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https://ingov-my.sharepoint.com/personal/cbruce_urc_in_gov/Documents/Desktop/FILINGS/"/>
    </mc:Choice>
  </mc:AlternateContent>
  <xr:revisionPtr revIDLastSave="0" documentId="8_{E80A3814-F333-4722-9679-43D4A6BDFD4F}" xr6:coauthVersionLast="47" xr6:coauthVersionMax="47" xr10:uidLastSave="{00000000-0000-0000-0000-000000000000}"/>
  <bookViews>
    <workbookView xWindow="-110" yWindow="-110" windowWidth="19420" windowHeight="10420" xr2:uid="{30D8F5C4-C05C-41D5-9644-C49C38BA0992}"/>
  </bookViews>
  <sheets>
    <sheet name="COVER" sheetId="29" r:id="rId1"/>
    <sheet name="Summary (Water)" sheetId="1" r:id="rId2"/>
    <sheet name="Summary (Sewer)" sheetId="21" r:id="rId3"/>
    <sheet name="PIS and AD by Account" sheetId="26" r:id="rId4"/>
    <sheet name="Original Filing Support&gt;&gt;&gt;" sheetId="27" r:id="rId5"/>
    <sheet name="Sch.C-R.B (original filing)" sheetId="2" r:id="rId6"/>
    <sheet name="Linked UE TB (original filing)" sheetId="3" r:id="rId7"/>
    <sheet name="wp-p2 Restmt of CPUs (Orig)" sheetId="15" r:id="rId8"/>
    <sheet name="wp-p1 Restmt of Vehicles (Orig)" sheetId="18" r:id="rId9"/>
    <sheet name="wp-n-CIAC (Orig)" sheetId="24" r:id="rId10"/>
    <sheet name="New Data&gt;&gt;&gt;" sheetId="7" r:id="rId11"/>
    <sheet name="09.30.22 ERC" sheetId="4" r:id="rId12"/>
    <sheet name="Linked UE TB" sheetId="5" r:id="rId13"/>
    <sheet name="CUII UE TB" sheetId="6" r:id="rId14"/>
    <sheet name="2019017" sheetId="8" r:id="rId15"/>
    <sheet name="2019017 Retirement" sheetId="9" r:id="rId16"/>
    <sheet name="2021049 Retirement" sheetId="28" r:id="rId17"/>
    <sheet name="2022168" sheetId="10" r:id="rId18"/>
    <sheet name="2018166" sheetId="12" r:id="rId19"/>
    <sheet name="2022189" sheetId="22" r:id="rId20"/>
    <sheet name="wp MAS-RB-1W (modified)" sheetId="13" r:id="rId21"/>
    <sheet name="wp MAS-RB-1S (modified)" sheetId="14" r:id="rId22"/>
    <sheet name="wp-p2 Restmt of Computers" sheetId="16" r:id="rId23"/>
    <sheet name="wp-p1 Restmt of Vehicles" sheetId="17" r:id="rId24"/>
    <sheet name="wp-n-CIAC" sheetId="25" r:id="rId25"/>
    <sheet name="UPIS Assets" sheetId="11" r:id="rId26"/>
    <sheet name="Retirements (PPE)" sheetId="19" r:id="rId27"/>
    <sheet name="GL Captime (PPE)" sheetId="20" r:id="rId28"/>
    <sheet name="Depr. Exp." sheetId="23"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 localSheetId="18" hidden="1">#REF!</definedName>
    <definedName name="\\" localSheetId="14" hidden="1">#REF!</definedName>
    <definedName name="\\" localSheetId="17" hidden="1">#REF!</definedName>
    <definedName name="\\" localSheetId="21" hidden="1">#REF!</definedName>
    <definedName name="\\" localSheetId="20" hidden="1">#REF!</definedName>
    <definedName name="\\" localSheetId="23" hidden="1">#REF!</definedName>
    <definedName name="\\" localSheetId="8" hidden="1">#REF!</definedName>
    <definedName name="\\" localSheetId="22" hidden="1">#REF!</definedName>
    <definedName name="\\" localSheetId="7" hidden="1">#REF!</definedName>
    <definedName name="\\" hidden="1">#REF!</definedName>
    <definedName name="\\\" localSheetId="18" hidden="1">#REF!</definedName>
    <definedName name="\\\" localSheetId="14" hidden="1">#REF!</definedName>
    <definedName name="\\\" localSheetId="17" hidden="1">#REF!</definedName>
    <definedName name="\\\" localSheetId="23" hidden="1">#REF!</definedName>
    <definedName name="\\\" localSheetId="8" hidden="1">#REF!</definedName>
    <definedName name="\\\" localSheetId="22" hidden="1">#REF!</definedName>
    <definedName name="\\\" localSheetId="7" hidden="1">#REF!</definedName>
    <definedName name="\\\" hidden="1">#REF!</definedName>
    <definedName name="\\\\" localSheetId="18" hidden="1">#REF!</definedName>
    <definedName name="\\\\" localSheetId="14" hidden="1">#REF!</definedName>
    <definedName name="\\\\" localSheetId="17" hidden="1">#REF!</definedName>
    <definedName name="\\\\" localSheetId="23" hidden="1">#REF!</definedName>
    <definedName name="\\\\" localSheetId="8" hidden="1">#REF!</definedName>
    <definedName name="\\\\" localSheetId="22" hidden="1">#REF!</definedName>
    <definedName name="\\\\" localSheetId="7" hidden="1">#REF!</definedName>
    <definedName name="\\\\" hidden="1">#REF!</definedName>
    <definedName name="\0">#REF!</definedName>
    <definedName name="\I">#REF!</definedName>
    <definedName name="\M">#REF!</definedName>
    <definedName name="\P">#REF!</definedName>
    <definedName name="\S">#REF!</definedName>
    <definedName name="__________f18"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______f18"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______f18"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______f18"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______f18"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______f18"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______f18"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______f18"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______f18"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______f18"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______f18"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______f18"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______f18"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______f18"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______f18"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___f18" hidden="1">{#N/A,#N/A,FALSE,"Australia";#N/A,#N/A,FALSE,"Austria";#N/A,#N/A,FALSE,"Belgium";#N/A,#N/A,FALSE,"Canada";#N/A,#N/A,FALSE,"France";#N/A,#N/A,FALSE,"Germany";#N/A,#N/A,FALSE,"Hong Kong";#N/A,#N/A,FALSE,"Italy";#N/A,#N/A,FALSE,"Japan";#N/A,#N/A,FALSE,"Korea";#N/A,#N/A,FALSE,"Mexico";#N/A,#N/A,FALSE,"Poland";#N/A,#N/A,FALSE,"Spain";#N/A,#N/A,FALSE,"Switzerland";#N/A,#N/A,FALSE,"UK"}</definedName>
    <definedName name="__________Z04"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______Z04"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______Z04"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______Z04"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______Z04"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______Z04"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______Z04"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______Z04"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______Z04"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______Z04"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______Z04"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______Z04"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______Z04"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______Z04"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_____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___Z04" hidden="1">{#N/A,#N/A,FALSE,"Australia";#N/A,#N/A,FALSE,"Austria";#N/A,#N/A,FALSE,"Belgium";#N/A,#N/A,FALSE,"Canada";#N/A,#N/A,FALSE,"France";#N/A,#N/A,FALSE,"Germany";#N/A,#N/A,FALSE,"Hong Kong";#N/A,#N/A,FALSE,"Italy";#N/A,#N/A,FALSE,"Japan";#N/A,#N/A,FALSE,"Korea";#N/A,#N/A,FALSE,"Mexico";#N/A,#N/A,FALSE,"Poland";#N/A,#N/A,FALSE,"Spain";#N/A,#N/A,FALSE,"Switzerland";#N/A,#N/A,FALSE,"UK"}</definedName>
    <definedName name="__________Z05"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______Z05"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______Z05"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______Z05"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______Z05"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______Z05"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______Z05"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______Z05"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______Z05"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______Z05"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______Z05"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______Z05"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______Z05"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______Z05"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_____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___Z05" hidden="1">{#N/A,#N/A,FALSE,"Australia";#N/A,#N/A,FALSE,"Austria";#N/A,#N/A,FALSE,"Belgium";#N/A,#N/A,FALSE,"Canada";#N/A,#N/A,FALSE,"France";#N/A,#N/A,FALSE,"Germany";#N/A,#N/A,FALSE,"Hong Kong";#N/A,#N/A,FALSE,"Italy";#N/A,#N/A,FALSE,"Japan";#N/A,#N/A,FALSE,"Korea";#N/A,#N/A,FALSE,"Mexico";#N/A,#N/A,FALSE,"Poland";#N/A,#N/A,FALSE,"Spain";#N/A,#N/A,FALSE,"Switzerland";#N/A,#N/A,FALSE,"UK"}</definedName>
    <definedName name="_________f18"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_____f18"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_____f18"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_____f18"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_____f18"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_____f18"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_____f18"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_____f18"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_____f18"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_____f18"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_____f18"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_____f18"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_____f18"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_____f18"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_____f18"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__f18" hidden="1">{#N/A,#N/A,FALSE,"Australia";#N/A,#N/A,FALSE,"Austria";#N/A,#N/A,FALSE,"Belgium";#N/A,#N/A,FALSE,"Canada";#N/A,#N/A,FALSE,"France";#N/A,#N/A,FALSE,"Germany";#N/A,#N/A,FALSE,"Hong Kong";#N/A,#N/A,FALSE,"Italy";#N/A,#N/A,FALSE,"Japan";#N/A,#N/A,FALSE,"Korea";#N/A,#N/A,FALSE,"Mexico";#N/A,#N/A,FALSE,"Poland";#N/A,#N/A,FALSE,"Spain";#N/A,#N/A,FALSE,"Switzerland";#N/A,#N/A,FALSE,"UK"}</definedName>
    <definedName name="_________IS2" localSheetId="18" hidden="1">{#N/A,#N/A,FALSE,"OUT  AREC"}</definedName>
    <definedName name="_________IS2" localSheetId="14" hidden="1">{#N/A,#N/A,FALSE,"OUT  AREC"}</definedName>
    <definedName name="_________IS2" localSheetId="17" hidden="1">{#N/A,#N/A,FALSE,"OUT  AREC"}</definedName>
    <definedName name="_________IS2" localSheetId="19" hidden="1">{#N/A,#N/A,FALSE,"OUT  AREC"}</definedName>
    <definedName name="_________IS2" localSheetId="6" hidden="1">{#N/A,#N/A,FALSE,"OUT  AREC"}</definedName>
    <definedName name="_________IS2" localSheetId="3" hidden="1">{#N/A,#N/A,FALSE,"OUT  AREC"}</definedName>
    <definedName name="_________IS2" localSheetId="25" hidden="1">{#N/A,#N/A,FALSE,"OUT  AREC"}</definedName>
    <definedName name="_________IS2" localSheetId="21" hidden="1">{#N/A,#N/A,FALSE,"OUT  AREC"}</definedName>
    <definedName name="_________IS2" localSheetId="20" hidden="1">{#N/A,#N/A,FALSE,"OUT  AREC"}</definedName>
    <definedName name="_________IS2" localSheetId="24" hidden="1">{#N/A,#N/A,FALSE,"OUT  AREC"}</definedName>
    <definedName name="_________IS2" localSheetId="9" hidden="1">{#N/A,#N/A,FALSE,"OUT  AREC"}</definedName>
    <definedName name="_________IS2" localSheetId="23" hidden="1">{#N/A,#N/A,FALSE,"OUT  AREC"}</definedName>
    <definedName name="_________IS2" localSheetId="8" hidden="1">{#N/A,#N/A,FALSE,"OUT  AREC"}</definedName>
    <definedName name="_________IS2" localSheetId="22" hidden="1">{#N/A,#N/A,FALSE,"OUT  AREC"}</definedName>
    <definedName name="_________IS2" localSheetId="7" hidden="1">{#N/A,#N/A,FALSE,"OUT  AREC"}</definedName>
    <definedName name="_________IS2" hidden="1">{#N/A,#N/A,FALSE,"OUT  AREC"}</definedName>
    <definedName name="_________Z04"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_____Z04"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_____Z04"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_____Z04"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_____Z04"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_____Z04"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_____Z04"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_____Z04"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_____Z04"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_____Z04"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_____Z04"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_____Z04"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_____Z04"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_____Z04"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____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__Z04" hidden="1">{#N/A,#N/A,FALSE,"Australia";#N/A,#N/A,FALSE,"Austria";#N/A,#N/A,FALSE,"Belgium";#N/A,#N/A,FALSE,"Canada";#N/A,#N/A,FALSE,"France";#N/A,#N/A,FALSE,"Germany";#N/A,#N/A,FALSE,"Hong Kong";#N/A,#N/A,FALSE,"Italy";#N/A,#N/A,FALSE,"Japan";#N/A,#N/A,FALSE,"Korea";#N/A,#N/A,FALSE,"Mexico";#N/A,#N/A,FALSE,"Poland";#N/A,#N/A,FALSE,"Spain";#N/A,#N/A,FALSE,"Switzerland";#N/A,#N/A,FALSE,"UK"}</definedName>
    <definedName name="_________Z05"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_____Z05"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_____Z05"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_____Z05"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_____Z05"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_____Z05"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_____Z05"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_____Z05"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_____Z05"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_____Z05"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_____Z05"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_____Z05"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_____Z05"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_____Z05"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____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__Z05" hidden="1">{#N/A,#N/A,FALSE,"Australia";#N/A,#N/A,FALSE,"Austria";#N/A,#N/A,FALSE,"Belgium";#N/A,#N/A,FALSE,"Canada";#N/A,#N/A,FALSE,"France";#N/A,#N/A,FALSE,"Germany";#N/A,#N/A,FALSE,"Hong Kong";#N/A,#N/A,FALSE,"Italy";#N/A,#N/A,FALSE,"Japan";#N/A,#N/A,FALSE,"Korea";#N/A,#N/A,FALSE,"Mexico";#N/A,#N/A,FALSE,"Poland";#N/A,#N/A,FALSE,"Spain";#N/A,#N/A,FALSE,"Switzerland";#N/A,#N/A,FALSE,"UK"}</definedName>
    <definedName name="________f18"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____f18"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____f18"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____f18"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____f18"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____f18"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____f18"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____f18"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____f18"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____f18"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____f18"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____f18"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____f18"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____f18"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____f18"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_f18" hidden="1">{#N/A,#N/A,FALSE,"Australia";#N/A,#N/A,FALSE,"Austria";#N/A,#N/A,FALSE,"Belgium";#N/A,#N/A,FALSE,"Canada";#N/A,#N/A,FALSE,"France";#N/A,#N/A,FALSE,"Germany";#N/A,#N/A,FALSE,"Hong Kong";#N/A,#N/A,FALSE,"Italy";#N/A,#N/A,FALSE,"Japan";#N/A,#N/A,FALSE,"Korea";#N/A,#N/A,FALSE,"Mexico";#N/A,#N/A,FALSE,"Poland";#N/A,#N/A,FALSE,"Spain";#N/A,#N/A,FALSE,"Switzerland";#N/A,#N/A,FALSE,"UK"}</definedName>
    <definedName name="________IS2" localSheetId="18" hidden="1">{#N/A,#N/A,FALSE,"OUT  AREC"}</definedName>
    <definedName name="________IS2" localSheetId="14" hidden="1">{#N/A,#N/A,FALSE,"OUT  AREC"}</definedName>
    <definedName name="________IS2" localSheetId="17" hidden="1">{#N/A,#N/A,FALSE,"OUT  AREC"}</definedName>
    <definedName name="________IS2" localSheetId="19" hidden="1">{#N/A,#N/A,FALSE,"OUT  AREC"}</definedName>
    <definedName name="________IS2" localSheetId="6" hidden="1">{#N/A,#N/A,FALSE,"OUT  AREC"}</definedName>
    <definedName name="________IS2" localSheetId="3" hidden="1">{#N/A,#N/A,FALSE,"OUT  AREC"}</definedName>
    <definedName name="________IS2" localSheetId="25" hidden="1">{#N/A,#N/A,FALSE,"OUT  AREC"}</definedName>
    <definedName name="________IS2" localSheetId="21" hidden="1">{#N/A,#N/A,FALSE,"OUT  AREC"}</definedName>
    <definedName name="________IS2" localSheetId="20" hidden="1">{#N/A,#N/A,FALSE,"OUT  AREC"}</definedName>
    <definedName name="________IS2" localSheetId="24" hidden="1">{#N/A,#N/A,FALSE,"OUT  AREC"}</definedName>
    <definedName name="________IS2" localSheetId="9" hidden="1">{#N/A,#N/A,FALSE,"OUT  AREC"}</definedName>
    <definedName name="________IS2" localSheetId="23" hidden="1">{#N/A,#N/A,FALSE,"OUT  AREC"}</definedName>
    <definedName name="________IS2" localSheetId="8" hidden="1">{#N/A,#N/A,FALSE,"OUT  AREC"}</definedName>
    <definedName name="________IS2" localSheetId="22" hidden="1">{#N/A,#N/A,FALSE,"OUT  AREC"}</definedName>
    <definedName name="________IS2" localSheetId="7" hidden="1">{#N/A,#N/A,FALSE,"OUT  AREC"}</definedName>
    <definedName name="________IS2" hidden="1">{#N/A,#N/A,FALSE,"OUT  AREC"}</definedName>
    <definedName name="________Z04"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____Z04"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____Z04"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____Z04"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____Z04"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____Z04"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____Z04"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____Z04"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____Z04"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____Z04"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____Z04"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____Z04"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____Z04"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____Z04"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___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_Z04" hidden="1">{#N/A,#N/A,FALSE,"Australia";#N/A,#N/A,FALSE,"Austria";#N/A,#N/A,FALSE,"Belgium";#N/A,#N/A,FALSE,"Canada";#N/A,#N/A,FALSE,"France";#N/A,#N/A,FALSE,"Germany";#N/A,#N/A,FALSE,"Hong Kong";#N/A,#N/A,FALSE,"Italy";#N/A,#N/A,FALSE,"Japan";#N/A,#N/A,FALSE,"Korea";#N/A,#N/A,FALSE,"Mexico";#N/A,#N/A,FALSE,"Poland";#N/A,#N/A,FALSE,"Spain";#N/A,#N/A,FALSE,"Switzerland";#N/A,#N/A,FALSE,"UK"}</definedName>
    <definedName name="________Z05"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____Z05"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____Z05"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____Z05"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____Z05"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____Z05"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____Z05"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____Z05"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____Z05"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____Z05"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____Z05"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____Z05"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____Z05"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____Z05"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___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_Z05" hidden="1">{#N/A,#N/A,FALSE,"Australia";#N/A,#N/A,FALSE,"Austria";#N/A,#N/A,FALSE,"Belgium";#N/A,#N/A,FALSE,"Canada";#N/A,#N/A,FALSE,"France";#N/A,#N/A,FALSE,"Germany";#N/A,#N/A,FALSE,"Hong Kong";#N/A,#N/A,FALSE,"Italy";#N/A,#N/A,FALSE,"Japan";#N/A,#N/A,FALSE,"Korea";#N/A,#N/A,FALSE,"Mexico";#N/A,#N/A,FALSE,"Poland";#N/A,#N/A,FALSE,"Spain";#N/A,#N/A,FALSE,"Switzerland";#N/A,#N/A,FALSE,"UK"}</definedName>
    <definedName name="_______f18"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___f18"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___f18"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___f18"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___f18"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___f18"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___f18"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___f18"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___f18"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___f18"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___f18"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___f18"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___f18"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___f18"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___f18"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f18" hidden="1">{#N/A,#N/A,FALSE,"Australia";#N/A,#N/A,FALSE,"Austria";#N/A,#N/A,FALSE,"Belgium";#N/A,#N/A,FALSE,"Canada";#N/A,#N/A,FALSE,"France";#N/A,#N/A,FALSE,"Germany";#N/A,#N/A,FALSE,"Hong Kong";#N/A,#N/A,FALSE,"Italy";#N/A,#N/A,FALSE,"Japan";#N/A,#N/A,FALSE,"Korea";#N/A,#N/A,FALSE,"Mexico";#N/A,#N/A,FALSE,"Poland";#N/A,#N/A,FALSE,"Spain";#N/A,#N/A,FALSE,"Switzerland";#N/A,#N/A,FALSE,"UK"}</definedName>
    <definedName name="_______IS2" localSheetId="18" hidden="1">{#N/A,#N/A,FALSE,"OUT  AREC"}</definedName>
    <definedName name="_______IS2" localSheetId="14" hidden="1">{#N/A,#N/A,FALSE,"OUT  AREC"}</definedName>
    <definedName name="_______IS2" localSheetId="17" hidden="1">{#N/A,#N/A,FALSE,"OUT  AREC"}</definedName>
    <definedName name="_______IS2" localSheetId="19" hidden="1">{#N/A,#N/A,FALSE,"OUT  AREC"}</definedName>
    <definedName name="_______IS2" localSheetId="6" hidden="1">{#N/A,#N/A,FALSE,"OUT  AREC"}</definedName>
    <definedName name="_______IS2" localSheetId="3" hidden="1">{#N/A,#N/A,FALSE,"OUT  AREC"}</definedName>
    <definedName name="_______IS2" localSheetId="25" hidden="1">{#N/A,#N/A,FALSE,"OUT  AREC"}</definedName>
    <definedName name="_______IS2" localSheetId="21" hidden="1">{#N/A,#N/A,FALSE,"OUT  AREC"}</definedName>
    <definedName name="_______IS2" localSheetId="20" hidden="1">{#N/A,#N/A,FALSE,"OUT  AREC"}</definedName>
    <definedName name="_______IS2" localSheetId="24" hidden="1">{#N/A,#N/A,FALSE,"OUT  AREC"}</definedName>
    <definedName name="_______IS2" localSheetId="9" hidden="1">{#N/A,#N/A,FALSE,"OUT  AREC"}</definedName>
    <definedName name="_______IS2" localSheetId="23" hidden="1">{#N/A,#N/A,FALSE,"OUT  AREC"}</definedName>
    <definedName name="_______IS2" localSheetId="8" hidden="1">{#N/A,#N/A,FALSE,"OUT  AREC"}</definedName>
    <definedName name="_______IS2" localSheetId="22" hidden="1">{#N/A,#N/A,FALSE,"OUT  AREC"}</definedName>
    <definedName name="_______IS2" localSheetId="7" hidden="1">{#N/A,#N/A,FALSE,"OUT  AREC"}</definedName>
    <definedName name="_______IS2" hidden="1">{#N/A,#N/A,FALSE,"OUT  AREC"}</definedName>
    <definedName name="_______Z04"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___Z04"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___Z04"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___Z04"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___Z04"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___Z04"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___Z04"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___Z04"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___Z04"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___Z04"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___Z04"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___Z04"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___Z04"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___Z04"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__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Z04" hidden="1">{#N/A,#N/A,FALSE,"Australia";#N/A,#N/A,FALSE,"Austria";#N/A,#N/A,FALSE,"Belgium";#N/A,#N/A,FALSE,"Canada";#N/A,#N/A,FALSE,"France";#N/A,#N/A,FALSE,"Germany";#N/A,#N/A,FALSE,"Hong Kong";#N/A,#N/A,FALSE,"Italy";#N/A,#N/A,FALSE,"Japan";#N/A,#N/A,FALSE,"Korea";#N/A,#N/A,FALSE,"Mexico";#N/A,#N/A,FALSE,"Poland";#N/A,#N/A,FALSE,"Spain";#N/A,#N/A,FALSE,"Switzerland";#N/A,#N/A,FALSE,"UK"}</definedName>
    <definedName name="_______Z05"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___Z05"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___Z05"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___Z05"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___Z05"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___Z05"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___Z05"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___Z05"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___Z05"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___Z05"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___Z05"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___Z05"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___Z05"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___Z05"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__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Z05" hidden="1">{#N/A,#N/A,FALSE,"Australia";#N/A,#N/A,FALSE,"Austria";#N/A,#N/A,FALSE,"Belgium";#N/A,#N/A,FALSE,"Canada";#N/A,#N/A,FALSE,"France";#N/A,#N/A,FALSE,"Germany";#N/A,#N/A,FALSE,"Hong Kong";#N/A,#N/A,FALSE,"Italy";#N/A,#N/A,FALSE,"Japan";#N/A,#N/A,FALSE,"Korea";#N/A,#N/A,FALSE,"Mexico";#N/A,#N/A,FALSE,"Poland";#N/A,#N/A,FALSE,"Spain";#N/A,#N/A,FALSE,"Switzerland";#N/A,#N/A,FALSE,"UK"}</definedName>
    <definedName name="______f18"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__f18"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__f18"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__f18"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__f18"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__f18"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__f18"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__f18"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__f18"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__f18"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__f18"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__f18"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__f18"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__f18"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__f18"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f18" hidden="1">{#N/A,#N/A,FALSE,"Australia";#N/A,#N/A,FALSE,"Austria";#N/A,#N/A,FALSE,"Belgium";#N/A,#N/A,FALSE,"Canada";#N/A,#N/A,FALSE,"France";#N/A,#N/A,FALSE,"Germany";#N/A,#N/A,FALSE,"Hong Kong";#N/A,#N/A,FALSE,"Italy";#N/A,#N/A,FALSE,"Japan";#N/A,#N/A,FALSE,"Korea";#N/A,#N/A,FALSE,"Mexico";#N/A,#N/A,FALSE,"Poland";#N/A,#N/A,FALSE,"Spain";#N/A,#N/A,FALSE,"Switzerland";#N/A,#N/A,FALSE,"UK"}</definedName>
    <definedName name="______IS2" localSheetId="18" hidden="1">{#N/A,#N/A,FALSE,"OUT  AREC"}</definedName>
    <definedName name="______IS2" localSheetId="14" hidden="1">{#N/A,#N/A,FALSE,"OUT  AREC"}</definedName>
    <definedName name="______IS2" localSheetId="17" hidden="1">{#N/A,#N/A,FALSE,"OUT  AREC"}</definedName>
    <definedName name="______IS2" localSheetId="19" hidden="1">{#N/A,#N/A,FALSE,"OUT  AREC"}</definedName>
    <definedName name="______IS2" localSheetId="6" hidden="1">{#N/A,#N/A,FALSE,"OUT  AREC"}</definedName>
    <definedName name="______IS2" localSheetId="3" hidden="1">{#N/A,#N/A,FALSE,"OUT  AREC"}</definedName>
    <definedName name="______IS2" localSheetId="25" hidden="1">{#N/A,#N/A,FALSE,"OUT  AREC"}</definedName>
    <definedName name="______IS2" localSheetId="21" hidden="1">{#N/A,#N/A,FALSE,"OUT  AREC"}</definedName>
    <definedName name="______IS2" localSheetId="20" hidden="1">{#N/A,#N/A,FALSE,"OUT  AREC"}</definedName>
    <definedName name="______IS2" localSheetId="24" hidden="1">{#N/A,#N/A,FALSE,"OUT  AREC"}</definedName>
    <definedName name="______IS2" localSheetId="9" hidden="1">{#N/A,#N/A,FALSE,"OUT  AREC"}</definedName>
    <definedName name="______IS2" localSheetId="23" hidden="1">{#N/A,#N/A,FALSE,"OUT  AREC"}</definedName>
    <definedName name="______IS2" localSheetId="8" hidden="1">{#N/A,#N/A,FALSE,"OUT  AREC"}</definedName>
    <definedName name="______IS2" localSheetId="22" hidden="1">{#N/A,#N/A,FALSE,"OUT  AREC"}</definedName>
    <definedName name="______IS2" localSheetId="7" hidden="1">{#N/A,#N/A,FALSE,"OUT  AREC"}</definedName>
    <definedName name="______IS2" hidden="1">{#N/A,#N/A,FALSE,"OUT  AREC"}</definedName>
    <definedName name="______Z04"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__Z04"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__Z04"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__Z04"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__Z04"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__Z04"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__Z04"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__Z04"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__Z04"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__Z04"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__Z04"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__Z04"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__Z04"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__Z04"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_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Z04" hidden="1">{#N/A,#N/A,FALSE,"Australia";#N/A,#N/A,FALSE,"Austria";#N/A,#N/A,FALSE,"Belgium";#N/A,#N/A,FALSE,"Canada";#N/A,#N/A,FALSE,"France";#N/A,#N/A,FALSE,"Germany";#N/A,#N/A,FALSE,"Hong Kong";#N/A,#N/A,FALSE,"Italy";#N/A,#N/A,FALSE,"Japan";#N/A,#N/A,FALSE,"Korea";#N/A,#N/A,FALSE,"Mexico";#N/A,#N/A,FALSE,"Poland";#N/A,#N/A,FALSE,"Spain";#N/A,#N/A,FALSE,"Switzerland";#N/A,#N/A,FALSE,"UK"}</definedName>
    <definedName name="______Z05"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__Z05"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__Z05"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__Z05"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__Z05"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__Z05"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__Z05"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__Z05"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__Z05"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__Z05"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__Z05"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__Z05"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__Z05"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__Z05"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_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Z05" hidden="1">{#N/A,#N/A,FALSE,"Australia";#N/A,#N/A,FALSE,"Austria";#N/A,#N/A,FALSE,"Belgium";#N/A,#N/A,FALSE,"Canada";#N/A,#N/A,FALSE,"France";#N/A,#N/A,FALSE,"Germany";#N/A,#N/A,FALSE,"Hong Kong";#N/A,#N/A,FALSE,"Italy";#N/A,#N/A,FALSE,"Japan";#N/A,#N/A,FALSE,"Korea";#N/A,#N/A,FALSE,"Mexico";#N/A,#N/A,FALSE,"Poland";#N/A,#N/A,FALSE,"Spain";#N/A,#N/A,FALSE,"Switzerland";#N/A,#N/A,FALSE,"UK"}</definedName>
    <definedName name="_____f18"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_f18"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_f18"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_f18"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_f18"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_f18"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_f18"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_f18"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_f18"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_f18"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_f18"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_f18"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_f18"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_f18"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_f18"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f18" hidden="1">{#N/A,#N/A,FALSE,"Australia";#N/A,#N/A,FALSE,"Austria";#N/A,#N/A,FALSE,"Belgium";#N/A,#N/A,FALSE,"Canada";#N/A,#N/A,FALSE,"France";#N/A,#N/A,FALSE,"Germany";#N/A,#N/A,FALSE,"Hong Kong";#N/A,#N/A,FALSE,"Italy";#N/A,#N/A,FALSE,"Japan";#N/A,#N/A,FALSE,"Korea";#N/A,#N/A,FALSE,"Mexico";#N/A,#N/A,FALSE,"Poland";#N/A,#N/A,FALSE,"Spain";#N/A,#N/A,FALSE,"Switzerland";#N/A,#N/A,FALSE,"UK"}</definedName>
    <definedName name="_____IS2" localSheetId="18" hidden="1">{#N/A,#N/A,FALSE,"OUT  AREC"}</definedName>
    <definedName name="_____IS2" localSheetId="14" hidden="1">{#N/A,#N/A,FALSE,"OUT  AREC"}</definedName>
    <definedName name="_____IS2" localSheetId="17" hidden="1">{#N/A,#N/A,FALSE,"OUT  AREC"}</definedName>
    <definedName name="_____IS2" localSheetId="19" hidden="1">{#N/A,#N/A,FALSE,"OUT  AREC"}</definedName>
    <definedName name="_____IS2" localSheetId="6" hidden="1">{#N/A,#N/A,FALSE,"OUT  AREC"}</definedName>
    <definedName name="_____IS2" localSheetId="3" hidden="1">{#N/A,#N/A,FALSE,"OUT  AREC"}</definedName>
    <definedName name="_____IS2" localSheetId="25" hidden="1">{#N/A,#N/A,FALSE,"OUT  AREC"}</definedName>
    <definedName name="_____IS2" localSheetId="21" hidden="1">{#N/A,#N/A,FALSE,"OUT  AREC"}</definedName>
    <definedName name="_____IS2" localSheetId="20" hidden="1">{#N/A,#N/A,FALSE,"OUT  AREC"}</definedName>
    <definedName name="_____IS2" localSheetId="24" hidden="1">{#N/A,#N/A,FALSE,"OUT  AREC"}</definedName>
    <definedName name="_____IS2" localSheetId="9" hidden="1">{#N/A,#N/A,FALSE,"OUT  AREC"}</definedName>
    <definedName name="_____IS2" localSheetId="23" hidden="1">{#N/A,#N/A,FALSE,"OUT  AREC"}</definedName>
    <definedName name="_____IS2" localSheetId="8" hidden="1">{#N/A,#N/A,FALSE,"OUT  AREC"}</definedName>
    <definedName name="_____IS2" localSheetId="22" hidden="1">{#N/A,#N/A,FALSE,"OUT  AREC"}</definedName>
    <definedName name="_____IS2" localSheetId="7" hidden="1">{#N/A,#N/A,FALSE,"OUT  AREC"}</definedName>
    <definedName name="_____IS2" hidden="1">{#N/A,#N/A,FALSE,"OUT  AREC"}</definedName>
    <definedName name="_____Z04"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_Z04"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_Z04"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_Z04"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_Z04"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_Z04"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_Z04"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_Z04"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_Z04"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_Z04"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_Z04"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_Z04"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_Z04"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_Z04"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Z04" hidden="1">{#N/A,#N/A,FALSE,"Australia";#N/A,#N/A,FALSE,"Austria";#N/A,#N/A,FALSE,"Belgium";#N/A,#N/A,FALSE,"Canada";#N/A,#N/A,FALSE,"France";#N/A,#N/A,FALSE,"Germany";#N/A,#N/A,FALSE,"Hong Kong";#N/A,#N/A,FALSE,"Italy";#N/A,#N/A,FALSE,"Japan";#N/A,#N/A,FALSE,"Korea";#N/A,#N/A,FALSE,"Mexico";#N/A,#N/A,FALSE,"Poland";#N/A,#N/A,FALSE,"Spain";#N/A,#N/A,FALSE,"Switzerland";#N/A,#N/A,FALSE,"UK"}</definedName>
    <definedName name="_____Z05"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_Z05"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_Z05"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_Z05"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_Z05"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_Z05"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_Z05"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_Z05"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_Z05"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_Z05"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_Z05"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_Z05"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_Z05"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_Z05"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Z05" hidden="1">{#N/A,#N/A,FALSE,"Australia";#N/A,#N/A,FALSE,"Austria";#N/A,#N/A,FALSE,"Belgium";#N/A,#N/A,FALSE,"Canada";#N/A,#N/A,FALSE,"France";#N/A,#N/A,FALSE,"Germany";#N/A,#N/A,FALSE,"Hong Kong";#N/A,#N/A,FALSE,"Italy";#N/A,#N/A,FALSE,"Japan";#N/A,#N/A,FALSE,"Korea";#N/A,#N/A,FALSE,"Mexico";#N/A,#N/A,FALSE,"Poland";#N/A,#N/A,FALSE,"Spain";#N/A,#N/A,FALSE,"Switzerland";#N/A,#N/A,FALSE,"UK"}</definedName>
    <definedName name="____f18"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f18"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f18"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f18"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f18"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f18"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f18"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f18"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f18"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f18"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f18"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f18"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f18"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f18"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f18"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f18" hidden="1">{#N/A,#N/A,FALSE,"Australia";#N/A,#N/A,FALSE,"Austria";#N/A,#N/A,FALSE,"Belgium";#N/A,#N/A,FALSE,"Canada";#N/A,#N/A,FALSE,"France";#N/A,#N/A,FALSE,"Germany";#N/A,#N/A,FALSE,"Hong Kong";#N/A,#N/A,FALSE,"Italy";#N/A,#N/A,FALSE,"Japan";#N/A,#N/A,FALSE,"Korea";#N/A,#N/A,FALSE,"Mexico";#N/A,#N/A,FALSE,"Poland";#N/A,#N/A,FALSE,"Spain";#N/A,#N/A,FALSE,"Switzerland";#N/A,#N/A,FALSE,"UK"}</definedName>
    <definedName name="____IS2" localSheetId="18" hidden="1">{#N/A,#N/A,FALSE,"OUT  AREC"}</definedName>
    <definedName name="____IS2" localSheetId="14" hidden="1">{#N/A,#N/A,FALSE,"OUT  AREC"}</definedName>
    <definedName name="____IS2" localSheetId="17" hidden="1">{#N/A,#N/A,FALSE,"OUT  AREC"}</definedName>
    <definedName name="____IS2" localSheetId="19" hidden="1">{#N/A,#N/A,FALSE,"OUT  AREC"}</definedName>
    <definedName name="____IS2" localSheetId="6" hidden="1">{#N/A,#N/A,FALSE,"OUT  AREC"}</definedName>
    <definedName name="____IS2" localSheetId="3" hidden="1">{#N/A,#N/A,FALSE,"OUT  AREC"}</definedName>
    <definedName name="____IS2" localSheetId="25" hidden="1">{#N/A,#N/A,FALSE,"OUT  AREC"}</definedName>
    <definedName name="____IS2" localSheetId="21" hidden="1">{#N/A,#N/A,FALSE,"OUT  AREC"}</definedName>
    <definedName name="____IS2" localSheetId="20" hidden="1">{#N/A,#N/A,FALSE,"OUT  AREC"}</definedName>
    <definedName name="____IS2" localSheetId="24" hidden="1">{#N/A,#N/A,FALSE,"OUT  AREC"}</definedName>
    <definedName name="____IS2" localSheetId="9" hidden="1">{#N/A,#N/A,FALSE,"OUT  AREC"}</definedName>
    <definedName name="____IS2" localSheetId="23" hidden="1">{#N/A,#N/A,FALSE,"OUT  AREC"}</definedName>
    <definedName name="____IS2" localSheetId="8" hidden="1">{#N/A,#N/A,FALSE,"OUT  AREC"}</definedName>
    <definedName name="____IS2" localSheetId="22" hidden="1">{#N/A,#N/A,FALSE,"OUT  AREC"}</definedName>
    <definedName name="____IS2" localSheetId="7" hidden="1">{#N/A,#N/A,FALSE,"OUT  AREC"}</definedName>
    <definedName name="____IS2" hidden="1">{#N/A,#N/A,FALSE,"OUT  AREC"}</definedName>
    <definedName name="____Z04"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Z04"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Z04"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Z04"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Z04"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Z04"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Z04"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Z04"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Z04"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Z04"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Z04"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Z04"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Z04"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Z04"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Z04"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Z05" hidden="1">{#N/A,#N/A,FALSE,"Australia";#N/A,#N/A,FALSE,"Austria";#N/A,#N/A,FALSE,"Belgium";#N/A,#N/A,FALSE,"Canada";#N/A,#N/A,FALSE,"France";#N/A,#N/A,FALSE,"Germany";#N/A,#N/A,FALSE,"Hong Kong";#N/A,#N/A,FALSE,"Italy";#N/A,#N/A,FALSE,"Japan";#N/A,#N/A,FALSE,"Korea";#N/A,#N/A,FALSE,"Mexico";#N/A,#N/A,FALSE,"Poland";#N/A,#N/A,FALSE,"Spain";#N/A,#N/A,FALSE,"Switzerland";#N/A,#N/A,FALSE,"UK"}</definedName>
    <definedName name="___a1" localSheetId="18" hidden="1">{#N/A,#N/A,FALSE,"Valuation";#N/A,#N/A,FALSE,"MLP Impact"}</definedName>
    <definedName name="___a1" localSheetId="14" hidden="1">{#N/A,#N/A,FALSE,"Valuation";#N/A,#N/A,FALSE,"MLP Impact"}</definedName>
    <definedName name="___a1" localSheetId="15" hidden="1">{#N/A,#N/A,FALSE,"Valuation";#N/A,#N/A,FALSE,"MLP Impact"}</definedName>
    <definedName name="___a1" localSheetId="16" hidden="1">{#N/A,#N/A,FALSE,"Valuation";#N/A,#N/A,FALSE,"MLP Impact"}</definedName>
    <definedName name="___a1" localSheetId="17" hidden="1">{#N/A,#N/A,FALSE,"Valuation";#N/A,#N/A,FALSE,"MLP Impact"}</definedName>
    <definedName name="___a1" localSheetId="19" hidden="1">{#N/A,#N/A,FALSE,"Valuation";#N/A,#N/A,FALSE,"MLP Impact"}</definedName>
    <definedName name="___a1" localSheetId="6" hidden="1">{#N/A,#N/A,FALSE,"Valuation";#N/A,#N/A,FALSE,"MLP Impact"}</definedName>
    <definedName name="___a1" localSheetId="3" hidden="1">{#N/A,#N/A,FALSE,"Valuation";#N/A,#N/A,FALSE,"MLP Impact"}</definedName>
    <definedName name="___a1" localSheetId="25" hidden="1">{#N/A,#N/A,FALSE,"Valuation";#N/A,#N/A,FALSE,"MLP Impact"}</definedName>
    <definedName name="___a1" localSheetId="21" hidden="1">{#N/A,#N/A,FALSE,"Valuation";#N/A,#N/A,FALSE,"MLP Impact"}</definedName>
    <definedName name="___a1" localSheetId="20" hidden="1">{#N/A,#N/A,FALSE,"Valuation";#N/A,#N/A,FALSE,"MLP Impact"}</definedName>
    <definedName name="___a1" localSheetId="24" hidden="1">{#N/A,#N/A,FALSE,"Valuation";#N/A,#N/A,FALSE,"MLP Impact"}</definedName>
    <definedName name="___a1" localSheetId="9" hidden="1">{#N/A,#N/A,FALSE,"Valuation";#N/A,#N/A,FALSE,"MLP Impact"}</definedName>
    <definedName name="___a1" localSheetId="23" hidden="1">{#N/A,#N/A,FALSE,"Valuation";#N/A,#N/A,FALSE,"MLP Impact"}</definedName>
    <definedName name="___a1" localSheetId="8" hidden="1">{#N/A,#N/A,FALSE,"Valuation";#N/A,#N/A,FALSE,"MLP Impact"}</definedName>
    <definedName name="___a1" localSheetId="22" hidden="1">{#N/A,#N/A,FALSE,"Valuation";#N/A,#N/A,FALSE,"MLP Impact"}</definedName>
    <definedName name="___a1" localSheetId="7" hidden="1">{#N/A,#N/A,FALSE,"Valuation";#N/A,#N/A,FALSE,"MLP Impact"}</definedName>
    <definedName name="___a1" hidden="1">{#N/A,#N/A,FALSE,"Valuation";#N/A,#N/A,FALSE,"MLP Impact"}</definedName>
    <definedName name="___a2" localSheetId="18" hidden="1">{"Income Statement",#N/A,FALSE,"CFMODEL";"Balance Sheet",#N/A,FALSE,"CFMODEL"}</definedName>
    <definedName name="___a2" localSheetId="14" hidden="1">{"Income Statement",#N/A,FALSE,"CFMODEL";"Balance Sheet",#N/A,FALSE,"CFMODEL"}</definedName>
    <definedName name="___a2" localSheetId="15" hidden="1">{"Income Statement",#N/A,FALSE,"CFMODEL";"Balance Sheet",#N/A,FALSE,"CFMODEL"}</definedName>
    <definedName name="___a2" localSheetId="16" hidden="1">{"Income Statement",#N/A,FALSE,"CFMODEL";"Balance Sheet",#N/A,FALSE,"CFMODEL"}</definedName>
    <definedName name="___a2" localSheetId="17" hidden="1">{"Income Statement",#N/A,FALSE,"CFMODEL";"Balance Sheet",#N/A,FALSE,"CFMODEL"}</definedName>
    <definedName name="___a2" localSheetId="19" hidden="1">{"Income Statement",#N/A,FALSE,"CFMODEL";"Balance Sheet",#N/A,FALSE,"CFMODEL"}</definedName>
    <definedName name="___a2" localSheetId="6" hidden="1">{"Income Statement",#N/A,FALSE,"CFMODEL";"Balance Sheet",#N/A,FALSE,"CFMODEL"}</definedName>
    <definedName name="___a2" localSheetId="3" hidden="1">{"Income Statement",#N/A,FALSE,"CFMODEL";"Balance Sheet",#N/A,FALSE,"CFMODEL"}</definedName>
    <definedName name="___a2" localSheetId="25" hidden="1">{"Income Statement",#N/A,FALSE,"CFMODEL";"Balance Sheet",#N/A,FALSE,"CFMODEL"}</definedName>
    <definedName name="___a2" localSheetId="21" hidden="1">{"Income Statement",#N/A,FALSE,"CFMODEL";"Balance Sheet",#N/A,FALSE,"CFMODEL"}</definedName>
    <definedName name="___a2" localSheetId="20" hidden="1">{"Income Statement",#N/A,FALSE,"CFMODEL";"Balance Sheet",#N/A,FALSE,"CFMODEL"}</definedName>
    <definedName name="___a2" localSheetId="24" hidden="1">{"Income Statement",#N/A,FALSE,"CFMODEL";"Balance Sheet",#N/A,FALSE,"CFMODEL"}</definedName>
    <definedName name="___a2" localSheetId="9" hidden="1">{"Income Statement",#N/A,FALSE,"CFMODEL";"Balance Sheet",#N/A,FALSE,"CFMODEL"}</definedName>
    <definedName name="___a2" localSheetId="23" hidden="1">{"Income Statement",#N/A,FALSE,"CFMODEL";"Balance Sheet",#N/A,FALSE,"CFMODEL"}</definedName>
    <definedName name="___a2" localSheetId="8" hidden="1">{"Income Statement",#N/A,FALSE,"CFMODEL";"Balance Sheet",#N/A,FALSE,"CFMODEL"}</definedName>
    <definedName name="___a2" localSheetId="22" hidden="1">{"Income Statement",#N/A,FALSE,"CFMODEL";"Balance Sheet",#N/A,FALSE,"CFMODEL"}</definedName>
    <definedName name="___a2" localSheetId="7" hidden="1">{"Income Statement",#N/A,FALSE,"CFMODEL";"Balance Sheet",#N/A,FALSE,"CFMODEL"}</definedName>
    <definedName name="___a2" hidden="1">{"Income Statement",#N/A,FALSE,"CFMODEL";"Balance Sheet",#N/A,FALSE,"CFMODEL"}</definedName>
    <definedName name="___f18"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f18"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f18"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f18"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f18"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f18"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f18"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f18"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f18"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f18"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f18"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f18"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f18"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f18"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f18"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f18" hidden="1">{#N/A,#N/A,FALSE,"Australia";#N/A,#N/A,FALSE,"Austria";#N/A,#N/A,FALSE,"Belgium";#N/A,#N/A,FALSE,"Canada";#N/A,#N/A,FALSE,"France";#N/A,#N/A,FALSE,"Germany";#N/A,#N/A,FALSE,"Hong Kong";#N/A,#N/A,FALSE,"Italy";#N/A,#N/A,FALSE,"Japan";#N/A,#N/A,FALSE,"Korea";#N/A,#N/A,FALSE,"Mexico";#N/A,#N/A,FALSE,"Poland";#N/A,#N/A,FALSE,"Spain";#N/A,#N/A,FALSE,"Switzerland";#N/A,#N/A,FALSE,"UK"}</definedName>
    <definedName name="___IS2" localSheetId="18" hidden="1">{#N/A,#N/A,FALSE,"OUT  AREC"}</definedName>
    <definedName name="___IS2" localSheetId="14" hidden="1">{#N/A,#N/A,FALSE,"OUT  AREC"}</definedName>
    <definedName name="___IS2" localSheetId="15" hidden="1">{#N/A,#N/A,FALSE,"OUT  AREC"}</definedName>
    <definedName name="___IS2" localSheetId="16" hidden="1">{#N/A,#N/A,FALSE,"OUT  AREC"}</definedName>
    <definedName name="___IS2" localSheetId="17" hidden="1">{#N/A,#N/A,FALSE,"OUT  AREC"}</definedName>
    <definedName name="___IS2" localSheetId="19" hidden="1">{#N/A,#N/A,FALSE,"OUT  AREC"}</definedName>
    <definedName name="___IS2" localSheetId="6" hidden="1">{#N/A,#N/A,FALSE,"OUT  AREC"}</definedName>
    <definedName name="___IS2" localSheetId="3" hidden="1">{#N/A,#N/A,FALSE,"OUT  AREC"}</definedName>
    <definedName name="___IS2" localSheetId="25" hidden="1">{#N/A,#N/A,FALSE,"OUT  AREC"}</definedName>
    <definedName name="___IS2" localSheetId="21" hidden="1">{#N/A,#N/A,FALSE,"OUT  AREC"}</definedName>
    <definedName name="___IS2" localSheetId="20" hidden="1">{#N/A,#N/A,FALSE,"OUT  AREC"}</definedName>
    <definedName name="___IS2" localSheetId="24" hidden="1">{#N/A,#N/A,FALSE,"OUT  AREC"}</definedName>
    <definedName name="___IS2" localSheetId="9" hidden="1">{#N/A,#N/A,FALSE,"OUT  AREC"}</definedName>
    <definedName name="___IS2" localSheetId="23" hidden="1">{#N/A,#N/A,FALSE,"OUT  AREC"}</definedName>
    <definedName name="___IS2" localSheetId="8" hidden="1">{#N/A,#N/A,FALSE,"OUT  AREC"}</definedName>
    <definedName name="___IS2" localSheetId="22" hidden="1">{#N/A,#N/A,FALSE,"OUT  AREC"}</definedName>
    <definedName name="___IS2" localSheetId="7" hidden="1">{#N/A,#N/A,FALSE,"OUT  AREC"}</definedName>
    <definedName name="___IS2" hidden="1">{#N/A,#N/A,FALSE,"OUT  AREC"}</definedName>
    <definedName name="___tst2" localSheetId="18" hidden="1">{"SourcesUses",#N/A,TRUE,"CFMODEL";"TransOverview",#N/A,TRUE,"CFMODEL"}</definedName>
    <definedName name="___tst2" localSheetId="14" hidden="1">{"SourcesUses",#N/A,TRUE,"CFMODEL";"TransOverview",#N/A,TRUE,"CFMODEL"}</definedName>
    <definedName name="___tst2" localSheetId="15" hidden="1">{"SourcesUses",#N/A,TRUE,"CFMODEL";"TransOverview",#N/A,TRUE,"CFMODEL"}</definedName>
    <definedName name="___tst2" localSheetId="16" hidden="1">{"SourcesUses",#N/A,TRUE,"CFMODEL";"TransOverview",#N/A,TRUE,"CFMODEL"}</definedName>
    <definedName name="___tst2" localSheetId="17" hidden="1">{"SourcesUses",#N/A,TRUE,"CFMODEL";"TransOverview",#N/A,TRUE,"CFMODEL"}</definedName>
    <definedName name="___tst2" localSheetId="19" hidden="1">{"SourcesUses",#N/A,TRUE,"CFMODEL";"TransOverview",#N/A,TRUE,"CFMODEL"}</definedName>
    <definedName name="___tst2" localSheetId="6" hidden="1">{"SourcesUses",#N/A,TRUE,"CFMODEL";"TransOverview",#N/A,TRUE,"CFMODEL"}</definedName>
    <definedName name="___tst2" localSheetId="3" hidden="1">{"SourcesUses",#N/A,TRUE,"CFMODEL";"TransOverview",#N/A,TRUE,"CFMODEL"}</definedName>
    <definedName name="___tst2" localSheetId="25" hidden="1">{"SourcesUses",#N/A,TRUE,"CFMODEL";"TransOverview",#N/A,TRUE,"CFMODEL"}</definedName>
    <definedName name="___tst2" localSheetId="21" hidden="1">{"SourcesUses",#N/A,TRUE,"CFMODEL";"TransOverview",#N/A,TRUE,"CFMODEL"}</definedName>
    <definedName name="___tst2" localSheetId="20" hidden="1">{"SourcesUses",#N/A,TRUE,"CFMODEL";"TransOverview",#N/A,TRUE,"CFMODEL"}</definedName>
    <definedName name="___tst2" localSheetId="24" hidden="1">{"SourcesUses",#N/A,TRUE,"CFMODEL";"TransOverview",#N/A,TRUE,"CFMODEL"}</definedName>
    <definedName name="___tst2" localSheetId="9" hidden="1">{"SourcesUses",#N/A,TRUE,"CFMODEL";"TransOverview",#N/A,TRUE,"CFMODEL"}</definedName>
    <definedName name="___tst2" localSheetId="23" hidden="1">{"SourcesUses",#N/A,TRUE,"CFMODEL";"TransOverview",#N/A,TRUE,"CFMODEL"}</definedName>
    <definedName name="___tst2" localSheetId="8" hidden="1">{"SourcesUses",#N/A,TRUE,"CFMODEL";"TransOverview",#N/A,TRUE,"CFMODEL"}</definedName>
    <definedName name="___tst2" localSheetId="22" hidden="1">{"SourcesUses",#N/A,TRUE,"CFMODEL";"TransOverview",#N/A,TRUE,"CFMODEL"}</definedName>
    <definedName name="___tst2" localSheetId="7" hidden="1">{"SourcesUses",#N/A,TRUE,"CFMODEL";"TransOverview",#N/A,TRUE,"CFMODEL"}</definedName>
    <definedName name="___tst2" hidden="1">{"SourcesUses",#N/A,TRUE,"CFMODEL";"TransOverview",#N/A,TRUE,"CFMODEL"}</definedName>
    <definedName name="___tst3" localSheetId="18" hidden="1">{"SourcesUses",#N/A,TRUE,#N/A;"TransOverview",#N/A,TRUE,"CFMODEL"}</definedName>
    <definedName name="___tst3" localSheetId="14" hidden="1">{"SourcesUses",#N/A,TRUE,#N/A;"TransOverview",#N/A,TRUE,"CFMODEL"}</definedName>
    <definedName name="___tst3" localSheetId="15" hidden="1">{"SourcesUses",#N/A,TRUE,#N/A;"TransOverview",#N/A,TRUE,"CFMODEL"}</definedName>
    <definedName name="___tst3" localSheetId="16" hidden="1">{"SourcesUses",#N/A,TRUE,#N/A;"TransOverview",#N/A,TRUE,"CFMODEL"}</definedName>
    <definedName name="___tst3" localSheetId="17" hidden="1">{"SourcesUses",#N/A,TRUE,#N/A;"TransOverview",#N/A,TRUE,"CFMODEL"}</definedName>
    <definedName name="___tst3" localSheetId="19" hidden="1">{"SourcesUses",#N/A,TRUE,#N/A;"TransOverview",#N/A,TRUE,"CFMODEL"}</definedName>
    <definedName name="___tst3" localSheetId="6" hidden="1">{"SourcesUses",#N/A,TRUE,#N/A;"TransOverview",#N/A,TRUE,"CFMODEL"}</definedName>
    <definedName name="___tst3" localSheetId="3" hidden="1">{"SourcesUses",#N/A,TRUE,#N/A;"TransOverview",#N/A,TRUE,"CFMODEL"}</definedName>
    <definedName name="___tst3" localSheetId="25" hidden="1">{"SourcesUses",#N/A,TRUE,#N/A;"TransOverview",#N/A,TRUE,"CFMODEL"}</definedName>
    <definedName name="___tst3" localSheetId="21" hidden="1">{"SourcesUses",#N/A,TRUE,#N/A;"TransOverview",#N/A,TRUE,"CFMODEL"}</definedName>
    <definedName name="___tst3" localSheetId="20" hidden="1">{"SourcesUses",#N/A,TRUE,#N/A;"TransOverview",#N/A,TRUE,"CFMODEL"}</definedName>
    <definedName name="___tst3" localSheetId="24" hidden="1">{"SourcesUses",#N/A,TRUE,#N/A;"TransOverview",#N/A,TRUE,"CFMODEL"}</definedName>
    <definedName name="___tst3" localSheetId="9" hidden="1">{"SourcesUses",#N/A,TRUE,#N/A;"TransOverview",#N/A,TRUE,"CFMODEL"}</definedName>
    <definedName name="___tst3" localSheetId="23" hidden="1">{"SourcesUses",#N/A,TRUE,#N/A;"TransOverview",#N/A,TRUE,"CFMODEL"}</definedName>
    <definedName name="___tst3" localSheetId="8" hidden="1">{"SourcesUses",#N/A,TRUE,#N/A;"TransOverview",#N/A,TRUE,"CFMODEL"}</definedName>
    <definedName name="___tst3" localSheetId="22" hidden="1">{"SourcesUses",#N/A,TRUE,#N/A;"TransOverview",#N/A,TRUE,"CFMODEL"}</definedName>
    <definedName name="___tst3" localSheetId="7" hidden="1">{"SourcesUses",#N/A,TRUE,#N/A;"TransOverview",#N/A,TRUE,"CFMODEL"}</definedName>
    <definedName name="___tst3" hidden="1">{"SourcesUses",#N/A,TRUE,#N/A;"TransOverview",#N/A,TRUE,"CFMODEL"}</definedName>
    <definedName name="___tst4" localSheetId="18" hidden="1">{"SourcesUses",#N/A,TRUE,"FundsFlow";"TransOverview",#N/A,TRUE,"FundsFlow"}</definedName>
    <definedName name="___tst4" localSheetId="14" hidden="1">{"SourcesUses",#N/A,TRUE,"FundsFlow";"TransOverview",#N/A,TRUE,"FundsFlow"}</definedName>
    <definedName name="___tst4" localSheetId="15" hidden="1">{"SourcesUses",#N/A,TRUE,"FundsFlow";"TransOverview",#N/A,TRUE,"FundsFlow"}</definedName>
    <definedName name="___tst4" localSheetId="16" hidden="1">{"SourcesUses",#N/A,TRUE,"FundsFlow";"TransOverview",#N/A,TRUE,"FundsFlow"}</definedName>
    <definedName name="___tst4" localSheetId="17" hidden="1">{"SourcesUses",#N/A,TRUE,"FundsFlow";"TransOverview",#N/A,TRUE,"FundsFlow"}</definedName>
    <definedName name="___tst4" localSheetId="19" hidden="1">{"SourcesUses",#N/A,TRUE,"FundsFlow";"TransOverview",#N/A,TRUE,"FundsFlow"}</definedName>
    <definedName name="___tst4" localSheetId="6" hidden="1">{"SourcesUses",#N/A,TRUE,"FundsFlow";"TransOverview",#N/A,TRUE,"FundsFlow"}</definedName>
    <definedName name="___tst4" localSheetId="3" hidden="1">{"SourcesUses",#N/A,TRUE,"FundsFlow";"TransOverview",#N/A,TRUE,"FundsFlow"}</definedName>
    <definedName name="___tst4" localSheetId="25" hidden="1">{"SourcesUses",#N/A,TRUE,"FundsFlow";"TransOverview",#N/A,TRUE,"FundsFlow"}</definedName>
    <definedName name="___tst4" localSheetId="21" hidden="1">{"SourcesUses",#N/A,TRUE,"FundsFlow";"TransOverview",#N/A,TRUE,"FundsFlow"}</definedName>
    <definedName name="___tst4" localSheetId="20" hidden="1">{"SourcesUses",#N/A,TRUE,"FundsFlow";"TransOverview",#N/A,TRUE,"FundsFlow"}</definedName>
    <definedName name="___tst4" localSheetId="24" hidden="1">{"SourcesUses",#N/A,TRUE,"FundsFlow";"TransOverview",#N/A,TRUE,"FundsFlow"}</definedName>
    <definedName name="___tst4" localSheetId="9" hidden="1">{"SourcesUses",#N/A,TRUE,"FundsFlow";"TransOverview",#N/A,TRUE,"FundsFlow"}</definedName>
    <definedName name="___tst4" localSheetId="23" hidden="1">{"SourcesUses",#N/A,TRUE,"FundsFlow";"TransOverview",#N/A,TRUE,"FundsFlow"}</definedName>
    <definedName name="___tst4" localSheetId="8" hidden="1">{"SourcesUses",#N/A,TRUE,"FundsFlow";"TransOverview",#N/A,TRUE,"FundsFlow"}</definedName>
    <definedName name="___tst4" localSheetId="22" hidden="1">{"SourcesUses",#N/A,TRUE,"FundsFlow";"TransOverview",#N/A,TRUE,"FundsFlow"}</definedName>
    <definedName name="___tst4" localSheetId="7" hidden="1">{"SourcesUses",#N/A,TRUE,"FundsFlow";"TransOverview",#N/A,TRUE,"FundsFlow"}</definedName>
    <definedName name="___tst4" hidden="1">{"SourcesUses",#N/A,TRUE,"FundsFlow";"TransOverview",#N/A,TRUE,"FundsFlow"}</definedName>
    <definedName name="___Z04"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Z04"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Z04"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Z04"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Z04"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Z04"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Z04"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Z04"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Z04"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Z04"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Z04"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Z04"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Z04"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Z04"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Z04"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Z05" hidden="1">{#N/A,#N/A,FALSE,"Australia";#N/A,#N/A,FALSE,"Austria";#N/A,#N/A,FALSE,"Belgium";#N/A,#N/A,FALSE,"Canada";#N/A,#N/A,FALSE,"France";#N/A,#N/A,FALSE,"Germany";#N/A,#N/A,FALSE,"Hong Kong";#N/A,#N/A,FALSE,"Italy";#N/A,#N/A,FALSE,"Japan";#N/A,#N/A,FALSE,"Korea";#N/A,#N/A,FALSE,"Mexico";#N/A,#N/A,FALSE,"Poland";#N/A,#N/A,FALSE,"Spain";#N/A,#N/A,FALSE,"Switzerland";#N/A,#N/A,FALSE,"UK"}</definedName>
    <definedName name="__123Graph_A" localSheetId="25" hidden="1">'[1]TGI-CONS.'!#REF!</definedName>
    <definedName name="__123Graph_A" localSheetId="23" hidden="1">'[1]TGI-CONS.'!#REF!</definedName>
    <definedName name="__123Graph_A" localSheetId="8" hidden="1">'[1]TGI-CONS.'!#REF!</definedName>
    <definedName name="__123Graph_A" localSheetId="22" hidden="1">'[1]TGI-CONS.'!#REF!</definedName>
    <definedName name="__123Graph_A" localSheetId="7" hidden="1">'[1]TGI-CONS.'!#REF!</definedName>
    <definedName name="__123Graph_A" hidden="1">[2]TW!#REF!</definedName>
    <definedName name="__123Graph_B" localSheetId="25" hidden="1">'[1]TGI-CONS.'!#REF!</definedName>
    <definedName name="__123Graph_B" localSheetId="23" hidden="1">'[1]TGI-CONS.'!#REF!</definedName>
    <definedName name="__123Graph_B" localSheetId="8" hidden="1">'[1]TGI-CONS.'!#REF!</definedName>
    <definedName name="__123Graph_B" localSheetId="22" hidden="1">'[1]TGI-CONS.'!#REF!</definedName>
    <definedName name="__123Graph_B" localSheetId="7" hidden="1">'[1]TGI-CONS.'!#REF!</definedName>
    <definedName name="__123Graph_B" hidden="1">[2]TW!#REF!</definedName>
    <definedName name="__123Graph_C" localSheetId="25" hidden="1">'[1]TGI-CONS.'!#REF!</definedName>
    <definedName name="__123Graph_C" localSheetId="23" hidden="1">'[1]TGI-CONS.'!#REF!</definedName>
    <definedName name="__123Graph_C" localSheetId="8" hidden="1">'[1]TGI-CONS.'!#REF!</definedName>
    <definedName name="__123Graph_C" localSheetId="22" hidden="1">'[1]TGI-CONS.'!#REF!</definedName>
    <definedName name="__123Graph_C" localSheetId="7" hidden="1">'[1]TGI-CONS.'!#REF!</definedName>
    <definedName name="__123Graph_C" hidden="1">[2]TW!#REF!</definedName>
    <definedName name="__123Graph_D" localSheetId="25" hidden="1">'[1]TGI-CONS.'!#REF!</definedName>
    <definedName name="__123Graph_D" localSheetId="23" hidden="1">'[1]TGI-CONS.'!#REF!</definedName>
    <definedName name="__123Graph_D" localSheetId="8" hidden="1">'[1]TGI-CONS.'!#REF!</definedName>
    <definedName name="__123Graph_D" localSheetId="22" hidden="1">'[1]TGI-CONS.'!#REF!</definedName>
    <definedName name="__123Graph_D" localSheetId="7" hidden="1">'[1]TGI-CONS.'!#REF!</definedName>
    <definedName name="__123Graph_D" hidden="1">[2]TW!#REF!</definedName>
    <definedName name="__123Graph_E" localSheetId="25" hidden="1">'[1]TGI-CONS.'!#REF!</definedName>
    <definedName name="__123Graph_E" localSheetId="23" hidden="1">'[1]TGI-CONS.'!#REF!</definedName>
    <definedName name="__123Graph_E" localSheetId="8" hidden="1">'[1]TGI-CONS.'!#REF!</definedName>
    <definedName name="__123Graph_E" localSheetId="22" hidden="1">'[1]TGI-CONS.'!#REF!</definedName>
    <definedName name="__123Graph_E" localSheetId="7" hidden="1">'[1]TGI-CONS.'!#REF!</definedName>
    <definedName name="__123Graph_E" hidden="1">'[3]TGI-CONS.'!#REF!</definedName>
    <definedName name="__123Graph_F" localSheetId="25" hidden="1">'[1]TGI-CONS.'!#REF!</definedName>
    <definedName name="__123Graph_F" localSheetId="23" hidden="1">'[1]TGI-CONS.'!#REF!</definedName>
    <definedName name="__123Graph_F" localSheetId="8" hidden="1">'[1]TGI-CONS.'!#REF!</definedName>
    <definedName name="__123Graph_F" localSheetId="22" hidden="1">'[1]TGI-CONS.'!#REF!</definedName>
    <definedName name="__123Graph_F" localSheetId="7" hidden="1">'[1]TGI-CONS.'!#REF!</definedName>
    <definedName name="__123Graph_F" hidden="1">'[3]TGI-CONS.'!#REF!</definedName>
    <definedName name="__123Graph_X" localSheetId="25" hidden="1">'[1]TGI-CONS.'!#REF!</definedName>
    <definedName name="__123Graph_X" localSheetId="23" hidden="1">'[1]TGI-CONS.'!#REF!</definedName>
    <definedName name="__123Graph_X" localSheetId="8" hidden="1">'[1]TGI-CONS.'!#REF!</definedName>
    <definedName name="__123Graph_X" localSheetId="22" hidden="1">'[1]TGI-CONS.'!#REF!</definedName>
    <definedName name="__123Graph_X" localSheetId="7" hidden="1">'[1]TGI-CONS.'!#REF!</definedName>
    <definedName name="__123Graph_X" hidden="1">'[3]TGI-CONS.'!#REF!</definedName>
    <definedName name="__a1" localSheetId="18" hidden="1">{#N/A,#N/A,FALSE,"Valuation";#N/A,#N/A,FALSE,"MLP Impact"}</definedName>
    <definedName name="__a1" localSheetId="14" hidden="1">{#N/A,#N/A,FALSE,"Valuation";#N/A,#N/A,FALSE,"MLP Impact"}</definedName>
    <definedName name="__a1" localSheetId="15" hidden="1">{#N/A,#N/A,FALSE,"Valuation";#N/A,#N/A,FALSE,"MLP Impact"}</definedName>
    <definedName name="__a1" localSheetId="16" hidden="1">{#N/A,#N/A,FALSE,"Valuation";#N/A,#N/A,FALSE,"MLP Impact"}</definedName>
    <definedName name="__a1" localSheetId="17" hidden="1">{#N/A,#N/A,FALSE,"Valuation";#N/A,#N/A,FALSE,"MLP Impact"}</definedName>
    <definedName name="__a1" localSheetId="19" hidden="1">{#N/A,#N/A,FALSE,"Valuation";#N/A,#N/A,FALSE,"MLP Impact"}</definedName>
    <definedName name="__a1" localSheetId="6" hidden="1">{#N/A,#N/A,FALSE,"Valuation";#N/A,#N/A,FALSE,"MLP Impact"}</definedName>
    <definedName name="__a1" localSheetId="3" hidden="1">{#N/A,#N/A,FALSE,"Valuation";#N/A,#N/A,FALSE,"MLP Impact"}</definedName>
    <definedName name="__a1" localSheetId="25" hidden="1">{#N/A,#N/A,FALSE,"Valuation";#N/A,#N/A,FALSE,"MLP Impact"}</definedName>
    <definedName name="__a1" localSheetId="21" hidden="1">{#N/A,#N/A,FALSE,"Valuation";#N/A,#N/A,FALSE,"MLP Impact"}</definedName>
    <definedName name="__a1" localSheetId="20" hidden="1">{#N/A,#N/A,FALSE,"Valuation";#N/A,#N/A,FALSE,"MLP Impact"}</definedName>
    <definedName name="__a1" localSheetId="24" hidden="1">{#N/A,#N/A,FALSE,"Valuation";#N/A,#N/A,FALSE,"MLP Impact"}</definedName>
    <definedName name="__a1" localSheetId="9" hidden="1">{#N/A,#N/A,FALSE,"Valuation";#N/A,#N/A,FALSE,"MLP Impact"}</definedName>
    <definedName name="__a1" localSheetId="23" hidden="1">{#N/A,#N/A,FALSE,"Valuation";#N/A,#N/A,FALSE,"MLP Impact"}</definedName>
    <definedName name="__a1" localSheetId="8" hidden="1">{#N/A,#N/A,FALSE,"Valuation";#N/A,#N/A,FALSE,"MLP Impact"}</definedName>
    <definedName name="__a1" localSheetId="22" hidden="1">{#N/A,#N/A,FALSE,"Valuation";#N/A,#N/A,FALSE,"MLP Impact"}</definedName>
    <definedName name="__a1" localSheetId="7" hidden="1">{#N/A,#N/A,FALSE,"Valuation";#N/A,#N/A,FALSE,"MLP Impact"}</definedName>
    <definedName name="__a1" hidden="1">{#N/A,#N/A,FALSE,"Valuation";#N/A,#N/A,FALSE,"MLP Impact"}</definedName>
    <definedName name="__a2" localSheetId="18" hidden="1">{"Income Statement",#N/A,FALSE,"CFMODEL";"Balance Sheet",#N/A,FALSE,"CFMODEL"}</definedName>
    <definedName name="__a2" localSheetId="14" hidden="1">{"Income Statement",#N/A,FALSE,"CFMODEL";"Balance Sheet",#N/A,FALSE,"CFMODEL"}</definedName>
    <definedName name="__a2" localSheetId="15" hidden="1">{"Income Statement",#N/A,FALSE,"CFMODEL";"Balance Sheet",#N/A,FALSE,"CFMODEL"}</definedName>
    <definedName name="__a2" localSheetId="16" hidden="1">{"Income Statement",#N/A,FALSE,"CFMODEL";"Balance Sheet",#N/A,FALSE,"CFMODEL"}</definedName>
    <definedName name="__a2" localSheetId="17" hidden="1">{"Income Statement",#N/A,FALSE,"CFMODEL";"Balance Sheet",#N/A,FALSE,"CFMODEL"}</definedName>
    <definedName name="__a2" localSheetId="19" hidden="1">{"Income Statement",#N/A,FALSE,"CFMODEL";"Balance Sheet",#N/A,FALSE,"CFMODEL"}</definedName>
    <definedName name="__a2" localSheetId="6" hidden="1">{"Income Statement",#N/A,FALSE,"CFMODEL";"Balance Sheet",#N/A,FALSE,"CFMODEL"}</definedName>
    <definedName name="__a2" localSheetId="3" hidden="1">{"Income Statement",#N/A,FALSE,"CFMODEL";"Balance Sheet",#N/A,FALSE,"CFMODEL"}</definedName>
    <definedName name="__a2" localSheetId="25" hidden="1">{"Income Statement",#N/A,FALSE,"CFMODEL";"Balance Sheet",#N/A,FALSE,"CFMODEL"}</definedName>
    <definedName name="__a2" localSheetId="21" hidden="1">{"Income Statement",#N/A,FALSE,"CFMODEL";"Balance Sheet",#N/A,FALSE,"CFMODEL"}</definedName>
    <definedName name="__a2" localSheetId="20" hidden="1">{"Income Statement",#N/A,FALSE,"CFMODEL";"Balance Sheet",#N/A,FALSE,"CFMODEL"}</definedName>
    <definedName name="__a2" localSheetId="24" hidden="1">{"Income Statement",#N/A,FALSE,"CFMODEL";"Balance Sheet",#N/A,FALSE,"CFMODEL"}</definedName>
    <definedName name="__a2" localSheetId="9" hidden="1">{"Income Statement",#N/A,FALSE,"CFMODEL";"Balance Sheet",#N/A,FALSE,"CFMODEL"}</definedName>
    <definedName name="__a2" localSheetId="23" hidden="1">{"Income Statement",#N/A,FALSE,"CFMODEL";"Balance Sheet",#N/A,FALSE,"CFMODEL"}</definedName>
    <definedName name="__a2" localSheetId="8" hidden="1">{"Income Statement",#N/A,FALSE,"CFMODEL";"Balance Sheet",#N/A,FALSE,"CFMODEL"}</definedName>
    <definedName name="__a2" localSheetId="22" hidden="1">{"Income Statement",#N/A,FALSE,"CFMODEL";"Balance Sheet",#N/A,FALSE,"CFMODEL"}</definedName>
    <definedName name="__a2" localSheetId="7" hidden="1">{"Income Statement",#N/A,FALSE,"CFMODEL";"Balance Sheet",#N/A,FALSE,"CFMODEL"}</definedName>
    <definedName name="__a2" hidden="1">{"Income Statement",#N/A,FALSE,"CFMODEL";"Balance Sheet",#N/A,FALSE,"CFMODEL"}</definedName>
    <definedName name="__f18"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f18"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f18"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f18"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f18"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f18"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f18"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f18"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f18"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f18"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f18"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f18"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f18"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f18"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f18"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f18" hidden="1">{#N/A,#N/A,FALSE,"Australia";#N/A,#N/A,FALSE,"Austria";#N/A,#N/A,FALSE,"Belgium";#N/A,#N/A,FALSE,"Canada";#N/A,#N/A,FALSE,"France";#N/A,#N/A,FALSE,"Germany";#N/A,#N/A,FALSE,"Hong Kong";#N/A,#N/A,FALSE,"Italy";#N/A,#N/A,FALSE,"Japan";#N/A,#N/A,FALSE,"Korea";#N/A,#N/A,FALSE,"Mexico";#N/A,#N/A,FALSE,"Poland";#N/A,#N/A,FALSE,"Spain";#N/A,#N/A,FALSE,"Switzerland";#N/A,#N/A,FALSE,"UK"}</definedName>
    <definedName name="__FDS_HYPERLINK_TOGGLE_STATE__" hidden="1">"ON"</definedName>
    <definedName name="__IS2" localSheetId="18" hidden="1">{#N/A,#N/A,FALSE,"OUT  AREC"}</definedName>
    <definedName name="__IS2" localSheetId="14" hidden="1">{#N/A,#N/A,FALSE,"OUT  AREC"}</definedName>
    <definedName name="__IS2" localSheetId="15" hidden="1">{#N/A,#N/A,FALSE,"OUT  AREC"}</definedName>
    <definedName name="__IS2" localSheetId="16" hidden="1">{#N/A,#N/A,FALSE,"OUT  AREC"}</definedName>
    <definedName name="__IS2" localSheetId="17" hidden="1">{#N/A,#N/A,FALSE,"OUT  AREC"}</definedName>
    <definedName name="__IS2" localSheetId="19" hidden="1">{#N/A,#N/A,FALSE,"OUT  AREC"}</definedName>
    <definedName name="__IS2" localSheetId="6" hidden="1">{#N/A,#N/A,FALSE,"OUT  AREC"}</definedName>
    <definedName name="__IS2" localSheetId="3" hidden="1">{#N/A,#N/A,FALSE,"OUT  AREC"}</definedName>
    <definedName name="__IS2" localSheetId="25" hidden="1">{#N/A,#N/A,FALSE,"OUT  AREC"}</definedName>
    <definedName name="__IS2" localSheetId="21" hidden="1">{#N/A,#N/A,FALSE,"OUT  AREC"}</definedName>
    <definedName name="__IS2" localSheetId="20" hidden="1">{#N/A,#N/A,FALSE,"OUT  AREC"}</definedName>
    <definedName name="__IS2" localSheetId="24" hidden="1">{#N/A,#N/A,FALSE,"OUT  AREC"}</definedName>
    <definedName name="__IS2" localSheetId="9" hidden="1">{#N/A,#N/A,FALSE,"OUT  AREC"}</definedName>
    <definedName name="__IS2" localSheetId="23" hidden="1">{#N/A,#N/A,FALSE,"OUT  AREC"}</definedName>
    <definedName name="__IS2" localSheetId="8" hidden="1">{#N/A,#N/A,FALSE,"OUT  AREC"}</definedName>
    <definedName name="__IS2" localSheetId="22" hidden="1">{#N/A,#N/A,FALSE,"OUT  AREC"}</definedName>
    <definedName name="__IS2" localSheetId="7" hidden="1">{#N/A,#N/A,FALSE,"OUT  AREC"}</definedName>
    <definedName name="__IS2" hidden="1">{#N/A,#N/A,FALSE,"OUT  AREC"}</definedName>
    <definedName name="__pg1">#REF!</definedName>
    <definedName name="__pg2">#REF!</definedName>
    <definedName name="__tst2" localSheetId="18" hidden="1">{"SourcesUses",#N/A,TRUE,"CFMODEL";"TransOverview",#N/A,TRUE,"CFMODEL"}</definedName>
    <definedName name="__tst2" localSheetId="14" hidden="1">{"SourcesUses",#N/A,TRUE,"CFMODEL";"TransOverview",#N/A,TRUE,"CFMODEL"}</definedName>
    <definedName name="__tst2" localSheetId="15" hidden="1">{"SourcesUses",#N/A,TRUE,"CFMODEL";"TransOverview",#N/A,TRUE,"CFMODEL"}</definedName>
    <definedName name="__tst2" localSheetId="16" hidden="1">{"SourcesUses",#N/A,TRUE,"CFMODEL";"TransOverview",#N/A,TRUE,"CFMODEL"}</definedName>
    <definedName name="__tst2" localSheetId="17" hidden="1">{"SourcesUses",#N/A,TRUE,"CFMODEL";"TransOverview",#N/A,TRUE,"CFMODEL"}</definedName>
    <definedName name="__tst2" localSheetId="19" hidden="1">{"SourcesUses",#N/A,TRUE,"CFMODEL";"TransOverview",#N/A,TRUE,"CFMODEL"}</definedName>
    <definedName name="__tst2" localSheetId="6" hidden="1">{"SourcesUses",#N/A,TRUE,"CFMODEL";"TransOverview",#N/A,TRUE,"CFMODEL"}</definedName>
    <definedName name="__tst2" localSheetId="3" hidden="1">{"SourcesUses",#N/A,TRUE,"CFMODEL";"TransOverview",#N/A,TRUE,"CFMODEL"}</definedName>
    <definedName name="__tst2" localSheetId="25" hidden="1">{"SourcesUses",#N/A,TRUE,"CFMODEL";"TransOverview",#N/A,TRUE,"CFMODEL"}</definedName>
    <definedName name="__tst2" localSheetId="21" hidden="1">{"SourcesUses",#N/A,TRUE,"CFMODEL";"TransOverview",#N/A,TRUE,"CFMODEL"}</definedName>
    <definedName name="__tst2" localSheetId="20" hidden="1">{"SourcesUses",#N/A,TRUE,"CFMODEL";"TransOverview",#N/A,TRUE,"CFMODEL"}</definedName>
    <definedName name="__tst2" localSheetId="24" hidden="1">{"SourcesUses",#N/A,TRUE,"CFMODEL";"TransOverview",#N/A,TRUE,"CFMODEL"}</definedName>
    <definedName name="__tst2" localSheetId="9" hidden="1">{"SourcesUses",#N/A,TRUE,"CFMODEL";"TransOverview",#N/A,TRUE,"CFMODEL"}</definedName>
    <definedName name="__tst2" localSheetId="23" hidden="1">{"SourcesUses",#N/A,TRUE,"CFMODEL";"TransOverview",#N/A,TRUE,"CFMODEL"}</definedName>
    <definedName name="__tst2" localSheetId="8" hidden="1">{"SourcesUses",#N/A,TRUE,"CFMODEL";"TransOverview",#N/A,TRUE,"CFMODEL"}</definedName>
    <definedName name="__tst2" localSheetId="22" hidden="1">{"SourcesUses",#N/A,TRUE,"CFMODEL";"TransOverview",#N/A,TRUE,"CFMODEL"}</definedName>
    <definedName name="__tst2" localSheetId="7" hidden="1">{"SourcesUses",#N/A,TRUE,"CFMODEL";"TransOverview",#N/A,TRUE,"CFMODEL"}</definedName>
    <definedName name="__tst2" hidden="1">{"SourcesUses",#N/A,TRUE,"CFMODEL";"TransOverview",#N/A,TRUE,"CFMODEL"}</definedName>
    <definedName name="__tst3" localSheetId="18" hidden="1">{"SourcesUses",#N/A,TRUE,#N/A;"TransOverview",#N/A,TRUE,"CFMODEL"}</definedName>
    <definedName name="__tst3" localSheetId="14" hidden="1">{"SourcesUses",#N/A,TRUE,#N/A;"TransOverview",#N/A,TRUE,"CFMODEL"}</definedName>
    <definedName name="__tst3" localSheetId="15" hidden="1">{"SourcesUses",#N/A,TRUE,#N/A;"TransOverview",#N/A,TRUE,"CFMODEL"}</definedName>
    <definedName name="__tst3" localSheetId="16" hidden="1">{"SourcesUses",#N/A,TRUE,#N/A;"TransOverview",#N/A,TRUE,"CFMODEL"}</definedName>
    <definedName name="__tst3" localSheetId="17" hidden="1">{"SourcesUses",#N/A,TRUE,#N/A;"TransOverview",#N/A,TRUE,"CFMODEL"}</definedName>
    <definedName name="__tst3" localSheetId="19" hidden="1">{"SourcesUses",#N/A,TRUE,#N/A;"TransOverview",#N/A,TRUE,"CFMODEL"}</definedName>
    <definedName name="__tst3" localSheetId="6" hidden="1">{"SourcesUses",#N/A,TRUE,#N/A;"TransOverview",#N/A,TRUE,"CFMODEL"}</definedName>
    <definedName name="__tst3" localSheetId="3" hidden="1">{"SourcesUses",#N/A,TRUE,#N/A;"TransOverview",#N/A,TRUE,"CFMODEL"}</definedName>
    <definedName name="__tst3" localSheetId="25" hidden="1">{"SourcesUses",#N/A,TRUE,#N/A;"TransOverview",#N/A,TRUE,"CFMODEL"}</definedName>
    <definedName name="__tst3" localSheetId="21" hidden="1">{"SourcesUses",#N/A,TRUE,#N/A;"TransOverview",#N/A,TRUE,"CFMODEL"}</definedName>
    <definedName name="__tst3" localSheetId="20" hidden="1">{"SourcesUses",#N/A,TRUE,#N/A;"TransOverview",#N/A,TRUE,"CFMODEL"}</definedName>
    <definedName name="__tst3" localSheetId="24" hidden="1">{"SourcesUses",#N/A,TRUE,#N/A;"TransOverview",#N/A,TRUE,"CFMODEL"}</definedName>
    <definedName name="__tst3" localSheetId="9" hidden="1">{"SourcesUses",#N/A,TRUE,#N/A;"TransOverview",#N/A,TRUE,"CFMODEL"}</definedName>
    <definedName name="__tst3" localSheetId="23" hidden="1">{"SourcesUses",#N/A,TRUE,#N/A;"TransOverview",#N/A,TRUE,"CFMODEL"}</definedName>
    <definedName name="__tst3" localSheetId="8" hidden="1">{"SourcesUses",#N/A,TRUE,#N/A;"TransOverview",#N/A,TRUE,"CFMODEL"}</definedName>
    <definedName name="__tst3" localSheetId="22" hidden="1">{"SourcesUses",#N/A,TRUE,#N/A;"TransOverview",#N/A,TRUE,"CFMODEL"}</definedName>
    <definedName name="__tst3" localSheetId="7" hidden="1">{"SourcesUses",#N/A,TRUE,#N/A;"TransOverview",#N/A,TRUE,"CFMODEL"}</definedName>
    <definedName name="__tst3" hidden="1">{"SourcesUses",#N/A,TRUE,#N/A;"TransOverview",#N/A,TRUE,"CFMODEL"}</definedName>
    <definedName name="__tst4" localSheetId="18" hidden="1">{"SourcesUses",#N/A,TRUE,"FundsFlow";"TransOverview",#N/A,TRUE,"FundsFlow"}</definedName>
    <definedName name="__tst4" localSheetId="14" hidden="1">{"SourcesUses",#N/A,TRUE,"FundsFlow";"TransOverview",#N/A,TRUE,"FundsFlow"}</definedName>
    <definedName name="__tst4" localSheetId="15" hidden="1">{"SourcesUses",#N/A,TRUE,"FundsFlow";"TransOverview",#N/A,TRUE,"FundsFlow"}</definedName>
    <definedName name="__tst4" localSheetId="16" hidden="1">{"SourcesUses",#N/A,TRUE,"FundsFlow";"TransOverview",#N/A,TRUE,"FundsFlow"}</definedName>
    <definedName name="__tst4" localSheetId="17" hidden="1">{"SourcesUses",#N/A,TRUE,"FundsFlow";"TransOverview",#N/A,TRUE,"FundsFlow"}</definedName>
    <definedName name="__tst4" localSheetId="19" hidden="1">{"SourcesUses",#N/A,TRUE,"FundsFlow";"TransOverview",#N/A,TRUE,"FundsFlow"}</definedName>
    <definedName name="__tst4" localSheetId="6" hidden="1">{"SourcesUses",#N/A,TRUE,"FundsFlow";"TransOverview",#N/A,TRUE,"FundsFlow"}</definedName>
    <definedName name="__tst4" localSheetId="3" hidden="1">{"SourcesUses",#N/A,TRUE,"FundsFlow";"TransOverview",#N/A,TRUE,"FundsFlow"}</definedName>
    <definedName name="__tst4" localSheetId="25" hidden="1">{"SourcesUses",#N/A,TRUE,"FundsFlow";"TransOverview",#N/A,TRUE,"FundsFlow"}</definedName>
    <definedName name="__tst4" localSheetId="21" hidden="1">{"SourcesUses",#N/A,TRUE,"FundsFlow";"TransOverview",#N/A,TRUE,"FundsFlow"}</definedName>
    <definedName name="__tst4" localSheetId="20" hidden="1">{"SourcesUses",#N/A,TRUE,"FundsFlow";"TransOverview",#N/A,TRUE,"FundsFlow"}</definedName>
    <definedName name="__tst4" localSheetId="24" hidden="1">{"SourcesUses",#N/A,TRUE,"FundsFlow";"TransOverview",#N/A,TRUE,"FundsFlow"}</definedName>
    <definedName name="__tst4" localSheetId="9" hidden="1">{"SourcesUses",#N/A,TRUE,"FundsFlow";"TransOverview",#N/A,TRUE,"FundsFlow"}</definedName>
    <definedName name="__tst4" localSheetId="23" hidden="1">{"SourcesUses",#N/A,TRUE,"FundsFlow";"TransOverview",#N/A,TRUE,"FundsFlow"}</definedName>
    <definedName name="__tst4" localSheetId="8" hidden="1">{"SourcesUses",#N/A,TRUE,"FundsFlow";"TransOverview",#N/A,TRUE,"FundsFlow"}</definedName>
    <definedName name="__tst4" localSheetId="22" hidden="1">{"SourcesUses",#N/A,TRUE,"FundsFlow";"TransOverview",#N/A,TRUE,"FundsFlow"}</definedName>
    <definedName name="__tst4" localSheetId="7" hidden="1">{"SourcesUses",#N/A,TRUE,"FundsFlow";"TransOverview",#N/A,TRUE,"FundsFlow"}</definedName>
    <definedName name="__tst4" hidden="1">{"SourcesUses",#N/A,TRUE,"FundsFlow";"TransOverview",#N/A,TRUE,"FundsFlow"}</definedName>
    <definedName name="__xlfn.BAHTTEXT" hidden="1">#NAME?</definedName>
    <definedName name="__Z04"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Z04"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Z05" hidden="1">{#N/A,#N/A,FALSE,"Australia";#N/A,#N/A,FALSE,"Austria";#N/A,#N/A,FALSE,"Belgium";#N/A,#N/A,FALSE,"Canada";#N/A,#N/A,FALSE,"France";#N/A,#N/A,FALSE,"Germany";#N/A,#N/A,FALSE,"Hong Kong";#N/A,#N/A,FALSE,"Italy";#N/A,#N/A,FALSE,"Japan";#N/A,#N/A,FALSE,"Korea";#N/A,#N/A,FALSE,"Mexico";#N/A,#N/A,FALSE,"Poland";#N/A,#N/A,FALSE,"Spain";#N/A,#N/A,FALSE,"Switzerland";#N/A,#N/A,FALSE,"UK"}</definedName>
    <definedName name="_1__123Graph_BCHART_1" hidden="1">'[4]HOSPICE OPSUM'!#REF!</definedName>
    <definedName name="_1__FDSAUDITLINK__" localSheetId="18"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localSheetId="14"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localSheetId="15"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localSheetId="16"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localSheetId="17"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localSheetId="19"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localSheetId="13"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localSheetId="6"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localSheetId="3"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localSheetId="25"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localSheetId="21"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localSheetId="20"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localSheetId="24"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localSheetId="9"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localSheetId="23"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localSheetId="8"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localSheetId="22"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localSheetId="7"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23GraphB" localSheetId="15" hidden="1">'[5]2002 Sales Budget'!#REF!,'[5]2002 Sales Budget'!#REF!,'[5]2002 Sales Budget'!#REF!</definedName>
    <definedName name="_123GraphB" localSheetId="16" hidden="1">'[5]2002 Sales Budget'!#REF!,'[5]2002 Sales Budget'!#REF!,'[5]2002 Sales Budget'!#REF!</definedName>
    <definedName name="_123GraphB" localSheetId="19" hidden="1">'[5]2002 Sales Budget'!#REF!,'[5]2002 Sales Budget'!#REF!,'[5]2002 Sales Budget'!#REF!</definedName>
    <definedName name="_123GraphB" localSheetId="25" hidden="1">'[5]2002 Sales Budget'!#REF!,'[5]2002 Sales Budget'!#REF!,'[5]2002 Sales Budget'!#REF!</definedName>
    <definedName name="_123GraphB" localSheetId="21" hidden="1">'[5]2002 Sales Budget'!#REF!,'[5]2002 Sales Budget'!#REF!,'[5]2002 Sales Budget'!#REF!</definedName>
    <definedName name="_123GraphB" localSheetId="20" hidden="1">'[5]2002 Sales Budget'!#REF!,'[5]2002 Sales Budget'!#REF!,'[5]2002 Sales Budget'!#REF!</definedName>
    <definedName name="_123GraphB" localSheetId="23" hidden="1">'[5]2002 Sales Budget'!#REF!,'[5]2002 Sales Budget'!#REF!,'[5]2002 Sales Budget'!#REF!</definedName>
    <definedName name="_123GraphB" localSheetId="8" hidden="1">'[5]2002 Sales Budget'!#REF!,'[5]2002 Sales Budget'!#REF!,'[5]2002 Sales Budget'!#REF!</definedName>
    <definedName name="_123GraphB" localSheetId="22" hidden="1">'[5]2002 Sales Budget'!#REF!,'[5]2002 Sales Budget'!#REF!,'[5]2002 Sales Budget'!#REF!</definedName>
    <definedName name="_123GraphB" localSheetId="7" hidden="1">'[5]2002 Sales Budget'!#REF!,'[5]2002 Sales Budget'!#REF!,'[5]2002 Sales Budget'!#REF!</definedName>
    <definedName name="_123GraphB" hidden="1">'[5]2002 Sales Budget'!#REF!,'[5]2002 Sales Budget'!#REF!,'[5]2002 Sales Budget'!#REF!</definedName>
    <definedName name="_1ISSUANCE_EXPENS">#REF!</definedName>
    <definedName name="_2__FDSAUDITLINK__" localSheetId="18"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localSheetId="14"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localSheetId="15"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localSheetId="16"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localSheetId="17"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localSheetId="19"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localSheetId="13"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localSheetId="6"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localSheetId="3"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localSheetId="25"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localSheetId="21"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localSheetId="20"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localSheetId="24"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localSheetId="9"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localSheetId="23"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localSheetId="8"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localSheetId="22"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localSheetId="7"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LTD_EFFECTIVE">[6]A!$B$1:$T$36</definedName>
    <definedName name="_3__FDSAUDITLINK__" localSheetId="18"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localSheetId="14"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localSheetId="15"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localSheetId="16"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localSheetId="17"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localSheetId="19"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localSheetId="13"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localSheetId="6"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localSheetId="3"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localSheetId="25"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localSheetId="21"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localSheetId="20"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localSheetId="24"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localSheetId="9"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localSheetId="23"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localSheetId="8"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localSheetId="22"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localSheetId="7"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6__123Graph_BCHART_1" hidden="1">'[4]HOSPICE OPSUM'!#REF!</definedName>
    <definedName name="_3SERIES_R">#REF!</definedName>
    <definedName name="_4SERIES_T">#REF!</definedName>
    <definedName name="_8033Graph_B" localSheetId="15" hidden="1">'[7]TGI-CONS.'!#REF!</definedName>
    <definedName name="_8033Graph_B" localSheetId="16" hidden="1">'[7]TGI-CONS.'!#REF!</definedName>
    <definedName name="_8033Graph_B" localSheetId="8" hidden="1">'[7]TGI-CONS.'!#REF!</definedName>
    <definedName name="_8033Graph_B" localSheetId="7" hidden="1">'[7]TGI-CONS.'!#REF!</definedName>
    <definedName name="_8033Graph_B" hidden="1">'[7]TGI-CONS.'!#REF!</definedName>
    <definedName name="_a1" localSheetId="18" hidden="1">{#N/A,#N/A,FALSE,"Valuation";#N/A,#N/A,FALSE,"MLP Impact"}</definedName>
    <definedName name="_a1" localSheetId="14" hidden="1">{#N/A,#N/A,FALSE,"Valuation";#N/A,#N/A,FALSE,"MLP Impact"}</definedName>
    <definedName name="_a1" localSheetId="15" hidden="1">{#N/A,#N/A,FALSE,"Valuation";#N/A,#N/A,FALSE,"MLP Impact"}</definedName>
    <definedName name="_a1" localSheetId="16" hidden="1">{#N/A,#N/A,FALSE,"Valuation";#N/A,#N/A,FALSE,"MLP Impact"}</definedName>
    <definedName name="_a1" localSheetId="17" hidden="1">{#N/A,#N/A,FALSE,"Valuation";#N/A,#N/A,FALSE,"MLP Impact"}</definedName>
    <definedName name="_a1" localSheetId="19" hidden="1">{#N/A,#N/A,FALSE,"Valuation";#N/A,#N/A,FALSE,"MLP Impact"}</definedName>
    <definedName name="_a1" localSheetId="6" hidden="1">{#N/A,#N/A,FALSE,"Valuation";#N/A,#N/A,FALSE,"MLP Impact"}</definedName>
    <definedName name="_a1" localSheetId="3" hidden="1">{#N/A,#N/A,FALSE,"Valuation";#N/A,#N/A,FALSE,"MLP Impact"}</definedName>
    <definedName name="_a1" localSheetId="25" hidden="1">{#N/A,#N/A,FALSE,"Valuation";#N/A,#N/A,FALSE,"MLP Impact"}</definedName>
    <definedName name="_a1" localSheetId="21" hidden="1">{#N/A,#N/A,FALSE,"Valuation";#N/A,#N/A,FALSE,"MLP Impact"}</definedName>
    <definedName name="_a1" localSheetId="20" hidden="1">{#N/A,#N/A,FALSE,"Valuation";#N/A,#N/A,FALSE,"MLP Impact"}</definedName>
    <definedName name="_a1" localSheetId="24" hidden="1">{#N/A,#N/A,FALSE,"Valuation";#N/A,#N/A,FALSE,"MLP Impact"}</definedName>
    <definedName name="_a1" localSheetId="9" hidden="1">{#N/A,#N/A,FALSE,"Valuation";#N/A,#N/A,FALSE,"MLP Impact"}</definedName>
    <definedName name="_a1" localSheetId="23" hidden="1">{#N/A,#N/A,FALSE,"Valuation";#N/A,#N/A,FALSE,"MLP Impact"}</definedName>
    <definedName name="_a1" localSheetId="8" hidden="1">{#N/A,#N/A,FALSE,"Valuation";#N/A,#N/A,FALSE,"MLP Impact"}</definedName>
    <definedName name="_a1" localSheetId="22" hidden="1">{#N/A,#N/A,FALSE,"Valuation";#N/A,#N/A,FALSE,"MLP Impact"}</definedName>
    <definedName name="_a1" localSheetId="7" hidden="1">{#N/A,#N/A,FALSE,"Valuation";#N/A,#N/A,FALSE,"MLP Impact"}</definedName>
    <definedName name="_a1" hidden="1">{#N/A,#N/A,FALSE,"Valuation";#N/A,#N/A,FALSE,"MLP Impact"}</definedName>
    <definedName name="_a2" localSheetId="18" hidden="1">{"Income Statement",#N/A,FALSE,"CFMODEL";"Balance Sheet",#N/A,FALSE,"CFMODEL"}</definedName>
    <definedName name="_a2" localSheetId="14" hidden="1">{"Income Statement",#N/A,FALSE,"CFMODEL";"Balance Sheet",#N/A,FALSE,"CFMODEL"}</definedName>
    <definedName name="_a2" localSheetId="15" hidden="1">{"Income Statement",#N/A,FALSE,"CFMODEL";"Balance Sheet",#N/A,FALSE,"CFMODEL"}</definedName>
    <definedName name="_a2" localSheetId="16" hidden="1">{"Income Statement",#N/A,FALSE,"CFMODEL";"Balance Sheet",#N/A,FALSE,"CFMODEL"}</definedName>
    <definedName name="_a2" localSheetId="17" hidden="1">{"Income Statement",#N/A,FALSE,"CFMODEL";"Balance Sheet",#N/A,FALSE,"CFMODEL"}</definedName>
    <definedName name="_a2" localSheetId="19" hidden="1">{"Income Statement",#N/A,FALSE,"CFMODEL";"Balance Sheet",#N/A,FALSE,"CFMODEL"}</definedName>
    <definedName name="_a2" localSheetId="6" hidden="1">{"Income Statement",#N/A,FALSE,"CFMODEL";"Balance Sheet",#N/A,FALSE,"CFMODEL"}</definedName>
    <definedName name="_a2" localSheetId="3" hidden="1">{"Income Statement",#N/A,FALSE,"CFMODEL";"Balance Sheet",#N/A,FALSE,"CFMODEL"}</definedName>
    <definedName name="_a2" localSheetId="25" hidden="1">{"Income Statement",#N/A,FALSE,"CFMODEL";"Balance Sheet",#N/A,FALSE,"CFMODEL"}</definedName>
    <definedName name="_a2" localSheetId="21" hidden="1">{"Income Statement",#N/A,FALSE,"CFMODEL";"Balance Sheet",#N/A,FALSE,"CFMODEL"}</definedName>
    <definedName name="_a2" localSheetId="20" hidden="1">{"Income Statement",#N/A,FALSE,"CFMODEL";"Balance Sheet",#N/A,FALSE,"CFMODEL"}</definedName>
    <definedName name="_a2" localSheetId="24" hidden="1">{"Income Statement",#N/A,FALSE,"CFMODEL";"Balance Sheet",#N/A,FALSE,"CFMODEL"}</definedName>
    <definedName name="_a2" localSheetId="9" hidden="1">{"Income Statement",#N/A,FALSE,"CFMODEL";"Balance Sheet",#N/A,FALSE,"CFMODEL"}</definedName>
    <definedName name="_a2" localSheetId="23" hidden="1">{"Income Statement",#N/A,FALSE,"CFMODEL";"Balance Sheet",#N/A,FALSE,"CFMODEL"}</definedName>
    <definedName name="_a2" localSheetId="8" hidden="1">{"Income Statement",#N/A,FALSE,"CFMODEL";"Balance Sheet",#N/A,FALSE,"CFMODEL"}</definedName>
    <definedName name="_a2" localSheetId="22" hidden="1">{"Income Statement",#N/A,FALSE,"CFMODEL";"Balance Sheet",#N/A,FALSE,"CFMODEL"}</definedName>
    <definedName name="_a2" localSheetId="7" hidden="1">{"Income Statement",#N/A,FALSE,"CFMODEL";"Balance Sheet",#N/A,FALSE,"CFMODEL"}</definedName>
    <definedName name="_a2" hidden="1">{"Income Statement",#N/A,FALSE,"CFMODEL";"Balance Sheet",#N/A,FALSE,"CFMODEL"}</definedName>
    <definedName name="_bdm.02BC9EC907394BFAAC45F5B8DE6B5A0A.edm" hidden="1">[8]Sheet1!$A:$IV</definedName>
    <definedName name="_bdm.0A170BBF2866438FB5CE92A4D4D320D3.edm" hidden="1">'[9]Contribution Analysis'!$A:$IV</definedName>
    <definedName name="_bdm.0DBAAF4BFD464DCAB64CD42179290A5B.edm" hidden="1">'[9]Feeder IS'!$A:$IV</definedName>
    <definedName name="_bdm.159A40241D984E22B6E755BD37282CB3.edm" localSheetId="18" hidden="1">#REF!</definedName>
    <definedName name="_bdm.159A40241D984E22B6E755BD37282CB3.edm" localSheetId="14" hidden="1">#REF!</definedName>
    <definedName name="_bdm.159A40241D984E22B6E755BD37282CB3.edm" localSheetId="15" hidden="1">#REF!</definedName>
    <definedName name="_bdm.159A40241D984E22B6E755BD37282CB3.edm" localSheetId="16" hidden="1">#REF!</definedName>
    <definedName name="_bdm.159A40241D984E22B6E755BD37282CB3.edm" localSheetId="17" hidden="1">#REF!</definedName>
    <definedName name="_bdm.159A40241D984E22B6E755BD37282CB3.edm" localSheetId="25" hidden="1">#REF!</definedName>
    <definedName name="_bdm.159A40241D984E22B6E755BD37282CB3.edm" localSheetId="21" hidden="1">#REF!</definedName>
    <definedName name="_bdm.159A40241D984E22B6E755BD37282CB3.edm" localSheetId="20" hidden="1">#REF!</definedName>
    <definedName name="_bdm.159A40241D984E22B6E755BD37282CB3.edm" localSheetId="23" hidden="1">#REF!</definedName>
    <definedName name="_bdm.159A40241D984E22B6E755BD37282CB3.edm" localSheetId="8" hidden="1">#REF!</definedName>
    <definedName name="_bdm.159A40241D984E22B6E755BD37282CB3.edm" localSheetId="22" hidden="1">#REF!</definedName>
    <definedName name="_bdm.159A40241D984E22B6E755BD37282CB3.edm" localSheetId="7" hidden="1">#REF!</definedName>
    <definedName name="_bdm.159A40241D984E22B6E755BD37282CB3.edm" hidden="1">#REF!</definedName>
    <definedName name="_bdm.2796155C90354E9D9111DA249E1BE6EA.edm" hidden="1">[9]Synergies!$A:$IV</definedName>
    <definedName name="_bdm.2CA5B81104374999A87B7AADABED03CF.edm" hidden="1">'[9]Shine WACC'!$A:$IV</definedName>
    <definedName name="_bdm.2D6DF48284894662BE587DA9D66019C8.edm" localSheetId="18" hidden="1">#REF!</definedName>
    <definedName name="_bdm.2D6DF48284894662BE587DA9D66019C8.edm" localSheetId="14" hidden="1">#REF!</definedName>
    <definedName name="_bdm.2D6DF48284894662BE587DA9D66019C8.edm" localSheetId="15" hidden="1">#REF!</definedName>
    <definedName name="_bdm.2D6DF48284894662BE587DA9D66019C8.edm" localSheetId="16" hidden="1">#REF!</definedName>
    <definedName name="_bdm.2D6DF48284894662BE587DA9D66019C8.edm" localSheetId="17" hidden="1">#REF!</definedName>
    <definedName name="_bdm.2D6DF48284894662BE587DA9D66019C8.edm" localSheetId="25" hidden="1">#REF!</definedName>
    <definedName name="_bdm.2D6DF48284894662BE587DA9D66019C8.edm" localSheetId="21" hidden="1">#REF!</definedName>
    <definedName name="_bdm.2D6DF48284894662BE587DA9D66019C8.edm" localSheetId="20" hidden="1">#REF!</definedName>
    <definedName name="_bdm.2D6DF48284894662BE587DA9D66019C8.edm" localSheetId="23" hidden="1">#REF!</definedName>
    <definedName name="_bdm.2D6DF48284894662BE587DA9D66019C8.edm" localSheetId="8" hidden="1">#REF!</definedName>
    <definedName name="_bdm.2D6DF48284894662BE587DA9D66019C8.edm" localSheetId="22" hidden="1">#REF!</definedName>
    <definedName name="_bdm.2D6DF48284894662BE587DA9D66019C8.edm" localSheetId="7" hidden="1">#REF!</definedName>
    <definedName name="_bdm.2D6DF48284894662BE587DA9D66019C8.edm" hidden="1">#REF!</definedName>
    <definedName name="_bdm.2E7B545BEAF84FB6AD74432F0FCDAA48.edm" hidden="1">'[9]Sum P&amp;L'!$A:$IV</definedName>
    <definedName name="_bdm.3E4C61A130F84B989D3AB1828A4F2E0C.edm" hidden="1">[9]AVP!$A:$IV</definedName>
    <definedName name="_bdm.40CF370F7285455C9C36EF06A3E1937B.edm" localSheetId="18" hidden="1">#REF!</definedName>
    <definedName name="_bdm.40CF370F7285455C9C36EF06A3E1937B.edm" localSheetId="14" hidden="1">#REF!</definedName>
    <definedName name="_bdm.40CF370F7285455C9C36EF06A3E1937B.edm" localSheetId="15" hidden="1">#REF!</definedName>
    <definedName name="_bdm.40CF370F7285455C9C36EF06A3E1937B.edm" localSheetId="16" hidden="1">#REF!</definedName>
    <definedName name="_bdm.40CF370F7285455C9C36EF06A3E1937B.edm" localSheetId="17" hidden="1">#REF!</definedName>
    <definedName name="_bdm.40CF370F7285455C9C36EF06A3E1937B.edm" localSheetId="25" hidden="1">#REF!</definedName>
    <definedName name="_bdm.40CF370F7285455C9C36EF06A3E1937B.edm" localSheetId="21" hidden="1">#REF!</definedName>
    <definedName name="_bdm.40CF370F7285455C9C36EF06A3E1937B.edm" localSheetId="20" hidden="1">#REF!</definedName>
    <definedName name="_bdm.40CF370F7285455C9C36EF06A3E1937B.edm" localSheetId="23" hidden="1">#REF!</definedName>
    <definedName name="_bdm.40CF370F7285455C9C36EF06A3E1937B.edm" localSheetId="8" hidden="1">#REF!</definedName>
    <definedName name="_bdm.40CF370F7285455C9C36EF06A3E1937B.edm" localSheetId="22" hidden="1">#REF!</definedName>
    <definedName name="_bdm.40CF370F7285455C9C36EF06A3E1937B.edm" localSheetId="7" hidden="1">#REF!</definedName>
    <definedName name="_bdm.40CF370F7285455C9C36EF06A3E1937B.edm" hidden="1">#REF!</definedName>
    <definedName name="_bdm.45F7D114A6D84BECB95FE530DDBA15F7.edm" localSheetId="18" hidden="1">#REF!</definedName>
    <definedName name="_bdm.45F7D114A6D84BECB95FE530DDBA15F7.edm" localSheetId="14" hidden="1">#REF!</definedName>
    <definedName name="_bdm.45F7D114A6D84BECB95FE530DDBA15F7.edm" localSheetId="15" hidden="1">#REF!</definedName>
    <definedName name="_bdm.45F7D114A6D84BECB95FE530DDBA15F7.edm" localSheetId="17" hidden="1">#REF!</definedName>
    <definedName name="_bdm.45F7D114A6D84BECB95FE530DDBA15F7.edm" localSheetId="25" hidden="1">#REF!</definedName>
    <definedName name="_bdm.45F7D114A6D84BECB95FE530DDBA15F7.edm" localSheetId="21" hidden="1">#REF!</definedName>
    <definedName name="_bdm.45F7D114A6D84BECB95FE530DDBA15F7.edm" localSheetId="20" hidden="1">#REF!</definedName>
    <definedName name="_bdm.45F7D114A6D84BECB95FE530DDBA15F7.edm" localSheetId="23" hidden="1">#REF!</definedName>
    <definedName name="_bdm.45F7D114A6D84BECB95FE530DDBA15F7.edm" localSheetId="8" hidden="1">#REF!</definedName>
    <definedName name="_bdm.45F7D114A6D84BECB95FE530DDBA15F7.edm" localSheetId="22" hidden="1">#REF!</definedName>
    <definedName name="_bdm.45F7D114A6D84BECB95FE530DDBA15F7.edm" localSheetId="7" hidden="1">#REF!</definedName>
    <definedName name="_bdm.45F7D114A6D84BECB95FE530DDBA15F7.edm" hidden="1">#REF!</definedName>
    <definedName name="_bdm.5B68D57F30474C0287024D1979E21D21.edm" localSheetId="18" hidden="1">#REF!</definedName>
    <definedName name="_bdm.5B68D57F30474C0287024D1979E21D21.edm" localSheetId="14" hidden="1">#REF!</definedName>
    <definedName name="_bdm.5B68D57F30474C0287024D1979E21D21.edm" localSheetId="15" hidden="1">#REF!</definedName>
    <definedName name="_bdm.5B68D57F30474C0287024D1979E21D21.edm" localSheetId="17" hidden="1">#REF!</definedName>
    <definedName name="_bdm.5B68D57F30474C0287024D1979E21D21.edm" localSheetId="25" hidden="1">#REF!</definedName>
    <definedName name="_bdm.5B68D57F30474C0287024D1979E21D21.edm" localSheetId="21" hidden="1">#REF!</definedName>
    <definedName name="_bdm.5B68D57F30474C0287024D1979E21D21.edm" localSheetId="20" hidden="1">#REF!</definedName>
    <definedName name="_bdm.5B68D57F30474C0287024D1979E21D21.edm" localSheetId="23" hidden="1">#REF!</definedName>
    <definedName name="_bdm.5B68D57F30474C0287024D1979E21D21.edm" localSheetId="8" hidden="1">#REF!</definedName>
    <definedName name="_bdm.5B68D57F30474C0287024D1979E21D21.edm" localSheetId="22" hidden="1">#REF!</definedName>
    <definedName name="_bdm.5B68D57F30474C0287024D1979E21D21.edm" localSheetId="7" hidden="1">#REF!</definedName>
    <definedName name="_bdm.5B68D57F30474C0287024D1979E21D21.edm" hidden="1">#REF!</definedName>
    <definedName name="_bdm.5D7B31748CF245FEB0C20E5F257665A8.edm" hidden="1">[10]AVP!$A:$IV</definedName>
    <definedName name="_bdm.5ED7AEEF7C6345A488401DE974DBFFB5.edm" hidden="1">'[9]SU-Cap'!$A:$IV</definedName>
    <definedName name="_bdm.678FD0E4EDC143EFB42C430834B9F02D.edm" localSheetId="18" hidden="1">#REF!</definedName>
    <definedName name="_bdm.678FD0E4EDC143EFB42C430834B9F02D.edm" localSheetId="14" hidden="1">#REF!</definedName>
    <definedName name="_bdm.678FD0E4EDC143EFB42C430834B9F02D.edm" localSheetId="15" hidden="1">#REF!</definedName>
    <definedName name="_bdm.678FD0E4EDC143EFB42C430834B9F02D.edm" localSheetId="16" hidden="1">#REF!</definedName>
    <definedName name="_bdm.678FD0E4EDC143EFB42C430834B9F02D.edm" localSheetId="17" hidden="1">#REF!</definedName>
    <definedName name="_bdm.678FD0E4EDC143EFB42C430834B9F02D.edm" localSheetId="25" hidden="1">#REF!</definedName>
    <definedName name="_bdm.678FD0E4EDC143EFB42C430834B9F02D.edm" localSheetId="21" hidden="1">#REF!</definedName>
    <definedName name="_bdm.678FD0E4EDC143EFB42C430834B9F02D.edm" localSheetId="20" hidden="1">#REF!</definedName>
    <definedName name="_bdm.678FD0E4EDC143EFB42C430834B9F02D.edm" localSheetId="23" hidden="1">#REF!</definedName>
    <definedName name="_bdm.678FD0E4EDC143EFB42C430834B9F02D.edm" localSheetId="8" hidden="1">#REF!</definedName>
    <definedName name="_bdm.678FD0E4EDC143EFB42C430834B9F02D.edm" localSheetId="22" hidden="1">#REF!</definedName>
    <definedName name="_bdm.678FD0E4EDC143EFB42C430834B9F02D.edm" localSheetId="7" hidden="1">#REF!</definedName>
    <definedName name="_bdm.678FD0E4EDC143EFB42C430834B9F02D.edm" hidden="1">#REF!</definedName>
    <definedName name="_bdm.6C948BCAC656483A9D476A8A9E71EE1A.edm" hidden="1">[9]Inputs!$A:$IV</definedName>
    <definedName name="_bdm.6FAEE423EE824B2FBD0CF679DDF4C711.edm" hidden="1">'[11]Adj Combined IS'!$A:$IV</definedName>
    <definedName name="_bdm.7317FA0965BB429EA337AD9E02AC0386.edm" hidden="1">'[11]PV of Future Price'!$A:$IV</definedName>
    <definedName name="_bdm.76AD57D1CB1D43FB8FF4D680B78F4B3B.edm" hidden="1">'[11]DCF Output'!$A:$IV</definedName>
    <definedName name="_bdm.7C8DADF76681415C9B5BE1091E1E82E9.edm" hidden="1">'[8]Financing Outputs'!$A:$IV</definedName>
    <definedName name="_bdm.8249142CB5874BF5947E26128AE2C536.edm" hidden="1">[11]WACC!$A:$IV</definedName>
    <definedName name="_bdm.854467F959AF417EA8912F9EDE8C0A12.edm" hidden="1">'[9]PV of Future Price'!$A:$IV</definedName>
    <definedName name="_bdm.97597E0613E84D2497160C9062BC4093.edm" hidden="1">'[9]Rise WACC'!$A:$IV</definedName>
    <definedName name="_bdm.AC0546CDFAF14BC59CEF00CBA96908E2.edm" localSheetId="18" hidden="1">#REF!</definedName>
    <definedName name="_bdm.AC0546CDFAF14BC59CEF00CBA96908E2.edm" localSheetId="14" hidden="1">#REF!</definedName>
    <definedName name="_bdm.AC0546CDFAF14BC59CEF00CBA96908E2.edm" localSheetId="15" hidden="1">#REF!</definedName>
    <definedName name="_bdm.AC0546CDFAF14BC59CEF00CBA96908E2.edm" localSheetId="16" hidden="1">#REF!</definedName>
    <definedName name="_bdm.AC0546CDFAF14BC59CEF00CBA96908E2.edm" localSheetId="17" hidden="1">#REF!</definedName>
    <definedName name="_bdm.AC0546CDFAF14BC59CEF00CBA96908E2.edm" localSheetId="25" hidden="1">#REF!</definedName>
    <definedName name="_bdm.AC0546CDFAF14BC59CEF00CBA96908E2.edm" localSheetId="21" hidden="1">#REF!</definedName>
    <definedName name="_bdm.AC0546CDFAF14BC59CEF00CBA96908E2.edm" localSheetId="20" hidden="1">#REF!</definedName>
    <definedName name="_bdm.AC0546CDFAF14BC59CEF00CBA96908E2.edm" localSheetId="23" hidden="1">#REF!</definedName>
    <definedName name="_bdm.AC0546CDFAF14BC59CEF00CBA96908E2.edm" localSheetId="8" hidden="1">#REF!</definedName>
    <definedName name="_bdm.AC0546CDFAF14BC59CEF00CBA96908E2.edm" localSheetId="22" hidden="1">#REF!</definedName>
    <definedName name="_bdm.AC0546CDFAF14BC59CEF00CBA96908E2.edm" localSheetId="7" hidden="1">#REF!</definedName>
    <definedName name="_bdm.AC0546CDFAF14BC59CEF00CBA96908E2.edm" hidden="1">#REF!</definedName>
    <definedName name="_bdm.AD649BD32A964F32ADBDAA142E00340F.edm" localSheetId="18" hidden="1">#REF!</definedName>
    <definedName name="_bdm.AD649BD32A964F32ADBDAA142E00340F.edm" localSheetId="14" hidden="1">#REF!</definedName>
    <definedName name="_bdm.AD649BD32A964F32ADBDAA142E00340F.edm" localSheetId="15" hidden="1">#REF!</definedName>
    <definedName name="_bdm.AD649BD32A964F32ADBDAA142E00340F.edm" localSheetId="16" hidden="1">#REF!</definedName>
    <definedName name="_bdm.AD649BD32A964F32ADBDAA142E00340F.edm" localSheetId="17" hidden="1">#REF!</definedName>
    <definedName name="_bdm.AD649BD32A964F32ADBDAA142E00340F.edm" localSheetId="25" hidden="1">#REF!</definedName>
    <definedName name="_bdm.AD649BD32A964F32ADBDAA142E00340F.edm" localSheetId="21" hidden="1">#REF!</definedName>
    <definedName name="_bdm.AD649BD32A964F32ADBDAA142E00340F.edm" localSheetId="20" hidden="1">#REF!</definedName>
    <definedName name="_bdm.AD649BD32A964F32ADBDAA142E00340F.edm" localSheetId="23" hidden="1">#REF!</definedName>
    <definedName name="_bdm.AD649BD32A964F32ADBDAA142E00340F.edm" localSheetId="8" hidden="1">#REF!</definedName>
    <definedName name="_bdm.AD649BD32A964F32ADBDAA142E00340F.edm" localSheetId="22" hidden="1">#REF!</definedName>
    <definedName name="_bdm.AD649BD32A964F32ADBDAA142E00340F.edm" localSheetId="7" hidden="1">#REF!</definedName>
    <definedName name="_bdm.AD649BD32A964F32ADBDAA142E00340F.edm" hidden="1">#REF!</definedName>
    <definedName name="_bdm.AE70A3ADA84B4107AA85D4B1128351D9.edm" localSheetId="18" hidden="1">#REF!</definedName>
    <definedName name="_bdm.AE70A3ADA84B4107AA85D4B1128351D9.edm" localSheetId="14" hidden="1">#REF!</definedName>
    <definedName name="_bdm.AE70A3ADA84B4107AA85D4B1128351D9.edm" localSheetId="15" hidden="1">#REF!</definedName>
    <definedName name="_bdm.AE70A3ADA84B4107AA85D4B1128351D9.edm" localSheetId="17" hidden="1">#REF!</definedName>
    <definedName name="_bdm.AE70A3ADA84B4107AA85D4B1128351D9.edm" localSheetId="25" hidden="1">#REF!</definedName>
    <definedName name="_bdm.AE70A3ADA84B4107AA85D4B1128351D9.edm" localSheetId="21" hidden="1">#REF!</definedName>
    <definedName name="_bdm.AE70A3ADA84B4107AA85D4B1128351D9.edm" localSheetId="20" hidden="1">#REF!</definedName>
    <definedName name="_bdm.AE70A3ADA84B4107AA85D4B1128351D9.edm" localSheetId="23" hidden="1">#REF!</definedName>
    <definedName name="_bdm.AE70A3ADA84B4107AA85D4B1128351D9.edm" localSheetId="8" hidden="1">#REF!</definedName>
    <definedName name="_bdm.AE70A3ADA84B4107AA85D4B1128351D9.edm" localSheetId="22" hidden="1">#REF!</definedName>
    <definedName name="_bdm.AE70A3ADA84B4107AA85D4B1128351D9.edm" localSheetId="7" hidden="1">#REF!</definedName>
    <definedName name="_bdm.AE70A3ADA84B4107AA85D4B1128351D9.edm" hidden="1">#REF!</definedName>
    <definedName name="_bdm.B11A7C87792B41DD911022A159DA9FA1.edm" hidden="1">[11]FF!$A:$IV</definedName>
    <definedName name="_bdm.B3E33F6956804297815AB015A0731C8C.edm" localSheetId="18" hidden="1">#REF!</definedName>
    <definedName name="_bdm.B3E33F6956804297815AB015A0731C8C.edm" localSheetId="14" hidden="1">#REF!</definedName>
    <definedName name="_bdm.B3E33F6956804297815AB015A0731C8C.edm" localSheetId="15" hidden="1">#REF!</definedName>
    <definedName name="_bdm.B3E33F6956804297815AB015A0731C8C.edm" localSheetId="16" hidden="1">#REF!</definedName>
    <definedName name="_bdm.B3E33F6956804297815AB015A0731C8C.edm" localSheetId="17" hidden="1">#REF!</definedName>
    <definedName name="_bdm.B3E33F6956804297815AB015A0731C8C.edm" localSheetId="25" hidden="1">#REF!</definedName>
    <definedName name="_bdm.B3E33F6956804297815AB015A0731C8C.edm" localSheetId="21" hidden="1">#REF!</definedName>
    <definedName name="_bdm.B3E33F6956804297815AB015A0731C8C.edm" localSheetId="20" hidden="1">#REF!</definedName>
    <definedName name="_bdm.B3E33F6956804297815AB015A0731C8C.edm" localSheetId="23" hidden="1">#REF!</definedName>
    <definedName name="_bdm.B3E33F6956804297815AB015A0731C8C.edm" localSheetId="8" hidden="1">#REF!</definedName>
    <definedName name="_bdm.B3E33F6956804297815AB015A0731C8C.edm" localSheetId="22" hidden="1">#REF!</definedName>
    <definedName name="_bdm.B3E33F6956804297815AB015A0731C8C.edm" localSheetId="7" hidden="1">#REF!</definedName>
    <definedName name="_bdm.B3E33F6956804297815AB015A0731C8C.edm" hidden="1">#REF!</definedName>
    <definedName name="_bdm.BE5DBB1534FB4C7EAE47A5D81D20E425.edm" hidden="1">'[10]Cont (not linked)'!$A:$IV</definedName>
    <definedName name="_bdm.D23C7ACBF21A40D793C65D25B50902AD.edm" hidden="1">'[9]Adj Combined IS'!$A:$IV</definedName>
    <definedName name="_bdm.E9D1D6F0D15A48E0A7C10FEB13081CE7.edm" hidden="1">'[11]Contribution Analysis'!$A:$IV</definedName>
    <definedName name="_bdm.EA870B5264F94FBE89EA90292A61304E.edm" hidden="1">'[11]SU-Cap'!$A:$IV</definedName>
    <definedName name="_bdm.FB4CE0249B9B4EDCA210A3E8FA11E480.edm" localSheetId="18" hidden="1">#REF!</definedName>
    <definedName name="_bdm.FB4CE0249B9B4EDCA210A3E8FA11E480.edm" localSheetId="14" hidden="1">#REF!</definedName>
    <definedName name="_bdm.FB4CE0249B9B4EDCA210A3E8FA11E480.edm" localSheetId="15" hidden="1">#REF!</definedName>
    <definedName name="_bdm.FB4CE0249B9B4EDCA210A3E8FA11E480.edm" localSheetId="16" hidden="1">#REF!</definedName>
    <definedName name="_bdm.FB4CE0249B9B4EDCA210A3E8FA11E480.edm" localSheetId="17" hidden="1">#REF!</definedName>
    <definedName name="_bdm.FB4CE0249B9B4EDCA210A3E8FA11E480.edm" localSheetId="25" hidden="1">#REF!</definedName>
    <definedName name="_bdm.FB4CE0249B9B4EDCA210A3E8FA11E480.edm" localSheetId="21" hidden="1">#REF!</definedName>
    <definedName name="_bdm.FB4CE0249B9B4EDCA210A3E8FA11E480.edm" localSheetId="20" hidden="1">#REF!</definedName>
    <definedName name="_bdm.FB4CE0249B9B4EDCA210A3E8FA11E480.edm" localSheetId="23" hidden="1">#REF!</definedName>
    <definedName name="_bdm.FB4CE0249B9B4EDCA210A3E8FA11E480.edm" localSheetId="8" hidden="1">#REF!</definedName>
    <definedName name="_bdm.FB4CE0249B9B4EDCA210A3E8FA11E480.edm" localSheetId="22" hidden="1">#REF!</definedName>
    <definedName name="_bdm.FB4CE0249B9B4EDCA210A3E8FA11E480.edm" localSheetId="7" hidden="1">#REF!</definedName>
    <definedName name="_bdm.FB4CE0249B9B4EDCA210A3E8FA11E480.edm" hidden="1">#REF!</definedName>
    <definedName name="_Dist_Values" localSheetId="18" hidden="1">#REF!</definedName>
    <definedName name="_Dist_Values" localSheetId="14" hidden="1">#REF!</definedName>
    <definedName name="_Dist_Values" localSheetId="15" hidden="1">#REF!</definedName>
    <definedName name="_Dist_Values" localSheetId="16" hidden="1">#REF!</definedName>
    <definedName name="_Dist_Values" localSheetId="17" hidden="1">#REF!</definedName>
    <definedName name="_Dist_Values" localSheetId="25" hidden="1">#REF!</definedName>
    <definedName name="_Dist_Values" localSheetId="21" hidden="1">#REF!</definedName>
    <definedName name="_Dist_Values" localSheetId="20" hidden="1">#REF!</definedName>
    <definedName name="_Dist_Values" localSheetId="23" hidden="1">#REF!</definedName>
    <definedName name="_Dist_Values" localSheetId="8" hidden="1">#REF!</definedName>
    <definedName name="_Dist_Values" localSheetId="22" hidden="1">#REF!</definedName>
    <definedName name="_Dist_Values" localSheetId="7" hidden="1">#REF!</definedName>
    <definedName name="_Dist_Values" hidden="1">#REF!</definedName>
    <definedName name="_div1">#REF!</definedName>
    <definedName name="_div2">#REF!</definedName>
    <definedName name="_div3">#REF!</definedName>
    <definedName name="_div4">#REF!</definedName>
    <definedName name="_f18"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f18"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f18"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f18"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f18"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f18"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f18"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f18"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f18"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f18"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f18"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f18"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f18"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f18"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f18"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f18" hidden="1">{#N/A,#N/A,FALSE,"Australia";#N/A,#N/A,FALSE,"Austria";#N/A,#N/A,FALSE,"Belgium";#N/A,#N/A,FALSE,"Canada";#N/A,#N/A,FALSE,"France";#N/A,#N/A,FALSE,"Germany";#N/A,#N/A,FALSE,"Hong Kong";#N/A,#N/A,FALSE,"Italy";#N/A,#N/A,FALSE,"Japan";#N/A,#N/A,FALSE,"Korea";#N/A,#N/A,FALSE,"Mexico";#N/A,#N/A,FALSE,"Poland";#N/A,#N/A,FALSE,"Spain";#N/A,#N/A,FALSE,"Switzerland";#N/A,#N/A,FALSE,"UK"}</definedName>
    <definedName name="_Fill" localSheetId="18"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9" hidden="1">#REF!</definedName>
    <definedName name="_Fill" localSheetId="25" hidden="1">[12]IND!#REF!</definedName>
    <definedName name="_Fill" localSheetId="21" hidden="1">#REF!</definedName>
    <definedName name="_Fill" localSheetId="20" hidden="1">#REF!</definedName>
    <definedName name="_Fill" localSheetId="9" hidden="1">#REF!</definedName>
    <definedName name="_Fill" localSheetId="23" hidden="1">[12]IND!#REF!</definedName>
    <definedName name="_Fill" localSheetId="8" hidden="1">[12]IND!#REF!</definedName>
    <definedName name="_Fill" localSheetId="22" hidden="1">[12]IND!#REF!</definedName>
    <definedName name="_Fill" localSheetId="7" hidden="1">[12]IND!#REF!</definedName>
    <definedName name="_Fill" hidden="1">#REF!</definedName>
    <definedName name="_xlnm._FilterDatabase" localSheetId="11" hidden="1">'09.30.22 ERC'!$B$1:$W$666</definedName>
    <definedName name="_xlnm._FilterDatabase" localSheetId="18" hidden="1">'2018166'!$A$1:$AI$249</definedName>
    <definedName name="_xlnm._FilterDatabase" localSheetId="14" hidden="1">'2019017'!$A$1:$AI$620</definedName>
    <definedName name="_xlnm._FilterDatabase" localSheetId="17" hidden="1">'2022168'!$A$5:$AK$585</definedName>
    <definedName name="_xlnm._FilterDatabase" localSheetId="19" hidden="1">'2022189'!$A$5:$AI$21</definedName>
    <definedName name="_xlnm._FilterDatabase" localSheetId="13" hidden="1">'CUII UE TB'!$A$4:$AA$2811</definedName>
    <definedName name="_xlnm._FilterDatabase" localSheetId="12" hidden="1">'Linked UE TB'!$A$6:$I$1743</definedName>
    <definedName name="_xlnm._FilterDatabase" localSheetId="6" hidden="1">'Linked UE TB (original filing)'!$A$6:$I$1742</definedName>
    <definedName name="_xlnm._FilterDatabase" localSheetId="3" hidden="1">'PIS and AD by Account'!$A$6:$I$1123</definedName>
    <definedName name="_xlnm._FilterDatabase" localSheetId="26" hidden="1">'Retirements (PPE)'!$A$1:$AZ$198</definedName>
    <definedName name="_xlnm._FilterDatabase" localSheetId="25" hidden="1">'UPIS Assets'!$A$2:$V$239</definedName>
    <definedName name="_IS2" localSheetId="18" hidden="1">{#N/A,#N/A,FALSE,"OUT  AREC"}</definedName>
    <definedName name="_IS2" localSheetId="14" hidden="1">{#N/A,#N/A,FALSE,"OUT  AREC"}</definedName>
    <definedName name="_IS2" localSheetId="15" hidden="1">{#N/A,#N/A,FALSE,"OUT  AREC"}</definedName>
    <definedName name="_IS2" localSheetId="16" hidden="1">{#N/A,#N/A,FALSE,"OUT  AREC"}</definedName>
    <definedName name="_IS2" localSheetId="17" hidden="1">{#N/A,#N/A,FALSE,"OUT  AREC"}</definedName>
    <definedName name="_IS2" localSheetId="19" hidden="1">{#N/A,#N/A,FALSE,"OUT  AREC"}</definedName>
    <definedName name="_IS2" localSheetId="6" hidden="1">{#N/A,#N/A,FALSE,"OUT  AREC"}</definedName>
    <definedName name="_IS2" localSheetId="3" hidden="1">{#N/A,#N/A,FALSE,"OUT  AREC"}</definedName>
    <definedName name="_IS2" localSheetId="25" hidden="1">{#N/A,#N/A,FALSE,"OUT  AREC"}</definedName>
    <definedName name="_IS2" localSheetId="21" hidden="1">{#N/A,#N/A,FALSE,"OUT  AREC"}</definedName>
    <definedName name="_IS2" localSheetId="20" hidden="1">{#N/A,#N/A,FALSE,"OUT  AREC"}</definedName>
    <definedName name="_IS2" localSheetId="24" hidden="1">{#N/A,#N/A,FALSE,"OUT  AREC"}</definedName>
    <definedName name="_IS2" localSheetId="9" hidden="1">{#N/A,#N/A,FALSE,"OUT  AREC"}</definedName>
    <definedName name="_IS2" localSheetId="23" hidden="1">{#N/A,#N/A,FALSE,"OUT  AREC"}</definedName>
    <definedName name="_IS2" localSheetId="8" hidden="1">{#N/A,#N/A,FALSE,"OUT  AREC"}</definedName>
    <definedName name="_IS2" localSheetId="22" hidden="1">{#N/A,#N/A,FALSE,"OUT  AREC"}</definedName>
    <definedName name="_IS2" localSheetId="7" hidden="1">{#N/A,#N/A,FALSE,"OUT  AREC"}</definedName>
    <definedName name="_IS2" hidden="1">{#N/A,#N/A,FALSE,"OUT  AREC"}</definedName>
    <definedName name="_Key1" localSheetId="18"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25" hidden="1">[13]TB!#REF!</definedName>
    <definedName name="_Key1" localSheetId="21" hidden="1">#REF!</definedName>
    <definedName name="_Key1" localSheetId="20" hidden="1">#REF!</definedName>
    <definedName name="_Key1" localSheetId="24" hidden="1">#REF!</definedName>
    <definedName name="_Key1" localSheetId="9" hidden="1">#REF!</definedName>
    <definedName name="_Key1" localSheetId="23" hidden="1">#REF!</definedName>
    <definedName name="_Key1" localSheetId="8" hidden="1">#REF!</definedName>
    <definedName name="_Key1" localSheetId="22" hidden="1">#REF!</definedName>
    <definedName name="_Key1" localSheetId="7" hidden="1">#REF!</definedName>
    <definedName name="_Key1" hidden="1">#REF!</definedName>
    <definedName name="_num1">#REF!</definedName>
    <definedName name="_num10">#REF!</definedName>
    <definedName name="_num11">#REF!</definedName>
    <definedName name="_num12">#REF!</definedName>
    <definedName name="_num13">#REF!</definedName>
    <definedName name="_num14">#REF!</definedName>
    <definedName name="_num15">#REF!</definedName>
    <definedName name="_num16">#REF!</definedName>
    <definedName name="_num17">#REF!</definedName>
    <definedName name="_num18">#REF!</definedName>
    <definedName name="_num19">#REF!</definedName>
    <definedName name="_num2">#REF!</definedName>
    <definedName name="_num20">#REF!</definedName>
    <definedName name="_num21">#REF!</definedName>
    <definedName name="_num22">#REF!</definedName>
    <definedName name="_num23">#REF!</definedName>
    <definedName name="_num24">#REF!</definedName>
    <definedName name="_num25">#REF!</definedName>
    <definedName name="_num26">#REF!</definedName>
    <definedName name="_num27">#REF!</definedName>
    <definedName name="_num28">#REF!</definedName>
    <definedName name="_num29">#REF!</definedName>
    <definedName name="_num3">#REF!</definedName>
    <definedName name="_num30">#REF!</definedName>
    <definedName name="_num31">#REF!</definedName>
    <definedName name="_num32">#REF!</definedName>
    <definedName name="_num33">#REF!</definedName>
    <definedName name="_num4">#REF!</definedName>
    <definedName name="_num5">#REF!</definedName>
    <definedName name="_num6">#REF!</definedName>
    <definedName name="_num7">#REF!</definedName>
    <definedName name="_num8">#REF!</definedName>
    <definedName name="_num9">#REF!</definedName>
    <definedName name="_Order1" localSheetId="25" hidden="1">0</definedName>
    <definedName name="_Order1" localSheetId="24" hidden="1">255</definedName>
    <definedName name="_Order1" localSheetId="9" hidden="1">255</definedName>
    <definedName name="_Order1" localSheetId="23" hidden="1">255</definedName>
    <definedName name="_Order1" localSheetId="8" hidden="1">255</definedName>
    <definedName name="_Order1" localSheetId="22" hidden="1">255</definedName>
    <definedName name="_Order1" localSheetId="7" hidden="1">255</definedName>
    <definedName name="_Order1" hidden="1">255</definedName>
    <definedName name="_Order1a" hidden="1">0</definedName>
    <definedName name="_Order2" localSheetId="25" hidden="1">0</definedName>
    <definedName name="_Order2" localSheetId="23" hidden="1">0</definedName>
    <definedName name="_Order2" localSheetId="8" hidden="1">0</definedName>
    <definedName name="_Order2" localSheetId="22" hidden="1">0</definedName>
    <definedName name="_Order2" localSheetId="7" hidden="1">0</definedName>
    <definedName name="_Order2" hidden="1">255</definedName>
    <definedName name="_Order2a" hidden="1">0</definedName>
    <definedName name="_pg1">#REF!</definedName>
    <definedName name="_pg2">#REF!</definedName>
    <definedName name="_R">'[14]Schedule RAM-2'!#REF!</definedName>
    <definedName name="_RMA1">#REF!</definedName>
    <definedName name="_RMA2">#REF!</definedName>
    <definedName name="_Sort" localSheetId="18" hidden="1">#REF!</definedName>
    <definedName name="_Sort" localSheetId="14" hidden="1">#REF!</definedName>
    <definedName name="_Sort" localSheetId="15" hidden="1">#REF!</definedName>
    <definedName name="_Sort" localSheetId="17" hidden="1">#REF!</definedName>
    <definedName name="_Sort" localSheetId="25" hidden="1">#REF!</definedName>
    <definedName name="_Sort" localSheetId="24" hidden="1">#REF!</definedName>
    <definedName name="_Sort" localSheetId="9" hidden="1">#REF!</definedName>
    <definedName name="_Sort" localSheetId="23" hidden="1">#REF!</definedName>
    <definedName name="_Sort" localSheetId="8" hidden="1">#REF!</definedName>
    <definedName name="_Sort" localSheetId="22" hidden="1">#REF!</definedName>
    <definedName name="_Sort" localSheetId="7" hidden="1">#REF!</definedName>
    <definedName name="_Sort" hidden="1">#REF!</definedName>
    <definedName name="_Table1_In1" localSheetId="18" hidden="1">#REF!</definedName>
    <definedName name="_Table1_In1" localSheetId="14" hidden="1">#REF!</definedName>
    <definedName name="_Table1_In1" localSheetId="15" hidden="1">#REF!</definedName>
    <definedName name="_Table1_In1" localSheetId="17" hidden="1">#REF!</definedName>
    <definedName name="_Table1_In1" localSheetId="25" hidden="1">#REF!</definedName>
    <definedName name="_Table1_In1" localSheetId="23" hidden="1">#REF!</definedName>
    <definedName name="_Table1_In1" localSheetId="8" hidden="1">#REF!</definedName>
    <definedName name="_Table1_In1" localSheetId="22" hidden="1">#REF!</definedName>
    <definedName name="_Table1_In1" localSheetId="7" hidden="1">#REF!</definedName>
    <definedName name="_Table1_In1" hidden="1">#REF!</definedName>
    <definedName name="_Table1_Out" localSheetId="18" hidden="1">#REF!</definedName>
    <definedName name="_Table1_Out" localSheetId="14" hidden="1">#REF!</definedName>
    <definedName name="_Table1_Out" localSheetId="15" hidden="1">#REF!</definedName>
    <definedName name="_Table1_Out" localSheetId="17" hidden="1">#REF!</definedName>
    <definedName name="_Table1_Out" localSheetId="25" hidden="1">#REF!</definedName>
    <definedName name="_Table1_Out" localSheetId="23" hidden="1">#REF!</definedName>
    <definedName name="_Table1_Out" localSheetId="8" hidden="1">#REF!</definedName>
    <definedName name="_Table1_Out" localSheetId="22" hidden="1">#REF!</definedName>
    <definedName name="_Table1_Out" localSheetId="7" hidden="1">#REF!</definedName>
    <definedName name="_Table1_Out" hidden="1">#REF!</definedName>
    <definedName name="_Table1_Out_2" localSheetId="18" hidden="1">#REF!</definedName>
    <definedName name="_Table1_Out_2" localSheetId="14" hidden="1">#REF!</definedName>
    <definedName name="_Table1_Out_2" localSheetId="17" hidden="1">#REF!</definedName>
    <definedName name="_Table1_Out_2" localSheetId="23" hidden="1">#REF!</definedName>
    <definedName name="_Table1_Out_2" localSheetId="8" hidden="1">#REF!</definedName>
    <definedName name="_Table1_Out_2" localSheetId="22" hidden="1">#REF!</definedName>
    <definedName name="_Table1_Out_2" localSheetId="7" hidden="1">#REF!</definedName>
    <definedName name="_Table1_Out_2" hidden="1">#REF!</definedName>
    <definedName name="_Table2_In1" localSheetId="18" hidden="1">#REF!</definedName>
    <definedName name="_Table2_In1" localSheetId="14" hidden="1">#REF!</definedName>
    <definedName name="_Table2_In1" localSheetId="15" hidden="1">#REF!</definedName>
    <definedName name="_Table2_In1" localSheetId="17" hidden="1">#REF!</definedName>
    <definedName name="_Table2_In1" localSheetId="25" hidden="1">#REF!</definedName>
    <definedName name="_Table2_In1" localSheetId="23" hidden="1">#REF!</definedName>
    <definedName name="_Table2_In1" localSheetId="8" hidden="1">#REF!</definedName>
    <definedName name="_Table2_In1" localSheetId="22" hidden="1">#REF!</definedName>
    <definedName name="_Table2_In1" localSheetId="7" hidden="1">#REF!</definedName>
    <definedName name="_Table2_In1" hidden="1">#REF!</definedName>
    <definedName name="_Table2_In2" hidden="1">'[15]Bank Model'!#REF!</definedName>
    <definedName name="_Table2_Out" localSheetId="18" hidden="1">#REF!</definedName>
    <definedName name="_Table2_Out" localSheetId="14" hidden="1">#REF!</definedName>
    <definedName name="_Table2_Out" localSheetId="15" hidden="1">#REF!</definedName>
    <definedName name="_Table2_Out" localSheetId="17" hidden="1">#REF!</definedName>
    <definedName name="_Table2_Out" localSheetId="25" hidden="1">#REF!</definedName>
    <definedName name="_Table2_Out" localSheetId="21" hidden="1">#REF!</definedName>
    <definedName name="_Table2_Out" localSheetId="20" hidden="1">#REF!</definedName>
    <definedName name="_Table2_Out" localSheetId="23" hidden="1">#REF!</definedName>
    <definedName name="_Table2_Out" localSheetId="8" hidden="1">#REF!</definedName>
    <definedName name="_Table2_Out" localSheetId="22" hidden="1">#REF!</definedName>
    <definedName name="_Table2_Out" localSheetId="7" hidden="1">#REF!</definedName>
    <definedName name="_Table2_Out" hidden="1">#REF!</definedName>
    <definedName name="_Table2_Out_2" localSheetId="18" hidden="1">#REF!</definedName>
    <definedName name="_Table2_Out_2" localSheetId="14" hidden="1">#REF!</definedName>
    <definedName name="_Table2_Out_2" localSheetId="17" hidden="1">#REF!</definedName>
    <definedName name="_Table2_Out_2" localSheetId="21" hidden="1">#REF!</definedName>
    <definedName name="_Table2_Out_2" localSheetId="20" hidden="1">#REF!</definedName>
    <definedName name="_Table2_Out_2" localSheetId="23" hidden="1">#REF!</definedName>
    <definedName name="_Table2_Out_2" localSheetId="8" hidden="1">#REF!</definedName>
    <definedName name="_Table2_Out_2" localSheetId="22" hidden="1">#REF!</definedName>
    <definedName name="_Table2_Out_2" localSheetId="7" hidden="1">#REF!</definedName>
    <definedName name="_Table2_Out_2" hidden="1">#REF!</definedName>
    <definedName name="_tst2" localSheetId="18" hidden="1">{"SourcesUses",#N/A,TRUE,"CFMODEL";"TransOverview",#N/A,TRUE,"CFMODEL"}</definedName>
    <definedName name="_tst2" localSheetId="14" hidden="1">{"SourcesUses",#N/A,TRUE,"CFMODEL";"TransOverview",#N/A,TRUE,"CFMODEL"}</definedName>
    <definedName name="_tst2" localSheetId="15" hidden="1">{"SourcesUses",#N/A,TRUE,"CFMODEL";"TransOverview",#N/A,TRUE,"CFMODEL"}</definedName>
    <definedName name="_tst2" localSheetId="16" hidden="1">{"SourcesUses",#N/A,TRUE,"CFMODEL";"TransOverview",#N/A,TRUE,"CFMODEL"}</definedName>
    <definedName name="_tst2" localSheetId="17" hidden="1">{"SourcesUses",#N/A,TRUE,"CFMODEL";"TransOverview",#N/A,TRUE,"CFMODEL"}</definedName>
    <definedName name="_tst2" localSheetId="19" hidden="1">{"SourcesUses",#N/A,TRUE,"CFMODEL";"TransOverview",#N/A,TRUE,"CFMODEL"}</definedName>
    <definedName name="_tst2" localSheetId="6" hidden="1">{"SourcesUses",#N/A,TRUE,"CFMODEL";"TransOverview",#N/A,TRUE,"CFMODEL"}</definedName>
    <definedName name="_tst2" localSheetId="3" hidden="1">{"SourcesUses",#N/A,TRUE,"CFMODEL";"TransOverview",#N/A,TRUE,"CFMODEL"}</definedName>
    <definedName name="_tst2" localSheetId="25" hidden="1">{"SourcesUses",#N/A,TRUE,"CFMODEL";"TransOverview",#N/A,TRUE,"CFMODEL"}</definedName>
    <definedName name="_tst2" localSheetId="21" hidden="1">{"SourcesUses",#N/A,TRUE,"CFMODEL";"TransOverview",#N/A,TRUE,"CFMODEL"}</definedName>
    <definedName name="_tst2" localSheetId="20" hidden="1">{"SourcesUses",#N/A,TRUE,"CFMODEL";"TransOverview",#N/A,TRUE,"CFMODEL"}</definedName>
    <definedName name="_tst2" localSheetId="24" hidden="1">{"SourcesUses",#N/A,TRUE,"CFMODEL";"TransOverview",#N/A,TRUE,"CFMODEL"}</definedName>
    <definedName name="_tst2" localSheetId="9" hidden="1">{"SourcesUses",#N/A,TRUE,"CFMODEL";"TransOverview",#N/A,TRUE,"CFMODEL"}</definedName>
    <definedName name="_tst2" localSheetId="23" hidden="1">{"SourcesUses",#N/A,TRUE,"CFMODEL";"TransOverview",#N/A,TRUE,"CFMODEL"}</definedName>
    <definedName name="_tst2" localSheetId="8" hidden="1">{"SourcesUses",#N/A,TRUE,"CFMODEL";"TransOverview",#N/A,TRUE,"CFMODEL"}</definedName>
    <definedName name="_tst2" localSheetId="22" hidden="1">{"SourcesUses",#N/A,TRUE,"CFMODEL";"TransOverview",#N/A,TRUE,"CFMODEL"}</definedName>
    <definedName name="_tst2" localSheetId="7" hidden="1">{"SourcesUses",#N/A,TRUE,"CFMODEL";"TransOverview",#N/A,TRUE,"CFMODEL"}</definedName>
    <definedName name="_tst2" hidden="1">{"SourcesUses",#N/A,TRUE,"CFMODEL";"TransOverview",#N/A,TRUE,"CFMODEL"}</definedName>
    <definedName name="_tst3" localSheetId="18" hidden="1">{"SourcesUses",#N/A,TRUE,#N/A;"TransOverview",#N/A,TRUE,"CFMODEL"}</definedName>
    <definedName name="_tst3" localSheetId="14" hidden="1">{"SourcesUses",#N/A,TRUE,#N/A;"TransOverview",#N/A,TRUE,"CFMODEL"}</definedName>
    <definedName name="_tst3" localSheetId="15" hidden="1">{"SourcesUses",#N/A,TRUE,#N/A;"TransOverview",#N/A,TRUE,"CFMODEL"}</definedName>
    <definedName name="_tst3" localSheetId="16" hidden="1">{"SourcesUses",#N/A,TRUE,#N/A;"TransOverview",#N/A,TRUE,"CFMODEL"}</definedName>
    <definedName name="_tst3" localSheetId="17" hidden="1">{"SourcesUses",#N/A,TRUE,#N/A;"TransOverview",#N/A,TRUE,"CFMODEL"}</definedName>
    <definedName name="_tst3" localSheetId="19" hidden="1">{"SourcesUses",#N/A,TRUE,#N/A;"TransOverview",#N/A,TRUE,"CFMODEL"}</definedName>
    <definedName name="_tst3" localSheetId="6" hidden="1">{"SourcesUses",#N/A,TRUE,#N/A;"TransOverview",#N/A,TRUE,"CFMODEL"}</definedName>
    <definedName name="_tst3" localSheetId="3" hidden="1">{"SourcesUses",#N/A,TRUE,#N/A;"TransOverview",#N/A,TRUE,"CFMODEL"}</definedName>
    <definedName name="_tst3" localSheetId="25" hidden="1">{"SourcesUses",#N/A,TRUE,#N/A;"TransOverview",#N/A,TRUE,"CFMODEL"}</definedName>
    <definedName name="_tst3" localSheetId="21" hidden="1">{"SourcesUses",#N/A,TRUE,#N/A;"TransOverview",#N/A,TRUE,"CFMODEL"}</definedName>
    <definedName name="_tst3" localSheetId="20" hidden="1">{"SourcesUses",#N/A,TRUE,#N/A;"TransOverview",#N/A,TRUE,"CFMODEL"}</definedName>
    <definedName name="_tst3" localSheetId="24" hidden="1">{"SourcesUses",#N/A,TRUE,#N/A;"TransOverview",#N/A,TRUE,"CFMODEL"}</definedName>
    <definedName name="_tst3" localSheetId="9" hidden="1">{"SourcesUses",#N/A,TRUE,#N/A;"TransOverview",#N/A,TRUE,"CFMODEL"}</definedName>
    <definedName name="_tst3" localSheetId="23" hidden="1">{"SourcesUses",#N/A,TRUE,#N/A;"TransOverview",#N/A,TRUE,"CFMODEL"}</definedName>
    <definedName name="_tst3" localSheetId="8" hidden="1">{"SourcesUses",#N/A,TRUE,#N/A;"TransOverview",#N/A,TRUE,"CFMODEL"}</definedName>
    <definedName name="_tst3" localSheetId="22" hidden="1">{"SourcesUses",#N/A,TRUE,#N/A;"TransOverview",#N/A,TRUE,"CFMODEL"}</definedName>
    <definedName name="_tst3" localSheetId="7" hidden="1">{"SourcesUses",#N/A,TRUE,#N/A;"TransOverview",#N/A,TRUE,"CFMODEL"}</definedName>
    <definedName name="_tst3" hidden="1">{"SourcesUses",#N/A,TRUE,#N/A;"TransOverview",#N/A,TRUE,"CFMODEL"}</definedName>
    <definedName name="_tst4" localSheetId="18" hidden="1">{"SourcesUses",#N/A,TRUE,"FundsFlow";"TransOverview",#N/A,TRUE,"FundsFlow"}</definedName>
    <definedName name="_tst4" localSheetId="14" hidden="1">{"SourcesUses",#N/A,TRUE,"FundsFlow";"TransOverview",#N/A,TRUE,"FundsFlow"}</definedName>
    <definedName name="_tst4" localSheetId="15" hidden="1">{"SourcesUses",#N/A,TRUE,"FundsFlow";"TransOverview",#N/A,TRUE,"FundsFlow"}</definedName>
    <definedName name="_tst4" localSheetId="16" hidden="1">{"SourcesUses",#N/A,TRUE,"FundsFlow";"TransOverview",#N/A,TRUE,"FundsFlow"}</definedName>
    <definedName name="_tst4" localSheetId="17" hidden="1">{"SourcesUses",#N/A,TRUE,"FundsFlow";"TransOverview",#N/A,TRUE,"FundsFlow"}</definedName>
    <definedName name="_tst4" localSheetId="19" hidden="1">{"SourcesUses",#N/A,TRUE,"FundsFlow";"TransOverview",#N/A,TRUE,"FundsFlow"}</definedName>
    <definedName name="_tst4" localSheetId="6" hidden="1">{"SourcesUses",#N/A,TRUE,"FundsFlow";"TransOverview",#N/A,TRUE,"FundsFlow"}</definedName>
    <definedName name="_tst4" localSheetId="3" hidden="1">{"SourcesUses",#N/A,TRUE,"FundsFlow";"TransOverview",#N/A,TRUE,"FundsFlow"}</definedName>
    <definedName name="_tst4" localSheetId="25" hidden="1">{"SourcesUses",#N/A,TRUE,"FundsFlow";"TransOverview",#N/A,TRUE,"FundsFlow"}</definedName>
    <definedName name="_tst4" localSheetId="21" hidden="1">{"SourcesUses",#N/A,TRUE,"FundsFlow";"TransOverview",#N/A,TRUE,"FundsFlow"}</definedName>
    <definedName name="_tst4" localSheetId="20" hidden="1">{"SourcesUses",#N/A,TRUE,"FundsFlow";"TransOverview",#N/A,TRUE,"FundsFlow"}</definedName>
    <definedName name="_tst4" localSheetId="24" hidden="1">{"SourcesUses",#N/A,TRUE,"FundsFlow";"TransOverview",#N/A,TRUE,"FundsFlow"}</definedName>
    <definedName name="_tst4" localSheetId="9" hidden="1">{"SourcesUses",#N/A,TRUE,"FundsFlow";"TransOverview",#N/A,TRUE,"FundsFlow"}</definedName>
    <definedName name="_tst4" localSheetId="23" hidden="1">{"SourcesUses",#N/A,TRUE,"FundsFlow";"TransOverview",#N/A,TRUE,"FundsFlow"}</definedName>
    <definedName name="_tst4" localSheetId="8" hidden="1">{"SourcesUses",#N/A,TRUE,"FundsFlow";"TransOverview",#N/A,TRUE,"FundsFlow"}</definedName>
    <definedName name="_tst4" localSheetId="22" hidden="1">{"SourcesUses",#N/A,TRUE,"FundsFlow";"TransOverview",#N/A,TRUE,"FundsFlow"}</definedName>
    <definedName name="_tst4" localSheetId="7" hidden="1">{"SourcesUses",#N/A,TRUE,"FundsFlow";"TransOverview",#N/A,TRUE,"FundsFlow"}</definedName>
    <definedName name="_tst4" hidden="1">{"SourcesUses",#N/A,TRUE,"FundsFlow";"TransOverview",#N/A,TRUE,"FundsFlow"}</definedName>
    <definedName name="_xlcn.WorksheetConnection_T9A2C161" localSheetId="18" hidden="1">#REF!</definedName>
    <definedName name="_xlcn.WorksheetConnection_T9A2C161" localSheetId="14" hidden="1">#REF!</definedName>
    <definedName name="_xlcn.WorksheetConnection_T9A2C161" localSheetId="15" hidden="1">#REF!</definedName>
    <definedName name="_xlcn.WorksheetConnection_T9A2C161" localSheetId="16" hidden="1">#REF!</definedName>
    <definedName name="_xlcn.WorksheetConnection_T9A2C161" localSheetId="17" hidden="1">#REF!</definedName>
    <definedName name="_xlcn.WorksheetConnection_T9A2C161" localSheetId="25" hidden="1">#REF!</definedName>
    <definedName name="_xlcn.WorksheetConnection_T9A2C161" localSheetId="21" hidden="1">#REF!</definedName>
    <definedName name="_xlcn.WorksheetConnection_T9A2C161" localSheetId="20" hidden="1">#REF!</definedName>
    <definedName name="_xlcn.WorksheetConnection_T9A2C161" localSheetId="23" hidden="1">#REF!</definedName>
    <definedName name="_xlcn.WorksheetConnection_T9A2C161" localSheetId="8" hidden="1">#REF!</definedName>
    <definedName name="_xlcn.WorksheetConnection_T9A2C161" localSheetId="22" hidden="1">#REF!</definedName>
    <definedName name="_xlcn.WorksheetConnection_T9A2C161" localSheetId="7" hidden="1">#REF!</definedName>
    <definedName name="_xlcn.WorksheetConnection_T9A2C161" hidden="1">#REF!</definedName>
    <definedName name="_Z04"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Z04"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Z05" hidden="1">{#N/A,#N/A,FALSE,"Australia";#N/A,#N/A,FALSE,"Austria";#N/A,#N/A,FALSE,"Belgium";#N/A,#N/A,FALSE,"Canada";#N/A,#N/A,FALSE,"France";#N/A,#N/A,FALSE,"Germany";#N/A,#N/A,FALSE,"Hong Kong";#N/A,#N/A,FALSE,"Italy";#N/A,#N/A,FALSE,"Japan";#N/A,#N/A,FALSE,"Korea";#N/A,#N/A,FALSE,"Mexico";#N/A,#N/A,FALSE,"Poland";#N/A,#N/A,FALSE,"Spain";#N/A,#N/A,FALSE,"Switzerland";#N/A,#N/A,FALSE,"UK"}</definedName>
    <definedName name="A">#REF!</definedName>
    <definedName name="AAA_DOCTOPS" hidden="1">"AAA_SET"</definedName>
    <definedName name="AAA_duser" hidden="1">"OFF"</definedName>
    <definedName name="aaaaa" localSheetId="18" hidden="1">'[1]TGI-CONS.'!#REF!</definedName>
    <definedName name="aaaaa" localSheetId="14" hidden="1">'[1]TGI-CONS.'!#REF!</definedName>
    <definedName name="aaaaa" localSheetId="17" hidden="1">'[1]TGI-CONS.'!#REF!</definedName>
    <definedName name="aaaaa" localSheetId="19" hidden="1">'[1]TGI-CONS.'!#REF!</definedName>
    <definedName name="aaaaa" localSheetId="3" hidden="1">'[1]TGI-CONS.'!#REF!</definedName>
    <definedName name="aaaaa" localSheetId="21" hidden="1">'[1]TGI-CONS.'!#REF!</definedName>
    <definedName name="aaaaa" localSheetId="20" hidden="1">'[1]TGI-CONS.'!#REF!</definedName>
    <definedName name="aaaaa" localSheetId="24" hidden="1">'[1]TGI-CONS.'!#REF!</definedName>
    <definedName name="aaaaa" localSheetId="9" hidden="1">'[1]TGI-CONS.'!#REF!</definedName>
    <definedName name="aaaaa" localSheetId="23" hidden="1">'[1]TGI-CONS.'!#REF!</definedName>
    <definedName name="aaaaa" localSheetId="22" hidden="1">'[1]TGI-CONS.'!#REF!</definedName>
    <definedName name="aaaaa" hidden="1">'[1]TGI-CONS.'!#REF!</definedName>
    <definedName name="AAB_Addin5" hidden="1">"AAB_Description for addin 5,Description for addin 5,Description for addin 5,Description for addin 5,Description for addin 5,Description for addin 5"</definedName>
    <definedName name="ab" localSheetId="18" hidden="1">#REF!</definedName>
    <definedName name="ab" localSheetId="14" hidden="1">#REF!</definedName>
    <definedName name="ab" localSheetId="17" hidden="1">#REF!</definedName>
    <definedName name="ab" localSheetId="23" hidden="1">#REF!</definedName>
    <definedName name="ab" localSheetId="8" hidden="1">#REF!</definedName>
    <definedName name="ab" localSheetId="22" hidden="1">#REF!</definedName>
    <definedName name="ab" localSheetId="7" hidden="1">#REF!</definedName>
    <definedName name="ab" hidden="1">#REF!</definedName>
    <definedName name="abc" localSheetId="25" hidden="1">{#N/A,#N/A,FALSE,"011";#N/A,#N/A,FALSE,"015";#N/A,#N/A,FALSE,"018";#N/A,#N/A,FALSE,"222";#N/A,#N/A,FALSE,"225";#N/A,#N/A,FALSE,"228";#N/A,#N/A,FALSE,"301";#N/A,#N/A,FALSE,"306";#N/A,#N/A,FALSE,"391";#N/A,#N/A,FALSE,"421";#N/A,#N/A,FALSE,"422";#N/A,#N/A,FALSE,"423";#N/A,#N/A,FALSE,"425"}</definedName>
    <definedName name="abc" localSheetId="21" hidden="1">[16]Table!#REF!</definedName>
    <definedName name="abc" localSheetId="20" hidden="1">[16]Table!#REF!</definedName>
    <definedName name="abc" localSheetId="23" hidden="1">{#N/A,#N/A,FALSE,"011";#N/A,#N/A,FALSE,"015";#N/A,#N/A,FALSE,"018";#N/A,#N/A,FALSE,"222";#N/A,#N/A,FALSE,"225";#N/A,#N/A,FALSE,"228";#N/A,#N/A,FALSE,"301";#N/A,#N/A,FALSE,"306";#N/A,#N/A,FALSE,"391";#N/A,#N/A,FALSE,"421";#N/A,#N/A,FALSE,"422";#N/A,#N/A,FALSE,"423";#N/A,#N/A,FALSE,"425"}</definedName>
    <definedName name="abc" localSheetId="8" hidden="1">{#N/A,#N/A,FALSE,"011";#N/A,#N/A,FALSE,"015";#N/A,#N/A,FALSE,"018";#N/A,#N/A,FALSE,"222";#N/A,#N/A,FALSE,"225";#N/A,#N/A,FALSE,"228";#N/A,#N/A,FALSE,"301";#N/A,#N/A,FALSE,"306";#N/A,#N/A,FALSE,"391";#N/A,#N/A,FALSE,"421";#N/A,#N/A,FALSE,"422";#N/A,#N/A,FALSE,"423";#N/A,#N/A,FALSE,"425"}</definedName>
    <definedName name="abc" localSheetId="22" hidden="1">{#N/A,#N/A,FALSE,"011";#N/A,#N/A,FALSE,"015";#N/A,#N/A,FALSE,"018";#N/A,#N/A,FALSE,"222";#N/A,#N/A,FALSE,"225";#N/A,#N/A,FALSE,"228";#N/A,#N/A,FALSE,"301";#N/A,#N/A,FALSE,"306";#N/A,#N/A,FALSE,"391";#N/A,#N/A,FALSE,"421";#N/A,#N/A,FALSE,"422";#N/A,#N/A,FALSE,"423";#N/A,#N/A,FALSE,"425"}</definedName>
    <definedName name="abc" localSheetId="7" hidden="1">{#N/A,#N/A,FALSE,"011";#N/A,#N/A,FALSE,"015";#N/A,#N/A,FALSE,"018";#N/A,#N/A,FALSE,"222";#N/A,#N/A,FALSE,"225";#N/A,#N/A,FALSE,"228";#N/A,#N/A,FALSE,"301";#N/A,#N/A,FALSE,"306";#N/A,#N/A,FALSE,"391";#N/A,#N/A,FALSE,"421";#N/A,#N/A,FALSE,"422";#N/A,#N/A,FALSE,"423";#N/A,#N/A,FALSE,"425"}</definedName>
    <definedName name="abc" hidden="1">[16]Table!#REF!</definedName>
    <definedName name="acbd" localSheetId="21" hidden="1">[16]Table!#REF!</definedName>
    <definedName name="acbd" localSheetId="20" hidden="1">[16]Table!#REF!</definedName>
    <definedName name="acbd" hidden="1">[16]Table!#REF!</definedName>
    <definedName name="Access_Button" hidden="1">"MKTTERM_DATA_List"</definedName>
    <definedName name="AccessDatabase" localSheetId="25" hidden="1">"J:\chassan\stores\Domestic Totals.mdb"</definedName>
    <definedName name="AccessDatabase" localSheetId="23" hidden="1">"J:\chassan\stores\Domestic Totals.mdb"</definedName>
    <definedName name="AccessDatabase" localSheetId="8" hidden="1">"J:\chassan\stores\Domestic Totals.mdb"</definedName>
    <definedName name="AccessDatabase" localSheetId="22" hidden="1">"J:\chassan\stores\Domestic Totals.mdb"</definedName>
    <definedName name="AccessDatabase" localSheetId="7" hidden="1">"J:\chassan\stores\Domestic Totals.mdb"</definedName>
    <definedName name="AccessDatabase" hidden="1">"S:\LO\EASTERN\Mktterm23.mdb"</definedName>
    <definedName name="Account_and_Adjustment_Information">OFFSET(#REF!,0,0,COUNTA(#REF!),COUNTA(#REF!))</definedName>
    <definedName name="Account_Balance">'[17]COPY ELECTRONIC TB HERE'!$D$2:$D$312</definedName>
    <definedName name="Account_Name">'[17]COPY ELECTRONIC TB HERE'!$B$2:$B$312</definedName>
    <definedName name="Account_Number">'[17]COPY ELECTRONIC TB HERE'!$A$2:$A$312</definedName>
    <definedName name="AccountType">'[18]LOV''s'!$K$2:$K$40</definedName>
    <definedName name="Acct1580Mainframe_depr">'[19]wp-p3-alloc of State computers'!$P$8</definedName>
    <definedName name="Acct1585MiniComputers_depr">'[19]wp-p3-alloc of State computers'!$P$9</definedName>
    <definedName name="Acct1590CompSysCost_depr">'[19]wp-p3-alloc of State computers'!$P$10</definedName>
    <definedName name="Acct1595MicrosSysCost_depr">'[19]wp-p3-alloc of State computers'!$P$11</definedName>
    <definedName name="AccumDepr">[20]Data!$I$13:$J$131</definedName>
    <definedName name="Actual_AsOf_Date">'[21]Input Schedule'!$C$8</definedName>
    <definedName name="actual_results_date">#REF!</definedName>
    <definedName name="Actualsdate">[22]Reference!$B$6</definedName>
    <definedName name="AIAC">[20]Data!$O$13:$P$131</definedName>
    <definedName name="ALL">[23]A!$P$10:$Q$117</definedName>
    <definedName name="allocation_data">OFFSET(#REF!,1,0,COUNTA(#REF!)-1,COUNTA(#REF!))</definedName>
    <definedName name="ALLOCATION_TABLE">'[17]Linked TB'!$B$503:$H$510</definedName>
    <definedName name="alyson"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alyson" hidden="1">{#N/A,#N/A,FALSE,"Australia";#N/A,#N/A,FALSE,"Austria";#N/A,#N/A,FALSE,"Belgium";#N/A,#N/A,FALSE,"Canada";#N/A,#N/A,FALSE,"France";#N/A,#N/A,FALSE,"Germany";#N/A,#N/A,FALSE,"Hong Kong";#N/A,#N/A,FALSE,"Italy";#N/A,#N/A,FALSE,"Japan";#N/A,#N/A,FALSE,"Korea";#N/A,#N/A,FALSE,"Mexico";#N/A,#N/A,FALSE,"Poland";#N/A,#N/A,FALSE,"Spain";#N/A,#N/A,FALSE,"Switzerland";#N/A,#N/A,FALSE,"UK"}</definedName>
    <definedName name="AMORT">#REF!</definedName>
    <definedName name="applist">INDEX(('[24]INDEX MATCH'!$A$37:$A$51,'[24]INDEX MATCH'!$B$37:$B$51,'[24]INDEX MATCH'!$C$37:$C$51),,,'[24]INDEX MATCH'!$I$36)</definedName>
    <definedName name="as_of_date">[25]Lead!$C$10</definedName>
    <definedName name="AS2DocOpenMode" hidden="1">"AS2DocumentEdit"</definedName>
    <definedName name="AS2HasNoAutoHeaderFooter" hidden="1">" "</definedName>
    <definedName name="asdfasdfasdfas" localSheetId="18" hidden="1">#REF!</definedName>
    <definedName name="asdfasdfasdfas" localSheetId="14" hidden="1">#REF!</definedName>
    <definedName name="asdfasdfasdfas" localSheetId="17" hidden="1">#REF!</definedName>
    <definedName name="asdfasdfasdfas" localSheetId="19" hidden="1">#REF!</definedName>
    <definedName name="asdfasdfasdfas" localSheetId="3" hidden="1">#REF!</definedName>
    <definedName name="asdfasdfasdfas" localSheetId="24" hidden="1">#REF!</definedName>
    <definedName name="asdfasdfasdfas" localSheetId="9" hidden="1">#REF!</definedName>
    <definedName name="asdfasdfasdfas" localSheetId="23" hidden="1">#REF!</definedName>
    <definedName name="asdfasdfasdfas" localSheetId="8" hidden="1">#REF!</definedName>
    <definedName name="asdfasdfasdfas" localSheetId="22" hidden="1">#REF!</definedName>
    <definedName name="asdfasdfasdfas" localSheetId="7" hidden="1">#REF!</definedName>
    <definedName name="asdfasdfasdfas" hidden="1">#REF!</definedName>
    <definedName name="asdgsad" localSheetId="18" hidden="1">{#N/A,#N/A,FALSE,"GAF98"}</definedName>
    <definedName name="asdgsad" localSheetId="14" hidden="1">{#N/A,#N/A,FALSE,"GAF98"}</definedName>
    <definedName name="asdgsad" localSheetId="15" hidden="1">{#N/A,#N/A,FALSE,"GAF98"}</definedName>
    <definedName name="asdgsad" localSheetId="16" hidden="1">{#N/A,#N/A,FALSE,"GAF98"}</definedName>
    <definedName name="asdgsad" localSheetId="17" hidden="1">{#N/A,#N/A,FALSE,"GAF98"}</definedName>
    <definedName name="asdgsad" localSheetId="19" hidden="1">{#N/A,#N/A,FALSE,"GAF98"}</definedName>
    <definedName name="asdgsad" localSheetId="6" hidden="1">{#N/A,#N/A,FALSE,"GAF98"}</definedName>
    <definedName name="asdgsad" localSheetId="3" hidden="1">{#N/A,#N/A,FALSE,"GAF98"}</definedName>
    <definedName name="asdgsad" localSheetId="25" hidden="1">{#N/A,#N/A,FALSE,"GAF98"}</definedName>
    <definedName name="asdgsad" localSheetId="21" hidden="1">{#N/A,#N/A,FALSE,"GAF98"}</definedName>
    <definedName name="asdgsad" localSheetId="20" hidden="1">{#N/A,#N/A,FALSE,"GAF98"}</definedName>
    <definedName name="asdgsad" localSheetId="24" hidden="1">{#N/A,#N/A,FALSE,"GAF98"}</definedName>
    <definedName name="asdgsad" localSheetId="9" hidden="1">{#N/A,#N/A,FALSE,"GAF98"}</definedName>
    <definedName name="asdgsad" localSheetId="23" hidden="1">{#N/A,#N/A,FALSE,"GAF98"}</definedName>
    <definedName name="asdgsad" localSheetId="8" hidden="1">{#N/A,#N/A,FALSE,"GAF98"}</definedName>
    <definedName name="asdgsad" localSheetId="22" hidden="1">{#N/A,#N/A,FALSE,"GAF98"}</definedName>
    <definedName name="asdgsad" localSheetId="7" hidden="1">{#N/A,#N/A,FALSE,"GAF98"}</definedName>
    <definedName name="asdgsad" hidden="1">{#N/A,#N/A,FALSE,"GAF98"}</definedName>
    <definedName name="b">#REF!</definedName>
    <definedName name="BACKUP">'[26]CAPM Backup (Sc 12 - p. 2)'!$A$18:$K$79</definedName>
    <definedName name="BADDEBT">#REF!</definedName>
    <definedName name="BANK">#REF!</definedName>
    <definedName name="base_year_end_date">'[27]Input Schedule'!$C$8</definedName>
    <definedName name="bb_MDMyNTU0NDRBODY1NDVEQz" localSheetId="18" hidden="1">#REF!</definedName>
    <definedName name="bb_MDMyNTU0NDRBODY1NDVEQz" localSheetId="14" hidden="1">#REF!</definedName>
    <definedName name="bb_MDMyNTU0NDRBODY1NDVEQz" localSheetId="15" hidden="1">#REF!</definedName>
    <definedName name="bb_MDMyNTU0NDRBODY1NDVEQz" localSheetId="16" hidden="1">#REF!</definedName>
    <definedName name="bb_MDMyNTU0NDRBODY1NDVEQz" localSheetId="17" hidden="1">#REF!</definedName>
    <definedName name="bb_MDMyNTU0NDRBODY1NDVEQz" localSheetId="25" hidden="1">#REF!</definedName>
    <definedName name="bb_MDMyNTU0NDRBODY1NDVEQz" localSheetId="21" hidden="1">#REF!</definedName>
    <definedName name="bb_MDMyNTU0NDRBODY1NDVEQz" localSheetId="20" hidden="1">#REF!</definedName>
    <definedName name="bb_MDMyNTU0NDRBODY1NDVEQz" localSheetId="23" hidden="1">#REF!</definedName>
    <definedName name="bb_MDMyNTU0NDRBODY1NDVEQz" localSheetId="8" hidden="1">#REF!</definedName>
    <definedName name="bb_MDMyNTU0NDRBODY1NDVEQz" localSheetId="22" hidden="1">#REF!</definedName>
    <definedName name="bb_MDMyNTU0NDRBODY1NDVEQz" localSheetId="7" hidden="1">#REF!</definedName>
    <definedName name="bb_MDMyNTU0NDRBODY1NDVEQz" hidden="1">#REF!</definedName>
    <definedName name="bbb" localSheetId="18" hidden="1">{#N/A,#N/A,FALSE,"Aging Summary";#N/A,#N/A,FALSE,"Ratio Analysis";#N/A,#N/A,FALSE,"Test 120 Day Accts";#N/A,#N/A,FALSE,"Tickmarks"}</definedName>
    <definedName name="bbb" localSheetId="14" hidden="1">{#N/A,#N/A,FALSE,"Aging Summary";#N/A,#N/A,FALSE,"Ratio Analysis";#N/A,#N/A,FALSE,"Test 120 Day Accts";#N/A,#N/A,FALSE,"Tickmarks"}</definedName>
    <definedName name="bbb" localSheetId="17" hidden="1">{#N/A,#N/A,FALSE,"Aging Summary";#N/A,#N/A,FALSE,"Ratio Analysis";#N/A,#N/A,FALSE,"Test 120 Day Accts";#N/A,#N/A,FALSE,"Tickmarks"}</definedName>
    <definedName name="bbb" localSheetId="19" hidden="1">{#N/A,#N/A,FALSE,"Aging Summary";#N/A,#N/A,FALSE,"Ratio Analysis";#N/A,#N/A,FALSE,"Test 120 Day Accts";#N/A,#N/A,FALSE,"Tickmarks"}</definedName>
    <definedName name="bbb" localSheetId="13" hidden="1">{#N/A,#N/A,FALSE,"Aging Summary";#N/A,#N/A,FALSE,"Ratio Analysis";#N/A,#N/A,FALSE,"Test 120 Day Accts";#N/A,#N/A,FALSE,"Tickmarks"}</definedName>
    <definedName name="bbb" localSheetId="6" hidden="1">{#N/A,#N/A,FALSE,"Aging Summary";#N/A,#N/A,FALSE,"Ratio Analysis";#N/A,#N/A,FALSE,"Test 120 Day Accts";#N/A,#N/A,FALSE,"Tickmarks"}</definedName>
    <definedName name="bbb" localSheetId="3" hidden="1">{#N/A,#N/A,FALSE,"Aging Summary";#N/A,#N/A,FALSE,"Ratio Analysis";#N/A,#N/A,FALSE,"Test 120 Day Accts";#N/A,#N/A,FALSE,"Tickmarks"}</definedName>
    <definedName name="bbb" localSheetId="21" hidden="1">{#N/A,#N/A,FALSE,"Aging Summary";#N/A,#N/A,FALSE,"Ratio Analysis";#N/A,#N/A,FALSE,"Test 120 Day Accts";#N/A,#N/A,FALSE,"Tickmarks"}</definedName>
    <definedName name="bbb" localSheetId="20" hidden="1">{#N/A,#N/A,FALSE,"Aging Summary";#N/A,#N/A,FALSE,"Ratio Analysis";#N/A,#N/A,FALSE,"Test 120 Day Accts";#N/A,#N/A,FALSE,"Tickmarks"}</definedName>
    <definedName name="bbb" localSheetId="24" hidden="1">{#N/A,#N/A,FALSE,"Aging Summary";#N/A,#N/A,FALSE,"Ratio Analysis";#N/A,#N/A,FALSE,"Test 120 Day Accts";#N/A,#N/A,FALSE,"Tickmarks"}</definedName>
    <definedName name="bbb" localSheetId="9" hidden="1">{#N/A,#N/A,FALSE,"Aging Summary";#N/A,#N/A,FALSE,"Ratio Analysis";#N/A,#N/A,FALSE,"Test 120 Day Accts";#N/A,#N/A,FALSE,"Tickmarks"}</definedName>
    <definedName name="bbb" localSheetId="23" hidden="1">{#N/A,#N/A,FALSE,"Aging Summary";#N/A,#N/A,FALSE,"Ratio Analysis";#N/A,#N/A,FALSE,"Test 120 Day Accts";#N/A,#N/A,FALSE,"Tickmarks"}</definedName>
    <definedName name="bbb" localSheetId="8" hidden="1">{#N/A,#N/A,FALSE,"Aging Summary";#N/A,#N/A,FALSE,"Ratio Analysis";#N/A,#N/A,FALSE,"Test 120 Day Accts";#N/A,#N/A,FALSE,"Tickmarks"}</definedName>
    <definedName name="bbb" localSheetId="22" hidden="1">{#N/A,#N/A,FALSE,"Aging Summary";#N/A,#N/A,FALSE,"Ratio Analysis";#N/A,#N/A,FALSE,"Test 120 Day Accts";#N/A,#N/A,FALSE,"Tickmarks"}</definedName>
    <definedName name="bbb" localSheetId="7" hidden="1">{#N/A,#N/A,FALSE,"Aging Summary";#N/A,#N/A,FALSE,"Ratio Analysis";#N/A,#N/A,FALSE,"Test 120 Day Accts";#N/A,#N/A,FALSE,"Tickmarks"}</definedName>
    <definedName name="bbb" hidden="1">{#N/A,#N/A,FALSE,"Aging Summary";#N/A,#N/A,FALSE,"Ratio Analysis";#N/A,#N/A,FALSE,"Test 120 Day Accts";#N/A,#N/A,FALSE,"Tickmarks"}</definedName>
    <definedName name="berry" localSheetId="18" hidden="1">{#N/A,#N/A,FALSE,"Taxblinc";#N/A,#N/A,FALSE,"Rsvsacls"}</definedName>
    <definedName name="berry" localSheetId="14" hidden="1">{#N/A,#N/A,FALSE,"Taxblinc";#N/A,#N/A,FALSE,"Rsvsacls"}</definedName>
    <definedName name="berry" localSheetId="17" hidden="1">{#N/A,#N/A,FALSE,"Taxblinc";#N/A,#N/A,FALSE,"Rsvsacls"}</definedName>
    <definedName name="berry" localSheetId="19" hidden="1">{#N/A,#N/A,FALSE,"Taxblinc";#N/A,#N/A,FALSE,"Rsvsacls"}</definedName>
    <definedName name="berry" localSheetId="6" hidden="1">{#N/A,#N/A,FALSE,"Taxblinc";#N/A,#N/A,FALSE,"Rsvsacls"}</definedName>
    <definedName name="berry" localSheetId="3" hidden="1">{#N/A,#N/A,FALSE,"Taxblinc";#N/A,#N/A,FALSE,"Rsvsacls"}</definedName>
    <definedName name="berry" localSheetId="25" hidden="1">{#N/A,#N/A,FALSE,"Taxblinc";#N/A,#N/A,FALSE,"Rsvsacls"}</definedName>
    <definedName name="berry" localSheetId="21" hidden="1">{#N/A,#N/A,FALSE,"Taxblinc";#N/A,#N/A,FALSE,"Rsvsacls"}</definedName>
    <definedName name="berry" localSheetId="20" hidden="1">{#N/A,#N/A,FALSE,"Taxblinc";#N/A,#N/A,FALSE,"Rsvsacls"}</definedName>
    <definedName name="berry" localSheetId="24" hidden="1">{#N/A,#N/A,FALSE,"Taxblinc";#N/A,#N/A,FALSE,"Rsvsacls"}</definedName>
    <definedName name="berry" localSheetId="9" hidden="1">{#N/A,#N/A,FALSE,"Taxblinc";#N/A,#N/A,FALSE,"Rsvsacls"}</definedName>
    <definedName name="berry" localSheetId="23" hidden="1">{#N/A,#N/A,FALSE,"Taxblinc";#N/A,#N/A,FALSE,"Rsvsacls"}</definedName>
    <definedName name="berry" localSheetId="8" hidden="1">{#N/A,#N/A,FALSE,"Taxblinc";#N/A,#N/A,FALSE,"Rsvsacls"}</definedName>
    <definedName name="berry" localSheetId="22" hidden="1">{#N/A,#N/A,FALSE,"Taxblinc";#N/A,#N/A,FALSE,"Rsvsacls"}</definedName>
    <definedName name="berry" localSheetId="7" hidden="1">{#N/A,#N/A,FALSE,"Taxblinc";#N/A,#N/A,FALSE,"Rsvsacls"}</definedName>
    <definedName name="berry" hidden="1">{#N/A,#N/A,FALSE,"Taxblinc";#N/A,#N/A,FALSE,"Rsvsacls"}</definedName>
    <definedName name="BETA">#REF!</definedName>
    <definedName name="BETA_CURR_SELECTED">[28]Data!$K$8</definedName>
    <definedName name="BETA_OVERRIDE_FIELDS">[28]Data!$J$4:$J$7</definedName>
    <definedName name="BETA_OVERRIDE_VALUES">[28]Data!$K$4:$K$7</definedName>
    <definedName name="betaadj">#REF!</definedName>
    <definedName name="BEx3O85IKWARA6NCJOLRBRJFMEWW" localSheetId="21" hidden="1">[16]Table!#REF!</definedName>
    <definedName name="BEx3O85IKWARA6NCJOLRBRJFMEWW" localSheetId="20" hidden="1">[16]Table!#REF!</definedName>
    <definedName name="BEx3O85IKWARA6NCJOLRBRJFMEWW" hidden="1">[16]Table!#REF!</definedName>
    <definedName name="BEx5MLQZM68YQSKARVWTTPINFQ2C" localSheetId="21" hidden="1">[16]Table!#REF!</definedName>
    <definedName name="BEx5MLQZM68YQSKARVWTTPINFQ2C" localSheetId="20" hidden="1">[16]Table!#REF!</definedName>
    <definedName name="BEx5MLQZM68YQSKARVWTTPINFQ2C" hidden="1">[16]Table!#REF!</definedName>
    <definedName name="BExERWCEBKQRYWRQLYJ4UCMMKTHG" localSheetId="21" hidden="1">[16]Table!#REF!</definedName>
    <definedName name="BExERWCEBKQRYWRQLYJ4UCMMKTHG" localSheetId="20" hidden="1">[16]Table!#REF!</definedName>
    <definedName name="BExERWCEBKQRYWRQLYJ4UCMMKTHG" hidden="1">[16]Table!#REF!</definedName>
    <definedName name="BExMBYPQDG9AYDQ5E8IECVFREPO6" localSheetId="21" hidden="1">[16]Table!#REF!</definedName>
    <definedName name="BExMBYPQDG9AYDQ5E8IECVFREPO6" localSheetId="20" hidden="1">[16]Table!#REF!</definedName>
    <definedName name="BExMBYPQDG9AYDQ5E8IECVFREPO6" hidden="1">[16]Table!#REF!</definedName>
    <definedName name="BExQ9ZLYHWABXAA9NJDW8ZS0UQ9P" hidden="1">[16]Table!#REF!</definedName>
    <definedName name="BExTUY9WNSJ91GV8CP0SKJTEIV82" hidden="1">[16]Table!#REF!</definedName>
    <definedName name="BLPH1" hidden="1">'[29]Natural gas'!$A$3</definedName>
    <definedName name="BLPR1020040129204514642" hidden="1">'[30]Spread Sheet'!#REF!</definedName>
    <definedName name="BLPR1020040129204514642_1_5" hidden="1">'[30]Spread Sheet'!#REF!</definedName>
    <definedName name="BLPR1020040129204514642_2_5" hidden="1">'[30]Spread Sheet'!#REF!</definedName>
    <definedName name="BLPR1020040129204514642_3_5" hidden="1">'[30]Spread Sheet'!#REF!</definedName>
    <definedName name="BLPR1020040129204514642_4_5" hidden="1">'[30]Spread Sheet'!#REF!</definedName>
    <definedName name="BLPR1020040129204514642_5_5" hidden="1">'[30]Spread Sheet'!#REF!</definedName>
    <definedName name="BLPR1120040129204514642" hidden="1">'[30]Spread Sheet'!#REF!</definedName>
    <definedName name="BLPR1120040129204514642_1_5" hidden="1">'[30]Spread Sheet'!#REF!</definedName>
    <definedName name="BLPR1120040129204514642_2_5" hidden="1">'[30]Spread Sheet'!#REF!</definedName>
    <definedName name="BLPR1120040129204514642_3_5" hidden="1">'[30]Spread Sheet'!#REF!</definedName>
    <definedName name="BLPR1120040129204514642_4_5" hidden="1">'[30]Spread Sheet'!#REF!</definedName>
    <definedName name="BLPR1120040129204514642_5_5" hidden="1">'[30]Spread Sheet'!#REF!</definedName>
    <definedName name="BLPR120040129203645421" hidden="1">'[30]Spread Sheet'!#REF!</definedName>
    <definedName name="BLPR120040129203645421_1_4" hidden="1">'[30]Spread Sheet'!#REF!</definedName>
    <definedName name="BLPR120040129203645421_2_4" hidden="1">'[30]Spread Sheet'!#REF!</definedName>
    <definedName name="BLPR120040129203645421_3_4" hidden="1">'[30]Spread Sheet'!#REF!</definedName>
    <definedName name="BLPR120040129203645421_4_4" hidden="1">'[30]Spread Sheet'!#REF!</definedName>
    <definedName name="BLPR1220040129204514642" hidden="1">'[30]Spread Sheet'!#REF!</definedName>
    <definedName name="BLPR1220040129204514642_1_5" hidden="1">'[30]Spread Sheet'!#REF!</definedName>
    <definedName name="BLPR1220040129204514642_2_5" hidden="1">'[30]Spread Sheet'!#REF!</definedName>
    <definedName name="BLPR1220040129204514642_3_5" hidden="1">'[30]Spread Sheet'!#REF!</definedName>
    <definedName name="BLPR1220040129204514642_4_5" hidden="1">'[30]Spread Sheet'!#REF!</definedName>
    <definedName name="BLPR1220040129204514642_5_5" hidden="1">'[30]Spread Sheet'!#REF!</definedName>
    <definedName name="BLPR1320040129204514642" hidden="1">'[30]Spread Sheet'!#REF!</definedName>
    <definedName name="BLPR1320040129204514642_1_5" hidden="1">'[30]Spread Sheet'!#REF!</definedName>
    <definedName name="BLPR1320040129204514642_2_5" hidden="1">'[30]Spread Sheet'!#REF!</definedName>
    <definedName name="BLPR1320040129204514642_3_5" hidden="1">'[30]Spread Sheet'!#REF!</definedName>
    <definedName name="BLPR1320040129204514642_4_5" hidden="1">'[30]Spread Sheet'!#REF!</definedName>
    <definedName name="BLPR1320040129204514642_5_5" hidden="1">'[30]Spread Sheet'!#REF!</definedName>
    <definedName name="BLPR1420040129204514642" hidden="1">'[30]Spread Sheet'!#REF!</definedName>
    <definedName name="BLPR1420040129204514642_1_5" hidden="1">'[30]Spread Sheet'!#REF!</definedName>
    <definedName name="BLPR1420040129204514642_2_5" hidden="1">'[30]Spread Sheet'!#REF!</definedName>
    <definedName name="BLPR1420040129204514642_3_5" hidden="1">'[30]Spread Sheet'!#REF!</definedName>
    <definedName name="BLPR1420040129204514642_4_5" hidden="1">'[30]Spread Sheet'!#REF!</definedName>
    <definedName name="BLPR1420040129204514642_5_5" hidden="1">'[30]Spread Sheet'!#REF!</definedName>
    <definedName name="BLPR1520040129204514652" hidden="1">'[30]Spread Sheet'!#REF!</definedName>
    <definedName name="BLPR1520040129204514652_1_5" hidden="1">'[30]Spread Sheet'!#REF!</definedName>
    <definedName name="BLPR1520040129204514652_2_5" hidden="1">'[30]Spread Sheet'!#REF!</definedName>
    <definedName name="BLPR1520040129204514652_3_5" hidden="1">'[30]Spread Sheet'!#REF!</definedName>
    <definedName name="BLPR1520040129204514652_4_5" hidden="1">'[30]Spread Sheet'!#REF!</definedName>
    <definedName name="BLPR1520040129204514652_5_5" hidden="1">'[30]Spread Sheet'!#REF!</definedName>
    <definedName name="BLPR1620040129204514652" hidden="1">'[30]Spread Sheet'!#REF!</definedName>
    <definedName name="BLPR1620040129204514652_1_5" hidden="1">'[30]Spread Sheet'!#REF!</definedName>
    <definedName name="BLPR1620040129204514652_2_5" hidden="1">'[30]Spread Sheet'!#REF!</definedName>
    <definedName name="BLPR1620040129204514652_3_5" hidden="1">'[30]Spread Sheet'!#REF!</definedName>
    <definedName name="BLPR1620040129204514652_4_5" hidden="1">'[30]Spread Sheet'!#REF!</definedName>
    <definedName name="BLPR1620040129204514652_5_5" hidden="1">'[30]Spread Sheet'!#REF!</definedName>
    <definedName name="BLPR1720040129204514652" hidden="1">'[30]Spread Sheet'!#REF!</definedName>
    <definedName name="BLPR1720040129204514652_1_5" hidden="1">'[30]Spread Sheet'!#REF!</definedName>
    <definedName name="BLPR1720040129204514652_2_5" hidden="1">'[30]Spread Sheet'!#REF!</definedName>
    <definedName name="BLPR1720040129204514652_3_5" hidden="1">'[30]Spread Sheet'!#REF!</definedName>
    <definedName name="BLPR1720040129204514652_4_5" hidden="1">'[30]Spread Sheet'!#REF!</definedName>
    <definedName name="BLPR1720040129204514652_5_5" hidden="1">'[30]Spread Sheet'!#REF!</definedName>
    <definedName name="BLPR1820040129204514652" hidden="1">'[30]Spread Sheet'!#REF!</definedName>
    <definedName name="BLPR1820040129204514652_1_5" hidden="1">'[30]Spread Sheet'!#REF!</definedName>
    <definedName name="BLPR1820040129204514652_2_5" hidden="1">'[30]Spread Sheet'!#REF!</definedName>
    <definedName name="BLPR1820040129204514652_3_5" hidden="1">'[30]Spread Sheet'!#REF!</definedName>
    <definedName name="BLPR1820040129204514652_4_5" hidden="1">'[30]Spread Sheet'!#REF!</definedName>
    <definedName name="BLPR1820040129204514652_5_5" hidden="1">'[30]Spread Sheet'!#REF!</definedName>
    <definedName name="BLPR1920040129204514652" hidden="1">'[30]Spread Sheet'!#REF!</definedName>
    <definedName name="BLPR1920040129204514652_1_5" hidden="1">'[30]Spread Sheet'!#REF!</definedName>
    <definedName name="BLPR1920040129204514652_2_5" hidden="1">'[30]Spread Sheet'!#REF!</definedName>
    <definedName name="BLPR1920040129204514652_3_5" hidden="1">'[30]Spread Sheet'!#REF!</definedName>
    <definedName name="BLPR1920040129204514652_4_5" hidden="1">'[30]Spread Sheet'!#REF!</definedName>
    <definedName name="BLPR1920040129204514652_5_5" hidden="1">'[30]Spread Sheet'!#REF!</definedName>
    <definedName name="BLPR2020040129204514652" hidden="1">'[30]Spread Sheet'!#REF!</definedName>
    <definedName name="BLPR2020040129204514652_1_5" hidden="1">'[30]Spread Sheet'!#REF!</definedName>
    <definedName name="BLPR2020040129204514652_2_5" hidden="1">'[30]Spread Sheet'!#REF!</definedName>
    <definedName name="BLPR2020040129204514652_3_5" hidden="1">'[30]Spread Sheet'!#REF!</definedName>
    <definedName name="BLPR2020040129204514652_4_5" hidden="1">'[30]Spread Sheet'!#REF!</definedName>
    <definedName name="BLPR2020040129204514652_5_5" hidden="1">'[30]Spread Sheet'!#REF!</definedName>
    <definedName name="BLPR2120040129204514652" hidden="1">'[30]Spread Sheet'!#REF!</definedName>
    <definedName name="BLPR2120040129204514652_1_5" hidden="1">'[30]Spread Sheet'!#REF!</definedName>
    <definedName name="BLPR2120040129204514652_2_5" hidden="1">'[30]Spread Sheet'!#REF!</definedName>
    <definedName name="BLPR2120040129204514652_3_5" hidden="1">'[30]Spread Sheet'!#REF!</definedName>
    <definedName name="BLPR2120040129204514652_4_5" hidden="1">'[30]Spread Sheet'!#REF!</definedName>
    <definedName name="BLPR2120040129204514652_5_5" hidden="1">'[30]Spread Sheet'!#REF!</definedName>
    <definedName name="BLPR220040129203645421" hidden="1">'[30]Spread Sheet'!#REF!</definedName>
    <definedName name="BLPR220040129203645421_1_4" hidden="1">'[30]Spread Sheet'!#REF!</definedName>
    <definedName name="BLPR220040129203645421_2_4" hidden="1">'[30]Spread Sheet'!#REF!</definedName>
    <definedName name="BLPR220040129203645421_3_4" hidden="1">'[30]Spread Sheet'!#REF!</definedName>
    <definedName name="BLPR220040129203645421_4_4" hidden="1">'[30]Spread Sheet'!#REF!</definedName>
    <definedName name="BLPR2220040129204514652" hidden="1">'[30]Spread Sheet'!#REF!</definedName>
    <definedName name="BLPR2220040129204514652_1_5" hidden="1">'[30]Spread Sheet'!#REF!</definedName>
    <definedName name="BLPR2220040129204514652_2_5" hidden="1">'[30]Spread Sheet'!#REF!</definedName>
    <definedName name="BLPR2220040129204514652_3_5" hidden="1">'[30]Spread Sheet'!#REF!</definedName>
    <definedName name="BLPR2220040129204514652_4_5" hidden="1">'[30]Spread Sheet'!#REF!</definedName>
    <definedName name="BLPR2220040129204514652_5_5" hidden="1">'[30]Spread Sheet'!#REF!</definedName>
    <definedName name="BLPR2320040129204514662" hidden="1">'[30]Spread Sheet'!#REF!</definedName>
    <definedName name="BLPR2320040129204514662_1_5" hidden="1">'[30]Spread Sheet'!#REF!</definedName>
    <definedName name="BLPR2320040129204514662_2_5" hidden="1">'[30]Spread Sheet'!#REF!</definedName>
    <definedName name="BLPR2320040129204514662_3_5" hidden="1">'[30]Spread Sheet'!#REF!</definedName>
    <definedName name="BLPR2320040129204514662_4_5" hidden="1">'[30]Spread Sheet'!#REF!</definedName>
    <definedName name="BLPR2320040129204514662_5_5" hidden="1">'[30]Spread Sheet'!#REF!</definedName>
    <definedName name="BLPR2420040129204514662" hidden="1">'[30]Spread Sheet'!#REF!</definedName>
    <definedName name="BLPR2420040129204514662_1_5" hidden="1">'[30]Spread Sheet'!#REF!</definedName>
    <definedName name="BLPR2420040129204514662_2_5" hidden="1">'[30]Spread Sheet'!#REF!</definedName>
    <definedName name="BLPR2420040129204514662_3_5" hidden="1">'[30]Spread Sheet'!#REF!</definedName>
    <definedName name="BLPR2420040129204514662_4_5" hidden="1">'[30]Spread Sheet'!#REF!</definedName>
    <definedName name="BLPR2420040129204514662_5_5" hidden="1">'[30]Spread Sheet'!#REF!</definedName>
    <definedName name="BLPR2520040129204514662" hidden="1">'[30]Spread Sheet'!#REF!</definedName>
    <definedName name="BLPR2520040129204514662_1_5" hidden="1">'[30]Spread Sheet'!#REF!</definedName>
    <definedName name="BLPR2520040129204514662_2_5" hidden="1">'[30]Spread Sheet'!#REF!</definedName>
    <definedName name="BLPR2520040129204514662_3_5" hidden="1">'[30]Spread Sheet'!#REF!</definedName>
    <definedName name="BLPR2520040129204514662_4_5" hidden="1">'[30]Spread Sheet'!#REF!</definedName>
    <definedName name="BLPR2520040129204514662_5_5" hidden="1">'[30]Spread Sheet'!#REF!</definedName>
    <definedName name="BLPR2620040129204514662" hidden="1">'[30]Spread Sheet'!#REF!</definedName>
    <definedName name="BLPR2620040129204514662_1_5" hidden="1">'[30]Spread Sheet'!#REF!</definedName>
    <definedName name="BLPR2620040129204514662_2_5" hidden="1">'[30]Spread Sheet'!#REF!</definedName>
    <definedName name="BLPR2620040129204514662_3_5" hidden="1">'[30]Spread Sheet'!#REF!</definedName>
    <definedName name="BLPR2620040129204514662_4_5" hidden="1">'[30]Spread Sheet'!#REF!</definedName>
    <definedName name="BLPR2620040129204514662_5_5" hidden="1">'[30]Spread Sheet'!#REF!</definedName>
    <definedName name="BLPR2720040129204514662" hidden="1">'[30]Spread Sheet'!#REF!</definedName>
    <definedName name="BLPR2720040129204514662_1_5" hidden="1">'[30]Spread Sheet'!#REF!</definedName>
    <definedName name="BLPR2720040129204514662_2_5" hidden="1">'[30]Spread Sheet'!#REF!</definedName>
    <definedName name="BLPR2720040129204514662_3_5" hidden="1">'[30]Spread Sheet'!#REF!</definedName>
    <definedName name="BLPR2720040129204514662_4_5" hidden="1">'[30]Spread Sheet'!#REF!</definedName>
    <definedName name="BLPR2720040129204514662_5_5" hidden="1">'[30]Spread Sheet'!#REF!</definedName>
    <definedName name="BLPR2820040129204514662" hidden="1">'[30]Spread Sheet'!#REF!</definedName>
    <definedName name="BLPR2820040129204514662_1_5" hidden="1">'[30]Spread Sheet'!#REF!</definedName>
    <definedName name="BLPR2820040129204514662_2_5" hidden="1">'[30]Spread Sheet'!#REF!</definedName>
    <definedName name="BLPR2820040129204514662_3_5" hidden="1">'[30]Spread Sheet'!#REF!</definedName>
    <definedName name="BLPR2820040129204514662_4_5" hidden="1">'[30]Spread Sheet'!#REF!</definedName>
    <definedName name="BLPR2820040129204514662_5_5" hidden="1">'[30]Spread Sheet'!#REF!</definedName>
    <definedName name="BLPR2920040129204514662" hidden="1">'[30]Spread Sheet'!#REF!</definedName>
    <definedName name="BLPR2920040129204514662_1_5" hidden="1">'[30]Spread Sheet'!#REF!</definedName>
    <definedName name="BLPR2920040129204514662_2_5" hidden="1">'[30]Spread Sheet'!#REF!</definedName>
    <definedName name="BLPR2920040129204514662_3_5" hidden="1">'[30]Spread Sheet'!#REF!</definedName>
    <definedName name="BLPR2920040129204514662_4_5" hidden="1">'[30]Spread Sheet'!#REF!</definedName>
    <definedName name="BLPR2920040129204514662_5_5" hidden="1">'[30]Spread Sheet'!#REF!</definedName>
    <definedName name="BLPR3020040129204514672" hidden="1">'[30]Spread Sheet'!#REF!</definedName>
    <definedName name="BLPR3020040129204514672_1_5" hidden="1">'[30]Spread Sheet'!#REF!</definedName>
    <definedName name="BLPR3020040129204514672_2_5" hidden="1">'[30]Spread Sheet'!#REF!</definedName>
    <definedName name="BLPR3020040129204514672_3_5" hidden="1">'[30]Spread Sheet'!#REF!</definedName>
    <definedName name="BLPR3020040129204514672_4_5" hidden="1">'[30]Spread Sheet'!#REF!</definedName>
    <definedName name="BLPR3020040129204514672_5_5" hidden="1">'[30]Spread Sheet'!#REF!</definedName>
    <definedName name="BLPR3120040129204514692" hidden="1">'[30]Spread Sheet'!#REF!</definedName>
    <definedName name="BLPR3120040129204514692_1_1" hidden="1">'[30]Spread Sheet'!#REF!</definedName>
    <definedName name="BLPR320040129203645431" hidden="1">'[30]Spread Sheet'!#REF!</definedName>
    <definedName name="BLPR320040129203645431_1_4" hidden="1">'[30]Spread Sheet'!#REF!</definedName>
    <definedName name="BLPR320040129203645431_2_4" hidden="1">'[30]Spread Sheet'!#REF!</definedName>
    <definedName name="BLPR320040129203645431_3_4" hidden="1">'[30]Spread Sheet'!#REF!</definedName>
    <definedName name="BLPR320040129203645431_4_4" hidden="1">'[30]Spread Sheet'!#REF!</definedName>
    <definedName name="BLPR3220040129204514692" hidden="1">'[30]Spread Sheet'!#REF!</definedName>
    <definedName name="BLPR3220040129204514692_1_1" hidden="1">'[30]Spread Sheet'!#REF!</definedName>
    <definedName name="BLPR3320040129204514702" hidden="1">'[30]Spread Sheet'!#REF!</definedName>
    <definedName name="BLPR3320040129204514702_1_1" hidden="1">'[30]Spread Sheet'!#REF!</definedName>
    <definedName name="BLPR3420040129204514702" hidden="1">'[30]Spread Sheet'!#REF!</definedName>
    <definedName name="BLPR3420040129204514702_1_1" hidden="1">'[30]Spread Sheet'!#REF!</definedName>
    <definedName name="BLPR3520040129204514702" hidden="1">'[30]Spread Sheet'!#REF!</definedName>
    <definedName name="BLPR3520040129204514702_1_1" hidden="1">'[30]Spread Sheet'!#REF!</definedName>
    <definedName name="BLPR420040129203645431" hidden="1">'[30]Spread Sheet'!#REF!</definedName>
    <definedName name="BLPR420040129203645431_1_4" hidden="1">'[30]Spread Sheet'!#REF!</definedName>
    <definedName name="BLPR420040129203645431_2_4" hidden="1">'[30]Spread Sheet'!#REF!</definedName>
    <definedName name="BLPR420040129203645431_3_4" hidden="1">'[30]Spread Sheet'!#REF!</definedName>
    <definedName name="BLPR420040129203645431_4_4" hidden="1">'[30]Spread Sheet'!#REF!</definedName>
    <definedName name="BLPR520040129203645441" hidden="1">'[30]Spread Sheet'!#REF!</definedName>
    <definedName name="BLPR520040129203645441_1_4" hidden="1">'[30]Spread Sheet'!#REF!</definedName>
    <definedName name="BLPR520040129203645441_2_4" hidden="1">'[30]Spread Sheet'!#REF!</definedName>
    <definedName name="BLPR520040129203645441_3_4" hidden="1">'[30]Spread Sheet'!#REF!</definedName>
    <definedName name="BLPR520040129203645441_4_4" hidden="1">'[30]Spread Sheet'!#REF!</definedName>
    <definedName name="BLPR620040129204149993" hidden="1">'[30]Spread Sheet'!#REF!</definedName>
    <definedName name="BLPR620040129204149993_1_5" hidden="1">'[30]Spread Sheet'!#REF!</definedName>
    <definedName name="BLPR620040129204149993_2_5" hidden="1">'[30]Spread Sheet'!#REF!</definedName>
    <definedName name="BLPR620040129204149993_3_5" hidden="1">'[30]Spread Sheet'!#REF!</definedName>
    <definedName name="BLPR620040129204149993_4_5" hidden="1">'[30]Spread Sheet'!#REF!</definedName>
    <definedName name="BLPR620040129204149993_5_5" hidden="1">'[30]Spread Sheet'!#REF!</definedName>
    <definedName name="BLPR720040129204514631" hidden="1">'[30]Spread Sheet'!#REF!</definedName>
    <definedName name="BLPR720040129204514631_1_5" hidden="1">'[30]Spread Sheet'!#REF!</definedName>
    <definedName name="BLPR720040129204514631_2_5" hidden="1">'[30]Spread Sheet'!#REF!</definedName>
    <definedName name="BLPR720040129204514631_3_5" hidden="1">'[30]Spread Sheet'!#REF!</definedName>
    <definedName name="BLPR720040129204514631_4_5" hidden="1">'[30]Spread Sheet'!#REF!</definedName>
    <definedName name="BLPR720040129204514631_5_5" hidden="1">'[30]Spread Sheet'!#REF!</definedName>
    <definedName name="BLPR820040129204514642" hidden="1">'[30]Spread Sheet'!#REF!</definedName>
    <definedName name="BLPR820040129204514642_1_5" hidden="1">'[30]Spread Sheet'!#REF!</definedName>
    <definedName name="BLPR820040129204514642_2_5" hidden="1">'[30]Spread Sheet'!#REF!</definedName>
    <definedName name="BLPR820040129204514642_3_5" hidden="1">'[30]Spread Sheet'!#REF!</definedName>
    <definedName name="BLPR820040129204514642_4_5" hidden="1">'[30]Spread Sheet'!#REF!</definedName>
    <definedName name="BLPR820040129204514642_5_5" hidden="1">'[30]Spread Sheet'!#REF!</definedName>
    <definedName name="BLPR920040129204514642" hidden="1">'[30]Spread Sheet'!#REF!</definedName>
    <definedName name="BLPR920040129204514642_1_5" hidden="1">'[30]Spread Sheet'!#REF!</definedName>
    <definedName name="BLPR920040129204514642_2_5" hidden="1">'[30]Spread Sheet'!#REF!</definedName>
    <definedName name="BLPR920040129204514642_3_5" hidden="1">'[30]Spread Sheet'!#REF!</definedName>
    <definedName name="BLPR920040129204514642_4_5" hidden="1">'[30]Spread Sheet'!#REF!</definedName>
    <definedName name="BLPR920040129204514642_5_5" hidden="1">'[30]Spread Sheet'!#REF!</definedName>
    <definedName name="Bscrptold" localSheetId="18" hidden="1">{#N/A,#N/A,FALSE,"Valuation";#N/A,#N/A,FALSE,"Inputs";#N/A,#N/A,FALSE,"Financial Statements";#N/A,#N/A,FALSE,"MLP Impact";#N/A,#N/A,FALSE,"Revenues"}</definedName>
    <definedName name="Bscrptold" localSheetId="14" hidden="1">{#N/A,#N/A,FALSE,"Valuation";#N/A,#N/A,FALSE,"Inputs";#N/A,#N/A,FALSE,"Financial Statements";#N/A,#N/A,FALSE,"MLP Impact";#N/A,#N/A,FALSE,"Revenues"}</definedName>
    <definedName name="Bscrptold" localSheetId="15" hidden="1">{#N/A,#N/A,FALSE,"Valuation";#N/A,#N/A,FALSE,"Inputs";#N/A,#N/A,FALSE,"Financial Statements";#N/A,#N/A,FALSE,"MLP Impact";#N/A,#N/A,FALSE,"Revenues"}</definedName>
    <definedName name="Bscrptold" localSheetId="16" hidden="1">{#N/A,#N/A,FALSE,"Valuation";#N/A,#N/A,FALSE,"Inputs";#N/A,#N/A,FALSE,"Financial Statements";#N/A,#N/A,FALSE,"MLP Impact";#N/A,#N/A,FALSE,"Revenues"}</definedName>
    <definedName name="Bscrptold" localSheetId="17" hidden="1">{#N/A,#N/A,FALSE,"Valuation";#N/A,#N/A,FALSE,"Inputs";#N/A,#N/A,FALSE,"Financial Statements";#N/A,#N/A,FALSE,"MLP Impact";#N/A,#N/A,FALSE,"Revenues"}</definedName>
    <definedName name="Bscrptold" localSheetId="19" hidden="1">{#N/A,#N/A,FALSE,"Valuation";#N/A,#N/A,FALSE,"Inputs";#N/A,#N/A,FALSE,"Financial Statements";#N/A,#N/A,FALSE,"MLP Impact";#N/A,#N/A,FALSE,"Revenues"}</definedName>
    <definedName name="Bscrptold" localSheetId="6" hidden="1">{#N/A,#N/A,FALSE,"Valuation";#N/A,#N/A,FALSE,"Inputs";#N/A,#N/A,FALSE,"Financial Statements";#N/A,#N/A,FALSE,"MLP Impact";#N/A,#N/A,FALSE,"Revenues"}</definedName>
    <definedName name="Bscrptold" localSheetId="3" hidden="1">{#N/A,#N/A,FALSE,"Valuation";#N/A,#N/A,FALSE,"Inputs";#N/A,#N/A,FALSE,"Financial Statements";#N/A,#N/A,FALSE,"MLP Impact";#N/A,#N/A,FALSE,"Revenues"}</definedName>
    <definedName name="Bscrptold" localSheetId="25" hidden="1">{#N/A,#N/A,FALSE,"Valuation";#N/A,#N/A,FALSE,"Inputs";#N/A,#N/A,FALSE,"Financial Statements";#N/A,#N/A,FALSE,"MLP Impact";#N/A,#N/A,FALSE,"Revenues"}</definedName>
    <definedName name="Bscrptold" localSheetId="21" hidden="1">{#N/A,#N/A,FALSE,"Valuation";#N/A,#N/A,FALSE,"Inputs";#N/A,#N/A,FALSE,"Financial Statements";#N/A,#N/A,FALSE,"MLP Impact";#N/A,#N/A,FALSE,"Revenues"}</definedName>
    <definedName name="Bscrptold" localSheetId="20" hidden="1">{#N/A,#N/A,FALSE,"Valuation";#N/A,#N/A,FALSE,"Inputs";#N/A,#N/A,FALSE,"Financial Statements";#N/A,#N/A,FALSE,"MLP Impact";#N/A,#N/A,FALSE,"Revenues"}</definedName>
    <definedName name="Bscrptold" localSheetId="24" hidden="1">{#N/A,#N/A,FALSE,"Valuation";#N/A,#N/A,FALSE,"Inputs";#N/A,#N/A,FALSE,"Financial Statements";#N/A,#N/A,FALSE,"MLP Impact";#N/A,#N/A,FALSE,"Revenues"}</definedName>
    <definedName name="Bscrptold" localSheetId="9" hidden="1">{#N/A,#N/A,FALSE,"Valuation";#N/A,#N/A,FALSE,"Inputs";#N/A,#N/A,FALSE,"Financial Statements";#N/A,#N/A,FALSE,"MLP Impact";#N/A,#N/A,FALSE,"Revenues"}</definedName>
    <definedName name="Bscrptold" localSheetId="23" hidden="1">{#N/A,#N/A,FALSE,"Valuation";#N/A,#N/A,FALSE,"Inputs";#N/A,#N/A,FALSE,"Financial Statements";#N/A,#N/A,FALSE,"MLP Impact";#N/A,#N/A,FALSE,"Revenues"}</definedName>
    <definedName name="Bscrptold" localSheetId="8" hidden="1">{#N/A,#N/A,FALSE,"Valuation";#N/A,#N/A,FALSE,"Inputs";#N/A,#N/A,FALSE,"Financial Statements";#N/A,#N/A,FALSE,"MLP Impact";#N/A,#N/A,FALSE,"Revenues"}</definedName>
    <definedName name="Bscrptold" localSheetId="22" hidden="1">{#N/A,#N/A,FALSE,"Valuation";#N/A,#N/A,FALSE,"Inputs";#N/A,#N/A,FALSE,"Financial Statements";#N/A,#N/A,FALSE,"MLP Impact";#N/A,#N/A,FALSE,"Revenues"}</definedName>
    <definedName name="Bscrptold" localSheetId="7" hidden="1">{#N/A,#N/A,FALSE,"Valuation";#N/A,#N/A,FALSE,"Inputs";#N/A,#N/A,FALSE,"Financial Statements";#N/A,#N/A,FALSE,"MLP Impact";#N/A,#N/A,FALSE,"Revenues"}</definedName>
    <definedName name="Bscrptold" hidden="1">{#N/A,#N/A,FALSE,"Valuation";#N/A,#N/A,FALSE,"Inputs";#N/A,#N/A,FALSE,"Financial Statements";#N/A,#N/A,FALSE,"MLP Impact";#N/A,#N/A,FALSE,"Revenues"}</definedName>
    <definedName name="budget_base_date">'[31]Lead Inputs and Calculations'!$G$26</definedName>
    <definedName name="budget_current_month">'[31]Lead Inputs and Calculations'!$G$29</definedName>
    <definedName name="budget_current_year_start">'[31]Lead Inputs and Calculations'!$G$30</definedName>
    <definedName name="budget_end_date">'[31]Lead Inputs and Calculations'!$G$27</definedName>
    <definedName name="BUList">'[32]CUTX BU list'!$A$2:$L$87</definedName>
    <definedName name="business_unit">[33]Lead!$C$17</definedName>
    <definedName name="BusinessUnitList">[34]BusinessUnitList!$B$2:$B$565</definedName>
    <definedName name="Calculate">'[35]General Data'!$A$42</definedName>
    <definedName name="Capex_Data">'[36]2021 Capex'!#REF!</definedName>
    <definedName name="capexexch2019">[37]Lead!$B$9</definedName>
    <definedName name="CapExExchange2020">[37]Lead!$B$8</definedName>
    <definedName name="CAPITAL">#REF!</definedName>
    <definedName name="Capital_Spending">#REF!</definedName>
    <definedName name="Captime">#REF!</definedName>
    <definedName name="cb_sChart41E9A35_opts" hidden="1">"1, 9, 1, False, 2, False, False, , 0, False, True, 1, 1"</definedName>
    <definedName name="cb_sChart68E08A4_opts" hidden="1">"1, 1, 1, False, 2, True, False, , 0, False, False, 2, 2"</definedName>
    <definedName name="cb_sChart6F544DD_opts" hidden="1">"1, 3, 1, False, 2, False, False, , 0, False, False, 2, 1"</definedName>
    <definedName name="cb_sChart74FE4B0_opts" hidden="1">"1, 4, 1, False, 2, True, False, , 0, False, False, 1, 1"</definedName>
    <definedName name="cb_sChart74FE8FC_opts" hidden="1">"1, 4, 1, False, 2, True, False, , 0, False, False, 1, 1"</definedName>
    <definedName name="cb_sChartF046D89_opts" hidden="1">"1, 1, 1, False, 2, True, False, , 1, False, False, 1, 1"</definedName>
    <definedName name="cb_sChartF048B26_opts" hidden="1">"1, 5, 1, False, 2, False, False, , 1, False, False, 1, 2"</definedName>
    <definedName name="cb_sChartF2B7B01_opts" hidden="1">"1, 1, 1, False, 2, True, False, , 1, False, False, 1, 1"</definedName>
    <definedName name="ccccc" localSheetId="18" hidden="1">{#N/A,#N/A,FALSE,"Costi per Gruppo ";#N/A,#N/A,FALSE,"New-RegularBevel";#N/A,#N/A,FALSE,"Optiva-Optiva2";#N/A,#N/A,FALSE,"Cathlon-Monoblok";#N/A,#N/A,FALSE,"Stylets";#N/A,#N/A,FALSE,"Totali"}</definedName>
    <definedName name="ccccc" localSheetId="14" hidden="1">{#N/A,#N/A,FALSE,"Costi per Gruppo ";#N/A,#N/A,FALSE,"New-RegularBevel";#N/A,#N/A,FALSE,"Optiva-Optiva2";#N/A,#N/A,FALSE,"Cathlon-Monoblok";#N/A,#N/A,FALSE,"Stylets";#N/A,#N/A,FALSE,"Totali"}</definedName>
    <definedName name="ccccc" localSheetId="17" hidden="1">{#N/A,#N/A,FALSE,"Costi per Gruppo ";#N/A,#N/A,FALSE,"New-RegularBevel";#N/A,#N/A,FALSE,"Optiva-Optiva2";#N/A,#N/A,FALSE,"Cathlon-Monoblok";#N/A,#N/A,FALSE,"Stylets";#N/A,#N/A,FALSE,"Totali"}</definedName>
    <definedName name="ccccc" localSheetId="19" hidden="1">{#N/A,#N/A,FALSE,"Costi per Gruppo ";#N/A,#N/A,FALSE,"New-RegularBevel";#N/A,#N/A,FALSE,"Optiva-Optiva2";#N/A,#N/A,FALSE,"Cathlon-Monoblok";#N/A,#N/A,FALSE,"Stylets";#N/A,#N/A,FALSE,"Totali"}</definedName>
    <definedName name="ccccc" localSheetId="6" hidden="1">{#N/A,#N/A,FALSE,"Costi per Gruppo ";#N/A,#N/A,FALSE,"New-RegularBevel";#N/A,#N/A,FALSE,"Optiva-Optiva2";#N/A,#N/A,FALSE,"Cathlon-Monoblok";#N/A,#N/A,FALSE,"Stylets";#N/A,#N/A,FALSE,"Totali"}</definedName>
    <definedName name="ccccc" localSheetId="3" hidden="1">{#N/A,#N/A,FALSE,"Costi per Gruppo ";#N/A,#N/A,FALSE,"New-RegularBevel";#N/A,#N/A,FALSE,"Optiva-Optiva2";#N/A,#N/A,FALSE,"Cathlon-Monoblok";#N/A,#N/A,FALSE,"Stylets";#N/A,#N/A,FALSE,"Totali"}</definedName>
    <definedName name="ccccc" localSheetId="21" hidden="1">{#N/A,#N/A,FALSE,"Costi per Gruppo ";#N/A,#N/A,FALSE,"New-RegularBevel";#N/A,#N/A,FALSE,"Optiva-Optiva2";#N/A,#N/A,FALSE,"Cathlon-Monoblok";#N/A,#N/A,FALSE,"Stylets";#N/A,#N/A,FALSE,"Totali"}</definedName>
    <definedName name="ccccc" localSheetId="20" hidden="1">{#N/A,#N/A,FALSE,"Costi per Gruppo ";#N/A,#N/A,FALSE,"New-RegularBevel";#N/A,#N/A,FALSE,"Optiva-Optiva2";#N/A,#N/A,FALSE,"Cathlon-Monoblok";#N/A,#N/A,FALSE,"Stylets";#N/A,#N/A,FALSE,"Totali"}</definedName>
    <definedName name="ccccc" localSheetId="24" hidden="1">{#N/A,#N/A,FALSE,"Costi per Gruppo ";#N/A,#N/A,FALSE,"New-RegularBevel";#N/A,#N/A,FALSE,"Optiva-Optiva2";#N/A,#N/A,FALSE,"Cathlon-Monoblok";#N/A,#N/A,FALSE,"Stylets";#N/A,#N/A,FALSE,"Totali"}</definedName>
    <definedName name="ccccc" localSheetId="9" hidden="1">{#N/A,#N/A,FALSE,"Costi per Gruppo ";#N/A,#N/A,FALSE,"New-RegularBevel";#N/A,#N/A,FALSE,"Optiva-Optiva2";#N/A,#N/A,FALSE,"Cathlon-Monoblok";#N/A,#N/A,FALSE,"Stylets";#N/A,#N/A,FALSE,"Totali"}</definedName>
    <definedName name="ccccc" localSheetId="23" hidden="1">{#N/A,#N/A,FALSE,"Costi per Gruppo ";#N/A,#N/A,FALSE,"New-RegularBevel";#N/A,#N/A,FALSE,"Optiva-Optiva2";#N/A,#N/A,FALSE,"Cathlon-Monoblok";#N/A,#N/A,FALSE,"Stylets";#N/A,#N/A,FALSE,"Totali"}</definedName>
    <definedName name="ccccc" localSheetId="8" hidden="1">{#N/A,#N/A,FALSE,"Costi per Gruppo ";#N/A,#N/A,FALSE,"New-RegularBevel";#N/A,#N/A,FALSE,"Optiva-Optiva2";#N/A,#N/A,FALSE,"Cathlon-Monoblok";#N/A,#N/A,FALSE,"Stylets";#N/A,#N/A,FALSE,"Totali"}</definedName>
    <definedName name="ccccc" localSheetId="22" hidden="1">{#N/A,#N/A,FALSE,"Costi per Gruppo ";#N/A,#N/A,FALSE,"New-RegularBevel";#N/A,#N/A,FALSE,"Optiva-Optiva2";#N/A,#N/A,FALSE,"Cathlon-Monoblok";#N/A,#N/A,FALSE,"Stylets";#N/A,#N/A,FALSE,"Totali"}</definedName>
    <definedName name="ccccc" localSheetId="7" hidden="1">{#N/A,#N/A,FALSE,"Costi per Gruppo ";#N/A,#N/A,FALSE,"New-RegularBevel";#N/A,#N/A,FALSE,"Optiva-Optiva2";#N/A,#N/A,FALSE,"Cathlon-Monoblok";#N/A,#N/A,FALSE,"Stylets";#N/A,#N/A,FALSE,"Totali"}</definedName>
    <definedName name="ccccc" hidden="1">{#N/A,#N/A,FALSE,"Costi per Gruppo ";#N/A,#N/A,FALSE,"New-RegularBevel";#N/A,#N/A,FALSE,"Optiva-Optiva2";#N/A,#N/A,FALSE,"Cathlon-Monoblok";#N/A,#N/A,FALSE,"Stylets";#N/A,#N/A,FALSE,"Totali"}</definedName>
    <definedName name="chik" localSheetId="18" hidden="1">{#N/A,#N/A,FALSE,"Summary";#N/A,#N/A,FALSE,"1991";#N/A,#N/A,FALSE,"91 AMT";#N/A,#N/A,FALSE,"1992";#N/A,#N/A,FALSE,"92 AMT";#N/A,#N/A,FALSE,"1993";#N/A,#N/A,FALSE,"93 AMT"}</definedName>
    <definedName name="chik" localSheetId="14" hidden="1">{#N/A,#N/A,FALSE,"Summary";#N/A,#N/A,FALSE,"1991";#N/A,#N/A,FALSE,"91 AMT";#N/A,#N/A,FALSE,"1992";#N/A,#N/A,FALSE,"92 AMT";#N/A,#N/A,FALSE,"1993";#N/A,#N/A,FALSE,"93 AMT"}</definedName>
    <definedName name="chik" localSheetId="17" hidden="1">{#N/A,#N/A,FALSE,"Summary";#N/A,#N/A,FALSE,"1991";#N/A,#N/A,FALSE,"91 AMT";#N/A,#N/A,FALSE,"1992";#N/A,#N/A,FALSE,"92 AMT";#N/A,#N/A,FALSE,"1993";#N/A,#N/A,FALSE,"93 AMT"}</definedName>
    <definedName name="chik" localSheetId="19" hidden="1">{#N/A,#N/A,FALSE,"Summary";#N/A,#N/A,FALSE,"1991";#N/A,#N/A,FALSE,"91 AMT";#N/A,#N/A,FALSE,"1992";#N/A,#N/A,FALSE,"92 AMT";#N/A,#N/A,FALSE,"1993";#N/A,#N/A,FALSE,"93 AMT"}</definedName>
    <definedName name="chik" localSheetId="6" hidden="1">{#N/A,#N/A,FALSE,"Summary";#N/A,#N/A,FALSE,"1991";#N/A,#N/A,FALSE,"91 AMT";#N/A,#N/A,FALSE,"1992";#N/A,#N/A,FALSE,"92 AMT";#N/A,#N/A,FALSE,"1993";#N/A,#N/A,FALSE,"93 AMT"}</definedName>
    <definedName name="chik" localSheetId="3" hidden="1">{#N/A,#N/A,FALSE,"Summary";#N/A,#N/A,FALSE,"1991";#N/A,#N/A,FALSE,"91 AMT";#N/A,#N/A,FALSE,"1992";#N/A,#N/A,FALSE,"92 AMT";#N/A,#N/A,FALSE,"1993";#N/A,#N/A,FALSE,"93 AMT"}</definedName>
    <definedName name="chik" localSheetId="25" hidden="1">{#N/A,#N/A,FALSE,"Summary";#N/A,#N/A,FALSE,"1991";#N/A,#N/A,FALSE,"91 AMT";#N/A,#N/A,FALSE,"1992";#N/A,#N/A,FALSE,"92 AMT";#N/A,#N/A,FALSE,"1993";#N/A,#N/A,FALSE,"93 AMT"}</definedName>
    <definedName name="chik" localSheetId="21" hidden="1">{#N/A,#N/A,FALSE,"Summary";#N/A,#N/A,FALSE,"1991";#N/A,#N/A,FALSE,"91 AMT";#N/A,#N/A,FALSE,"1992";#N/A,#N/A,FALSE,"92 AMT";#N/A,#N/A,FALSE,"1993";#N/A,#N/A,FALSE,"93 AMT"}</definedName>
    <definedName name="chik" localSheetId="20" hidden="1">{#N/A,#N/A,FALSE,"Summary";#N/A,#N/A,FALSE,"1991";#N/A,#N/A,FALSE,"91 AMT";#N/A,#N/A,FALSE,"1992";#N/A,#N/A,FALSE,"92 AMT";#N/A,#N/A,FALSE,"1993";#N/A,#N/A,FALSE,"93 AMT"}</definedName>
    <definedName name="chik" localSheetId="24" hidden="1">{#N/A,#N/A,FALSE,"Summary";#N/A,#N/A,FALSE,"1991";#N/A,#N/A,FALSE,"91 AMT";#N/A,#N/A,FALSE,"1992";#N/A,#N/A,FALSE,"92 AMT";#N/A,#N/A,FALSE,"1993";#N/A,#N/A,FALSE,"93 AMT"}</definedName>
    <definedName name="chik" localSheetId="9" hidden="1">{#N/A,#N/A,FALSE,"Summary";#N/A,#N/A,FALSE,"1991";#N/A,#N/A,FALSE,"91 AMT";#N/A,#N/A,FALSE,"1992";#N/A,#N/A,FALSE,"92 AMT";#N/A,#N/A,FALSE,"1993";#N/A,#N/A,FALSE,"93 AMT"}</definedName>
    <definedName name="chik" localSheetId="23" hidden="1">{#N/A,#N/A,FALSE,"Summary";#N/A,#N/A,FALSE,"1991";#N/A,#N/A,FALSE,"91 AMT";#N/A,#N/A,FALSE,"1992";#N/A,#N/A,FALSE,"92 AMT";#N/A,#N/A,FALSE,"1993";#N/A,#N/A,FALSE,"93 AMT"}</definedName>
    <definedName name="chik" localSheetId="8" hidden="1">{#N/A,#N/A,FALSE,"Summary";#N/A,#N/A,FALSE,"1991";#N/A,#N/A,FALSE,"91 AMT";#N/A,#N/A,FALSE,"1992";#N/A,#N/A,FALSE,"92 AMT";#N/A,#N/A,FALSE,"1993";#N/A,#N/A,FALSE,"93 AMT"}</definedName>
    <definedName name="chik" localSheetId="22" hidden="1">{#N/A,#N/A,FALSE,"Summary";#N/A,#N/A,FALSE,"1991";#N/A,#N/A,FALSE,"91 AMT";#N/A,#N/A,FALSE,"1992";#N/A,#N/A,FALSE,"92 AMT";#N/A,#N/A,FALSE,"1993";#N/A,#N/A,FALSE,"93 AMT"}</definedName>
    <definedName name="chik" localSheetId="7" hidden="1">{#N/A,#N/A,FALSE,"Summary";#N/A,#N/A,FALSE,"1991";#N/A,#N/A,FALSE,"91 AMT";#N/A,#N/A,FALSE,"1992";#N/A,#N/A,FALSE,"92 AMT";#N/A,#N/A,FALSE,"1993";#N/A,#N/A,FALSE,"93 AMT"}</definedName>
    <definedName name="chik" hidden="1">{#N/A,#N/A,FALSE,"Summary";#N/A,#N/A,FALSE,"1991";#N/A,#N/A,FALSE,"91 AMT";#N/A,#N/A,FALSE,"1992";#N/A,#N/A,FALSE,"92 AMT";#N/A,#N/A,FALSE,"1993";#N/A,#N/A,FALSE,"93 AMT"}</definedName>
    <definedName name="CIAC">[20]Data!$R$13:$S$131</definedName>
    <definedName name="CIQWBGuid" hidden="1">"Atlantis Model Output_Extended.xls"</definedName>
    <definedName name="CNC2.CE">'[38]Cust Eq Input'!#REF!</definedName>
    <definedName name="CNC3.CE">'[38]Cust Eq Input'!#REF!</definedName>
    <definedName name="Co.">'[39]General Data'!$C$2</definedName>
    <definedName name="CO__02">#REF!</definedName>
    <definedName name="COA">[40]CoA!$B$2:$D$1940</definedName>
    <definedName name="comment" localSheetId="18" hidden="1">{#N/A,#N/A,FALSE,"OUT  AREC"}</definedName>
    <definedName name="comment" localSheetId="14" hidden="1">{#N/A,#N/A,FALSE,"OUT  AREC"}</definedName>
    <definedName name="comment" localSheetId="15" hidden="1">{#N/A,#N/A,FALSE,"OUT  AREC"}</definedName>
    <definedName name="comment" localSheetId="16" hidden="1">{#N/A,#N/A,FALSE,"OUT  AREC"}</definedName>
    <definedName name="comment" localSheetId="17" hidden="1">{#N/A,#N/A,FALSE,"OUT  AREC"}</definedName>
    <definedName name="comment" localSheetId="19" hidden="1">{#N/A,#N/A,FALSE,"OUT  AREC"}</definedName>
    <definedName name="comment" localSheetId="6" hidden="1">{#N/A,#N/A,FALSE,"OUT  AREC"}</definedName>
    <definedName name="comment" localSheetId="3" hidden="1">{#N/A,#N/A,FALSE,"OUT  AREC"}</definedName>
    <definedName name="comment" localSheetId="25" hidden="1">{#N/A,#N/A,FALSE,"OUT  AREC"}</definedName>
    <definedName name="comment" localSheetId="21" hidden="1">{#N/A,#N/A,FALSE,"OUT  AREC"}</definedName>
    <definedName name="comment" localSheetId="20" hidden="1">{#N/A,#N/A,FALSE,"OUT  AREC"}</definedName>
    <definedName name="comment" localSheetId="24" hidden="1">{#N/A,#N/A,FALSE,"OUT  AREC"}</definedName>
    <definedName name="comment" localSheetId="9" hidden="1">{#N/A,#N/A,FALSE,"OUT  AREC"}</definedName>
    <definedName name="comment" localSheetId="23" hidden="1">{#N/A,#N/A,FALSE,"OUT  AREC"}</definedName>
    <definedName name="comment" localSheetId="8" hidden="1">{#N/A,#N/A,FALSE,"OUT  AREC"}</definedName>
    <definedName name="comment" localSheetId="22" hidden="1">{#N/A,#N/A,FALSE,"OUT  AREC"}</definedName>
    <definedName name="comment" localSheetId="7" hidden="1">{#N/A,#N/A,FALSE,"OUT  AREC"}</definedName>
    <definedName name="comment" hidden="1">{#N/A,#N/A,FALSE,"OUT  AREC"}</definedName>
    <definedName name="Comment3" localSheetId="18" hidden="1">{#N/A,#N/A,FALSE,"OUT  AREC"}</definedName>
    <definedName name="Comment3" localSheetId="14" hidden="1">{#N/A,#N/A,FALSE,"OUT  AREC"}</definedName>
    <definedName name="Comment3" localSheetId="15" hidden="1">{#N/A,#N/A,FALSE,"OUT  AREC"}</definedName>
    <definedName name="Comment3" localSheetId="16" hidden="1">{#N/A,#N/A,FALSE,"OUT  AREC"}</definedName>
    <definedName name="Comment3" localSheetId="17" hidden="1">{#N/A,#N/A,FALSE,"OUT  AREC"}</definedName>
    <definedName name="Comment3" localSheetId="19" hidden="1">{#N/A,#N/A,FALSE,"OUT  AREC"}</definedName>
    <definedName name="Comment3" localSheetId="6" hidden="1">{#N/A,#N/A,FALSE,"OUT  AREC"}</definedName>
    <definedName name="Comment3" localSheetId="3" hidden="1">{#N/A,#N/A,FALSE,"OUT  AREC"}</definedName>
    <definedName name="Comment3" localSheetId="25" hidden="1">{#N/A,#N/A,FALSE,"OUT  AREC"}</definedName>
    <definedName name="Comment3" localSheetId="21" hidden="1">{#N/A,#N/A,FALSE,"OUT  AREC"}</definedName>
    <definedName name="Comment3" localSheetId="20" hidden="1">{#N/A,#N/A,FALSE,"OUT  AREC"}</definedName>
    <definedName name="Comment3" localSheetId="24" hidden="1">{#N/A,#N/A,FALSE,"OUT  AREC"}</definedName>
    <definedName name="Comment3" localSheetId="9" hidden="1">{#N/A,#N/A,FALSE,"OUT  AREC"}</definedName>
    <definedName name="Comment3" localSheetId="23" hidden="1">{#N/A,#N/A,FALSE,"OUT  AREC"}</definedName>
    <definedName name="Comment3" localSheetId="8" hidden="1">{#N/A,#N/A,FALSE,"OUT  AREC"}</definedName>
    <definedName name="Comment3" localSheetId="22" hidden="1">{#N/A,#N/A,FALSE,"OUT  AREC"}</definedName>
    <definedName name="Comment3" localSheetId="7" hidden="1">{#N/A,#N/A,FALSE,"OUT  AREC"}</definedName>
    <definedName name="Comment3" hidden="1">{#N/A,#N/A,FALSE,"OUT  AREC"}</definedName>
    <definedName name="Comment5" localSheetId="18" hidden="1">{#N/A,#N/A,FALSE,"OUT  AREC"}</definedName>
    <definedName name="Comment5" localSheetId="14" hidden="1">{#N/A,#N/A,FALSE,"OUT  AREC"}</definedName>
    <definedName name="Comment5" localSheetId="15" hidden="1">{#N/A,#N/A,FALSE,"OUT  AREC"}</definedName>
    <definedName name="Comment5" localSheetId="16" hidden="1">{#N/A,#N/A,FALSE,"OUT  AREC"}</definedName>
    <definedName name="Comment5" localSheetId="17" hidden="1">{#N/A,#N/A,FALSE,"OUT  AREC"}</definedName>
    <definedName name="Comment5" localSheetId="19" hidden="1">{#N/A,#N/A,FALSE,"OUT  AREC"}</definedName>
    <definedName name="Comment5" localSheetId="6" hidden="1">{#N/A,#N/A,FALSE,"OUT  AREC"}</definedName>
    <definedName name="Comment5" localSheetId="3" hidden="1">{#N/A,#N/A,FALSE,"OUT  AREC"}</definedName>
    <definedName name="Comment5" localSheetId="25" hidden="1">{#N/A,#N/A,FALSE,"OUT  AREC"}</definedName>
    <definedName name="Comment5" localSheetId="21" hidden="1">{#N/A,#N/A,FALSE,"OUT  AREC"}</definedName>
    <definedName name="Comment5" localSheetId="20" hidden="1">{#N/A,#N/A,FALSE,"OUT  AREC"}</definedName>
    <definedName name="Comment5" localSheetId="24" hidden="1">{#N/A,#N/A,FALSE,"OUT  AREC"}</definedName>
    <definedName name="Comment5" localSheetId="9" hidden="1">{#N/A,#N/A,FALSE,"OUT  AREC"}</definedName>
    <definedName name="Comment5" localSheetId="23" hidden="1">{#N/A,#N/A,FALSE,"OUT  AREC"}</definedName>
    <definedName name="Comment5" localSheetId="8" hidden="1">{#N/A,#N/A,FALSE,"OUT  AREC"}</definedName>
    <definedName name="Comment5" localSheetId="22" hidden="1">{#N/A,#N/A,FALSE,"OUT  AREC"}</definedName>
    <definedName name="Comment5" localSheetId="7" hidden="1">{#N/A,#N/A,FALSE,"OUT  AREC"}</definedName>
    <definedName name="Comment5" hidden="1">{#N/A,#N/A,FALSE,"OUT  AREC"}</definedName>
    <definedName name="Comment6" localSheetId="18" hidden="1">{#N/A,#N/A,FALSE,"OUT  AREC"}</definedName>
    <definedName name="Comment6" localSheetId="14" hidden="1">{#N/A,#N/A,FALSE,"OUT  AREC"}</definedName>
    <definedName name="Comment6" localSheetId="15" hidden="1">{#N/A,#N/A,FALSE,"OUT  AREC"}</definedName>
    <definedName name="Comment6" localSheetId="16" hidden="1">{#N/A,#N/A,FALSE,"OUT  AREC"}</definedName>
    <definedName name="Comment6" localSheetId="17" hidden="1">{#N/A,#N/A,FALSE,"OUT  AREC"}</definedName>
    <definedName name="Comment6" localSheetId="19" hidden="1">{#N/A,#N/A,FALSE,"OUT  AREC"}</definedName>
    <definedName name="Comment6" localSheetId="6" hidden="1">{#N/A,#N/A,FALSE,"OUT  AREC"}</definedName>
    <definedName name="Comment6" localSheetId="3" hidden="1">{#N/A,#N/A,FALSE,"OUT  AREC"}</definedName>
    <definedName name="Comment6" localSheetId="25" hidden="1">{#N/A,#N/A,FALSE,"OUT  AREC"}</definedName>
    <definedName name="Comment6" localSheetId="21" hidden="1">{#N/A,#N/A,FALSE,"OUT  AREC"}</definedName>
    <definedName name="Comment6" localSheetId="20" hidden="1">{#N/A,#N/A,FALSE,"OUT  AREC"}</definedName>
    <definedName name="Comment6" localSheetId="24" hidden="1">{#N/A,#N/A,FALSE,"OUT  AREC"}</definedName>
    <definedName name="Comment6" localSheetId="9" hidden="1">{#N/A,#N/A,FALSE,"OUT  AREC"}</definedName>
    <definedName name="Comment6" localSheetId="23" hidden="1">{#N/A,#N/A,FALSE,"OUT  AREC"}</definedName>
    <definedName name="Comment6" localSheetId="8" hidden="1">{#N/A,#N/A,FALSE,"OUT  AREC"}</definedName>
    <definedName name="Comment6" localSheetId="22" hidden="1">{#N/A,#N/A,FALSE,"OUT  AREC"}</definedName>
    <definedName name="Comment6" localSheetId="7" hidden="1">{#N/A,#N/A,FALSE,"OUT  AREC"}</definedName>
    <definedName name="Comment6" hidden="1">{#N/A,#N/A,FALSE,"OUT  AREC"}</definedName>
    <definedName name="Commentary" localSheetId="18" hidden="1">{#N/A,#N/A,FALSE,"OUT  AREC"}</definedName>
    <definedName name="Commentary" localSheetId="14" hidden="1">{#N/A,#N/A,FALSE,"OUT  AREC"}</definedName>
    <definedName name="Commentary" localSheetId="15" hidden="1">{#N/A,#N/A,FALSE,"OUT  AREC"}</definedName>
    <definedName name="Commentary" localSheetId="16" hidden="1">{#N/A,#N/A,FALSE,"OUT  AREC"}</definedName>
    <definedName name="Commentary" localSheetId="17" hidden="1">{#N/A,#N/A,FALSE,"OUT  AREC"}</definedName>
    <definedName name="Commentary" localSheetId="19" hidden="1">{#N/A,#N/A,FALSE,"OUT  AREC"}</definedName>
    <definedName name="Commentary" localSheetId="6" hidden="1">{#N/A,#N/A,FALSE,"OUT  AREC"}</definedName>
    <definedName name="Commentary" localSheetId="3" hidden="1">{#N/A,#N/A,FALSE,"OUT  AREC"}</definedName>
    <definedName name="Commentary" localSheetId="25" hidden="1">{#N/A,#N/A,FALSE,"OUT  AREC"}</definedName>
    <definedName name="Commentary" localSheetId="21" hidden="1">{#N/A,#N/A,FALSE,"OUT  AREC"}</definedName>
    <definedName name="Commentary" localSheetId="20" hidden="1">{#N/A,#N/A,FALSE,"OUT  AREC"}</definedName>
    <definedName name="Commentary" localSheetId="24" hidden="1">{#N/A,#N/A,FALSE,"OUT  AREC"}</definedName>
    <definedName name="Commentary" localSheetId="9" hidden="1">{#N/A,#N/A,FALSE,"OUT  AREC"}</definedName>
    <definedName name="Commentary" localSheetId="23" hidden="1">{#N/A,#N/A,FALSE,"OUT  AREC"}</definedName>
    <definedName name="Commentary" localSheetId="8" hidden="1">{#N/A,#N/A,FALSE,"OUT  AREC"}</definedName>
    <definedName name="Commentary" localSheetId="22" hidden="1">{#N/A,#N/A,FALSE,"OUT  AREC"}</definedName>
    <definedName name="Commentary" localSheetId="7" hidden="1">{#N/A,#N/A,FALSE,"OUT  AREC"}</definedName>
    <definedName name="Commentary" hidden="1">{#N/A,#N/A,FALSE,"OUT  AREC"}</definedName>
    <definedName name="Comments" localSheetId="18" hidden="1">{#N/A,#N/A,FALSE,"OUT  AREC"}</definedName>
    <definedName name="Comments" localSheetId="14" hidden="1">{#N/A,#N/A,FALSE,"OUT  AREC"}</definedName>
    <definedName name="Comments" localSheetId="15" hidden="1">{#N/A,#N/A,FALSE,"OUT  AREC"}</definedName>
    <definedName name="Comments" localSheetId="16" hidden="1">{#N/A,#N/A,FALSE,"OUT  AREC"}</definedName>
    <definedName name="Comments" localSheetId="17" hidden="1">{#N/A,#N/A,FALSE,"OUT  AREC"}</definedName>
    <definedName name="Comments" localSheetId="19" hidden="1">{#N/A,#N/A,FALSE,"OUT  AREC"}</definedName>
    <definedName name="Comments" localSheetId="6" hidden="1">{#N/A,#N/A,FALSE,"OUT  AREC"}</definedName>
    <definedName name="Comments" localSheetId="3" hidden="1">{#N/A,#N/A,FALSE,"OUT  AREC"}</definedName>
    <definedName name="Comments" localSheetId="25" hidden="1">{#N/A,#N/A,FALSE,"OUT  AREC"}</definedName>
    <definedName name="Comments" localSheetId="21" hidden="1">{#N/A,#N/A,FALSE,"OUT  AREC"}</definedName>
    <definedName name="Comments" localSheetId="20" hidden="1">{#N/A,#N/A,FALSE,"OUT  AREC"}</definedName>
    <definedName name="Comments" localSheetId="24" hidden="1">{#N/A,#N/A,FALSE,"OUT  AREC"}</definedName>
    <definedName name="Comments" localSheetId="9" hidden="1">{#N/A,#N/A,FALSE,"OUT  AREC"}</definedName>
    <definedName name="Comments" localSheetId="23" hidden="1">{#N/A,#N/A,FALSE,"OUT  AREC"}</definedName>
    <definedName name="Comments" localSheetId="8" hidden="1">{#N/A,#N/A,FALSE,"OUT  AREC"}</definedName>
    <definedName name="Comments" localSheetId="22" hidden="1">{#N/A,#N/A,FALSE,"OUT  AREC"}</definedName>
    <definedName name="Comments" localSheetId="7" hidden="1">{#N/A,#N/A,FALSE,"OUT  AREC"}</definedName>
    <definedName name="Comments" hidden="1">{#N/A,#N/A,FALSE,"OUT  AREC"}</definedName>
    <definedName name="Company">'[35]WSC Factor'!$C$1</definedName>
    <definedName name="Company_Name">[41]Input!$B$5</definedName>
    <definedName name="company_title">'[42]Input Schedule'!$C$4</definedName>
    <definedName name="company1">#REF!</definedName>
    <definedName name="company10">#REF!</definedName>
    <definedName name="company11">#REF!</definedName>
    <definedName name="company12">#REF!</definedName>
    <definedName name="company13">#REF!</definedName>
    <definedName name="company14">#REF!</definedName>
    <definedName name="company15">#REF!</definedName>
    <definedName name="company16">#REF!</definedName>
    <definedName name="company17">#REF!</definedName>
    <definedName name="company18">#REF!</definedName>
    <definedName name="company19">#REF!</definedName>
    <definedName name="Company2">'[35]WSC Factor'!$C$101</definedName>
    <definedName name="company20">#REF!</definedName>
    <definedName name="company21">#REF!</definedName>
    <definedName name="company22">#REF!</definedName>
    <definedName name="company23">#REF!</definedName>
    <definedName name="company24">#REF!</definedName>
    <definedName name="company25">#REF!</definedName>
    <definedName name="company26">#REF!</definedName>
    <definedName name="company27">#REF!</definedName>
    <definedName name="company28">#REF!</definedName>
    <definedName name="company29">#REF!</definedName>
    <definedName name="Company3">'[35]WSC Factor'!$C$152</definedName>
    <definedName name="company30">#REF!</definedName>
    <definedName name="company31">#REF!</definedName>
    <definedName name="company32">#REF!</definedName>
    <definedName name="company33">#REF!</definedName>
    <definedName name="company4">#REF!</definedName>
    <definedName name="company5">#REF!</definedName>
    <definedName name="company6">#REF!</definedName>
    <definedName name="company7">#REF!</definedName>
    <definedName name="company8">#REF!</definedName>
    <definedName name="company9">#REF!</definedName>
    <definedName name="compltold" localSheetId="18" hidden="1">{#N/A,#N/A,FALSE,"VOLUMES";#N/A,#N/A,FALSE,"REVENUES";#N/A,#N/A,FALSE,"VALUATION"}</definedName>
    <definedName name="compltold" localSheetId="14" hidden="1">{#N/A,#N/A,FALSE,"VOLUMES";#N/A,#N/A,FALSE,"REVENUES";#N/A,#N/A,FALSE,"VALUATION"}</definedName>
    <definedName name="compltold" localSheetId="15" hidden="1">{#N/A,#N/A,FALSE,"VOLUMES";#N/A,#N/A,FALSE,"REVENUES";#N/A,#N/A,FALSE,"VALUATION"}</definedName>
    <definedName name="compltold" localSheetId="16" hidden="1">{#N/A,#N/A,FALSE,"VOLUMES";#N/A,#N/A,FALSE,"REVENUES";#N/A,#N/A,FALSE,"VALUATION"}</definedName>
    <definedName name="compltold" localSheetId="17" hidden="1">{#N/A,#N/A,FALSE,"VOLUMES";#N/A,#N/A,FALSE,"REVENUES";#N/A,#N/A,FALSE,"VALUATION"}</definedName>
    <definedName name="compltold" localSheetId="19" hidden="1">{#N/A,#N/A,FALSE,"VOLUMES";#N/A,#N/A,FALSE,"REVENUES";#N/A,#N/A,FALSE,"VALUATION"}</definedName>
    <definedName name="compltold" localSheetId="6" hidden="1">{#N/A,#N/A,FALSE,"VOLUMES";#N/A,#N/A,FALSE,"REVENUES";#N/A,#N/A,FALSE,"VALUATION"}</definedName>
    <definedName name="compltold" localSheetId="3" hidden="1">{#N/A,#N/A,FALSE,"VOLUMES";#N/A,#N/A,FALSE,"REVENUES";#N/A,#N/A,FALSE,"VALUATION"}</definedName>
    <definedName name="compltold" localSheetId="25" hidden="1">{#N/A,#N/A,FALSE,"VOLUMES";#N/A,#N/A,FALSE,"REVENUES";#N/A,#N/A,FALSE,"VALUATION"}</definedName>
    <definedName name="compltold" localSheetId="21" hidden="1">{#N/A,#N/A,FALSE,"VOLUMES";#N/A,#N/A,FALSE,"REVENUES";#N/A,#N/A,FALSE,"VALUATION"}</definedName>
    <definedName name="compltold" localSheetId="20" hidden="1">{#N/A,#N/A,FALSE,"VOLUMES";#N/A,#N/A,FALSE,"REVENUES";#N/A,#N/A,FALSE,"VALUATION"}</definedName>
    <definedName name="compltold" localSheetId="24" hidden="1">{#N/A,#N/A,FALSE,"VOLUMES";#N/A,#N/A,FALSE,"REVENUES";#N/A,#N/A,FALSE,"VALUATION"}</definedName>
    <definedName name="compltold" localSheetId="9" hidden="1">{#N/A,#N/A,FALSE,"VOLUMES";#N/A,#N/A,FALSE,"REVENUES";#N/A,#N/A,FALSE,"VALUATION"}</definedName>
    <definedName name="compltold" localSheetId="23" hidden="1">{#N/A,#N/A,FALSE,"VOLUMES";#N/A,#N/A,FALSE,"REVENUES";#N/A,#N/A,FALSE,"VALUATION"}</definedName>
    <definedName name="compltold" localSheetId="8" hidden="1">{#N/A,#N/A,FALSE,"VOLUMES";#N/A,#N/A,FALSE,"REVENUES";#N/A,#N/A,FALSE,"VALUATION"}</definedName>
    <definedName name="compltold" localSheetId="22" hidden="1">{#N/A,#N/A,FALSE,"VOLUMES";#N/A,#N/A,FALSE,"REVENUES";#N/A,#N/A,FALSE,"VALUATION"}</definedName>
    <definedName name="compltold" localSheetId="7" hidden="1">{#N/A,#N/A,FALSE,"VOLUMES";#N/A,#N/A,FALSE,"REVENUES";#N/A,#N/A,FALSE,"VALUATION"}</definedName>
    <definedName name="compltold" hidden="1">{#N/A,#N/A,FALSE,"VOLUMES";#N/A,#N/A,FALSE,"REVENUES";#N/A,#N/A,FALSE,"VALUATION"}</definedName>
    <definedName name="Composite">#REF!</definedName>
    <definedName name="Computers_rate">'[19]Input Schedule'!$C$25</definedName>
    <definedName name="CorpFCSTtabTY">'[36]Corp '!#REF!</definedName>
    <definedName name="CorpModLoad">'[36]MWR Model Load'!#REF!</definedName>
    <definedName name="corporate_cost_center">[33]Lead!$C$16</definedName>
    <definedName name="COST">#REF!</definedName>
    <definedName name="CountryCode">"OFFSET($B$1,0,0,COUNT($B:$B),1)"</definedName>
    <definedName name="current_month">'[31]Lead Inputs and Calculations'!$G$18</definedName>
    <definedName name="current_year">'[31]Lead Inputs and Calculations'!$G$19</definedName>
    <definedName name="currentmonth">'[40]TX AvB'!$C$5</definedName>
    <definedName name="CustomerDeposits">[20]Data!$AA$13:$AB$131</definedName>
    <definedName name="customers">'[19]Input Schedule'!$C$15</definedName>
    <definedName name="CWIP">[20]Data!$F$13:$G$131</definedName>
    <definedName name="CWS.CE">'[38]Cust Eq Input'!#REF!</definedName>
    <definedName name="cws_customers">'[17]Input Schedule'!$C$13</definedName>
    <definedName name="D" localSheetId="18" hidden="1">{#N/A,#N/A,FALSE,"OUT  AREC"}</definedName>
    <definedName name="D" localSheetId="14" hidden="1">{#N/A,#N/A,FALSE,"OUT  AREC"}</definedName>
    <definedName name="D" localSheetId="15" hidden="1">{#N/A,#N/A,FALSE,"OUT  AREC"}</definedName>
    <definedName name="D" localSheetId="16" hidden="1">{#N/A,#N/A,FALSE,"OUT  AREC"}</definedName>
    <definedName name="D" localSheetId="17" hidden="1">{#N/A,#N/A,FALSE,"OUT  AREC"}</definedName>
    <definedName name="D" localSheetId="19" hidden="1">{#N/A,#N/A,FALSE,"OUT  AREC"}</definedName>
    <definedName name="D" localSheetId="6" hidden="1">{#N/A,#N/A,FALSE,"OUT  AREC"}</definedName>
    <definedName name="D" localSheetId="3" hidden="1">{#N/A,#N/A,FALSE,"OUT  AREC"}</definedName>
    <definedName name="D" localSheetId="25" hidden="1">{#N/A,#N/A,FALSE,"OUT  AREC"}</definedName>
    <definedName name="D" localSheetId="21" hidden="1">{#N/A,#N/A,FALSE,"OUT  AREC"}</definedName>
    <definedName name="D" localSheetId="20" hidden="1">{#N/A,#N/A,FALSE,"OUT  AREC"}</definedName>
    <definedName name="D" localSheetId="24" hidden="1">{#N/A,#N/A,FALSE,"OUT  AREC"}</definedName>
    <definedName name="D" localSheetId="9" hidden="1">{#N/A,#N/A,FALSE,"OUT  AREC"}</definedName>
    <definedName name="D" localSheetId="23" hidden="1">{#N/A,#N/A,FALSE,"OUT  AREC"}</definedName>
    <definedName name="D" localSheetId="8" hidden="1">{#N/A,#N/A,FALSE,"OUT  AREC"}</definedName>
    <definedName name="D" localSheetId="22" hidden="1">{#N/A,#N/A,FALSE,"OUT  AREC"}</definedName>
    <definedName name="D" localSheetId="7" hidden="1">{#N/A,#N/A,FALSE,"OUT  AREC"}</definedName>
    <definedName name="D" hidden="1">{#N/A,#N/A,FALSE,"OUT  AREC"}</definedName>
    <definedName name="DATE">#REF!</definedName>
    <definedName name="Date_budget">'[43]Budget Load'!$D$3:$AA$3</definedName>
    <definedName name="date_updated">[44]Inputs!$C$9</definedName>
    <definedName name="ddd"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ddd"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ddd"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ddd"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ddd"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ddd"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ddd"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ddd"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ddd"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ddd"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ddd"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ddd"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ddd"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ddd"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ddd"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ddd" hidden="1">{#N/A,#N/A,FALSE,"Australia";#N/A,#N/A,FALSE,"Austria";#N/A,#N/A,FALSE,"Belgium";#N/A,#N/A,FALSE,"Canada";#N/A,#N/A,FALSE,"France";#N/A,#N/A,FALSE,"Germany";#N/A,#N/A,FALSE,"Hong Kong";#N/A,#N/A,FALSE,"Italy";#N/A,#N/A,FALSE,"Japan";#N/A,#N/A,FALSE,"Korea";#N/A,#N/A,FALSE,"Mexico";#N/A,#N/A,FALSE,"Poland";#N/A,#N/A,FALSE,"Spain";#N/A,#N/A,FALSE,"Switzerland";#N/A,#N/A,FALSE,"UK"}</definedName>
    <definedName name="DEBT">#REF!</definedName>
    <definedName name="DEBTCOST">#REF!</definedName>
    <definedName name="DebtService">#REF!</definedName>
    <definedName name="DebtServiceReserve">#REF!</definedName>
    <definedName name="DeferredCharges">[20]Data!$U$13:$V$131</definedName>
    <definedName name="DeferredIncomeTaxes">[20]Data!$X$13:$Y$131</definedName>
    <definedName name="DEPAMORT">#REF!</definedName>
    <definedName name="dincewicvnwevoiwe" localSheetId="15" hidden="1">'[5]2002 Sales Budget'!#REF!,'[5]2002 Sales Budget'!#REF!,'[5]2002 Sales Budget'!#REF!</definedName>
    <definedName name="dincewicvnwevoiwe" localSheetId="16" hidden="1">'[5]2002 Sales Budget'!#REF!,'[5]2002 Sales Budget'!#REF!,'[5]2002 Sales Budget'!#REF!</definedName>
    <definedName name="dincewicvnwevoiwe" localSheetId="19" hidden="1">'[5]2002 Sales Budget'!#REF!,'[5]2002 Sales Budget'!#REF!,'[5]2002 Sales Budget'!#REF!</definedName>
    <definedName name="dincewicvnwevoiwe" localSheetId="25" hidden="1">'[5]2002 Sales Budget'!#REF!,'[5]2002 Sales Budget'!#REF!,'[5]2002 Sales Budget'!#REF!</definedName>
    <definedName name="dincewicvnwevoiwe" localSheetId="21" hidden="1">'[5]2002 Sales Budget'!#REF!,'[5]2002 Sales Budget'!#REF!,'[5]2002 Sales Budget'!#REF!</definedName>
    <definedName name="dincewicvnwevoiwe" localSheetId="20" hidden="1">'[5]2002 Sales Budget'!#REF!,'[5]2002 Sales Budget'!#REF!,'[5]2002 Sales Budget'!#REF!</definedName>
    <definedName name="dincewicvnwevoiwe" localSheetId="23" hidden="1">'[5]2002 Sales Budget'!#REF!,'[5]2002 Sales Budget'!#REF!,'[5]2002 Sales Budget'!#REF!</definedName>
    <definedName name="dincewicvnwevoiwe" localSheetId="8" hidden="1">'[5]2002 Sales Budget'!#REF!,'[5]2002 Sales Budget'!#REF!,'[5]2002 Sales Budget'!#REF!</definedName>
    <definedName name="dincewicvnwevoiwe" localSheetId="22" hidden="1">'[5]2002 Sales Budget'!#REF!,'[5]2002 Sales Budget'!#REF!,'[5]2002 Sales Budget'!#REF!</definedName>
    <definedName name="dincewicvnwevoiwe" localSheetId="7" hidden="1">'[5]2002 Sales Budget'!#REF!,'[5]2002 Sales Budget'!#REF!,'[5]2002 Sales Budget'!#REF!</definedName>
    <definedName name="dincewicvnwevoiwe" hidden="1">'[5]2002 Sales Budget'!#REF!,'[5]2002 Sales Budget'!#REF!,'[5]2002 Sales Budget'!#REF!</definedName>
    <definedName name="DisallowedPAA">[20]Data!$CF$13:$CG$131</definedName>
    <definedName name="div1a">#REF!</definedName>
    <definedName name="div2a">#REF!</definedName>
    <definedName name="Docket">'[35]WSC Factor'!$C$2</definedName>
    <definedName name="Docket_Number">'[17]Input Schedule'!$C$5:$C$5</definedName>
    <definedName name="Docket2">'[35]WSC Factor'!$C$102</definedName>
    <definedName name="Docket3">'[35]WSC Factor'!$C$153</definedName>
    <definedName name="DocketNO.">'[45]USI Exhibit 1 W'!$L$1</definedName>
    <definedName name="dog" localSheetId="18" hidden="1">{#N/A,#N/A,FALSE,"91NOLCB";#N/A,#N/A,FALSE,"92NOLCB";#N/A,#N/A,FALSE,"93NOLCB"}</definedName>
    <definedName name="dog" localSheetId="14" hidden="1">{#N/A,#N/A,FALSE,"91NOLCB";#N/A,#N/A,FALSE,"92NOLCB";#N/A,#N/A,FALSE,"93NOLCB"}</definedName>
    <definedName name="dog" localSheetId="17" hidden="1">{#N/A,#N/A,FALSE,"91NOLCB";#N/A,#N/A,FALSE,"92NOLCB";#N/A,#N/A,FALSE,"93NOLCB"}</definedName>
    <definedName name="dog" localSheetId="19" hidden="1">{#N/A,#N/A,FALSE,"91NOLCB";#N/A,#N/A,FALSE,"92NOLCB";#N/A,#N/A,FALSE,"93NOLCB"}</definedName>
    <definedName name="dog" localSheetId="6" hidden="1">{#N/A,#N/A,FALSE,"91NOLCB";#N/A,#N/A,FALSE,"92NOLCB";#N/A,#N/A,FALSE,"93NOLCB"}</definedName>
    <definedName name="dog" localSheetId="3" hidden="1">{#N/A,#N/A,FALSE,"91NOLCB";#N/A,#N/A,FALSE,"92NOLCB";#N/A,#N/A,FALSE,"93NOLCB"}</definedName>
    <definedName name="dog" localSheetId="25" hidden="1">{#N/A,#N/A,FALSE,"91NOLCB";#N/A,#N/A,FALSE,"92NOLCB";#N/A,#N/A,FALSE,"93NOLCB"}</definedName>
    <definedName name="dog" localSheetId="21" hidden="1">{#N/A,#N/A,FALSE,"91NOLCB";#N/A,#N/A,FALSE,"92NOLCB";#N/A,#N/A,FALSE,"93NOLCB"}</definedName>
    <definedName name="dog" localSheetId="20" hidden="1">{#N/A,#N/A,FALSE,"91NOLCB";#N/A,#N/A,FALSE,"92NOLCB";#N/A,#N/A,FALSE,"93NOLCB"}</definedName>
    <definedName name="dog" localSheetId="24" hidden="1">{#N/A,#N/A,FALSE,"91NOLCB";#N/A,#N/A,FALSE,"92NOLCB";#N/A,#N/A,FALSE,"93NOLCB"}</definedName>
    <definedName name="dog" localSheetId="9" hidden="1">{#N/A,#N/A,FALSE,"91NOLCB";#N/A,#N/A,FALSE,"92NOLCB";#N/A,#N/A,FALSE,"93NOLCB"}</definedName>
    <definedName name="dog" localSheetId="23" hidden="1">{#N/A,#N/A,FALSE,"91NOLCB";#N/A,#N/A,FALSE,"92NOLCB";#N/A,#N/A,FALSE,"93NOLCB"}</definedName>
    <definedName name="dog" localSheetId="8" hidden="1">{#N/A,#N/A,FALSE,"91NOLCB";#N/A,#N/A,FALSE,"92NOLCB";#N/A,#N/A,FALSE,"93NOLCB"}</definedName>
    <definedName name="dog" localSheetId="22" hidden="1">{#N/A,#N/A,FALSE,"91NOLCB";#N/A,#N/A,FALSE,"92NOLCB";#N/A,#N/A,FALSE,"93NOLCB"}</definedName>
    <definedName name="dog" localSheetId="7" hidden="1">{#N/A,#N/A,FALSE,"91NOLCB";#N/A,#N/A,FALSE,"92NOLCB";#N/A,#N/A,FALSE,"93NOLCB"}</definedName>
    <definedName name="dog" hidden="1">{#N/A,#N/A,FALSE,"91NOLCB";#N/A,#N/A,FALSE,"92NOLCB";#N/A,#N/A,FALSE,"93NOLCB"}</definedName>
    <definedName name="dsfsd">'[46]Credit Ratings-DO Not'!$E$5:$F$23</definedName>
    <definedName name="E" localSheetId="18" hidden="1">{#N/A,#N/A,FALSE,"OUT  AREC"}</definedName>
    <definedName name="E" localSheetId="14" hidden="1">{#N/A,#N/A,FALSE,"OUT  AREC"}</definedName>
    <definedName name="E" localSheetId="15" hidden="1">{#N/A,#N/A,FALSE,"OUT  AREC"}</definedName>
    <definedName name="E" localSheetId="16" hidden="1">{#N/A,#N/A,FALSE,"OUT  AREC"}</definedName>
    <definedName name="E" localSheetId="17" hidden="1">{#N/A,#N/A,FALSE,"OUT  AREC"}</definedName>
    <definedName name="E" localSheetId="19" hidden="1">{#N/A,#N/A,FALSE,"OUT  AREC"}</definedName>
    <definedName name="E" localSheetId="6" hidden="1">{#N/A,#N/A,FALSE,"OUT  AREC"}</definedName>
    <definedName name="E" localSheetId="3" hidden="1">{#N/A,#N/A,FALSE,"OUT  AREC"}</definedName>
    <definedName name="E" localSheetId="25" hidden="1">{#N/A,#N/A,FALSE,"OUT  AREC"}</definedName>
    <definedName name="E" localSheetId="21" hidden="1">{#N/A,#N/A,FALSE,"OUT  AREC"}</definedName>
    <definedName name="E" localSheetId="20" hidden="1">{#N/A,#N/A,FALSE,"OUT  AREC"}</definedName>
    <definedName name="E" localSheetId="24" hidden="1">{#N/A,#N/A,FALSE,"OUT  AREC"}</definedName>
    <definedName name="E" localSheetId="9" hidden="1">{#N/A,#N/A,FALSE,"OUT  AREC"}</definedName>
    <definedName name="E" localSheetId="23" hidden="1">{#N/A,#N/A,FALSE,"OUT  AREC"}</definedName>
    <definedName name="E" localSheetId="8" hidden="1">{#N/A,#N/A,FALSE,"OUT  AREC"}</definedName>
    <definedName name="E" localSheetId="22" hidden="1">{#N/A,#N/A,FALSE,"OUT  AREC"}</definedName>
    <definedName name="E" localSheetId="7" hidden="1">{#N/A,#N/A,FALSE,"OUT  AREC"}</definedName>
    <definedName name="E" hidden="1">{#N/A,#N/A,FALSE,"OUT  AREC"}</definedName>
    <definedName name="EandR">#REF!</definedName>
    <definedName name="EBITDA_Breakout_Alaska">#REF!</definedName>
    <definedName name="EBITDA_Breakout_Atlantic">#REF!</definedName>
    <definedName name="EBITDA_Breakout_Florida">#REF!</definedName>
    <definedName name="EBITDA_Breakout_MidWest">#REF!</definedName>
    <definedName name="EBITDA_Breakout_South">#REF!</definedName>
    <definedName name="ELECTRIC">#REF!</definedName>
    <definedName name="end_balance">OFFSET('[47]tb 2007 reformat'!$H$1,1,0,COUNTA('[47]tb 2007 reformat'!$A$1:$A$65536),1)</definedName>
    <definedName name="ERE">#REF!</definedName>
    <definedName name="esdateno.21">#REF!</definedName>
    <definedName name="ev.Calculation" hidden="1">-4105</definedName>
    <definedName name="ev.Initialized" hidden="1">FALSE</definedName>
    <definedName name="exdate">#REF!</definedName>
    <definedName name="EXECCOMP">#REF!</definedName>
    <definedName name="exp.div.a">[48]Calculate!$B$15:$B$180</definedName>
    <definedName name="exp.div.b">[48]Calculate!$F$15:$F$180</definedName>
    <definedName name="fact">#REF!</definedName>
    <definedName name="Factors">'[49]COS 1'!$K$195:$Z$230</definedName>
    <definedName name="feb2017_">#REF!</definedName>
    <definedName name="Finance__WSC.Work.Papers.WSC.Other.Prepayments">#REF!</definedName>
    <definedName name="first_month_of_forecast">#REF!</definedName>
    <definedName name="FL.1">#REF!</definedName>
    <definedName name="FL.3">#REF!</definedName>
    <definedName name="FL.5">#REF!</definedName>
    <definedName name="flowname_weekly" localSheetId="18" hidden="1">{#N/A,#N/A,TRUE,"Table1";#N/A,#N/A,TRUE,"Table2";#N/A,#N/A,TRUE,"Table3";#N/A,#N/A,TRUE,"Table4";#N/A,#N/A,TRUE,"Table5";#N/A,#N/A,TRUE,"Table6";#N/A,#N/A,TRUE,"Table7";#N/A,#N/A,TRUE,"Table8";#N/A,#N/A,TRUE,"Table9";#N/A,#N/A,TRUE,"Table10";#N/A,#N/A,TRUE,"Table11";#N/A,#N/A,TRUE,"Table12";#N/A,#N/A,TRUE,"Table13";#N/A,#N/A,TRUE,"Table14"}</definedName>
    <definedName name="flowname_weekly" localSheetId="14" hidden="1">{#N/A,#N/A,TRUE,"Table1";#N/A,#N/A,TRUE,"Table2";#N/A,#N/A,TRUE,"Table3";#N/A,#N/A,TRUE,"Table4";#N/A,#N/A,TRUE,"Table5";#N/A,#N/A,TRUE,"Table6";#N/A,#N/A,TRUE,"Table7";#N/A,#N/A,TRUE,"Table8";#N/A,#N/A,TRUE,"Table9";#N/A,#N/A,TRUE,"Table10";#N/A,#N/A,TRUE,"Table11";#N/A,#N/A,TRUE,"Table12";#N/A,#N/A,TRUE,"Table13";#N/A,#N/A,TRUE,"Table14"}</definedName>
    <definedName name="flowname_weekly" localSheetId="17" hidden="1">{#N/A,#N/A,TRUE,"Table1";#N/A,#N/A,TRUE,"Table2";#N/A,#N/A,TRUE,"Table3";#N/A,#N/A,TRUE,"Table4";#N/A,#N/A,TRUE,"Table5";#N/A,#N/A,TRUE,"Table6";#N/A,#N/A,TRUE,"Table7";#N/A,#N/A,TRUE,"Table8";#N/A,#N/A,TRUE,"Table9";#N/A,#N/A,TRUE,"Table10";#N/A,#N/A,TRUE,"Table11";#N/A,#N/A,TRUE,"Table12";#N/A,#N/A,TRUE,"Table13";#N/A,#N/A,TRUE,"Table14"}</definedName>
    <definedName name="flowname_weekly" localSheetId="19" hidden="1">{#N/A,#N/A,TRUE,"Table1";#N/A,#N/A,TRUE,"Table2";#N/A,#N/A,TRUE,"Table3";#N/A,#N/A,TRUE,"Table4";#N/A,#N/A,TRUE,"Table5";#N/A,#N/A,TRUE,"Table6";#N/A,#N/A,TRUE,"Table7";#N/A,#N/A,TRUE,"Table8";#N/A,#N/A,TRUE,"Table9";#N/A,#N/A,TRUE,"Table10";#N/A,#N/A,TRUE,"Table11";#N/A,#N/A,TRUE,"Table12";#N/A,#N/A,TRUE,"Table13";#N/A,#N/A,TRUE,"Table14"}</definedName>
    <definedName name="flowname_weekly" localSheetId="6" hidden="1">{#N/A,#N/A,TRUE,"Table1";#N/A,#N/A,TRUE,"Table2";#N/A,#N/A,TRUE,"Table3";#N/A,#N/A,TRUE,"Table4";#N/A,#N/A,TRUE,"Table5";#N/A,#N/A,TRUE,"Table6";#N/A,#N/A,TRUE,"Table7";#N/A,#N/A,TRUE,"Table8";#N/A,#N/A,TRUE,"Table9";#N/A,#N/A,TRUE,"Table10";#N/A,#N/A,TRUE,"Table11";#N/A,#N/A,TRUE,"Table12";#N/A,#N/A,TRUE,"Table13";#N/A,#N/A,TRUE,"Table14"}</definedName>
    <definedName name="flowname_weekly" localSheetId="3" hidden="1">{#N/A,#N/A,TRUE,"Table1";#N/A,#N/A,TRUE,"Table2";#N/A,#N/A,TRUE,"Table3";#N/A,#N/A,TRUE,"Table4";#N/A,#N/A,TRUE,"Table5";#N/A,#N/A,TRUE,"Table6";#N/A,#N/A,TRUE,"Table7";#N/A,#N/A,TRUE,"Table8";#N/A,#N/A,TRUE,"Table9";#N/A,#N/A,TRUE,"Table10";#N/A,#N/A,TRUE,"Table11";#N/A,#N/A,TRUE,"Table12";#N/A,#N/A,TRUE,"Table13";#N/A,#N/A,TRUE,"Table14"}</definedName>
    <definedName name="flowname_weekly" localSheetId="21" hidden="1">{#N/A,#N/A,TRUE,"Table1";#N/A,#N/A,TRUE,"Table2";#N/A,#N/A,TRUE,"Table3";#N/A,#N/A,TRUE,"Table4";#N/A,#N/A,TRUE,"Table5";#N/A,#N/A,TRUE,"Table6";#N/A,#N/A,TRUE,"Table7";#N/A,#N/A,TRUE,"Table8";#N/A,#N/A,TRUE,"Table9";#N/A,#N/A,TRUE,"Table10";#N/A,#N/A,TRUE,"Table11";#N/A,#N/A,TRUE,"Table12";#N/A,#N/A,TRUE,"Table13";#N/A,#N/A,TRUE,"Table14"}</definedName>
    <definedName name="flowname_weekly" localSheetId="20" hidden="1">{#N/A,#N/A,TRUE,"Table1";#N/A,#N/A,TRUE,"Table2";#N/A,#N/A,TRUE,"Table3";#N/A,#N/A,TRUE,"Table4";#N/A,#N/A,TRUE,"Table5";#N/A,#N/A,TRUE,"Table6";#N/A,#N/A,TRUE,"Table7";#N/A,#N/A,TRUE,"Table8";#N/A,#N/A,TRUE,"Table9";#N/A,#N/A,TRUE,"Table10";#N/A,#N/A,TRUE,"Table11";#N/A,#N/A,TRUE,"Table12";#N/A,#N/A,TRUE,"Table13";#N/A,#N/A,TRUE,"Table14"}</definedName>
    <definedName name="flowname_weekly" localSheetId="24" hidden="1">{#N/A,#N/A,TRUE,"Table1";#N/A,#N/A,TRUE,"Table2";#N/A,#N/A,TRUE,"Table3";#N/A,#N/A,TRUE,"Table4";#N/A,#N/A,TRUE,"Table5";#N/A,#N/A,TRUE,"Table6";#N/A,#N/A,TRUE,"Table7";#N/A,#N/A,TRUE,"Table8";#N/A,#N/A,TRUE,"Table9";#N/A,#N/A,TRUE,"Table10";#N/A,#N/A,TRUE,"Table11";#N/A,#N/A,TRUE,"Table12";#N/A,#N/A,TRUE,"Table13";#N/A,#N/A,TRUE,"Table14"}</definedName>
    <definedName name="flowname_weekly" localSheetId="9" hidden="1">{#N/A,#N/A,TRUE,"Table1";#N/A,#N/A,TRUE,"Table2";#N/A,#N/A,TRUE,"Table3";#N/A,#N/A,TRUE,"Table4";#N/A,#N/A,TRUE,"Table5";#N/A,#N/A,TRUE,"Table6";#N/A,#N/A,TRUE,"Table7";#N/A,#N/A,TRUE,"Table8";#N/A,#N/A,TRUE,"Table9";#N/A,#N/A,TRUE,"Table10";#N/A,#N/A,TRUE,"Table11";#N/A,#N/A,TRUE,"Table12";#N/A,#N/A,TRUE,"Table13";#N/A,#N/A,TRUE,"Table14"}</definedName>
    <definedName name="flowname_weekly" localSheetId="23" hidden="1">{#N/A,#N/A,TRUE,"Table1";#N/A,#N/A,TRUE,"Table2";#N/A,#N/A,TRUE,"Table3";#N/A,#N/A,TRUE,"Table4";#N/A,#N/A,TRUE,"Table5";#N/A,#N/A,TRUE,"Table6";#N/A,#N/A,TRUE,"Table7";#N/A,#N/A,TRUE,"Table8";#N/A,#N/A,TRUE,"Table9";#N/A,#N/A,TRUE,"Table10";#N/A,#N/A,TRUE,"Table11";#N/A,#N/A,TRUE,"Table12";#N/A,#N/A,TRUE,"Table13";#N/A,#N/A,TRUE,"Table14"}</definedName>
    <definedName name="flowname_weekly" localSheetId="8" hidden="1">{#N/A,#N/A,TRUE,"Table1";#N/A,#N/A,TRUE,"Table2";#N/A,#N/A,TRUE,"Table3";#N/A,#N/A,TRUE,"Table4";#N/A,#N/A,TRUE,"Table5";#N/A,#N/A,TRUE,"Table6";#N/A,#N/A,TRUE,"Table7";#N/A,#N/A,TRUE,"Table8";#N/A,#N/A,TRUE,"Table9";#N/A,#N/A,TRUE,"Table10";#N/A,#N/A,TRUE,"Table11";#N/A,#N/A,TRUE,"Table12";#N/A,#N/A,TRUE,"Table13";#N/A,#N/A,TRUE,"Table14"}</definedName>
    <definedName name="flowname_weekly" localSheetId="22" hidden="1">{#N/A,#N/A,TRUE,"Table1";#N/A,#N/A,TRUE,"Table2";#N/A,#N/A,TRUE,"Table3";#N/A,#N/A,TRUE,"Table4";#N/A,#N/A,TRUE,"Table5";#N/A,#N/A,TRUE,"Table6";#N/A,#N/A,TRUE,"Table7";#N/A,#N/A,TRUE,"Table8";#N/A,#N/A,TRUE,"Table9";#N/A,#N/A,TRUE,"Table10";#N/A,#N/A,TRUE,"Table11";#N/A,#N/A,TRUE,"Table12";#N/A,#N/A,TRUE,"Table13";#N/A,#N/A,TRUE,"Table14"}</definedName>
    <definedName name="flowname_weekly" localSheetId="7" hidden="1">{#N/A,#N/A,TRUE,"Table1";#N/A,#N/A,TRUE,"Table2";#N/A,#N/A,TRUE,"Table3";#N/A,#N/A,TRUE,"Table4";#N/A,#N/A,TRUE,"Table5";#N/A,#N/A,TRUE,"Table6";#N/A,#N/A,TRUE,"Table7";#N/A,#N/A,TRUE,"Table8";#N/A,#N/A,TRUE,"Table9";#N/A,#N/A,TRUE,"Table10";#N/A,#N/A,TRUE,"Table11";#N/A,#N/A,TRUE,"Table12";#N/A,#N/A,TRUE,"Table13";#N/A,#N/A,TRUE,"Table14"}</definedName>
    <definedName name="flowname_weekly" hidden="1">{#N/A,#N/A,TRUE,"Table1";#N/A,#N/A,TRUE,"Table2";#N/A,#N/A,TRUE,"Table3";#N/A,#N/A,TRUE,"Table4";#N/A,#N/A,TRUE,"Table5";#N/A,#N/A,TRUE,"Table6";#N/A,#N/A,TRUE,"Table7";#N/A,#N/A,TRUE,"Table8";#N/A,#N/A,TRUE,"Table9";#N/A,#N/A,TRUE,"Table10";#N/A,#N/A,TRUE,"Table11";#N/A,#N/A,TRUE,"Table12";#N/A,#N/A,TRUE,"Table13";#N/A,#N/A,TRUE,"Table14"}</definedName>
    <definedName name="forecast_year">[25]Lead!$C$11</definedName>
    <definedName name="forget"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forget" hidden="1">{#N/A,#N/A,FALSE,"Australia";#N/A,#N/A,FALSE,"Austria";#N/A,#N/A,FALSE,"Belgium";#N/A,#N/A,FALSE,"Canada";#N/A,#N/A,FALSE,"France";#N/A,#N/A,FALSE,"Germany";#N/A,#N/A,FALSE,"Hong Kong";#N/A,#N/A,FALSE,"Italy";#N/A,#N/A,FALSE,"Japan";#N/A,#N/A,FALSE,"Korea";#N/A,#N/A,FALSE,"Mexico";#N/A,#N/A,FALSE,"Poland";#N/A,#N/A,FALSE,"Spain";#N/A,#N/A,FALSE,"Switzerland";#N/A,#N/A,FALSE,"UK"}</definedName>
    <definedName name="fred">'[50]Sch 4'!$W$21</definedName>
    <definedName name="FT_Budget">'[43]Budget Load'!$D$7:$AA$60</definedName>
    <definedName name="FTYE">'[42]Input Schedule'!$C$10</definedName>
    <definedName name="func">'[49]COS 1'!$AH$199:$AY$219</definedName>
    <definedName name="GA.1">#REF!</definedName>
    <definedName name="GA.3">#REF!</definedName>
    <definedName name="GA.5">#REF!</definedName>
    <definedName name="garbage" localSheetId="18" hidden="1">{#N/A,#N/A,FALSE,"GAF98"}</definedName>
    <definedName name="garbage" localSheetId="14" hidden="1">{#N/A,#N/A,FALSE,"GAF98"}</definedName>
    <definedName name="garbage" localSheetId="15" hidden="1">{#N/A,#N/A,FALSE,"GAF98"}</definedName>
    <definedName name="garbage" localSheetId="16" hidden="1">{#N/A,#N/A,FALSE,"GAF98"}</definedName>
    <definedName name="garbage" localSheetId="17" hidden="1">{#N/A,#N/A,FALSE,"GAF98"}</definedName>
    <definedName name="garbage" localSheetId="19" hidden="1">{#N/A,#N/A,FALSE,"GAF98"}</definedName>
    <definedName name="garbage" localSheetId="6" hidden="1">{#N/A,#N/A,FALSE,"GAF98"}</definedName>
    <definedName name="garbage" localSheetId="3" hidden="1">{#N/A,#N/A,FALSE,"GAF98"}</definedName>
    <definedName name="garbage" localSheetId="25" hidden="1">{#N/A,#N/A,FALSE,"GAF98"}</definedName>
    <definedName name="garbage" localSheetId="21" hidden="1">{#N/A,#N/A,FALSE,"GAF98"}</definedName>
    <definedName name="garbage" localSheetId="20" hidden="1">{#N/A,#N/A,FALSE,"GAF98"}</definedName>
    <definedName name="garbage" localSheetId="24" hidden="1">{#N/A,#N/A,FALSE,"GAF98"}</definedName>
    <definedName name="garbage" localSheetId="9" hidden="1">{#N/A,#N/A,FALSE,"GAF98"}</definedName>
    <definedName name="garbage" localSheetId="23" hidden="1">{#N/A,#N/A,FALSE,"GAF98"}</definedName>
    <definedName name="garbage" localSheetId="8" hidden="1">{#N/A,#N/A,FALSE,"GAF98"}</definedName>
    <definedName name="garbage" localSheetId="22" hidden="1">{#N/A,#N/A,FALSE,"GAF98"}</definedName>
    <definedName name="garbage" localSheetId="7" hidden="1">{#N/A,#N/A,FALSE,"GAF98"}</definedName>
    <definedName name="garbage" hidden="1">{#N/A,#N/A,FALSE,"GAF98"}</definedName>
    <definedName name="generaloffice">#REF!</definedName>
    <definedName name="GLExtract_Data">'[36]2021 Capex'!#REF!</definedName>
    <definedName name="Group">[51]Admin!$B$14:$U$22</definedName>
    <definedName name="GROWTH">#REF!</definedName>
    <definedName name="growthnum21">#REF!</definedName>
    <definedName name="GRT">#REF!</definedName>
    <definedName name="HB_CapExData_CurYr">'[36]2021 Capex'!#REF!</definedName>
    <definedName name="HB_ILConsol">#REF!</definedName>
    <definedName name="HB_InputSch">#REF!</definedName>
    <definedName name="HB_MonthlyConsumption">#REF!</definedName>
    <definedName name="HB_PIS_COSS">#REF!</definedName>
    <definedName name="HB_Post2007TaxDepr">#REF!</definedName>
    <definedName name="HB_Proforma">#REF!</definedName>
    <definedName name="HB_Report16">#REF!</definedName>
    <definedName name="HB_Report16_CY">#REF!</definedName>
    <definedName name="HB_Report17">#REF!</definedName>
    <definedName name="HB_SchD_Rev0717">#REF!</definedName>
    <definedName name="HB_SchE">#REF!</definedName>
    <definedName name="HB_SE3_2017">#REF!</definedName>
    <definedName name="HB_SE3_2018">#REF!</definedName>
    <definedName name="HB_TaxDepr">#REF!</definedName>
    <definedName name="HB_Vehicle">#REF!</definedName>
    <definedName name="HB_wpP2">#REF!</definedName>
    <definedName name="HB_wpP3">#REF!</definedName>
    <definedName name="HB_wpP4">#REF!</definedName>
    <definedName name="HB_wpT1">#REF!</definedName>
    <definedName name="HB_wpT2">#REF!</definedName>
    <definedName name="HB_wpT3">#REF!</definedName>
    <definedName name="HB_wpT4">#REF!</definedName>
    <definedName name="HB_wpT5">#REF!</definedName>
    <definedName name="HB_wpT6">#REF!</definedName>
    <definedName name="HB_wpT7">#REF!</definedName>
    <definedName name="HELP">#REF!</definedName>
    <definedName name="historical_base_date">'[31]Lead Inputs and Calculations'!$G$21</definedName>
    <definedName name="historical_current_month">'[31]Lead Inputs and Calculations'!$G$24</definedName>
    <definedName name="historical_current_year_start">'[31]Lead Inputs and Calculations'!$G$25</definedName>
    <definedName name="historical_end_date">'[31]Lead Inputs and Calculations'!$G$22</definedName>
    <definedName name="hldgpd">#REF!</definedName>
    <definedName name="hn.ExtDb" hidden="1">FALSE</definedName>
    <definedName name="hn.ModelType" hidden="1">"DEAL"</definedName>
    <definedName name="hn.ModelVersion" hidden="1">1</definedName>
    <definedName name="hn.NoUpload" hidden="1">0</definedName>
    <definedName name="hn.RolledForward" hidden="1">FALSE</definedName>
    <definedName name="HTML_CodePage" hidden="1">1252</definedName>
    <definedName name="HTML_Control" localSheetId="18" hidden="1">{"'Sheet1'!$A$1:$I$28"}</definedName>
    <definedName name="HTML_Control" localSheetId="14" hidden="1">{"'Sheet1'!$A$1:$I$28"}</definedName>
    <definedName name="HTML_Control" localSheetId="15" hidden="1">{"'Sheet1'!$A$1:$I$28"}</definedName>
    <definedName name="HTML_Control" localSheetId="16" hidden="1">{"'Sheet1'!$A$1:$I$28"}</definedName>
    <definedName name="HTML_Control" localSheetId="17" hidden="1">{"'Sheet1'!$A$1:$I$28"}</definedName>
    <definedName name="HTML_Control" localSheetId="19" hidden="1">{"'Sheet1'!$A$1:$I$28"}</definedName>
    <definedName name="HTML_Control" localSheetId="6" hidden="1">{"'Sheet1'!$A$1:$I$28"}</definedName>
    <definedName name="HTML_Control" localSheetId="3" hidden="1">{"'Sheet1'!$A$1:$I$28"}</definedName>
    <definedName name="HTML_Control" localSheetId="25" hidden="1">{"'Sheet1'!$A$1:$I$28"}</definedName>
    <definedName name="HTML_Control" localSheetId="21" hidden="1">{"'Sheet1'!$A$1:$I$28"}</definedName>
    <definedName name="HTML_Control" localSheetId="20" hidden="1">{"'Sheet1'!$A$1:$I$28"}</definedName>
    <definedName name="HTML_Control" localSheetId="24" hidden="1">{"'Sheet1'!$A$1:$I$28"}</definedName>
    <definedName name="HTML_Control" localSheetId="9" hidden="1">{"'Sheet1'!$A$1:$I$28"}</definedName>
    <definedName name="HTML_Control" localSheetId="23" hidden="1">{"'Sheet1'!$A$1:$I$28"}</definedName>
    <definedName name="HTML_Control" localSheetId="8" hidden="1">{"'Sheet1'!$A$1:$I$28"}</definedName>
    <definedName name="HTML_Control" localSheetId="22" hidden="1">{"'Sheet1'!$A$1:$I$28"}</definedName>
    <definedName name="HTML_Control" localSheetId="7" hidden="1">{"'Sheet1'!$A$1:$I$28"}</definedName>
    <definedName name="HTML_Control" hidden="1">{"'Sheet1'!$A$1:$I$28"}</definedName>
    <definedName name="HTML_Control2" localSheetId="18" hidden="1">{"'Sheet1'!$A$1:$I$28"}</definedName>
    <definedName name="HTML_Control2" localSheetId="14" hidden="1">{"'Sheet1'!$A$1:$I$28"}</definedName>
    <definedName name="HTML_Control2" localSheetId="15" hidden="1">{"'Sheet1'!$A$1:$I$28"}</definedName>
    <definedName name="HTML_Control2" localSheetId="16" hidden="1">{"'Sheet1'!$A$1:$I$28"}</definedName>
    <definedName name="HTML_Control2" localSheetId="17" hidden="1">{"'Sheet1'!$A$1:$I$28"}</definedName>
    <definedName name="HTML_Control2" localSheetId="19" hidden="1">{"'Sheet1'!$A$1:$I$28"}</definedName>
    <definedName name="HTML_Control2" localSheetId="6" hidden="1">{"'Sheet1'!$A$1:$I$28"}</definedName>
    <definedName name="HTML_Control2" localSheetId="3" hidden="1">{"'Sheet1'!$A$1:$I$28"}</definedName>
    <definedName name="HTML_Control2" localSheetId="25" hidden="1">{"'Sheet1'!$A$1:$I$28"}</definedName>
    <definedName name="HTML_Control2" localSheetId="21" hidden="1">{"'Sheet1'!$A$1:$I$28"}</definedName>
    <definedName name="HTML_Control2" localSheetId="20" hidden="1">{"'Sheet1'!$A$1:$I$28"}</definedName>
    <definedName name="HTML_Control2" localSheetId="24" hidden="1">{"'Sheet1'!$A$1:$I$28"}</definedName>
    <definedName name="HTML_Control2" localSheetId="9" hidden="1">{"'Sheet1'!$A$1:$I$28"}</definedName>
    <definedName name="HTML_Control2" localSheetId="23" hidden="1">{"'Sheet1'!$A$1:$I$28"}</definedName>
    <definedName name="HTML_Control2" localSheetId="8" hidden="1">{"'Sheet1'!$A$1:$I$28"}</definedName>
    <definedName name="HTML_Control2" localSheetId="22" hidden="1">{"'Sheet1'!$A$1:$I$28"}</definedName>
    <definedName name="HTML_Control2" localSheetId="7" hidden="1">{"'Sheet1'!$A$1:$I$28"}</definedName>
    <definedName name="HTML_Control2" hidden="1">{"'Sheet1'!$A$1:$I$28"}</definedName>
    <definedName name="HTML_Description" hidden="1">""</definedName>
    <definedName name="HTML_Email" hidden="1">""</definedName>
    <definedName name="HTML_Header" hidden="1">"Sheet1"</definedName>
    <definedName name="HTML_LastUpdate" hidden="1">"03/24/2000"</definedName>
    <definedName name="HTML_LineAfter" hidden="1">FALSE</definedName>
    <definedName name="HTML_LineBefore" hidden="1">FALSE</definedName>
    <definedName name="HTML_Name" hidden="1">"M.F.McCarthy"</definedName>
    <definedName name="HTML_OBDlg2" hidden="1">TRUE</definedName>
    <definedName name="HTML_OBDlg3" hidden="1">TRUE</definedName>
    <definedName name="HTML_OBDlg4" hidden="1">TRUE</definedName>
    <definedName name="HTML_OS" hidden="1">0</definedName>
    <definedName name="HTML_PathFile" hidden="1">"G:\Opsvcs\TXBUDGET\01BUDGET\MGE\GASREV\MyHTML.htm"</definedName>
    <definedName name="HTML_PathTemplate" hidden="1">"Z:\gochart.htm"</definedName>
    <definedName name="HTML_Title" hidden="1">"Check Sum for Rev Models"</definedName>
    <definedName name="HTML1_1" hidden="1">"[TB9.XLS]St_tot_94_95!$A$1:$J$428"</definedName>
    <definedName name="HTML1_10" hidden="1">""</definedName>
    <definedName name="HTML1_11" hidden="1">1</definedName>
    <definedName name="HTML1_12" hidden="1">"F:\USERS\ECON\Census95\Int\T9ST.htm"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"2/17/98"</definedName>
    <definedName name="HTML1_9" hidden="1">"BPH"</definedName>
    <definedName name="HTML2_1" hidden="1">"[TB9.XLS]St_tot_94_95!$A$1:$J$427"</definedName>
    <definedName name="HTML2_10" hidden="1">""</definedName>
    <definedName name="HTML2_11" hidden="1">1</definedName>
    <definedName name="HTML2_12" hidden="1">"F:\USERS\ECON\Census95\Int\T9ST.htm"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"2/17/98"</definedName>
    <definedName name="HTML2_9" hidden="1">"BPH"</definedName>
    <definedName name="HTML3_1" hidden="1">"[TB9.XLS]St_tot_94_95!$A$1:$H$427"</definedName>
    <definedName name="HTML3_10" hidden="1">""</definedName>
    <definedName name="HTML3_11" hidden="1">1</definedName>
    <definedName name="HTML3_12" hidden="1">"F:\USERS\ECON\Census95\Int\T9st.htm"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"2/17/98"</definedName>
    <definedName name="HTML3_9" hidden="1">"BPH"</definedName>
    <definedName name="HTMLCount" hidden="1">3</definedName>
    <definedName name="IDC">#REF!</definedName>
    <definedName name="IL.1">#REF!</definedName>
    <definedName name="IL.3">#REF!</definedName>
    <definedName name="IL.5">#REF!</definedName>
    <definedName name="IN.3">#REF!</definedName>
    <definedName name="IN.5">#REF!</definedName>
    <definedName name="INCOME">#REF!</definedName>
    <definedName name="INPUT">#REF!</definedName>
    <definedName name="INSURANCE">#REF!</definedName>
    <definedName name="InterestIncome">'[52]CUII Sch 3W-IS'!#REF!</definedName>
    <definedName name="INTERNET" localSheetId="18"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INTERNET" localSheetId="14"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INTERNET" localSheetId="17"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INTERNET" localSheetId="19"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INTERNET" localSheetId="6"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INTERNET" localSheetId="3"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INTERNET" localSheetId="21"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INTERNET" localSheetId="20"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INTERNET" localSheetId="24"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INTERNET" localSheetId="9"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INTERNET" localSheetId="23"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INTERNET" localSheetId="8"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INTERNET" localSheetId="22"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INTERNET" localSheetId="7"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INTERNET"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INTSYNCH">'[53]summary:proforma int'!$A$2:$AB$414</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IZ_SEG_ASSETS" hidden="1">"c90"</definedName>
    <definedName name="IQ_BIZ_SEG_EBT" hidden="1">"c91"</definedName>
    <definedName name="IQ_BIZ_SEG_GP" hidden="1">"c92"</definedName>
    <definedName name="IQ_BIZ_SEG_NI" hidden="1">"c93"</definedName>
    <definedName name="IQ_BIZ_SEG_OPER_INC" hidden="1">"c94"</definedName>
    <definedName name="IQ_BIZ_SEG_REV" hidden="1">"c95"</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REUT" hidden="1">"c5471"</definedName>
    <definedName name="IQ_BV_EST" hidden="1">"c5624"</definedName>
    <definedName name="IQ_BV_EST_REUT" hidden="1">"c5403"</definedName>
    <definedName name="IQ_BV_HIGH_EST" hidden="1">"c5626"</definedName>
    <definedName name="IQ_BV_HIGH_EST_REUT" hidden="1">"c5405"</definedName>
    <definedName name="IQ_BV_LOW_EST" hidden="1">"c5627"</definedName>
    <definedName name="IQ_BV_LOW_EST_REUT" hidden="1">"c5406"</definedName>
    <definedName name="IQ_BV_MEDIAN_EST" hidden="1">"c5625"</definedName>
    <definedName name="IQ_BV_MEDIAN_EST_REUT" hidden="1">"c5404"</definedName>
    <definedName name="IQ_BV_NUM_EST" hidden="1">"c5628"</definedName>
    <definedName name="IQ_BV_NUM_EST_REUT" hidden="1">"c5407"</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BV_STDDEV_EST_REUT" hidden="1">"c5408"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EST_CIQ" hidden="1">"c4802"</definedName>
    <definedName name="IQ_DISTRIBUTABLE_CASH_GUIDANCE" hidden="1">"c4279"</definedName>
    <definedName name="IQ_DISTRIBUTABLE_CASH_HIGH_EST" hidden="1">"c4280"</definedName>
    <definedName name="IQ_DISTRIBUTABLE_CASH_HIGH_EST_CIQ" hidden="1">"c4805"</definedName>
    <definedName name="IQ_DISTRIBUTABLE_CASH_HIGH_GUIDANCE" hidden="1">"c4198"</definedName>
    <definedName name="IQ_DISTRIBUTABLE_CASH_LOW_EST" hidden="1">"c4281"</definedName>
    <definedName name="IQ_DISTRIBUTABLE_CASH_LOW_EST_CIQ" hidden="1">"c4806"</definedName>
    <definedName name="IQ_DISTRIBUTABLE_CASH_LOW_GUIDANCE" hidden="1">"c4238"</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TDDEV_EST" hidden="1">"c4294"</definedName>
    <definedName name="IQ_DISTRIBUTABLE_CASH_STDDEV_EST_CIQ" hidden="1">"c4819"</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"c157"</definedName>
    <definedName name="IQ_EBIT_GROWTH_2" hidden="1">"c161"</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ET_INT" hidden="1">"c360"</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NET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"c156"</definedName>
    <definedName name="IQ_EBITDA_GROWTH_2" hidden="1">"c160"</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ET_INT" hidden="1">"c373"</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1" hidden="1">"c189"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 hidden="1">"c5630"</definedName>
    <definedName name="IQ_EST_ACT_BV_REUT" hidden="1">"c5409"</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REUT" hidden="1">"c3843"</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 hidden="1">"c1635"</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REUT" hidden="1">"c3890"</definedName>
    <definedName name="IQ_EST_FFO_SHARE_SHARE_SURPRISE_PERCENT_REUT" hidden="1">"c3891"</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REUT" hidden="1">"c3869"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HOLD_REUT" hidden="1">"c3871"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EST_CIQ" hidden="1">"c4959"</definedName>
    <definedName name="IQ_FFO_ADJ_GUIDANCE" hidden="1">"c4436"</definedName>
    <definedName name="IQ_FFO_ADJ_HIGH_EST" hidden="1">"c4437"</definedName>
    <definedName name="IQ_FFO_ADJ_HIGH_EST_CIQ" hidden="1">"c4962"</definedName>
    <definedName name="IQ_FFO_ADJ_HIGH_GUIDANCE" hidden="1">"c4202"</definedName>
    <definedName name="IQ_FFO_ADJ_LOW_EST" hidden="1">"c4438"</definedName>
    <definedName name="IQ_FFO_ADJ_LOW_EST_CIQ" hidden="1">"c4963"</definedName>
    <definedName name="IQ_FFO_ADJ_LOW_GUIDANCE" hidden="1">"c4242"</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EST" hidden="1">"c418"</definedName>
    <definedName name="IQ_FFO_EST_CIQ" hidden="1">"c4970"</definedName>
    <definedName name="IQ_FFO_EST_REUT" hidden="1">"c3837"</definedName>
    <definedName name="IQ_FFO_GUIDANCE" hidden="1">"c4443"</definedName>
    <definedName name="IQ_FFO_HIGH_EST" hidden="1">"c419"</definedName>
    <definedName name="IQ_FFO_HIGH_EST_CIQ" hidden="1">"c4977"</definedName>
    <definedName name="IQ_FFO_HIGH_EST_REUT" hidden="1">"c3839"</definedName>
    <definedName name="IQ_FFO_HIGH_GUIDANCE" hidden="1">"c4184"</definedName>
    <definedName name="IQ_FFO_LOW_EST" hidden="1">"c420"</definedName>
    <definedName name="IQ_FFO_LOW_EST_CIQ" hidden="1">"c4978"</definedName>
    <definedName name="IQ_FFO_LOW_EST_REUT" hidden="1">"c3840"</definedName>
    <definedName name="IQ_FFO_LOW_GUIDANCE" hidden="1">"c4224"</definedName>
    <definedName name="IQ_FFO_MEDIAN_EST" hidden="1">"c1665"</definedName>
    <definedName name="IQ_FFO_MEDIAN_EST_CIQ" hidden="1">"c4979"</definedName>
    <definedName name="IQ_FFO_MEDIAN_EST_REUT" hidden="1">"c3838"</definedName>
    <definedName name="IQ_FFO_NUM_EST" hidden="1">"c421"</definedName>
    <definedName name="IQ_FFO_NUM_EST_CIQ" hidden="1">"c4980"</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REUT" hidden="1">"c3837"</definedName>
    <definedName name="IQ_FFO_SHARE_SHARE_HIGH_EST_REUT" hidden="1">"c3839"</definedName>
    <definedName name="IQ_FFO_SHARE_SHARE_LOW_EST_REUT" hidden="1">"c3840"</definedName>
    <definedName name="IQ_FFO_SHARE_SHARE_MEDIAN_EST_REUT" hidden="1">"c3838"</definedName>
    <definedName name="IQ_FFO_SHARE_SHARE_NUM_EST_REUT" hidden="1">"c3841"</definedName>
    <definedName name="IQ_FFO_SHARE_SHARE_STDDEV_EST_REUT" hidden="1">"c3842"</definedName>
    <definedName name="IQ_FFO_SHARE_STDDEV_EST" hidden="1">"c4452"</definedName>
    <definedName name="IQ_FFO_STDDEV_EST" hidden="1">"c422"</definedName>
    <definedName name="IQ_FFO_STDDEV_EST_CIQ" hidden="1">"c4981"</definedName>
    <definedName name="IQ_FFO_STDDEV_EST_REUT" hidden="1">"c3842"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AMOUNT" hidden="1">"c240"</definedName>
    <definedName name="IQ_FIVE_PERCENT_OWNER" hidden="1">"c442"</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 hidden="1">"c225"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C" hidden="1">"c464"</definedName>
    <definedName name="IQ_GAIN_ASSETS_REC_BNK" hidden="1">"c465"</definedName>
    <definedName name="IQ_GAIN_ASSETS_REC_BR" hidden="1">"c466"</definedName>
    <definedName name="IQ_GAIN_ASSETS_REC_FIN" hidden="1">"c467"</definedName>
    <definedName name="IQ_GAIN_ASSETS_REC_INS" hidden="1">"c468"</definedName>
    <definedName name="IQ_GAIN_ASSETS_REC_REIT" hidden="1">"c469"</definedName>
    <definedName name="IQ_GAIN_ASSETS_REC_UTI" hidden="1">"c470"</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 hidden="1">"c487"</definedName>
    <definedName name="IQ_GAIN_INVEST_REC_BNK" hidden="1">"c488"</definedName>
    <definedName name="IQ_GAIN_INVEST_REC_BR" hidden="1">"c489"</definedName>
    <definedName name="IQ_GAIN_INVEST_REC_FIN" hidden="1">"c490"</definedName>
    <definedName name="IQ_GAIN_INVEST_REC_INS" hidden="1">"c491"</definedName>
    <definedName name="IQ_GAIN_INVEST_REC_REIT" hidden="1">"c492"</definedName>
    <definedName name="IQ_GAIN_INVEST_REC_UTI" hidden="1">"c493"</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"c519"</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 hidden="1">"c531"</definedName>
    <definedName name="IQ_GW_AMORT_BR" hidden="1">"c532"</definedName>
    <definedName name="IQ_GW_AMORT_CF" hidden="1">"c533"</definedName>
    <definedName name="IQ_GW_AMORT_CF_BNK" hidden="1">"c534"</definedName>
    <definedName name="IQ_GW_AMORT_CF_BR" hidden="1">"c535"</definedName>
    <definedName name="IQ_GW_AMORT_CF_FIN" hidden="1">"c536"</definedName>
    <definedName name="IQ_GW_AMORT_CF_INS" hidden="1">"c537"</definedName>
    <definedName name="IQ_GW_AMORT_CF_REIT" hidden="1">"c538"</definedName>
    <definedName name="IQ_GW_AMORT_CF_UTI" hidden="1">"c539"</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_AMORT" hidden="1">"c605"</definedName>
    <definedName name="IQ_INTAN_AMORT_BR" hidden="1">"c606"</definedName>
    <definedName name="IQ_INTAN_AMORT_CF" hidden="1">"c607"</definedName>
    <definedName name="IQ_INTAN_AMORT_CF_BNK" hidden="1">"c608"</definedName>
    <definedName name="IQ_INTAN_AMORT_CF_BR" hidden="1">"c609"</definedName>
    <definedName name="IQ_INTAN_AMORT_CF_FIN" hidden="1">"c610"</definedName>
    <definedName name="IQ_INTAN_AMORT_CF_INS" hidden="1">"c611"</definedName>
    <definedName name="IQ_INTAN_AMORT_CF_REIT" hidden="1">"c612"</definedName>
    <definedName name="IQ_INTAN_AMORT_CF_UTI" hidden="1">"c613"</definedName>
    <definedName name="IQ_INTAN_AMORT_FIN" hidden="1">"c614"</definedName>
    <definedName name="IQ_INTAN_AMORT_INS" hidden="1">"c615"</definedName>
    <definedName name="IQ_INTAN_AMORT_REIT" hidden="1">"c616"</definedName>
    <definedName name="IQ_INTAN_AMORT_UTI" hidden="1">"c617"</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40779.9033680556</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_REC" hidden="1">"c968"</definedName>
    <definedName name="IQ_OTHER_NON_REC_BNK" hidden="1">"c969"</definedName>
    <definedName name="IQ_OTHER_NON_REC_BR" hidden="1">"c970"</definedName>
    <definedName name="IQ_OTHER_NON_REC_FIN" hidden="1">"c971"</definedName>
    <definedName name="IQ_OTHER_NON_REC_INS" hidden="1">"c972"</definedName>
    <definedName name="IQ_OTHER_NON_REC_REIT" hidden="1">"c973"</definedName>
    <definedName name="IQ_OTHER_NON_REC_SUPPL" hidden="1">"c974"</definedName>
    <definedName name="IQ_OTHER_NON_REC_SUPPL_BNK" hidden="1">"c975"</definedName>
    <definedName name="IQ_OTHER_NON_REC_SUPPL_BR" hidden="1">"c976"</definedName>
    <definedName name="IQ_OTHER_NON_REC_SUPPL_FIN" hidden="1">"c977"</definedName>
    <definedName name="IQ_OTHER_NON_REC_SUPPL_INS" hidden="1">"c978"</definedName>
    <definedName name="IQ_OTHER_NON_REC_SUPPL_REIT" hidden="1">"c979"</definedName>
    <definedName name="IQ_OTHER_NON_REC_SUPPL_UTI" hidden="1">"c980"</definedName>
    <definedName name="IQ_OTHER_NON_REC_UTI" hidden="1">"c981"</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AL" hidden="1">"c998"</definedName>
    <definedName name="IQ_OTHER_UNUSAL_BNK" hidden="1">"c999"</definedName>
    <definedName name="IQ_OTHER_UNUSAL_BR" hidden="1">"c1000"</definedName>
    <definedName name="IQ_OTHER_UNUSAL_FIN" hidden="1">"c1001"</definedName>
    <definedName name="IQ_OTHER_UNUSAL_INS" hidden="1">"c1002"</definedName>
    <definedName name="IQ_OTHER_UNUSAL_REIT" hidden="1">"c1003"</definedName>
    <definedName name="IQ_OTHER_UNUSAL_SUPPL" hidden="1">"c1004"</definedName>
    <definedName name="IQ_OTHER_UNUSAL_SUPPL_BNK" hidden="1">"c1005"</definedName>
    <definedName name="IQ_OTHER_UNUSAL_SUPPL_BR" hidden="1">"c1006"</definedName>
    <definedName name="IQ_OTHER_UNUSAL_SUPPL_FIN" hidden="1">"c1007"</definedName>
    <definedName name="IQ_OTHER_UNUSAL_SUPPL_INS" hidden="1">"c1008"</definedName>
    <definedName name="IQ_OTHER_UNUSAL_SUPPL_REIT" hidden="1">"c1009"</definedName>
    <definedName name="IQ_OTHER_UNUSAL_SUPPL_UTI" hidden="1">"c1010"</definedName>
    <definedName name="IQ_OTHER_UNUSAL_UTI" hidden="1">"c1011"</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REUT" hidden="1">"c3938"</definedName>
    <definedName name="IQ_PERCENT_CHANGE_EST_FFO_SHARE_SHARE_18MONTHS" hidden="1">"c1829"</definedName>
    <definedName name="IQ_PERCENT_CHANGE_EST_FFO_SHARE_SHARE_18MONTHS_REUT" hidden="1">"c3939"</definedName>
    <definedName name="IQ_PERCENT_CHANGE_EST_FFO_SHARE_SHARE_3MONTHS" hidden="1">"c1825"</definedName>
    <definedName name="IQ_PERCENT_CHANGE_EST_FFO_SHARE_SHARE_3MONTHS_REUT" hidden="1">"c3935"</definedName>
    <definedName name="IQ_PERCENT_CHANGE_EST_FFO_SHARE_SHARE_6MONTHS" hidden="1">"c1826"</definedName>
    <definedName name="IQ_PERCENT_CHANGE_EST_FFO_SHARE_SHARE_6MONTHS_REUT" hidden="1">"c3936"</definedName>
    <definedName name="IQ_PERCENT_CHANGE_EST_FFO_SHARE_SHARE_9MONTHS" hidden="1">"c1827"</definedName>
    <definedName name="IQ_PERCENT_CHANGE_EST_FFO_SHARE_SHARE_9MONTHS_REUT" hidden="1">"c3937"</definedName>
    <definedName name="IQ_PERCENT_CHANGE_EST_FFO_SHARE_SHARE_DAY" hidden="1">"c1822"</definedName>
    <definedName name="IQ_PERCENT_CHANGE_EST_FFO_SHARE_SHARE_DAY_REUT" hidden="1">"c3933"</definedName>
    <definedName name="IQ_PERCENT_CHANGE_EST_FFO_SHARE_SHARE_MONTH" hidden="1">"c1824"</definedName>
    <definedName name="IQ_PERCENT_CHANGE_EST_FFO_SHARE_SHARE_MONTH_REUT" hidden="1">"c3934"</definedName>
    <definedName name="IQ_PERCENT_CHANGE_EST_FFO_SHARE_SHARE_WEEK" hidden="1">"c1823"</definedName>
    <definedName name="IQ_PERCENT_CHANGE_EST_FFO_SHARE_SHARE_WEEK_REUT" hidden="1">"c3964"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"c3966"</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CENT_FLOAT" hidden="1">"c227"</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REUT" hidden="1">"c5461"</definedName>
    <definedName name="IQ_REVENUE_EST" hidden="1">"c1126"</definedName>
    <definedName name="IQ_REVENUE_EST_1" hidden="1">"c190"</definedName>
    <definedName name="IQ_REVENUE_EST_BOTTOM_UP" hidden="1">"c5488"</definedName>
    <definedName name="IQ_REVENUE_EST_BOTTOM_UP_REUT" hidden="1">"c5496"</definedName>
    <definedName name="IQ_REVENUE_EST_REUT" hidden="1">"c3634"</definedName>
    <definedName name="IQ_REVENUE_GROWTH_1" hidden="1">"c155"</definedName>
    <definedName name="IQ_REVENUE_GROWTH_2" hidden="1">"c159"</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localSheetId="25" hidden="1">39141.6939583333</definedName>
    <definedName name="IQ_REVISION_DATE_" localSheetId="23" hidden="1">39141.6939583333</definedName>
    <definedName name="IQ_REVISION_DATE_" localSheetId="8" hidden="1">39141.6939583333</definedName>
    <definedName name="IQ_REVISION_DATE_" localSheetId="22" hidden="1">39141.6939583333</definedName>
    <definedName name="IQ_REVISION_DATE_" localSheetId="7" hidden="1">39141.6939583333</definedName>
    <definedName name="IQ_REVISION_DATE_" hidden="1">39114.3986689815</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MPLATE_BS" hidden="1">"c1211"</definedName>
    <definedName name="IQ_TEMPLATE_CF" hidden="1">"c1212"</definedName>
    <definedName name="IQ_TEMPLATE_IS" hidden="1">"c1213"</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AL" hidden="1">"c1308"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B5" hidden="1">"$B$6:$B$35"</definedName>
    <definedName name="IsColHidden" hidden="1">FALSE</definedName>
    <definedName name="IsLTMColHidden" hidden="1">FALSE</definedName>
    <definedName name="IURCfee">[52]Inputs!#REF!</definedName>
    <definedName name="jan2017_">#REF!</definedName>
    <definedName name="k.1">[54]Calculate!$C$11</definedName>
    <definedName name="k.10">[54]Calculate!$G$83</definedName>
    <definedName name="k.11">[54]Calculate!$C$101</definedName>
    <definedName name="k.12">[54]Calculate!$G$101</definedName>
    <definedName name="k.13">[54]Calculate!$C$119</definedName>
    <definedName name="k.15">[54]Calculate!$C$137</definedName>
    <definedName name="k.16">[54]Calculate!$G$137</definedName>
    <definedName name="k.17">[54]Calculate!$C$155</definedName>
    <definedName name="k.18">[54]Calculate!$G$155</definedName>
    <definedName name="k.19">[54]Calculate!$C$173</definedName>
    <definedName name="k.2">[54]Calculate!$G$11</definedName>
    <definedName name="k.20">[54]Calculate!$G$173</definedName>
    <definedName name="k.21">[54]Calculate!$C$191</definedName>
    <definedName name="k.22">[54]Calculate!$G$191</definedName>
    <definedName name="k.23">[54]Calculate!$C$209</definedName>
    <definedName name="k.24">[54]Calculate!$G$209</definedName>
    <definedName name="k.25">[54]Calculate!$C$227</definedName>
    <definedName name="k.26">[54]Calculate!$G$227</definedName>
    <definedName name="k.27">[54]Calculate!$C$245</definedName>
    <definedName name="k.28">[54]Calculate!$G$245</definedName>
    <definedName name="k.29">[54]Calculate!$C$263</definedName>
    <definedName name="k.3">[54]Calculate!$C$29</definedName>
    <definedName name="k.30">[54]Calculate!$G$263</definedName>
    <definedName name="k.31">[54]Calculate!$C$281</definedName>
    <definedName name="k.32">[54]Calculate!$G$281</definedName>
    <definedName name="k.33">[54]Calculate!$C$299</definedName>
    <definedName name="k.4">[54]Calculate!$G$29</definedName>
    <definedName name="k.5">[54]Calculate!$C$47</definedName>
    <definedName name="k.6">[54]Calculate!$G$47</definedName>
    <definedName name="k.7">[54]Calculate!$C$65</definedName>
    <definedName name="k.8">[54]Calculate!$G$65</definedName>
    <definedName name="k.9">[54]Calculate!$C$83</definedName>
    <definedName name="l">#REF!</definedName>
    <definedName name="LA.1">#REF!</definedName>
    <definedName name="LA.3">#REF!</definedName>
    <definedName name="LA.5">#REF!</definedName>
    <definedName name="LEX">#REF!</definedName>
    <definedName name="LEXINGTON">#REF!</definedName>
    <definedName name="LEXINGTON2">#REF!</definedName>
    <definedName name="LINE1">#REF!</definedName>
    <definedName name="LINE2">#REF!</definedName>
    <definedName name="LINE3">#REF!</definedName>
    <definedName name="ListOffset" hidden="1">1</definedName>
    <definedName name="lll"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lll"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lll"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lll"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lll"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lll"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lll"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lll"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lll"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lll"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lll"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lll"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lll"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lll"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lll"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lll" hidden="1">{#N/A,#N/A,FALSE,"Australia";#N/A,#N/A,FALSE,"Austria";#N/A,#N/A,FALSE,"Belgium";#N/A,#N/A,FALSE,"Canada";#N/A,#N/A,FALSE,"France";#N/A,#N/A,FALSE,"Germany";#N/A,#N/A,FALSE,"Hong Kong";#N/A,#N/A,FALSE,"Italy";#N/A,#N/A,FALSE,"Japan";#N/A,#N/A,FALSE,"Korea";#N/A,#N/A,FALSE,"Mexico";#N/A,#N/A,FALSE,"Poland";#N/A,#N/A,FALSE,"Spain";#N/A,#N/A,FALSE,"Switzerland";#N/A,#N/A,FALSE,"UK"}</definedName>
    <definedName name="LOV_oracle_apps_hcm_compensation_workbench_ui_DesktopRewardsDetailPageDef_PerfRating" hidden="1">[55]_ADFDI_LOV!$C$2:$F$2</definedName>
    <definedName name="m">'[56]Credit Ratings-DO Not'!$E$5:$F$23</definedName>
    <definedName name="MAINMENU">#REF!</definedName>
    <definedName name="MAINT">#REF!</definedName>
    <definedName name="mar_1">#REF!</definedName>
    <definedName name="MB">[23]A!$I$125:$HH$180</definedName>
    <definedName name="MD.1">#REF!</definedName>
    <definedName name="MD.3">#REF!</definedName>
    <definedName name="MD.5">#REF!</definedName>
    <definedName name="MGTFEE">#REF!</definedName>
    <definedName name="minimum_test_year">[57]Inputs!$C$13</definedName>
    <definedName name="Moodys">#REF!</definedName>
    <definedName name="MS.1">#REF!</definedName>
    <definedName name="MS.3">#REF!</definedName>
    <definedName name="MS.5">#REF!</definedName>
    <definedName name="MWR_1">#REF!</definedName>
    <definedName name="NC.1">#REF!</definedName>
    <definedName name="NC.3">#REF!</definedName>
    <definedName name="NC.5">#REF!</definedName>
    <definedName name="NEST">#REF!</definedName>
    <definedName name="NetRevenueIncrease">#REF!</definedName>
    <definedName name="newest"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newest"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newest"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newest"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newest"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newest"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newest"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newest"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newest"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newest"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newest"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newest"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newest"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newest"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newest"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newest" hidden="1">{#N/A,#N/A,FALSE,"Australia";#N/A,#N/A,FALSE,"Austria";#N/A,#N/A,FALSE,"Belgium";#N/A,#N/A,FALSE,"Canada";#N/A,#N/A,FALSE,"France";#N/A,#N/A,FALSE,"Germany";#N/A,#N/A,FALSE,"Hong Kong";#N/A,#N/A,FALSE,"Italy";#N/A,#N/A,FALSE,"Japan";#N/A,#N/A,FALSE,"Korea";#N/A,#N/A,FALSE,"Mexico";#N/A,#N/A,FALSE,"Poland";#N/A,#N/A,FALSE,"Spain";#N/A,#N/A,FALSE,"Switzerland";#N/A,#N/A,FALSE,"UK"}</definedName>
    <definedName name="newwrn" localSheetId="18" hidden="1">{#N/A,#N/A,FALSE,"Aging Summary";#N/A,#N/A,FALSE,"Ratio Analysis";#N/A,#N/A,FALSE,"Test 120 Day Accts";#N/A,#N/A,FALSE,"Tickmarks"}</definedName>
    <definedName name="newwrn" localSheetId="14" hidden="1">{#N/A,#N/A,FALSE,"Aging Summary";#N/A,#N/A,FALSE,"Ratio Analysis";#N/A,#N/A,FALSE,"Test 120 Day Accts";#N/A,#N/A,FALSE,"Tickmarks"}</definedName>
    <definedName name="newwrn" localSheetId="17" hidden="1">{#N/A,#N/A,FALSE,"Aging Summary";#N/A,#N/A,FALSE,"Ratio Analysis";#N/A,#N/A,FALSE,"Test 120 Day Accts";#N/A,#N/A,FALSE,"Tickmarks"}</definedName>
    <definedName name="newwrn" localSheetId="19" hidden="1">{#N/A,#N/A,FALSE,"Aging Summary";#N/A,#N/A,FALSE,"Ratio Analysis";#N/A,#N/A,FALSE,"Test 120 Day Accts";#N/A,#N/A,FALSE,"Tickmarks"}</definedName>
    <definedName name="newwrn" localSheetId="13" hidden="1">{#N/A,#N/A,FALSE,"Aging Summary";#N/A,#N/A,FALSE,"Ratio Analysis";#N/A,#N/A,FALSE,"Test 120 Day Accts";#N/A,#N/A,FALSE,"Tickmarks"}</definedName>
    <definedName name="newwrn" localSheetId="6" hidden="1">{#N/A,#N/A,FALSE,"Aging Summary";#N/A,#N/A,FALSE,"Ratio Analysis";#N/A,#N/A,FALSE,"Test 120 Day Accts";#N/A,#N/A,FALSE,"Tickmarks"}</definedName>
    <definedName name="newwrn" localSheetId="3" hidden="1">{#N/A,#N/A,FALSE,"Aging Summary";#N/A,#N/A,FALSE,"Ratio Analysis";#N/A,#N/A,FALSE,"Test 120 Day Accts";#N/A,#N/A,FALSE,"Tickmarks"}</definedName>
    <definedName name="newwrn" localSheetId="21" hidden="1">{#N/A,#N/A,FALSE,"Aging Summary";#N/A,#N/A,FALSE,"Ratio Analysis";#N/A,#N/A,FALSE,"Test 120 Day Accts";#N/A,#N/A,FALSE,"Tickmarks"}</definedName>
    <definedName name="newwrn" localSheetId="20" hidden="1">{#N/A,#N/A,FALSE,"Aging Summary";#N/A,#N/A,FALSE,"Ratio Analysis";#N/A,#N/A,FALSE,"Test 120 Day Accts";#N/A,#N/A,FALSE,"Tickmarks"}</definedName>
    <definedName name="newwrn" localSheetId="24" hidden="1">{#N/A,#N/A,FALSE,"Aging Summary";#N/A,#N/A,FALSE,"Ratio Analysis";#N/A,#N/A,FALSE,"Test 120 Day Accts";#N/A,#N/A,FALSE,"Tickmarks"}</definedName>
    <definedName name="newwrn" localSheetId="9" hidden="1">{#N/A,#N/A,FALSE,"Aging Summary";#N/A,#N/A,FALSE,"Ratio Analysis";#N/A,#N/A,FALSE,"Test 120 Day Accts";#N/A,#N/A,FALSE,"Tickmarks"}</definedName>
    <definedName name="newwrn" localSheetId="23" hidden="1">{#N/A,#N/A,FALSE,"Aging Summary";#N/A,#N/A,FALSE,"Ratio Analysis";#N/A,#N/A,FALSE,"Test 120 Day Accts";#N/A,#N/A,FALSE,"Tickmarks"}</definedName>
    <definedName name="newwrn" localSheetId="8" hidden="1">{#N/A,#N/A,FALSE,"Aging Summary";#N/A,#N/A,FALSE,"Ratio Analysis";#N/A,#N/A,FALSE,"Test 120 Day Accts";#N/A,#N/A,FALSE,"Tickmarks"}</definedName>
    <definedName name="newwrn" localSheetId="22" hidden="1">{#N/A,#N/A,FALSE,"Aging Summary";#N/A,#N/A,FALSE,"Ratio Analysis";#N/A,#N/A,FALSE,"Test 120 Day Accts";#N/A,#N/A,FALSE,"Tickmarks"}</definedName>
    <definedName name="newwrn" localSheetId="7" hidden="1">{#N/A,#N/A,FALSE,"Aging Summary";#N/A,#N/A,FALSE,"Ratio Analysis";#N/A,#N/A,FALSE,"Test 120 Day Accts";#N/A,#N/A,FALSE,"Tickmarks"}</definedName>
    <definedName name="newwrn" hidden="1">{#N/A,#N/A,FALSE,"Aging Summary";#N/A,#N/A,FALSE,"Ratio Analysis";#N/A,#N/A,FALSE,"Test 120 Day Accts";#N/A,#N/A,FALSE,"Tickmarks"}</definedName>
    <definedName name="NFY_Start_date">#REF!</definedName>
    <definedName name="no.1">#REF!</definedName>
    <definedName name="no.10">#REF!</definedName>
    <definedName name="no.11">#REF!</definedName>
    <definedName name="no.12">#REF!</definedName>
    <definedName name="no.13">#REF!</definedName>
    <definedName name="no.14">#REF!</definedName>
    <definedName name="no.15">#REF!</definedName>
    <definedName name="no.16">#REF!</definedName>
    <definedName name="no.17">#REF!</definedName>
    <definedName name="no.18">#REF!</definedName>
    <definedName name="no.19">#REF!</definedName>
    <definedName name="no.2">#REF!</definedName>
    <definedName name="no.20">#REF!</definedName>
    <definedName name="no.21">#REF!</definedName>
    <definedName name="no.22">#REF!</definedName>
    <definedName name="no.23">#REF!</definedName>
    <definedName name="no.24">#REF!</definedName>
    <definedName name="no.25">#REF!</definedName>
    <definedName name="no.26">#REF!</definedName>
    <definedName name="no.27">#REF!</definedName>
    <definedName name="no.28">#REF!</definedName>
    <definedName name="no.29">#REF!</definedName>
    <definedName name="no.3">#REF!</definedName>
    <definedName name="no.30">#REF!</definedName>
    <definedName name="no.31">#REF!</definedName>
    <definedName name="no.32">#REF!</definedName>
    <definedName name="no.33">#REF!</definedName>
    <definedName name="no.4">#REF!</definedName>
    <definedName name="no.5">#REF!</definedName>
    <definedName name="no.6">#REF!</definedName>
    <definedName name="no.7">#REF!</definedName>
    <definedName name="no.8">#REF!</definedName>
    <definedName name="no.9">#REF!</definedName>
    <definedName name="NOI">'[52]CUII Sch 4W'!$R$65</definedName>
    <definedName name="nol" localSheetId="18" hidden="1">{#N/A,#N/A,FALSE,"91NOLCB";#N/A,#N/A,FALSE,"92NOLCB";#N/A,#N/A,FALSE,"93NOLCB"}</definedName>
    <definedName name="nol" localSheetId="14" hidden="1">{#N/A,#N/A,FALSE,"91NOLCB";#N/A,#N/A,FALSE,"92NOLCB";#N/A,#N/A,FALSE,"93NOLCB"}</definedName>
    <definedName name="nol" localSheetId="17" hidden="1">{#N/A,#N/A,FALSE,"91NOLCB";#N/A,#N/A,FALSE,"92NOLCB";#N/A,#N/A,FALSE,"93NOLCB"}</definedName>
    <definedName name="nol" localSheetId="19" hidden="1">{#N/A,#N/A,FALSE,"91NOLCB";#N/A,#N/A,FALSE,"92NOLCB";#N/A,#N/A,FALSE,"93NOLCB"}</definedName>
    <definedName name="nol" localSheetId="6" hidden="1">{#N/A,#N/A,FALSE,"91NOLCB";#N/A,#N/A,FALSE,"92NOLCB";#N/A,#N/A,FALSE,"93NOLCB"}</definedName>
    <definedName name="nol" localSheetId="3" hidden="1">{#N/A,#N/A,FALSE,"91NOLCB";#N/A,#N/A,FALSE,"92NOLCB";#N/A,#N/A,FALSE,"93NOLCB"}</definedName>
    <definedName name="nol" localSheetId="25" hidden="1">{#N/A,#N/A,FALSE,"91NOLCB";#N/A,#N/A,FALSE,"92NOLCB";#N/A,#N/A,FALSE,"93NOLCB"}</definedName>
    <definedName name="nol" localSheetId="21" hidden="1">{#N/A,#N/A,FALSE,"91NOLCB";#N/A,#N/A,FALSE,"92NOLCB";#N/A,#N/A,FALSE,"93NOLCB"}</definedName>
    <definedName name="nol" localSheetId="20" hidden="1">{#N/A,#N/A,FALSE,"91NOLCB";#N/A,#N/A,FALSE,"92NOLCB";#N/A,#N/A,FALSE,"93NOLCB"}</definedName>
    <definedName name="nol" localSheetId="24" hidden="1">{#N/A,#N/A,FALSE,"91NOLCB";#N/A,#N/A,FALSE,"92NOLCB";#N/A,#N/A,FALSE,"93NOLCB"}</definedName>
    <definedName name="nol" localSheetId="9" hidden="1">{#N/A,#N/A,FALSE,"91NOLCB";#N/A,#N/A,FALSE,"92NOLCB";#N/A,#N/A,FALSE,"93NOLCB"}</definedName>
    <definedName name="nol" localSheetId="23" hidden="1">{#N/A,#N/A,FALSE,"91NOLCB";#N/A,#N/A,FALSE,"92NOLCB";#N/A,#N/A,FALSE,"93NOLCB"}</definedName>
    <definedName name="nol" localSheetId="8" hidden="1">{#N/A,#N/A,FALSE,"91NOLCB";#N/A,#N/A,FALSE,"92NOLCB";#N/A,#N/A,FALSE,"93NOLCB"}</definedName>
    <definedName name="nol" localSheetId="22" hidden="1">{#N/A,#N/A,FALSE,"91NOLCB";#N/A,#N/A,FALSE,"92NOLCB";#N/A,#N/A,FALSE,"93NOLCB"}</definedName>
    <definedName name="nol" localSheetId="7" hidden="1">{#N/A,#N/A,FALSE,"91NOLCB";#N/A,#N/A,FALSE,"92NOLCB";#N/A,#N/A,FALSE,"93NOLCB"}</definedName>
    <definedName name="nol" hidden="1">{#N/A,#N/A,FALSE,"91NOLCB";#N/A,#N/A,FALSE,"92NOLCB";#N/A,#N/A,FALSE,"93NOLCB"}</definedName>
    <definedName name="NONRECUR">#REF!</definedName>
    <definedName name="nonrecurring">#REF!</definedName>
    <definedName name="OCC.CE">'[38]Cust Eq Input'!#REF!</definedName>
    <definedName name="OH.1">#REF!</definedName>
    <definedName name="OH.3">#REF!</definedName>
    <definedName name="OH.5">#REF!</definedName>
    <definedName name="OH.CE">'[38]Cust Eq Input'!#REF!</definedName>
    <definedName name="OH.CEP">'[38]Cust Eq Input'!#REF!</definedName>
    <definedName name="organ">#REF!</definedName>
    <definedName name="OriginalCostRateBase">#REF!</definedName>
    <definedName name="OUTPUT">[58]A!$C$11:$Z$98</definedName>
    <definedName name="P1_">#REF!</definedName>
    <definedName name="P2_">#REF!</definedName>
    <definedName name="PAA">[20]Data!$L$13:$M$131</definedName>
    <definedName name="page\x2dtotal">[59]ACVR!#REF!</definedName>
    <definedName name="page\x2dtotal\x2dmaster0">[59]ACVR!#REF!</definedName>
    <definedName name="paydate">#REF!</definedName>
    <definedName name="paydateno.7">#REF!</definedName>
    <definedName name="Plant">[20]Data!$C$13:$D$131</definedName>
    <definedName name="PopCache_GL_INTERFACE_REFERENCE7" hidden="1">[60]PopCache!$A$1:$A$2</definedName>
    <definedName name="pre20USDtoCAD">[36]Reference!#REF!</definedName>
    <definedName name="price">#REF!</definedName>
    <definedName name="_xlnm.Print_Area" localSheetId="24">'wp-n-CIAC'!$A$1:$J$55</definedName>
    <definedName name="_xlnm.Print_Area" localSheetId="23">'wp-p1 Restmt of Vehicles'!$A$1:$S$38</definedName>
    <definedName name="_xlnm.Print_Area" localSheetId="22">'wp-p2 Restmt of Computers'!$A$1:$S$38</definedName>
    <definedName name="_xlnm.Print_Area">[58]A!$A$11:$N$51</definedName>
    <definedName name="_xlnm.Print_Titles">#N/A</definedName>
    <definedName name="print4" localSheetId="18"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print4" localSheetId="14"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print4" localSheetId="17"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print4" localSheetId="19"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print4" localSheetId="6"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print4" localSheetId="3"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print4" localSheetId="21"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print4" localSheetId="20"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print4" localSheetId="24"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print4" localSheetId="9"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print4" localSheetId="23"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print4" localSheetId="8"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print4" localSheetId="22"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print4" localSheetId="7"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print4"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PRIORPERIOD">#REF!</definedName>
    <definedName name="PRN">[23]A!$S$11</definedName>
    <definedName name="PRNGROWTH">[23]A!$S$11</definedName>
    <definedName name="ProformaOpExp">'[52]CUII Sch 4W'!$R$29</definedName>
    <definedName name="ProformaPresentRateRevenue">'[52]CUII Sch 4W'!$L$27</definedName>
    <definedName name="ProformaTaxes">'[52]CUII Sch 4W'!$R$60</definedName>
    <definedName name="projectlist">#REF!</definedName>
    <definedName name="PROPTAX">#REF!</definedName>
    <definedName name="prtallold1" localSheetId="18" hidden="1">{#N/A,#N/A,FALSE,"Valuation";#N/A,#N/A,FALSE,"Financial Statements";#N/A,#N/A,FALSE,"MLP Impact";#N/A,#N/A,FALSE,"Inputs";#N/A,#N/A,FALSE,"Contracts";#N/A,#N/A,FALSE,"Financing";#N/A,#N/A,FALSE,"Depreciation";#N/A,#N/A,FALSE,"Income Taxes";#N/A,#N/A,FALSE,"Revenues"}</definedName>
    <definedName name="prtallold1" localSheetId="14" hidden="1">{#N/A,#N/A,FALSE,"Valuation";#N/A,#N/A,FALSE,"Financial Statements";#N/A,#N/A,FALSE,"MLP Impact";#N/A,#N/A,FALSE,"Inputs";#N/A,#N/A,FALSE,"Contracts";#N/A,#N/A,FALSE,"Financing";#N/A,#N/A,FALSE,"Depreciation";#N/A,#N/A,FALSE,"Income Taxes";#N/A,#N/A,FALSE,"Revenues"}</definedName>
    <definedName name="prtallold1" localSheetId="15" hidden="1">{#N/A,#N/A,FALSE,"Valuation";#N/A,#N/A,FALSE,"Financial Statements";#N/A,#N/A,FALSE,"MLP Impact";#N/A,#N/A,FALSE,"Inputs";#N/A,#N/A,FALSE,"Contracts";#N/A,#N/A,FALSE,"Financing";#N/A,#N/A,FALSE,"Depreciation";#N/A,#N/A,FALSE,"Income Taxes";#N/A,#N/A,FALSE,"Revenues"}</definedName>
    <definedName name="prtallold1" localSheetId="16" hidden="1">{#N/A,#N/A,FALSE,"Valuation";#N/A,#N/A,FALSE,"Financial Statements";#N/A,#N/A,FALSE,"MLP Impact";#N/A,#N/A,FALSE,"Inputs";#N/A,#N/A,FALSE,"Contracts";#N/A,#N/A,FALSE,"Financing";#N/A,#N/A,FALSE,"Depreciation";#N/A,#N/A,FALSE,"Income Taxes";#N/A,#N/A,FALSE,"Revenues"}</definedName>
    <definedName name="prtallold1" localSheetId="17" hidden="1">{#N/A,#N/A,FALSE,"Valuation";#N/A,#N/A,FALSE,"Financial Statements";#N/A,#N/A,FALSE,"MLP Impact";#N/A,#N/A,FALSE,"Inputs";#N/A,#N/A,FALSE,"Contracts";#N/A,#N/A,FALSE,"Financing";#N/A,#N/A,FALSE,"Depreciation";#N/A,#N/A,FALSE,"Income Taxes";#N/A,#N/A,FALSE,"Revenues"}</definedName>
    <definedName name="prtallold1" localSheetId="19" hidden="1">{#N/A,#N/A,FALSE,"Valuation";#N/A,#N/A,FALSE,"Financial Statements";#N/A,#N/A,FALSE,"MLP Impact";#N/A,#N/A,FALSE,"Inputs";#N/A,#N/A,FALSE,"Contracts";#N/A,#N/A,FALSE,"Financing";#N/A,#N/A,FALSE,"Depreciation";#N/A,#N/A,FALSE,"Income Taxes";#N/A,#N/A,FALSE,"Revenues"}</definedName>
    <definedName name="prtallold1" localSheetId="6" hidden="1">{#N/A,#N/A,FALSE,"Valuation";#N/A,#N/A,FALSE,"Financial Statements";#N/A,#N/A,FALSE,"MLP Impact";#N/A,#N/A,FALSE,"Inputs";#N/A,#N/A,FALSE,"Contracts";#N/A,#N/A,FALSE,"Financing";#N/A,#N/A,FALSE,"Depreciation";#N/A,#N/A,FALSE,"Income Taxes";#N/A,#N/A,FALSE,"Revenues"}</definedName>
    <definedName name="prtallold1" localSheetId="3" hidden="1">{#N/A,#N/A,FALSE,"Valuation";#N/A,#N/A,FALSE,"Financial Statements";#N/A,#N/A,FALSE,"MLP Impact";#N/A,#N/A,FALSE,"Inputs";#N/A,#N/A,FALSE,"Contracts";#N/A,#N/A,FALSE,"Financing";#N/A,#N/A,FALSE,"Depreciation";#N/A,#N/A,FALSE,"Income Taxes";#N/A,#N/A,FALSE,"Revenues"}</definedName>
    <definedName name="prtallold1" localSheetId="25" hidden="1">{#N/A,#N/A,FALSE,"Valuation";#N/A,#N/A,FALSE,"Financial Statements";#N/A,#N/A,FALSE,"MLP Impact";#N/A,#N/A,FALSE,"Inputs";#N/A,#N/A,FALSE,"Contracts";#N/A,#N/A,FALSE,"Financing";#N/A,#N/A,FALSE,"Depreciation";#N/A,#N/A,FALSE,"Income Taxes";#N/A,#N/A,FALSE,"Revenues"}</definedName>
    <definedName name="prtallold1" localSheetId="21" hidden="1">{#N/A,#N/A,FALSE,"Valuation";#N/A,#N/A,FALSE,"Financial Statements";#N/A,#N/A,FALSE,"MLP Impact";#N/A,#N/A,FALSE,"Inputs";#N/A,#N/A,FALSE,"Contracts";#N/A,#N/A,FALSE,"Financing";#N/A,#N/A,FALSE,"Depreciation";#N/A,#N/A,FALSE,"Income Taxes";#N/A,#N/A,FALSE,"Revenues"}</definedName>
    <definedName name="prtallold1" localSheetId="20" hidden="1">{#N/A,#N/A,FALSE,"Valuation";#N/A,#N/A,FALSE,"Financial Statements";#N/A,#N/A,FALSE,"MLP Impact";#N/A,#N/A,FALSE,"Inputs";#N/A,#N/A,FALSE,"Contracts";#N/A,#N/A,FALSE,"Financing";#N/A,#N/A,FALSE,"Depreciation";#N/A,#N/A,FALSE,"Income Taxes";#N/A,#N/A,FALSE,"Revenues"}</definedName>
    <definedName name="prtallold1" localSheetId="24" hidden="1">{#N/A,#N/A,FALSE,"Valuation";#N/A,#N/A,FALSE,"Financial Statements";#N/A,#N/A,FALSE,"MLP Impact";#N/A,#N/A,FALSE,"Inputs";#N/A,#N/A,FALSE,"Contracts";#N/A,#N/A,FALSE,"Financing";#N/A,#N/A,FALSE,"Depreciation";#N/A,#N/A,FALSE,"Income Taxes";#N/A,#N/A,FALSE,"Revenues"}</definedName>
    <definedName name="prtallold1" localSheetId="9" hidden="1">{#N/A,#N/A,FALSE,"Valuation";#N/A,#N/A,FALSE,"Financial Statements";#N/A,#N/A,FALSE,"MLP Impact";#N/A,#N/A,FALSE,"Inputs";#N/A,#N/A,FALSE,"Contracts";#N/A,#N/A,FALSE,"Financing";#N/A,#N/A,FALSE,"Depreciation";#N/A,#N/A,FALSE,"Income Taxes";#N/A,#N/A,FALSE,"Revenues"}</definedName>
    <definedName name="prtallold1" localSheetId="23" hidden="1">{#N/A,#N/A,FALSE,"Valuation";#N/A,#N/A,FALSE,"Financial Statements";#N/A,#N/A,FALSE,"MLP Impact";#N/A,#N/A,FALSE,"Inputs";#N/A,#N/A,FALSE,"Contracts";#N/A,#N/A,FALSE,"Financing";#N/A,#N/A,FALSE,"Depreciation";#N/A,#N/A,FALSE,"Income Taxes";#N/A,#N/A,FALSE,"Revenues"}</definedName>
    <definedName name="prtallold1" localSheetId="8" hidden="1">{#N/A,#N/A,FALSE,"Valuation";#N/A,#N/A,FALSE,"Financial Statements";#N/A,#N/A,FALSE,"MLP Impact";#N/A,#N/A,FALSE,"Inputs";#N/A,#N/A,FALSE,"Contracts";#N/A,#N/A,FALSE,"Financing";#N/A,#N/A,FALSE,"Depreciation";#N/A,#N/A,FALSE,"Income Taxes";#N/A,#N/A,FALSE,"Revenues"}</definedName>
    <definedName name="prtallold1" localSheetId="22" hidden="1">{#N/A,#N/A,FALSE,"Valuation";#N/A,#N/A,FALSE,"Financial Statements";#N/A,#N/A,FALSE,"MLP Impact";#N/A,#N/A,FALSE,"Inputs";#N/A,#N/A,FALSE,"Contracts";#N/A,#N/A,FALSE,"Financing";#N/A,#N/A,FALSE,"Depreciation";#N/A,#N/A,FALSE,"Income Taxes";#N/A,#N/A,FALSE,"Revenues"}</definedName>
    <definedName name="prtallold1" localSheetId="7" hidden="1">{#N/A,#N/A,FALSE,"Valuation";#N/A,#N/A,FALSE,"Financial Statements";#N/A,#N/A,FALSE,"MLP Impact";#N/A,#N/A,FALSE,"Inputs";#N/A,#N/A,FALSE,"Contracts";#N/A,#N/A,FALSE,"Financing";#N/A,#N/A,FALSE,"Depreciation";#N/A,#N/A,FALSE,"Income Taxes";#N/A,#N/A,FALSE,"Revenues"}</definedName>
    <definedName name="prtallold1" hidden="1">{#N/A,#N/A,FALSE,"Valuation";#N/A,#N/A,FALSE,"Financial Statements";#N/A,#N/A,FALSE,"MLP Impact";#N/A,#N/A,FALSE,"Inputs";#N/A,#N/A,FALSE,"Contracts";#N/A,#N/A,FALSE,"Financing";#N/A,#N/A,FALSE,"Depreciation";#N/A,#N/A,FALSE,"Income Taxes";#N/A,#N/A,FALSE,"Revenues"}</definedName>
    <definedName name="Prtnold" localSheetId="18" hidden="1">{#N/A,#N/A,FALSE,"Valuation";#N/A,#N/A,FALSE,"Financial Statements";#N/A,#N/A,FALSE,"MLP Impact";#N/A,#N/A,FALSE,"Inputs";#N/A,#N/A,FALSE,"Contracts";#N/A,#N/A,FALSE,"Financing";#N/A,#N/A,FALSE,"Depreciation";#N/A,#N/A,FALSE,"Income Taxes";#N/A,#N/A,FALSE,"Revenues"}</definedName>
    <definedName name="Prtnold" localSheetId="14" hidden="1">{#N/A,#N/A,FALSE,"Valuation";#N/A,#N/A,FALSE,"Financial Statements";#N/A,#N/A,FALSE,"MLP Impact";#N/A,#N/A,FALSE,"Inputs";#N/A,#N/A,FALSE,"Contracts";#N/A,#N/A,FALSE,"Financing";#N/A,#N/A,FALSE,"Depreciation";#N/A,#N/A,FALSE,"Income Taxes";#N/A,#N/A,FALSE,"Revenues"}</definedName>
    <definedName name="Prtnold" localSheetId="15" hidden="1">{#N/A,#N/A,FALSE,"Valuation";#N/A,#N/A,FALSE,"Financial Statements";#N/A,#N/A,FALSE,"MLP Impact";#N/A,#N/A,FALSE,"Inputs";#N/A,#N/A,FALSE,"Contracts";#N/A,#N/A,FALSE,"Financing";#N/A,#N/A,FALSE,"Depreciation";#N/A,#N/A,FALSE,"Income Taxes";#N/A,#N/A,FALSE,"Revenues"}</definedName>
    <definedName name="Prtnold" localSheetId="16" hidden="1">{#N/A,#N/A,FALSE,"Valuation";#N/A,#N/A,FALSE,"Financial Statements";#N/A,#N/A,FALSE,"MLP Impact";#N/A,#N/A,FALSE,"Inputs";#N/A,#N/A,FALSE,"Contracts";#N/A,#N/A,FALSE,"Financing";#N/A,#N/A,FALSE,"Depreciation";#N/A,#N/A,FALSE,"Income Taxes";#N/A,#N/A,FALSE,"Revenues"}</definedName>
    <definedName name="Prtnold" localSheetId="17" hidden="1">{#N/A,#N/A,FALSE,"Valuation";#N/A,#N/A,FALSE,"Financial Statements";#N/A,#N/A,FALSE,"MLP Impact";#N/A,#N/A,FALSE,"Inputs";#N/A,#N/A,FALSE,"Contracts";#N/A,#N/A,FALSE,"Financing";#N/A,#N/A,FALSE,"Depreciation";#N/A,#N/A,FALSE,"Income Taxes";#N/A,#N/A,FALSE,"Revenues"}</definedName>
    <definedName name="Prtnold" localSheetId="19" hidden="1">{#N/A,#N/A,FALSE,"Valuation";#N/A,#N/A,FALSE,"Financial Statements";#N/A,#N/A,FALSE,"MLP Impact";#N/A,#N/A,FALSE,"Inputs";#N/A,#N/A,FALSE,"Contracts";#N/A,#N/A,FALSE,"Financing";#N/A,#N/A,FALSE,"Depreciation";#N/A,#N/A,FALSE,"Income Taxes";#N/A,#N/A,FALSE,"Revenues"}</definedName>
    <definedName name="Prtnold" localSheetId="6" hidden="1">{#N/A,#N/A,FALSE,"Valuation";#N/A,#N/A,FALSE,"Financial Statements";#N/A,#N/A,FALSE,"MLP Impact";#N/A,#N/A,FALSE,"Inputs";#N/A,#N/A,FALSE,"Contracts";#N/A,#N/A,FALSE,"Financing";#N/A,#N/A,FALSE,"Depreciation";#N/A,#N/A,FALSE,"Income Taxes";#N/A,#N/A,FALSE,"Revenues"}</definedName>
    <definedName name="Prtnold" localSheetId="3" hidden="1">{#N/A,#N/A,FALSE,"Valuation";#N/A,#N/A,FALSE,"Financial Statements";#N/A,#N/A,FALSE,"MLP Impact";#N/A,#N/A,FALSE,"Inputs";#N/A,#N/A,FALSE,"Contracts";#N/A,#N/A,FALSE,"Financing";#N/A,#N/A,FALSE,"Depreciation";#N/A,#N/A,FALSE,"Income Taxes";#N/A,#N/A,FALSE,"Revenues"}</definedName>
    <definedName name="Prtnold" localSheetId="25" hidden="1">{#N/A,#N/A,FALSE,"Valuation";#N/A,#N/A,FALSE,"Financial Statements";#N/A,#N/A,FALSE,"MLP Impact";#N/A,#N/A,FALSE,"Inputs";#N/A,#N/A,FALSE,"Contracts";#N/A,#N/A,FALSE,"Financing";#N/A,#N/A,FALSE,"Depreciation";#N/A,#N/A,FALSE,"Income Taxes";#N/A,#N/A,FALSE,"Revenues"}</definedName>
    <definedName name="Prtnold" localSheetId="21" hidden="1">{#N/A,#N/A,FALSE,"Valuation";#N/A,#N/A,FALSE,"Financial Statements";#N/A,#N/A,FALSE,"MLP Impact";#N/A,#N/A,FALSE,"Inputs";#N/A,#N/A,FALSE,"Contracts";#N/A,#N/A,FALSE,"Financing";#N/A,#N/A,FALSE,"Depreciation";#N/A,#N/A,FALSE,"Income Taxes";#N/A,#N/A,FALSE,"Revenues"}</definedName>
    <definedName name="Prtnold" localSheetId="20" hidden="1">{#N/A,#N/A,FALSE,"Valuation";#N/A,#N/A,FALSE,"Financial Statements";#N/A,#N/A,FALSE,"MLP Impact";#N/A,#N/A,FALSE,"Inputs";#N/A,#N/A,FALSE,"Contracts";#N/A,#N/A,FALSE,"Financing";#N/A,#N/A,FALSE,"Depreciation";#N/A,#N/A,FALSE,"Income Taxes";#N/A,#N/A,FALSE,"Revenues"}</definedName>
    <definedName name="Prtnold" localSheetId="24" hidden="1">{#N/A,#N/A,FALSE,"Valuation";#N/A,#N/A,FALSE,"Financial Statements";#N/A,#N/A,FALSE,"MLP Impact";#N/A,#N/A,FALSE,"Inputs";#N/A,#N/A,FALSE,"Contracts";#N/A,#N/A,FALSE,"Financing";#N/A,#N/A,FALSE,"Depreciation";#N/A,#N/A,FALSE,"Income Taxes";#N/A,#N/A,FALSE,"Revenues"}</definedName>
    <definedName name="Prtnold" localSheetId="9" hidden="1">{#N/A,#N/A,FALSE,"Valuation";#N/A,#N/A,FALSE,"Financial Statements";#N/A,#N/A,FALSE,"MLP Impact";#N/A,#N/A,FALSE,"Inputs";#N/A,#N/A,FALSE,"Contracts";#N/A,#N/A,FALSE,"Financing";#N/A,#N/A,FALSE,"Depreciation";#N/A,#N/A,FALSE,"Income Taxes";#N/A,#N/A,FALSE,"Revenues"}</definedName>
    <definedName name="Prtnold" localSheetId="23" hidden="1">{#N/A,#N/A,FALSE,"Valuation";#N/A,#N/A,FALSE,"Financial Statements";#N/A,#N/A,FALSE,"MLP Impact";#N/A,#N/A,FALSE,"Inputs";#N/A,#N/A,FALSE,"Contracts";#N/A,#N/A,FALSE,"Financing";#N/A,#N/A,FALSE,"Depreciation";#N/A,#N/A,FALSE,"Income Taxes";#N/A,#N/A,FALSE,"Revenues"}</definedName>
    <definedName name="Prtnold" localSheetId="8" hidden="1">{#N/A,#N/A,FALSE,"Valuation";#N/A,#N/A,FALSE,"Financial Statements";#N/A,#N/A,FALSE,"MLP Impact";#N/A,#N/A,FALSE,"Inputs";#N/A,#N/A,FALSE,"Contracts";#N/A,#N/A,FALSE,"Financing";#N/A,#N/A,FALSE,"Depreciation";#N/A,#N/A,FALSE,"Income Taxes";#N/A,#N/A,FALSE,"Revenues"}</definedName>
    <definedName name="Prtnold" localSheetId="22" hidden="1">{#N/A,#N/A,FALSE,"Valuation";#N/A,#N/A,FALSE,"Financial Statements";#N/A,#N/A,FALSE,"MLP Impact";#N/A,#N/A,FALSE,"Inputs";#N/A,#N/A,FALSE,"Contracts";#N/A,#N/A,FALSE,"Financing";#N/A,#N/A,FALSE,"Depreciation";#N/A,#N/A,FALSE,"Income Taxes";#N/A,#N/A,FALSE,"Revenues"}</definedName>
    <definedName name="Prtnold" localSheetId="7" hidden="1">{#N/A,#N/A,FALSE,"Valuation";#N/A,#N/A,FALSE,"Financial Statements";#N/A,#N/A,FALSE,"MLP Impact";#N/A,#N/A,FALSE,"Inputs";#N/A,#N/A,FALSE,"Contracts";#N/A,#N/A,FALSE,"Financing";#N/A,#N/A,FALSE,"Depreciation";#N/A,#N/A,FALSE,"Income Taxes";#N/A,#N/A,FALSE,"Revenues"}</definedName>
    <definedName name="Prtnold" hidden="1">{#N/A,#N/A,FALSE,"Valuation";#N/A,#N/A,FALSE,"Financial Statements";#N/A,#N/A,FALSE,"MLP Impact";#N/A,#N/A,FALSE,"Inputs";#N/A,#N/A,FALSE,"Contracts";#N/A,#N/A,FALSE,"Financing";#N/A,#N/A,FALSE,"Depreciation";#N/A,#N/A,FALSE,"Income Taxes";#N/A,#N/A,FALSE,"Revenues"}</definedName>
    <definedName name="PT_Budget">'[43]Budget Load'!$D$68:$AA$121</definedName>
    <definedName name="Q" localSheetId="18" hidden="1">{#N/A,#N/A,FALSE,"OUT  AREC"}</definedName>
    <definedName name="Q" localSheetId="14" hidden="1">{#N/A,#N/A,FALSE,"OUT  AREC"}</definedName>
    <definedName name="Q" localSheetId="15" hidden="1">{#N/A,#N/A,FALSE,"OUT  AREC"}</definedName>
    <definedName name="Q" localSheetId="16" hidden="1">{#N/A,#N/A,FALSE,"OUT  AREC"}</definedName>
    <definedName name="Q" localSheetId="17" hidden="1">{#N/A,#N/A,FALSE,"OUT  AREC"}</definedName>
    <definedName name="Q" localSheetId="19" hidden="1">{#N/A,#N/A,FALSE,"OUT  AREC"}</definedName>
    <definedName name="Q" localSheetId="6" hidden="1">{#N/A,#N/A,FALSE,"OUT  AREC"}</definedName>
    <definedName name="Q" localSheetId="3" hidden="1">{#N/A,#N/A,FALSE,"OUT  AREC"}</definedName>
    <definedName name="Q" localSheetId="25" hidden="1">{#N/A,#N/A,FALSE,"OUT  AREC"}</definedName>
    <definedName name="Q" localSheetId="21" hidden="1">{#N/A,#N/A,FALSE,"OUT  AREC"}</definedName>
    <definedName name="Q" localSheetId="20" hidden="1">{#N/A,#N/A,FALSE,"OUT  AREC"}</definedName>
    <definedName name="Q" localSheetId="24" hidden="1">{#N/A,#N/A,FALSE,"OUT  AREC"}</definedName>
    <definedName name="Q" localSheetId="9" hidden="1">{#N/A,#N/A,FALSE,"OUT  AREC"}</definedName>
    <definedName name="Q" localSheetId="23" hidden="1">{#N/A,#N/A,FALSE,"OUT  AREC"}</definedName>
    <definedName name="Q" localSheetId="8" hidden="1">{#N/A,#N/A,FALSE,"OUT  AREC"}</definedName>
    <definedName name="Q" localSheetId="22" hidden="1">{#N/A,#N/A,FALSE,"OUT  AREC"}</definedName>
    <definedName name="Q" localSheetId="7" hidden="1">{#N/A,#N/A,FALSE,"OUT  AREC"}</definedName>
    <definedName name="Q" hidden="1">{#N/A,#N/A,FALSE,"OUT  AREC"}</definedName>
    <definedName name="QADTA_F12003">#REF!</definedName>
    <definedName name="qtr.a1">[48]Calculate!$A$15:$G$15</definedName>
    <definedName name="qtr.a2">[48]Calculate!$A$16:$G$16</definedName>
    <definedName name="qtr.a3">[48]Calculate!$A$17:$G$17</definedName>
    <definedName name="qtr.a4">[48]Calculate!$A$18:$G$18</definedName>
    <definedName name="qtr.b1">[48]Calculate!$A$33:$G$33</definedName>
    <definedName name="qtr.b2">[48]Calculate!$A$34:$G$34</definedName>
    <definedName name="qtr.b3">[48]Calculate!$A$35:$G$35</definedName>
    <definedName name="qtr.b4">[48]Calculate!$A$36:$G$36</definedName>
    <definedName name="qtr.c1">[48]Calculate!$A$51:$G$51</definedName>
    <definedName name="qtr.c2">[48]Calculate!$A$52:$G$52</definedName>
    <definedName name="qtr.c3">[48]Calculate!$A$53:$G$53</definedName>
    <definedName name="qtr.c4">[48]Calculate!$A$54:$G$54</definedName>
    <definedName name="qtr.d1">[48]Calculate!$A$69:$G$69</definedName>
    <definedName name="qtr.d2">[48]Calculate!$A$70:$G$70</definedName>
    <definedName name="qtr.d3">[48]Calculate!$A$71:$G$71</definedName>
    <definedName name="qtr.d4">[48]Calculate!$A$72:$G$72</definedName>
    <definedName name="qtr.e1">[61]Calculate!$A$87:$G$87</definedName>
    <definedName name="qtr.e2">[61]Calculate!$A$88:$G$88</definedName>
    <definedName name="qtr.e3">[61]Calculate!$A$89:$G$89</definedName>
    <definedName name="qtr.e4">[61]Calculate!$A$90:$G$90</definedName>
    <definedName name="qtr.f1">[61]Calculate!$A$105:$G$105</definedName>
    <definedName name="qtr.f2">[61]Calculate!$A$106:$G$106</definedName>
    <definedName name="qtr.f3">[61]Calculate!$A$107:$G$107</definedName>
    <definedName name="qtr.f4">[61]Calculate!$A$108:$G$108</definedName>
    <definedName name="Rankings">#REF!</definedName>
    <definedName name="RATECASE">#REF!</definedName>
    <definedName name="ratings1" localSheetId="18" hidden="1">{#N/A,#N/A,FALSE,"Capitaliztion Matrix";#N/A,#N/A,FALSE,"4YR P&amp;L";#N/A,#N/A,FALSE,"Program Contributions";#N/A,#N/A,FALSE,"P&amp;L Trans YR 2";#N/A,#N/A,FALSE,"Rev &amp; EBITDA YR2";#N/A,#N/A,FALSE,"P&amp;L Trans YR 1";#N/A,#N/A,FALSE,"Rev &amp; EBITDA YR1"}</definedName>
    <definedName name="ratings1" localSheetId="14" hidden="1">{#N/A,#N/A,FALSE,"Capitaliztion Matrix";#N/A,#N/A,FALSE,"4YR P&amp;L";#N/A,#N/A,FALSE,"Program Contributions";#N/A,#N/A,FALSE,"P&amp;L Trans YR 2";#N/A,#N/A,FALSE,"Rev &amp; EBITDA YR2";#N/A,#N/A,FALSE,"P&amp;L Trans YR 1";#N/A,#N/A,FALSE,"Rev &amp; EBITDA YR1"}</definedName>
    <definedName name="ratings1" localSheetId="17" hidden="1">{#N/A,#N/A,FALSE,"Capitaliztion Matrix";#N/A,#N/A,FALSE,"4YR P&amp;L";#N/A,#N/A,FALSE,"Program Contributions";#N/A,#N/A,FALSE,"P&amp;L Trans YR 2";#N/A,#N/A,FALSE,"Rev &amp; EBITDA YR2";#N/A,#N/A,FALSE,"P&amp;L Trans YR 1";#N/A,#N/A,FALSE,"Rev &amp; EBITDA YR1"}</definedName>
    <definedName name="ratings1" localSheetId="19" hidden="1">{#N/A,#N/A,FALSE,"Capitaliztion Matrix";#N/A,#N/A,FALSE,"4YR P&amp;L";#N/A,#N/A,FALSE,"Program Contributions";#N/A,#N/A,FALSE,"P&amp;L Trans YR 2";#N/A,#N/A,FALSE,"Rev &amp; EBITDA YR2";#N/A,#N/A,FALSE,"P&amp;L Trans YR 1";#N/A,#N/A,FALSE,"Rev &amp; EBITDA YR1"}</definedName>
    <definedName name="ratings1" localSheetId="6" hidden="1">{#N/A,#N/A,FALSE,"Capitaliztion Matrix";#N/A,#N/A,FALSE,"4YR P&amp;L";#N/A,#N/A,FALSE,"Program Contributions";#N/A,#N/A,FALSE,"P&amp;L Trans YR 2";#N/A,#N/A,FALSE,"Rev &amp; EBITDA YR2";#N/A,#N/A,FALSE,"P&amp;L Trans YR 1";#N/A,#N/A,FALSE,"Rev &amp; EBITDA YR1"}</definedName>
    <definedName name="ratings1" localSheetId="3" hidden="1">{#N/A,#N/A,FALSE,"Capitaliztion Matrix";#N/A,#N/A,FALSE,"4YR P&amp;L";#N/A,#N/A,FALSE,"Program Contributions";#N/A,#N/A,FALSE,"P&amp;L Trans YR 2";#N/A,#N/A,FALSE,"Rev &amp; EBITDA YR2";#N/A,#N/A,FALSE,"P&amp;L Trans YR 1";#N/A,#N/A,FALSE,"Rev &amp; EBITDA YR1"}</definedName>
    <definedName name="ratings1" localSheetId="21" hidden="1">{#N/A,#N/A,FALSE,"Capitaliztion Matrix";#N/A,#N/A,FALSE,"4YR P&amp;L";#N/A,#N/A,FALSE,"Program Contributions";#N/A,#N/A,FALSE,"P&amp;L Trans YR 2";#N/A,#N/A,FALSE,"Rev &amp; EBITDA YR2";#N/A,#N/A,FALSE,"P&amp;L Trans YR 1";#N/A,#N/A,FALSE,"Rev &amp; EBITDA YR1"}</definedName>
    <definedName name="ratings1" localSheetId="20" hidden="1">{#N/A,#N/A,FALSE,"Capitaliztion Matrix";#N/A,#N/A,FALSE,"4YR P&amp;L";#N/A,#N/A,FALSE,"Program Contributions";#N/A,#N/A,FALSE,"P&amp;L Trans YR 2";#N/A,#N/A,FALSE,"Rev &amp; EBITDA YR2";#N/A,#N/A,FALSE,"P&amp;L Trans YR 1";#N/A,#N/A,FALSE,"Rev &amp; EBITDA YR1"}</definedName>
    <definedName name="ratings1" localSheetId="24" hidden="1">{#N/A,#N/A,FALSE,"Capitaliztion Matrix";#N/A,#N/A,FALSE,"4YR P&amp;L";#N/A,#N/A,FALSE,"Program Contributions";#N/A,#N/A,FALSE,"P&amp;L Trans YR 2";#N/A,#N/A,FALSE,"Rev &amp; EBITDA YR2";#N/A,#N/A,FALSE,"P&amp;L Trans YR 1";#N/A,#N/A,FALSE,"Rev &amp; EBITDA YR1"}</definedName>
    <definedName name="ratings1" localSheetId="9" hidden="1">{#N/A,#N/A,FALSE,"Capitaliztion Matrix";#N/A,#N/A,FALSE,"4YR P&amp;L";#N/A,#N/A,FALSE,"Program Contributions";#N/A,#N/A,FALSE,"P&amp;L Trans YR 2";#N/A,#N/A,FALSE,"Rev &amp; EBITDA YR2";#N/A,#N/A,FALSE,"P&amp;L Trans YR 1";#N/A,#N/A,FALSE,"Rev &amp; EBITDA YR1"}</definedName>
    <definedName name="ratings1" localSheetId="23" hidden="1">{#N/A,#N/A,FALSE,"Capitaliztion Matrix";#N/A,#N/A,FALSE,"4YR P&amp;L";#N/A,#N/A,FALSE,"Program Contributions";#N/A,#N/A,FALSE,"P&amp;L Trans YR 2";#N/A,#N/A,FALSE,"Rev &amp; EBITDA YR2";#N/A,#N/A,FALSE,"P&amp;L Trans YR 1";#N/A,#N/A,FALSE,"Rev &amp; EBITDA YR1"}</definedName>
    <definedName name="ratings1" localSheetId="8" hidden="1">{#N/A,#N/A,FALSE,"Capitaliztion Matrix";#N/A,#N/A,FALSE,"4YR P&amp;L";#N/A,#N/A,FALSE,"Program Contributions";#N/A,#N/A,FALSE,"P&amp;L Trans YR 2";#N/A,#N/A,FALSE,"Rev &amp; EBITDA YR2";#N/A,#N/A,FALSE,"P&amp;L Trans YR 1";#N/A,#N/A,FALSE,"Rev &amp; EBITDA YR1"}</definedName>
    <definedName name="ratings1" localSheetId="22" hidden="1">{#N/A,#N/A,FALSE,"Capitaliztion Matrix";#N/A,#N/A,FALSE,"4YR P&amp;L";#N/A,#N/A,FALSE,"Program Contributions";#N/A,#N/A,FALSE,"P&amp;L Trans YR 2";#N/A,#N/A,FALSE,"Rev &amp; EBITDA YR2";#N/A,#N/A,FALSE,"P&amp;L Trans YR 1";#N/A,#N/A,FALSE,"Rev &amp; EBITDA YR1"}</definedName>
    <definedName name="ratings1" localSheetId="7" hidden="1">{#N/A,#N/A,FALSE,"Capitaliztion Matrix";#N/A,#N/A,FALSE,"4YR P&amp;L";#N/A,#N/A,FALSE,"Program Contributions";#N/A,#N/A,FALSE,"P&amp;L Trans YR 2";#N/A,#N/A,FALSE,"Rev &amp; EBITDA YR2";#N/A,#N/A,FALSE,"P&amp;L Trans YR 1";#N/A,#N/A,FALSE,"Rev &amp; EBITDA YR1"}</definedName>
    <definedName name="ratings1" hidden="1">{#N/A,#N/A,FALSE,"Capitaliztion Matrix";#N/A,#N/A,FALSE,"4YR P&amp;L";#N/A,#N/A,FALSE,"Program Contributions";#N/A,#N/A,FALSE,"P&amp;L Trans YR 2";#N/A,#N/A,FALSE,"Rev &amp; EBITDA YR2";#N/A,#N/A,FALSE,"P&amp;L Trans YR 1";#N/A,#N/A,FALSE,"Rev &amp; EBITDA YR1"}</definedName>
    <definedName name="Reduced_acct">OFFSET('[62]tb 2007 reformat'!$A$1,1,0,COUNTA('[62]tb 2007 reformat'!$A$1:$A$65536),1)</definedName>
    <definedName name="REPORT">#REF!</definedName>
    <definedName name="report_as_of_date">'[31]Lead Inputs and Calculations'!$G$14</definedName>
    <definedName name="report_date">#REF!</definedName>
    <definedName name="report_end">[57]Inputs!$C$12</definedName>
    <definedName name="report_month">[57]Inputs!$C$15</definedName>
    <definedName name="report_name">#REF!</definedName>
    <definedName name="Report_Pages">#REF!</definedName>
    <definedName name="report_quarter">[57]Inputs!$C$16</definedName>
    <definedName name="report_start">#REF!</definedName>
    <definedName name="report_title">'[31]Lead Inputs and Calculations'!$G$13</definedName>
    <definedName name="report_updated">'[31]Lead Inputs and Calculations'!$G$15</definedName>
    <definedName name="ReportDate">[37]Lead!$B$3</definedName>
    <definedName name="ReportingPeriodMonth">8</definedName>
    <definedName name="RETURN">[23]A!$M$129:$M$143</definedName>
    <definedName name="RevenueConversionFactor">#REF!</definedName>
    <definedName name="REVENUES">#REF!</definedName>
    <definedName name="revreqrma">#REF!</definedName>
    <definedName name="REVREQRMA2">#REF!</definedName>
    <definedName name="riskprem">#REF!</definedName>
    <definedName name="RMA3B">#REF!</definedName>
    <definedName name="RMA7B">#REF!</definedName>
    <definedName name="RORADJ">#REF!</definedName>
    <definedName name="rvp_category">#REF!</definedName>
    <definedName name="s">'[63]Credit Ratings-DO Not'!$B$5:$C$26</definedName>
    <definedName name="SAP">#REF!</definedName>
    <definedName name="SAPBEXdnldView" hidden="1">"BTUWP3HOJZ37H3AQ9YYFGZZKX"</definedName>
    <definedName name="SAPBEXhrIndnt" hidden="1">"Wide"</definedName>
    <definedName name="SAPBEXsysID" hidden="1">"BPR"</definedName>
    <definedName name="SAPsysID" hidden="1">"708C5W7SBKP804JT78WJ0JNKI"</definedName>
    <definedName name="SAPwbID" hidden="1">"ARS"</definedName>
    <definedName name="SC.1">#REF!</definedName>
    <definedName name="SC.3">#REF!</definedName>
    <definedName name="SC.5">#REF!</definedName>
    <definedName name="sch">#REF!</definedName>
    <definedName name="SCHA">#REF!</definedName>
    <definedName name="SCHABDR">#REF!</definedName>
    <definedName name="SCU.CE">'[38]Cust Eq Input'!#REF!</definedName>
    <definedName name="sdaf" localSheetId="18" hidden="1">{#N/A,#N/A,FALSE,"Capitaliztion Matrix";#N/A,#N/A,FALSE,"4YR P&amp;L";#N/A,#N/A,FALSE,"Program Contributions";#N/A,#N/A,FALSE,"P&amp;L Trans YR 2";#N/A,#N/A,FALSE,"Rev &amp; EBITDA YR2";#N/A,#N/A,FALSE,"P&amp;L Trans YR 1";#N/A,#N/A,FALSE,"Rev &amp; EBITDA YR1"}</definedName>
    <definedName name="sdaf" localSheetId="14" hidden="1">{#N/A,#N/A,FALSE,"Capitaliztion Matrix";#N/A,#N/A,FALSE,"4YR P&amp;L";#N/A,#N/A,FALSE,"Program Contributions";#N/A,#N/A,FALSE,"P&amp;L Trans YR 2";#N/A,#N/A,FALSE,"Rev &amp; EBITDA YR2";#N/A,#N/A,FALSE,"P&amp;L Trans YR 1";#N/A,#N/A,FALSE,"Rev &amp; EBITDA YR1"}</definedName>
    <definedName name="sdaf" localSheetId="17" hidden="1">{#N/A,#N/A,FALSE,"Capitaliztion Matrix";#N/A,#N/A,FALSE,"4YR P&amp;L";#N/A,#N/A,FALSE,"Program Contributions";#N/A,#N/A,FALSE,"P&amp;L Trans YR 2";#N/A,#N/A,FALSE,"Rev &amp; EBITDA YR2";#N/A,#N/A,FALSE,"P&amp;L Trans YR 1";#N/A,#N/A,FALSE,"Rev &amp; EBITDA YR1"}</definedName>
    <definedName name="sdaf" localSheetId="19" hidden="1">{#N/A,#N/A,FALSE,"Capitaliztion Matrix";#N/A,#N/A,FALSE,"4YR P&amp;L";#N/A,#N/A,FALSE,"Program Contributions";#N/A,#N/A,FALSE,"P&amp;L Trans YR 2";#N/A,#N/A,FALSE,"Rev &amp; EBITDA YR2";#N/A,#N/A,FALSE,"P&amp;L Trans YR 1";#N/A,#N/A,FALSE,"Rev &amp; EBITDA YR1"}</definedName>
    <definedName name="sdaf" localSheetId="6" hidden="1">{#N/A,#N/A,FALSE,"Capitaliztion Matrix";#N/A,#N/A,FALSE,"4YR P&amp;L";#N/A,#N/A,FALSE,"Program Contributions";#N/A,#N/A,FALSE,"P&amp;L Trans YR 2";#N/A,#N/A,FALSE,"Rev &amp; EBITDA YR2";#N/A,#N/A,FALSE,"P&amp;L Trans YR 1";#N/A,#N/A,FALSE,"Rev &amp; EBITDA YR1"}</definedName>
    <definedName name="sdaf" localSheetId="3" hidden="1">{#N/A,#N/A,FALSE,"Capitaliztion Matrix";#N/A,#N/A,FALSE,"4YR P&amp;L";#N/A,#N/A,FALSE,"Program Contributions";#N/A,#N/A,FALSE,"P&amp;L Trans YR 2";#N/A,#N/A,FALSE,"Rev &amp; EBITDA YR2";#N/A,#N/A,FALSE,"P&amp;L Trans YR 1";#N/A,#N/A,FALSE,"Rev &amp; EBITDA YR1"}</definedName>
    <definedName name="sdaf" localSheetId="21" hidden="1">{#N/A,#N/A,FALSE,"Capitaliztion Matrix";#N/A,#N/A,FALSE,"4YR P&amp;L";#N/A,#N/A,FALSE,"Program Contributions";#N/A,#N/A,FALSE,"P&amp;L Trans YR 2";#N/A,#N/A,FALSE,"Rev &amp; EBITDA YR2";#N/A,#N/A,FALSE,"P&amp;L Trans YR 1";#N/A,#N/A,FALSE,"Rev &amp; EBITDA YR1"}</definedName>
    <definedName name="sdaf" localSheetId="20" hidden="1">{#N/A,#N/A,FALSE,"Capitaliztion Matrix";#N/A,#N/A,FALSE,"4YR P&amp;L";#N/A,#N/A,FALSE,"Program Contributions";#N/A,#N/A,FALSE,"P&amp;L Trans YR 2";#N/A,#N/A,FALSE,"Rev &amp; EBITDA YR2";#N/A,#N/A,FALSE,"P&amp;L Trans YR 1";#N/A,#N/A,FALSE,"Rev &amp; EBITDA YR1"}</definedName>
    <definedName name="sdaf" localSheetId="24" hidden="1">{#N/A,#N/A,FALSE,"Capitaliztion Matrix";#N/A,#N/A,FALSE,"4YR P&amp;L";#N/A,#N/A,FALSE,"Program Contributions";#N/A,#N/A,FALSE,"P&amp;L Trans YR 2";#N/A,#N/A,FALSE,"Rev &amp; EBITDA YR2";#N/A,#N/A,FALSE,"P&amp;L Trans YR 1";#N/A,#N/A,FALSE,"Rev &amp; EBITDA YR1"}</definedName>
    <definedName name="sdaf" localSheetId="9" hidden="1">{#N/A,#N/A,FALSE,"Capitaliztion Matrix";#N/A,#N/A,FALSE,"4YR P&amp;L";#N/A,#N/A,FALSE,"Program Contributions";#N/A,#N/A,FALSE,"P&amp;L Trans YR 2";#N/A,#N/A,FALSE,"Rev &amp; EBITDA YR2";#N/A,#N/A,FALSE,"P&amp;L Trans YR 1";#N/A,#N/A,FALSE,"Rev &amp; EBITDA YR1"}</definedName>
    <definedName name="sdaf" localSheetId="23" hidden="1">{#N/A,#N/A,FALSE,"Capitaliztion Matrix";#N/A,#N/A,FALSE,"4YR P&amp;L";#N/A,#N/A,FALSE,"Program Contributions";#N/A,#N/A,FALSE,"P&amp;L Trans YR 2";#N/A,#N/A,FALSE,"Rev &amp; EBITDA YR2";#N/A,#N/A,FALSE,"P&amp;L Trans YR 1";#N/A,#N/A,FALSE,"Rev &amp; EBITDA YR1"}</definedName>
    <definedName name="sdaf" localSheetId="8" hidden="1">{#N/A,#N/A,FALSE,"Capitaliztion Matrix";#N/A,#N/A,FALSE,"4YR P&amp;L";#N/A,#N/A,FALSE,"Program Contributions";#N/A,#N/A,FALSE,"P&amp;L Trans YR 2";#N/A,#N/A,FALSE,"Rev &amp; EBITDA YR2";#N/A,#N/A,FALSE,"P&amp;L Trans YR 1";#N/A,#N/A,FALSE,"Rev &amp; EBITDA YR1"}</definedName>
    <definedName name="sdaf" localSheetId="22" hidden="1">{#N/A,#N/A,FALSE,"Capitaliztion Matrix";#N/A,#N/A,FALSE,"4YR P&amp;L";#N/A,#N/A,FALSE,"Program Contributions";#N/A,#N/A,FALSE,"P&amp;L Trans YR 2";#N/A,#N/A,FALSE,"Rev &amp; EBITDA YR2";#N/A,#N/A,FALSE,"P&amp;L Trans YR 1";#N/A,#N/A,FALSE,"Rev &amp; EBITDA YR1"}</definedName>
    <definedName name="sdaf" localSheetId="7" hidden="1">{#N/A,#N/A,FALSE,"Capitaliztion Matrix";#N/A,#N/A,FALSE,"4YR P&amp;L";#N/A,#N/A,FALSE,"Program Contributions";#N/A,#N/A,FALSE,"P&amp;L Trans YR 2";#N/A,#N/A,FALSE,"Rev &amp; EBITDA YR2";#N/A,#N/A,FALSE,"P&amp;L Trans YR 1";#N/A,#N/A,FALSE,"Rev &amp; EBITDA YR1"}</definedName>
    <definedName name="sdaf" hidden="1">{#N/A,#N/A,FALSE,"Capitaliztion Matrix";#N/A,#N/A,FALSE,"4YR P&amp;L";#N/A,#N/A,FALSE,"Program Contributions";#N/A,#N/A,FALSE,"P&amp;L Trans YR 2";#N/A,#N/A,FALSE,"Rev &amp; EBITDA YR2";#N/A,#N/A,FALSE,"P&amp;L Trans YR 1";#N/A,#N/A,FALSE,"Rev &amp; EBITDA YR1"}</definedName>
    <definedName name="se">#REF!</definedName>
    <definedName name="SE.SE60D.ALLOC.">#REF!</definedName>
    <definedName name="SELECT_BU_as_ADDR_AT1_F">#REF!</definedName>
    <definedName name="sencount" hidden="1">1</definedName>
    <definedName name="sewer_customers">'[17]Input Schedule'!$C$12</definedName>
    <definedName name="Sewer_distributions_of_costs_to_plant">[41]Input!$B$14</definedName>
    <definedName name="SL700_Data">#REF!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opt" localSheetId="18" hidden="1">#REF!</definedName>
    <definedName name="solver_opt" localSheetId="14" hidden="1">#REF!</definedName>
    <definedName name="solver_opt" localSheetId="17" hidden="1">#REF!</definedName>
    <definedName name="solver_opt" localSheetId="19" hidden="1">#REF!</definedName>
    <definedName name="solver_opt" localSheetId="3" hidden="1">#REF!</definedName>
    <definedName name="solver_opt" localSheetId="24" hidden="1">#REF!</definedName>
    <definedName name="solver_opt" localSheetId="9" hidden="1">#REF!</definedName>
    <definedName name="solver_opt" localSheetId="23" hidden="1">#REF!</definedName>
    <definedName name="solver_opt" localSheetId="8" hidden="1">#REF!</definedName>
    <definedName name="solver_opt" localSheetId="22" hidden="1">#REF!</definedName>
    <definedName name="solver_opt" localSheetId="7" hidden="1">#REF!</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ome" localSheetId="18" hidden="1">{#N/A,#N/A,FALSE,"Aging Summary";#N/A,#N/A,FALSE,"Ratio Analysis";#N/A,#N/A,FALSE,"Test 120 Day Accts";#N/A,#N/A,FALSE,"Tickmarks"}</definedName>
    <definedName name="some" localSheetId="14" hidden="1">{#N/A,#N/A,FALSE,"Aging Summary";#N/A,#N/A,FALSE,"Ratio Analysis";#N/A,#N/A,FALSE,"Test 120 Day Accts";#N/A,#N/A,FALSE,"Tickmarks"}</definedName>
    <definedName name="some" localSheetId="17" hidden="1">{#N/A,#N/A,FALSE,"Aging Summary";#N/A,#N/A,FALSE,"Ratio Analysis";#N/A,#N/A,FALSE,"Test 120 Day Accts";#N/A,#N/A,FALSE,"Tickmarks"}</definedName>
    <definedName name="some" localSheetId="19" hidden="1">{#N/A,#N/A,FALSE,"Aging Summary";#N/A,#N/A,FALSE,"Ratio Analysis";#N/A,#N/A,FALSE,"Test 120 Day Accts";#N/A,#N/A,FALSE,"Tickmarks"}</definedName>
    <definedName name="some" localSheetId="13" hidden="1">{#N/A,#N/A,FALSE,"Aging Summary";#N/A,#N/A,FALSE,"Ratio Analysis";#N/A,#N/A,FALSE,"Test 120 Day Accts";#N/A,#N/A,FALSE,"Tickmarks"}</definedName>
    <definedName name="some" localSheetId="6" hidden="1">{#N/A,#N/A,FALSE,"Aging Summary";#N/A,#N/A,FALSE,"Ratio Analysis";#N/A,#N/A,FALSE,"Test 120 Day Accts";#N/A,#N/A,FALSE,"Tickmarks"}</definedName>
    <definedName name="some" localSheetId="3" hidden="1">{#N/A,#N/A,FALSE,"Aging Summary";#N/A,#N/A,FALSE,"Ratio Analysis";#N/A,#N/A,FALSE,"Test 120 Day Accts";#N/A,#N/A,FALSE,"Tickmarks"}</definedName>
    <definedName name="some" localSheetId="21" hidden="1">{#N/A,#N/A,FALSE,"Aging Summary";#N/A,#N/A,FALSE,"Ratio Analysis";#N/A,#N/A,FALSE,"Test 120 Day Accts";#N/A,#N/A,FALSE,"Tickmarks"}</definedName>
    <definedName name="some" localSheetId="20" hidden="1">{#N/A,#N/A,FALSE,"Aging Summary";#N/A,#N/A,FALSE,"Ratio Analysis";#N/A,#N/A,FALSE,"Test 120 Day Accts";#N/A,#N/A,FALSE,"Tickmarks"}</definedName>
    <definedName name="some" localSheetId="24" hidden="1">{#N/A,#N/A,FALSE,"Aging Summary";#N/A,#N/A,FALSE,"Ratio Analysis";#N/A,#N/A,FALSE,"Test 120 Day Accts";#N/A,#N/A,FALSE,"Tickmarks"}</definedName>
    <definedName name="some" localSheetId="9" hidden="1">{#N/A,#N/A,FALSE,"Aging Summary";#N/A,#N/A,FALSE,"Ratio Analysis";#N/A,#N/A,FALSE,"Test 120 Day Accts";#N/A,#N/A,FALSE,"Tickmarks"}</definedName>
    <definedName name="some" localSheetId="23" hidden="1">{#N/A,#N/A,FALSE,"Aging Summary";#N/A,#N/A,FALSE,"Ratio Analysis";#N/A,#N/A,FALSE,"Test 120 Day Accts";#N/A,#N/A,FALSE,"Tickmarks"}</definedName>
    <definedName name="some" localSheetId="8" hidden="1">{#N/A,#N/A,FALSE,"Aging Summary";#N/A,#N/A,FALSE,"Ratio Analysis";#N/A,#N/A,FALSE,"Test 120 Day Accts";#N/A,#N/A,FALSE,"Tickmarks"}</definedName>
    <definedName name="some" localSheetId="22" hidden="1">{#N/A,#N/A,FALSE,"Aging Summary";#N/A,#N/A,FALSE,"Ratio Analysis";#N/A,#N/A,FALSE,"Test 120 Day Accts";#N/A,#N/A,FALSE,"Tickmarks"}</definedName>
    <definedName name="some" localSheetId="7" hidden="1">{#N/A,#N/A,FALSE,"Aging Summary";#N/A,#N/A,FALSE,"Ratio Analysis";#N/A,#N/A,FALSE,"Test 120 Day Accts";#N/A,#N/A,FALSE,"Tickmarks"}</definedName>
    <definedName name="some" hidden="1">{#N/A,#N/A,FALSE,"Aging Summary";#N/A,#N/A,FALSE,"Ratio Analysis";#N/A,#N/A,FALSE,"Test 120 Day Accts";#N/A,#N/A,FALSE,"Tickmarks"}</definedName>
    <definedName name="SPWS_WBID">"5C3BEB3C-3631-11D4-B07C-00104BC5D17F"</definedName>
    <definedName name="subpart" localSheetId="18" hidden="1">{#N/A,#N/A,FALSE,"Summary";#N/A,#N/A,FALSE,"Fed.State Prov";#N/A,#N/A,FALSE,"Foreign Prov";#N/A,#N/A,FALSE,"Thera Fgrn";#N/A,#N/A,FALSE,"CCD Fgrn";#N/A,#N/A,FALSE,"Biocine Fgrn";#N/A,#N/A,FALSE,"Vision Fgrn";#N/A,#N/A,FALSE,"Frgn vs Dom"}</definedName>
    <definedName name="subpart" localSheetId="14" hidden="1">{#N/A,#N/A,FALSE,"Summary";#N/A,#N/A,FALSE,"Fed.State Prov";#N/A,#N/A,FALSE,"Foreign Prov";#N/A,#N/A,FALSE,"Thera Fgrn";#N/A,#N/A,FALSE,"CCD Fgrn";#N/A,#N/A,FALSE,"Biocine Fgrn";#N/A,#N/A,FALSE,"Vision Fgrn";#N/A,#N/A,FALSE,"Frgn vs Dom"}</definedName>
    <definedName name="subpart" localSheetId="17" hidden="1">{#N/A,#N/A,FALSE,"Summary";#N/A,#N/A,FALSE,"Fed.State Prov";#N/A,#N/A,FALSE,"Foreign Prov";#N/A,#N/A,FALSE,"Thera Fgrn";#N/A,#N/A,FALSE,"CCD Fgrn";#N/A,#N/A,FALSE,"Biocine Fgrn";#N/A,#N/A,FALSE,"Vision Fgrn";#N/A,#N/A,FALSE,"Frgn vs Dom"}</definedName>
    <definedName name="subpart" localSheetId="19" hidden="1">{#N/A,#N/A,FALSE,"Summary";#N/A,#N/A,FALSE,"Fed.State Prov";#N/A,#N/A,FALSE,"Foreign Prov";#N/A,#N/A,FALSE,"Thera Fgrn";#N/A,#N/A,FALSE,"CCD Fgrn";#N/A,#N/A,FALSE,"Biocine Fgrn";#N/A,#N/A,FALSE,"Vision Fgrn";#N/A,#N/A,FALSE,"Frgn vs Dom"}</definedName>
    <definedName name="subpart" localSheetId="6" hidden="1">{#N/A,#N/A,FALSE,"Summary";#N/A,#N/A,FALSE,"Fed.State Prov";#N/A,#N/A,FALSE,"Foreign Prov";#N/A,#N/A,FALSE,"Thera Fgrn";#N/A,#N/A,FALSE,"CCD Fgrn";#N/A,#N/A,FALSE,"Biocine Fgrn";#N/A,#N/A,FALSE,"Vision Fgrn";#N/A,#N/A,FALSE,"Frgn vs Dom"}</definedName>
    <definedName name="subpart" localSheetId="3" hidden="1">{#N/A,#N/A,FALSE,"Summary";#N/A,#N/A,FALSE,"Fed.State Prov";#N/A,#N/A,FALSE,"Foreign Prov";#N/A,#N/A,FALSE,"Thera Fgrn";#N/A,#N/A,FALSE,"CCD Fgrn";#N/A,#N/A,FALSE,"Biocine Fgrn";#N/A,#N/A,FALSE,"Vision Fgrn";#N/A,#N/A,FALSE,"Frgn vs Dom"}</definedName>
    <definedName name="subpart" localSheetId="25" hidden="1">{#N/A,#N/A,FALSE,"Summary";#N/A,#N/A,FALSE,"Fed.State Prov";#N/A,#N/A,FALSE,"Foreign Prov";#N/A,#N/A,FALSE,"Thera Fgrn";#N/A,#N/A,FALSE,"CCD Fgrn";#N/A,#N/A,FALSE,"Biocine Fgrn";#N/A,#N/A,FALSE,"Vision Fgrn";#N/A,#N/A,FALSE,"Frgn vs Dom"}</definedName>
    <definedName name="subpart" localSheetId="21" hidden="1">{#N/A,#N/A,FALSE,"Summary";#N/A,#N/A,FALSE,"Fed.State Prov";#N/A,#N/A,FALSE,"Foreign Prov";#N/A,#N/A,FALSE,"Thera Fgrn";#N/A,#N/A,FALSE,"CCD Fgrn";#N/A,#N/A,FALSE,"Biocine Fgrn";#N/A,#N/A,FALSE,"Vision Fgrn";#N/A,#N/A,FALSE,"Frgn vs Dom"}</definedName>
    <definedName name="subpart" localSheetId="20" hidden="1">{#N/A,#N/A,FALSE,"Summary";#N/A,#N/A,FALSE,"Fed.State Prov";#N/A,#N/A,FALSE,"Foreign Prov";#N/A,#N/A,FALSE,"Thera Fgrn";#N/A,#N/A,FALSE,"CCD Fgrn";#N/A,#N/A,FALSE,"Biocine Fgrn";#N/A,#N/A,FALSE,"Vision Fgrn";#N/A,#N/A,FALSE,"Frgn vs Dom"}</definedName>
    <definedName name="subpart" localSheetId="24" hidden="1">{#N/A,#N/A,FALSE,"Summary";#N/A,#N/A,FALSE,"Fed.State Prov";#N/A,#N/A,FALSE,"Foreign Prov";#N/A,#N/A,FALSE,"Thera Fgrn";#N/A,#N/A,FALSE,"CCD Fgrn";#N/A,#N/A,FALSE,"Biocine Fgrn";#N/A,#N/A,FALSE,"Vision Fgrn";#N/A,#N/A,FALSE,"Frgn vs Dom"}</definedName>
    <definedName name="subpart" localSheetId="9" hidden="1">{#N/A,#N/A,FALSE,"Summary";#N/A,#N/A,FALSE,"Fed.State Prov";#N/A,#N/A,FALSE,"Foreign Prov";#N/A,#N/A,FALSE,"Thera Fgrn";#N/A,#N/A,FALSE,"CCD Fgrn";#N/A,#N/A,FALSE,"Biocine Fgrn";#N/A,#N/A,FALSE,"Vision Fgrn";#N/A,#N/A,FALSE,"Frgn vs Dom"}</definedName>
    <definedName name="subpart" localSheetId="23" hidden="1">{#N/A,#N/A,FALSE,"Summary";#N/A,#N/A,FALSE,"Fed.State Prov";#N/A,#N/A,FALSE,"Foreign Prov";#N/A,#N/A,FALSE,"Thera Fgrn";#N/A,#N/A,FALSE,"CCD Fgrn";#N/A,#N/A,FALSE,"Biocine Fgrn";#N/A,#N/A,FALSE,"Vision Fgrn";#N/A,#N/A,FALSE,"Frgn vs Dom"}</definedName>
    <definedName name="subpart" localSheetId="8" hidden="1">{#N/A,#N/A,FALSE,"Summary";#N/A,#N/A,FALSE,"Fed.State Prov";#N/A,#N/A,FALSE,"Foreign Prov";#N/A,#N/A,FALSE,"Thera Fgrn";#N/A,#N/A,FALSE,"CCD Fgrn";#N/A,#N/A,FALSE,"Biocine Fgrn";#N/A,#N/A,FALSE,"Vision Fgrn";#N/A,#N/A,FALSE,"Frgn vs Dom"}</definedName>
    <definedName name="subpart" localSheetId="22" hidden="1">{#N/A,#N/A,FALSE,"Summary";#N/A,#N/A,FALSE,"Fed.State Prov";#N/A,#N/A,FALSE,"Foreign Prov";#N/A,#N/A,FALSE,"Thera Fgrn";#N/A,#N/A,FALSE,"CCD Fgrn";#N/A,#N/A,FALSE,"Biocine Fgrn";#N/A,#N/A,FALSE,"Vision Fgrn";#N/A,#N/A,FALSE,"Frgn vs Dom"}</definedName>
    <definedName name="subpart" localSheetId="7" hidden="1">{#N/A,#N/A,FALSE,"Summary";#N/A,#N/A,FALSE,"Fed.State Prov";#N/A,#N/A,FALSE,"Foreign Prov";#N/A,#N/A,FALSE,"Thera Fgrn";#N/A,#N/A,FALSE,"CCD Fgrn";#N/A,#N/A,FALSE,"Biocine Fgrn";#N/A,#N/A,FALSE,"Vision Fgrn";#N/A,#N/A,FALSE,"Frgn vs Dom"}</definedName>
    <definedName name="subpart" hidden="1">{#N/A,#N/A,FALSE,"Summary";#N/A,#N/A,FALSE,"Fed.State Prov";#N/A,#N/A,FALSE,"Foreign Prov";#N/A,#N/A,FALSE,"Thera Fgrn";#N/A,#N/A,FALSE,"CCD Fgrn";#N/A,#N/A,FALSE,"Biocine Fgrn";#N/A,#N/A,FALSE,"Vision Fgrn";#N/A,#N/A,FALSE,"Frgn vs Dom"}</definedName>
    <definedName name="SUMMARY">[58]A!$A$1:$J$52</definedName>
    <definedName name="support">#REF!</definedName>
    <definedName name="swr_comp_dep">'[17]Input Schedule'!$D$30</definedName>
    <definedName name="swr_cust_per">'[17]Input Schedule'!$D$12</definedName>
    <definedName name="swr_plt_dep">'[17]Input Schedule'!$D$29</definedName>
    <definedName name="swr_vhle_dep">'[17]Input Schedule'!$D$31</definedName>
    <definedName name="t">'[38]Cust Eq Input'!#REF!</definedName>
    <definedName name="tar10high">[54]Calculate!#REF!</definedName>
    <definedName name="tar10low">[54]Calculate!#REF!</definedName>
    <definedName name="tar11high">[54]Calculate!#REF!</definedName>
    <definedName name="tar11low">[54]Calculate!#REF!</definedName>
    <definedName name="tar12high">[54]Calculate!#REF!</definedName>
    <definedName name="tar12low">[54]Calculate!#REF!</definedName>
    <definedName name="tar13high">[54]Calculate!#REF!</definedName>
    <definedName name="tar13low">[54]Calculate!#REF!</definedName>
    <definedName name="tar14high">[54]Calculate!#REF!</definedName>
    <definedName name="tar14low">[54]Calculate!#REF!</definedName>
    <definedName name="tar15high">[54]Calculate!#REF!</definedName>
    <definedName name="tar15low">[54]Calculate!#REF!</definedName>
    <definedName name="tar16high">[54]Calculate!#REF!</definedName>
    <definedName name="tar16low">[54]Calculate!#REF!</definedName>
    <definedName name="tar17high">[54]Calculate!#REF!</definedName>
    <definedName name="tar17low">[54]Calculate!#REF!</definedName>
    <definedName name="tar18high">[54]Calculate!#REF!</definedName>
    <definedName name="tar18low">[54]Calculate!#REF!</definedName>
    <definedName name="tar19high">[54]Calculate!#REF!</definedName>
    <definedName name="tar19low">[54]Calculate!#REF!</definedName>
    <definedName name="tar1high">[54]Calculate!#REF!</definedName>
    <definedName name="tar20high">[54]Calculate!#REF!</definedName>
    <definedName name="tar20low">[54]Calculate!#REF!</definedName>
    <definedName name="tar2high">[54]Calculate!#REF!</definedName>
    <definedName name="tar3high">[54]Calculate!#REF!</definedName>
    <definedName name="tar4high">[54]Calculate!#REF!</definedName>
    <definedName name="tar5high">[54]Calculate!#REF!</definedName>
    <definedName name="tar6high">[54]Calculate!#REF!</definedName>
    <definedName name="tar7high">[54]Calculate!#REF!</definedName>
    <definedName name="tar8high">[54]Calculate!#REF!</definedName>
    <definedName name="tar9high">[54]Calculate!#REF!</definedName>
    <definedName name="tar9low">[54]Calculate!#REF!</definedName>
    <definedName name="TAXCALC2">[53]summary:fit!$A$1:$V$287</definedName>
    <definedName name="telephone">#REF!</definedName>
    <definedName name="Test" localSheetId="16">'[35]WSC Factor'!$C$4</definedName>
    <definedName name="test" localSheetId="19" hidden="1">[16]Table!#REF!</definedName>
    <definedName name="test" localSheetId="3" hidden="1">[16]Table!#REF!</definedName>
    <definedName name="test" localSheetId="21" hidden="1">[16]Table!#REF!</definedName>
    <definedName name="test" localSheetId="20" hidden="1">[16]Table!#REF!</definedName>
    <definedName name="test" localSheetId="24" hidden="1">[16]Table!#REF!</definedName>
    <definedName name="test" localSheetId="9" hidden="1">[16]Table!#REF!</definedName>
    <definedName name="test" hidden="1">[16]Table!#REF!</definedName>
    <definedName name="test_year_end_date">'[17]Input Schedule'!$C$7</definedName>
    <definedName name="test2" localSheetId="18" hidden="1">{"Income Statement",#N/A,FALSE,"CFMODEL";"Balance Sheet",#N/A,FALSE,"CFMODEL"}</definedName>
    <definedName name="test2" localSheetId="14" hidden="1">{"Income Statement",#N/A,FALSE,"CFMODEL";"Balance Sheet",#N/A,FALSE,"CFMODEL"}</definedName>
    <definedName name="test2" localSheetId="15" hidden="1">{"Income Statement",#N/A,FALSE,"CFMODEL";"Balance Sheet",#N/A,FALSE,"CFMODEL"}</definedName>
    <definedName name="test2" localSheetId="16" hidden="1">{"Income Statement",#N/A,FALSE,"CFMODEL";"Balance Sheet",#N/A,FALSE,"CFMODEL"}</definedName>
    <definedName name="test2" localSheetId="17" hidden="1">{"Income Statement",#N/A,FALSE,"CFMODEL";"Balance Sheet",#N/A,FALSE,"CFMODEL"}</definedName>
    <definedName name="test2" localSheetId="19" hidden="1">{"Income Statement",#N/A,FALSE,"CFMODEL";"Balance Sheet",#N/A,FALSE,"CFMODEL"}</definedName>
    <definedName name="test2" localSheetId="6" hidden="1">{"Income Statement",#N/A,FALSE,"CFMODEL";"Balance Sheet",#N/A,FALSE,"CFMODEL"}</definedName>
    <definedName name="test2" localSheetId="3" hidden="1">{"Income Statement",#N/A,FALSE,"CFMODEL";"Balance Sheet",#N/A,FALSE,"CFMODEL"}</definedName>
    <definedName name="test2" localSheetId="21" hidden="1">{"Income Statement",#N/A,FALSE,"CFMODEL";"Balance Sheet",#N/A,FALSE,"CFMODEL"}</definedName>
    <definedName name="test2" localSheetId="20" hidden="1">{"Income Statement",#N/A,FALSE,"CFMODEL";"Balance Sheet",#N/A,FALSE,"CFMODEL"}</definedName>
    <definedName name="test2" localSheetId="24" hidden="1">{"Income Statement",#N/A,FALSE,"CFMODEL";"Balance Sheet",#N/A,FALSE,"CFMODEL"}</definedName>
    <definedName name="test2" localSheetId="9" hidden="1">{"Income Statement",#N/A,FALSE,"CFMODEL";"Balance Sheet",#N/A,FALSE,"CFMODEL"}</definedName>
    <definedName name="test2" localSheetId="23" hidden="1">{"Income Statement",#N/A,FALSE,"CFMODEL";"Balance Sheet",#N/A,FALSE,"CFMODEL"}</definedName>
    <definedName name="test2" localSheetId="8" hidden="1">{"Income Statement",#N/A,FALSE,"CFMODEL";"Balance Sheet",#N/A,FALSE,"CFMODEL"}</definedName>
    <definedName name="test2" localSheetId="22" hidden="1">{"Income Statement",#N/A,FALSE,"CFMODEL";"Balance Sheet",#N/A,FALSE,"CFMODEL"}</definedName>
    <definedName name="test2" localSheetId="7" hidden="1">{"Income Statement",#N/A,FALSE,"CFMODEL";"Balance Sheet",#N/A,FALSE,"CFMODEL"}</definedName>
    <definedName name="test2" hidden="1">{"Income Statement",#N/A,FALSE,"CFMODEL";"Balance Sheet",#N/A,FALSE,"CFMODEL"}</definedName>
    <definedName name="test3" localSheetId="18" hidden="1">{"Income Statement",#N/A,FALSE,"CFMODEL";"Balance Sheet",#N/A,FALSE,"CFMODEL"}</definedName>
    <definedName name="test3" localSheetId="14" hidden="1">{"Income Statement",#N/A,FALSE,"CFMODEL";"Balance Sheet",#N/A,FALSE,"CFMODEL"}</definedName>
    <definedName name="test3" localSheetId="15" hidden="1">{"Income Statement",#N/A,FALSE,"CFMODEL";"Balance Sheet",#N/A,FALSE,"CFMODEL"}</definedName>
    <definedName name="test3" localSheetId="16" hidden="1">{"Income Statement",#N/A,FALSE,"CFMODEL";"Balance Sheet",#N/A,FALSE,"CFMODEL"}</definedName>
    <definedName name="test3" localSheetId="17" hidden="1">{"Income Statement",#N/A,FALSE,"CFMODEL";"Balance Sheet",#N/A,FALSE,"CFMODEL"}</definedName>
    <definedName name="test3" localSheetId="19" hidden="1">{"Income Statement",#N/A,FALSE,"CFMODEL";"Balance Sheet",#N/A,FALSE,"CFMODEL"}</definedName>
    <definedName name="test3" localSheetId="6" hidden="1">{"Income Statement",#N/A,FALSE,"CFMODEL";"Balance Sheet",#N/A,FALSE,"CFMODEL"}</definedName>
    <definedName name="test3" localSheetId="3" hidden="1">{"Income Statement",#N/A,FALSE,"CFMODEL";"Balance Sheet",#N/A,FALSE,"CFMODEL"}</definedName>
    <definedName name="test3" localSheetId="21" hidden="1">{"Income Statement",#N/A,FALSE,"CFMODEL";"Balance Sheet",#N/A,FALSE,"CFMODEL"}</definedName>
    <definedName name="test3" localSheetId="20" hidden="1">{"Income Statement",#N/A,FALSE,"CFMODEL";"Balance Sheet",#N/A,FALSE,"CFMODEL"}</definedName>
    <definedName name="test3" localSheetId="24" hidden="1">{"Income Statement",#N/A,FALSE,"CFMODEL";"Balance Sheet",#N/A,FALSE,"CFMODEL"}</definedName>
    <definedName name="test3" localSheetId="9" hidden="1">{"Income Statement",#N/A,FALSE,"CFMODEL";"Balance Sheet",#N/A,FALSE,"CFMODEL"}</definedName>
    <definedName name="test3" localSheetId="23" hidden="1">{"Income Statement",#N/A,FALSE,"CFMODEL";"Balance Sheet",#N/A,FALSE,"CFMODEL"}</definedName>
    <definedName name="test3" localSheetId="8" hidden="1">{"Income Statement",#N/A,FALSE,"CFMODEL";"Balance Sheet",#N/A,FALSE,"CFMODEL"}</definedName>
    <definedName name="test3" localSheetId="22" hidden="1">{"Income Statement",#N/A,FALSE,"CFMODEL";"Balance Sheet",#N/A,FALSE,"CFMODEL"}</definedName>
    <definedName name="test3" localSheetId="7" hidden="1">{"Income Statement",#N/A,FALSE,"CFMODEL";"Balance Sheet",#N/A,FALSE,"CFMODEL"}</definedName>
    <definedName name="test3" hidden="1">{"Income Statement",#N/A,FALSE,"CFMODEL";"Balance Sheet",#N/A,FALSE,"CFMODEL"}</definedName>
    <definedName name="testperiod">#REF!</definedName>
    <definedName name="TestYear">'[35]General Data'!$C$4</definedName>
    <definedName name="TestYearEnded">'[64]Input Schedule'!$G$9</definedName>
    <definedName name="TestYr">'[39]General Data'!$C$4</definedName>
    <definedName name="Ticker">""</definedName>
    <definedName name="TN.1">#REF!</definedName>
    <definedName name="TN.3">#REF!</definedName>
    <definedName name="TN.5">#REF!</definedName>
    <definedName name="TOT">'[38]Cust Eq Input'!#REF!</definedName>
    <definedName name="TOT.CNC.CE">'[38]Cust Eq Input'!#REF!</definedName>
    <definedName name="total_UI_ERC">'[65]Input Schedule'!$C$16</definedName>
    <definedName name="Trans_Mod_Load_2018">'[36]MWR Model Load'!#REF!</definedName>
    <definedName name="tst" localSheetId="18" hidden="1">{"Income Statement",#N/A,FALSE,"CFMODEL";"Balance Sheet",#N/A,FALSE,"CFMODEL"}</definedName>
    <definedName name="tst" localSheetId="14" hidden="1">{"Income Statement",#N/A,FALSE,"CFMODEL";"Balance Sheet",#N/A,FALSE,"CFMODEL"}</definedName>
    <definedName name="tst" localSheetId="15" hidden="1">{"Income Statement",#N/A,FALSE,"CFMODEL";"Balance Sheet",#N/A,FALSE,"CFMODEL"}</definedName>
    <definedName name="tst" localSheetId="16" hidden="1">{"Income Statement",#N/A,FALSE,"CFMODEL";"Balance Sheet",#N/A,FALSE,"CFMODEL"}</definedName>
    <definedName name="tst" localSheetId="17" hidden="1">{"Income Statement",#N/A,FALSE,"CFMODEL";"Balance Sheet",#N/A,FALSE,"CFMODEL"}</definedName>
    <definedName name="tst" localSheetId="19" hidden="1">{"Income Statement",#N/A,FALSE,"CFMODEL";"Balance Sheet",#N/A,FALSE,"CFMODEL"}</definedName>
    <definedName name="tst" localSheetId="6" hidden="1">{"Income Statement",#N/A,FALSE,"CFMODEL";"Balance Sheet",#N/A,FALSE,"CFMODEL"}</definedName>
    <definedName name="tst" localSheetId="3" hidden="1">{"Income Statement",#N/A,FALSE,"CFMODEL";"Balance Sheet",#N/A,FALSE,"CFMODEL"}</definedName>
    <definedName name="tst" localSheetId="25" hidden="1">{"Income Statement",#N/A,FALSE,"CFMODEL";"Balance Sheet",#N/A,FALSE,"CFMODEL"}</definedName>
    <definedName name="tst" localSheetId="21" hidden="1">{"Income Statement",#N/A,FALSE,"CFMODEL";"Balance Sheet",#N/A,FALSE,"CFMODEL"}</definedName>
    <definedName name="tst" localSheetId="20" hidden="1">{"Income Statement",#N/A,FALSE,"CFMODEL";"Balance Sheet",#N/A,FALSE,"CFMODEL"}</definedName>
    <definedName name="tst" localSheetId="24" hidden="1">{"Income Statement",#N/A,FALSE,"CFMODEL";"Balance Sheet",#N/A,FALSE,"CFMODEL"}</definedName>
    <definedName name="tst" localSheetId="9" hidden="1">{"Income Statement",#N/A,FALSE,"CFMODEL";"Balance Sheet",#N/A,FALSE,"CFMODEL"}</definedName>
    <definedName name="tst" localSheetId="23" hidden="1">{"Income Statement",#N/A,FALSE,"CFMODEL";"Balance Sheet",#N/A,FALSE,"CFMODEL"}</definedName>
    <definedName name="tst" localSheetId="8" hidden="1">{"Income Statement",#N/A,FALSE,"CFMODEL";"Balance Sheet",#N/A,FALSE,"CFMODEL"}</definedName>
    <definedName name="tst" localSheetId="22" hidden="1">{"Income Statement",#N/A,FALSE,"CFMODEL";"Balance Sheet",#N/A,FALSE,"CFMODEL"}</definedName>
    <definedName name="tst" localSheetId="7" hidden="1">{"Income Statement",#N/A,FALSE,"CFMODEL";"Balance Sheet",#N/A,FALSE,"CFMODEL"}</definedName>
    <definedName name="tst" hidden="1">{"Income Statement",#N/A,FALSE,"CFMODEL";"Balance Sheet",#N/A,FALSE,"CFMODEL"}</definedName>
    <definedName name="update_date">#REF!</definedName>
    <definedName name="USDtoCAD">[36]Reference!#REF!</definedName>
    <definedName name="v">'[66]Input Schedule'!$D$39</definedName>
    <definedName name="VA.1">#REF!</definedName>
    <definedName name="VA.3">#REF!</definedName>
    <definedName name="VA.5">#REF!</definedName>
    <definedName name="vaffas" localSheetId="18" hidden="1">{#N/A,#N/A,FALSE,"New-RegularBevel";#N/A,#N/A,FALSE,"Optiva-Optiva2";#N/A,#N/A,FALSE,"Cathlon-Monoblok";#N/A,#N/A,FALSE,"Stylets"}</definedName>
    <definedName name="vaffas" localSheetId="14" hidden="1">{#N/A,#N/A,FALSE,"New-RegularBevel";#N/A,#N/A,FALSE,"Optiva-Optiva2";#N/A,#N/A,FALSE,"Cathlon-Monoblok";#N/A,#N/A,FALSE,"Stylets"}</definedName>
    <definedName name="vaffas" localSheetId="17" hidden="1">{#N/A,#N/A,FALSE,"New-RegularBevel";#N/A,#N/A,FALSE,"Optiva-Optiva2";#N/A,#N/A,FALSE,"Cathlon-Monoblok";#N/A,#N/A,FALSE,"Stylets"}</definedName>
    <definedName name="vaffas" localSheetId="19" hidden="1">{#N/A,#N/A,FALSE,"New-RegularBevel";#N/A,#N/A,FALSE,"Optiva-Optiva2";#N/A,#N/A,FALSE,"Cathlon-Monoblok";#N/A,#N/A,FALSE,"Stylets"}</definedName>
    <definedName name="vaffas" localSheetId="6" hidden="1">{#N/A,#N/A,FALSE,"New-RegularBevel";#N/A,#N/A,FALSE,"Optiva-Optiva2";#N/A,#N/A,FALSE,"Cathlon-Monoblok";#N/A,#N/A,FALSE,"Stylets"}</definedName>
    <definedName name="vaffas" localSheetId="3" hidden="1">{#N/A,#N/A,FALSE,"New-RegularBevel";#N/A,#N/A,FALSE,"Optiva-Optiva2";#N/A,#N/A,FALSE,"Cathlon-Monoblok";#N/A,#N/A,FALSE,"Stylets"}</definedName>
    <definedName name="vaffas" localSheetId="21" hidden="1">{#N/A,#N/A,FALSE,"New-RegularBevel";#N/A,#N/A,FALSE,"Optiva-Optiva2";#N/A,#N/A,FALSE,"Cathlon-Monoblok";#N/A,#N/A,FALSE,"Stylets"}</definedName>
    <definedName name="vaffas" localSheetId="20" hidden="1">{#N/A,#N/A,FALSE,"New-RegularBevel";#N/A,#N/A,FALSE,"Optiva-Optiva2";#N/A,#N/A,FALSE,"Cathlon-Monoblok";#N/A,#N/A,FALSE,"Stylets"}</definedName>
    <definedName name="vaffas" localSheetId="24" hidden="1">{#N/A,#N/A,FALSE,"New-RegularBevel";#N/A,#N/A,FALSE,"Optiva-Optiva2";#N/A,#N/A,FALSE,"Cathlon-Monoblok";#N/A,#N/A,FALSE,"Stylets"}</definedName>
    <definedName name="vaffas" localSheetId="9" hidden="1">{#N/A,#N/A,FALSE,"New-RegularBevel";#N/A,#N/A,FALSE,"Optiva-Optiva2";#N/A,#N/A,FALSE,"Cathlon-Monoblok";#N/A,#N/A,FALSE,"Stylets"}</definedName>
    <definedName name="vaffas" localSheetId="23" hidden="1">{#N/A,#N/A,FALSE,"New-RegularBevel";#N/A,#N/A,FALSE,"Optiva-Optiva2";#N/A,#N/A,FALSE,"Cathlon-Monoblok";#N/A,#N/A,FALSE,"Stylets"}</definedName>
    <definedName name="vaffas" localSheetId="8" hidden="1">{#N/A,#N/A,FALSE,"New-RegularBevel";#N/A,#N/A,FALSE,"Optiva-Optiva2";#N/A,#N/A,FALSE,"Cathlon-Monoblok";#N/A,#N/A,FALSE,"Stylets"}</definedName>
    <definedName name="vaffas" localSheetId="22" hidden="1">{#N/A,#N/A,FALSE,"New-RegularBevel";#N/A,#N/A,FALSE,"Optiva-Optiva2";#N/A,#N/A,FALSE,"Cathlon-Monoblok";#N/A,#N/A,FALSE,"Stylets"}</definedName>
    <definedName name="vaffas" localSheetId="7" hidden="1">{#N/A,#N/A,FALSE,"New-RegularBevel";#N/A,#N/A,FALSE,"Optiva-Optiva2";#N/A,#N/A,FALSE,"Cathlon-Monoblok";#N/A,#N/A,FALSE,"Stylets"}</definedName>
    <definedName name="vaffas" hidden="1">{#N/A,#N/A,FALSE,"New-RegularBevel";#N/A,#N/A,FALSE,"Optiva-Optiva2";#N/A,#N/A,FALSE,"Cathlon-Monoblok";#N/A,#N/A,FALSE,"Stylets"}</definedName>
    <definedName name="Vehicles_rate">[41]Input!$B$21</definedName>
    <definedName name="vlapp">'[26]CAPM VL Appr Pot. (Sc 12 - WP)'!$A$1:$J$51</definedName>
    <definedName name="vvvv" localSheetId="18" hidden="1">{#N/A,#N/A,FALSE,"New-RegularBevel";#N/A,#N/A,FALSE,"Optiva-Optiva2";#N/A,#N/A,FALSE,"Cathlon-Monoblok";#N/A,#N/A,FALSE,"Stylets"}</definedName>
    <definedName name="vvvv" localSheetId="14" hidden="1">{#N/A,#N/A,FALSE,"New-RegularBevel";#N/A,#N/A,FALSE,"Optiva-Optiva2";#N/A,#N/A,FALSE,"Cathlon-Monoblok";#N/A,#N/A,FALSE,"Stylets"}</definedName>
    <definedName name="vvvv" localSheetId="17" hidden="1">{#N/A,#N/A,FALSE,"New-RegularBevel";#N/A,#N/A,FALSE,"Optiva-Optiva2";#N/A,#N/A,FALSE,"Cathlon-Monoblok";#N/A,#N/A,FALSE,"Stylets"}</definedName>
    <definedName name="vvvv" localSheetId="19" hidden="1">{#N/A,#N/A,FALSE,"New-RegularBevel";#N/A,#N/A,FALSE,"Optiva-Optiva2";#N/A,#N/A,FALSE,"Cathlon-Monoblok";#N/A,#N/A,FALSE,"Stylets"}</definedName>
    <definedName name="vvvv" localSheetId="6" hidden="1">{#N/A,#N/A,FALSE,"New-RegularBevel";#N/A,#N/A,FALSE,"Optiva-Optiva2";#N/A,#N/A,FALSE,"Cathlon-Monoblok";#N/A,#N/A,FALSE,"Stylets"}</definedName>
    <definedName name="vvvv" localSheetId="3" hidden="1">{#N/A,#N/A,FALSE,"New-RegularBevel";#N/A,#N/A,FALSE,"Optiva-Optiva2";#N/A,#N/A,FALSE,"Cathlon-Monoblok";#N/A,#N/A,FALSE,"Stylets"}</definedName>
    <definedName name="vvvv" localSheetId="21" hidden="1">{#N/A,#N/A,FALSE,"New-RegularBevel";#N/A,#N/A,FALSE,"Optiva-Optiva2";#N/A,#N/A,FALSE,"Cathlon-Monoblok";#N/A,#N/A,FALSE,"Stylets"}</definedName>
    <definedName name="vvvv" localSheetId="20" hidden="1">{#N/A,#N/A,FALSE,"New-RegularBevel";#N/A,#N/A,FALSE,"Optiva-Optiva2";#N/A,#N/A,FALSE,"Cathlon-Monoblok";#N/A,#N/A,FALSE,"Stylets"}</definedName>
    <definedName name="vvvv" localSheetId="24" hidden="1">{#N/A,#N/A,FALSE,"New-RegularBevel";#N/A,#N/A,FALSE,"Optiva-Optiva2";#N/A,#N/A,FALSE,"Cathlon-Monoblok";#N/A,#N/A,FALSE,"Stylets"}</definedName>
    <definedName name="vvvv" localSheetId="9" hidden="1">{#N/A,#N/A,FALSE,"New-RegularBevel";#N/A,#N/A,FALSE,"Optiva-Optiva2";#N/A,#N/A,FALSE,"Cathlon-Monoblok";#N/A,#N/A,FALSE,"Stylets"}</definedName>
    <definedName name="vvvv" localSheetId="23" hidden="1">{#N/A,#N/A,FALSE,"New-RegularBevel";#N/A,#N/A,FALSE,"Optiva-Optiva2";#N/A,#N/A,FALSE,"Cathlon-Monoblok";#N/A,#N/A,FALSE,"Stylets"}</definedName>
    <definedName name="vvvv" localSheetId="8" hidden="1">{#N/A,#N/A,FALSE,"New-RegularBevel";#N/A,#N/A,FALSE,"Optiva-Optiva2";#N/A,#N/A,FALSE,"Cathlon-Monoblok";#N/A,#N/A,FALSE,"Stylets"}</definedName>
    <definedName name="vvvv" localSheetId="22" hidden="1">{#N/A,#N/A,FALSE,"New-RegularBevel";#N/A,#N/A,FALSE,"Optiva-Optiva2";#N/A,#N/A,FALSE,"Cathlon-Monoblok";#N/A,#N/A,FALSE,"Stylets"}</definedName>
    <definedName name="vvvv" localSheetId="7" hidden="1">{#N/A,#N/A,FALSE,"New-RegularBevel";#N/A,#N/A,FALSE,"Optiva-Optiva2";#N/A,#N/A,FALSE,"Cathlon-Monoblok";#N/A,#N/A,FALSE,"Stylets"}</definedName>
    <definedName name="vvvv" hidden="1">{#N/A,#N/A,FALSE,"New-RegularBevel";#N/A,#N/A,FALSE,"Optiva-Optiva2";#N/A,#N/A,FALSE,"Cathlon-Monoblok";#N/A,#N/A,FALSE,"Stylets"}</definedName>
    <definedName name="vvvvv" localSheetId="18" hidden="1">{#N/A,#N/A,FALSE,"Costi per Gruppo ";#N/A,#N/A,FALSE,"New-RegularBevel";#N/A,#N/A,FALSE,"Optiva-Optiva2";#N/A,#N/A,FALSE,"Cathlon-Monoblok";#N/A,#N/A,FALSE,"Stylets";#N/A,#N/A,FALSE,"Totali"}</definedName>
    <definedName name="vvvvv" localSheetId="14" hidden="1">{#N/A,#N/A,FALSE,"Costi per Gruppo ";#N/A,#N/A,FALSE,"New-RegularBevel";#N/A,#N/A,FALSE,"Optiva-Optiva2";#N/A,#N/A,FALSE,"Cathlon-Monoblok";#N/A,#N/A,FALSE,"Stylets";#N/A,#N/A,FALSE,"Totali"}</definedName>
    <definedName name="vvvvv" localSheetId="17" hidden="1">{#N/A,#N/A,FALSE,"Costi per Gruppo ";#N/A,#N/A,FALSE,"New-RegularBevel";#N/A,#N/A,FALSE,"Optiva-Optiva2";#N/A,#N/A,FALSE,"Cathlon-Monoblok";#N/A,#N/A,FALSE,"Stylets";#N/A,#N/A,FALSE,"Totali"}</definedName>
    <definedName name="vvvvv" localSheetId="19" hidden="1">{#N/A,#N/A,FALSE,"Costi per Gruppo ";#N/A,#N/A,FALSE,"New-RegularBevel";#N/A,#N/A,FALSE,"Optiva-Optiva2";#N/A,#N/A,FALSE,"Cathlon-Monoblok";#N/A,#N/A,FALSE,"Stylets";#N/A,#N/A,FALSE,"Totali"}</definedName>
    <definedName name="vvvvv" localSheetId="6" hidden="1">{#N/A,#N/A,FALSE,"Costi per Gruppo ";#N/A,#N/A,FALSE,"New-RegularBevel";#N/A,#N/A,FALSE,"Optiva-Optiva2";#N/A,#N/A,FALSE,"Cathlon-Monoblok";#N/A,#N/A,FALSE,"Stylets";#N/A,#N/A,FALSE,"Totali"}</definedName>
    <definedName name="vvvvv" localSheetId="3" hidden="1">{#N/A,#N/A,FALSE,"Costi per Gruppo ";#N/A,#N/A,FALSE,"New-RegularBevel";#N/A,#N/A,FALSE,"Optiva-Optiva2";#N/A,#N/A,FALSE,"Cathlon-Monoblok";#N/A,#N/A,FALSE,"Stylets";#N/A,#N/A,FALSE,"Totali"}</definedName>
    <definedName name="vvvvv" localSheetId="21" hidden="1">{#N/A,#N/A,FALSE,"Costi per Gruppo ";#N/A,#N/A,FALSE,"New-RegularBevel";#N/A,#N/A,FALSE,"Optiva-Optiva2";#N/A,#N/A,FALSE,"Cathlon-Monoblok";#N/A,#N/A,FALSE,"Stylets";#N/A,#N/A,FALSE,"Totali"}</definedName>
    <definedName name="vvvvv" localSheetId="20" hidden="1">{#N/A,#N/A,FALSE,"Costi per Gruppo ";#N/A,#N/A,FALSE,"New-RegularBevel";#N/A,#N/A,FALSE,"Optiva-Optiva2";#N/A,#N/A,FALSE,"Cathlon-Monoblok";#N/A,#N/A,FALSE,"Stylets";#N/A,#N/A,FALSE,"Totali"}</definedName>
    <definedName name="vvvvv" localSheetId="24" hidden="1">{#N/A,#N/A,FALSE,"Costi per Gruppo ";#N/A,#N/A,FALSE,"New-RegularBevel";#N/A,#N/A,FALSE,"Optiva-Optiva2";#N/A,#N/A,FALSE,"Cathlon-Monoblok";#N/A,#N/A,FALSE,"Stylets";#N/A,#N/A,FALSE,"Totali"}</definedName>
    <definedName name="vvvvv" localSheetId="9" hidden="1">{#N/A,#N/A,FALSE,"Costi per Gruppo ";#N/A,#N/A,FALSE,"New-RegularBevel";#N/A,#N/A,FALSE,"Optiva-Optiva2";#N/A,#N/A,FALSE,"Cathlon-Monoblok";#N/A,#N/A,FALSE,"Stylets";#N/A,#N/A,FALSE,"Totali"}</definedName>
    <definedName name="vvvvv" localSheetId="23" hidden="1">{#N/A,#N/A,FALSE,"Costi per Gruppo ";#N/A,#N/A,FALSE,"New-RegularBevel";#N/A,#N/A,FALSE,"Optiva-Optiva2";#N/A,#N/A,FALSE,"Cathlon-Monoblok";#N/A,#N/A,FALSE,"Stylets";#N/A,#N/A,FALSE,"Totali"}</definedName>
    <definedName name="vvvvv" localSheetId="8" hidden="1">{#N/A,#N/A,FALSE,"Costi per Gruppo ";#N/A,#N/A,FALSE,"New-RegularBevel";#N/A,#N/A,FALSE,"Optiva-Optiva2";#N/A,#N/A,FALSE,"Cathlon-Monoblok";#N/A,#N/A,FALSE,"Stylets";#N/A,#N/A,FALSE,"Totali"}</definedName>
    <definedName name="vvvvv" localSheetId="22" hidden="1">{#N/A,#N/A,FALSE,"Costi per Gruppo ";#N/A,#N/A,FALSE,"New-RegularBevel";#N/A,#N/A,FALSE,"Optiva-Optiva2";#N/A,#N/A,FALSE,"Cathlon-Monoblok";#N/A,#N/A,FALSE,"Stylets";#N/A,#N/A,FALSE,"Totali"}</definedName>
    <definedName name="vvvvv" localSheetId="7" hidden="1">{#N/A,#N/A,FALSE,"Costi per Gruppo ";#N/A,#N/A,FALSE,"New-RegularBevel";#N/A,#N/A,FALSE,"Optiva-Optiva2";#N/A,#N/A,FALSE,"Cathlon-Monoblok";#N/A,#N/A,FALSE,"Stylets";#N/A,#N/A,FALSE,"Totali"}</definedName>
    <definedName name="vvvvv" hidden="1">{#N/A,#N/A,FALSE,"Costi per Gruppo ";#N/A,#N/A,FALSE,"New-RegularBevel";#N/A,#N/A,FALSE,"Optiva-Optiva2";#N/A,#N/A,FALSE,"Cathlon-Monoblok";#N/A,#N/A,FALSE,"Stylets";#N/A,#N/A,FALSE,"Totali"}</definedName>
    <definedName name="W" localSheetId="18" hidden="1">{#N/A,#N/A,FALSE,"OUT  AREC"}</definedName>
    <definedName name="W" localSheetId="14" hidden="1">{#N/A,#N/A,FALSE,"OUT  AREC"}</definedName>
    <definedName name="W" localSheetId="15" hidden="1">{#N/A,#N/A,FALSE,"OUT  AREC"}</definedName>
    <definedName name="W" localSheetId="16" hidden="1">{#N/A,#N/A,FALSE,"OUT  AREC"}</definedName>
    <definedName name="W" localSheetId="17" hidden="1">{#N/A,#N/A,FALSE,"OUT  AREC"}</definedName>
    <definedName name="W" localSheetId="19" hidden="1">{#N/A,#N/A,FALSE,"OUT  AREC"}</definedName>
    <definedName name="W" localSheetId="6" hidden="1">{#N/A,#N/A,FALSE,"OUT  AREC"}</definedName>
    <definedName name="W" localSheetId="3" hidden="1">{#N/A,#N/A,FALSE,"OUT  AREC"}</definedName>
    <definedName name="W" localSheetId="25" hidden="1">{#N/A,#N/A,FALSE,"OUT  AREC"}</definedName>
    <definedName name="W" localSheetId="21" hidden="1">{#N/A,#N/A,FALSE,"OUT  AREC"}</definedName>
    <definedName name="W" localSheetId="20" hidden="1">{#N/A,#N/A,FALSE,"OUT  AREC"}</definedName>
    <definedName name="W" localSheetId="24" hidden="1">{#N/A,#N/A,FALSE,"OUT  AREC"}</definedName>
    <definedName name="W" localSheetId="9" hidden="1">{#N/A,#N/A,FALSE,"OUT  AREC"}</definedName>
    <definedName name="W" localSheetId="23" hidden="1">{#N/A,#N/A,FALSE,"OUT  AREC"}</definedName>
    <definedName name="W" localSheetId="8" hidden="1">{#N/A,#N/A,FALSE,"OUT  AREC"}</definedName>
    <definedName name="W" localSheetId="22" hidden="1">{#N/A,#N/A,FALSE,"OUT  AREC"}</definedName>
    <definedName name="W" localSheetId="7" hidden="1">{#N/A,#N/A,FALSE,"OUT  AREC"}</definedName>
    <definedName name="W" hidden="1">{#N/A,#N/A,FALSE,"OUT  AREC"}</definedName>
    <definedName name="water_customer">'[17]Input Schedule'!$C$11</definedName>
    <definedName name="water_customers">'[65]Input Schedule'!$C$11</definedName>
    <definedName name="wavylws" localSheetId="18"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localSheetId="14"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localSheetId="17"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localSheetId="19"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localSheetId="6"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localSheetId="3"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localSheetId="21"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localSheetId="20"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localSheetId="24"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localSheetId="9"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localSheetId="23"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localSheetId="8"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localSheetId="22"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localSheetId="7"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D.CE">'[38]Cust Eq Input'!#REF!</definedName>
    <definedName name="web" localSheetId="18" hidden="1">{#N/A,#N/A,FALSE,"Taxblinc";#N/A,#N/A,FALSE,"Rsvsacls"}</definedName>
    <definedName name="web" localSheetId="14" hidden="1">{#N/A,#N/A,FALSE,"Taxblinc";#N/A,#N/A,FALSE,"Rsvsacls"}</definedName>
    <definedName name="web" localSheetId="17" hidden="1">{#N/A,#N/A,FALSE,"Taxblinc";#N/A,#N/A,FALSE,"Rsvsacls"}</definedName>
    <definedName name="web" localSheetId="19" hidden="1">{#N/A,#N/A,FALSE,"Taxblinc";#N/A,#N/A,FALSE,"Rsvsacls"}</definedName>
    <definedName name="web" localSheetId="6" hidden="1">{#N/A,#N/A,FALSE,"Taxblinc";#N/A,#N/A,FALSE,"Rsvsacls"}</definedName>
    <definedName name="web" localSheetId="3" hidden="1">{#N/A,#N/A,FALSE,"Taxblinc";#N/A,#N/A,FALSE,"Rsvsacls"}</definedName>
    <definedName name="web" localSheetId="25" hidden="1">{#N/A,#N/A,FALSE,"Taxblinc";#N/A,#N/A,FALSE,"Rsvsacls"}</definedName>
    <definedName name="web" localSheetId="21" hidden="1">{#N/A,#N/A,FALSE,"Taxblinc";#N/A,#N/A,FALSE,"Rsvsacls"}</definedName>
    <definedName name="web" localSheetId="20" hidden="1">{#N/A,#N/A,FALSE,"Taxblinc";#N/A,#N/A,FALSE,"Rsvsacls"}</definedName>
    <definedName name="web" localSheetId="24" hidden="1">{#N/A,#N/A,FALSE,"Taxblinc";#N/A,#N/A,FALSE,"Rsvsacls"}</definedName>
    <definedName name="web" localSheetId="9" hidden="1">{#N/A,#N/A,FALSE,"Taxblinc";#N/A,#N/A,FALSE,"Rsvsacls"}</definedName>
    <definedName name="web" localSheetId="23" hidden="1">{#N/A,#N/A,FALSE,"Taxblinc";#N/A,#N/A,FALSE,"Rsvsacls"}</definedName>
    <definedName name="web" localSheetId="8" hidden="1">{#N/A,#N/A,FALSE,"Taxblinc";#N/A,#N/A,FALSE,"Rsvsacls"}</definedName>
    <definedName name="web" localSheetId="22" hidden="1">{#N/A,#N/A,FALSE,"Taxblinc";#N/A,#N/A,FALSE,"Rsvsacls"}</definedName>
    <definedName name="web" localSheetId="7" hidden="1">{#N/A,#N/A,FALSE,"Taxblinc";#N/A,#N/A,FALSE,"Rsvsacls"}</definedName>
    <definedName name="web" hidden="1">{#N/A,#N/A,FALSE,"Taxblinc";#N/A,#N/A,FALSE,"Rsvsacls"}</definedName>
    <definedName name="wewpoijfcmewnfmws" localSheetId="15" hidden="1">'[5]2002 Sales Budget'!#REF!</definedName>
    <definedName name="wewpoijfcmewnfmws" localSheetId="16" hidden="1">'[5]2002 Sales Budget'!#REF!</definedName>
    <definedName name="wewpoijfcmewnfmws" localSheetId="19" hidden="1">'[5]2002 Sales Budget'!#REF!</definedName>
    <definedName name="wewpoijfcmewnfmws" localSheetId="3" hidden="1">'[5]2002 Sales Budget'!#REF!</definedName>
    <definedName name="wewpoijfcmewnfmws" localSheetId="25" hidden="1">'[5]2002 Sales Budget'!#REF!</definedName>
    <definedName name="wewpoijfcmewnfmws" localSheetId="24" hidden="1">'[5]2002 Sales Budget'!#REF!</definedName>
    <definedName name="wewpoijfcmewnfmws" localSheetId="9" hidden="1">'[5]2002 Sales Budget'!#REF!</definedName>
    <definedName name="wewpoijfcmewnfmws" hidden="1">'[5]2002 Sales Budget'!#REF!</definedName>
    <definedName name="whatever"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whatever" hidden="1">{#N/A,#N/A,FALSE,"Australia";#N/A,#N/A,FALSE,"Austria";#N/A,#N/A,FALSE,"Belgium";#N/A,#N/A,FALSE,"Canada";#N/A,#N/A,FALSE,"France";#N/A,#N/A,FALSE,"Germany";#N/A,#N/A,FALSE,"Hong Kong";#N/A,#N/A,FALSE,"Italy";#N/A,#N/A,FALSE,"Japan";#N/A,#N/A,FALSE,"Korea";#N/A,#N/A,FALSE,"Mexico";#N/A,#N/A,FALSE,"Poland";#N/A,#N/A,FALSE,"Spain";#N/A,#N/A,FALSE,"Switzerland";#N/A,#N/A,FALSE,"UK"}</definedName>
    <definedName name="wishlws" localSheetId="18"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localSheetId="14"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localSheetId="17"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localSheetId="19"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localSheetId="6"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localSheetId="3"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localSheetId="21"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localSheetId="20"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localSheetId="24"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localSheetId="9"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localSheetId="23"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localSheetId="8"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localSheetId="22"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localSheetId="7"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ork">'[67]CAPM Backup (Sc 12 - p. 2)'!$A$18:$K$79</definedName>
    <definedName name="WorkingCapital">#REF!</definedName>
    <definedName name="WP">#REF!</definedName>
    <definedName name="WProjectBudget">'[68]Approved Budget'!$A$5:$AJ$163</definedName>
    <definedName name="wrn.9300." localSheetId="18" hidden="1">{#N/A,#N/A,FALSE,"721.919";#N/A,#N/A,FALSE,"Labour97"}</definedName>
    <definedName name="wrn.9300." localSheetId="14" hidden="1">{#N/A,#N/A,FALSE,"721.919";#N/A,#N/A,FALSE,"Labour97"}</definedName>
    <definedName name="wrn.9300." localSheetId="15" hidden="1">{#N/A,#N/A,FALSE,"721.919";#N/A,#N/A,FALSE,"Labour97"}</definedName>
    <definedName name="wrn.9300." localSheetId="16" hidden="1">{#N/A,#N/A,FALSE,"721.919";#N/A,#N/A,FALSE,"Labour97"}</definedName>
    <definedName name="wrn.9300." localSheetId="17" hidden="1">{#N/A,#N/A,FALSE,"721.919";#N/A,#N/A,FALSE,"Labour97"}</definedName>
    <definedName name="wrn.9300." localSheetId="19" hidden="1">{#N/A,#N/A,FALSE,"721.919";#N/A,#N/A,FALSE,"Labour97"}</definedName>
    <definedName name="wrn.9300." localSheetId="6" hidden="1">{#N/A,#N/A,FALSE,"721.919";#N/A,#N/A,FALSE,"Labour97"}</definedName>
    <definedName name="wrn.9300." localSheetId="3" hidden="1">{#N/A,#N/A,FALSE,"721.919";#N/A,#N/A,FALSE,"Labour97"}</definedName>
    <definedName name="wrn.9300." localSheetId="25" hidden="1">{#N/A,#N/A,FALSE,"721.919";#N/A,#N/A,FALSE,"Labour97"}</definedName>
    <definedName name="wrn.9300." localSheetId="21" hidden="1">{#N/A,#N/A,FALSE,"721.919";#N/A,#N/A,FALSE,"Labour97"}</definedName>
    <definedName name="wrn.9300." localSheetId="20" hidden="1">{#N/A,#N/A,FALSE,"721.919";#N/A,#N/A,FALSE,"Labour97"}</definedName>
    <definedName name="wrn.9300." localSheetId="24" hidden="1">{#N/A,#N/A,FALSE,"721.919";#N/A,#N/A,FALSE,"Labour97"}</definedName>
    <definedName name="wrn.9300." localSheetId="9" hidden="1">{#N/A,#N/A,FALSE,"721.919";#N/A,#N/A,FALSE,"Labour97"}</definedName>
    <definedName name="wrn.9300." localSheetId="23" hidden="1">{#N/A,#N/A,FALSE,"721.919";#N/A,#N/A,FALSE,"Labour97"}</definedName>
    <definedName name="wrn.9300." localSheetId="8" hidden="1">{#N/A,#N/A,FALSE,"721.919";#N/A,#N/A,FALSE,"Labour97"}</definedName>
    <definedName name="wrn.9300." localSheetId="22" hidden="1">{#N/A,#N/A,FALSE,"721.919";#N/A,#N/A,FALSE,"Labour97"}</definedName>
    <definedName name="wrn.9300." localSheetId="7" hidden="1">{#N/A,#N/A,FALSE,"721.919";#N/A,#N/A,FALSE,"Labour97"}</definedName>
    <definedName name="wrn.9300." hidden="1">{#N/A,#N/A,FALSE,"721.919";#N/A,#N/A,FALSE,"Labour97"}</definedName>
    <definedName name="wrn.9310." localSheetId="18" hidden="1">{#N/A,#N/A,FALSE,"001";#N/A,#N/A,FALSE,"011";#N/A,#N/A,FALSE,"015";#N/A,#N/A,FALSE,"018";#N/A,#N/A,FALSE,"222";#N/A,#N/A,FALSE,"225";#N/A,#N/A,FALSE,"228";#N/A,#N/A,FALSE,"301";#N/A,#N/A,FALSE,"303";#N/A,#N/A,FALSE,"306";#N/A,#N/A,FALSE,"367";#N/A,#N/A,FALSE,"369";#N/A,#N/A,FALSE,"391";#N/A,#N/A,FALSE,"421";#N/A,#N/A,FALSE,"422";#N/A,#N/A,FALSE,"423";#N/A,#N/A,FALSE,"425";#N/A,#N/A,FALSE,"671"}</definedName>
    <definedName name="wrn.9310." localSheetId="14" hidden="1">{#N/A,#N/A,FALSE,"001";#N/A,#N/A,FALSE,"011";#N/A,#N/A,FALSE,"015";#N/A,#N/A,FALSE,"018";#N/A,#N/A,FALSE,"222";#N/A,#N/A,FALSE,"225";#N/A,#N/A,FALSE,"228";#N/A,#N/A,FALSE,"301";#N/A,#N/A,FALSE,"303";#N/A,#N/A,FALSE,"306";#N/A,#N/A,FALSE,"367";#N/A,#N/A,FALSE,"369";#N/A,#N/A,FALSE,"391";#N/A,#N/A,FALSE,"421";#N/A,#N/A,FALSE,"422";#N/A,#N/A,FALSE,"423";#N/A,#N/A,FALSE,"425";#N/A,#N/A,FALSE,"671"}</definedName>
    <definedName name="wrn.9310." localSheetId="15" hidden="1">{#N/A,#N/A,FALSE,"001";#N/A,#N/A,FALSE,"011";#N/A,#N/A,FALSE,"015";#N/A,#N/A,FALSE,"018";#N/A,#N/A,FALSE,"222";#N/A,#N/A,FALSE,"225";#N/A,#N/A,FALSE,"228";#N/A,#N/A,FALSE,"301";#N/A,#N/A,FALSE,"303";#N/A,#N/A,FALSE,"306";#N/A,#N/A,FALSE,"367";#N/A,#N/A,FALSE,"369";#N/A,#N/A,FALSE,"391";#N/A,#N/A,FALSE,"421";#N/A,#N/A,FALSE,"422";#N/A,#N/A,FALSE,"423";#N/A,#N/A,FALSE,"425";#N/A,#N/A,FALSE,"671"}</definedName>
    <definedName name="wrn.9310." localSheetId="16" hidden="1">{#N/A,#N/A,FALSE,"001";#N/A,#N/A,FALSE,"011";#N/A,#N/A,FALSE,"015";#N/A,#N/A,FALSE,"018";#N/A,#N/A,FALSE,"222";#N/A,#N/A,FALSE,"225";#N/A,#N/A,FALSE,"228";#N/A,#N/A,FALSE,"301";#N/A,#N/A,FALSE,"303";#N/A,#N/A,FALSE,"306";#N/A,#N/A,FALSE,"367";#N/A,#N/A,FALSE,"369";#N/A,#N/A,FALSE,"391";#N/A,#N/A,FALSE,"421";#N/A,#N/A,FALSE,"422";#N/A,#N/A,FALSE,"423";#N/A,#N/A,FALSE,"425";#N/A,#N/A,FALSE,"671"}</definedName>
    <definedName name="wrn.9310." localSheetId="17" hidden="1">{#N/A,#N/A,FALSE,"001";#N/A,#N/A,FALSE,"011";#N/A,#N/A,FALSE,"015";#N/A,#N/A,FALSE,"018";#N/A,#N/A,FALSE,"222";#N/A,#N/A,FALSE,"225";#N/A,#N/A,FALSE,"228";#N/A,#N/A,FALSE,"301";#N/A,#N/A,FALSE,"303";#N/A,#N/A,FALSE,"306";#N/A,#N/A,FALSE,"367";#N/A,#N/A,FALSE,"369";#N/A,#N/A,FALSE,"391";#N/A,#N/A,FALSE,"421";#N/A,#N/A,FALSE,"422";#N/A,#N/A,FALSE,"423";#N/A,#N/A,FALSE,"425";#N/A,#N/A,FALSE,"671"}</definedName>
    <definedName name="wrn.9310." localSheetId="19" hidden="1">{#N/A,#N/A,FALSE,"001";#N/A,#N/A,FALSE,"011";#N/A,#N/A,FALSE,"015";#N/A,#N/A,FALSE,"018";#N/A,#N/A,FALSE,"222";#N/A,#N/A,FALSE,"225";#N/A,#N/A,FALSE,"228";#N/A,#N/A,FALSE,"301";#N/A,#N/A,FALSE,"303";#N/A,#N/A,FALSE,"306";#N/A,#N/A,FALSE,"367";#N/A,#N/A,FALSE,"369";#N/A,#N/A,FALSE,"391";#N/A,#N/A,FALSE,"421";#N/A,#N/A,FALSE,"422";#N/A,#N/A,FALSE,"423";#N/A,#N/A,FALSE,"425";#N/A,#N/A,FALSE,"671"}</definedName>
    <definedName name="wrn.9310." localSheetId="6" hidden="1">{#N/A,#N/A,FALSE,"001";#N/A,#N/A,FALSE,"011";#N/A,#N/A,FALSE,"015";#N/A,#N/A,FALSE,"018";#N/A,#N/A,FALSE,"222";#N/A,#N/A,FALSE,"225";#N/A,#N/A,FALSE,"228";#N/A,#N/A,FALSE,"301";#N/A,#N/A,FALSE,"303";#N/A,#N/A,FALSE,"306";#N/A,#N/A,FALSE,"367";#N/A,#N/A,FALSE,"369";#N/A,#N/A,FALSE,"391";#N/A,#N/A,FALSE,"421";#N/A,#N/A,FALSE,"422";#N/A,#N/A,FALSE,"423";#N/A,#N/A,FALSE,"425";#N/A,#N/A,FALSE,"671"}</definedName>
    <definedName name="wrn.9310." localSheetId="3" hidden="1">{#N/A,#N/A,FALSE,"001";#N/A,#N/A,FALSE,"011";#N/A,#N/A,FALSE,"015";#N/A,#N/A,FALSE,"018";#N/A,#N/A,FALSE,"222";#N/A,#N/A,FALSE,"225";#N/A,#N/A,FALSE,"228";#N/A,#N/A,FALSE,"301";#N/A,#N/A,FALSE,"303";#N/A,#N/A,FALSE,"306";#N/A,#N/A,FALSE,"367";#N/A,#N/A,FALSE,"369";#N/A,#N/A,FALSE,"391";#N/A,#N/A,FALSE,"421";#N/A,#N/A,FALSE,"422";#N/A,#N/A,FALSE,"423";#N/A,#N/A,FALSE,"425";#N/A,#N/A,FALSE,"671"}</definedName>
    <definedName name="wrn.9310." localSheetId="25" hidden="1">{#N/A,#N/A,FALSE,"001";#N/A,#N/A,FALSE,"011";#N/A,#N/A,FALSE,"015";#N/A,#N/A,FALSE,"018";#N/A,#N/A,FALSE,"222";#N/A,#N/A,FALSE,"225";#N/A,#N/A,FALSE,"228";#N/A,#N/A,FALSE,"301";#N/A,#N/A,FALSE,"303";#N/A,#N/A,FALSE,"306";#N/A,#N/A,FALSE,"367";#N/A,#N/A,FALSE,"369";#N/A,#N/A,FALSE,"391";#N/A,#N/A,FALSE,"421";#N/A,#N/A,FALSE,"422";#N/A,#N/A,FALSE,"423";#N/A,#N/A,FALSE,"425";#N/A,#N/A,FALSE,"671"}</definedName>
    <definedName name="wrn.9310." localSheetId="21" hidden="1">{#N/A,#N/A,FALSE,"001";#N/A,#N/A,FALSE,"011";#N/A,#N/A,FALSE,"015";#N/A,#N/A,FALSE,"018";#N/A,#N/A,FALSE,"222";#N/A,#N/A,FALSE,"225";#N/A,#N/A,FALSE,"228";#N/A,#N/A,FALSE,"301";#N/A,#N/A,FALSE,"303";#N/A,#N/A,FALSE,"306";#N/A,#N/A,FALSE,"367";#N/A,#N/A,FALSE,"369";#N/A,#N/A,FALSE,"391";#N/A,#N/A,FALSE,"421";#N/A,#N/A,FALSE,"422";#N/A,#N/A,FALSE,"423";#N/A,#N/A,FALSE,"425";#N/A,#N/A,FALSE,"671"}</definedName>
    <definedName name="wrn.9310." localSheetId="20" hidden="1">{#N/A,#N/A,FALSE,"001";#N/A,#N/A,FALSE,"011";#N/A,#N/A,FALSE,"015";#N/A,#N/A,FALSE,"018";#N/A,#N/A,FALSE,"222";#N/A,#N/A,FALSE,"225";#N/A,#N/A,FALSE,"228";#N/A,#N/A,FALSE,"301";#N/A,#N/A,FALSE,"303";#N/A,#N/A,FALSE,"306";#N/A,#N/A,FALSE,"367";#N/A,#N/A,FALSE,"369";#N/A,#N/A,FALSE,"391";#N/A,#N/A,FALSE,"421";#N/A,#N/A,FALSE,"422";#N/A,#N/A,FALSE,"423";#N/A,#N/A,FALSE,"425";#N/A,#N/A,FALSE,"671"}</definedName>
    <definedName name="wrn.9310." localSheetId="24" hidden="1">{#N/A,#N/A,FALSE,"001";#N/A,#N/A,FALSE,"011";#N/A,#N/A,FALSE,"015";#N/A,#N/A,FALSE,"018";#N/A,#N/A,FALSE,"222";#N/A,#N/A,FALSE,"225";#N/A,#N/A,FALSE,"228";#N/A,#N/A,FALSE,"301";#N/A,#N/A,FALSE,"303";#N/A,#N/A,FALSE,"306";#N/A,#N/A,FALSE,"367";#N/A,#N/A,FALSE,"369";#N/A,#N/A,FALSE,"391";#N/A,#N/A,FALSE,"421";#N/A,#N/A,FALSE,"422";#N/A,#N/A,FALSE,"423";#N/A,#N/A,FALSE,"425";#N/A,#N/A,FALSE,"671"}</definedName>
    <definedName name="wrn.9310." localSheetId="9" hidden="1">{#N/A,#N/A,FALSE,"001";#N/A,#N/A,FALSE,"011";#N/A,#N/A,FALSE,"015";#N/A,#N/A,FALSE,"018";#N/A,#N/A,FALSE,"222";#N/A,#N/A,FALSE,"225";#N/A,#N/A,FALSE,"228";#N/A,#N/A,FALSE,"301";#N/A,#N/A,FALSE,"303";#N/A,#N/A,FALSE,"306";#N/A,#N/A,FALSE,"367";#N/A,#N/A,FALSE,"369";#N/A,#N/A,FALSE,"391";#N/A,#N/A,FALSE,"421";#N/A,#N/A,FALSE,"422";#N/A,#N/A,FALSE,"423";#N/A,#N/A,FALSE,"425";#N/A,#N/A,FALSE,"671"}</definedName>
    <definedName name="wrn.9310." localSheetId="23" hidden="1">{#N/A,#N/A,FALSE,"001";#N/A,#N/A,FALSE,"011";#N/A,#N/A,FALSE,"015";#N/A,#N/A,FALSE,"018";#N/A,#N/A,FALSE,"222";#N/A,#N/A,FALSE,"225";#N/A,#N/A,FALSE,"228";#N/A,#N/A,FALSE,"301";#N/A,#N/A,FALSE,"303";#N/A,#N/A,FALSE,"306";#N/A,#N/A,FALSE,"367";#N/A,#N/A,FALSE,"369";#N/A,#N/A,FALSE,"391";#N/A,#N/A,FALSE,"421";#N/A,#N/A,FALSE,"422";#N/A,#N/A,FALSE,"423";#N/A,#N/A,FALSE,"425";#N/A,#N/A,FALSE,"671"}</definedName>
    <definedName name="wrn.9310." localSheetId="8" hidden="1">{#N/A,#N/A,FALSE,"001";#N/A,#N/A,FALSE,"011";#N/A,#N/A,FALSE,"015";#N/A,#N/A,FALSE,"018";#N/A,#N/A,FALSE,"222";#N/A,#N/A,FALSE,"225";#N/A,#N/A,FALSE,"228";#N/A,#N/A,FALSE,"301";#N/A,#N/A,FALSE,"303";#N/A,#N/A,FALSE,"306";#N/A,#N/A,FALSE,"367";#N/A,#N/A,FALSE,"369";#N/A,#N/A,FALSE,"391";#N/A,#N/A,FALSE,"421";#N/A,#N/A,FALSE,"422";#N/A,#N/A,FALSE,"423";#N/A,#N/A,FALSE,"425";#N/A,#N/A,FALSE,"671"}</definedName>
    <definedName name="wrn.9310." localSheetId="22" hidden="1">{#N/A,#N/A,FALSE,"001";#N/A,#N/A,FALSE,"011";#N/A,#N/A,FALSE,"015";#N/A,#N/A,FALSE,"018";#N/A,#N/A,FALSE,"222";#N/A,#N/A,FALSE,"225";#N/A,#N/A,FALSE,"228";#N/A,#N/A,FALSE,"301";#N/A,#N/A,FALSE,"303";#N/A,#N/A,FALSE,"306";#N/A,#N/A,FALSE,"367";#N/A,#N/A,FALSE,"369";#N/A,#N/A,FALSE,"391";#N/A,#N/A,FALSE,"421";#N/A,#N/A,FALSE,"422";#N/A,#N/A,FALSE,"423";#N/A,#N/A,FALSE,"425";#N/A,#N/A,FALSE,"671"}</definedName>
    <definedName name="wrn.9310." localSheetId="7" hidden="1">{#N/A,#N/A,FALSE,"001";#N/A,#N/A,FALSE,"011";#N/A,#N/A,FALSE,"015";#N/A,#N/A,FALSE,"018";#N/A,#N/A,FALSE,"222";#N/A,#N/A,FALSE,"225";#N/A,#N/A,FALSE,"228";#N/A,#N/A,FALSE,"301";#N/A,#N/A,FALSE,"303";#N/A,#N/A,FALSE,"306";#N/A,#N/A,FALSE,"367";#N/A,#N/A,FALSE,"369";#N/A,#N/A,FALSE,"391";#N/A,#N/A,FALSE,"421";#N/A,#N/A,FALSE,"422";#N/A,#N/A,FALSE,"423";#N/A,#N/A,FALSE,"425";#N/A,#N/A,FALSE,"671"}</definedName>
    <definedName name="wrn.9310." hidden="1">{#N/A,#N/A,FALSE,"001";#N/A,#N/A,FALSE,"011";#N/A,#N/A,FALSE,"015";#N/A,#N/A,FALSE,"018";#N/A,#N/A,FALSE,"222";#N/A,#N/A,FALSE,"225";#N/A,#N/A,FALSE,"228";#N/A,#N/A,FALSE,"301";#N/A,#N/A,FALSE,"303";#N/A,#N/A,FALSE,"306";#N/A,#N/A,FALSE,"367";#N/A,#N/A,FALSE,"369";#N/A,#N/A,FALSE,"391";#N/A,#N/A,FALSE,"421";#N/A,#N/A,FALSE,"422";#N/A,#N/A,FALSE,"423";#N/A,#N/A,FALSE,"425";#N/A,#N/A,FALSE,"671"}</definedName>
    <definedName name="wrn.9330." localSheetId="18" hidden="1">{#N/A,#N/A,FALSE,"011";#N/A,#N/A,FALSE,"015";#N/A,#N/A,FALSE,"222";#N/A,#N/A,FALSE,"225";#N/A,#N/A,FALSE,"228";#N/A,#N/A,FALSE,"301";#N/A,#N/A,FALSE,"303";#N/A,#N/A,FALSE,"306";#N/A,#N/A,FALSE,"421";#N/A,#N/A,FALSE,"422";#N/A,#N/A,FALSE,"423";#N/A,#N/A,FALSE,"425"}</definedName>
    <definedName name="wrn.9330." localSheetId="14" hidden="1">{#N/A,#N/A,FALSE,"011";#N/A,#N/A,FALSE,"015";#N/A,#N/A,FALSE,"222";#N/A,#N/A,FALSE,"225";#N/A,#N/A,FALSE,"228";#N/A,#N/A,FALSE,"301";#N/A,#N/A,FALSE,"303";#N/A,#N/A,FALSE,"306";#N/A,#N/A,FALSE,"421";#N/A,#N/A,FALSE,"422";#N/A,#N/A,FALSE,"423";#N/A,#N/A,FALSE,"425"}</definedName>
    <definedName name="wrn.9330." localSheetId="15" hidden="1">{#N/A,#N/A,FALSE,"011";#N/A,#N/A,FALSE,"015";#N/A,#N/A,FALSE,"222";#N/A,#N/A,FALSE,"225";#N/A,#N/A,FALSE,"228";#N/A,#N/A,FALSE,"301";#N/A,#N/A,FALSE,"303";#N/A,#N/A,FALSE,"306";#N/A,#N/A,FALSE,"421";#N/A,#N/A,FALSE,"422";#N/A,#N/A,FALSE,"423";#N/A,#N/A,FALSE,"425"}</definedName>
    <definedName name="wrn.9330." localSheetId="16" hidden="1">{#N/A,#N/A,FALSE,"011";#N/A,#N/A,FALSE,"015";#N/A,#N/A,FALSE,"222";#N/A,#N/A,FALSE,"225";#N/A,#N/A,FALSE,"228";#N/A,#N/A,FALSE,"301";#N/A,#N/A,FALSE,"303";#N/A,#N/A,FALSE,"306";#N/A,#N/A,FALSE,"421";#N/A,#N/A,FALSE,"422";#N/A,#N/A,FALSE,"423";#N/A,#N/A,FALSE,"425"}</definedName>
    <definedName name="wrn.9330." localSheetId="17" hidden="1">{#N/A,#N/A,FALSE,"011";#N/A,#N/A,FALSE,"015";#N/A,#N/A,FALSE,"222";#N/A,#N/A,FALSE,"225";#N/A,#N/A,FALSE,"228";#N/A,#N/A,FALSE,"301";#N/A,#N/A,FALSE,"303";#N/A,#N/A,FALSE,"306";#N/A,#N/A,FALSE,"421";#N/A,#N/A,FALSE,"422";#N/A,#N/A,FALSE,"423";#N/A,#N/A,FALSE,"425"}</definedName>
    <definedName name="wrn.9330." localSheetId="19" hidden="1">{#N/A,#N/A,FALSE,"011";#N/A,#N/A,FALSE,"015";#N/A,#N/A,FALSE,"222";#N/A,#N/A,FALSE,"225";#N/A,#N/A,FALSE,"228";#N/A,#N/A,FALSE,"301";#N/A,#N/A,FALSE,"303";#N/A,#N/A,FALSE,"306";#N/A,#N/A,FALSE,"421";#N/A,#N/A,FALSE,"422";#N/A,#N/A,FALSE,"423";#N/A,#N/A,FALSE,"425"}</definedName>
    <definedName name="wrn.9330." localSheetId="6" hidden="1">{#N/A,#N/A,FALSE,"011";#N/A,#N/A,FALSE,"015";#N/A,#N/A,FALSE,"222";#N/A,#N/A,FALSE,"225";#N/A,#N/A,FALSE,"228";#N/A,#N/A,FALSE,"301";#N/A,#N/A,FALSE,"303";#N/A,#N/A,FALSE,"306";#N/A,#N/A,FALSE,"421";#N/A,#N/A,FALSE,"422";#N/A,#N/A,FALSE,"423";#N/A,#N/A,FALSE,"425"}</definedName>
    <definedName name="wrn.9330." localSheetId="3" hidden="1">{#N/A,#N/A,FALSE,"011";#N/A,#N/A,FALSE,"015";#N/A,#N/A,FALSE,"222";#N/A,#N/A,FALSE,"225";#N/A,#N/A,FALSE,"228";#N/A,#N/A,FALSE,"301";#N/A,#N/A,FALSE,"303";#N/A,#N/A,FALSE,"306";#N/A,#N/A,FALSE,"421";#N/A,#N/A,FALSE,"422";#N/A,#N/A,FALSE,"423";#N/A,#N/A,FALSE,"425"}</definedName>
    <definedName name="wrn.9330." localSheetId="25" hidden="1">{#N/A,#N/A,FALSE,"011";#N/A,#N/A,FALSE,"015";#N/A,#N/A,FALSE,"222";#N/A,#N/A,FALSE,"225";#N/A,#N/A,FALSE,"228";#N/A,#N/A,FALSE,"301";#N/A,#N/A,FALSE,"303";#N/A,#N/A,FALSE,"306";#N/A,#N/A,FALSE,"421";#N/A,#N/A,FALSE,"422";#N/A,#N/A,FALSE,"423";#N/A,#N/A,FALSE,"425"}</definedName>
    <definedName name="wrn.9330." localSheetId="21" hidden="1">{#N/A,#N/A,FALSE,"011";#N/A,#N/A,FALSE,"015";#N/A,#N/A,FALSE,"222";#N/A,#N/A,FALSE,"225";#N/A,#N/A,FALSE,"228";#N/A,#N/A,FALSE,"301";#N/A,#N/A,FALSE,"303";#N/A,#N/A,FALSE,"306";#N/A,#N/A,FALSE,"421";#N/A,#N/A,FALSE,"422";#N/A,#N/A,FALSE,"423";#N/A,#N/A,FALSE,"425"}</definedName>
    <definedName name="wrn.9330." localSheetId="20" hidden="1">{#N/A,#N/A,FALSE,"011";#N/A,#N/A,FALSE,"015";#N/A,#N/A,FALSE,"222";#N/A,#N/A,FALSE,"225";#N/A,#N/A,FALSE,"228";#N/A,#N/A,FALSE,"301";#N/A,#N/A,FALSE,"303";#N/A,#N/A,FALSE,"306";#N/A,#N/A,FALSE,"421";#N/A,#N/A,FALSE,"422";#N/A,#N/A,FALSE,"423";#N/A,#N/A,FALSE,"425"}</definedName>
    <definedName name="wrn.9330." localSheetId="24" hidden="1">{#N/A,#N/A,FALSE,"011";#N/A,#N/A,FALSE,"015";#N/A,#N/A,FALSE,"222";#N/A,#N/A,FALSE,"225";#N/A,#N/A,FALSE,"228";#N/A,#N/A,FALSE,"301";#N/A,#N/A,FALSE,"303";#N/A,#N/A,FALSE,"306";#N/A,#N/A,FALSE,"421";#N/A,#N/A,FALSE,"422";#N/A,#N/A,FALSE,"423";#N/A,#N/A,FALSE,"425"}</definedName>
    <definedName name="wrn.9330." localSheetId="9" hidden="1">{#N/A,#N/A,FALSE,"011";#N/A,#N/A,FALSE,"015";#N/A,#N/A,FALSE,"222";#N/A,#N/A,FALSE,"225";#N/A,#N/A,FALSE,"228";#N/A,#N/A,FALSE,"301";#N/A,#N/A,FALSE,"303";#N/A,#N/A,FALSE,"306";#N/A,#N/A,FALSE,"421";#N/A,#N/A,FALSE,"422";#N/A,#N/A,FALSE,"423";#N/A,#N/A,FALSE,"425"}</definedName>
    <definedName name="wrn.9330." localSheetId="23" hidden="1">{#N/A,#N/A,FALSE,"011";#N/A,#N/A,FALSE,"015";#N/A,#N/A,FALSE,"222";#N/A,#N/A,FALSE,"225";#N/A,#N/A,FALSE,"228";#N/A,#N/A,FALSE,"301";#N/A,#N/A,FALSE,"303";#N/A,#N/A,FALSE,"306";#N/A,#N/A,FALSE,"421";#N/A,#N/A,FALSE,"422";#N/A,#N/A,FALSE,"423";#N/A,#N/A,FALSE,"425"}</definedName>
    <definedName name="wrn.9330." localSheetId="8" hidden="1">{#N/A,#N/A,FALSE,"011";#N/A,#N/A,FALSE,"015";#N/A,#N/A,FALSE,"222";#N/A,#N/A,FALSE,"225";#N/A,#N/A,FALSE,"228";#N/A,#N/A,FALSE,"301";#N/A,#N/A,FALSE,"303";#N/A,#N/A,FALSE,"306";#N/A,#N/A,FALSE,"421";#N/A,#N/A,FALSE,"422";#N/A,#N/A,FALSE,"423";#N/A,#N/A,FALSE,"425"}</definedName>
    <definedName name="wrn.9330." localSheetId="22" hidden="1">{#N/A,#N/A,FALSE,"011";#N/A,#N/A,FALSE,"015";#N/A,#N/A,FALSE,"222";#N/A,#N/A,FALSE,"225";#N/A,#N/A,FALSE,"228";#N/A,#N/A,FALSE,"301";#N/A,#N/A,FALSE,"303";#N/A,#N/A,FALSE,"306";#N/A,#N/A,FALSE,"421";#N/A,#N/A,FALSE,"422";#N/A,#N/A,FALSE,"423";#N/A,#N/A,FALSE,"425"}</definedName>
    <definedName name="wrn.9330." localSheetId="7" hidden="1">{#N/A,#N/A,FALSE,"011";#N/A,#N/A,FALSE,"015";#N/A,#N/A,FALSE,"222";#N/A,#N/A,FALSE,"225";#N/A,#N/A,FALSE,"228";#N/A,#N/A,FALSE,"301";#N/A,#N/A,FALSE,"303";#N/A,#N/A,FALSE,"306";#N/A,#N/A,FALSE,"421";#N/A,#N/A,FALSE,"422";#N/A,#N/A,FALSE,"423";#N/A,#N/A,FALSE,"425"}</definedName>
    <definedName name="wrn.9330." hidden="1">{#N/A,#N/A,FALSE,"011";#N/A,#N/A,FALSE,"015";#N/A,#N/A,FALSE,"222";#N/A,#N/A,FALSE,"225";#N/A,#N/A,FALSE,"228";#N/A,#N/A,FALSE,"301";#N/A,#N/A,FALSE,"303";#N/A,#N/A,FALSE,"306";#N/A,#N/A,FALSE,"421";#N/A,#N/A,FALSE,"422";#N/A,#N/A,FALSE,"423";#N/A,#N/A,FALSE,"425"}</definedName>
    <definedName name="wrn.9350_JKT." localSheetId="18" hidden="1">{#N/A,#N/A,FALSE,"011";#N/A,#N/A,FALSE,"015";#N/A,#N/A,FALSE,"018";#N/A,#N/A,FALSE,"222";#N/A,#N/A,FALSE,"225";#N/A,#N/A,FALSE,"228";#N/A,#N/A,FALSE,"301";#N/A,#N/A,FALSE,"306";#N/A,#N/A,FALSE,"391";#N/A,#N/A,FALSE,"421";#N/A,#N/A,FALSE,"422";#N/A,#N/A,FALSE,"423";#N/A,#N/A,FALSE,"425"}</definedName>
    <definedName name="wrn.9350_JKT." localSheetId="14" hidden="1">{#N/A,#N/A,FALSE,"011";#N/A,#N/A,FALSE,"015";#N/A,#N/A,FALSE,"018";#N/A,#N/A,FALSE,"222";#N/A,#N/A,FALSE,"225";#N/A,#N/A,FALSE,"228";#N/A,#N/A,FALSE,"301";#N/A,#N/A,FALSE,"306";#N/A,#N/A,FALSE,"391";#N/A,#N/A,FALSE,"421";#N/A,#N/A,FALSE,"422";#N/A,#N/A,FALSE,"423";#N/A,#N/A,FALSE,"425"}</definedName>
    <definedName name="wrn.9350_JKT." localSheetId="15" hidden="1">{#N/A,#N/A,FALSE,"011";#N/A,#N/A,FALSE,"015";#N/A,#N/A,FALSE,"018";#N/A,#N/A,FALSE,"222";#N/A,#N/A,FALSE,"225";#N/A,#N/A,FALSE,"228";#N/A,#N/A,FALSE,"301";#N/A,#N/A,FALSE,"306";#N/A,#N/A,FALSE,"391";#N/A,#N/A,FALSE,"421";#N/A,#N/A,FALSE,"422";#N/A,#N/A,FALSE,"423";#N/A,#N/A,FALSE,"425"}</definedName>
    <definedName name="wrn.9350_JKT." localSheetId="16" hidden="1">{#N/A,#N/A,FALSE,"011";#N/A,#N/A,FALSE,"015";#N/A,#N/A,FALSE,"018";#N/A,#N/A,FALSE,"222";#N/A,#N/A,FALSE,"225";#N/A,#N/A,FALSE,"228";#N/A,#N/A,FALSE,"301";#N/A,#N/A,FALSE,"306";#N/A,#N/A,FALSE,"391";#N/A,#N/A,FALSE,"421";#N/A,#N/A,FALSE,"422";#N/A,#N/A,FALSE,"423";#N/A,#N/A,FALSE,"425"}</definedName>
    <definedName name="wrn.9350_JKT." localSheetId="17" hidden="1">{#N/A,#N/A,FALSE,"011";#N/A,#N/A,FALSE,"015";#N/A,#N/A,FALSE,"018";#N/A,#N/A,FALSE,"222";#N/A,#N/A,FALSE,"225";#N/A,#N/A,FALSE,"228";#N/A,#N/A,FALSE,"301";#N/A,#N/A,FALSE,"306";#N/A,#N/A,FALSE,"391";#N/A,#N/A,FALSE,"421";#N/A,#N/A,FALSE,"422";#N/A,#N/A,FALSE,"423";#N/A,#N/A,FALSE,"425"}</definedName>
    <definedName name="wrn.9350_JKT." localSheetId="19" hidden="1">{#N/A,#N/A,FALSE,"011";#N/A,#N/A,FALSE,"015";#N/A,#N/A,FALSE,"018";#N/A,#N/A,FALSE,"222";#N/A,#N/A,FALSE,"225";#N/A,#N/A,FALSE,"228";#N/A,#N/A,FALSE,"301";#N/A,#N/A,FALSE,"306";#N/A,#N/A,FALSE,"391";#N/A,#N/A,FALSE,"421";#N/A,#N/A,FALSE,"422";#N/A,#N/A,FALSE,"423";#N/A,#N/A,FALSE,"425"}</definedName>
    <definedName name="wrn.9350_JKT." localSheetId="6" hidden="1">{#N/A,#N/A,FALSE,"011";#N/A,#N/A,FALSE,"015";#N/A,#N/A,FALSE,"018";#N/A,#N/A,FALSE,"222";#N/A,#N/A,FALSE,"225";#N/A,#N/A,FALSE,"228";#N/A,#N/A,FALSE,"301";#N/A,#N/A,FALSE,"306";#N/A,#N/A,FALSE,"391";#N/A,#N/A,FALSE,"421";#N/A,#N/A,FALSE,"422";#N/A,#N/A,FALSE,"423";#N/A,#N/A,FALSE,"425"}</definedName>
    <definedName name="wrn.9350_JKT." localSheetId="3" hidden="1">{#N/A,#N/A,FALSE,"011";#N/A,#N/A,FALSE,"015";#N/A,#N/A,FALSE,"018";#N/A,#N/A,FALSE,"222";#N/A,#N/A,FALSE,"225";#N/A,#N/A,FALSE,"228";#N/A,#N/A,FALSE,"301";#N/A,#N/A,FALSE,"306";#N/A,#N/A,FALSE,"391";#N/A,#N/A,FALSE,"421";#N/A,#N/A,FALSE,"422";#N/A,#N/A,FALSE,"423";#N/A,#N/A,FALSE,"425"}</definedName>
    <definedName name="wrn.9350_JKT." localSheetId="25" hidden="1">{#N/A,#N/A,FALSE,"011";#N/A,#N/A,FALSE,"015";#N/A,#N/A,FALSE,"018";#N/A,#N/A,FALSE,"222";#N/A,#N/A,FALSE,"225";#N/A,#N/A,FALSE,"228";#N/A,#N/A,FALSE,"301";#N/A,#N/A,FALSE,"306";#N/A,#N/A,FALSE,"391";#N/A,#N/A,FALSE,"421";#N/A,#N/A,FALSE,"422";#N/A,#N/A,FALSE,"423";#N/A,#N/A,FALSE,"425"}</definedName>
    <definedName name="wrn.9350_JKT." localSheetId="21" hidden="1">{#N/A,#N/A,FALSE,"011";#N/A,#N/A,FALSE,"015";#N/A,#N/A,FALSE,"018";#N/A,#N/A,FALSE,"222";#N/A,#N/A,FALSE,"225";#N/A,#N/A,FALSE,"228";#N/A,#N/A,FALSE,"301";#N/A,#N/A,FALSE,"306";#N/A,#N/A,FALSE,"391";#N/A,#N/A,FALSE,"421";#N/A,#N/A,FALSE,"422";#N/A,#N/A,FALSE,"423";#N/A,#N/A,FALSE,"425"}</definedName>
    <definedName name="wrn.9350_JKT." localSheetId="20" hidden="1">{#N/A,#N/A,FALSE,"011";#N/A,#N/A,FALSE,"015";#N/A,#N/A,FALSE,"018";#N/A,#N/A,FALSE,"222";#N/A,#N/A,FALSE,"225";#N/A,#N/A,FALSE,"228";#N/A,#N/A,FALSE,"301";#N/A,#N/A,FALSE,"306";#N/A,#N/A,FALSE,"391";#N/A,#N/A,FALSE,"421";#N/A,#N/A,FALSE,"422";#N/A,#N/A,FALSE,"423";#N/A,#N/A,FALSE,"425"}</definedName>
    <definedName name="wrn.9350_JKT." localSheetId="24" hidden="1">{#N/A,#N/A,FALSE,"011";#N/A,#N/A,FALSE,"015";#N/A,#N/A,FALSE,"018";#N/A,#N/A,FALSE,"222";#N/A,#N/A,FALSE,"225";#N/A,#N/A,FALSE,"228";#N/A,#N/A,FALSE,"301";#N/A,#N/A,FALSE,"306";#N/A,#N/A,FALSE,"391";#N/A,#N/A,FALSE,"421";#N/A,#N/A,FALSE,"422";#N/A,#N/A,FALSE,"423";#N/A,#N/A,FALSE,"425"}</definedName>
    <definedName name="wrn.9350_JKT." localSheetId="9" hidden="1">{#N/A,#N/A,FALSE,"011";#N/A,#N/A,FALSE,"015";#N/A,#N/A,FALSE,"018";#N/A,#N/A,FALSE,"222";#N/A,#N/A,FALSE,"225";#N/A,#N/A,FALSE,"228";#N/A,#N/A,FALSE,"301";#N/A,#N/A,FALSE,"306";#N/A,#N/A,FALSE,"391";#N/A,#N/A,FALSE,"421";#N/A,#N/A,FALSE,"422";#N/A,#N/A,FALSE,"423";#N/A,#N/A,FALSE,"425"}</definedName>
    <definedName name="wrn.9350_JKT." localSheetId="23" hidden="1">{#N/A,#N/A,FALSE,"011";#N/A,#N/A,FALSE,"015";#N/A,#N/A,FALSE,"018";#N/A,#N/A,FALSE,"222";#N/A,#N/A,FALSE,"225";#N/A,#N/A,FALSE,"228";#N/A,#N/A,FALSE,"301";#N/A,#N/A,FALSE,"306";#N/A,#N/A,FALSE,"391";#N/A,#N/A,FALSE,"421";#N/A,#N/A,FALSE,"422";#N/A,#N/A,FALSE,"423";#N/A,#N/A,FALSE,"425"}</definedName>
    <definedName name="wrn.9350_JKT." localSheetId="8" hidden="1">{#N/A,#N/A,FALSE,"011";#N/A,#N/A,FALSE,"015";#N/A,#N/A,FALSE,"018";#N/A,#N/A,FALSE,"222";#N/A,#N/A,FALSE,"225";#N/A,#N/A,FALSE,"228";#N/A,#N/A,FALSE,"301";#N/A,#N/A,FALSE,"306";#N/A,#N/A,FALSE,"391";#N/A,#N/A,FALSE,"421";#N/A,#N/A,FALSE,"422";#N/A,#N/A,FALSE,"423";#N/A,#N/A,FALSE,"425"}</definedName>
    <definedName name="wrn.9350_JKT." localSheetId="22" hidden="1">{#N/A,#N/A,FALSE,"011";#N/A,#N/A,FALSE,"015";#N/A,#N/A,FALSE,"018";#N/A,#N/A,FALSE,"222";#N/A,#N/A,FALSE,"225";#N/A,#N/A,FALSE,"228";#N/A,#N/A,FALSE,"301";#N/A,#N/A,FALSE,"306";#N/A,#N/A,FALSE,"391";#N/A,#N/A,FALSE,"421";#N/A,#N/A,FALSE,"422";#N/A,#N/A,FALSE,"423";#N/A,#N/A,FALSE,"425"}</definedName>
    <definedName name="wrn.9350_JKT." localSheetId="7" hidden="1">{#N/A,#N/A,FALSE,"011";#N/A,#N/A,FALSE,"015";#N/A,#N/A,FALSE,"018";#N/A,#N/A,FALSE,"222";#N/A,#N/A,FALSE,"225";#N/A,#N/A,FALSE,"228";#N/A,#N/A,FALSE,"301";#N/A,#N/A,FALSE,"306";#N/A,#N/A,FALSE,"391";#N/A,#N/A,FALSE,"421";#N/A,#N/A,FALSE,"422";#N/A,#N/A,FALSE,"423";#N/A,#N/A,FALSE,"425"}</definedName>
    <definedName name="wrn.9350_JKT." hidden="1">{#N/A,#N/A,FALSE,"011";#N/A,#N/A,FALSE,"015";#N/A,#N/A,FALSE,"018";#N/A,#N/A,FALSE,"222";#N/A,#N/A,FALSE,"225";#N/A,#N/A,FALSE,"228";#N/A,#N/A,FALSE,"301";#N/A,#N/A,FALSE,"306";#N/A,#N/A,FALSE,"391";#N/A,#N/A,FALSE,"421";#N/A,#N/A,FALSE,"422";#N/A,#N/A,FALSE,"423";#N/A,#N/A,FALSE,"425"}</definedName>
    <definedName name="wrn.95PROV." localSheetId="18" hidden="1">{#N/A,#N/A,FALSE,"Taxblinc";#N/A,#N/A,FALSE,"Rsvsacls"}</definedName>
    <definedName name="wrn.95PROV." localSheetId="14" hidden="1">{#N/A,#N/A,FALSE,"Taxblinc";#N/A,#N/A,FALSE,"Rsvsacls"}</definedName>
    <definedName name="wrn.95PROV." localSheetId="17" hidden="1">{#N/A,#N/A,FALSE,"Taxblinc";#N/A,#N/A,FALSE,"Rsvsacls"}</definedName>
    <definedName name="wrn.95PROV." localSheetId="19" hidden="1">{#N/A,#N/A,FALSE,"Taxblinc";#N/A,#N/A,FALSE,"Rsvsacls"}</definedName>
    <definedName name="wrn.95PROV." localSheetId="6" hidden="1">{#N/A,#N/A,FALSE,"Taxblinc";#N/A,#N/A,FALSE,"Rsvsacls"}</definedName>
    <definedName name="wrn.95PROV." localSheetId="3" hidden="1">{#N/A,#N/A,FALSE,"Taxblinc";#N/A,#N/A,FALSE,"Rsvsacls"}</definedName>
    <definedName name="wrn.95PROV." localSheetId="25" hidden="1">{#N/A,#N/A,FALSE,"Taxblinc";#N/A,#N/A,FALSE,"Rsvsacls"}</definedName>
    <definedName name="wrn.95PROV." localSheetId="21" hidden="1">{#N/A,#N/A,FALSE,"Taxblinc";#N/A,#N/A,FALSE,"Rsvsacls"}</definedName>
    <definedName name="wrn.95PROV." localSheetId="20" hidden="1">{#N/A,#N/A,FALSE,"Taxblinc";#N/A,#N/A,FALSE,"Rsvsacls"}</definedName>
    <definedName name="wrn.95PROV." localSheetId="24" hidden="1">{#N/A,#N/A,FALSE,"Taxblinc";#N/A,#N/A,FALSE,"Rsvsacls"}</definedName>
    <definedName name="wrn.95PROV." localSheetId="9" hidden="1">{#N/A,#N/A,FALSE,"Taxblinc";#N/A,#N/A,FALSE,"Rsvsacls"}</definedName>
    <definedName name="wrn.95PROV." localSheetId="23" hidden="1">{#N/A,#N/A,FALSE,"Taxblinc";#N/A,#N/A,FALSE,"Rsvsacls"}</definedName>
    <definedName name="wrn.95PROV." localSheetId="8" hidden="1">{#N/A,#N/A,FALSE,"Taxblinc";#N/A,#N/A,FALSE,"Rsvsacls"}</definedName>
    <definedName name="wrn.95PROV." localSheetId="22" hidden="1">{#N/A,#N/A,FALSE,"Taxblinc";#N/A,#N/A,FALSE,"Rsvsacls"}</definedName>
    <definedName name="wrn.95PROV." localSheetId="7" hidden="1">{#N/A,#N/A,FALSE,"Taxblinc";#N/A,#N/A,FALSE,"Rsvsacls"}</definedName>
    <definedName name="wrn.95PROV." hidden="1">{#N/A,#N/A,FALSE,"Taxblinc";#N/A,#N/A,FALSE,"Rsvsacls"}</definedName>
    <definedName name="wrn.AcqState." localSheetId="18" hidden="1">{#N/A,#N/A,TRUE,"Acq-Ass";#N/A,#N/A,TRUE,"Acq-IS";#N/A,#N/A,TRUE,"Acq-BS";#N/A,#N/A,TRUE,"Acq-CF"}</definedName>
    <definedName name="wrn.AcqState." localSheetId="14" hidden="1">{#N/A,#N/A,TRUE,"Acq-Ass";#N/A,#N/A,TRUE,"Acq-IS";#N/A,#N/A,TRUE,"Acq-BS";#N/A,#N/A,TRUE,"Acq-CF"}</definedName>
    <definedName name="wrn.AcqState." localSheetId="17" hidden="1">{#N/A,#N/A,TRUE,"Acq-Ass";#N/A,#N/A,TRUE,"Acq-IS";#N/A,#N/A,TRUE,"Acq-BS";#N/A,#N/A,TRUE,"Acq-CF"}</definedName>
    <definedName name="wrn.AcqState." localSheetId="19" hidden="1">{#N/A,#N/A,TRUE,"Acq-Ass";#N/A,#N/A,TRUE,"Acq-IS";#N/A,#N/A,TRUE,"Acq-BS";#N/A,#N/A,TRUE,"Acq-CF"}</definedName>
    <definedName name="wrn.AcqState." localSheetId="6" hidden="1">{#N/A,#N/A,TRUE,"Acq-Ass";#N/A,#N/A,TRUE,"Acq-IS";#N/A,#N/A,TRUE,"Acq-BS";#N/A,#N/A,TRUE,"Acq-CF"}</definedName>
    <definedName name="wrn.AcqState." localSheetId="3" hidden="1">{#N/A,#N/A,TRUE,"Acq-Ass";#N/A,#N/A,TRUE,"Acq-IS";#N/A,#N/A,TRUE,"Acq-BS";#N/A,#N/A,TRUE,"Acq-CF"}</definedName>
    <definedName name="wrn.AcqState." localSheetId="21" hidden="1">{#N/A,#N/A,TRUE,"Acq-Ass";#N/A,#N/A,TRUE,"Acq-IS";#N/A,#N/A,TRUE,"Acq-BS";#N/A,#N/A,TRUE,"Acq-CF"}</definedName>
    <definedName name="wrn.AcqState." localSheetId="20" hidden="1">{#N/A,#N/A,TRUE,"Acq-Ass";#N/A,#N/A,TRUE,"Acq-IS";#N/A,#N/A,TRUE,"Acq-BS";#N/A,#N/A,TRUE,"Acq-CF"}</definedName>
    <definedName name="wrn.AcqState." localSheetId="24" hidden="1">{#N/A,#N/A,TRUE,"Acq-Ass";#N/A,#N/A,TRUE,"Acq-IS";#N/A,#N/A,TRUE,"Acq-BS";#N/A,#N/A,TRUE,"Acq-CF"}</definedName>
    <definedName name="wrn.AcqState." localSheetId="9" hidden="1">{#N/A,#N/A,TRUE,"Acq-Ass";#N/A,#N/A,TRUE,"Acq-IS";#N/A,#N/A,TRUE,"Acq-BS";#N/A,#N/A,TRUE,"Acq-CF"}</definedName>
    <definedName name="wrn.AcqState." localSheetId="23" hidden="1">{#N/A,#N/A,TRUE,"Acq-Ass";#N/A,#N/A,TRUE,"Acq-IS";#N/A,#N/A,TRUE,"Acq-BS";#N/A,#N/A,TRUE,"Acq-CF"}</definedName>
    <definedName name="wrn.AcqState." localSheetId="8" hidden="1">{#N/A,#N/A,TRUE,"Acq-Ass";#N/A,#N/A,TRUE,"Acq-IS";#N/A,#N/A,TRUE,"Acq-BS";#N/A,#N/A,TRUE,"Acq-CF"}</definedName>
    <definedName name="wrn.AcqState." localSheetId="22" hidden="1">{#N/A,#N/A,TRUE,"Acq-Ass";#N/A,#N/A,TRUE,"Acq-IS";#N/A,#N/A,TRUE,"Acq-BS";#N/A,#N/A,TRUE,"Acq-CF"}</definedName>
    <definedName name="wrn.AcqState." localSheetId="7" hidden="1">{#N/A,#N/A,TRUE,"Acq-Ass";#N/A,#N/A,TRUE,"Acq-IS";#N/A,#N/A,TRUE,"Acq-BS";#N/A,#N/A,TRUE,"Acq-CF"}</definedName>
    <definedName name="wrn.AcqState." hidden="1">{#N/A,#N/A,TRUE,"Acq-Ass";#N/A,#N/A,TRUE,"Acq-IS";#N/A,#N/A,TRUE,"Acq-BS";#N/A,#N/A,TRUE,"Acq-CF"}</definedName>
    <definedName name="wrn.AcqState._2" localSheetId="18" hidden="1">{#N/A,#N/A,TRUE,"Acq-Ass";#N/A,#N/A,TRUE,"Acq-IS";#N/A,#N/A,TRUE,"Acq-BS";#N/A,#N/A,TRUE,"Acq-CF"}</definedName>
    <definedName name="wrn.AcqState._2" localSheetId="14" hidden="1">{#N/A,#N/A,TRUE,"Acq-Ass";#N/A,#N/A,TRUE,"Acq-IS";#N/A,#N/A,TRUE,"Acq-BS";#N/A,#N/A,TRUE,"Acq-CF"}</definedName>
    <definedName name="wrn.AcqState._2" localSheetId="17" hidden="1">{#N/A,#N/A,TRUE,"Acq-Ass";#N/A,#N/A,TRUE,"Acq-IS";#N/A,#N/A,TRUE,"Acq-BS";#N/A,#N/A,TRUE,"Acq-CF"}</definedName>
    <definedName name="wrn.AcqState._2" localSheetId="19" hidden="1">{#N/A,#N/A,TRUE,"Acq-Ass";#N/A,#N/A,TRUE,"Acq-IS";#N/A,#N/A,TRUE,"Acq-BS";#N/A,#N/A,TRUE,"Acq-CF"}</definedName>
    <definedName name="wrn.AcqState._2" localSheetId="6" hidden="1">{#N/A,#N/A,TRUE,"Acq-Ass";#N/A,#N/A,TRUE,"Acq-IS";#N/A,#N/A,TRUE,"Acq-BS";#N/A,#N/A,TRUE,"Acq-CF"}</definedName>
    <definedName name="wrn.AcqState._2" localSheetId="3" hidden="1">{#N/A,#N/A,TRUE,"Acq-Ass";#N/A,#N/A,TRUE,"Acq-IS";#N/A,#N/A,TRUE,"Acq-BS";#N/A,#N/A,TRUE,"Acq-CF"}</definedName>
    <definedName name="wrn.AcqState._2" localSheetId="21" hidden="1">{#N/A,#N/A,TRUE,"Acq-Ass";#N/A,#N/A,TRUE,"Acq-IS";#N/A,#N/A,TRUE,"Acq-BS";#N/A,#N/A,TRUE,"Acq-CF"}</definedName>
    <definedName name="wrn.AcqState._2" localSheetId="20" hidden="1">{#N/A,#N/A,TRUE,"Acq-Ass";#N/A,#N/A,TRUE,"Acq-IS";#N/A,#N/A,TRUE,"Acq-BS";#N/A,#N/A,TRUE,"Acq-CF"}</definedName>
    <definedName name="wrn.AcqState._2" localSheetId="24" hidden="1">{#N/A,#N/A,TRUE,"Acq-Ass";#N/A,#N/A,TRUE,"Acq-IS";#N/A,#N/A,TRUE,"Acq-BS";#N/A,#N/A,TRUE,"Acq-CF"}</definedName>
    <definedName name="wrn.AcqState._2" localSheetId="9" hidden="1">{#N/A,#N/A,TRUE,"Acq-Ass";#N/A,#N/A,TRUE,"Acq-IS";#N/A,#N/A,TRUE,"Acq-BS";#N/A,#N/A,TRUE,"Acq-CF"}</definedName>
    <definedName name="wrn.AcqState._2" localSheetId="23" hidden="1">{#N/A,#N/A,TRUE,"Acq-Ass";#N/A,#N/A,TRUE,"Acq-IS";#N/A,#N/A,TRUE,"Acq-BS";#N/A,#N/A,TRUE,"Acq-CF"}</definedName>
    <definedName name="wrn.AcqState._2" localSheetId="8" hidden="1">{#N/A,#N/A,TRUE,"Acq-Ass";#N/A,#N/A,TRUE,"Acq-IS";#N/A,#N/A,TRUE,"Acq-BS";#N/A,#N/A,TRUE,"Acq-CF"}</definedName>
    <definedName name="wrn.AcqState._2" localSheetId="22" hidden="1">{#N/A,#N/A,TRUE,"Acq-Ass";#N/A,#N/A,TRUE,"Acq-IS";#N/A,#N/A,TRUE,"Acq-BS";#N/A,#N/A,TRUE,"Acq-CF"}</definedName>
    <definedName name="wrn.AcqState._2" localSheetId="7" hidden="1">{#N/A,#N/A,TRUE,"Acq-Ass";#N/A,#N/A,TRUE,"Acq-IS";#N/A,#N/A,TRUE,"Acq-BS";#N/A,#N/A,TRUE,"Acq-CF"}</definedName>
    <definedName name="wrn.AcqState._2" hidden="1">{#N/A,#N/A,TRUE,"Acq-Ass";#N/A,#N/A,TRUE,"Acq-IS";#N/A,#N/A,TRUE,"Acq-BS";#N/A,#N/A,TRUE,"Acq-CF"}</definedName>
    <definedName name="wrn.AcqState._22" localSheetId="18" hidden="1">{#N/A,#N/A,TRUE,"Acq-Ass";#N/A,#N/A,TRUE,"Acq-IS";#N/A,#N/A,TRUE,"Acq-BS";#N/A,#N/A,TRUE,"Acq-CF"}</definedName>
    <definedName name="wrn.AcqState._22" localSheetId="14" hidden="1">{#N/A,#N/A,TRUE,"Acq-Ass";#N/A,#N/A,TRUE,"Acq-IS";#N/A,#N/A,TRUE,"Acq-BS";#N/A,#N/A,TRUE,"Acq-CF"}</definedName>
    <definedName name="wrn.AcqState._22" localSheetId="17" hidden="1">{#N/A,#N/A,TRUE,"Acq-Ass";#N/A,#N/A,TRUE,"Acq-IS";#N/A,#N/A,TRUE,"Acq-BS";#N/A,#N/A,TRUE,"Acq-CF"}</definedName>
    <definedName name="wrn.AcqState._22" localSheetId="19" hidden="1">{#N/A,#N/A,TRUE,"Acq-Ass";#N/A,#N/A,TRUE,"Acq-IS";#N/A,#N/A,TRUE,"Acq-BS";#N/A,#N/A,TRUE,"Acq-CF"}</definedName>
    <definedName name="wrn.AcqState._22" localSheetId="6" hidden="1">{#N/A,#N/A,TRUE,"Acq-Ass";#N/A,#N/A,TRUE,"Acq-IS";#N/A,#N/A,TRUE,"Acq-BS";#N/A,#N/A,TRUE,"Acq-CF"}</definedName>
    <definedName name="wrn.AcqState._22" localSheetId="3" hidden="1">{#N/A,#N/A,TRUE,"Acq-Ass";#N/A,#N/A,TRUE,"Acq-IS";#N/A,#N/A,TRUE,"Acq-BS";#N/A,#N/A,TRUE,"Acq-CF"}</definedName>
    <definedName name="wrn.AcqState._22" localSheetId="21" hidden="1">{#N/A,#N/A,TRUE,"Acq-Ass";#N/A,#N/A,TRUE,"Acq-IS";#N/A,#N/A,TRUE,"Acq-BS";#N/A,#N/A,TRUE,"Acq-CF"}</definedName>
    <definedName name="wrn.AcqState._22" localSheetId="20" hidden="1">{#N/A,#N/A,TRUE,"Acq-Ass";#N/A,#N/A,TRUE,"Acq-IS";#N/A,#N/A,TRUE,"Acq-BS";#N/A,#N/A,TRUE,"Acq-CF"}</definedName>
    <definedName name="wrn.AcqState._22" localSheetId="24" hidden="1">{#N/A,#N/A,TRUE,"Acq-Ass";#N/A,#N/A,TRUE,"Acq-IS";#N/A,#N/A,TRUE,"Acq-BS";#N/A,#N/A,TRUE,"Acq-CF"}</definedName>
    <definedName name="wrn.AcqState._22" localSheetId="9" hidden="1">{#N/A,#N/A,TRUE,"Acq-Ass";#N/A,#N/A,TRUE,"Acq-IS";#N/A,#N/A,TRUE,"Acq-BS";#N/A,#N/A,TRUE,"Acq-CF"}</definedName>
    <definedName name="wrn.AcqState._22" localSheetId="23" hidden="1">{#N/A,#N/A,TRUE,"Acq-Ass";#N/A,#N/A,TRUE,"Acq-IS";#N/A,#N/A,TRUE,"Acq-BS";#N/A,#N/A,TRUE,"Acq-CF"}</definedName>
    <definedName name="wrn.AcqState._22" localSheetId="8" hidden="1">{#N/A,#N/A,TRUE,"Acq-Ass";#N/A,#N/A,TRUE,"Acq-IS";#N/A,#N/A,TRUE,"Acq-BS";#N/A,#N/A,TRUE,"Acq-CF"}</definedName>
    <definedName name="wrn.AcqState._22" localSheetId="22" hidden="1">{#N/A,#N/A,TRUE,"Acq-Ass";#N/A,#N/A,TRUE,"Acq-IS";#N/A,#N/A,TRUE,"Acq-BS";#N/A,#N/A,TRUE,"Acq-CF"}</definedName>
    <definedName name="wrn.AcqState._22" localSheetId="7" hidden="1">{#N/A,#N/A,TRUE,"Acq-Ass";#N/A,#N/A,TRUE,"Acq-IS";#N/A,#N/A,TRUE,"Acq-BS";#N/A,#N/A,TRUE,"Acq-CF"}</definedName>
    <definedName name="wrn.AcqState._22" hidden="1">{#N/A,#N/A,TRUE,"Acq-Ass";#N/A,#N/A,TRUE,"Acq-IS";#N/A,#N/A,TRUE,"Acq-BS";#N/A,#N/A,TRUE,"Acq-CF"}</definedName>
    <definedName name="wrn.AcqState.2" localSheetId="18" hidden="1">{#N/A,#N/A,TRUE,"Acq-Ass";#N/A,#N/A,TRUE,"Acq-IS";#N/A,#N/A,TRUE,"Acq-BS";#N/A,#N/A,TRUE,"Acq-CF"}</definedName>
    <definedName name="wrn.AcqState.2" localSheetId="14" hidden="1">{#N/A,#N/A,TRUE,"Acq-Ass";#N/A,#N/A,TRUE,"Acq-IS";#N/A,#N/A,TRUE,"Acq-BS";#N/A,#N/A,TRUE,"Acq-CF"}</definedName>
    <definedName name="wrn.AcqState.2" localSheetId="17" hidden="1">{#N/A,#N/A,TRUE,"Acq-Ass";#N/A,#N/A,TRUE,"Acq-IS";#N/A,#N/A,TRUE,"Acq-BS";#N/A,#N/A,TRUE,"Acq-CF"}</definedName>
    <definedName name="wrn.AcqState.2" localSheetId="19" hidden="1">{#N/A,#N/A,TRUE,"Acq-Ass";#N/A,#N/A,TRUE,"Acq-IS";#N/A,#N/A,TRUE,"Acq-BS";#N/A,#N/A,TRUE,"Acq-CF"}</definedName>
    <definedName name="wrn.AcqState.2" localSheetId="6" hidden="1">{#N/A,#N/A,TRUE,"Acq-Ass";#N/A,#N/A,TRUE,"Acq-IS";#N/A,#N/A,TRUE,"Acq-BS";#N/A,#N/A,TRUE,"Acq-CF"}</definedName>
    <definedName name="wrn.AcqState.2" localSheetId="3" hidden="1">{#N/A,#N/A,TRUE,"Acq-Ass";#N/A,#N/A,TRUE,"Acq-IS";#N/A,#N/A,TRUE,"Acq-BS";#N/A,#N/A,TRUE,"Acq-CF"}</definedName>
    <definedName name="wrn.AcqState.2" localSheetId="21" hidden="1">{#N/A,#N/A,TRUE,"Acq-Ass";#N/A,#N/A,TRUE,"Acq-IS";#N/A,#N/A,TRUE,"Acq-BS";#N/A,#N/A,TRUE,"Acq-CF"}</definedName>
    <definedName name="wrn.AcqState.2" localSheetId="20" hidden="1">{#N/A,#N/A,TRUE,"Acq-Ass";#N/A,#N/A,TRUE,"Acq-IS";#N/A,#N/A,TRUE,"Acq-BS";#N/A,#N/A,TRUE,"Acq-CF"}</definedName>
    <definedName name="wrn.AcqState.2" localSheetId="24" hidden="1">{#N/A,#N/A,TRUE,"Acq-Ass";#N/A,#N/A,TRUE,"Acq-IS";#N/A,#N/A,TRUE,"Acq-BS";#N/A,#N/A,TRUE,"Acq-CF"}</definedName>
    <definedName name="wrn.AcqState.2" localSheetId="9" hidden="1">{#N/A,#N/A,TRUE,"Acq-Ass";#N/A,#N/A,TRUE,"Acq-IS";#N/A,#N/A,TRUE,"Acq-BS";#N/A,#N/A,TRUE,"Acq-CF"}</definedName>
    <definedName name="wrn.AcqState.2" localSheetId="23" hidden="1">{#N/A,#N/A,TRUE,"Acq-Ass";#N/A,#N/A,TRUE,"Acq-IS";#N/A,#N/A,TRUE,"Acq-BS";#N/A,#N/A,TRUE,"Acq-CF"}</definedName>
    <definedName name="wrn.AcqState.2" localSheetId="8" hidden="1">{#N/A,#N/A,TRUE,"Acq-Ass";#N/A,#N/A,TRUE,"Acq-IS";#N/A,#N/A,TRUE,"Acq-BS";#N/A,#N/A,TRUE,"Acq-CF"}</definedName>
    <definedName name="wrn.AcqState.2" localSheetId="22" hidden="1">{#N/A,#N/A,TRUE,"Acq-Ass";#N/A,#N/A,TRUE,"Acq-IS";#N/A,#N/A,TRUE,"Acq-BS";#N/A,#N/A,TRUE,"Acq-CF"}</definedName>
    <definedName name="wrn.AcqState.2" localSheetId="7" hidden="1">{#N/A,#N/A,TRUE,"Acq-Ass";#N/A,#N/A,TRUE,"Acq-IS";#N/A,#N/A,TRUE,"Acq-BS";#N/A,#N/A,TRUE,"Acq-CF"}</definedName>
    <definedName name="wrn.AcqState.2" hidden="1">{#N/A,#N/A,TRUE,"Acq-Ass";#N/A,#N/A,TRUE,"Acq-IS";#N/A,#N/A,TRUE,"Acq-BS";#N/A,#N/A,TRUE,"Acq-CF"}</definedName>
    <definedName name="wrn.Acquiror." localSheetId="18" hidden="1">{#N/A,#N/A,TRUE,"Acq-Ass";#N/A,#N/A,TRUE,"Acq-IS";#N/A,#N/A,TRUE,"Acq-BS";#N/A,#N/A,TRUE,"Acq-CF";#N/A,#N/A,TRUE,"Acq-Proj";#N/A,#N/A,TRUE,"Acq-CapEx";#N/A,#N/A,TRUE,"Acq-Debt";#N/A,#N/A,TRUE,"Acq-Int";#N/A,#N/A,TRUE,"Acq-BD";#N/A,#N/A,TRUE,"Acq-TD";#N/A,#N/A,TRUE,"Acq-Taxes";#N/A,#N/A,TRUE,"Acq-Credit";#N/A,#N/A,TRUE,"Acq-Val";#N/A,#N/A,TRUE,"Acq-Mult Val"}</definedName>
    <definedName name="wrn.Acquiror." localSheetId="14" hidden="1">{#N/A,#N/A,TRUE,"Acq-Ass";#N/A,#N/A,TRUE,"Acq-IS";#N/A,#N/A,TRUE,"Acq-BS";#N/A,#N/A,TRUE,"Acq-CF";#N/A,#N/A,TRUE,"Acq-Proj";#N/A,#N/A,TRUE,"Acq-CapEx";#N/A,#N/A,TRUE,"Acq-Debt";#N/A,#N/A,TRUE,"Acq-Int";#N/A,#N/A,TRUE,"Acq-BD";#N/A,#N/A,TRUE,"Acq-TD";#N/A,#N/A,TRUE,"Acq-Taxes";#N/A,#N/A,TRUE,"Acq-Credit";#N/A,#N/A,TRUE,"Acq-Val";#N/A,#N/A,TRUE,"Acq-Mult Val"}</definedName>
    <definedName name="wrn.Acquiror." localSheetId="17" hidden="1">{#N/A,#N/A,TRUE,"Acq-Ass";#N/A,#N/A,TRUE,"Acq-IS";#N/A,#N/A,TRUE,"Acq-BS";#N/A,#N/A,TRUE,"Acq-CF";#N/A,#N/A,TRUE,"Acq-Proj";#N/A,#N/A,TRUE,"Acq-CapEx";#N/A,#N/A,TRUE,"Acq-Debt";#N/A,#N/A,TRUE,"Acq-Int";#N/A,#N/A,TRUE,"Acq-BD";#N/A,#N/A,TRUE,"Acq-TD";#N/A,#N/A,TRUE,"Acq-Taxes";#N/A,#N/A,TRUE,"Acq-Credit";#N/A,#N/A,TRUE,"Acq-Val";#N/A,#N/A,TRUE,"Acq-Mult Val"}</definedName>
    <definedName name="wrn.Acquiror." localSheetId="19" hidden="1">{#N/A,#N/A,TRUE,"Acq-Ass";#N/A,#N/A,TRUE,"Acq-IS";#N/A,#N/A,TRUE,"Acq-BS";#N/A,#N/A,TRUE,"Acq-CF";#N/A,#N/A,TRUE,"Acq-Proj";#N/A,#N/A,TRUE,"Acq-CapEx";#N/A,#N/A,TRUE,"Acq-Debt";#N/A,#N/A,TRUE,"Acq-Int";#N/A,#N/A,TRUE,"Acq-BD";#N/A,#N/A,TRUE,"Acq-TD";#N/A,#N/A,TRUE,"Acq-Taxes";#N/A,#N/A,TRUE,"Acq-Credit";#N/A,#N/A,TRUE,"Acq-Val";#N/A,#N/A,TRUE,"Acq-Mult Val"}</definedName>
    <definedName name="wrn.Acquiror." localSheetId="6" hidden="1">{#N/A,#N/A,TRUE,"Acq-Ass";#N/A,#N/A,TRUE,"Acq-IS";#N/A,#N/A,TRUE,"Acq-BS";#N/A,#N/A,TRUE,"Acq-CF";#N/A,#N/A,TRUE,"Acq-Proj";#N/A,#N/A,TRUE,"Acq-CapEx";#N/A,#N/A,TRUE,"Acq-Debt";#N/A,#N/A,TRUE,"Acq-Int";#N/A,#N/A,TRUE,"Acq-BD";#N/A,#N/A,TRUE,"Acq-TD";#N/A,#N/A,TRUE,"Acq-Taxes";#N/A,#N/A,TRUE,"Acq-Credit";#N/A,#N/A,TRUE,"Acq-Val";#N/A,#N/A,TRUE,"Acq-Mult Val"}</definedName>
    <definedName name="wrn.Acquiror." localSheetId="3" hidden="1">{#N/A,#N/A,TRUE,"Acq-Ass";#N/A,#N/A,TRUE,"Acq-IS";#N/A,#N/A,TRUE,"Acq-BS";#N/A,#N/A,TRUE,"Acq-CF";#N/A,#N/A,TRUE,"Acq-Proj";#N/A,#N/A,TRUE,"Acq-CapEx";#N/A,#N/A,TRUE,"Acq-Debt";#N/A,#N/A,TRUE,"Acq-Int";#N/A,#N/A,TRUE,"Acq-BD";#N/A,#N/A,TRUE,"Acq-TD";#N/A,#N/A,TRUE,"Acq-Taxes";#N/A,#N/A,TRUE,"Acq-Credit";#N/A,#N/A,TRUE,"Acq-Val";#N/A,#N/A,TRUE,"Acq-Mult Val"}</definedName>
    <definedName name="wrn.Acquiror." localSheetId="21" hidden="1">{#N/A,#N/A,TRUE,"Acq-Ass";#N/A,#N/A,TRUE,"Acq-IS";#N/A,#N/A,TRUE,"Acq-BS";#N/A,#N/A,TRUE,"Acq-CF";#N/A,#N/A,TRUE,"Acq-Proj";#N/A,#N/A,TRUE,"Acq-CapEx";#N/A,#N/A,TRUE,"Acq-Debt";#N/A,#N/A,TRUE,"Acq-Int";#N/A,#N/A,TRUE,"Acq-BD";#N/A,#N/A,TRUE,"Acq-TD";#N/A,#N/A,TRUE,"Acq-Taxes";#N/A,#N/A,TRUE,"Acq-Credit";#N/A,#N/A,TRUE,"Acq-Val";#N/A,#N/A,TRUE,"Acq-Mult Val"}</definedName>
    <definedName name="wrn.Acquiror." localSheetId="20" hidden="1">{#N/A,#N/A,TRUE,"Acq-Ass";#N/A,#N/A,TRUE,"Acq-IS";#N/A,#N/A,TRUE,"Acq-BS";#N/A,#N/A,TRUE,"Acq-CF";#N/A,#N/A,TRUE,"Acq-Proj";#N/A,#N/A,TRUE,"Acq-CapEx";#N/A,#N/A,TRUE,"Acq-Debt";#N/A,#N/A,TRUE,"Acq-Int";#N/A,#N/A,TRUE,"Acq-BD";#N/A,#N/A,TRUE,"Acq-TD";#N/A,#N/A,TRUE,"Acq-Taxes";#N/A,#N/A,TRUE,"Acq-Credit";#N/A,#N/A,TRUE,"Acq-Val";#N/A,#N/A,TRUE,"Acq-Mult Val"}</definedName>
    <definedName name="wrn.Acquiror." localSheetId="24" hidden="1">{#N/A,#N/A,TRUE,"Acq-Ass";#N/A,#N/A,TRUE,"Acq-IS";#N/A,#N/A,TRUE,"Acq-BS";#N/A,#N/A,TRUE,"Acq-CF";#N/A,#N/A,TRUE,"Acq-Proj";#N/A,#N/A,TRUE,"Acq-CapEx";#N/A,#N/A,TRUE,"Acq-Debt";#N/A,#N/A,TRUE,"Acq-Int";#N/A,#N/A,TRUE,"Acq-BD";#N/A,#N/A,TRUE,"Acq-TD";#N/A,#N/A,TRUE,"Acq-Taxes";#N/A,#N/A,TRUE,"Acq-Credit";#N/A,#N/A,TRUE,"Acq-Val";#N/A,#N/A,TRUE,"Acq-Mult Val"}</definedName>
    <definedName name="wrn.Acquiror." localSheetId="9" hidden="1">{#N/A,#N/A,TRUE,"Acq-Ass";#N/A,#N/A,TRUE,"Acq-IS";#N/A,#N/A,TRUE,"Acq-BS";#N/A,#N/A,TRUE,"Acq-CF";#N/A,#N/A,TRUE,"Acq-Proj";#N/A,#N/A,TRUE,"Acq-CapEx";#N/A,#N/A,TRUE,"Acq-Debt";#N/A,#N/A,TRUE,"Acq-Int";#N/A,#N/A,TRUE,"Acq-BD";#N/A,#N/A,TRUE,"Acq-TD";#N/A,#N/A,TRUE,"Acq-Taxes";#N/A,#N/A,TRUE,"Acq-Credit";#N/A,#N/A,TRUE,"Acq-Val";#N/A,#N/A,TRUE,"Acq-Mult Val"}</definedName>
    <definedName name="wrn.Acquiror." localSheetId="23" hidden="1">{#N/A,#N/A,TRUE,"Acq-Ass";#N/A,#N/A,TRUE,"Acq-IS";#N/A,#N/A,TRUE,"Acq-BS";#N/A,#N/A,TRUE,"Acq-CF";#N/A,#N/A,TRUE,"Acq-Proj";#N/A,#N/A,TRUE,"Acq-CapEx";#N/A,#N/A,TRUE,"Acq-Debt";#N/A,#N/A,TRUE,"Acq-Int";#N/A,#N/A,TRUE,"Acq-BD";#N/A,#N/A,TRUE,"Acq-TD";#N/A,#N/A,TRUE,"Acq-Taxes";#N/A,#N/A,TRUE,"Acq-Credit";#N/A,#N/A,TRUE,"Acq-Val";#N/A,#N/A,TRUE,"Acq-Mult Val"}</definedName>
    <definedName name="wrn.Acquiror." localSheetId="8" hidden="1">{#N/A,#N/A,TRUE,"Acq-Ass";#N/A,#N/A,TRUE,"Acq-IS";#N/A,#N/A,TRUE,"Acq-BS";#N/A,#N/A,TRUE,"Acq-CF";#N/A,#N/A,TRUE,"Acq-Proj";#N/A,#N/A,TRUE,"Acq-CapEx";#N/A,#N/A,TRUE,"Acq-Debt";#N/A,#N/A,TRUE,"Acq-Int";#N/A,#N/A,TRUE,"Acq-BD";#N/A,#N/A,TRUE,"Acq-TD";#N/A,#N/A,TRUE,"Acq-Taxes";#N/A,#N/A,TRUE,"Acq-Credit";#N/A,#N/A,TRUE,"Acq-Val";#N/A,#N/A,TRUE,"Acq-Mult Val"}</definedName>
    <definedName name="wrn.Acquiror." localSheetId="22" hidden="1">{#N/A,#N/A,TRUE,"Acq-Ass";#N/A,#N/A,TRUE,"Acq-IS";#N/A,#N/A,TRUE,"Acq-BS";#N/A,#N/A,TRUE,"Acq-CF";#N/A,#N/A,TRUE,"Acq-Proj";#N/A,#N/A,TRUE,"Acq-CapEx";#N/A,#N/A,TRUE,"Acq-Debt";#N/A,#N/A,TRUE,"Acq-Int";#N/A,#N/A,TRUE,"Acq-BD";#N/A,#N/A,TRUE,"Acq-TD";#N/A,#N/A,TRUE,"Acq-Taxes";#N/A,#N/A,TRUE,"Acq-Credit";#N/A,#N/A,TRUE,"Acq-Val";#N/A,#N/A,TRUE,"Acq-Mult Val"}</definedName>
    <definedName name="wrn.Acquiror." localSheetId="7" hidden="1">{#N/A,#N/A,TRUE,"Acq-Ass";#N/A,#N/A,TRUE,"Acq-IS";#N/A,#N/A,TRUE,"Acq-BS";#N/A,#N/A,TRUE,"Acq-CF";#N/A,#N/A,TRUE,"Acq-Proj";#N/A,#N/A,TRUE,"Acq-CapEx";#N/A,#N/A,TRUE,"Acq-Debt";#N/A,#N/A,TRUE,"Acq-Int";#N/A,#N/A,TRUE,"Acq-BD";#N/A,#N/A,TRUE,"Acq-TD";#N/A,#N/A,TRUE,"Acq-Taxes";#N/A,#N/A,TRUE,"Acq-Credit";#N/A,#N/A,TRUE,"Acq-Val";#N/A,#N/A,TRUE,"Acq-Mult Val"}</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ror._2" localSheetId="18" hidden="1">{#N/A,#N/A,TRUE,"Acq-Ass";#N/A,#N/A,TRUE,"Acq-IS";#N/A,#N/A,TRUE,"Acq-BS";#N/A,#N/A,TRUE,"Acq-CF";#N/A,#N/A,TRUE,"Acq-Proj";#N/A,#N/A,TRUE,"Acq-CapEx";#N/A,#N/A,TRUE,"Acq-Debt";#N/A,#N/A,TRUE,"Acq-Int";#N/A,#N/A,TRUE,"Acq-BD";#N/A,#N/A,TRUE,"Acq-TD";#N/A,#N/A,TRUE,"Acq-Taxes";#N/A,#N/A,TRUE,"Acq-Credit";#N/A,#N/A,TRUE,"Acq-Val";#N/A,#N/A,TRUE,"Acq-Mult Val"}</definedName>
    <definedName name="wrn.Acquiror._2" localSheetId="14" hidden="1">{#N/A,#N/A,TRUE,"Acq-Ass";#N/A,#N/A,TRUE,"Acq-IS";#N/A,#N/A,TRUE,"Acq-BS";#N/A,#N/A,TRUE,"Acq-CF";#N/A,#N/A,TRUE,"Acq-Proj";#N/A,#N/A,TRUE,"Acq-CapEx";#N/A,#N/A,TRUE,"Acq-Debt";#N/A,#N/A,TRUE,"Acq-Int";#N/A,#N/A,TRUE,"Acq-BD";#N/A,#N/A,TRUE,"Acq-TD";#N/A,#N/A,TRUE,"Acq-Taxes";#N/A,#N/A,TRUE,"Acq-Credit";#N/A,#N/A,TRUE,"Acq-Val";#N/A,#N/A,TRUE,"Acq-Mult Val"}</definedName>
    <definedName name="wrn.Acquiror._2" localSheetId="17" hidden="1">{#N/A,#N/A,TRUE,"Acq-Ass";#N/A,#N/A,TRUE,"Acq-IS";#N/A,#N/A,TRUE,"Acq-BS";#N/A,#N/A,TRUE,"Acq-CF";#N/A,#N/A,TRUE,"Acq-Proj";#N/A,#N/A,TRUE,"Acq-CapEx";#N/A,#N/A,TRUE,"Acq-Debt";#N/A,#N/A,TRUE,"Acq-Int";#N/A,#N/A,TRUE,"Acq-BD";#N/A,#N/A,TRUE,"Acq-TD";#N/A,#N/A,TRUE,"Acq-Taxes";#N/A,#N/A,TRUE,"Acq-Credit";#N/A,#N/A,TRUE,"Acq-Val";#N/A,#N/A,TRUE,"Acq-Mult Val"}</definedName>
    <definedName name="wrn.Acquiror._2" localSheetId="19" hidden="1">{#N/A,#N/A,TRUE,"Acq-Ass";#N/A,#N/A,TRUE,"Acq-IS";#N/A,#N/A,TRUE,"Acq-BS";#N/A,#N/A,TRUE,"Acq-CF";#N/A,#N/A,TRUE,"Acq-Proj";#N/A,#N/A,TRUE,"Acq-CapEx";#N/A,#N/A,TRUE,"Acq-Debt";#N/A,#N/A,TRUE,"Acq-Int";#N/A,#N/A,TRUE,"Acq-BD";#N/A,#N/A,TRUE,"Acq-TD";#N/A,#N/A,TRUE,"Acq-Taxes";#N/A,#N/A,TRUE,"Acq-Credit";#N/A,#N/A,TRUE,"Acq-Val";#N/A,#N/A,TRUE,"Acq-Mult Val"}</definedName>
    <definedName name="wrn.Acquiror._2" localSheetId="6" hidden="1">{#N/A,#N/A,TRUE,"Acq-Ass";#N/A,#N/A,TRUE,"Acq-IS";#N/A,#N/A,TRUE,"Acq-BS";#N/A,#N/A,TRUE,"Acq-CF";#N/A,#N/A,TRUE,"Acq-Proj";#N/A,#N/A,TRUE,"Acq-CapEx";#N/A,#N/A,TRUE,"Acq-Debt";#N/A,#N/A,TRUE,"Acq-Int";#N/A,#N/A,TRUE,"Acq-BD";#N/A,#N/A,TRUE,"Acq-TD";#N/A,#N/A,TRUE,"Acq-Taxes";#N/A,#N/A,TRUE,"Acq-Credit";#N/A,#N/A,TRUE,"Acq-Val";#N/A,#N/A,TRUE,"Acq-Mult Val"}</definedName>
    <definedName name="wrn.Acquiror._2" localSheetId="3" hidden="1">{#N/A,#N/A,TRUE,"Acq-Ass";#N/A,#N/A,TRUE,"Acq-IS";#N/A,#N/A,TRUE,"Acq-BS";#N/A,#N/A,TRUE,"Acq-CF";#N/A,#N/A,TRUE,"Acq-Proj";#N/A,#N/A,TRUE,"Acq-CapEx";#N/A,#N/A,TRUE,"Acq-Debt";#N/A,#N/A,TRUE,"Acq-Int";#N/A,#N/A,TRUE,"Acq-BD";#N/A,#N/A,TRUE,"Acq-TD";#N/A,#N/A,TRUE,"Acq-Taxes";#N/A,#N/A,TRUE,"Acq-Credit";#N/A,#N/A,TRUE,"Acq-Val";#N/A,#N/A,TRUE,"Acq-Mult Val"}</definedName>
    <definedName name="wrn.Acquiror._2" localSheetId="21" hidden="1">{#N/A,#N/A,TRUE,"Acq-Ass";#N/A,#N/A,TRUE,"Acq-IS";#N/A,#N/A,TRUE,"Acq-BS";#N/A,#N/A,TRUE,"Acq-CF";#N/A,#N/A,TRUE,"Acq-Proj";#N/A,#N/A,TRUE,"Acq-CapEx";#N/A,#N/A,TRUE,"Acq-Debt";#N/A,#N/A,TRUE,"Acq-Int";#N/A,#N/A,TRUE,"Acq-BD";#N/A,#N/A,TRUE,"Acq-TD";#N/A,#N/A,TRUE,"Acq-Taxes";#N/A,#N/A,TRUE,"Acq-Credit";#N/A,#N/A,TRUE,"Acq-Val";#N/A,#N/A,TRUE,"Acq-Mult Val"}</definedName>
    <definedName name="wrn.Acquiror._2" localSheetId="20" hidden="1">{#N/A,#N/A,TRUE,"Acq-Ass";#N/A,#N/A,TRUE,"Acq-IS";#N/A,#N/A,TRUE,"Acq-BS";#N/A,#N/A,TRUE,"Acq-CF";#N/A,#N/A,TRUE,"Acq-Proj";#N/A,#N/A,TRUE,"Acq-CapEx";#N/A,#N/A,TRUE,"Acq-Debt";#N/A,#N/A,TRUE,"Acq-Int";#N/A,#N/A,TRUE,"Acq-BD";#N/A,#N/A,TRUE,"Acq-TD";#N/A,#N/A,TRUE,"Acq-Taxes";#N/A,#N/A,TRUE,"Acq-Credit";#N/A,#N/A,TRUE,"Acq-Val";#N/A,#N/A,TRUE,"Acq-Mult Val"}</definedName>
    <definedName name="wrn.Acquiror._2" localSheetId="24" hidden="1">{#N/A,#N/A,TRUE,"Acq-Ass";#N/A,#N/A,TRUE,"Acq-IS";#N/A,#N/A,TRUE,"Acq-BS";#N/A,#N/A,TRUE,"Acq-CF";#N/A,#N/A,TRUE,"Acq-Proj";#N/A,#N/A,TRUE,"Acq-CapEx";#N/A,#N/A,TRUE,"Acq-Debt";#N/A,#N/A,TRUE,"Acq-Int";#N/A,#N/A,TRUE,"Acq-BD";#N/A,#N/A,TRUE,"Acq-TD";#N/A,#N/A,TRUE,"Acq-Taxes";#N/A,#N/A,TRUE,"Acq-Credit";#N/A,#N/A,TRUE,"Acq-Val";#N/A,#N/A,TRUE,"Acq-Mult Val"}</definedName>
    <definedName name="wrn.Acquiror._2" localSheetId="9" hidden="1">{#N/A,#N/A,TRUE,"Acq-Ass";#N/A,#N/A,TRUE,"Acq-IS";#N/A,#N/A,TRUE,"Acq-BS";#N/A,#N/A,TRUE,"Acq-CF";#N/A,#N/A,TRUE,"Acq-Proj";#N/A,#N/A,TRUE,"Acq-CapEx";#N/A,#N/A,TRUE,"Acq-Debt";#N/A,#N/A,TRUE,"Acq-Int";#N/A,#N/A,TRUE,"Acq-BD";#N/A,#N/A,TRUE,"Acq-TD";#N/A,#N/A,TRUE,"Acq-Taxes";#N/A,#N/A,TRUE,"Acq-Credit";#N/A,#N/A,TRUE,"Acq-Val";#N/A,#N/A,TRUE,"Acq-Mult Val"}</definedName>
    <definedName name="wrn.Acquiror._2" localSheetId="23" hidden="1">{#N/A,#N/A,TRUE,"Acq-Ass";#N/A,#N/A,TRUE,"Acq-IS";#N/A,#N/A,TRUE,"Acq-BS";#N/A,#N/A,TRUE,"Acq-CF";#N/A,#N/A,TRUE,"Acq-Proj";#N/A,#N/A,TRUE,"Acq-CapEx";#N/A,#N/A,TRUE,"Acq-Debt";#N/A,#N/A,TRUE,"Acq-Int";#N/A,#N/A,TRUE,"Acq-BD";#N/A,#N/A,TRUE,"Acq-TD";#N/A,#N/A,TRUE,"Acq-Taxes";#N/A,#N/A,TRUE,"Acq-Credit";#N/A,#N/A,TRUE,"Acq-Val";#N/A,#N/A,TRUE,"Acq-Mult Val"}</definedName>
    <definedName name="wrn.Acquiror._2" localSheetId="8" hidden="1">{#N/A,#N/A,TRUE,"Acq-Ass";#N/A,#N/A,TRUE,"Acq-IS";#N/A,#N/A,TRUE,"Acq-BS";#N/A,#N/A,TRUE,"Acq-CF";#N/A,#N/A,TRUE,"Acq-Proj";#N/A,#N/A,TRUE,"Acq-CapEx";#N/A,#N/A,TRUE,"Acq-Debt";#N/A,#N/A,TRUE,"Acq-Int";#N/A,#N/A,TRUE,"Acq-BD";#N/A,#N/A,TRUE,"Acq-TD";#N/A,#N/A,TRUE,"Acq-Taxes";#N/A,#N/A,TRUE,"Acq-Credit";#N/A,#N/A,TRUE,"Acq-Val";#N/A,#N/A,TRUE,"Acq-Mult Val"}</definedName>
    <definedName name="wrn.Acquiror._2" localSheetId="22" hidden="1">{#N/A,#N/A,TRUE,"Acq-Ass";#N/A,#N/A,TRUE,"Acq-IS";#N/A,#N/A,TRUE,"Acq-BS";#N/A,#N/A,TRUE,"Acq-CF";#N/A,#N/A,TRUE,"Acq-Proj";#N/A,#N/A,TRUE,"Acq-CapEx";#N/A,#N/A,TRUE,"Acq-Debt";#N/A,#N/A,TRUE,"Acq-Int";#N/A,#N/A,TRUE,"Acq-BD";#N/A,#N/A,TRUE,"Acq-TD";#N/A,#N/A,TRUE,"Acq-Taxes";#N/A,#N/A,TRUE,"Acq-Credit";#N/A,#N/A,TRUE,"Acq-Val";#N/A,#N/A,TRUE,"Acq-Mult Val"}</definedName>
    <definedName name="wrn.Acquiror._2" localSheetId="7" hidden="1">{#N/A,#N/A,TRUE,"Acq-Ass";#N/A,#N/A,TRUE,"Acq-IS";#N/A,#N/A,TRUE,"Acq-BS";#N/A,#N/A,TRUE,"Acq-CF";#N/A,#N/A,TRUE,"Acq-Proj";#N/A,#N/A,TRUE,"Acq-CapEx";#N/A,#N/A,TRUE,"Acq-Debt";#N/A,#N/A,TRUE,"Acq-Int";#N/A,#N/A,TRUE,"Acq-BD";#N/A,#N/A,TRUE,"Acq-TD";#N/A,#N/A,TRUE,"Acq-Taxes";#N/A,#N/A,TRUE,"Acq-Credit";#N/A,#N/A,TRUE,"Acq-Val";#N/A,#N/A,TRUE,"Acq-Mult Val"}</definedName>
    <definedName name="wrn.Acquiror._2" hidden="1">{#N/A,#N/A,TRUE,"Acq-Ass";#N/A,#N/A,TRUE,"Acq-IS";#N/A,#N/A,TRUE,"Acq-BS";#N/A,#N/A,TRUE,"Acq-CF";#N/A,#N/A,TRUE,"Acq-Proj";#N/A,#N/A,TRUE,"Acq-CapEx";#N/A,#N/A,TRUE,"Acq-Debt";#N/A,#N/A,TRUE,"Acq-Int";#N/A,#N/A,TRUE,"Acq-BD";#N/A,#N/A,TRUE,"Acq-TD";#N/A,#N/A,TRUE,"Acq-Taxes";#N/A,#N/A,TRUE,"Acq-Credit";#N/A,#N/A,TRUE,"Acq-Val";#N/A,#N/A,TRUE,"Acq-Mult Val"}</definedName>
    <definedName name="wrn.Acquiror._22" localSheetId="18" hidden="1">{#N/A,#N/A,TRUE,"Acq-Ass";#N/A,#N/A,TRUE,"Acq-IS";#N/A,#N/A,TRUE,"Acq-BS";#N/A,#N/A,TRUE,"Acq-CF";#N/A,#N/A,TRUE,"Acq-Proj";#N/A,#N/A,TRUE,"Acq-CapEx";#N/A,#N/A,TRUE,"Acq-Debt";#N/A,#N/A,TRUE,"Acq-Int";#N/A,#N/A,TRUE,"Acq-BD";#N/A,#N/A,TRUE,"Acq-TD";#N/A,#N/A,TRUE,"Acq-Taxes";#N/A,#N/A,TRUE,"Acq-Credit";#N/A,#N/A,TRUE,"Acq-Val";#N/A,#N/A,TRUE,"Acq-Mult Val"}</definedName>
    <definedName name="wrn.Acquiror._22" localSheetId="14" hidden="1">{#N/A,#N/A,TRUE,"Acq-Ass";#N/A,#N/A,TRUE,"Acq-IS";#N/A,#N/A,TRUE,"Acq-BS";#N/A,#N/A,TRUE,"Acq-CF";#N/A,#N/A,TRUE,"Acq-Proj";#N/A,#N/A,TRUE,"Acq-CapEx";#N/A,#N/A,TRUE,"Acq-Debt";#N/A,#N/A,TRUE,"Acq-Int";#N/A,#N/A,TRUE,"Acq-BD";#N/A,#N/A,TRUE,"Acq-TD";#N/A,#N/A,TRUE,"Acq-Taxes";#N/A,#N/A,TRUE,"Acq-Credit";#N/A,#N/A,TRUE,"Acq-Val";#N/A,#N/A,TRUE,"Acq-Mult Val"}</definedName>
    <definedName name="wrn.Acquiror._22" localSheetId="17" hidden="1">{#N/A,#N/A,TRUE,"Acq-Ass";#N/A,#N/A,TRUE,"Acq-IS";#N/A,#N/A,TRUE,"Acq-BS";#N/A,#N/A,TRUE,"Acq-CF";#N/A,#N/A,TRUE,"Acq-Proj";#N/A,#N/A,TRUE,"Acq-CapEx";#N/A,#N/A,TRUE,"Acq-Debt";#N/A,#N/A,TRUE,"Acq-Int";#N/A,#N/A,TRUE,"Acq-BD";#N/A,#N/A,TRUE,"Acq-TD";#N/A,#N/A,TRUE,"Acq-Taxes";#N/A,#N/A,TRUE,"Acq-Credit";#N/A,#N/A,TRUE,"Acq-Val";#N/A,#N/A,TRUE,"Acq-Mult Val"}</definedName>
    <definedName name="wrn.Acquiror._22" localSheetId="19" hidden="1">{#N/A,#N/A,TRUE,"Acq-Ass";#N/A,#N/A,TRUE,"Acq-IS";#N/A,#N/A,TRUE,"Acq-BS";#N/A,#N/A,TRUE,"Acq-CF";#N/A,#N/A,TRUE,"Acq-Proj";#N/A,#N/A,TRUE,"Acq-CapEx";#N/A,#N/A,TRUE,"Acq-Debt";#N/A,#N/A,TRUE,"Acq-Int";#N/A,#N/A,TRUE,"Acq-BD";#N/A,#N/A,TRUE,"Acq-TD";#N/A,#N/A,TRUE,"Acq-Taxes";#N/A,#N/A,TRUE,"Acq-Credit";#N/A,#N/A,TRUE,"Acq-Val";#N/A,#N/A,TRUE,"Acq-Mult Val"}</definedName>
    <definedName name="wrn.Acquiror._22" localSheetId="6" hidden="1">{#N/A,#N/A,TRUE,"Acq-Ass";#N/A,#N/A,TRUE,"Acq-IS";#N/A,#N/A,TRUE,"Acq-BS";#N/A,#N/A,TRUE,"Acq-CF";#N/A,#N/A,TRUE,"Acq-Proj";#N/A,#N/A,TRUE,"Acq-CapEx";#N/A,#N/A,TRUE,"Acq-Debt";#N/A,#N/A,TRUE,"Acq-Int";#N/A,#N/A,TRUE,"Acq-BD";#N/A,#N/A,TRUE,"Acq-TD";#N/A,#N/A,TRUE,"Acq-Taxes";#N/A,#N/A,TRUE,"Acq-Credit";#N/A,#N/A,TRUE,"Acq-Val";#N/A,#N/A,TRUE,"Acq-Mult Val"}</definedName>
    <definedName name="wrn.Acquiror._22" localSheetId="3" hidden="1">{#N/A,#N/A,TRUE,"Acq-Ass";#N/A,#N/A,TRUE,"Acq-IS";#N/A,#N/A,TRUE,"Acq-BS";#N/A,#N/A,TRUE,"Acq-CF";#N/A,#N/A,TRUE,"Acq-Proj";#N/A,#N/A,TRUE,"Acq-CapEx";#N/A,#N/A,TRUE,"Acq-Debt";#N/A,#N/A,TRUE,"Acq-Int";#N/A,#N/A,TRUE,"Acq-BD";#N/A,#N/A,TRUE,"Acq-TD";#N/A,#N/A,TRUE,"Acq-Taxes";#N/A,#N/A,TRUE,"Acq-Credit";#N/A,#N/A,TRUE,"Acq-Val";#N/A,#N/A,TRUE,"Acq-Mult Val"}</definedName>
    <definedName name="wrn.Acquiror._22" localSheetId="21" hidden="1">{#N/A,#N/A,TRUE,"Acq-Ass";#N/A,#N/A,TRUE,"Acq-IS";#N/A,#N/A,TRUE,"Acq-BS";#N/A,#N/A,TRUE,"Acq-CF";#N/A,#N/A,TRUE,"Acq-Proj";#N/A,#N/A,TRUE,"Acq-CapEx";#N/A,#N/A,TRUE,"Acq-Debt";#N/A,#N/A,TRUE,"Acq-Int";#N/A,#N/A,TRUE,"Acq-BD";#N/A,#N/A,TRUE,"Acq-TD";#N/A,#N/A,TRUE,"Acq-Taxes";#N/A,#N/A,TRUE,"Acq-Credit";#N/A,#N/A,TRUE,"Acq-Val";#N/A,#N/A,TRUE,"Acq-Mult Val"}</definedName>
    <definedName name="wrn.Acquiror._22" localSheetId="20" hidden="1">{#N/A,#N/A,TRUE,"Acq-Ass";#N/A,#N/A,TRUE,"Acq-IS";#N/A,#N/A,TRUE,"Acq-BS";#N/A,#N/A,TRUE,"Acq-CF";#N/A,#N/A,TRUE,"Acq-Proj";#N/A,#N/A,TRUE,"Acq-CapEx";#N/A,#N/A,TRUE,"Acq-Debt";#N/A,#N/A,TRUE,"Acq-Int";#N/A,#N/A,TRUE,"Acq-BD";#N/A,#N/A,TRUE,"Acq-TD";#N/A,#N/A,TRUE,"Acq-Taxes";#N/A,#N/A,TRUE,"Acq-Credit";#N/A,#N/A,TRUE,"Acq-Val";#N/A,#N/A,TRUE,"Acq-Mult Val"}</definedName>
    <definedName name="wrn.Acquiror._22" localSheetId="24" hidden="1">{#N/A,#N/A,TRUE,"Acq-Ass";#N/A,#N/A,TRUE,"Acq-IS";#N/A,#N/A,TRUE,"Acq-BS";#N/A,#N/A,TRUE,"Acq-CF";#N/A,#N/A,TRUE,"Acq-Proj";#N/A,#N/A,TRUE,"Acq-CapEx";#N/A,#N/A,TRUE,"Acq-Debt";#N/A,#N/A,TRUE,"Acq-Int";#N/A,#N/A,TRUE,"Acq-BD";#N/A,#N/A,TRUE,"Acq-TD";#N/A,#N/A,TRUE,"Acq-Taxes";#N/A,#N/A,TRUE,"Acq-Credit";#N/A,#N/A,TRUE,"Acq-Val";#N/A,#N/A,TRUE,"Acq-Mult Val"}</definedName>
    <definedName name="wrn.Acquiror._22" localSheetId="9" hidden="1">{#N/A,#N/A,TRUE,"Acq-Ass";#N/A,#N/A,TRUE,"Acq-IS";#N/A,#N/A,TRUE,"Acq-BS";#N/A,#N/A,TRUE,"Acq-CF";#N/A,#N/A,TRUE,"Acq-Proj";#N/A,#N/A,TRUE,"Acq-CapEx";#N/A,#N/A,TRUE,"Acq-Debt";#N/A,#N/A,TRUE,"Acq-Int";#N/A,#N/A,TRUE,"Acq-BD";#N/A,#N/A,TRUE,"Acq-TD";#N/A,#N/A,TRUE,"Acq-Taxes";#N/A,#N/A,TRUE,"Acq-Credit";#N/A,#N/A,TRUE,"Acq-Val";#N/A,#N/A,TRUE,"Acq-Mult Val"}</definedName>
    <definedName name="wrn.Acquiror._22" localSheetId="23" hidden="1">{#N/A,#N/A,TRUE,"Acq-Ass";#N/A,#N/A,TRUE,"Acq-IS";#N/A,#N/A,TRUE,"Acq-BS";#N/A,#N/A,TRUE,"Acq-CF";#N/A,#N/A,TRUE,"Acq-Proj";#N/A,#N/A,TRUE,"Acq-CapEx";#N/A,#N/A,TRUE,"Acq-Debt";#N/A,#N/A,TRUE,"Acq-Int";#N/A,#N/A,TRUE,"Acq-BD";#N/A,#N/A,TRUE,"Acq-TD";#N/A,#N/A,TRUE,"Acq-Taxes";#N/A,#N/A,TRUE,"Acq-Credit";#N/A,#N/A,TRUE,"Acq-Val";#N/A,#N/A,TRUE,"Acq-Mult Val"}</definedName>
    <definedName name="wrn.Acquiror._22" localSheetId="8" hidden="1">{#N/A,#N/A,TRUE,"Acq-Ass";#N/A,#N/A,TRUE,"Acq-IS";#N/A,#N/A,TRUE,"Acq-BS";#N/A,#N/A,TRUE,"Acq-CF";#N/A,#N/A,TRUE,"Acq-Proj";#N/A,#N/A,TRUE,"Acq-CapEx";#N/A,#N/A,TRUE,"Acq-Debt";#N/A,#N/A,TRUE,"Acq-Int";#N/A,#N/A,TRUE,"Acq-BD";#N/A,#N/A,TRUE,"Acq-TD";#N/A,#N/A,TRUE,"Acq-Taxes";#N/A,#N/A,TRUE,"Acq-Credit";#N/A,#N/A,TRUE,"Acq-Val";#N/A,#N/A,TRUE,"Acq-Mult Val"}</definedName>
    <definedName name="wrn.Acquiror._22" localSheetId="22" hidden="1">{#N/A,#N/A,TRUE,"Acq-Ass";#N/A,#N/A,TRUE,"Acq-IS";#N/A,#N/A,TRUE,"Acq-BS";#N/A,#N/A,TRUE,"Acq-CF";#N/A,#N/A,TRUE,"Acq-Proj";#N/A,#N/A,TRUE,"Acq-CapEx";#N/A,#N/A,TRUE,"Acq-Debt";#N/A,#N/A,TRUE,"Acq-Int";#N/A,#N/A,TRUE,"Acq-BD";#N/A,#N/A,TRUE,"Acq-TD";#N/A,#N/A,TRUE,"Acq-Taxes";#N/A,#N/A,TRUE,"Acq-Credit";#N/A,#N/A,TRUE,"Acq-Val";#N/A,#N/A,TRUE,"Acq-Mult Val"}</definedName>
    <definedName name="wrn.Acquiror._22" localSheetId="7" hidden="1">{#N/A,#N/A,TRUE,"Acq-Ass";#N/A,#N/A,TRUE,"Acq-IS";#N/A,#N/A,TRUE,"Acq-BS";#N/A,#N/A,TRUE,"Acq-CF";#N/A,#N/A,TRUE,"Acq-Proj";#N/A,#N/A,TRUE,"Acq-CapEx";#N/A,#N/A,TRUE,"Acq-Debt";#N/A,#N/A,TRUE,"Acq-Int";#N/A,#N/A,TRUE,"Acq-BD";#N/A,#N/A,TRUE,"Acq-TD";#N/A,#N/A,TRUE,"Acq-Taxes";#N/A,#N/A,TRUE,"Acq-Credit";#N/A,#N/A,TRUE,"Acq-Val";#N/A,#N/A,TRUE,"Acq-Mult Val"}</definedName>
    <definedName name="wrn.Acquiror._22" hidden="1">{#N/A,#N/A,TRUE,"Acq-Ass";#N/A,#N/A,TRUE,"Acq-IS";#N/A,#N/A,TRUE,"Acq-BS";#N/A,#N/A,TRUE,"Acq-CF";#N/A,#N/A,TRUE,"Acq-Proj";#N/A,#N/A,TRUE,"Acq-CapEx";#N/A,#N/A,TRUE,"Acq-Debt";#N/A,#N/A,TRUE,"Acq-Int";#N/A,#N/A,TRUE,"Acq-BD";#N/A,#N/A,TRUE,"Acq-TD";#N/A,#N/A,TRUE,"Acq-Taxes";#N/A,#N/A,TRUE,"Acq-Credit";#N/A,#N/A,TRUE,"Acq-Val";#N/A,#N/A,TRUE,"Acq-Mult Val"}</definedName>
    <definedName name="wrn.Acquiror.2" localSheetId="18" hidden="1">{#N/A,#N/A,TRUE,"Acq-Ass";#N/A,#N/A,TRUE,"Acq-IS";#N/A,#N/A,TRUE,"Acq-BS";#N/A,#N/A,TRUE,"Acq-CF";#N/A,#N/A,TRUE,"Acq-Proj";#N/A,#N/A,TRUE,"Acq-CapEx";#N/A,#N/A,TRUE,"Acq-Debt";#N/A,#N/A,TRUE,"Acq-Int";#N/A,#N/A,TRUE,"Acq-BD";#N/A,#N/A,TRUE,"Acq-TD";#N/A,#N/A,TRUE,"Acq-Taxes";#N/A,#N/A,TRUE,"Acq-Credit";#N/A,#N/A,TRUE,"Acq-Val";#N/A,#N/A,TRUE,"Acq-Mult Val"}</definedName>
    <definedName name="wrn.Acquiror.2" localSheetId="14" hidden="1">{#N/A,#N/A,TRUE,"Acq-Ass";#N/A,#N/A,TRUE,"Acq-IS";#N/A,#N/A,TRUE,"Acq-BS";#N/A,#N/A,TRUE,"Acq-CF";#N/A,#N/A,TRUE,"Acq-Proj";#N/A,#N/A,TRUE,"Acq-CapEx";#N/A,#N/A,TRUE,"Acq-Debt";#N/A,#N/A,TRUE,"Acq-Int";#N/A,#N/A,TRUE,"Acq-BD";#N/A,#N/A,TRUE,"Acq-TD";#N/A,#N/A,TRUE,"Acq-Taxes";#N/A,#N/A,TRUE,"Acq-Credit";#N/A,#N/A,TRUE,"Acq-Val";#N/A,#N/A,TRUE,"Acq-Mult Val"}</definedName>
    <definedName name="wrn.Acquiror.2" localSheetId="17" hidden="1">{#N/A,#N/A,TRUE,"Acq-Ass";#N/A,#N/A,TRUE,"Acq-IS";#N/A,#N/A,TRUE,"Acq-BS";#N/A,#N/A,TRUE,"Acq-CF";#N/A,#N/A,TRUE,"Acq-Proj";#N/A,#N/A,TRUE,"Acq-CapEx";#N/A,#N/A,TRUE,"Acq-Debt";#N/A,#N/A,TRUE,"Acq-Int";#N/A,#N/A,TRUE,"Acq-BD";#N/A,#N/A,TRUE,"Acq-TD";#N/A,#N/A,TRUE,"Acq-Taxes";#N/A,#N/A,TRUE,"Acq-Credit";#N/A,#N/A,TRUE,"Acq-Val";#N/A,#N/A,TRUE,"Acq-Mult Val"}</definedName>
    <definedName name="wrn.Acquiror.2" localSheetId="19" hidden="1">{#N/A,#N/A,TRUE,"Acq-Ass";#N/A,#N/A,TRUE,"Acq-IS";#N/A,#N/A,TRUE,"Acq-BS";#N/A,#N/A,TRUE,"Acq-CF";#N/A,#N/A,TRUE,"Acq-Proj";#N/A,#N/A,TRUE,"Acq-CapEx";#N/A,#N/A,TRUE,"Acq-Debt";#N/A,#N/A,TRUE,"Acq-Int";#N/A,#N/A,TRUE,"Acq-BD";#N/A,#N/A,TRUE,"Acq-TD";#N/A,#N/A,TRUE,"Acq-Taxes";#N/A,#N/A,TRUE,"Acq-Credit";#N/A,#N/A,TRUE,"Acq-Val";#N/A,#N/A,TRUE,"Acq-Mult Val"}</definedName>
    <definedName name="wrn.Acquiror.2" localSheetId="6" hidden="1">{#N/A,#N/A,TRUE,"Acq-Ass";#N/A,#N/A,TRUE,"Acq-IS";#N/A,#N/A,TRUE,"Acq-BS";#N/A,#N/A,TRUE,"Acq-CF";#N/A,#N/A,TRUE,"Acq-Proj";#N/A,#N/A,TRUE,"Acq-CapEx";#N/A,#N/A,TRUE,"Acq-Debt";#N/A,#N/A,TRUE,"Acq-Int";#N/A,#N/A,TRUE,"Acq-BD";#N/A,#N/A,TRUE,"Acq-TD";#N/A,#N/A,TRUE,"Acq-Taxes";#N/A,#N/A,TRUE,"Acq-Credit";#N/A,#N/A,TRUE,"Acq-Val";#N/A,#N/A,TRUE,"Acq-Mult Val"}</definedName>
    <definedName name="wrn.Acquiror.2" localSheetId="3" hidden="1">{#N/A,#N/A,TRUE,"Acq-Ass";#N/A,#N/A,TRUE,"Acq-IS";#N/A,#N/A,TRUE,"Acq-BS";#N/A,#N/A,TRUE,"Acq-CF";#N/A,#N/A,TRUE,"Acq-Proj";#N/A,#N/A,TRUE,"Acq-CapEx";#N/A,#N/A,TRUE,"Acq-Debt";#N/A,#N/A,TRUE,"Acq-Int";#N/A,#N/A,TRUE,"Acq-BD";#N/A,#N/A,TRUE,"Acq-TD";#N/A,#N/A,TRUE,"Acq-Taxes";#N/A,#N/A,TRUE,"Acq-Credit";#N/A,#N/A,TRUE,"Acq-Val";#N/A,#N/A,TRUE,"Acq-Mult Val"}</definedName>
    <definedName name="wrn.Acquiror.2" localSheetId="21" hidden="1">{#N/A,#N/A,TRUE,"Acq-Ass";#N/A,#N/A,TRUE,"Acq-IS";#N/A,#N/A,TRUE,"Acq-BS";#N/A,#N/A,TRUE,"Acq-CF";#N/A,#N/A,TRUE,"Acq-Proj";#N/A,#N/A,TRUE,"Acq-CapEx";#N/A,#N/A,TRUE,"Acq-Debt";#N/A,#N/A,TRUE,"Acq-Int";#N/A,#N/A,TRUE,"Acq-BD";#N/A,#N/A,TRUE,"Acq-TD";#N/A,#N/A,TRUE,"Acq-Taxes";#N/A,#N/A,TRUE,"Acq-Credit";#N/A,#N/A,TRUE,"Acq-Val";#N/A,#N/A,TRUE,"Acq-Mult Val"}</definedName>
    <definedName name="wrn.Acquiror.2" localSheetId="20" hidden="1">{#N/A,#N/A,TRUE,"Acq-Ass";#N/A,#N/A,TRUE,"Acq-IS";#N/A,#N/A,TRUE,"Acq-BS";#N/A,#N/A,TRUE,"Acq-CF";#N/A,#N/A,TRUE,"Acq-Proj";#N/A,#N/A,TRUE,"Acq-CapEx";#N/A,#N/A,TRUE,"Acq-Debt";#N/A,#N/A,TRUE,"Acq-Int";#N/A,#N/A,TRUE,"Acq-BD";#N/A,#N/A,TRUE,"Acq-TD";#N/A,#N/A,TRUE,"Acq-Taxes";#N/A,#N/A,TRUE,"Acq-Credit";#N/A,#N/A,TRUE,"Acq-Val";#N/A,#N/A,TRUE,"Acq-Mult Val"}</definedName>
    <definedName name="wrn.Acquiror.2" localSheetId="24" hidden="1">{#N/A,#N/A,TRUE,"Acq-Ass";#N/A,#N/A,TRUE,"Acq-IS";#N/A,#N/A,TRUE,"Acq-BS";#N/A,#N/A,TRUE,"Acq-CF";#N/A,#N/A,TRUE,"Acq-Proj";#N/A,#N/A,TRUE,"Acq-CapEx";#N/A,#N/A,TRUE,"Acq-Debt";#N/A,#N/A,TRUE,"Acq-Int";#N/A,#N/A,TRUE,"Acq-BD";#N/A,#N/A,TRUE,"Acq-TD";#N/A,#N/A,TRUE,"Acq-Taxes";#N/A,#N/A,TRUE,"Acq-Credit";#N/A,#N/A,TRUE,"Acq-Val";#N/A,#N/A,TRUE,"Acq-Mult Val"}</definedName>
    <definedName name="wrn.Acquiror.2" localSheetId="9" hidden="1">{#N/A,#N/A,TRUE,"Acq-Ass";#N/A,#N/A,TRUE,"Acq-IS";#N/A,#N/A,TRUE,"Acq-BS";#N/A,#N/A,TRUE,"Acq-CF";#N/A,#N/A,TRUE,"Acq-Proj";#N/A,#N/A,TRUE,"Acq-CapEx";#N/A,#N/A,TRUE,"Acq-Debt";#N/A,#N/A,TRUE,"Acq-Int";#N/A,#N/A,TRUE,"Acq-BD";#N/A,#N/A,TRUE,"Acq-TD";#N/A,#N/A,TRUE,"Acq-Taxes";#N/A,#N/A,TRUE,"Acq-Credit";#N/A,#N/A,TRUE,"Acq-Val";#N/A,#N/A,TRUE,"Acq-Mult Val"}</definedName>
    <definedName name="wrn.Acquiror.2" localSheetId="23" hidden="1">{#N/A,#N/A,TRUE,"Acq-Ass";#N/A,#N/A,TRUE,"Acq-IS";#N/A,#N/A,TRUE,"Acq-BS";#N/A,#N/A,TRUE,"Acq-CF";#N/A,#N/A,TRUE,"Acq-Proj";#N/A,#N/A,TRUE,"Acq-CapEx";#N/A,#N/A,TRUE,"Acq-Debt";#N/A,#N/A,TRUE,"Acq-Int";#N/A,#N/A,TRUE,"Acq-BD";#N/A,#N/A,TRUE,"Acq-TD";#N/A,#N/A,TRUE,"Acq-Taxes";#N/A,#N/A,TRUE,"Acq-Credit";#N/A,#N/A,TRUE,"Acq-Val";#N/A,#N/A,TRUE,"Acq-Mult Val"}</definedName>
    <definedName name="wrn.Acquiror.2" localSheetId="8" hidden="1">{#N/A,#N/A,TRUE,"Acq-Ass";#N/A,#N/A,TRUE,"Acq-IS";#N/A,#N/A,TRUE,"Acq-BS";#N/A,#N/A,TRUE,"Acq-CF";#N/A,#N/A,TRUE,"Acq-Proj";#N/A,#N/A,TRUE,"Acq-CapEx";#N/A,#N/A,TRUE,"Acq-Debt";#N/A,#N/A,TRUE,"Acq-Int";#N/A,#N/A,TRUE,"Acq-BD";#N/A,#N/A,TRUE,"Acq-TD";#N/A,#N/A,TRUE,"Acq-Taxes";#N/A,#N/A,TRUE,"Acq-Credit";#N/A,#N/A,TRUE,"Acq-Val";#N/A,#N/A,TRUE,"Acq-Mult Val"}</definedName>
    <definedName name="wrn.Acquiror.2" localSheetId="22" hidden="1">{#N/A,#N/A,TRUE,"Acq-Ass";#N/A,#N/A,TRUE,"Acq-IS";#N/A,#N/A,TRUE,"Acq-BS";#N/A,#N/A,TRUE,"Acq-CF";#N/A,#N/A,TRUE,"Acq-Proj";#N/A,#N/A,TRUE,"Acq-CapEx";#N/A,#N/A,TRUE,"Acq-Debt";#N/A,#N/A,TRUE,"Acq-Int";#N/A,#N/A,TRUE,"Acq-BD";#N/A,#N/A,TRUE,"Acq-TD";#N/A,#N/A,TRUE,"Acq-Taxes";#N/A,#N/A,TRUE,"Acq-Credit";#N/A,#N/A,TRUE,"Acq-Val";#N/A,#N/A,TRUE,"Acq-Mult Val"}</definedName>
    <definedName name="wrn.Acquiror.2" localSheetId="7" hidden="1">{#N/A,#N/A,TRUE,"Acq-Ass";#N/A,#N/A,TRUE,"Acq-IS";#N/A,#N/A,TRUE,"Acq-BS";#N/A,#N/A,TRUE,"Acq-CF";#N/A,#N/A,TRUE,"Acq-Proj";#N/A,#N/A,TRUE,"Acq-CapEx";#N/A,#N/A,TRUE,"Acq-Debt";#N/A,#N/A,TRUE,"Acq-Int";#N/A,#N/A,TRUE,"Acq-BD";#N/A,#N/A,TRUE,"Acq-TD";#N/A,#N/A,TRUE,"Acq-Taxes";#N/A,#N/A,TRUE,"Acq-Credit";#N/A,#N/A,TRUE,"Acq-Val";#N/A,#N/A,TRUE,"Acq-Mult Val"}</definedName>
    <definedName name="wrn.Acquiror.2" hidden="1">{#N/A,#N/A,TRUE,"Acq-Ass";#N/A,#N/A,TRUE,"Acq-IS";#N/A,#N/A,TRUE,"Acq-BS";#N/A,#N/A,TRUE,"Acq-CF";#N/A,#N/A,TRUE,"Acq-Proj";#N/A,#N/A,TRUE,"Acq-CapEx";#N/A,#N/A,TRUE,"Acq-Debt";#N/A,#N/A,TRUE,"Acq-Int";#N/A,#N/A,TRUE,"Acq-BD";#N/A,#N/A,TRUE,"Acq-TD";#N/A,#N/A,TRUE,"Acq-Taxes";#N/A,#N/A,TRUE,"Acq-Credit";#N/A,#N/A,TRUE,"Acq-Val";#N/A,#N/A,TRUE,"Acq-Mult Val"}</definedName>
    <definedName name="wrn.AcqVal." localSheetId="18" hidden="1">{#N/A,#N/A,FALSE,"Acq-Val";#N/A,#N/A,FALSE,"Acq-Mult Val"}</definedName>
    <definedName name="wrn.AcqVal." localSheetId="14" hidden="1">{#N/A,#N/A,FALSE,"Acq-Val";#N/A,#N/A,FALSE,"Acq-Mult Val"}</definedName>
    <definedName name="wrn.AcqVal." localSheetId="17" hidden="1">{#N/A,#N/A,FALSE,"Acq-Val";#N/A,#N/A,FALSE,"Acq-Mult Val"}</definedName>
    <definedName name="wrn.AcqVal." localSheetId="19" hidden="1">{#N/A,#N/A,FALSE,"Acq-Val";#N/A,#N/A,FALSE,"Acq-Mult Val"}</definedName>
    <definedName name="wrn.AcqVal." localSheetId="6" hidden="1">{#N/A,#N/A,FALSE,"Acq-Val";#N/A,#N/A,FALSE,"Acq-Mult Val"}</definedName>
    <definedName name="wrn.AcqVal." localSheetId="3" hidden="1">{#N/A,#N/A,FALSE,"Acq-Val";#N/A,#N/A,FALSE,"Acq-Mult Val"}</definedName>
    <definedName name="wrn.AcqVal." localSheetId="21" hidden="1">{#N/A,#N/A,FALSE,"Acq-Val";#N/A,#N/A,FALSE,"Acq-Mult Val"}</definedName>
    <definedName name="wrn.AcqVal." localSheetId="20" hidden="1">{#N/A,#N/A,FALSE,"Acq-Val";#N/A,#N/A,FALSE,"Acq-Mult Val"}</definedName>
    <definedName name="wrn.AcqVal." localSheetId="24" hidden="1">{#N/A,#N/A,FALSE,"Acq-Val";#N/A,#N/A,FALSE,"Acq-Mult Val"}</definedName>
    <definedName name="wrn.AcqVal." localSheetId="9" hidden="1">{#N/A,#N/A,FALSE,"Acq-Val";#N/A,#N/A,FALSE,"Acq-Mult Val"}</definedName>
    <definedName name="wrn.AcqVal." localSheetId="23" hidden="1">{#N/A,#N/A,FALSE,"Acq-Val";#N/A,#N/A,FALSE,"Acq-Mult Val"}</definedName>
    <definedName name="wrn.AcqVal." localSheetId="8" hidden="1">{#N/A,#N/A,FALSE,"Acq-Val";#N/A,#N/A,FALSE,"Acq-Mult Val"}</definedName>
    <definedName name="wrn.AcqVal." localSheetId="22" hidden="1">{#N/A,#N/A,FALSE,"Acq-Val";#N/A,#N/A,FALSE,"Acq-Mult Val"}</definedName>
    <definedName name="wrn.AcqVal." localSheetId="7" hidden="1">{#N/A,#N/A,FALSE,"Acq-Val";#N/A,#N/A,FALSE,"Acq-Mult Val"}</definedName>
    <definedName name="wrn.AcqVal." hidden="1">{#N/A,#N/A,FALSE,"Acq-Val";#N/A,#N/A,FALSE,"Acq-Mult Val"}</definedName>
    <definedName name="wrn.AcqVal._2" localSheetId="18" hidden="1">{#N/A,#N/A,FALSE,"Acq-Val";#N/A,#N/A,FALSE,"Acq-Mult Val"}</definedName>
    <definedName name="wrn.AcqVal._2" localSheetId="14" hidden="1">{#N/A,#N/A,FALSE,"Acq-Val";#N/A,#N/A,FALSE,"Acq-Mult Val"}</definedName>
    <definedName name="wrn.AcqVal._2" localSheetId="17" hidden="1">{#N/A,#N/A,FALSE,"Acq-Val";#N/A,#N/A,FALSE,"Acq-Mult Val"}</definedName>
    <definedName name="wrn.AcqVal._2" localSheetId="19" hidden="1">{#N/A,#N/A,FALSE,"Acq-Val";#N/A,#N/A,FALSE,"Acq-Mult Val"}</definedName>
    <definedName name="wrn.AcqVal._2" localSheetId="6" hidden="1">{#N/A,#N/A,FALSE,"Acq-Val";#N/A,#N/A,FALSE,"Acq-Mult Val"}</definedName>
    <definedName name="wrn.AcqVal._2" localSheetId="3" hidden="1">{#N/A,#N/A,FALSE,"Acq-Val";#N/A,#N/A,FALSE,"Acq-Mult Val"}</definedName>
    <definedName name="wrn.AcqVal._2" localSheetId="21" hidden="1">{#N/A,#N/A,FALSE,"Acq-Val";#N/A,#N/A,FALSE,"Acq-Mult Val"}</definedName>
    <definedName name="wrn.AcqVal._2" localSheetId="20" hidden="1">{#N/A,#N/A,FALSE,"Acq-Val";#N/A,#N/A,FALSE,"Acq-Mult Val"}</definedName>
    <definedName name="wrn.AcqVal._2" localSheetId="24" hidden="1">{#N/A,#N/A,FALSE,"Acq-Val";#N/A,#N/A,FALSE,"Acq-Mult Val"}</definedName>
    <definedName name="wrn.AcqVal._2" localSheetId="9" hidden="1">{#N/A,#N/A,FALSE,"Acq-Val";#N/A,#N/A,FALSE,"Acq-Mult Val"}</definedName>
    <definedName name="wrn.AcqVal._2" localSheetId="23" hidden="1">{#N/A,#N/A,FALSE,"Acq-Val";#N/A,#N/A,FALSE,"Acq-Mult Val"}</definedName>
    <definedName name="wrn.AcqVal._2" localSheetId="8" hidden="1">{#N/A,#N/A,FALSE,"Acq-Val";#N/A,#N/A,FALSE,"Acq-Mult Val"}</definedName>
    <definedName name="wrn.AcqVal._2" localSheetId="22" hidden="1">{#N/A,#N/A,FALSE,"Acq-Val";#N/A,#N/A,FALSE,"Acq-Mult Val"}</definedName>
    <definedName name="wrn.AcqVal._2" localSheetId="7" hidden="1">{#N/A,#N/A,FALSE,"Acq-Val";#N/A,#N/A,FALSE,"Acq-Mult Val"}</definedName>
    <definedName name="wrn.AcqVal._2" hidden="1">{#N/A,#N/A,FALSE,"Acq-Val";#N/A,#N/A,FALSE,"Acq-Mult Val"}</definedName>
    <definedName name="wrn.AcqVal._22" localSheetId="18" hidden="1">{#N/A,#N/A,FALSE,"Acq-Val";#N/A,#N/A,FALSE,"Acq-Mult Val"}</definedName>
    <definedName name="wrn.AcqVal._22" localSheetId="14" hidden="1">{#N/A,#N/A,FALSE,"Acq-Val";#N/A,#N/A,FALSE,"Acq-Mult Val"}</definedName>
    <definedName name="wrn.AcqVal._22" localSheetId="17" hidden="1">{#N/A,#N/A,FALSE,"Acq-Val";#N/A,#N/A,FALSE,"Acq-Mult Val"}</definedName>
    <definedName name="wrn.AcqVal._22" localSheetId="19" hidden="1">{#N/A,#N/A,FALSE,"Acq-Val";#N/A,#N/A,FALSE,"Acq-Mult Val"}</definedName>
    <definedName name="wrn.AcqVal._22" localSheetId="6" hidden="1">{#N/A,#N/A,FALSE,"Acq-Val";#N/A,#N/A,FALSE,"Acq-Mult Val"}</definedName>
    <definedName name="wrn.AcqVal._22" localSheetId="3" hidden="1">{#N/A,#N/A,FALSE,"Acq-Val";#N/A,#N/A,FALSE,"Acq-Mult Val"}</definedName>
    <definedName name="wrn.AcqVal._22" localSheetId="21" hidden="1">{#N/A,#N/A,FALSE,"Acq-Val";#N/A,#N/A,FALSE,"Acq-Mult Val"}</definedName>
    <definedName name="wrn.AcqVal._22" localSheetId="20" hidden="1">{#N/A,#N/A,FALSE,"Acq-Val";#N/A,#N/A,FALSE,"Acq-Mult Val"}</definedName>
    <definedName name="wrn.AcqVal._22" localSheetId="24" hidden="1">{#N/A,#N/A,FALSE,"Acq-Val";#N/A,#N/A,FALSE,"Acq-Mult Val"}</definedName>
    <definedName name="wrn.AcqVal._22" localSheetId="9" hidden="1">{#N/A,#N/A,FALSE,"Acq-Val";#N/A,#N/A,FALSE,"Acq-Mult Val"}</definedName>
    <definedName name="wrn.AcqVal._22" localSheetId="23" hidden="1">{#N/A,#N/A,FALSE,"Acq-Val";#N/A,#N/A,FALSE,"Acq-Mult Val"}</definedName>
    <definedName name="wrn.AcqVal._22" localSheetId="8" hidden="1">{#N/A,#N/A,FALSE,"Acq-Val";#N/A,#N/A,FALSE,"Acq-Mult Val"}</definedName>
    <definedName name="wrn.AcqVal._22" localSheetId="22" hidden="1">{#N/A,#N/A,FALSE,"Acq-Val";#N/A,#N/A,FALSE,"Acq-Mult Val"}</definedName>
    <definedName name="wrn.AcqVal._22" localSheetId="7" hidden="1">{#N/A,#N/A,FALSE,"Acq-Val";#N/A,#N/A,FALSE,"Acq-Mult Val"}</definedName>
    <definedName name="wrn.AcqVal._22" hidden="1">{#N/A,#N/A,FALSE,"Acq-Val";#N/A,#N/A,FALSE,"Acq-Mult Val"}</definedName>
    <definedName name="wrn.AcqVal.2" localSheetId="18" hidden="1">{#N/A,#N/A,FALSE,"Acq-Val";#N/A,#N/A,FALSE,"Acq-Mult Val"}</definedName>
    <definedName name="wrn.AcqVal.2" localSheetId="14" hidden="1">{#N/A,#N/A,FALSE,"Acq-Val";#N/A,#N/A,FALSE,"Acq-Mult Val"}</definedName>
    <definedName name="wrn.AcqVal.2" localSheetId="17" hidden="1">{#N/A,#N/A,FALSE,"Acq-Val";#N/A,#N/A,FALSE,"Acq-Mult Val"}</definedName>
    <definedName name="wrn.AcqVal.2" localSheetId="19" hidden="1">{#N/A,#N/A,FALSE,"Acq-Val";#N/A,#N/A,FALSE,"Acq-Mult Val"}</definedName>
    <definedName name="wrn.AcqVal.2" localSheetId="6" hidden="1">{#N/A,#N/A,FALSE,"Acq-Val";#N/A,#N/A,FALSE,"Acq-Mult Val"}</definedName>
    <definedName name="wrn.AcqVal.2" localSheetId="3" hidden="1">{#N/A,#N/A,FALSE,"Acq-Val";#N/A,#N/A,FALSE,"Acq-Mult Val"}</definedName>
    <definedName name="wrn.AcqVal.2" localSheetId="21" hidden="1">{#N/A,#N/A,FALSE,"Acq-Val";#N/A,#N/A,FALSE,"Acq-Mult Val"}</definedName>
    <definedName name="wrn.AcqVal.2" localSheetId="20" hidden="1">{#N/A,#N/A,FALSE,"Acq-Val";#N/A,#N/A,FALSE,"Acq-Mult Val"}</definedName>
    <definedName name="wrn.AcqVal.2" localSheetId="24" hidden="1">{#N/A,#N/A,FALSE,"Acq-Val";#N/A,#N/A,FALSE,"Acq-Mult Val"}</definedName>
    <definedName name="wrn.AcqVal.2" localSheetId="9" hidden="1">{#N/A,#N/A,FALSE,"Acq-Val";#N/A,#N/A,FALSE,"Acq-Mult Val"}</definedName>
    <definedName name="wrn.AcqVal.2" localSheetId="23" hidden="1">{#N/A,#N/A,FALSE,"Acq-Val";#N/A,#N/A,FALSE,"Acq-Mult Val"}</definedName>
    <definedName name="wrn.AcqVal.2" localSheetId="8" hidden="1">{#N/A,#N/A,FALSE,"Acq-Val";#N/A,#N/A,FALSE,"Acq-Mult Val"}</definedName>
    <definedName name="wrn.AcqVal.2" localSheetId="22" hidden="1">{#N/A,#N/A,FALSE,"Acq-Val";#N/A,#N/A,FALSE,"Acq-Mult Val"}</definedName>
    <definedName name="wrn.AcqVal.2" localSheetId="7" hidden="1">{#N/A,#N/A,FALSE,"Acq-Val";#N/A,#N/A,FALSE,"Acq-Mult Val"}</definedName>
    <definedName name="wrn.AcqVal.2" hidden="1">{#N/A,#N/A,FALSE,"Acq-Val";#N/A,#N/A,FALSE,"Acq-Mult Val"}</definedName>
    <definedName name="wrn.Aging._.and._.Trend._.Analysis." localSheetId="18"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25"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24"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23"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22"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18" hidden="1">{#N/A,#N/A,FALSE,"Brad BANM_S";#N/A,#N/A,FALSE,"Brad SAM_BANM";#N/A,#N/A,FALSE,"Brad_LD";#N/A,#N/A,FALSE,"BANM-&gt;S";#N/A,#N/A,FALSE,"BANM_S";#N/A,#N/A,FALSE,"S-&gt;BANM";#N/A,#N/A,FALSE,"SAM_BANM";#N/A,#N/A,FALSE,"BANM";#N/A,#N/A,FALSE,"Sam"}</definedName>
    <definedName name="wrn.all." localSheetId="14" hidden="1">{#N/A,#N/A,FALSE,"Brad BANM_S";#N/A,#N/A,FALSE,"Brad SAM_BANM";#N/A,#N/A,FALSE,"Brad_LD";#N/A,#N/A,FALSE,"BANM-&gt;S";#N/A,#N/A,FALSE,"BANM_S";#N/A,#N/A,FALSE,"S-&gt;BANM";#N/A,#N/A,FALSE,"SAM_BANM";#N/A,#N/A,FALSE,"BANM";#N/A,#N/A,FALSE,"Sam"}</definedName>
    <definedName name="wrn.all." localSheetId="17" hidden="1">{#N/A,#N/A,FALSE,"Brad BANM_S";#N/A,#N/A,FALSE,"Brad SAM_BANM";#N/A,#N/A,FALSE,"Brad_LD";#N/A,#N/A,FALSE,"BANM-&gt;S";#N/A,#N/A,FALSE,"BANM_S";#N/A,#N/A,FALSE,"S-&gt;BANM";#N/A,#N/A,FALSE,"SAM_BANM";#N/A,#N/A,FALSE,"BANM";#N/A,#N/A,FALSE,"Sam"}</definedName>
    <definedName name="wrn.all." localSheetId="19" hidden="1">{#N/A,#N/A,FALSE,"Brad BANM_S";#N/A,#N/A,FALSE,"Brad SAM_BANM";#N/A,#N/A,FALSE,"Brad_LD";#N/A,#N/A,FALSE,"BANM-&gt;S";#N/A,#N/A,FALSE,"BANM_S";#N/A,#N/A,FALSE,"S-&gt;BANM";#N/A,#N/A,FALSE,"SAM_BANM";#N/A,#N/A,FALSE,"BANM";#N/A,#N/A,FALSE,"Sam"}</definedName>
    <definedName name="wrn.all." localSheetId="6" hidden="1">{#N/A,#N/A,FALSE,"Brad BANM_S";#N/A,#N/A,FALSE,"Brad SAM_BANM";#N/A,#N/A,FALSE,"Brad_LD";#N/A,#N/A,FALSE,"BANM-&gt;S";#N/A,#N/A,FALSE,"BANM_S";#N/A,#N/A,FALSE,"S-&gt;BANM";#N/A,#N/A,FALSE,"SAM_BANM";#N/A,#N/A,FALSE,"BANM";#N/A,#N/A,FALSE,"Sam"}</definedName>
    <definedName name="wrn.all." localSheetId="3" hidden="1">{#N/A,#N/A,FALSE,"Brad BANM_S";#N/A,#N/A,FALSE,"Brad SAM_BANM";#N/A,#N/A,FALSE,"Brad_LD";#N/A,#N/A,FALSE,"BANM-&gt;S";#N/A,#N/A,FALSE,"BANM_S";#N/A,#N/A,FALSE,"S-&gt;BANM";#N/A,#N/A,FALSE,"SAM_BANM";#N/A,#N/A,FALSE,"BANM";#N/A,#N/A,FALSE,"Sam"}</definedName>
    <definedName name="wrn.all." localSheetId="21" hidden="1">{#N/A,#N/A,FALSE,"Brad BANM_S";#N/A,#N/A,FALSE,"Brad SAM_BANM";#N/A,#N/A,FALSE,"Brad_LD";#N/A,#N/A,FALSE,"BANM-&gt;S";#N/A,#N/A,FALSE,"BANM_S";#N/A,#N/A,FALSE,"S-&gt;BANM";#N/A,#N/A,FALSE,"SAM_BANM";#N/A,#N/A,FALSE,"BANM";#N/A,#N/A,FALSE,"Sam"}</definedName>
    <definedName name="wrn.all." localSheetId="20" hidden="1">{#N/A,#N/A,FALSE,"Brad BANM_S";#N/A,#N/A,FALSE,"Brad SAM_BANM";#N/A,#N/A,FALSE,"Brad_LD";#N/A,#N/A,FALSE,"BANM-&gt;S";#N/A,#N/A,FALSE,"BANM_S";#N/A,#N/A,FALSE,"S-&gt;BANM";#N/A,#N/A,FALSE,"SAM_BANM";#N/A,#N/A,FALSE,"BANM";#N/A,#N/A,FALSE,"Sam"}</definedName>
    <definedName name="wrn.all." localSheetId="24" hidden="1">{#N/A,#N/A,FALSE,"Brad BANM_S";#N/A,#N/A,FALSE,"Brad SAM_BANM";#N/A,#N/A,FALSE,"Brad_LD";#N/A,#N/A,FALSE,"BANM-&gt;S";#N/A,#N/A,FALSE,"BANM_S";#N/A,#N/A,FALSE,"S-&gt;BANM";#N/A,#N/A,FALSE,"SAM_BANM";#N/A,#N/A,FALSE,"BANM";#N/A,#N/A,FALSE,"Sam"}</definedName>
    <definedName name="wrn.all." localSheetId="9" hidden="1">{#N/A,#N/A,FALSE,"Brad BANM_S";#N/A,#N/A,FALSE,"Brad SAM_BANM";#N/A,#N/A,FALSE,"Brad_LD";#N/A,#N/A,FALSE,"BANM-&gt;S";#N/A,#N/A,FALSE,"BANM_S";#N/A,#N/A,FALSE,"S-&gt;BANM";#N/A,#N/A,FALSE,"SAM_BANM";#N/A,#N/A,FALSE,"BANM";#N/A,#N/A,FALSE,"Sam"}</definedName>
    <definedName name="wrn.all." localSheetId="23" hidden="1">{#N/A,#N/A,FALSE,"Brad BANM_S";#N/A,#N/A,FALSE,"Brad SAM_BANM";#N/A,#N/A,FALSE,"Brad_LD";#N/A,#N/A,FALSE,"BANM-&gt;S";#N/A,#N/A,FALSE,"BANM_S";#N/A,#N/A,FALSE,"S-&gt;BANM";#N/A,#N/A,FALSE,"SAM_BANM";#N/A,#N/A,FALSE,"BANM";#N/A,#N/A,FALSE,"Sam"}</definedName>
    <definedName name="wrn.all." localSheetId="8" hidden="1">{#N/A,#N/A,FALSE,"Brad BANM_S";#N/A,#N/A,FALSE,"Brad SAM_BANM";#N/A,#N/A,FALSE,"Brad_LD";#N/A,#N/A,FALSE,"BANM-&gt;S";#N/A,#N/A,FALSE,"BANM_S";#N/A,#N/A,FALSE,"S-&gt;BANM";#N/A,#N/A,FALSE,"SAM_BANM";#N/A,#N/A,FALSE,"BANM";#N/A,#N/A,FALSE,"Sam"}</definedName>
    <definedName name="wrn.all." localSheetId="22" hidden="1">{#N/A,#N/A,FALSE,"Brad BANM_S";#N/A,#N/A,FALSE,"Brad SAM_BANM";#N/A,#N/A,FALSE,"Brad_LD";#N/A,#N/A,FALSE,"BANM-&gt;S";#N/A,#N/A,FALSE,"BANM_S";#N/A,#N/A,FALSE,"S-&gt;BANM";#N/A,#N/A,FALSE,"SAM_BANM";#N/A,#N/A,FALSE,"BANM";#N/A,#N/A,FALSE,"Sam"}</definedName>
    <definedName name="wrn.all." localSheetId="7" hidden="1">{#N/A,#N/A,FALSE,"Brad BANM_S";#N/A,#N/A,FALSE,"Brad SAM_BANM";#N/A,#N/A,FALSE,"Brad_LD";#N/A,#N/A,FALSE,"BANM-&gt;S";#N/A,#N/A,FALSE,"BANM_S";#N/A,#N/A,FALSE,"S-&gt;BANM";#N/A,#N/A,FALSE,"SAM_BANM";#N/A,#N/A,FALSE,"BANM";#N/A,#N/A,FALSE,"Sam"}</definedName>
    <definedName name="wrn.all." hidden="1">{#N/A,#N/A,FALSE,"Brad BANM_S";#N/A,#N/A,FALSE,"Brad SAM_BANM";#N/A,#N/A,FALSE,"Brad_LD";#N/A,#N/A,FALSE,"BANM-&gt;S";#N/A,#N/A,FALSE,"BANM_S";#N/A,#N/A,FALSE,"S-&gt;BANM";#N/A,#N/A,FALSE,"SAM_BANM";#N/A,#N/A,FALSE,"BANM";#N/A,#N/A,FALSE,"Sam"}</definedName>
    <definedName name="wrn.All._.Countries." localSheetId="18"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14"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17"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19"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6"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3"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25"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21"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20"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24"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9"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23"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8"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22"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hidden="1">{#N/A,#N/A,FALSE,"Australia";#N/A,#N/A,FALSE,"Austria";#N/A,#N/A,FALSE,"Belgium";#N/A,#N/A,FALSE,"Canada";#N/A,#N/A,FALSE,"France";#N/A,#N/A,FALSE,"Germany";#N/A,#N/A,FALSE,"Hong Kong";#N/A,#N/A,FALSE,"Italy";#N/A,#N/A,FALSE,"Japan";#N/A,#N/A,FALSE,"Korea";#N/A,#N/A,FALSE,"Mexico";#N/A,#N/A,FALSE,"Poland";#N/A,#N/A,FALSE,"Spain";#N/A,#N/A,FALSE,"Switzerland";#N/A,#N/A,FALSE,"UK"}</definedName>
    <definedName name="wrn.All._.Financials." localSheetId="18" hidden="1">{#N/A,#N/A,TRUE,"Assumptions";#N/A,#N/A,TRUE,"Op Projection";#N/A,#N/A,TRUE,"Capital";#N/A,#N/A,TRUE,"Income";#N/A,#N/A,TRUE,"Balance";#N/A,#N/A,TRUE,"Sources&amp;Uses"}</definedName>
    <definedName name="wrn.All._.Financials." localSheetId="14" hidden="1">{#N/A,#N/A,TRUE,"Assumptions";#N/A,#N/A,TRUE,"Op Projection";#N/A,#N/A,TRUE,"Capital";#N/A,#N/A,TRUE,"Income";#N/A,#N/A,TRUE,"Balance";#N/A,#N/A,TRUE,"Sources&amp;Uses"}</definedName>
    <definedName name="wrn.All._.Financials." localSheetId="17" hidden="1">{#N/A,#N/A,TRUE,"Assumptions";#N/A,#N/A,TRUE,"Op Projection";#N/A,#N/A,TRUE,"Capital";#N/A,#N/A,TRUE,"Income";#N/A,#N/A,TRUE,"Balance";#N/A,#N/A,TRUE,"Sources&amp;Uses"}</definedName>
    <definedName name="wrn.All._.Financials." localSheetId="19" hidden="1">{#N/A,#N/A,TRUE,"Assumptions";#N/A,#N/A,TRUE,"Op Projection";#N/A,#N/A,TRUE,"Capital";#N/A,#N/A,TRUE,"Income";#N/A,#N/A,TRUE,"Balance";#N/A,#N/A,TRUE,"Sources&amp;Uses"}</definedName>
    <definedName name="wrn.All._.Financials." localSheetId="6" hidden="1">{#N/A,#N/A,TRUE,"Assumptions";#N/A,#N/A,TRUE,"Op Projection";#N/A,#N/A,TRUE,"Capital";#N/A,#N/A,TRUE,"Income";#N/A,#N/A,TRUE,"Balance";#N/A,#N/A,TRUE,"Sources&amp;Uses"}</definedName>
    <definedName name="wrn.All._.Financials." localSheetId="3" hidden="1">{#N/A,#N/A,TRUE,"Assumptions";#N/A,#N/A,TRUE,"Op Projection";#N/A,#N/A,TRUE,"Capital";#N/A,#N/A,TRUE,"Income";#N/A,#N/A,TRUE,"Balance";#N/A,#N/A,TRUE,"Sources&amp;Uses"}</definedName>
    <definedName name="wrn.All._.Financials." localSheetId="21" hidden="1">{#N/A,#N/A,TRUE,"Assumptions";#N/A,#N/A,TRUE,"Op Projection";#N/A,#N/A,TRUE,"Capital";#N/A,#N/A,TRUE,"Income";#N/A,#N/A,TRUE,"Balance";#N/A,#N/A,TRUE,"Sources&amp;Uses"}</definedName>
    <definedName name="wrn.All._.Financials." localSheetId="20" hidden="1">{#N/A,#N/A,TRUE,"Assumptions";#N/A,#N/A,TRUE,"Op Projection";#N/A,#N/A,TRUE,"Capital";#N/A,#N/A,TRUE,"Income";#N/A,#N/A,TRUE,"Balance";#N/A,#N/A,TRUE,"Sources&amp;Uses"}</definedName>
    <definedName name="wrn.All._.Financials." localSheetId="24" hidden="1">{#N/A,#N/A,TRUE,"Assumptions";#N/A,#N/A,TRUE,"Op Projection";#N/A,#N/A,TRUE,"Capital";#N/A,#N/A,TRUE,"Income";#N/A,#N/A,TRUE,"Balance";#N/A,#N/A,TRUE,"Sources&amp;Uses"}</definedName>
    <definedName name="wrn.All._.Financials." localSheetId="9" hidden="1">{#N/A,#N/A,TRUE,"Assumptions";#N/A,#N/A,TRUE,"Op Projection";#N/A,#N/A,TRUE,"Capital";#N/A,#N/A,TRUE,"Income";#N/A,#N/A,TRUE,"Balance";#N/A,#N/A,TRUE,"Sources&amp;Uses"}</definedName>
    <definedName name="wrn.All._.Financials." localSheetId="23" hidden="1">{#N/A,#N/A,TRUE,"Assumptions";#N/A,#N/A,TRUE,"Op Projection";#N/A,#N/A,TRUE,"Capital";#N/A,#N/A,TRUE,"Income";#N/A,#N/A,TRUE,"Balance";#N/A,#N/A,TRUE,"Sources&amp;Uses"}</definedName>
    <definedName name="wrn.All._.Financials." localSheetId="8" hidden="1">{#N/A,#N/A,TRUE,"Assumptions";#N/A,#N/A,TRUE,"Op Projection";#N/A,#N/A,TRUE,"Capital";#N/A,#N/A,TRUE,"Income";#N/A,#N/A,TRUE,"Balance";#N/A,#N/A,TRUE,"Sources&amp;Uses"}</definedName>
    <definedName name="wrn.All._.Financials." localSheetId="22" hidden="1">{#N/A,#N/A,TRUE,"Assumptions";#N/A,#N/A,TRUE,"Op Projection";#N/A,#N/A,TRUE,"Capital";#N/A,#N/A,TRUE,"Income";#N/A,#N/A,TRUE,"Balance";#N/A,#N/A,TRUE,"Sources&amp;Uses"}</definedName>
    <definedName name="wrn.All._.Financials." localSheetId="7" hidden="1">{#N/A,#N/A,TRUE,"Assumptions";#N/A,#N/A,TRUE,"Op Projection";#N/A,#N/A,TRUE,"Capital";#N/A,#N/A,TRUE,"Income";#N/A,#N/A,TRUE,"Balance";#N/A,#N/A,TRUE,"Sources&amp;Uses"}</definedName>
    <definedName name="wrn.All._.Financials." hidden="1">{#N/A,#N/A,TRUE,"Assumptions";#N/A,#N/A,TRUE,"Op Projection";#N/A,#N/A,TRUE,"Capital";#N/A,#N/A,TRUE,"Income";#N/A,#N/A,TRUE,"Balance";#N/A,#N/A,TRUE,"Sources&amp;Uses"}</definedName>
    <definedName name="wrn.All._.Pages." localSheetId="18" hidden="1">{#N/A,#N/A,FALSE,"Summary";#N/A,#N/A,FALSE,"Fed.State Prov";#N/A,#N/A,FALSE,"Foreign Prov";#N/A,#N/A,FALSE,"Thera Fgrn";#N/A,#N/A,FALSE,"CCD Fgrn";#N/A,#N/A,FALSE,"Biocine Fgrn";#N/A,#N/A,FALSE,"Vision Fgrn";#N/A,#N/A,FALSE,"Frgn vs Dom"}</definedName>
    <definedName name="wrn.All._.Pages." localSheetId="14" hidden="1">{#N/A,#N/A,FALSE,"Summary";#N/A,#N/A,FALSE,"Fed.State Prov";#N/A,#N/A,FALSE,"Foreign Prov";#N/A,#N/A,FALSE,"Thera Fgrn";#N/A,#N/A,FALSE,"CCD Fgrn";#N/A,#N/A,FALSE,"Biocine Fgrn";#N/A,#N/A,FALSE,"Vision Fgrn";#N/A,#N/A,FALSE,"Frgn vs Dom"}</definedName>
    <definedName name="wrn.All._.Pages." localSheetId="17" hidden="1">{#N/A,#N/A,FALSE,"Summary";#N/A,#N/A,FALSE,"Fed.State Prov";#N/A,#N/A,FALSE,"Foreign Prov";#N/A,#N/A,FALSE,"Thera Fgrn";#N/A,#N/A,FALSE,"CCD Fgrn";#N/A,#N/A,FALSE,"Biocine Fgrn";#N/A,#N/A,FALSE,"Vision Fgrn";#N/A,#N/A,FALSE,"Frgn vs Dom"}</definedName>
    <definedName name="wrn.All._.Pages." localSheetId="19" hidden="1">{#N/A,#N/A,FALSE,"Summary";#N/A,#N/A,FALSE,"Fed.State Prov";#N/A,#N/A,FALSE,"Foreign Prov";#N/A,#N/A,FALSE,"Thera Fgrn";#N/A,#N/A,FALSE,"CCD Fgrn";#N/A,#N/A,FALSE,"Biocine Fgrn";#N/A,#N/A,FALSE,"Vision Fgrn";#N/A,#N/A,FALSE,"Frgn vs Dom"}</definedName>
    <definedName name="wrn.All._.Pages." localSheetId="6" hidden="1">{#N/A,#N/A,FALSE,"Summary";#N/A,#N/A,FALSE,"Fed.State Prov";#N/A,#N/A,FALSE,"Foreign Prov";#N/A,#N/A,FALSE,"Thera Fgrn";#N/A,#N/A,FALSE,"CCD Fgrn";#N/A,#N/A,FALSE,"Biocine Fgrn";#N/A,#N/A,FALSE,"Vision Fgrn";#N/A,#N/A,FALSE,"Frgn vs Dom"}</definedName>
    <definedName name="wrn.All._.Pages." localSheetId="3" hidden="1">{#N/A,#N/A,FALSE,"Summary";#N/A,#N/A,FALSE,"Fed.State Prov";#N/A,#N/A,FALSE,"Foreign Prov";#N/A,#N/A,FALSE,"Thera Fgrn";#N/A,#N/A,FALSE,"CCD Fgrn";#N/A,#N/A,FALSE,"Biocine Fgrn";#N/A,#N/A,FALSE,"Vision Fgrn";#N/A,#N/A,FALSE,"Frgn vs Dom"}</definedName>
    <definedName name="wrn.All._.Pages." localSheetId="25" hidden="1">{#N/A,#N/A,FALSE,"Summary";#N/A,#N/A,FALSE,"Fed.State Prov";#N/A,#N/A,FALSE,"Foreign Prov";#N/A,#N/A,FALSE,"Thera Fgrn";#N/A,#N/A,FALSE,"CCD Fgrn";#N/A,#N/A,FALSE,"Biocine Fgrn";#N/A,#N/A,FALSE,"Vision Fgrn";#N/A,#N/A,FALSE,"Frgn vs Dom"}</definedName>
    <definedName name="wrn.All._.Pages." localSheetId="21" hidden="1">{#N/A,#N/A,FALSE,"Summary";#N/A,#N/A,FALSE,"Fed.State Prov";#N/A,#N/A,FALSE,"Foreign Prov";#N/A,#N/A,FALSE,"Thera Fgrn";#N/A,#N/A,FALSE,"CCD Fgrn";#N/A,#N/A,FALSE,"Biocine Fgrn";#N/A,#N/A,FALSE,"Vision Fgrn";#N/A,#N/A,FALSE,"Frgn vs Dom"}</definedName>
    <definedName name="wrn.All._.Pages." localSheetId="20" hidden="1">{#N/A,#N/A,FALSE,"Summary";#N/A,#N/A,FALSE,"Fed.State Prov";#N/A,#N/A,FALSE,"Foreign Prov";#N/A,#N/A,FALSE,"Thera Fgrn";#N/A,#N/A,FALSE,"CCD Fgrn";#N/A,#N/A,FALSE,"Biocine Fgrn";#N/A,#N/A,FALSE,"Vision Fgrn";#N/A,#N/A,FALSE,"Frgn vs Dom"}</definedName>
    <definedName name="wrn.All._.Pages." localSheetId="24" hidden="1">{#N/A,#N/A,FALSE,"Summary";#N/A,#N/A,FALSE,"Fed.State Prov";#N/A,#N/A,FALSE,"Foreign Prov";#N/A,#N/A,FALSE,"Thera Fgrn";#N/A,#N/A,FALSE,"CCD Fgrn";#N/A,#N/A,FALSE,"Biocine Fgrn";#N/A,#N/A,FALSE,"Vision Fgrn";#N/A,#N/A,FALSE,"Frgn vs Dom"}</definedName>
    <definedName name="wrn.All._.Pages." localSheetId="9" hidden="1">{#N/A,#N/A,FALSE,"Summary";#N/A,#N/A,FALSE,"Fed.State Prov";#N/A,#N/A,FALSE,"Foreign Prov";#N/A,#N/A,FALSE,"Thera Fgrn";#N/A,#N/A,FALSE,"CCD Fgrn";#N/A,#N/A,FALSE,"Biocine Fgrn";#N/A,#N/A,FALSE,"Vision Fgrn";#N/A,#N/A,FALSE,"Frgn vs Dom"}</definedName>
    <definedName name="wrn.All._.Pages." localSheetId="23" hidden="1">{#N/A,#N/A,FALSE,"Summary";#N/A,#N/A,FALSE,"Fed.State Prov";#N/A,#N/A,FALSE,"Foreign Prov";#N/A,#N/A,FALSE,"Thera Fgrn";#N/A,#N/A,FALSE,"CCD Fgrn";#N/A,#N/A,FALSE,"Biocine Fgrn";#N/A,#N/A,FALSE,"Vision Fgrn";#N/A,#N/A,FALSE,"Frgn vs Dom"}</definedName>
    <definedName name="wrn.All._.Pages." localSheetId="8" hidden="1">{#N/A,#N/A,FALSE,"Summary";#N/A,#N/A,FALSE,"Fed.State Prov";#N/A,#N/A,FALSE,"Foreign Prov";#N/A,#N/A,FALSE,"Thera Fgrn";#N/A,#N/A,FALSE,"CCD Fgrn";#N/A,#N/A,FALSE,"Biocine Fgrn";#N/A,#N/A,FALSE,"Vision Fgrn";#N/A,#N/A,FALSE,"Frgn vs Dom"}</definedName>
    <definedName name="wrn.All._.Pages." localSheetId="22" hidden="1">{#N/A,#N/A,FALSE,"Summary";#N/A,#N/A,FALSE,"Fed.State Prov";#N/A,#N/A,FALSE,"Foreign Prov";#N/A,#N/A,FALSE,"Thera Fgrn";#N/A,#N/A,FALSE,"CCD Fgrn";#N/A,#N/A,FALSE,"Biocine Fgrn";#N/A,#N/A,FALSE,"Vision Fgrn";#N/A,#N/A,FALSE,"Frgn vs Dom"}</definedName>
    <definedName name="wrn.All._.Pages." localSheetId="7" hidden="1">{#N/A,#N/A,FALSE,"Summary";#N/A,#N/A,FALSE,"Fed.State Prov";#N/A,#N/A,FALSE,"Foreign Prov";#N/A,#N/A,FALSE,"Thera Fgrn";#N/A,#N/A,FALSE,"CCD Fgrn";#N/A,#N/A,FALSE,"Biocine Fgrn";#N/A,#N/A,FALSE,"Vision Fgrn";#N/A,#N/A,FALSE,"Frgn vs Dom"}</definedName>
    <definedName name="wrn.All._.Pages." hidden="1">{#N/A,#N/A,FALSE,"Summary";#N/A,#N/A,FALSE,"Fed.State Prov";#N/A,#N/A,FALSE,"Foreign Prov";#N/A,#N/A,FALSE,"Thera Fgrn";#N/A,#N/A,FALSE,"CCD Fgrn";#N/A,#N/A,FALSE,"Biocine Fgrn";#N/A,#N/A,FALSE,"Vision Fgrn";#N/A,#N/A,FALSE,"Frgn vs Dom"}</definedName>
    <definedName name="wrn.AMTNOL." localSheetId="18" hidden="1">{#N/A,#N/A,TRUE,"91AMTNOL";#N/A,#N/A,TRUE,"92AMTNOL";#N/A,#N/A,TRUE,"93AMTNOL"}</definedName>
    <definedName name="wrn.AMTNOL." localSheetId="14" hidden="1">{#N/A,#N/A,TRUE,"91AMTNOL";#N/A,#N/A,TRUE,"92AMTNOL";#N/A,#N/A,TRUE,"93AMTNOL"}</definedName>
    <definedName name="wrn.AMTNOL." localSheetId="17" hidden="1">{#N/A,#N/A,TRUE,"91AMTNOL";#N/A,#N/A,TRUE,"92AMTNOL";#N/A,#N/A,TRUE,"93AMTNOL"}</definedName>
    <definedName name="wrn.AMTNOL." localSheetId="19" hidden="1">{#N/A,#N/A,TRUE,"91AMTNOL";#N/A,#N/A,TRUE,"92AMTNOL";#N/A,#N/A,TRUE,"93AMTNOL"}</definedName>
    <definedName name="wrn.AMTNOL." localSheetId="6" hidden="1">{#N/A,#N/A,TRUE,"91AMTNOL";#N/A,#N/A,TRUE,"92AMTNOL";#N/A,#N/A,TRUE,"93AMTNOL"}</definedName>
    <definedName name="wrn.AMTNOL." localSheetId="3" hidden="1">{#N/A,#N/A,TRUE,"91AMTNOL";#N/A,#N/A,TRUE,"92AMTNOL";#N/A,#N/A,TRUE,"93AMTNOL"}</definedName>
    <definedName name="wrn.AMTNOL." localSheetId="25" hidden="1">{#N/A,#N/A,TRUE,"91AMTNOL";#N/A,#N/A,TRUE,"92AMTNOL";#N/A,#N/A,TRUE,"93AMTNOL"}</definedName>
    <definedName name="wrn.AMTNOL." localSheetId="21" hidden="1">{#N/A,#N/A,TRUE,"91AMTNOL";#N/A,#N/A,TRUE,"92AMTNOL";#N/A,#N/A,TRUE,"93AMTNOL"}</definedName>
    <definedName name="wrn.AMTNOL." localSheetId="20" hidden="1">{#N/A,#N/A,TRUE,"91AMTNOL";#N/A,#N/A,TRUE,"92AMTNOL";#N/A,#N/A,TRUE,"93AMTNOL"}</definedName>
    <definedName name="wrn.AMTNOL." localSheetId="24" hidden="1">{#N/A,#N/A,TRUE,"91AMTNOL";#N/A,#N/A,TRUE,"92AMTNOL";#N/A,#N/A,TRUE,"93AMTNOL"}</definedName>
    <definedName name="wrn.AMTNOL." localSheetId="9" hidden="1">{#N/A,#N/A,TRUE,"91AMTNOL";#N/A,#N/A,TRUE,"92AMTNOL";#N/A,#N/A,TRUE,"93AMTNOL"}</definedName>
    <definedName name="wrn.AMTNOL." localSheetId="23" hidden="1">{#N/A,#N/A,TRUE,"91AMTNOL";#N/A,#N/A,TRUE,"92AMTNOL";#N/A,#N/A,TRUE,"93AMTNOL"}</definedName>
    <definedName name="wrn.AMTNOL." localSheetId="8" hidden="1">{#N/A,#N/A,TRUE,"91AMTNOL";#N/A,#N/A,TRUE,"92AMTNOL";#N/A,#N/A,TRUE,"93AMTNOL"}</definedName>
    <definedName name="wrn.AMTNOL." localSheetId="22" hidden="1">{#N/A,#N/A,TRUE,"91AMTNOL";#N/A,#N/A,TRUE,"92AMTNOL";#N/A,#N/A,TRUE,"93AMTNOL"}</definedName>
    <definedName name="wrn.AMTNOL." localSheetId="7" hidden="1">{#N/A,#N/A,TRUE,"91AMTNOL";#N/A,#N/A,TRUE,"92AMTNOL";#N/A,#N/A,TRUE,"93AMTNOL"}</definedName>
    <definedName name="wrn.AMTNOL." hidden="1">{#N/A,#N/A,TRUE,"91AMTNOL";#N/A,#N/A,TRUE,"92AMTNOL";#N/A,#N/A,TRUE,"93AMTNOL"}</definedName>
    <definedName name="wrn.ar." localSheetId="18" hidden="1">{#N/A,#N/A,FALSE,"OUT  AREC"}</definedName>
    <definedName name="wrn.ar." localSheetId="14" hidden="1">{#N/A,#N/A,FALSE,"OUT  AREC"}</definedName>
    <definedName name="wrn.ar." localSheetId="15" hidden="1">{#N/A,#N/A,FALSE,"OUT  AREC"}</definedName>
    <definedName name="wrn.ar." localSheetId="16" hidden="1">{#N/A,#N/A,FALSE,"OUT  AREC"}</definedName>
    <definedName name="wrn.ar." localSheetId="17" hidden="1">{#N/A,#N/A,FALSE,"OUT  AREC"}</definedName>
    <definedName name="wrn.ar." localSheetId="19" hidden="1">{#N/A,#N/A,FALSE,"OUT  AREC"}</definedName>
    <definedName name="wrn.ar." localSheetId="6" hidden="1">{#N/A,#N/A,FALSE,"OUT  AREC"}</definedName>
    <definedName name="wrn.ar." localSheetId="3" hidden="1">{#N/A,#N/A,FALSE,"OUT  AREC"}</definedName>
    <definedName name="wrn.ar." localSheetId="25" hidden="1">{#N/A,#N/A,FALSE,"OUT  AREC"}</definedName>
    <definedName name="wrn.ar." localSheetId="21" hidden="1">{#N/A,#N/A,FALSE,"OUT  AREC"}</definedName>
    <definedName name="wrn.ar." localSheetId="20" hidden="1">{#N/A,#N/A,FALSE,"OUT  AREC"}</definedName>
    <definedName name="wrn.ar." localSheetId="24" hidden="1">{#N/A,#N/A,FALSE,"OUT  AREC"}</definedName>
    <definedName name="wrn.ar." localSheetId="9" hidden="1">{#N/A,#N/A,FALSE,"OUT  AREC"}</definedName>
    <definedName name="wrn.ar." localSheetId="23" hidden="1">{#N/A,#N/A,FALSE,"OUT  AREC"}</definedName>
    <definedName name="wrn.ar." localSheetId="8" hidden="1">{#N/A,#N/A,FALSE,"OUT  AREC"}</definedName>
    <definedName name="wrn.ar." localSheetId="22" hidden="1">{#N/A,#N/A,FALSE,"OUT  AREC"}</definedName>
    <definedName name="wrn.ar." localSheetId="7" hidden="1">{#N/A,#N/A,FALSE,"OUT  AREC"}</definedName>
    <definedName name="wrn.ar." hidden="1">{#N/A,#N/A,FALSE,"OUT  AREC"}</definedName>
    <definedName name="wrn.audit._.adjustments." localSheetId="18" hidden="1">{#N/A,#N/A,TRUE,"Summary";#N/A,#N/A,TRUE,"Amort.";#N/A,#N/A,TRUE,"93TAX";#N/A,#N/A,TRUE,"93NOLCB";#N/A,#N/A,TRUE,"92TAX";#N/A,#N/A,TRUE,"92NOLCB";#N/A,#N/A,TRUE,"91TAX";#N/A,#N/A,TRUE,"91NOLCB";#N/A,#N/A,TRUE,"92AMTNOL";#N/A,#N/A,TRUE,"921120X"}</definedName>
    <definedName name="wrn.audit._.adjustments." localSheetId="14" hidden="1">{#N/A,#N/A,TRUE,"Summary";#N/A,#N/A,TRUE,"Amort.";#N/A,#N/A,TRUE,"93TAX";#N/A,#N/A,TRUE,"93NOLCB";#N/A,#N/A,TRUE,"92TAX";#N/A,#N/A,TRUE,"92NOLCB";#N/A,#N/A,TRUE,"91TAX";#N/A,#N/A,TRUE,"91NOLCB";#N/A,#N/A,TRUE,"92AMTNOL";#N/A,#N/A,TRUE,"921120X"}</definedName>
    <definedName name="wrn.audit._.adjustments." localSheetId="17" hidden="1">{#N/A,#N/A,TRUE,"Summary";#N/A,#N/A,TRUE,"Amort.";#N/A,#N/A,TRUE,"93TAX";#N/A,#N/A,TRUE,"93NOLCB";#N/A,#N/A,TRUE,"92TAX";#N/A,#N/A,TRUE,"92NOLCB";#N/A,#N/A,TRUE,"91TAX";#N/A,#N/A,TRUE,"91NOLCB";#N/A,#N/A,TRUE,"92AMTNOL";#N/A,#N/A,TRUE,"921120X"}</definedName>
    <definedName name="wrn.audit._.adjustments." localSheetId="19" hidden="1">{#N/A,#N/A,TRUE,"Summary";#N/A,#N/A,TRUE,"Amort.";#N/A,#N/A,TRUE,"93TAX";#N/A,#N/A,TRUE,"93NOLCB";#N/A,#N/A,TRUE,"92TAX";#N/A,#N/A,TRUE,"92NOLCB";#N/A,#N/A,TRUE,"91TAX";#N/A,#N/A,TRUE,"91NOLCB";#N/A,#N/A,TRUE,"92AMTNOL";#N/A,#N/A,TRUE,"921120X"}</definedName>
    <definedName name="wrn.audit._.adjustments." localSheetId="6" hidden="1">{#N/A,#N/A,TRUE,"Summary";#N/A,#N/A,TRUE,"Amort.";#N/A,#N/A,TRUE,"93TAX";#N/A,#N/A,TRUE,"93NOLCB";#N/A,#N/A,TRUE,"92TAX";#N/A,#N/A,TRUE,"92NOLCB";#N/A,#N/A,TRUE,"91TAX";#N/A,#N/A,TRUE,"91NOLCB";#N/A,#N/A,TRUE,"92AMTNOL";#N/A,#N/A,TRUE,"921120X"}</definedName>
    <definedName name="wrn.audit._.adjustments." localSheetId="3" hidden="1">{#N/A,#N/A,TRUE,"Summary";#N/A,#N/A,TRUE,"Amort.";#N/A,#N/A,TRUE,"93TAX";#N/A,#N/A,TRUE,"93NOLCB";#N/A,#N/A,TRUE,"92TAX";#N/A,#N/A,TRUE,"92NOLCB";#N/A,#N/A,TRUE,"91TAX";#N/A,#N/A,TRUE,"91NOLCB";#N/A,#N/A,TRUE,"92AMTNOL";#N/A,#N/A,TRUE,"921120X"}</definedName>
    <definedName name="wrn.audit._.adjustments." localSheetId="25" hidden="1">{#N/A,#N/A,TRUE,"Summary";#N/A,#N/A,TRUE,"Amort.";#N/A,#N/A,TRUE,"93TAX";#N/A,#N/A,TRUE,"93NOLCB";#N/A,#N/A,TRUE,"92TAX";#N/A,#N/A,TRUE,"92NOLCB";#N/A,#N/A,TRUE,"91TAX";#N/A,#N/A,TRUE,"91NOLCB";#N/A,#N/A,TRUE,"92AMTNOL";#N/A,#N/A,TRUE,"921120X"}</definedName>
    <definedName name="wrn.audit._.adjustments." localSheetId="21" hidden="1">{#N/A,#N/A,TRUE,"Summary";#N/A,#N/A,TRUE,"Amort.";#N/A,#N/A,TRUE,"93TAX";#N/A,#N/A,TRUE,"93NOLCB";#N/A,#N/A,TRUE,"92TAX";#N/A,#N/A,TRUE,"92NOLCB";#N/A,#N/A,TRUE,"91TAX";#N/A,#N/A,TRUE,"91NOLCB";#N/A,#N/A,TRUE,"92AMTNOL";#N/A,#N/A,TRUE,"921120X"}</definedName>
    <definedName name="wrn.audit._.adjustments." localSheetId="20" hidden="1">{#N/A,#N/A,TRUE,"Summary";#N/A,#N/A,TRUE,"Amort.";#N/A,#N/A,TRUE,"93TAX";#N/A,#N/A,TRUE,"93NOLCB";#N/A,#N/A,TRUE,"92TAX";#N/A,#N/A,TRUE,"92NOLCB";#N/A,#N/A,TRUE,"91TAX";#N/A,#N/A,TRUE,"91NOLCB";#N/A,#N/A,TRUE,"92AMTNOL";#N/A,#N/A,TRUE,"921120X"}</definedName>
    <definedName name="wrn.audit._.adjustments." localSheetId="24" hidden="1">{#N/A,#N/A,TRUE,"Summary";#N/A,#N/A,TRUE,"Amort.";#N/A,#N/A,TRUE,"93TAX";#N/A,#N/A,TRUE,"93NOLCB";#N/A,#N/A,TRUE,"92TAX";#N/A,#N/A,TRUE,"92NOLCB";#N/A,#N/A,TRUE,"91TAX";#N/A,#N/A,TRUE,"91NOLCB";#N/A,#N/A,TRUE,"92AMTNOL";#N/A,#N/A,TRUE,"921120X"}</definedName>
    <definedName name="wrn.audit._.adjustments." localSheetId="9" hidden="1">{#N/A,#N/A,TRUE,"Summary";#N/A,#N/A,TRUE,"Amort.";#N/A,#N/A,TRUE,"93TAX";#N/A,#N/A,TRUE,"93NOLCB";#N/A,#N/A,TRUE,"92TAX";#N/A,#N/A,TRUE,"92NOLCB";#N/A,#N/A,TRUE,"91TAX";#N/A,#N/A,TRUE,"91NOLCB";#N/A,#N/A,TRUE,"92AMTNOL";#N/A,#N/A,TRUE,"921120X"}</definedName>
    <definedName name="wrn.audit._.adjustments." localSheetId="23" hidden="1">{#N/A,#N/A,TRUE,"Summary";#N/A,#N/A,TRUE,"Amort.";#N/A,#N/A,TRUE,"93TAX";#N/A,#N/A,TRUE,"93NOLCB";#N/A,#N/A,TRUE,"92TAX";#N/A,#N/A,TRUE,"92NOLCB";#N/A,#N/A,TRUE,"91TAX";#N/A,#N/A,TRUE,"91NOLCB";#N/A,#N/A,TRUE,"92AMTNOL";#N/A,#N/A,TRUE,"921120X"}</definedName>
    <definedName name="wrn.audit._.adjustments." localSheetId="8" hidden="1">{#N/A,#N/A,TRUE,"Summary";#N/A,#N/A,TRUE,"Amort.";#N/A,#N/A,TRUE,"93TAX";#N/A,#N/A,TRUE,"93NOLCB";#N/A,#N/A,TRUE,"92TAX";#N/A,#N/A,TRUE,"92NOLCB";#N/A,#N/A,TRUE,"91TAX";#N/A,#N/A,TRUE,"91NOLCB";#N/A,#N/A,TRUE,"92AMTNOL";#N/A,#N/A,TRUE,"921120X"}</definedName>
    <definedName name="wrn.audit._.adjustments." localSheetId="22" hidden="1">{#N/A,#N/A,TRUE,"Summary";#N/A,#N/A,TRUE,"Amort.";#N/A,#N/A,TRUE,"93TAX";#N/A,#N/A,TRUE,"93NOLCB";#N/A,#N/A,TRUE,"92TAX";#N/A,#N/A,TRUE,"92NOLCB";#N/A,#N/A,TRUE,"91TAX";#N/A,#N/A,TRUE,"91NOLCB";#N/A,#N/A,TRUE,"92AMTNOL";#N/A,#N/A,TRUE,"921120X"}</definedName>
    <definedName name="wrn.audit._.adjustments." localSheetId="7" hidden="1">{#N/A,#N/A,TRUE,"Summary";#N/A,#N/A,TRUE,"Amort.";#N/A,#N/A,TRUE,"93TAX";#N/A,#N/A,TRUE,"93NOLCB";#N/A,#N/A,TRUE,"92TAX";#N/A,#N/A,TRUE,"92NOLCB";#N/A,#N/A,TRUE,"91TAX";#N/A,#N/A,TRUE,"91NOLCB";#N/A,#N/A,TRUE,"92AMTNOL";#N/A,#N/A,TRUE,"921120X"}</definedName>
    <definedName name="wrn.audit._.adjustments." hidden="1">{#N/A,#N/A,TRUE,"Summary";#N/A,#N/A,TRUE,"Amort.";#N/A,#N/A,TRUE,"93TAX";#N/A,#N/A,TRUE,"93NOLCB";#N/A,#N/A,TRUE,"92TAX";#N/A,#N/A,TRUE,"92NOLCB";#N/A,#N/A,TRUE,"91TAX";#N/A,#N/A,TRUE,"91NOLCB";#N/A,#N/A,TRUE,"92AMTNOL";#N/A,#N/A,TRUE,"921120X"}</definedName>
    <definedName name="wrn.Balance._.Sheets." localSheetId="18" hidden="1">{#N/A,#N/A,FALSE,"Bal sht";"Qtrly Bal Sht",#N/A,FALSE,"Bal sht - QTR"}</definedName>
    <definedName name="wrn.Balance._.Sheets." localSheetId="14" hidden="1">{#N/A,#N/A,FALSE,"Bal sht";"Qtrly Bal Sht",#N/A,FALSE,"Bal sht - QTR"}</definedName>
    <definedName name="wrn.Balance._.Sheets." localSheetId="17" hidden="1">{#N/A,#N/A,FALSE,"Bal sht";"Qtrly Bal Sht",#N/A,FALSE,"Bal sht - QTR"}</definedName>
    <definedName name="wrn.Balance._.Sheets." localSheetId="19" hidden="1">{#N/A,#N/A,FALSE,"Bal sht";"Qtrly Bal Sht",#N/A,FALSE,"Bal sht - QTR"}</definedName>
    <definedName name="wrn.Balance._.Sheets." localSheetId="6" hidden="1">{#N/A,#N/A,FALSE,"Bal sht";"Qtrly Bal Sht",#N/A,FALSE,"Bal sht - QTR"}</definedName>
    <definedName name="wrn.Balance._.Sheets." localSheetId="3" hidden="1">{#N/A,#N/A,FALSE,"Bal sht";"Qtrly Bal Sht",#N/A,FALSE,"Bal sht - QTR"}</definedName>
    <definedName name="wrn.Balance._.Sheets." localSheetId="21" hidden="1">{#N/A,#N/A,FALSE,"Bal sht";"Qtrly Bal Sht",#N/A,FALSE,"Bal sht - QTR"}</definedName>
    <definedName name="wrn.Balance._.Sheets." localSheetId="20" hidden="1">{#N/A,#N/A,FALSE,"Bal sht";"Qtrly Bal Sht",#N/A,FALSE,"Bal sht - QTR"}</definedName>
    <definedName name="wrn.Balance._.Sheets." localSheetId="24" hidden="1">{#N/A,#N/A,FALSE,"Bal sht";"Qtrly Bal Sht",#N/A,FALSE,"Bal sht - QTR"}</definedName>
    <definedName name="wrn.Balance._.Sheets." localSheetId="9" hidden="1">{#N/A,#N/A,FALSE,"Bal sht";"Qtrly Bal Sht",#N/A,FALSE,"Bal sht - QTR"}</definedName>
    <definedName name="wrn.Balance._.Sheets." localSheetId="23" hidden="1">{#N/A,#N/A,FALSE,"Bal sht";"Qtrly Bal Sht",#N/A,FALSE,"Bal sht - QTR"}</definedName>
    <definedName name="wrn.Balance._.Sheets." localSheetId="8" hidden="1">{#N/A,#N/A,FALSE,"Bal sht";"Qtrly Bal Sht",#N/A,FALSE,"Bal sht - QTR"}</definedName>
    <definedName name="wrn.Balance._.Sheets." localSheetId="22" hidden="1">{#N/A,#N/A,FALSE,"Bal sht";"Qtrly Bal Sht",#N/A,FALSE,"Bal sht - QTR"}</definedName>
    <definedName name="wrn.Balance._.Sheets." localSheetId="7" hidden="1">{#N/A,#N/A,FALSE,"Bal sht";"Qtrly Bal Sht",#N/A,FALSE,"Bal sht - QTR"}</definedName>
    <definedName name="wrn.Balance._.Sheets." hidden="1">{#N/A,#N/A,FALSE,"Bal sht";"Qtrly Bal Sht",#N/A,FALSE,"Bal sht - QTR"}</definedName>
    <definedName name="wrn.Basic._.Print._.Value._.MLP." localSheetId="18" hidden="1">{#N/A,#N/A,FALSE,"Valuation";#N/A,#N/A,FALSE,"MLP Impact"}</definedName>
    <definedName name="wrn.Basic._.Print._.Value._.MLP." localSheetId="14" hidden="1">{#N/A,#N/A,FALSE,"Valuation";#N/A,#N/A,FALSE,"MLP Impact"}</definedName>
    <definedName name="wrn.Basic._.Print._.Value._.MLP." localSheetId="15" hidden="1">{#N/A,#N/A,FALSE,"Valuation";#N/A,#N/A,FALSE,"MLP Impact"}</definedName>
    <definedName name="wrn.Basic._.Print._.Value._.MLP." localSheetId="16" hidden="1">{#N/A,#N/A,FALSE,"Valuation";#N/A,#N/A,FALSE,"MLP Impact"}</definedName>
    <definedName name="wrn.Basic._.Print._.Value._.MLP." localSheetId="17" hidden="1">{#N/A,#N/A,FALSE,"Valuation";#N/A,#N/A,FALSE,"MLP Impact"}</definedName>
    <definedName name="wrn.Basic._.Print._.Value._.MLP." localSheetId="19" hidden="1">{#N/A,#N/A,FALSE,"Valuation";#N/A,#N/A,FALSE,"MLP Impact"}</definedName>
    <definedName name="wrn.Basic._.Print._.Value._.MLP." localSheetId="6" hidden="1">{#N/A,#N/A,FALSE,"Valuation";#N/A,#N/A,FALSE,"MLP Impact"}</definedName>
    <definedName name="wrn.Basic._.Print._.Value._.MLP." localSheetId="3" hidden="1">{#N/A,#N/A,FALSE,"Valuation";#N/A,#N/A,FALSE,"MLP Impact"}</definedName>
    <definedName name="wrn.Basic._.Print._.Value._.MLP." localSheetId="25" hidden="1">{#N/A,#N/A,FALSE,"Valuation";#N/A,#N/A,FALSE,"MLP Impact"}</definedName>
    <definedName name="wrn.Basic._.Print._.Value._.MLP." localSheetId="21" hidden="1">{#N/A,#N/A,FALSE,"Valuation";#N/A,#N/A,FALSE,"MLP Impact"}</definedName>
    <definedName name="wrn.Basic._.Print._.Value._.MLP." localSheetId="20" hidden="1">{#N/A,#N/A,FALSE,"Valuation";#N/A,#N/A,FALSE,"MLP Impact"}</definedName>
    <definedName name="wrn.Basic._.Print._.Value._.MLP." localSheetId="24" hidden="1">{#N/A,#N/A,FALSE,"Valuation";#N/A,#N/A,FALSE,"MLP Impact"}</definedName>
    <definedName name="wrn.Basic._.Print._.Value._.MLP." localSheetId="9" hidden="1">{#N/A,#N/A,FALSE,"Valuation";#N/A,#N/A,FALSE,"MLP Impact"}</definedName>
    <definedName name="wrn.Basic._.Print._.Value._.MLP." localSheetId="23" hidden="1">{#N/A,#N/A,FALSE,"Valuation";#N/A,#N/A,FALSE,"MLP Impact"}</definedName>
    <definedName name="wrn.Basic._.Print._.Value._.MLP." localSheetId="8" hidden="1">{#N/A,#N/A,FALSE,"Valuation";#N/A,#N/A,FALSE,"MLP Impact"}</definedName>
    <definedName name="wrn.Basic._.Print._.Value._.MLP." localSheetId="22" hidden="1">{#N/A,#N/A,FALSE,"Valuation";#N/A,#N/A,FALSE,"MLP Impact"}</definedName>
    <definedName name="wrn.Basic._.Print._.Value._.MLP." localSheetId="7" hidden="1">{#N/A,#N/A,FALSE,"Valuation";#N/A,#N/A,FALSE,"MLP Impact"}</definedName>
    <definedName name="wrn.Basic._.Print._.Value._.MLP." hidden="1">{#N/A,#N/A,FALSE,"Valuation";#N/A,#N/A,FALSE,"MLP Impact"}</definedName>
    <definedName name="wrn.Basic._.Report." localSheetId="18" hidden="1">{#N/A,#N/A,FALSE,"Valuation";#N/A,#N/A,FALSE,"Inputs";#N/A,#N/A,FALSE,"Financial Statements";#N/A,#N/A,FALSE,"MLP Impact";#N/A,#N/A,FALSE,"Revenues"}</definedName>
    <definedName name="wrn.Basic._.Report." localSheetId="14" hidden="1">{#N/A,#N/A,FALSE,"Valuation";#N/A,#N/A,FALSE,"Inputs";#N/A,#N/A,FALSE,"Financial Statements";#N/A,#N/A,FALSE,"MLP Impact";#N/A,#N/A,FALSE,"Revenues"}</definedName>
    <definedName name="wrn.Basic._.Report." localSheetId="15" hidden="1">{#N/A,#N/A,FALSE,"Valuation";#N/A,#N/A,FALSE,"Inputs";#N/A,#N/A,FALSE,"Financial Statements";#N/A,#N/A,FALSE,"MLP Impact";#N/A,#N/A,FALSE,"Revenues"}</definedName>
    <definedName name="wrn.Basic._.Report." localSheetId="16" hidden="1">{#N/A,#N/A,FALSE,"Valuation";#N/A,#N/A,FALSE,"Inputs";#N/A,#N/A,FALSE,"Financial Statements";#N/A,#N/A,FALSE,"MLP Impact";#N/A,#N/A,FALSE,"Revenues"}</definedName>
    <definedName name="wrn.Basic._.Report." localSheetId="17" hidden="1">{#N/A,#N/A,FALSE,"Valuation";#N/A,#N/A,FALSE,"Inputs";#N/A,#N/A,FALSE,"Financial Statements";#N/A,#N/A,FALSE,"MLP Impact";#N/A,#N/A,FALSE,"Revenues"}</definedName>
    <definedName name="wrn.Basic._.Report." localSheetId="19" hidden="1">{#N/A,#N/A,FALSE,"Valuation";#N/A,#N/A,FALSE,"Inputs";#N/A,#N/A,FALSE,"Financial Statements";#N/A,#N/A,FALSE,"MLP Impact";#N/A,#N/A,FALSE,"Revenues"}</definedName>
    <definedName name="wrn.Basic._.Report." localSheetId="6" hidden="1">{#N/A,#N/A,FALSE,"Valuation";#N/A,#N/A,FALSE,"Inputs";#N/A,#N/A,FALSE,"Financial Statements";#N/A,#N/A,FALSE,"MLP Impact";#N/A,#N/A,FALSE,"Revenues"}</definedName>
    <definedName name="wrn.Basic._.Report." localSheetId="3" hidden="1">{#N/A,#N/A,FALSE,"Valuation";#N/A,#N/A,FALSE,"Inputs";#N/A,#N/A,FALSE,"Financial Statements";#N/A,#N/A,FALSE,"MLP Impact";#N/A,#N/A,FALSE,"Revenues"}</definedName>
    <definedName name="wrn.Basic._.Report." localSheetId="25" hidden="1">{#N/A,#N/A,FALSE,"New Depr Sch-150% DB";#N/A,#N/A,FALSE,"Cash Flows RLP";#N/A,#N/A,FALSE,"IRR";#N/A,#N/A,FALSE,"Proforma IS";#N/A,#N/A,FALSE,"Assumptions"}</definedName>
    <definedName name="wrn.Basic._.Report." localSheetId="21" hidden="1">{#N/A,#N/A,FALSE,"Valuation";#N/A,#N/A,FALSE,"Inputs";#N/A,#N/A,FALSE,"Financial Statements";#N/A,#N/A,FALSE,"MLP Impact";#N/A,#N/A,FALSE,"Revenues"}</definedName>
    <definedName name="wrn.Basic._.Report." localSheetId="20" hidden="1">{#N/A,#N/A,FALSE,"Valuation";#N/A,#N/A,FALSE,"Inputs";#N/A,#N/A,FALSE,"Financial Statements";#N/A,#N/A,FALSE,"MLP Impact";#N/A,#N/A,FALSE,"Revenues"}</definedName>
    <definedName name="wrn.Basic._.Report." localSheetId="24" hidden="1">{#N/A,#N/A,FALSE,"Valuation";#N/A,#N/A,FALSE,"Inputs";#N/A,#N/A,FALSE,"Financial Statements";#N/A,#N/A,FALSE,"MLP Impact";#N/A,#N/A,FALSE,"Revenues"}</definedName>
    <definedName name="wrn.Basic._.Report." localSheetId="9" hidden="1">{#N/A,#N/A,FALSE,"Valuation";#N/A,#N/A,FALSE,"Inputs";#N/A,#N/A,FALSE,"Financial Statements";#N/A,#N/A,FALSE,"MLP Impact";#N/A,#N/A,FALSE,"Revenues"}</definedName>
    <definedName name="wrn.Basic._.Report." localSheetId="23" hidden="1">{#N/A,#N/A,FALSE,"New Depr Sch-150% DB";#N/A,#N/A,FALSE,"Cash Flows RLP";#N/A,#N/A,FALSE,"IRR";#N/A,#N/A,FALSE,"Proforma IS";#N/A,#N/A,FALSE,"Assumptions"}</definedName>
    <definedName name="wrn.Basic._.Report." localSheetId="8" hidden="1">{#N/A,#N/A,FALSE,"New Depr Sch-150% DB";#N/A,#N/A,FALSE,"Cash Flows RLP";#N/A,#N/A,FALSE,"IRR";#N/A,#N/A,FALSE,"Proforma IS";#N/A,#N/A,FALSE,"Assumptions"}</definedName>
    <definedName name="wrn.Basic._.Report." localSheetId="22" hidden="1">{#N/A,#N/A,FALSE,"New Depr Sch-150% DB";#N/A,#N/A,FALSE,"Cash Flows RLP";#N/A,#N/A,FALSE,"IRR";#N/A,#N/A,FALSE,"Proforma IS";#N/A,#N/A,FALSE,"Assumptions"}</definedName>
    <definedName name="wrn.Basic._.Report." localSheetId="7" hidden="1">{#N/A,#N/A,FALSE,"New Depr Sch-150% DB";#N/A,#N/A,FALSE,"Cash Flows RLP";#N/A,#N/A,FALSE,"IRR";#N/A,#N/A,FALSE,"Proforma IS";#N/A,#N/A,FALSE,"Assumptions"}</definedName>
    <definedName name="wrn.Basic._.Report." hidden="1">{#N/A,#N/A,FALSE,"Valuation";#N/A,#N/A,FALSE,"Inputs";#N/A,#N/A,FALSE,"Financial Statements";#N/A,#N/A,FALSE,"MLP Impact";#N/A,#N/A,FALSE,"Revenues"}</definedName>
    <definedName name="wrn.Board._.Forecast." localSheetId="18"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localSheetId="14"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localSheetId="17"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localSheetId="19"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localSheetId="6"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localSheetId="3"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localSheetId="21"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localSheetId="20"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localSheetId="24"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localSheetId="9"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localSheetId="23"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localSheetId="8"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localSheetId="22"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localSheetId="7"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CANWEST._.GLOBAL." localSheetId="18" hidden="1">{"BS",#N/A,FALSE;"RE",#N/A,FALSE;"IS",#N/A,FALSE;"CASH",#N/A,FALSE}</definedName>
    <definedName name="wrn.CANWEST._.GLOBAL." localSheetId="14" hidden="1">{"BS",#N/A,FALSE;"RE",#N/A,FALSE;"IS",#N/A,FALSE;"CASH",#N/A,FALSE}</definedName>
    <definedName name="wrn.CANWEST._.GLOBAL." localSheetId="17" hidden="1">{"BS",#N/A,FALSE;"RE",#N/A,FALSE;"IS",#N/A,FALSE;"CASH",#N/A,FALSE}</definedName>
    <definedName name="wrn.CANWEST._.GLOBAL." localSheetId="19" hidden="1">{"BS",#N/A,FALSE;"RE",#N/A,FALSE;"IS",#N/A,FALSE;"CASH",#N/A,FALSE}</definedName>
    <definedName name="wrn.CANWEST._.GLOBAL." localSheetId="6" hidden="1">{"BS",#N/A,FALSE;"RE",#N/A,FALSE;"IS",#N/A,FALSE;"CASH",#N/A,FALSE}</definedName>
    <definedName name="wrn.CANWEST._.GLOBAL." localSheetId="3" hidden="1">{"BS",#N/A,FALSE;"RE",#N/A,FALSE;"IS",#N/A,FALSE;"CASH",#N/A,FALSE}</definedName>
    <definedName name="wrn.CANWEST._.GLOBAL." localSheetId="21" hidden="1">{"BS",#N/A,FALSE;"RE",#N/A,FALSE;"IS",#N/A,FALSE;"CASH",#N/A,FALSE}</definedName>
    <definedName name="wrn.CANWEST._.GLOBAL." localSheetId="20" hidden="1">{"BS",#N/A,FALSE;"RE",#N/A,FALSE;"IS",#N/A,FALSE;"CASH",#N/A,FALSE}</definedName>
    <definedName name="wrn.CANWEST._.GLOBAL." localSheetId="24" hidden="1">{"BS",#N/A,FALSE;"RE",#N/A,FALSE;"IS",#N/A,FALSE;"CASH",#N/A,FALSE}</definedName>
    <definedName name="wrn.CANWEST._.GLOBAL." localSheetId="9" hidden="1">{"BS",#N/A,FALSE;"RE",#N/A,FALSE;"IS",#N/A,FALSE;"CASH",#N/A,FALSE}</definedName>
    <definedName name="wrn.CANWEST._.GLOBAL." localSheetId="23" hidden="1">{"BS",#N/A,FALSE;"RE",#N/A,FALSE;"IS",#N/A,FALSE;"CASH",#N/A,FALSE}</definedName>
    <definedName name="wrn.CANWEST._.GLOBAL." localSheetId="8" hidden="1">{"BS",#N/A,FALSE;"RE",#N/A,FALSE;"IS",#N/A,FALSE;"CASH",#N/A,FALSE}</definedName>
    <definedName name="wrn.CANWEST._.GLOBAL." localSheetId="22" hidden="1">{"BS",#N/A,FALSE;"RE",#N/A,FALSE;"IS",#N/A,FALSE;"CASH",#N/A,FALSE}</definedName>
    <definedName name="wrn.CANWEST._.GLOBAL." localSheetId="7" hidden="1">{"BS",#N/A,FALSE;"RE",#N/A,FALSE;"IS",#N/A,FALSE;"CASH",#N/A,FALSE}</definedName>
    <definedName name="wrn.CANWEST._.GLOBAL." hidden="1">{"BS",#N/A,FALSE;"RE",#N/A,FALSE;"IS",#N/A,FALSE;"CASH",#N/A,FALSE}</definedName>
    <definedName name="wrn.Chiron._.IRS._.Audit." localSheetId="18" hidden="1">{#N/A,#N/A,FALSE,"Summary";#N/A,#N/A,FALSE,"1991";#N/A,#N/A,FALSE,"91 AMT";#N/A,#N/A,FALSE,"1992";#N/A,#N/A,FALSE,"92 AMT";#N/A,#N/A,FALSE,"1993";#N/A,#N/A,FALSE,"93 AMT"}</definedName>
    <definedName name="wrn.Chiron._.IRS._.Audit." localSheetId="14" hidden="1">{#N/A,#N/A,FALSE,"Summary";#N/A,#N/A,FALSE,"1991";#N/A,#N/A,FALSE,"91 AMT";#N/A,#N/A,FALSE,"1992";#N/A,#N/A,FALSE,"92 AMT";#N/A,#N/A,FALSE,"1993";#N/A,#N/A,FALSE,"93 AMT"}</definedName>
    <definedName name="wrn.Chiron._.IRS._.Audit." localSheetId="17" hidden="1">{#N/A,#N/A,FALSE,"Summary";#N/A,#N/A,FALSE,"1991";#N/A,#N/A,FALSE,"91 AMT";#N/A,#N/A,FALSE,"1992";#N/A,#N/A,FALSE,"92 AMT";#N/A,#N/A,FALSE,"1993";#N/A,#N/A,FALSE,"93 AMT"}</definedName>
    <definedName name="wrn.Chiron._.IRS._.Audit." localSheetId="19" hidden="1">{#N/A,#N/A,FALSE,"Summary";#N/A,#N/A,FALSE,"1991";#N/A,#N/A,FALSE,"91 AMT";#N/A,#N/A,FALSE,"1992";#N/A,#N/A,FALSE,"92 AMT";#N/A,#N/A,FALSE,"1993";#N/A,#N/A,FALSE,"93 AMT"}</definedName>
    <definedName name="wrn.Chiron._.IRS._.Audit." localSheetId="6" hidden="1">{#N/A,#N/A,FALSE,"Summary";#N/A,#N/A,FALSE,"1991";#N/A,#N/A,FALSE,"91 AMT";#N/A,#N/A,FALSE,"1992";#N/A,#N/A,FALSE,"92 AMT";#N/A,#N/A,FALSE,"1993";#N/A,#N/A,FALSE,"93 AMT"}</definedName>
    <definedName name="wrn.Chiron._.IRS._.Audit." localSheetId="3" hidden="1">{#N/A,#N/A,FALSE,"Summary";#N/A,#N/A,FALSE,"1991";#N/A,#N/A,FALSE,"91 AMT";#N/A,#N/A,FALSE,"1992";#N/A,#N/A,FALSE,"92 AMT";#N/A,#N/A,FALSE,"1993";#N/A,#N/A,FALSE,"93 AMT"}</definedName>
    <definedName name="wrn.Chiron._.IRS._.Audit." localSheetId="25" hidden="1">{#N/A,#N/A,FALSE,"Summary";#N/A,#N/A,FALSE,"1991";#N/A,#N/A,FALSE,"91 AMT";#N/A,#N/A,FALSE,"1992";#N/A,#N/A,FALSE,"92 AMT";#N/A,#N/A,FALSE,"1993";#N/A,#N/A,FALSE,"93 AMT"}</definedName>
    <definedName name="wrn.Chiron._.IRS._.Audit." localSheetId="21" hidden="1">{#N/A,#N/A,FALSE,"Summary";#N/A,#N/A,FALSE,"1991";#N/A,#N/A,FALSE,"91 AMT";#N/A,#N/A,FALSE,"1992";#N/A,#N/A,FALSE,"92 AMT";#N/A,#N/A,FALSE,"1993";#N/A,#N/A,FALSE,"93 AMT"}</definedName>
    <definedName name="wrn.Chiron._.IRS._.Audit." localSheetId="20" hidden="1">{#N/A,#N/A,FALSE,"Summary";#N/A,#N/A,FALSE,"1991";#N/A,#N/A,FALSE,"91 AMT";#N/A,#N/A,FALSE,"1992";#N/A,#N/A,FALSE,"92 AMT";#N/A,#N/A,FALSE,"1993";#N/A,#N/A,FALSE,"93 AMT"}</definedName>
    <definedName name="wrn.Chiron._.IRS._.Audit." localSheetId="24" hidden="1">{#N/A,#N/A,FALSE,"Summary";#N/A,#N/A,FALSE,"1991";#N/A,#N/A,FALSE,"91 AMT";#N/A,#N/A,FALSE,"1992";#N/A,#N/A,FALSE,"92 AMT";#N/A,#N/A,FALSE,"1993";#N/A,#N/A,FALSE,"93 AMT"}</definedName>
    <definedName name="wrn.Chiron._.IRS._.Audit." localSheetId="9" hidden="1">{#N/A,#N/A,FALSE,"Summary";#N/A,#N/A,FALSE,"1991";#N/A,#N/A,FALSE,"91 AMT";#N/A,#N/A,FALSE,"1992";#N/A,#N/A,FALSE,"92 AMT";#N/A,#N/A,FALSE,"1993";#N/A,#N/A,FALSE,"93 AMT"}</definedName>
    <definedName name="wrn.Chiron._.IRS._.Audit." localSheetId="23" hidden="1">{#N/A,#N/A,FALSE,"Summary";#N/A,#N/A,FALSE,"1991";#N/A,#N/A,FALSE,"91 AMT";#N/A,#N/A,FALSE,"1992";#N/A,#N/A,FALSE,"92 AMT";#N/A,#N/A,FALSE,"1993";#N/A,#N/A,FALSE,"93 AMT"}</definedName>
    <definedName name="wrn.Chiron._.IRS._.Audit." localSheetId="8" hidden="1">{#N/A,#N/A,FALSE,"Summary";#N/A,#N/A,FALSE,"1991";#N/A,#N/A,FALSE,"91 AMT";#N/A,#N/A,FALSE,"1992";#N/A,#N/A,FALSE,"92 AMT";#N/A,#N/A,FALSE,"1993";#N/A,#N/A,FALSE,"93 AMT"}</definedName>
    <definedName name="wrn.Chiron._.IRS._.Audit." localSheetId="22" hidden="1">{#N/A,#N/A,FALSE,"Summary";#N/A,#N/A,FALSE,"1991";#N/A,#N/A,FALSE,"91 AMT";#N/A,#N/A,FALSE,"1992";#N/A,#N/A,FALSE,"92 AMT";#N/A,#N/A,FALSE,"1993";#N/A,#N/A,FALSE,"93 AMT"}</definedName>
    <definedName name="wrn.Chiron._.IRS._.Audit." localSheetId="7" hidden="1">{#N/A,#N/A,FALSE,"Summary";#N/A,#N/A,FALSE,"1991";#N/A,#N/A,FALSE,"91 AMT";#N/A,#N/A,FALSE,"1992";#N/A,#N/A,FALSE,"92 AMT";#N/A,#N/A,FALSE,"1993";#N/A,#N/A,FALSE,"93 AMT"}</definedName>
    <definedName name="wrn.Chiron._.IRS._.Audit." hidden="1">{#N/A,#N/A,FALSE,"Summary";#N/A,#N/A,FALSE,"1991";#N/A,#N/A,FALSE,"91 AMT";#N/A,#N/A,FALSE,"1992";#N/A,#N/A,FALSE,"92 AMT";#N/A,#N/A,FALSE,"1993";#N/A,#N/A,FALSE,"93 AMT"}</definedName>
    <definedName name="wrn.clientcopy." localSheetId="18"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14"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15"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16"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1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19"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6"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25"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2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20"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24"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9"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2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8"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22"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bination." localSheetId="18"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localSheetId="14"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localSheetId="17"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localSheetId="19"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localSheetId="6"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localSheetId="3"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localSheetId="21"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localSheetId="20"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localSheetId="24"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localSheetId="9"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localSheetId="23"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localSheetId="8"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localSheetId="2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localSheetId="7"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localSheetId="18"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localSheetId="14"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localSheetId="17"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localSheetId="19"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localSheetId="6"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localSheetId="3"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localSheetId="21"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localSheetId="20"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localSheetId="24"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localSheetId="9"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localSheetId="23"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localSheetId="8"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localSheetId="2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localSheetId="7"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localSheetId="18"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localSheetId="14"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localSheetId="17"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localSheetId="19"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localSheetId="6"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localSheetId="3"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localSheetId="21"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localSheetId="20"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localSheetId="24"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localSheetId="9"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localSheetId="23"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localSheetId="8"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localSheetId="2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localSheetId="7"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localSheetId="18"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localSheetId="14"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localSheetId="17"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localSheetId="19"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localSheetId="6"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localSheetId="3"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localSheetId="21"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localSheetId="20"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localSheetId="24"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localSheetId="9"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localSheetId="23"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localSheetId="8"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localSheetId="2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localSheetId="7"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oResults." localSheetId="18" hidden="1">{#N/A,#N/A,FALSE,"Combo-Ass ";#N/A,#N/A,FALSE,"Combo-AD sum";#N/A,#N/A,FALSE,"Combo-Syn Sens";#N/A,#N/A,FALSE,"Combo-Contr";#N/A,#N/A,FALSE,"Combo-Credit Sum";#N/A,#N/A,FALSE,"Combo-Credit";#N/A,#N/A,FALSE,"Combo-AD";#N/A,#N/A,FALSE,"Combo-AD CF"}</definedName>
    <definedName name="wrn.ComboResults." localSheetId="14" hidden="1">{#N/A,#N/A,FALSE,"Combo-Ass ";#N/A,#N/A,FALSE,"Combo-AD sum";#N/A,#N/A,FALSE,"Combo-Syn Sens";#N/A,#N/A,FALSE,"Combo-Contr";#N/A,#N/A,FALSE,"Combo-Credit Sum";#N/A,#N/A,FALSE,"Combo-Credit";#N/A,#N/A,FALSE,"Combo-AD";#N/A,#N/A,FALSE,"Combo-AD CF"}</definedName>
    <definedName name="wrn.ComboResults." localSheetId="17" hidden="1">{#N/A,#N/A,FALSE,"Combo-Ass ";#N/A,#N/A,FALSE,"Combo-AD sum";#N/A,#N/A,FALSE,"Combo-Syn Sens";#N/A,#N/A,FALSE,"Combo-Contr";#N/A,#N/A,FALSE,"Combo-Credit Sum";#N/A,#N/A,FALSE,"Combo-Credit";#N/A,#N/A,FALSE,"Combo-AD";#N/A,#N/A,FALSE,"Combo-AD CF"}</definedName>
    <definedName name="wrn.ComboResults." localSheetId="19" hidden="1">{#N/A,#N/A,FALSE,"Combo-Ass ";#N/A,#N/A,FALSE,"Combo-AD sum";#N/A,#N/A,FALSE,"Combo-Syn Sens";#N/A,#N/A,FALSE,"Combo-Contr";#N/A,#N/A,FALSE,"Combo-Credit Sum";#N/A,#N/A,FALSE,"Combo-Credit";#N/A,#N/A,FALSE,"Combo-AD";#N/A,#N/A,FALSE,"Combo-AD CF"}</definedName>
    <definedName name="wrn.ComboResults." localSheetId="6" hidden="1">{#N/A,#N/A,FALSE,"Combo-Ass ";#N/A,#N/A,FALSE,"Combo-AD sum";#N/A,#N/A,FALSE,"Combo-Syn Sens";#N/A,#N/A,FALSE,"Combo-Contr";#N/A,#N/A,FALSE,"Combo-Credit Sum";#N/A,#N/A,FALSE,"Combo-Credit";#N/A,#N/A,FALSE,"Combo-AD";#N/A,#N/A,FALSE,"Combo-AD CF"}</definedName>
    <definedName name="wrn.ComboResults." localSheetId="3" hidden="1">{#N/A,#N/A,FALSE,"Combo-Ass ";#N/A,#N/A,FALSE,"Combo-AD sum";#N/A,#N/A,FALSE,"Combo-Syn Sens";#N/A,#N/A,FALSE,"Combo-Contr";#N/A,#N/A,FALSE,"Combo-Credit Sum";#N/A,#N/A,FALSE,"Combo-Credit";#N/A,#N/A,FALSE,"Combo-AD";#N/A,#N/A,FALSE,"Combo-AD CF"}</definedName>
    <definedName name="wrn.ComboResults." localSheetId="21" hidden="1">{#N/A,#N/A,FALSE,"Combo-Ass ";#N/A,#N/A,FALSE,"Combo-AD sum";#N/A,#N/A,FALSE,"Combo-Syn Sens";#N/A,#N/A,FALSE,"Combo-Contr";#N/A,#N/A,FALSE,"Combo-Credit Sum";#N/A,#N/A,FALSE,"Combo-Credit";#N/A,#N/A,FALSE,"Combo-AD";#N/A,#N/A,FALSE,"Combo-AD CF"}</definedName>
    <definedName name="wrn.ComboResults." localSheetId="20" hidden="1">{#N/A,#N/A,FALSE,"Combo-Ass ";#N/A,#N/A,FALSE,"Combo-AD sum";#N/A,#N/A,FALSE,"Combo-Syn Sens";#N/A,#N/A,FALSE,"Combo-Contr";#N/A,#N/A,FALSE,"Combo-Credit Sum";#N/A,#N/A,FALSE,"Combo-Credit";#N/A,#N/A,FALSE,"Combo-AD";#N/A,#N/A,FALSE,"Combo-AD CF"}</definedName>
    <definedName name="wrn.ComboResults." localSheetId="24" hidden="1">{#N/A,#N/A,FALSE,"Combo-Ass ";#N/A,#N/A,FALSE,"Combo-AD sum";#N/A,#N/A,FALSE,"Combo-Syn Sens";#N/A,#N/A,FALSE,"Combo-Contr";#N/A,#N/A,FALSE,"Combo-Credit Sum";#N/A,#N/A,FALSE,"Combo-Credit";#N/A,#N/A,FALSE,"Combo-AD";#N/A,#N/A,FALSE,"Combo-AD CF"}</definedName>
    <definedName name="wrn.ComboResults." localSheetId="9" hidden="1">{#N/A,#N/A,FALSE,"Combo-Ass ";#N/A,#N/A,FALSE,"Combo-AD sum";#N/A,#N/A,FALSE,"Combo-Syn Sens";#N/A,#N/A,FALSE,"Combo-Contr";#N/A,#N/A,FALSE,"Combo-Credit Sum";#N/A,#N/A,FALSE,"Combo-Credit";#N/A,#N/A,FALSE,"Combo-AD";#N/A,#N/A,FALSE,"Combo-AD CF"}</definedName>
    <definedName name="wrn.ComboResults." localSheetId="23" hidden="1">{#N/A,#N/A,FALSE,"Combo-Ass ";#N/A,#N/A,FALSE,"Combo-AD sum";#N/A,#N/A,FALSE,"Combo-Syn Sens";#N/A,#N/A,FALSE,"Combo-Contr";#N/A,#N/A,FALSE,"Combo-Credit Sum";#N/A,#N/A,FALSE,"Combo-Credit";#N/A,#N/A,FALSE,"Combo-AD";#N/A,#N/A,FALSE,"Combo-AD CF"}</definedName>
    <definedName name="wrn.ComboResults." localSheetId="8" hidden="1">{#N/A,#N/A,FALSE,"Combo-Ass ";#N/A,#N/A,FALSE,"Combo-AD sum";#N/A,#N/A,FALSE,"Combo-Syn Sens";#N/A,#N/A,FALSE,"Combo-Contr";#N/A,#N/A,FALSE,"Combo-Credit Sum";#N/A,#N/A,FALSE,"Combo-Credit";#N/A,#N/A,FALSE,"Combo-AD";#N/A,#N/A,FALSE,"Combo-AD CF"}</definedName>
    <definedName name="wrn.ComboResults." localSheetId="22" hidden="1">{#N/A,#N/A,FALSE,"Combo-Ass ";#N/A,#N/A,FALSE,"Combo-AD sum";#N/A,#N/A,FALSE,"Combo-Syn Sens";#N/A,#N/A,FALSE,"Combo-Contr";#N/A,#N/A,FALSE,"Combo-Credit Sum";#N/A,#N/A,FALSE,"Combo-Credit";#N/A,#N/A,FALSE,"Combo-AD";#N/A,#N/A,FALSE,"Combo-AD CF"}</definedName>
    <definedName name="wrn.ComboResults." localSheetId="7" hidden="1">{#N/A,#N/A,FALSE,"Combo-Ass ";#N/A,#N/A,FALSE,"Combo-AD sum";#N/A,#N/A,FALSE,"Combo-Syn Sens";#N/A,#N/A,FALSE,"Combo-Contr";#N/A,#N/A,FALSE,"Combo-Credit Sum";#N/A,#N/A,FALSE,"Combo-Credit";#N/A,#N/A,FALSE,"Combo-AD";#N/A,#N/A,FALSE,"Combo-AD CF"}</definedName>
    <definedName name="wrn.ComboResults." hidden="1">{#N/A,#N/A,FALSE,"Combo-Ass ";#N/A,#N/A,FALSE,"Combo-AD sum";#N/A,#N/A,FALSE,"Combo-Syn Sens";#N/A,#N/A,FALSE,"Combo-Contr";#N/A,#N/A,FALSE,"Combo-Credit Sum";#N/A,#N/A,FALSE,"Combo-Credit";#N/A,#N/A,FALSE,"Combo-AD";#N/A,#N/A,FALSE,"Combo-AD CF"}</definedName>
    <definedName name="wrn.ComboResults._2" localSheetId="18" hidden="1">{#N/A,#N/A,FALSE,"Combo-Ass ";#N/A,#N/A,FALSE,"Combo-AD sum";#N/A,#N/A,FALSE,"Combo-Syn Sens";#N/A,#N/A,FALSE,"Combo-Contr";#N/A,#N/A,FALSE,"Combo-Credit Sum";#N/A,#N/A,FALSE,"Combo-Credit";#N/A,#N/A,FALSE,"Combo-AD";#N/A,#N/A,FALSE,"Combo-AD CF"}</definedName>
    <definedName name="wrn.ComboResults._2" localSheetId="14" hidden="1">{#N/A,#N/A,FALSE,"Combo-Ass ";#N/A,#N/A,FALSE,"Combo-AD sum";#N/A,#N/A,FALSE,"Combo-Syn Sens";#N/A,#N/A,FALSE,"Combo-Contr";#N/A,#N/A,FALSE,"Combo-Credit Sum";#N/A,#N/A,FALSE,"Combo-Credit";#N/A,#N/A,FALSE,"Combo-AD";#N/A,#N/A,FALSE,"Combo-AD CF"}</definedName>
    <definedName name="wrn.ComboResults._2" localSheetId="17" hidden="1">{#N/A,#N/A,FALSE,"Combo-Ass ";#N/A,#N/A,FALSE,"Combo-AD sum";#N/A,#N/A,FALSE,"Combo-Syn Sens";#N/A,#N/A,FALSE,"Combo-Contr";#N/A,#N/A,FALSE,"Combo-Credit Sum";#N/A,#N/A,FALSE,"Combo-Credit";#N/A,#N/A,FALSE,"Combo-AD";#N/A,#N/A,FALSE,"Combo-AD CF"}</definedName>
    <definedName name="wrn.ComboResults._2" localSheetId="19" hidden="1">{#N/A,#N/A,FALSE,"Combo-Ass ";#N/A,#N/A,FALSE,"Combo-AD sum";#N/A,#N/A,FALSE,"Combo-Syn Sens";#N/A,#N/A,FALSE,"Combo-Contr";#N/A,#N/A,FALSE,"Combo-Credit Sum";#N/A,#N/A,FALSE,"Combo-Credit";#N/A,#N/A,FALSE,"Combo-AD";#N/A,#N/A,FALSE,"Combo-AD CF"}</definedName>
    <definedName name="wrn.ComboResults._2" localSheetId="6" hidden="1">{#N/A,#N/A,FALSE,"Combo-Ass ";#N/A,#N/A,FALSE,"Combo-AD sum";#N/A,#N/A,FALSE,"Combo-Syn Sens";#N/A,#N/A,FALSE,"Combo-Contr";#N/A,#N/A,FALSE,"Combo-Credit Sum";#N/A,#N/A,FALSE,"Combo-Credit";#N/A,#N/A,FALSE,"Combo-AD";#N/A,#N/A,FALSE,"Combo-AD CF"}</definedName>
    <definedName name="wrn.ComboResults._2" localSheetId="3" hidden="1">{#N/A,#N/A,FALSE,"Combo-Ass ";#N/A,#N/A,FALSE,"Combo-AD sum";#N/A,#N/A,FALSE,"Combo-Syn Sens";#N/A,#N/A,FALSE,"Combo-Contr";#N/A,#N/A,FALSE,"Combo-Credit Sum";#N/A,#N/A,FALSE,"Combo-Credit";#N/A,#N/A,FALSE,"Combo-AD";#N/A,#N/A,FALSE,"Combo-AD CF"}</definedName>
    <definedName name="wrn.ComboResults._2" localSheetId="21" hidden="1">{#N/A,#N/A,FALSE,"Combo-Ass ";#N/A,#N/A,FALSE,"Combo-AD sum";#N/A,#N/A,FALSE,"Combo-Syn Sens";#N/A,#N/A,FALSE,"Combo-Contr";#N/A,#N/A,FALSE,"Combo-Credit Sum";#N/A,#N/A,FALSE,"Combo-Credit";#N/A,#N/A,FALSE,"Combo-AD";#N/A,#N/A,FALSE,"Combo-AD CF"}</definedName>
    <definedName name="wrn.ComboResults._2" localSheetId="20" hidden="1">{#N/A,#N/A,FALSE,"Combo-Ass ";#N/A,#N/A,FALSE,"Combo-AD sum";#N/A,#N/A,FALSE,"Combo-Syn Sens";#N/A,#N/A,FALSE,"Combo-Contr";#N/A,#N/A,FALSE,"Combo-Credit Sum";#N/A,#N/A,FALSE,"Combo-Credit";#N/A,#N/A,FALSE,"Combo-AD";#N/A,#N/A,FALSE,"Combo-AD CF"}</definedName>
    <definedName name="wrn.ComboResults._2" localSheetId="24" hidden="1">{#N/A,#N/A,FALSE,"Combo-Ass ";#N/A,#N/A,FALSE,"Combo-AD sum";#N/A,#N/A,FALSE,"Combo-Syn Sens";#N/A,#N/A,FALSE,"Combo-Contr";#N/A,#N/A,FALSE,"Combo-Credit Sum";#N/A,#N/A,FALSE,"Combo-Credit";#N/A,#N/A,FALSE,"Combo-AD";#N/A,#N/A,FALSE,"Combo-AD CF"}</definedName>
    <definedName name="wrn.ComboResults._2" localSheetId="9" hidden="1">{#N/A,#N/A,FALSE,"Combo-Ass ";#N/A,#N/A,FALSE,"Combo-AD sum";#N/A,#N/A,FALSE,"Combo-Syn Sens";#N/A,#N/A,FALSE,"Combo-Contr";#N/A,#N/A,FALSE,"Combo-Credit Sum";#N/A,#N/A,FALSE,"Combo-Credit";#N/A,#N/A,FALSE,"Combo-AD";#N/A,#N/A,FALSE,"Combo-AD CF"}</definedName>
    <definedName name="wrn.ComboResults._2" localSheetId="23" hidden="1">{#N/A,#N/A,FALSE,"Combo-Ass ";#N/A,#N/A,FALSE,"Combo-AD sum";#N/A,#N/A,FALSE,"Combo-Syn Sens";#N/A,#N/A,FALSE,"Combo-Contr";#N/A,#N/A,FALSE,"Combo-Credit Sum";#N/A,#N/A,FALSE,"Combo-Credit";#N/A,#N/A,FALSE,"Combo-AD";#N/A,#N/A,FALSE,"Combo-AD CF"}</definedName>
    <definedName name="wrn.ComboResults._2" localSheetId="8" hidden="1">{#N/A,#N/A,FALSE,"Combo-Ass ";#N/A,#N/A,FALSE,"Combo-AD sum";#N/A,#N/A,FALSE,"Combo-Syn Sens";#N/A,#N/A,FALSE,"Combo-Contr";#N/A,#N/A,FALSE,"Combo-Credit Sum";#N/A,#N/A,FALSE,"Combo-Credit";#N/A,#N/A,FALSE,"Combo-AD";#N/A,#N/A,FALSE,"Combo-AD CF"}</definedName>
    <definedName name="wrn.ComboResults._2" localSheetId="22" hidden="1">{#N/A,#N/A,FALSE,"Combo-Ass ";#N/A,#N/A,FALSE,"Combo-AD sum";#N/A,#N/A,FALSE,"Combo-Syn Sens";#N/A,#N/A,FALSE,"Combo-Contr";#N/A,#N/A,FALSE,"Combo-Credit Sum";#N/A,#N/A,FALSE,"Combo-Credit";#N/A,#N/A,FALSE,"Combo-AD";#N/A,#N/A,FALSE,"Combo-AD CF"}</definedName>
    <definedName name="wrn.ComboResults._2" localSheetId="7" hidden="1">{#N/A,#N/A,FALSE,"Combo-Ass ";#N/A,#N/A,FALSE,"Combo-AD sum";#N/A,#N/A,FALSE,"Combo-Syn Sens";#N/A,#N/A,FALSE,"Combo-Contr";#N/A,#N/A,FALSE,"Combo-Credit Sum";#N/A,#N/A,FALSE,"Combo-Credit";#N/A,#N/A,FALSE,"Combo-AD";#N/A,#N/A,FALSE,"Combo-AD CF"}</definedName>
    <definedName name="wrn.ComboResults._2" hidden="1">{#N/A,#N/A,FALSE,"Combo-Ass ";#N/A,#N/A,FALSE,"Combo-AD sum";#N/A,#N/A,FALSE,"Combo-Syn Sens";#N/A,#N/A,FALSE,"Combo-Contr";#N/A,#N/A,FALSE,"Combo-Credit Sum";#N/A,#N/A,FALSE,"Combo-Credit";#N/A,#N/A,FALSE,"Combo-AD";#N/A,#N/A,FALSE,"Combo-AD CF"}</definedName>
    <definedName name="wrn.ComboResults._22" localSheetId="18" hidden="1">{#N/A,#N/A,FALSE,"Combo-Ass ";#N/A,#N/A,FALSE,"Combo-AD sum";#N/A,#N/A,FALSE,"Combo-Syn Sens";#N/A,#N/A,FALSE,"Combo-Contr";#N/A,#N/A,FALSE,"Combo-Credit Sum";#N/A,#N/A,FALSE,"Combo-Credit";#N/A,#N/A,FALSE,"Combo-AD";#N/A,#N/A,FALSE,"Combo-AD CF"}</definedName>
    <definedName name="wrn.ComboResults._22" localSheetId="14" hidden="1">{#N/A,#N/A,FALSE,"Combo-Ass ";#N/A,#N/A,FALSE,"Combo-AD sum";#N/A,#N/A,FALSE,"Combo-Syn Sens";#N/A,#N/A,FALSE,"Combo-Contr";#N/A,#N/A,FALSE,"Combo-Credit Sum";#N/A,#N/A,FALSE,"Combo-Credit";#N/A,#N/A,FALSE,"Combo-AD";#N/A,#N/A,FALSE,"Combo-AD CF"}</definedName>
    <definedName name="wrn.ComboResults._22" localSheetId="17" hidden="1">{#N/A,#N/A,FALSE,"Combo-Ass ";#N/A,#N/A,FALSE,"Combo-AD sum";#N/A,#N/A,FALSE,"Combo-Syn Sens";#N/A,#N/A,FALSE,"Combo-Contr";#N/A,#N/A,FALSE,"Combo-Credit Sum";#N/A,#N/A,FALSE,"Combo-Credit";#N/A,#N/A,FALSE,"Combo-AD";#N/A,#N/A,FALSE,"Combo-AD CF"}</definedName>
    <definedName name="wrn.ComboResults._22" localSheetId="19" hidden="1">{#N/A,#N/A,FALSE,"Combo-Ass ";#N/A,#N/A,FALSE,"Combo-AD sum";#N/A,#N/A,FALSE,"Combo-Syn Sens";#N/A,#N/A,FALSE,"Combo-Contr";#N/A,#N/A,FALSE,"Combo-Credit Sum";#N/A,#N/A,FALSE,"Combo-Credit";#N/A,#N/A,FALSE,"Combo-AD";#N/A,#N/A,FALSE,"Combo-AD CF"}</definedName>
    <definedName name="wrn.ComboResults._22" localSheetId="6" hidden="1">{#N/A,#N/A,FALSE,"Combo-Ass ";#N/A,#N/A,FALSE,"Combo-AD sum";#N/A,#N/A,FALSE,"Combo-Syn Sens";#N/A,#N/A,FALSE,"Combo-Contr";#N/A,#N/A,FALSE,"Combo-Credit Sum";#N/A,#N/A,FALSE,"Combo-Credit";#N/A,#N/A,FALSE,"Combo-AD";#N/A,#N/A,FALSE,"Combo-AD CF"}</definedName>
    <definedName name="wrn.ComboResults._22" localSheetId="3" hidden="1">{#N/A,#N/A,FALSE,"Combo-Ass ";#N/A,#N/A,FALSE,"Combo-AD sum";#N/A,#N/A,FALSE,"Combo-Syn Sens";#N/A,#N/A,FALSE,"Combo-Contr";#N/A,#N/A,FALSE,"Combo-Credit Sum";#N/A,#N/A,FALSE,"Combo-Credit";#N/A,#N/A,FALSE,"Combo-AD";#N/A,#N/A,FALSE,"Combo-AD CF"}</definedName>
    <definedName name="wrn.ComboResults._22" localSheetId="21" hidden="1">{#N/A,#N/A,FALSE,"Combo-Ass ";#N/A,#N/A,FALSE,"Combo-AD sum";#N/A,#N/A,FALSE,"Combo-Syn Sens";#N/A,#N/A,FALSE,"Combo-Contr";#N/A,#N/A,FALSE,"Combo-Credit Sum";#N/A,#N/A,FALSE,"Combo-Credit";#N/A,#N/A,FALSE,"Combo-AD";#N/A,#N/A,FALSE,"Combo-AD CF"}</definedName>
    <definedName name="wrn.ComboResults._22" localSheetId="20" hidden="1">{#N/A,#N/A,FALSE,"Combo-Ass ";#N/A,#N/A,FALSE,"Combo-AD sum";#N/A,#N/A,FALSE,"Combo-Syn Sens";#N/A,#N/A,FALSE,"Combo-Contr";#N/A,#N/A,FALSE,"Combo-Credit Sum";#N/A,#N/A,FALSE,"Combo-Credit";#N/A,#N/A,FALSE,"Combo-AD";#N/A,#N/A,FALSE,"Combo-AD CF"}</definedName>
    <definedName name="wrn.ComboResults._22" localSheetId="24" hidden="1">{#N/A,#N/A,FALSE,"Combo-Ass ";#N/A,#N/A,FALSE,"Combo-AD sum";#N/A,#N/A,FALSE,"Combo-Syn Sens";#N/A,#N/A,FALSE,"Combo-Contr";#N/A,#N/A,FALSE,"Combo-Credit Sum";#N/A,#N/A,FALSE,"Combo-Credit";#N/A,#N/A,FALSE,"Combo-AD";#N/A,#N/A,FALSE,"Combo-AD CF"}</definedName>
    <definedName name="wrn.ComboResults._22" localSheetId="9" hidden="1">{#N/A,#N/A,FALSE,"Combo-Ass ";#N/A,#N/A,FALSE,"Combo-AD sum";#N/A,#N/A,FALSE,"Combo-Syn Sens";#N/A,#N/A,FALSE,"Combo-Contr";#N/A,#N/A,FALSE,"Combo-Credit Sum";#N/A,#N/A,FALSE,"Combo-Credit";#N/A,#N/A,FALSE,"Combo-AD";#N/A,#N/A,FALSE,"Combo-AD CF"}</definedName>
    <definedName name="wrn.ComboResults._22" localSheetId="23" hidden="1">{#N/A,#N/A,FALSE,"Combo-Ass ";#N/A,#N/A,FALSE,"Combo-AD sum";#N/A,#N/A,FALSE,"Combo-Syn Sens";#N/A,#N/A,FALSE,"Combo-Contr";#N/A,#N/A,FALSE,"Combo-Credit Sum";#N/A,#N/A,FALSE,"Combo-Credit";#N/A,#N/A,FALSE,"Combo-AD";#N/A,#N/A,FALSE,"Combo-AD CF"}</definedName>
    <definedName name="wrn.ComboResults._22" localSheetId="8" hidden="1">{#N/A,#N/A,FALSE,"Combo-Ass ";#N/A,#N/A,FALSE,"Combo-AD sum";#N/A,#N/A,FALSE,"Combo-Syn Sens";#N/A,#N/A,FALSE,"Combo-Contr";#N/A,#N/A,FALSE,"Combo-Credit Sum";#N/A,#N/A,FALSE,"Combo-Credit";#N/A,#N/A,FALSE,"Combo-AD";#N/A,#N/A,FALSE,"Combo-AD CF"}</definedName>
    <definedName name="wrn.ComboResults._22" localSheetId="22" hidden="1">{#N/A,#N/A,FALSE,"Combo-Ass ";#N/A,#N/A,FALSE,"Combo-AD sum";#N/A,#N/A,FALSE,"Combo-Syn Sens";#N/A,#N/A,FALSE,"Combo-Contr";#N/A,#N/A,FALSE,"Combo-Credit Sum";#N/A,#N/A,FALSE,"Combo-Credit";#N/A,#N/A,FALSE,"Combo-AD";#N/A,#N/A,FALSE,"Combo-AD CF"}</definedName>
    <definedName name="wrn.ComboResults._22" localSheetId="7" hidden="1">{#N/A,#N/A,FALSE,"Combo-Ass ";#N/A,#N/A,FALSE,"Combo-AD sum";#N/A,#N/A,FALSE,"Combo-Syn Sens";#N/A,#N/A,FALSE,"Combo-Contr";#N/A,#N/A,FALSE,"Combo-Credit Sum";#N/A,#N/A,FALSE,"Combo-Credit";#N/A,#N/A,FALSE,"Combo-AD";#N/A,#N/A,FALSE,"Combo-AD CF"}</definedName>
    <definedName name="wrn.ComboResults._22" hidden="1">{#N/A,#N/A,FALSE,"Combo-Ass ";#N/A,#N/A,FALSE,"Combo-AD sum";#N/A,#N/A,FALSE,"Combo-Syn Sens";#N/A,#N/A,FALSE,"Combo-Contr";#N/A,#N/A,FALSE,"Combo-Credit Sum";#N/A,#N/A,FALSE,"Combo-Credit";#N/A,#N/A,FALSE,"Combo-AD";#N/A,#N/A,FALSE,"Combo-AD CF"}</definedName>
    <definedName name="wrn.ComboResults.2" localSheetId="18" hidden="1">{#N/A,#N/A,FALSE,"Combo-Ass ";#N/A,#N/A,FALSE,"Combo-AD sum";#N/A,#N/A,FALSE,"Combo-Syn Sens";#N/A,#N/A,FALSE,"Combo-Contr";#N/A,#N/A,FALSE,"Combo-Credit Sum";#N/A,#N/A,FALSE,"Combo-Credit";#N/A,#N/A,FALSE,"Combo-AD";#N/A,#N/A,FALSE,"Combo-AD CF"}</definedName>
    <definedName name="wrn.ComboResults.2" localSheetId="14" hidden="1">{#N/A,#N/A,FALSE,"Combo-Ass ";#N/A,#N/A,FALSE,"Combo-AD sum";#N/A,#N/A,FALSE,"Combo-Syn Sens";#N/A,#N/A,FALSE,"Combo-Contr";#N/A,#N/A,FALSE,"Combo-Credit Sum";#N/A,#N/A,FALSE,"Combo-Credit";#N/A,#N/A,FALSE,"Combo-AD";#N/A,#N/A,FALSE,"Combo-AD CF"}</definedName>
    <definedName name="wrn.ComboResults.2" localSheetId="17" hidden="1">{#N/A,#N/A,FALSE,"Combo-Ass ";#N/A,#N/A,FALSE,"Combo-AD sum";#N/A,#N/A,FALSE,"Combo-Syn Sens";#N/A,#N/A,FALSE,"Combo-Contr";#N/A,#N/A,FALSE,"Combo-Credit Sum";#N/A,#N/A,FALSE,"Combo-Credit";#N/A,#N/A,FALSE,"Combo-AD";#N/A,#N/A,FALSE,"Combo-AD CF"}</definedName>
    <definedName name="wrn.ComboResults.2" localSheetId="19" hidden="1">{#N/A,#N/A,FALSE,"Combo-Ass ";#N/A,#N/A,FALSE,"Combo-AD sum";#N/A,#N/A,FALSE,"Combo-Syn Sens";#N/A,#N/A,FALSE,"Combo-Contr";#N/A,#N/A,FALSE,"Combo-Credit Sum";#N/A,#N/A,FALSE,"Combo-Credit";#N/A,#N/A,FALSE,"Combo-AD";#N/A,#N/A,FALSE,"Combo-AD CF"}</definedName>
    <definedName name="wrn.ComboResults.2" localSheetId="6" hidden="1">{#N/A,#N/A,FALSE,"Combo-Ass ";#N/A,#N/A,FALSE,"Combo-AD sum";#N/A,#N/A,FALSE,"Combo-Syn Sens";#N/A,#N/A,FALSE,"Combo-Contr";#N/A,#N/A,FALSE,"Combo-Credit Sum";#N/A,#N/A,FALSE,"Combo-Credit";#N/A,#N/A,FALSE,"Combo-AD";#N/A,#N/A,FALSE,"Combo-AD CF"}</definedName>
    <definedName name="wrn.ComboResults.2" localSheetId="3" hidden="1">{#N/A,#N/A,FALSE,"Combo-Ass ";#N/A,#N/A,FALSE,"Combo-AD sum";#N/A,#N/A,FALSE,"Combo-Syn Sens";#N/A,#N/A,FALSE,"Combo-Contr";#N/A,#N/A,FALSE,"Combo-Credit Sum";#N/A,#N/A,FALSE,"Combo-Credit";#N/A,#N/A,FALSE,"Combo-AD";#N/A,#N/A,FALSE,"Combo-AD CF"}</definedName>
    <definedName name="wrn.ComboResults.2" localSheetId="21" hidden="1">{#N/A,#N/A,FALSE,"Combo-Ass ";#N/A,#N/A,FALSE,"Combo-AD sum";#N/A,#N/A,FALSE,"Combo-Syn Sens";#N/A,#N/A,FALSE,"Combo-Contr";#N/A,#N/A,FALSE,"Combo-Credit Sum";#N/A,#N/A,FALSE,"Combo-Credit";#N/A,#N/A,FALSE,"Combo-AD";#N/A,#N/A,FALSE,"Combo-AD CF"}</definedName>
    <definedName name="wrn.ComboResults.2" localSheetId="20" hidden="1">{#N/A,#N/A,FALSE,"Combo-Ass ";#N/A,#N/A,FALSE,"Combo-AD sum";#N/A,#N/A,FALSE,"Combo-Syn Sens";#N/A,#N/A,FALSE,"Combo-Contr";#N/A,#N/A,FALSE,"Combo-Credit Sum";#N/A,#N/A,FALSE,"Combo-Credit";#N/A,#N/A,FALSE,"Combo-AD";#N/A,#N/A,FALSE,"Combo-AD CF"}</definedName>
    <definedName name="wrn.ComboResults.2" localSheetId="24" hidden="1">{#N/A,#N/A,FALSE,"Combo-Ass ";#N/A,#N/A,FALSE,"Combo-AD sum";#N/A,#N/A,FALSE,"Combo-Syn Sens";#N/A,#N/A,FALSE,"Combo-Contr";#N/A,#N/A,FALSE,"Combo-Credit Sum";#N/A,#N/A,FALSE,"Combo-Credit";#N/A,#N/A,FALSE,"Combo-AD";#N/A,#N/A,FALSE,"Combo-AD CF"}</definedName>
    <definedName name="wrn.ComboResults.2" localSheetId="9" hidden="1">{#N/A,#N/A,FALSE,"Combo-Ass ";#N/A,#N/A,FALSE,"Combo-AD sum";#N/A,#N/A,FALSE,"Combo-Syn Sens";#N/A,#N/A,FALSE,"Combo-Contr";#N/A,#N/A,FALSE,"Combo-Credit Sum";#N/A,#N/A,FALSE,"Combo-Credit";#N/A,#N/A,FALSE,"Combo-AD";#N/A,#N/A,FALSE,"Combo-AD CF"}</definedName>
    <definedName name="wrn.ComboResults.2" localSheetId="23" hidden="1">{#N/A,#N/A,FALSE,"Combo-Ass ";#N/A,#N/A,FALSE,"Combo-AD sum";#N/A,#N/A,FALSE,"Combo-Syn Sens";#N/A,#N/A,FALSE,"Combo-Contr";#N/A,#N/A,FALSE,"Combo-Credit Sum";#N/A,#N/A,FALSE,"Combo-Credit";#N/A,#N/A,FALSE,"Combo-AD";#N/A,#N/A,FALSE,"Combo-AD CF"}</definedName>
    <definedName name="wrn.ComboResults.2" localSheetId="8" hidden="1">{#N/A,#N/A,FALSE,"Combo-Ass ";#N/A,#N/A,FALSE,"Combo-AD sum";#N/A,#N/A,FALSE,"Combo-Syn Sens";#N/A,#N/A,FALSE,"Combo-Contr";#N/A,#N/A,FALSE,"Combo-Credit Sum";#N/A,#N/A,FALSE,"Combo-Credit";#N/A,#N/A,FALSE,"Combo-AD";#N/A,#N/A,FALSE,"Combo-AD CF"}</definedName>
    <definedName name="wrn.ComboResults.2" localSheetId="22" hidden="1">{#N/A,#N/A,FALSE,"Combo-Ass ";#N/A,#N/A,FALSE,"Combo-AD sum";#N/A,#N/A,FALSE,"Combo-Syn Sens";#N/A,#N/A,FALSE,"Combo-Contr";#N/A,#N/A,FALSE,"Combo-Credit Sum";#N/A,#N/A,FALSE,"Combo-Credit";#N/A,#N/A,FALSE,"Combo-AD";#N/A,#N/A,FALSE,"Combo-AD CF"}</definedName>
    <definedName name="wrn.ComboResults.2" localSheetId="7" hidden="1">{#N/A,#N/A,FALSE,"Combo-Ass ";#N/A,#N/A,FALSE,"Combo-AD sum";#N/A,#N/A,FALSE,"Combo-Syn Sens";#N/A,#N/A,FALSE,"Combo-Contr";#N/A,#N/A,FALSE,"Combo-Credit Sum";#N/A,#N/A,FALSE,"Combo-Credit";#N/A,#N/A,FALSE,"Combo-AD";#N/A,#N/A,FALSE,"Combo-AD CF"}</definedName>
    <definedName name="wrn.ComboResults.2" hidden="1">{#N/A,#N/A,FALSE,"Combo-Ass ";#N/A,#N/A,FALSE,"Combo-AD sum";#N/A,#N/A,FALSE,"Combo-Syn Sens";#N/A,#N/A,FALSE,"Combo-Contr";#N/A,#N/A,FALSE,"Combo-Credit Sum";#N/A,#N/A,FALSE,"Combo-Credit";#N/A,#N/A,FALSE,"Combo-AD";#N/A,#N/A,FALSE,"Combo-AD CF"}</definedName>
    <definedName name="wrn.ComboState." localSheetId="18" hidden="1">{#N/A,#N/A,FALSE,"Combo-Ass ";#N/A,#N/A,FALSE,"Combo-IS";#N/A,#N/A,FALSE,"Combo-BS";#N/A,#N/A,FALSE,"Combo-CF"}</definedName>
    <definedName name="wrn.ComboState." localSheetId="14" hidden="1">{#N/A,#N/A,FALSE,"Combo-Ass ";#N/A,#N/A,FALSE,"Combo-IS";#N/A,#N/A,FALSE,"Combo-BS";#N/A,#N/A,FALSE,"Combo-CF"}</definedName>
    <definedName name="wrn.ComboState." localSheetId="17" hidden="1">{#N/A,#N/A,FALSE,"Combo-Ass ";#N/A,#N/A,FALSE,"Combo-IS";#N/A,#N/A,FALSE,"Combo-BS";#N/A,#N/A,FALSE,"Combo-CF"}</definedName>
    <definedName name="wrn.ComboState." localSheetId="19" hidden="1">{#N/A,#N/A,FALSE,"Combo-Ass ";#N/A,#N/A,FALSE,"Combo-IS";#N/A,#N/A,FALSE,"Combo-BS";#N/A,#N/A,FALSE,"Combo-CF"}</definedName>
    <definedName name="wrn.ComboState." localSheetId="6" hidden="1">{#N/A,#N/A,FALSE,"Combo-Ass ";#N/A,#N/A,FALSE,"Combo-IS";#N/A,#N/A,FALSE,"Combo-BS";#N/A,#N/A,FALSE,"Combo-CF"}</definedName>
    <definedName name="wrn.ComboState." localSheetId="3" hidden="1">{#N/A,#N/A,FALSE,"Combo-Ass ";#N/A,#N/A,FALSE,"Combo-IS";#N/A,#N/A,FALSE,"Combo-BS";#N/A,#N/A,FALSE,"Combo-CF"}</definedName>
    <definedName name="wrn.ComboState." localSheetId="21" hidden="1">{#N/A,#N/A,FALSE,"Combo-Ass ";#N/A,#N/A,FALSE,"Combo-IS";#N/A,#N/A,FALSE,"Combo-BS";#N/A,#N/A,FALSE,"Combo-CF"}</definedName>
    <definedName name="wrn.ComboState." localSheetId="20" hidden="1">{#N/A,#N/A,FALSE,"Combo-Ass ";#N/A,#N/A,FALSE,"Combo-IS";#N/A,#N/A,FALSE,"Combo-BS";#N/A,#N/A,FALSE,"Combo-CF"}</definedName>
    <definedName name="wrn.ComboState." localSheetId="24" hidden="1">{#N/A,#N/A,FALSE,"Combo-Ass ";#N/A,#N/A,FALSE,"Combo-IS";#N/A,#N/A,FALSE,"Combo-BS";#N/A,#N/A,FALSE,"Combo-CF"}</definedName>
    <definedName name="wrn.ComboState." localSheetId="9" hidden="1">{#N/A,#N/A,FALSE,"Combo-Ass ";#N/A,#N/A,FALSE,"Combo-IS";#N/A,#N/A,FALSE,"Combo-BS";#N/A,#N/A,FALSE,"Combo-CF"}</definedName>
    <definedName name="wrn.ComboState." localSheetId="23" hidden="1">{#N/A,#N/A,FALSE,"Combo-Ass ";#N/A,#N/A,FALSE,"Combo-IS";#N/A,#N/A,FALSE,"Combo-BS";#N/A,#N/A,FALSE,"Combo-CF"}</definedName>
    <definedName name="wrn.ComboState." localSheetId="8" hidden="1">{#N/A,#N/A,FALSE,"Combo-Ass ";#N/A,#N/A,FALSE,"Combo-IS";#N/A,#N/A,FALSE,"Combo-BS";#N/A,#N/A,FALSE,"Combo-CF"}</definedName>
    <definedName name="wrn.ComboState." localSheetId="22" hidden="1">{#N/A,#N/A,FALSE,"Combo-Ass ";#N/A,#N/A,FALSE,"Combo-IS";#N/A,#N/A,FALSE,"Combo-BS";#N/A,#N/A,FALSE,"Combo-CF"}</definedName>
    <definedName name="wrn.ComboState." localSheetId="7" hidden="1">{#N/A,#N/A,FALSE,"Combo-Ass ";#N/A,#N/A,FALSE,"Combo-IS";#N/A,#N/A,FALSE,"Combo-BS";#N/A,#N/A,FALSE,"Combo-CF"}</definedName>
    <definedName name="wrn.ComboState." hidden="1">{#N/A,#N/A,FALSE,"Combo-Ass ";#N/A,#N/A,FALSE,"Combo-IS";#N/A,#N/A,FALSE,"Combo-BS";#N/A,#N/A,FALSE,"Combo-CF"}</definedName>
    <definedName name="wrn.ComboState._2" localSheetId="18" hidden="1">{#N/A,#N/A,FALSE,"Combo-Ass ";#N/A,#N/A,FALSE,"Combo-IS";#N/A,#N/A,FALSE,"Combo-BS";#N/A,#N/A,FALSE,"Combo-CF"}</definedName>
    <definedName name="wrn.ComboState._2" localSheetId="14" hidden="1">{#N/A,#N/A,FALSE,"Combo-Ass ";#N/A,#N/A,FALSE,"Combo-IS";#N/A,#N/A,FALSE,"Combo-BS";#N/A,#N/A,FALSE,"Combo-CF"}</definedName>
    <definedName name="wrn.ComboState._2" localSheetId="17" hidden="1">{#N/A,#N/A,FALSE,"Combo-Ass ";#N/A,#N/A,FALSE,"Combo-IS";#N/A,#N/A,FALSE,"Combo-BS";#N/A,#N/A,FALSE,"Combo-CF"}</definedName>
    <definedName name="wrn.ComboState._2" localSheetId="19" hidden="1">{#N/A,#N/A,FALSE,"Combo-Ass ";#N/A,#N/A,FALSE,"Combo-IS";#N/A,#N/A,FALSE,"Combo-BS";#N/A,#N/A,FALSE,"Combo-CF"}</definedName>
    <definedName name="wrn.ComboState._2" localSheetId="6" hidden="1">{#N/A,#N/A,FALSE,"Combo-Ass ";#N/A,#N/A,FALSE,"Combo-IS";#N/A,#N/A,FALSE,"Combo-BS";#N/A,#N/A,FALSE,"Combo-CF"}</definedName>
    <definedName name="wrn.ComboState._2" localSheetId="3" hidden="1">{#N/A,#N/A,FALSE,"Combo-Ass ";#N/A,#N/A,FALSE,"Combo-IS";#N/A,#N/A,FALSE,"Combo-BS";#N/A,#N/A,FALSE,"Combo-CF"}</definedName>
    <definedName name="wrn.ComboState._2" localSheetId="21" hidden="1">{#N/A,#N/A,FALSE,"Combo-Ass ";#N/A,#N/A,FALSE,"Combo-IS";#N/A,#N/A,FALSE,"Combo-BS";#N/A,#N/A,FALSE,"Combo-CF"}</definedName>
    <definedName name="wrn.ComboState._2" localSheetId="20" hidden="1">{#N/A,#N/A,FALSE,"Combo-Ass ";#N/A,#N/A,FALSE,"Combo-IS";#N/A,#N/A,FALSE,"Combo-BS";#N/A,#N/A,FALSE,"Combo-CF"}</definedName>
    <definedName name="wrn.ComboState._2" localSheetId="24" hidden="1">{#N/A,#N/A,FALSE,"Combo-Ass ";#N/A,#N/A,FALSE,"Combo-IS";#N/A,#N/A,FALSE,"Combo-BS";#N/A,#N/A,FALSE,"Combo-CF"}</definedName>
    <definedName name="wrn.ComboState._2" localSheetId="9" hidden="1">{#N/A,#N/A,FALSE,"Combo-Ass ";#N/A,#N/A,FALSE,"Combo-IS";#N/A,#N/A,FALSE,"Combo-BS";#N/A,#N/A,FALSE,"Combo-CF"}</definedName>
    <definedName name="wrn.ComboState._2" localSheetId="23" hidden="1">{#N/A,#N/A,FALSE,"Combo-Ass ";#N/A,#N/A,FALSE,"Combo-IS";#N/A,#N/A,FALSE,"Combo-BS";#N/A,#N/A,FALSE,"Combo-CF"}</definedName>
    <definedName name="wrn.ComboState._2" localSheetId="8" hidden="1">{#N/A,#N/A,FALSE,"Combo-Ass ";#N/A,#N/A,FALSE,"Combo-IS";#N/A,#N/A,FALSE,"Combo-BS";#N/A,#N/A,FALSE,"Combo-CF"}</definedName>
    <definedName name="wrn.ComboState._2" localSheetId="22" hidden="1">{#N/A,#N/A,FALSE,"Combo-Ass ";#N/A,#N/A,FALSE,"Combo-IS";#N/A,#N/A,FALSE,"Combo-BS";#N/A,#N/A,FALSE,"Combo-CF"}</definedName>
    <definedName name="wrn.ComboState._2" localSheetId="7" hidden="1">{#N/A,#N/A,FALSE,"Combo-Ass ";#N/A,#N/A,FALSE,"Combo-IS";#N/A,#N/A,FALSE,"Combo-BS";#N/A,#N/A,FALSE,"Combo-CF"}</definedName>
    <definedName name="wrn.ComboState._2" hidden="1">{#N/A,#N/A,FALSE,"Combo-Ass ";#N/A,#N/A,FALSE,"Combo-IS";#N/A,#N/A,FALSE,"Combo-BS";#N/A,#N/A,FALSE,"Combo-CF"}</definedName>
    <definedName name="wrn.ComboState._22" localSheetId="18" hidden="1">{#N/A,#N/A,FALSE,"Combo-Ass ";#N/A,#N/A,FALSE,"Combo-IS";#N/A,#N/A,FALSE,"Combo-BS";#N/A,#N/A,FALSE,"Combo-CF"}</definedName>
    <definedName name="wrn.ComboState._22" localSheetId="14" hidden="1">{#N/A,#N/A,FALSE,"Combo-Ass ";#N/A,#N/A,FALSE,"Combo-IS";#N/A,#N/A,FALSE,"Combo-BS";#N/A,#N/A,FALSE,"Combo-CF"}</definedName>
    <definedName name="wrn.ComboState._22" localSheetId="17" hidden="1">{#N/A,#N/A,FALSE,"Combo-Ass ";#N/A,#N/A,FALSE,"Combo-IS";#N/A,#N/A,FALSE,"Combo-BS";#N/A,#N/A,FALSE,"Combo-CF"}</definedName>
    <definedName name="wrn.ComboState._22" localSheetId="19" hidden="1">{#N/A,#N/A,FALSE,"Combo-Ass ";#N/A,#N/A,FALSE,"Combo-IS";#N/A,#N/A,FALSE,"Combo-BS";#N/A,#N/A,FALSE,"Combo-CF"}</definedName>
    <definedName name="wrn.ComboState._22" localSheetId="6" hidden="1">{#N/A,#N/A,FALSE,"Combo-Ass ";#N/A,#N/A,FALSE,"Combo-IS";#N/A,#N/A,FALSE,"Combo-BS";#N/A,#N/A,FALSE,"Combo-CF"}</definedName>
    <definedName name="wrn.ComboState._22" localSheetId="3" hidden="1">{#N/A,#N/A,FALSE,"Combo-Ass ";#N/A,#N/A,FALSE,"Combo-IS";#N/A,#N/A,FALSE,"Combo-BS";#N/A,#N/A,FALSE,"Combo-CF"}</definedName>
    <definedName name="wrn.ComboState._22" localSheetId="21" hidden="1">{#N/A,#N/A,FALSE,"Combo-Ass ";#N/A,#N/A,FALSE,"Combo-IS";#N/A,#N/A,FALSE,"Combo-BS";#N/A,#N/A,FALSE,"Combo-CF"}</definedName>
    <definedName name="wrn.ComboState._22" localSheetId="20" hidden="1">{#N/A,#N/A,FALSE,"Combo-Ass ";#N/A,#N/A,FALSE,"Combo-IS";#N/A,#N/A,FALSE,"Combo-BS";#N/A,#N/A,FALSE,"Combo-CF"}</definedName>
    <definedName name="wrn.ComboState._22" localSheetId="24" hidden="1">{#N/A,#N/A,FALSE,"Combo-Ass ";#N/A,#N/A,FALSE,"Combo-IS";#N/A,#N/A,FALSE,"Combo-BS";#N/A,#N/A,FALSE,"Combo-CF"}</definedName>
    <definedName name="wrn.ComboState._22" localSheetId="9" hidden="1">{#N/A,#N/A,FALSE,"Combo-Ass ";#N/A,#N/A,FALSE,"Combo-IS";#N/A,#N/A,FALSE,"Combo-BS";#N/A,#N/A,FALSE,"Combo-CF"}</definedName>
    <definedName name="wrn.ComboState._22" localSheetId="23" hidden="1">{#N/A,#N/A,FALSE,"Combo-Ass ";#N/A,#N/A,FALSE,"Combo-IS";#N/A,#N/A,FALSE,"Combo-BS";#N/A,#N/A,FALSE,"Combo-CF"}</definedName>
    <definedName name="wrn.ComboState._22" localSheetId="8" hidden="1">{#N/A,#N/A,FALSE,"Combo-Ass ";#N/A,#N/A,FALSE,"Combo-IS";#N/A,#N/A,FALSE,"Combo-BS";#N/A,#N/A,FALSE,"Combo-CF"}</definedName>
    <definedName name="wrn.ComboState._22" localSheetId="22" hidden="1">{#N/A,#N/A,FALSE,"Combo-Ass ";#N/A,#N/A,FALSE,"Combo-IS";#N/A,#N/A,FALSE,"Combo-BS";#N/A,#N/A,FALSE,"Combo-CF"}</definedName>
    <definedName name="wrn.ComboState._22" localSheetId="7" hidden="1">{#N/A,#N/A,FALSE,"Combo-Ass ";#N/A,#N/A,FALSE,"Combo-IS";#N/A,#N/A,FALSE,"Combo-BS";#N/A,#N/A,FALSE,"Combo-CF"}</definedName>
    <definedName name="wrn.ComboState._22" hidden="1">{#N/A,#N/A,FALSE,"Combo-Ass ";#N/A,#N/A,FALSE,"Combo-IS";#N/A,#N/A,FALSE,"Combo-BS";#N/A,#N/A,FALSE,"Combo-CF"}</definedName>
    <definedName name="wrn.ComboState.2" localSheetId="18" hidden="1">{#N/A,#N/A,FALSE,"Combo-Ass ";#N/A,#N/A,FALSE,"Combo-IS";#N/A,#N/A,FALSE,"Combo-BS";#N/A,#N/A,FALSE,"Combo-CF"}</definedName>
    <definedName name="wrn.ComboState.2" localSheetId="14" hidden="1">{#N/A,#N/A,FALSE,"Combo-Ass ";#N/A,#N/A,FALSE,"Combo-IS";#N/A,#N/A,FALSE,"Combo-BS";#N/A,#N/A,FALSE,"Combo-CF"}</definedName>
    <definedName name="wrn.ComboState.2" localSheetId="17" hidden="1">{#N/A,#N/A,FALSE,"Combo-Ass ";#N/A,#N/A,FALSE,"Combo-IS";#N/A,#N/A,FALSE,"Combo-BS";#N/A,#N/A,FALSE,"Combo-CF"}</definedName>
    <definedName name="wrn.ComboState.2" localSheetId="19" hidden="1">{#N/A,#N/A,FALSE,"Combo-Ass ";#N/A,#N/A,FALSE,"Combo-IS";#N/A,#N/A,FALSE,"Combo-BS";#N/A,#N/A,FALSE,"Combo-CF"}</definedName>
    <definedName name="wrn.ComboState.2" localSheetId="6" hidden="1">{#N/A,#N/A,FALSE,"Combo-Ass ";#N/A,#N/A,FALSE,"Combo-IS";#N/A,#N/A,FALSE,"Combo-BS";#N/A,#N/A,FALSE,"Combo-CF"}</definedName>
    <definedName name="wrn.ComboState.2" localSheetId="3" hidden="1">{#N/A,#N/A,FALSE,"Combo-Ass ";#N/A,#N/A,FALSE,"Combo-IS";#N/A,#N/A,FALSE,"Combo-BS";#N/A,#N/A,FALSE,"Combo-CF"}</definedName>
    <definedName name="wrn.ComboState.2" localSheetId="21" hidden="1">{#N/A,#N/A,FALSE,"Combo-Ass ";#N/A,#N/A,FALSE,"Combo-IS";#N/A,#N/A,FALSE,"Combo-BS";#N/A,#N/A,FALSE,"Combo-CF"}</definedName>
    <definedName name="wrn.ComboState.2" localSheetId="20" hidden="1">{#N/A,#N/A,FALSE,"Combo-Ass ";#N/A,#N/A,FALSE,"Combo-IS";#N/A,#N/A,FALSE,"Combo-BS";#N/A,#N/A,FALSE,"Combo-CF"}</definedName>
    <definedName name="wrn.ComboState.2" localSheetId="24" hidden="1">{#N/A,#N/A,FALSE,"Combo-Ass ";#N/A,#N/A,FALSE,"Combo-IS";#N/A,#N/A,FALSE,"Combo-BS";#N/A,#N/A,FALSE,"Combo-CF"}</definedName>
    <definedName name="wrn.ComboState.2" localSheetId="9" hidden="1">{#N/A,#N/A,FALSE,"Combo-Ass ";#N/A,#N/A,FALSE,"Combo-IS";#N/A,#N/A,FALSE,"Combo-BS";#N/A,#N/A,FALSE,"Combo-CF"}</definedName>
    <definedName name="wrn.ComboState.2" localSheetId="23" hidden="1">{#N/A,#N/A,FALSE,"Combo-Ass ";#N/A,#N/A,FALSE,"Combo-IS";#N/A,#N/A,FALSE,"Combo-BS";#N/A,#N/A,FALSE,"Combo-CF"}</definedName>
    <definedName name="wrn.ComboState.2" localSheetId="8" hidden="1">{#N/A,#N/A,FALSE,"Combo-Ass ";#N/A,#N/A,FALSE,"Combo-IS";#N/A,#N/A,FALSE,"Combo-BS";#N/A,#N/A,FALSE,"Combo-CF"}</definedName>
    <definedName name="wrn.ComboState.2" localSheetId="22" hidden="1">{#N/A,#N/A,FALSE,"Combo-Ass ";#N/A,#N/A,FALSE,"Combo-IS";#N/A,#N/A,FALSE,"Combo-BS";#N/A,#N/A,FALSE,"Combo-CF"}</definedName>
    <definedName name="wrn.ComboState.2" localSheetId="7" hidden="1">{#N/A,#N/A,FALSE,"Combo-Ass ";#N/A,#N/A,FALSE,"Combo-IS";#N/A,#N/A,FALSE,"Combo-BS";#N/A,#N/A,FALSE,"Combo-CF"}</definedName>
    <definedName name="wrn.ComboState.2" hidden="1">{#N/A,#N/A,FALSE,"Combo-Ass ";#N/A,#N/A,FALSE,"Combo-IS";#N/A,#N/A,FALSE,"Combo-BS";#N/A,#N/A,FALSE,"Combo-CF"}</definedName>
    <definedName name="wrn.COMPLETE." localSheetId="18" hidden="1">{#N/A,#N/A,FALSE,"VOLUMES";#N/A,#N/A,FALSE,"REVENUES";#N/A,#N/A,FALSE,"VALUATION"}</definedName>
    <definedName name="wrn.COMPLETE." localSheetId="14" hidden="1">{#N/A,#N/A,FALSE,"VOLUMES";#N/A,#N/A,FALSE,"REVENUES";#N/A,#N/A,FALSE,"VALUATION"}</definedName>
    <definedName name="wrn.COMPLETE." localSheetId="15" hidden="1">{#N/A,#N/A,FALSE,"VOLUMES";#N/A,#N/A,FALSE,"REVENUES";#N/A,#N/A,FALSE,"VALUATION"}</definedName>
    <definedName name="wrn.COMPLETE." localSheetId="16" hidden="1">{#N/A,#N/A,FALSE,"VOLUMES";#N/A,#N/A,FALSE,"REVENUES";#N/A,#N/A,FALSE,"VALUATION"}</definedName>
    <definedName name="wrn.COMPLETE." localSheetId="17" hidden="1">{#N/A,#N/A,FALSE,"VOLUMES";#N/A,#N/A,FALSE,"REVENUES";#N/A,#N/A,FALSE,"VALUATION"}</definedName>
    <definedName name="wrn.COMPLETE." localSheetId="19" hidden="1">{#N/A,#N/A,FALSE,"VOLUMES";#N/A,#N/A,FALSE,"REVENUES";#N/A,#N/A,FALSE,"VALUATION"}</definedName>
    <definedName name="wrn.COMPLETE." localSheetId="6" hidden="1">{#N/A,#N/A,FALSE,"VOLUMES";#N/A,#N/A,FALSE,"REVENUES";#N/A,#N/A,FALSE,"VALUATION"}</definedName>
    <definedName name="wrn.COMPLETE." localSheetId="3" hidden="1">{#N/A,#N/A,FALSE,"VOLUMES";#N/A,#N/A,FALSE,"REVENUES";#N/A,#N/A,FALSE,"VALUATION"}</definedName>
    <definedName name="wrn.COMPLETE." localSheetId="25" hidden="1">{#N/A,#N/A,FALSE,"VOLUMES";#N/A,#N/A,FALSE,"REVENUES";#N/A,#N/A,FALSE,"VALUATION"}</definedName>
    <definedName name="wrn.COMPLETE." localSheetId="21" hidden="1">{#N/A,#N/A,FALSE,"VOLUMES";#N/A,#N/A,FALSE,"REVENUES";#N/A,#N/A,FALSE,"VALUATION"}</definedName>
    <definedName name="wrn.COMPLETE." localSheetId="20" hidden="1">{#N/A,#N/A,FALSE,"VOLUMES";#N/A,#N/A,FALSE,"REVENUES";#N/A,#N/A,FALSE,"VALUATION"}</definedName>
    <definedName name="wrn.COMPLETE." localSheetId="24" hidden="1">{#N/A,#N/A,FALSE,"VOLUMES";#N/A,#N/A,FALSE,"REVENUES";#N/A,#N/A,FALSE,"VALUATION"}</definedName>
    <definedName name="wrn.COMPLETE." localSheetId="9" hidden="1">{#N/A,#N/A,FALSE,"VOLUMES";#N/A,#N/A,FALSE,"REVENUES";#N/A,#N/A,FALSE,"VALUATION"}</definedName>
    <definedName name="wrn.COMPLETE." localSheetId="23" hidden="1">{#N/A,#N/A,FALSE,"VOLUMES";#N/A,#N/A,FALSE,"REVENUES";#N/A,#N/A,FALSE,"VALUATION"}</definedName>
    <definedName name="wrn.COMPLETE." localSheetId="8" hidden="1">{#N/A,#N/A,FALSE,"VOLUMES";#N/A,#N/A,FALSE,"REVENUES";#N/A,#N/A,FALSE,"VALUATION"}</definedName>
    <definedName name="wrn.COMPLETE." localSheetId="22" hidden="1">{#N/A,#N/A,FALSE,"VOLUMES";#N/A,#N/A,FALSE,"REVENUES";#N/A,#N/A,FALSE,"VALUATION"}</definedName>
    <definedName name="wrn.COMPLETE." localSheetId="7" hidden="1">{#N/A,#N/A,FALSE,"VOLUMES";#N/A,#N/A,FALSE,"REVENUES";#N/A,#N/A,FALSE,"VALUATION"}</definedName>
    <definedName name="wrn.COMPLETE." hidden="1">{#N/A,#N/A,FALSE,"VOLUMES";#N/A,#N/A,FALSE,"REVENUES";#N/A,#N/A,FALSE,"VALUATION"}</definedName>
    <definedName name="wrn.Complete._.Report." localSheetId="18" hidden="1">{#N/A,#N/A,FALSE,"Assumptions";#N/A,#N/A,FALSE,"Proforma IS";#N/A,#N/A,FALSE,"Cash Flows RLP";#N/A,#N/A,FALSE,"IRR";#N/A,#N/A,FALSE,"New Depr Sch-150% DB";#N/A,#N/A,FALSE,"Comments"}</definedName>
    <definedName name="wrn.Complete._.Report." localSheetId="14" hidden="1">{#N/A,#N/A,FALSE,"Assumptions";#N/A,#N/A,FALSE,"Proforma IS";#N/A,#N/A,FALSE,"Cash Flows RLP";#N/A,#N/A,FALSE,"IRR";#N/A,#N/A,FALSE,"New Depr Sch-150% DB";#N/A,#N/A,FALSE,"Comments"}</definedName>
    <definedName name="wrn.Complete._.Report." localSheetId="15" hidden="1">{#N/A,#N/A,FALSE,"Assumptions";#N/A,#N/A,FALSE,"Proforma IS";#N/A,#N/A,FALSE,"Cash Flows RLP";#N/A,#N/A,FALSE,"IRR";#N/A,#N/A,FALSE,"New Depr Sch-150% DB";#N/A,#N/A,FALSE,"Comments"}</definedName>
    <definedName name="wrn.Complete._.Report." localSheetId="16" hidden="1">{#N/A,#N/A,FALSE,"Assumptions";#N/A,#N/A,FALSE,"Proforma IS";#N/A,#N/A,FALSE,"Cash Flows RLP";#N/A,#N/A,FALSE,"IRR";#N/A,#N/A,FALSE,"New Depr Sch-150% DB";#N/A,#N/A,FALSE,"Comments"}</definedName>
    <definedName name="wrn.Complete._.Report." localSheetId="17" hidden="1">{#N/A,#N/A,FALSE,"Assumptions";#N/A,#N/A,FALSE,"Proforma IS";#N/A,#N/A,FALSE,"Cash Flows RLP";#N/A,#N/A,FALSE,"IRR";#N/A,#N/A,FALSE,"New Depr Sch-150% DB";#N/A,#N/A,FALSE,"Comments"}</definedName>
    <definedName name="wrn.Complete._.Report." localSheetId="19" hidden="1">{#N/A,#N/A,FALSE,"Assumptions";#N/A,#N/A,FALSE,"Proforma IS";#N/A,#N/A,FALSE,"Cash Flows RLP";#N/A,#N/A,FALSE,"IRR";#N/A,#N/A,FALSE,"New Depr Sch-150% DB";#N/A,#N/A,FALSE,"Comments"}</definedName>
    <definedName name="wrn.Complete._.Report." localSheetId="6" hidden="1">{#N/A,#N/A,FALSE,"Assumptions";#N/A,#N/A,FALSE,"Proforma IS";#N/A,#N/A,FALSE,"Cash Flows RLP";#N/A,#N/A,FALSE,"IRR";#N/A,#N/A,FALSE,"New Depr Sch-150% DB";#N/A,#N/A,FALSE,"Comments"}</definedName>
    <definedName name="wrn.Complete._.Report." localSheetId="3" hidden="1">{#N/A,#N/A,FALSE,"Assumptions";#N/A,#N/A,FALSE,"Proforma IS";#N/A,#N/A,FALSE,"Cash Flows RLP";#N/A,#N/A,FALSE,"IRR";#N/A,#N/A,FALSE,"New Depr Sch-150% DB";#N/A,#N/A,FALSE,"Comments"}</definedName>
    <definedName name="wrn.Complete._.Report." localSheetId="25" hidden="1">{#N/A,#N/A,FALSE,"Assumptions";#N/A,#N/A,FALSE,"Proforma IS";#N/A,#N/A,FALSE,"Cash Flows RLP";#N/A,#N/A,FALSE,"IRR";#N/A,#N/A,FALSE,"New Depr Sch-150% DB";#N/A,#N/A,FALSE,"Comments"}</definedName>
    <definedName name="wrn.Complete._.Report." localSheetId="21" hidden="1">{#N/A,#N/A,FALSE,"Assumptions";#N/A,#N/A,FALSE,"Proforma IS";#N/A,#N/A,FALSE,"Cash Flows RLP";#N/A,#N/A,FALSE,"IRR";#N/A,#N/A,FALSE,"New Depr Sch-150% DB";#N/A,#N/A,FALSE,"Comments"}</definedName>
    <definedName name="wrn.Complete._.Report." localSheetId="20" hidden="1">{#N/A,#N/A,FALSE,"Assumptions";#N/A,#N/A,FALSE,"Proforma IS";#N/A,#N/A,FALSE,"Cash Flows RLP";#N/A,#N/A,FALSE,"IRR";#N/A,#N/A,FALSE,"New Depr Sch-150% DB";#N/A,#N/A,FALSE,"Comments"}</definedName>
    <definedName name="wrn.Complete._.Report." localSheetId="24" hidden="1">{#N/A,#N/A,FALSE,"Assumptions";#N/A,#N/A,FALSE,"Proforma IS";#N/A,#N/A,FALSE,"Cash Flows RLP";#N/A,#N/A,FALSE,"IRR";#N/A,#N/A,FALSE,"New Depr Sch-150% DB";#N/A,#N/A,FALSE,"Comments"}</definedName>
    <definedName name="wrn.Complete._.Report." localSheetId="9" hidden="1">{#N/A,#N/A,FALSE,"Assumptions";#N/A,#N/A,FALSE,"Proforma IS";#N/A,#N/A,FALSE,"Cash Flows RLP";#N/A,#N/A,FALSE,"IRR";#N/A,#N/A,FALSE,"New Depr Sch-150% DB";#N/A,#N/A,FALSE,"Comments"}</definedName>
    <definedName name="wrn.Complete._.Report." localSheetId="23" hidden="1">{#N/A,#N/A,FALSE,"Assumptions";#N/A,#N/A,FALSE,"Proforma IS";#N/A,#N/A,FALSE,"Cash Flows RLP";#N/A,#N/A,FALSE,"IRR";#N/A,#N/A,FALSE,"New Depr Sch-150% DB";#N/A,#N/A,FALSE,"Comments"}</definedName>
    <definedName name="wrn.Complete._.Report." localSheetId="8" hidden="1">{#N/A,#N/A,FALSE,"Assumptions";#N/A,#N/A,FALSE,"Proforma IS";#N/A,#N/A,FALSE,"Cash Flows RLP";#N/A,#N/A,FALSE,"IRR";#N/A,#N/A,FALSE,"New Depr Sch-150% DB";#N/A,#N/A,FALSE,"Comments"}</definedName>
    <definedName name="wrn.Complete._.Report." localSheetId="22" hidden="1">{#N/A,#N/A,FALSE,"Assumptions";#N/A,#N/A,FALSE,"Proforma IS";#N/A,#N/A,FALSE,"Cash Flows RLP";#N/A,#N/A,FALSE,"IRR";#N/A,#N/A,FALSE,"New Depr Sch-150% DB";#N/A,#N/A,FALSE,"Comments"}</definedName>
    <definedName name="wrn.Complete._.Report." localSheetId="7"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DCF." localSheetId="18" hidden="1">{#N/A,#N/A,FALSE,"Brad_DCFM";#N/A,#N/A,FALSE,"Nick_DCFM";#N/A,#N/A,FALSE,"Mobile_DCFM"}</definedName>
    <definedName name="wrn.DCF." localSheetId="14" hidden="1">{#N/A,#N/A,FALSE,"Brad_DCFM";#N/A,#N/A,FALSE,"Nick_DCFM";#N/A,#N/A,FALSE,"Mobile_DCFM"}</definedName>
    <definedName name="wrn.DCF." localSheetId="17" hidden="1">{#N/A,#N/A,FALSE,"Brad_DCFM";#N/A,#N/A,FALSE,"Nick_DCFM";#N/A,#N/A,FALSE,"Mobile_DCFM"}</definedName>
    <definedName name="wrn.DCF." localSheetId="19" hidden="1">{#N/A,#N/A,FALSE,"Brad_DCFM";#N/A,#N/A,FALSE,"Nick_DCFM";#N/A,#N/A,FALSE,"Mobile_DCFM"}</definedName>
    <definedName name="wrn.DCF." localSheetId="6" hidden="1">{#N/A,#N/A,FALSE,"Brad_DCFM";#N/A,#N/A,FALSE,"Nick_DCFM";#N/A,#N/A,FALSE,"Mobile_DCFM"}</definedName>
    <definedName name="wrn.DCF." localSheetId="3" hidden="1">{#N/A,#N/A,FALSE,"Brad_DCFM";#N/A,#N/A,FALSE,"Nick_DCFM";#N/A,#N/A,FALSE,"Mobile_DCFM"}</definedName>
    <definedName name="wrn.DCF." localSheetId="21" hidden="1">{#N/A,#N/A,FALSE,"Brad_DCFM";#N/A,#N/A,FALSE,"Nick_DCFM";#N/A,#N/A,FALSE,"Mobile_DCFM"}</definedName>
    <definedName name="wrn.DCF." localSheetId="20" hidden="1">{#N/A,#N/A,FALSE,"Brad_DCFM";#N/A,#N/A,FALSE,"Nick_DCFM";#N/A,#N/A,FALSE,"Mobile_DCFM"}</definedName>
    <definedName name="wrn.DCF." localSheetId="24" hidden="1">{#N/A,#N/A,FALSE,"Brad_DCFM";#N/A,#N/A,FALSE,"Nick_DCFM";#N/A,#N/A,FALSE,"Mobile_DCFM"}</definedName>
    <definedName name="wrn.DCF." localSheetId="9" hidden="1">{#N/A,#N/A,FALSE,"Brad_DCFM";#N/A,#N/A,FALSE,"Nick_DCFM";#N/A,#N/A,FALSE,"Mobile_DCFM"}</definedName>
    <definedName name="wrn.DCF." localSheetId="23" hidden="1">{#N/A,#N/A,FALSE,"Brad_DCFM";#N/A,#N/A,FALSE,"Nick_DCFM";#N/A,#N/A,FALSE,"Mobile_DCFM"}</definedName>
    <definedName name="wrn.DCF." localSheetId="8" hidden="1">{#N/A,#N/A,FALSE,"Brad_DCFM";#N/A,#N/A,FALSE,"Nick_DCFM";#N/A,#N/A,FALSE,"Mobile_DCFM"}</definedName>
    <definedName name="wrn.DCF." localSheetId="22" hidden="1">{#N/A,#N/A,FALSE,"Brad_DCFM";#N/A,#N/A,FALSE,"Nick_DCFM";#N/A,#N/A,FALSE,"Mobile_DCFM"}</definedName>
    <definedName name="wrn.DCF." localSheetId="7" hidden="1">{#N/A,#N/A,FALSE,"Brad_DCFM";#N/A,#N/A,FALSE,"Nick_DCFM";#N/A,#N/A,FALSE,"Mobile_DCFM"}</definedName>
    <definedName name="wrn.DCF." hidden="1">{#N/A,#N/A,FALSE,"Brad_DCFM";#N/A,#N/A,FALSE,"Nick_DCFM";#N/A,#N/A,FALSE,"Mobile_DCFM"}</definedName>
    <definedName name="wrn.Depreciation." localSheetId="18" hidden="1">{"DE_asfiled",#N/A,TRUE,"Amort.";"IRS_addl",#N/A,TRUE,"Amort."}</definedName>
    <definedName name="wrn.Depreciation." localSheetId="14" hidden="1">{"DE_asfiled",#N/A,TRUE,"Amort.";"IRS_addl",#N/A,TRUE,"Amort."}</definedName>
    <definedName name="wrn.Depreciation." localSheetId="17" hidden="1">{"DE_asfiled",#N/A,TRUE,"Amort.";"IRS_addl",#N/A,TRUE,"Amort."}</definedName>
    <definedName name="wrn.Depreciation." localSheetId="19" hidden="1">{"DE_asfiled",#N/A,TRUE,"Amort.";"IRS_addl",#N/A,TRUE,"Amort."}</definedName>
    <definedName name="wrn.Depreciation." localSheetId="6" hidden="1">{"DE_asfiled",#N/A,TRUE,"Amort.";"IRS_addl",#N/A,TRUE,"Amort."}</definedName>
    <definedName name="wrn.Depreciation." localSheetId="3" hidden="1">{"DE_asfiled",#N/A,TRUE,"Amort.";"IRS_addl",#N/A,TRUE,"Amort."}</definedName>
    <definedName name="wrn.Depreciation." localSheetId="25" hidden="1">{"DE_asfiled",#N/A,TRUE,"Amort.";"IRS_addl",#N/A,TRUE,"Amort."}</definedName>
    <definedName name="wrn.Depreciation." localSheetId="21" hidden="1">{"DE_asfiled",#N/A,TRUE,"Amort.";"IRS_addl",#N/A,TRUE,"Amort."}</definedName>
    <definedName name="wrn.Depreciation." localSheetId="20" hidden="1">{"DE_asfiled",#N/A,TRUE,"Amort.";"IRS_addl",#N/A,TRUE,"Amort."}</definedName>
    <definedName name="wrn.Depreciation." localSheetId="24" hidden="1">{"DE_asfiled",#N/A,TRUE,"Amort.";"IRS_addl",#N/A,TRUE,"Amort."}</definedName>
    <definedName name="wrn.Depreciation." localSheetId="9" hidden="1">{"DE_asfiled",#N/A,TRUE,"Amort.";"IRS_addl",#N/A,TRUE,"Amort."}</definedName>
    <definedName name="wrn.Depreciation." localSheetId="23" hidden="1">{"DE_asfiled",#N/A,TRUE,"Amort.";"IRS_addl",#N/A,TRUE,"Amort."}</definedName>
    <definedName name="wrn.Depreciation." localSheetId="8" hidden="1">{"DE_asfiled",#N/A,TRUE,"Amort.";"IRS_addl",#N/A,TRUE,"Amort."}</definedName>
    <definedName name="wrn.Depreciation." localSheetId="22" hidden="1">{"DE_asfiled",#N/A,TRUE,"Amort.";"IRS_addl",#N/A,TRUE,"Amort."}</definedName>
    <definedName name="wrn.Depreciation." localSheetId="7" hidden="1">{"DE_asfiled",#N/A,TRUE,"Amort.";"IRS_addl",#N/A,TRUE,"Amort."}</definedName>
    <definedName name="wrn.Depreciation." hidden="1">{"DE_asfiled",#N/A,TRUE,"Amort.";"IRS_addl",#N/A,TRUE,"Amort."}</definedName>
    <definedName name="wrn.Detail._.Income._.Statement." localSheetId="18" hidden="1">{"Facility Detail",#N/A,FALSE,"P&amp;L Detail"}</definedName>
    <definedName name="wrn.Detail._.Income._.Statement." localSheetId="14" hidden="1">{"Facility Detail",#N/A,FALSE,"P&amp;L Detail"}</definedName>
    <definedName name="wrn.Detail._.Income._.Statement." localSheetId="17" hidden="1">{"Facility Detail",#N/A,FALSE,"P&amp;L Detail"}</definedName>
    <definedName name="wrn.Detail._.Income._.Statement." localSheetId="19" hidden="1">{"Facility Detail",#N/A,FALSE,"P&amp;L Detail"}</definedName>
    <definedName name="wrn.Detail._.Income._.Statement." localSheetId="6" hidden="1">{"Facility Detail",#N/A,FALSE,"P&amp;L Detail"}</definedName>
    <definedName name="wrn.Detail._.Income._.Statement." localSheetId="3" hidden="1">{"Facility Detail",#N/A,FALSE,"P&amp;L Detail"}</definedName>
    <definedName name="wrn.Detail._.Income._.Statement." localSheetId="21" hidden="1">{"Facility Detail",#N/A,FALSE,"P&amp;L Detail"}</definedName>
    <definedName name="wrn.Detail._.Income._.Statement." localSheetId="20" hidden="1">{"Facility Detail",#N/A,FALSE,"P&amp;L Detail"}</definedName>
    <definedName name="wrn.Detail._.Income._.Statement." localSheetId="24" hidden="1">{"Facility Detail",#N/A,FALSE,"P&amp;L Detail"}</definedName>
    <definedName name="wrn.Detail._.Income._.Statement." localSheetId="9" hidden="1">{"Facility Detail",#N/A,FALSE,"P&amp;L Detail"}</definedName>
    <definedName name="wrn.Detail._.Income._.Statement." localSheetId="23" hidden="1">{"Facility Detail",#N/A,FALSE,"P&amp;L Detail"}</definedName>
    <definedName name="wrn.Detail._.Income._.Statement." localSheetId="8" hidden="1">{"Facility Detail",#N/A,FALSE,"P&amp;L Detail"}</definedName>
    <definedName name="wrn.Detail._.Income._.Statement." localSheetId="22" hidden="1">{"Facility Detail",#N/A,FALSE,"P&amp;L Detail"}</definedName>
    <definedName name="wrn.Detail._.Income._.Statement." localSheetId="7" hidden="1">{"Facility Detail",#N/A,FALSE,"P&amp;L Detail"}</definedName>
    <definedName name="wrn.Detail._.Income._.Statement." hidden="1">{"Facility Detail",#N/A,FALSE,"P&amp;L Detail"}</definedName>
    <definedName name="wrn.Everything." localSheetId="18" hidden="1">{"Inc.St. Annual",#N/A,FALSE,"Inc.St.";"Inc.St. Qtr",#N/A,FALSE,"Inc.St.";#N/A,#N/A,FALSE,"Bal.Sht.";"Cash Flow Annual",#N/A,FALSE,"Cash Flow";"Cash Flow Qtr",#N/A,FALSE,"Cash Flow";#N/A,#N/A,FALSE,"Debt";#N/A,#N/A,FALSE,"DCF";"Summary Annual",#N/A,FALSE,"Summary";"Summary Qtr",#N/A,FALSE,"Summary"}</definedName>
    <definedName name="wrn.Everything." localSheetId="14" hidden="1">{"Inc.St. Annual",#N/A,FALSE,"Inc.St.";"Inc.St. Qtr",#N/A,FALSE,"Inc.St.";#N/A,#N/A,FALSE,"Bal.Sht.";"Cash Flow Annual",#N/A,FALSE,"Cash Flow";"Cash Flow Qtr",#N/A,FALSE,"Cash Flow";#N/A,#N/A,FALSE,"Debt";#N/A,#N/A,FALSE,"DCF";"Summary Annual",#N/A,FALSE,"Summary";"Summary Qtr",#N/A,FALSE,"Summary"}</definedName>
    <definedName name="wrn.Everything." localSheetId="17" hidden="1">{"Inc.St. Annual",#N/A,FALSE,"Inc.St.";"Inc.St. Qtr",#N/A,FALSE,"Inc.St.";#N/A,#N/A,FALSE,"Bal.Sht.";"Cash Flow Annual",#N/A,FALSE,"Cash Flow";"Cash Flow Qtr",#N/A,FALSE,"Cash Flow";#N/A,#N/A,FALSE,"Debt";#N/A,#N/A,FALSE,"DCF";"Summary Annual",#N/A,FALSE,"Summary";"Summary Qtr",#N/A,FALSE,"Summary"}</definedName>
    <definedName name="wrn.Everything." localSheetId="19" hidden="1">{"Inc.St. Annual",#N/A,FALSE,"Inc.St.";"Inc.St. Qtr",#N/A,FALSE,"Inc.St.";#N/A,#N/A,FALSE,"Bal.Sht.";"Cash Flow Annual",#N/A,FALSE,"Cash Flow";"Cash Flow Qtr",#N/A,FALSE,"Cash Flow";#N/A,#N/A,FALSE,"Debt";#N/A,#N/A,FALSE,"DCF";"Summary Annual",#N/A,FALSE,"Summary";"Summary Qtr",#N/A,FALSE,"Summary"}</definedName>
    <definedName name="wrn.Everything." localSheetId="6" hidden="1">{"Inc.St. Annual",#N/A,FALSE,"Inc.St.";"Inc.St. Qtr",#N/A,FALSE,"Inc.St.";#N/A,#N/A,FALSE,"Bal.Sht.";"Cash Flow Annual",#N/A,FALSE,"Cash Flow";"Cash Flow Qtr",#N/A,FALSE,"Cash Flow";#N/A,#N/A,FALSE,"Debt";#N/A,#N/A,FALSE,"DCF";"Summary Annual",#N/A,FALSE,"Summary";"Summary Qtr",#N/A,FALSE,"Summary"}</definedName>
    <definedName name="wrn.Everything." localSheetId="3" hidden="1">{"Inc.St. Annual",#N/A,FALSE,"Inc.St.";"Inc.St. Qtr",#N/A,FALSE,"Inc.St.";#N/A,#N/A,FALSE,"Bal.Sht.";"Cash Flow Annual",#N/A,FALSE,"Cash Flow";"Cash Flow Qtr",#N/A,FALSE,"Cash Flow";#N/A,#N/A,FALSE,"Debt";#N/A,#N/A,FALSE,"DCF";"Summary Annual",#N/A,FALSE,"Summary";"Summary Qtr",#N/A,FALSE,"Summary"}</definedName>
    <definedName name="wrn.Everything." localSheetId="21" hidden="1">{"Inc.St. Annual",#N/A,FALSE,"Inc.St.";"Inc.St. Qtr",#N/A,FALSE,"Inc.St.";#N/A,#N/A,FALSE,"Bal.Sht.";"Cash Flow Annual",#N/A,FALSE,"Cash Flow";"Cash Flow Qtr",#N/A,FALSE,"Cash Flow";#N/A,#N/A,FALSE,"Debt";#N/A,#N/A,FALSE,"DCF";"Summary Annual",#N/A,FALSE,"Summary";"Summary Qtr",#N/A,FALSE,"Summary"}</definedName>
    <definedName name="wrn.Everything." localSheetId="20" hidden="1">{"Inc.St. Annual",#N/A,FALSE,"Inc.St.";"Inc.St. Qtr",#N/A,FALSE,"Inc.St.";#N/A,#N/A,FALSE,"Bal.Sht.";"Cash Flow Annual",#N/A,FALSE,"Cash Flow";"Cash Flow Qtr",#N/A,FALSE,"Cash Flow";#N/A,#N/A,FALSE,"Debt";#N/A,#N/A,FALSE,"DCF";"Summary Annual",#N/A,FALSE,"Summary";"Summary Qtr",#N/A,FALSE,"Summary"}</definedName>
    <definedName name="wrn.Everything." localSheetId="24" hidden="1">{"Inc.St. Annual",#N/A,FALSE,"Inc.St.";"Inc.St. Qtr",#N/A,FALSE,"Inc.St.";#N/A,#N/A,FALSE,"Bal.Sht.";"Cash Flow Annual",#N/A,FALSE,"Cash Flow";"Cash Flow Qtr",#N/A,FALSE,"Cash Flow";#N/A,#N/A,FALSE,"Debt";#N/A,#N/A,FALSE,"DCF";"Summary Annual",#N/A,FALSE,"Summary";"Summary Qtr",#N/A,FALSE,"Summary"}</definedName>
    <definedName name="wrn.Everything." localSheetId="9" hidden="1">{"Inc.St. Annual",#N/A,FALSE,"Inc.St.";"Inc.St. Qtr",#N/A,FALSE,"Inc.St.";#N/A,#N/A,FALSE,"Bal.Sht.";"Cash Flow Annual",#N/A,FALSE,"Cash Flow";"Cash Flow Qtr",#N/A,FALSE,"Cash Flow";#N/A,#N/A,FALSE,"Debt";#N/A,#N/A,FALSE,"DCF";"Summary Annual",#N/A,FALSE,"Summary";"Summary Qtr",#N/A,FALSE,"Summary"}</definedName>
    <definedName name="wrn.Everything." localSheetId="23" hidden="1">{"Inc.St. Annual",#N/A,FALSE,"Inc.St.";"Inc.St. Qtr",#N/A,FALSE,"Inc.St.";#N/A,#N/A,FALSE,"Bal.Sht.";"Cash Flow Annual",#N/A,FALSE,"Cash Flow";"Cash Flow Qtr",#N/A,FALSE,"Cash Flow";#N/A,#N/A,FALSE,"Debt";#N/A,#N/A,FALSE,"DCF";"Summary Annual",#N/A,FALSE,"Summary";"Summary Qtr",#N/A,FALSE,"Summary"}</definedName>
    <definedName name="wrn.Everything." localSheetId="8" hidden="1">{"Inc.St. Annual",#N/A,FALSE,"Inc.St.";"Inc.St. Qtr",#N/A,FALSE,"Inc.St.";#N/A,#N/A,FALSE,"Bal.Sht.";"Cash Flow Annual",#N/A,FALSE,"Cash Flow";"Cash Flow Qtr",#N/A,FALSE,"Cash Flow";#N/A,#N/A,FALSE,"Debt";#N/A,#N/A,FALSE,"DCF";"Summary Annual",#N/A,FALSE,"Summary";"Summary Qtr",#N/A,FALSE,"Summary"}</definedName>
    <definedName name="wrn.Everything." localSheetId="22" hidden="1">{"Inc.St. Annual",#N/A,FALSE,"Inc.St.";"Inc.St. Qtr",#N/A,FALSE,"Inc.St.";#N/A,#N/A,FALSE,"Bal.Sht.";"Cash Flow Annual",#N/A,FALSE,"Cash Flow";"Cash Flow Qtr",#N/A,FALSE,"Cash Flow";#N/A,#N/A,FALSE,"Debt";#N/A,#N/A,FALSE,"DCF";"Summary Annual",#N/A,FALSE,"Summary";"Summary Qtr",#N/A,FALSE,"Summary"}</definedName>
    <definedName name="wrn.Everything." localSheetId="7" hidden="1">{"Inc.St. Annual",#N/A,FALSE,"Inc.St.";"Inc.St. Qtr",#N/A,FALSE,"Inc.St.";#N/A,#N/A,FALSE,"Bal.Sht.";"Cash Flow Annual",#N/A,FALSE,"Cash Flow";"Cash Flow Qtr",#N/A,FALSE,"Cash Flow";#N/A,#N/A,FALSE,"Debt";#N/A,#N/A,FALSE,"DCF";"Summary Annual",#N/A,FALSE,"Summary";"Summary Qtr",#N/A,FALSE,"Summary"}</definedName>
    <definedName name="wrn.Everything." hidden="1">{"Inc.St. Annual",#N/A,FALSE,"Inc.St.";"Inc.St. Qtr",#N/A,FALSE,"Inc.St.";#N/A,#N/A,FALSE,"Bal.Sht.";"Cash Flow Annual",#N/A,FALSE,"Cash Flow";"Cash Flow Qtr",#N/A,FALSE,"Cash Flow";#N/A,#N/A,FALSE,"Debt";#N/A,#N/A,FALSE,"DCF";"Summary Annual",#N/A,FALSE,"Summary";"Summary Qtr",#N/A,FALSE,"Summary"}</definedName>
    <definedName name="wrn.Facility._.Profit._.and._.Loss." localSheetId="18" hidden="1">{"Domestic Prisons - Prior to 1998 - 1",#N/A,FALSE,"Domestic Prisons";"Domestic Prisons - Prior to 1998 - 2",#N/A,FALSE,"Domestic Prisons";"Domestic Prisons - 1998",#N/A,FALSE,"Domestic Prisons";"Domestic Prisons - 1999",#N/A,FALSE,"Domestic Prisons";"Domestic Prisons - 2000",#N/A,FALSE,"Domestic Prisons";"Domestic Prisons - 2001",#N/A,FALSE,"Domestic Prisons"}</definedName>
    <definedName name="wrn.Facility._.Profit._.and._.Loss." localSheetId="14" hidden="1">{"Domestic Prisons - Prior to 1998 - 1",#N/A,FALSE,"Domestic Prisons";"Domestic Prisons - Prior to 1998 - 2",#N/A,FALSE,"Domestic Prisons";"Domestic Prisons - 1998",#N/A,FALSE,"Domestic Prisons";"Domestic Prisons - 1999",#N/A,FALSE,"Domestic Prisons";"Domestic Prisons - 2000",#N/A,FALSE,"Domestic Prisons";"Domestic Prisons - 2001",#N/A,FALSE,"Domestic Prisons"}</definedName>
    <definedName name="wrn.Facility._.Profit._.and._.Loss." localSheetId="17" hidden="1">{"Domestic Prisons - Prior to 1998 - 1",#N/A,FALSE,"Domestic Prisons";"Domestic Prisons - Prior to 1998 - 2",#N/A,FALSE,"Domestic Prisons";"Domestic Prisons - 1998",#N/A,FALSE,"Domestic Prisons";"Domestic Prisons - 1999",#N/A,FALSE,"Domestic Prisons";"Domestic Prisons - 2000",#N/A,FALSE,"Domestic Prisons";"Domestic Prisons - 2001",#N/A,FALSE,"Domestic Prisons"}</definedName>
    <definedName name="wrn.Facility._.Profit._.and._.Loss." localSheetId="19" hidden="1">{"Domestic Prisons - Prior to 1998 - 1",#N/A,FALSE,"Domestic Prisons";"Domestic Prisons - Prior to 1998 - 2",#N/A,FALSE,"Domestic Prisons";"Domestic Prisons - 1998",#N/A,FALSE,"Domestic Prisons";"Domestic Prisons - 1999",#N/A,FALSE,"Domestic Prisons";"Domestic Prisons - 2000",#N/A,FALSE,"Domestic Prisons";"Domestic Prisons - 2001",#N/A,FALSE,"Domestic Prisons"}</definedName>
    <definedName name="wrn.Facility._.Profit._.and._.Loss." localSheetId="6" hidden="1">{"Domestic Prisons - Prior to 1998 - 1",#N/A,FALSE,"Domestic Prisons";"Domestic Prisons - Prior to 1998 - 2",#N/A,FALSE,"Domestic Prisons";"Domestic Prisons - 1998",#N/A,FALSE,"Domestic Prisons";"Domestic Prisons - 1999",#N/A,FALSE,"Domestic Prisons";"Domestic Prisons - 2000",#N/A,FALSE,"Domestic Prisons";"Domestic Prisons - 2001",#N/A,FALSE,"Domestic Prisons"}</definedName>
    <definedName name="wrn.Facility._.Profit._.and._.Loss." localSheetId="3" hidden="1">{"Domestic Prisons - Prior to 1998 - 1",#N/A,FALSE,"Domestic Prisons";"Domestic Prisons - Prior to 1998 - 2",#N/A,FALSE,"Domestic Prisons";"Domestic Prisons - 1998",#N/A,FALSE,"Domestic Prisons";"Domestic Prisons - 1999",#N/A,FALSE,"Domestic Prisons";"Domestic Prisons - 2000",#N/A,FALSE,"Domestic Prisons";"Domestic Prisons - 2001",#N/A,FALSE,"Domestic Prisons"}</definedName>
    <definedName name="wrn.Facility._.Profit._.and._.Loss." localSheetId="21" hidden="1">{"Domestic Prisons - Prior to 1998 - 1",#N/A,FALSE,"Domestic Prisons";"Domestic Prisons - Prior to 1998 - 2",#N/A,FALSE,"Domestic Prisons";"Domestic Prisons - 1998",#N/A,FALSE,"Domestic Prisons";"Domestic Prisons - 1999",#N/A,FALSE,"Domestic Prisons";"Domestic Prisons - 2000",#N/A,FALSE,"Domestic Prisons";"Domestic Prisons - 2001",#N/A,FALSE,"Domestic Prisons"}</definedName>
    <definedName name="wrn.Facility._.Profit._.and._.Loss." localSheetId="20" hidden="1">{"Domestic Prisons - Prior to 1998 - 1",#N/A,FALSE,"Domestic Prisons";"Domestic Prisons - Prior to 1998 - 2",#N/A,FALSE,"Domestic Prisons";"Domestic Prisons - 1998",#N/A,FALSE,"Domestic Prisons";"Domestic Prisons - 1999",#N/A,FALSE,"Domestic Prisons";"Domestic Prisons - 2000",#N/A,FALSE,"Domestic Prisons";"Domestic Prisons - 2001",#N/A,FALSE,"Domestic Prisons"}</definedName>
    <definedName name="wrn.Facility._.Profit._.and._.Loss." localSheetId="24" hidden="1">{"Domestic Prisons - Prior to 1998 - 1",#N/A,FALSE,"Domestic Prisons";"Domestic Prisons - Prior to 1998 - 2",#N/A,FALSE,"Domestic Prisons";"Domestic Prisons - 1998",#N/A,FALSE,"Domestic Prisons";"Domestic Prisons - 1999",#N/A,FALSE,"Domestic Prisons";"Domestic Prisons - 2000",#N/A,FALSE,"Domestic Prisons";"Domestic Prisons - 2001",#N/A,FALSE,"Domestic Prisons"}</definedName>
    <definedName name="wrn.Facility._.Profit._.and._.Loss." localSheetId="9" hidden="1">{"Domestic Prisons - Prior to 1998 - 1",#N/A,FALSE,"Domestic Prisons";"Domestic Prisons - Prior to 1998 - 2",#N/A,FALSE,"Domestic Prisons";"Domestic Prisons - 1998",#N/A,FALSE,"Domestic Prisons";"Domestic Prisons - 1999",#N/A,FALSE,"Domestic Prisons";"Domestic Prisons - 2000",#N/A,FALSE,"Domestic Prisons";"Domestic Prisons - 2001",#N/A,FALSE,"Domestic Prisons"}</definedName>
    <definedName name="wrn.Facility._.Profit._.and._.Loss." localSheetId="23" hidden="1">{"Domestic Prisons - Prior to 1998 - 1",#N/A,FALSE,"Domestic Prisons";"Domestic Prisons - Prior to 1998 - 2",#N/A,FALSE,"Domestic Prisons";"Domestic Prisons - 1998",#N/A,FALSE,"Domestic Prisons";"Domestic Prisons - 1999",#N/A,FALSE,"Domestic Prisons";"Domestic Prisons - 2000",#N/A,FALSE,"Domestic Prisons";"Domestic Prisons - 2001",#N/A,FALSE,"Domestic Prisons"}</definedName>
    <definedName name="wrn.Facility._.Profit._.and._.Loss." localSheetId="8" hidden="1">{"Domestic Prisons - Prior to 1998 - 1",#N/A,FALSE,"Domestic Prisons";"Domestic Prisons - Prior to 1998 - 2",#N/A,FALSE,"Domestic Prisons";"Domestic Prisons - 1998",#N/A,FALSE,"Domestic Prisons";"Domestic Prisons - 1999",#N/A,FALSE,"Domestic Prisons";"Domestic Prisons - 2000",#N/A,FALSE,"Domestic Prisons";"Domestic Prisons - 2001",#N/A,FALSE,"Domestic Prisons"}</definedName>
    <definedName name="wrn.Facility._.Profit._.and._.Loss." localSheetId="22" hidden="1">{"Domestic Prisons - Prior to 1998 - 1",#N/A,FALSE,"Domestic Prisons";"Domestic Prisons - Prior to 1998 - 2",#N/A,FALSE,"Domestic Prisons";"Domestic Prisons - 1998",#N/A,FALSE,"Domestic Prisons";"Domestic Prisons - 1999",#N/A,FALSE,"Domestic Prisons";"Domestic Prisons - 2000",#N/A,FALSE,"Domestic Prisons";"Domestic Prisons - 2001",#N/A,FALSE,"Domestic Prisons"}</definedName>
    <definedName name="wrn.Facility._.Profit._.and._.Loss." localSheetId="7" hidden="1">{"Domestic Prisons - Prior to 1998 - 1",#N/A,FALSE,"Domestic Prisons";"Domestic Prisons - Prior to 1998 - 2",#N/A,FALSE,"Domestic Prisons";"Domestic Prisons - 1998",#N/A,FALSE,"Domestic Prisons";"Domestic Prisons - 1999",#N/A,FALSE,"Domestic Prisons";"Domestic Prisons - 2000",#N/A,FALSE,"Domestic Prisons";"Domestic Prisons - 2001",#N/A,FALSE,"Domestic Prisons"}</definedName>
    <definedName name="wrn.Facility._.Profit._.and._.Loss." hidden="1">{"Domestic Prisons - Prior to 1998 - 1",#N/A,FALSE,"Domestic Prisons";"Domestic Prisons - Prior to 1998 - 2",#N/A,FALSE,"Domestic Prisons";"Domestic Prisons - 1998",#N/A,FALSE,"Domestic Prisons";"Domestic Prisons - 1999",#N/A,FALSE,"Domestic Prisons";"Domestic Prisons - 2000",#N/A,FALSE,"Domestic Prisons";"Domestic Prisons - 2001",#N/A,FALSE,"Domestic Prisons"}</definedName>
    <definedName name="wrn.filecopy." localSheetId="18"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14"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15"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16"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1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19"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6"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25"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2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20"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24"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9"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2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8"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22"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nancial._.Statements." localSheetId="18" hidden="1">{"Stmt of Ops",#N/A,FALSE,"Statement of Operations";"Stmt of Ops - non-GAAP",#N/A,FALSE,"Stmt of Ops_non GAAP analysis";"BS &amp; CF",#N/A,FALSE,"Balsheet &amp; Cashflow";"CapEx buildup",#N/A,FALSE,"CapEx Buildup";"headcount buildup",#N/A,FALSE,"Headcount Buildup";"expense summary",#N/A,FALSE,"Expense Summary"}</definedName>
    <definedName name="wrn.Financial._.Statements." localSheetId="14" hidden="1">{"Stmt of Ops",#N/A,FALSE,"Statement of Operations";"Stmt of Ops - non-GAAP",#N/A,FALSE,"Stmt of Ops_non GAAP analysis";"BS &amp; CF",#N/A,FALSE,"Balsheet &amp; Cashflow";"CapEx buildup",#N/A,FALSE,"CapEx Buildup";"headcount buildup",#N/A,FALSE,"Headcount Buildup";"expense summary",#N/A,FALSE,"Expense Summary"}</definedName>
    <definedName name="wrn.Financial._.Statements." localSheetId="17" hidden="1">{"Stmt of Ops",#N/A,FALSE,"Statement of Operations";"Stmt of Ops - non-GAAP",#N/A,FALSE,"Stmt of Ops_non GAAP analysis";"BS &amp; CF",#N/A,FALSE,"Balsheet &amp; Cashflow";"CapEx buildup",#N/A,FALSE,"CapEx Buildup";"headcount buildup",#N/A,FALSE,"Headcount Buildup";"expense summary",#N/A,FALSE,"Expense Summary"}</definedName>
    <definedName name="wrn.Financial._.Statements." localSheetId="19" hidden="1">{"Stmt of Ops",#N/A,FALSE,"Statement of Operations";"Stmt of Ops - non-GAAP",#N/A,FALSE,"Stmt of Ops_non GAAP analysis";"BS &amp; CF",#N/A,FALSE,"Balsheet &amp; Cashflow";"CapEx buildup",#N/A,FALSE,"CapEx Buildup";"headcount buildup",#N/A,FALSE,"Headcount Buildup";"expense summary",#N/A,FALSE,"Expense Summary"}</definedName>
    <definedName name="wrn.Financial._.Statements." localSheetId="6" hidden="1">{"Stmt of Ops",#N/A,FALSE,"Statement of Operations";"Stmt of Ops - non-GAAP",#N/A,FALSE,"Stmt of Ops_non GAAP analysis";"BS &amp; CF",#N/A,FALSE,"Balsheet &amp; Cashflow";"CapEx buildup",#N/A,FALSE,"CapEx Buildup";"headcount buildup",#N/A,FALSE,"Headcount Buildup";"expense summary",#N/A,FALSE,"Expense Summary"}</definedName>
    <definedName name="wrn.Financial._.Statements." localSheetId="3" hidden="1">{"Stmt of Ops",#N/A,FALSE,"Statement of Operations";"Stmt of Ops - non-GAAP",#N/A,FALSE,"Stmt of Ops_non GAAP analysis";"BS &amp; CF",#N/A,FALSE,"Balsheet &amp; Cashflow";"CapEx buildup",#N/A,FALSE,"CapEx Buildup";"headcount buildup",#N/A,FALSE,"Headcount Buildup";"expense summary",#N/A,FALSE,"Expense Summary"}</definedName>
    <definedName name="wrn.Financial._.Statements." localSheetId="21" hidden="1">{"Stmt of Ops",#N/A,FALSE,"Statement of Operations";"Stmt of Ops - non-GAAP",#N/A,FALSE,"Stmt of Ops_non GAAP analysis";"BS &amp; CF",#N/A,FALSE,"Balsheet &amp; Cashflow";"CapEx buildup",#N/A,FALSE,"CapEx Buildup";"headcount buildup",#N/A,FALSE,"Headcount Buildup";"expense summary",#N/A,FALSE,"Expense Summary"}</definedName>
    <definedName name="wrn.Financial._.Statements." localSheetId="20" hidden="1">{"Stmt of Ops",#N/A,FALSE,"Statement of Operations";"Stmt of Ops - non-GAAP",#N/A,FALSE,"Stmt of Ops_non GAAP analysis";"BS &amp; CF",#N/A,FALSE,"Balsheet &amp; Cashflow";"CapEx buildup",#N/A,FALSE,"CapEx Buildup";"headcount buildup",#N/A,FALSE,"Headcount Buildup";"expense summary",#N/A,FALSE,"Expense Summary"}</definedName>
    <definedName name="wrn.Financial._.Statements." localSheetId="24" hidden="1">{"Stmt of Ops",#N/A,FALSE,"Statement of Operations";"Stmt of Ops - non-GAAP",#N/A,FALSE,"Stmt of Ops_non GAAP analysis";"BS &amp; CF",#N/A,FALSE,"Balsheet &amp; Cashflow";"CapEx buildup",#N/A,FALSE,"CapEx Buildup";"headcount buildup",#N/A,FALSE,"Headcount Buildup";"expense summary",#N/A,FALSE,"Expense Summary"}</definedName>
    <definedName name="wrn.Financial._.Statements." localSheetId="9" hidden="1">{"Stmt of Ops",#N/A,FALSE,"Statement of Operations";"Stmt of Ops - non-GAAP",#N/A,FALSE,"Stmt of Ops_non GAAP analysis";"BS &amp; CF",#N/A,FALSE,"Balsheet &amp; Cashflow";"CapEx buildup",#N/A,FALSE,"CapEx Buildup";"headcount buildup",#N/A,FALSE,"Headcount Buildup";"expense summary",#N/A,FALSE,"Expense Summary"}</definedName>
    <definedName name="wrn.Financial._.Statements." localSheetId="23" hidden="1">{"Stmt of Ops",#N/A,FALSE,"Statement of Operations";"Stmt of Ops - non-GAAP",#N/A,FALSE,"Stmt of Ops_non GAAP analysis";"BS &amp; CF",#N/A,FALSE,"Balsheet &amp; Cashflow";"CapEx buildup",#N/A,FALSE,"CapEx Buildup";"headcount buildup",#N/A,FALSE,"Headcount Buildup";"expense summary",#N/A,FALSE,"Expense Summary"}</definedName>
    <definedName name="wrn.Financial._.Statements." localSheetId="8" hidden="1">{"Stmt of Ops",#N/A,FALSE,"Statement of Operations";"Stmt of Ops - non-GAAP",#N/A,FALSE,"Stmt of Ops_non GAAP analysis";"BS &amp; CF",#N/A,FALSE,"Balsheet &amp; Cashflow";"CapEx buildup",#N/A,FALSE,"CapEx Buildup";"headcount buildup",#N/A,FALSE,"Headcount Buildup";"expense summary",#N/A,FALSE,"Expense Summary"}</definedName>
    <definedName name="wrn.Financial._.Statements." localSheetId="22" hidden="1">{"Stmt of Ops",#N/A,FALSE,"Statement of Operations";"Stmt of Ops - non-GAAP",#N/A,FALSE,"Stmt of Ops_non GAAP analysis";"BS &amp; CF",#N/A,FALSE,"Balsheet &amp; Cashflow";"CapEx buildup",#N/A,FALSE,"CapEx Buildup";"headcount buildup",#N/A,FALSE,"Headcount Buildup";"expense summary",#N/A,FALSE,"Expense Summary"}</definedName>
    <definedName name="wrn.Financial._.Statements." localSheetId="7" hidden="1">{"Stmt of Ops",#N/A,FALSE,"Statement of Operations";"Stmt of Ops - non-GAAP",#N/A,FALSE,"Stmt of Ops_non GAAP analysis";"BS &amp; CF",#N/A,FALSE,"Balsheet &amp; Cashflow";"CapEx buildup",#N/A,FALSE,"CapEx Buildup";"headcount buildup",#N/A,FALSE,"Headcount Buildup";"expense summary",#N/A,FALSE,"Expense Summary"}</definedName>
    <definedName name="wrn.Financial._.Statements." hidden="1">{"Stmt of Ops",#N/A,FALSE,"Statement of Operations";"Stmt of Ops - non-GAAP",#N/A,FALSE,"Stmt of Ops_non GAAP analysis";"BS &amp; CF",#N/A,FALSE,"Balsheet &amp; Cashflow";"CapEx buildup",#N/A,FALSE,"CapEx Buildup";"headcount buildup",#N/A,FALSE,"Headcount Buildup";"expense summary",#N/A,FALSE,"Expense Summary"}</definedName>
    <definedName name="wrn.ICP." localSheetId="18" hidden="1">{#N/A,#N/A,FALSE,"ICP Europa";#N/A,#N/A,FALSE,"ICP Francia";#N/A,#N/A,FALSE,"ICP Oriente";#N/A,#N/A,FALSE,"ICP Giappone";#N/A,#N/A,FALSE,"ICP Korea";#N/A,#N/A,FALSE,"ICP Riepilogo"}</definedName>
    <definedName name="wrn.ICP." localSheetId="14" hidden="1">{#N/A,#N/A,FALSE,"ICP Europa";#N/A,#N/A,FALSE,"ICP Francia";#N/A,#N/A,FALSE,"ICP Oriente";#N/A,#N/A,FALSE,"ICP Giappone";#N/A,#N/A,FALSE,"ICP Korea";#N/A,#N/A,FALSE,"ICP Riepilogo"}</definedName>
    <definedName name="wrn.ICP." localSheetId="17" hidden="1">{#N/A,#N/A,FALSE,"ICP Europa";#N/A,#N/A,FALSE,"ICP Francia";#N/A,#N/A,FALSE,"ICP Oriente";#N/A,#N/A,FALSE,"ICP Giappone";#N/A,#N/A,FALSE,"ICP Korea";#N/A,#N/A,FALSE,"ICP Riepilogo"}</definedName>
    <definedName name="wrn.ICP." localSheetId="19" hidden="1">{#N/A,#N/A,FALSE,"ICP Europa";#N/A,#N/A,FALSE,"ICP Francia";#N/A,#N/A,FALSE,"ICP Oriente";#N/A,#N/A,FALSE,"ICP Giappone";#N/A,#N/A,FALSE,"ICP Korea";#N/A,#N/A,FALSE,"ICP Riepilogo"}</definedName>
    <definedName name="wrn.ICP." localSheetId="6" hidden="1">{#N/A,#N/A,FALSE,"ICP Europa";#N/A,#N/A,FALSE,"ICP Francia";#N/A,#N/A,FALSE,"ICP Oriente";#N/A,#N/A,FALSE,"ICP Giappone";#N/A,#N/A,FALSE,"ICP Korea";#N/A,#N/A,FALSE,"ICP Riepilogo"}</definedName>
    <definedName name="wrn.ICP." localSheetId="3" hidden="1">{#N/A,#N/A,FALSE,"ICP Europa";#N/A,#N/A,FALSE,"ICP Francia";#N/A,#N/A,FALSE,"ICP Oriente";#N/A,#N/A,FALSE,"ICP Giappone";#N/A,#N/A,FALSE,"ICP Korea";#N/A,#N/A,FALSE,"ICP Riepilogo"}</definedName>
    <definedName name="wrn.ICP." localSheetId="21" hidden="1">{#N/A,#N/A,FALSE,"ICP Europa";#N/A,#N/A,FALSE,"ICP Francia";#N/A,#N/A,FALSE,"ICP Oriente";#N/A,#N/A,FALSE,"ICP Giappone";#N/A,#N/A,FALSE,"ICP Korea";#N/A,#N/A,FALSE,"ICP Riepilogo"}</definedName>
    <definedName name="wrn.ICP." localSheetId="20" hidden="1">{#N/A,#N/A,FALSE,"ICP Europa";#N/A,#N/A,FALSE,"ICP Francia";#N/A,#N/A,FALSE,"ICP Oriente";#N/A,#N/A,FALSE,"ICP Giappone";#N/A,#N/A,FALSE,"ICP Korea";#N/A,#N/A,FALSE,"ICP Riepilogo"}</definedName>
    <definedName name="wrn.ICP." localSheetId="24" hidden="1">{#N/A,#N/A,FALSE,"ICP Europa";#N/A,#N/A,FALSE,"ICP Francia";#N/A,#N/A,FALSE,"ICP Oriente";#N/A,#N/A,FALSE,"ICP Giappone";#N/A,#N/A,FALSE,"ICP Korea";#N/A,#N/A,FALSE,"ICP Riepilogo"}</definedName>
    <definedName name="wrn.ICP." localSheetId="9" hidden="1">{#N/A,#N/A,FALSE,"ICP Europa";#N/A,#N/A,FALSE,"ICP Francia";#N/A,#N/A,FALSE,"ICP Oriente";#N/A,#N/A,FALSE,"ICP Giappone";#N/A,#N/A,FALSE,"ICP Korea";#N/A,#N/A,FALSE,"ICP Riepilogo"}</definedName>
    <definedName name="wrn.ICP." localSheetId="23" hidden="1">{#N/A,#N/A,FALSE,"ICP Europa";#N/A,#N/A,FALSE,"ICP Francia";#N/A,#N/A,FALSE,"ICP Oriente";#N/A,#N/A,FALSE,"ICP Giappone";#N/A,#N/A,FALSE,"ICP Korea";#N/A,#N/A,FALSE,"ICP Riepilogo"}</definedName>
    <definedName name="wrn.ICP." localSheetId="8" hidden="1">{#N/A,#N/A,FALSE,"ICP Europa";#N/A,#N/A,FALSE,"ICP Francia";#N/A,#N/A,FALSE,"ICP Oriente";#N/A,#N/A,FALSE,"ICP Giappone";#N/A,#N/A,FALSE,"ICP Korea";#N/A,#N/A,FALSE,"ICP Riepilogo"}</definedName>
    <definedName name="wrn.ICP." localSheetId="22" hidden="1">{#N/A,#N/A,FALSE,"ICP Europa";#N/A,#N/A,FALSE,"ICP Francia";#N/A,#N/A,FALSE,"ICP Oriente";#N/A,#N/A,FALSE,"ICP Giappone";#N/A,#N/A,FALSE,"ICP Korea";#N/A,#N/A,FALSE,"ICP Riepilogo"}</definedName>
    <definedName name="wrn.ICP." localSheetId="7" hidden="1">{#N/A,#N/A,FALSE,"ICP Europa";#N/A,#N/A,FALSE,"ICP Francia";#N/A,#N/A,FALSE,"ICP Oriente";#N/A,#N/A,FALSE,"ICP Giappone";#N/A,#N/A,FALSE,"ICP Korea";#N/A,#N/A,FALSE,"ICP Riepilogo"}</definedName>
    <definedName name="wrn.ICP." hidden="1">{#N/A,#N/A,FALSE,"ICP Europa";#N/A,#N/A,FALSE,"ICP Francia";#N/A,#N/A,FALSE,"ICP Oriente";#N/A,#N/A,FALSE,"ICP Giappone";#N/A,#N/A,FALSE,"ICP Korea";#N/A,#N/A,FALSE,"ICP Riepilogo"}</definedName>
    <definedName name="wrn.Income._.Statements." localSheetId="18" hidden="1">{"Income Statement",#N/A,FALSE,"P&amp;L - $";"Quarterly Income Statement",#N/A,FALSE,"P&amp;L Detail"}</definedName>
    <definedName name="wrn.Income._.Statements." localSheetId="14" hidden="1">{"Income Statement",#N/A,FALSE,"P&amp;L - $";"Quarterly Income Statement",#N/A,FALSE,"P&amp;L Detail"}</definedName>
    <definedName name="wrn.Income._.Statements." localSheetId="17" hidden="1">{"Income Statement",#N/A,FALSE,"P&amp;L - $";"Quarterly Income Statement",#N/A,FALSE,"P&amp;L Detail"}</definedName>
    <definedName name="wrn.Income._.Statements." localSheetId="19" hidden="1">{"Income Statement",#N/A,FALSE,"P&amp;L - $";"Quarterly Income Statement",#N/A,FALSE,"P&amp;L Detail"}</definedName>
    <definedName name="wrn.Income._.Statements." localSheetId="6" hidden="1">{"Income Statement",#N/A,FALSE,"P&amp;L - $";"Quarterly Income Statement",#N/A,FALSE,"P&amp;L Detail"}</definedName>
    <definedName name="wrn.Income._.Statements." localSheetId="3" hidden="1">{"Income Statement",#N/A,FALSE,"P&amp;L - $";"Quarterly Income Statement",#N/A,FALSE,"P&amp;L Detail"}</definedName>
    <definedName name="wrn.Income._.Statements." localSheetId="21" hidden="1">{"Income Statement",#N/A,FALSE,"P&amp;L - $";"Quarterly Income Statement",#N/A,FALSE,"P&amp;L Detail"}</definedName>
    <definedName name="wrn.Income._.Statements." localSheetId="20" hidden="1">{"Income Statement",#N/A,FALSE,"P&amp;L - $";"Quarterly Income Statement",#N/A,FALSE,"P&amp;L Detail"}</definedName>
    <definedName name="wrn.Income._.Statements." localSheetId="24" hidden="1">{"Income Statement",#N/A,FALSE,"P&amp;L - $";"Quarterly Income Statement",#N/A,FALSE,"P&amp;L Detail"}</definedName>
    <definedName name="wrn.Income._.Statements." localSheetId="9" hidden="1">{"Income Statement",#N/A,FALSE,"P&amp;L - $";"Quarterly Income Statement",#N/A,FALSE,"P&amp;L Detail"}</definedName>
    <definedName name="wrn.Income._.Statements." localSheetId="23" hidden="1">{"Income Statement",#N/A,FALSE,"P&amp;L - $";"Quarterly Income Statement",#N/A,FALSE,"P&amp;L Detail"}</definedName>
    <definedName name="wrn.Income._.Statements." localSheetId="8" hidden="1">{"Income Statement",#N/A,FALSE,"P&amp;L - $";"Quarterly Income Statement",#N/A,FALSE,"P&amp;L Detail"}</definedName>
    <definedName name="wrn.Income._.Statements." localSheetId="22" hidden="1">{"Income Statement",#N/A,FALSE,"P&amp;L - $";"Quarterly Income Statement",#N/A,FALSE,"P&amp;L Detail"}</definedName>
    <definedName name="wrn.Income._.Statements." localSheetId="7" hidden="1">{"Income Statement",#N/A,FALSE,"P&amp;L - $";"Quarterly Income Statement",#N/A,FALSE,"P&amp;L Detail"}</definedName>
    <definedName name="wrn.Income._.Statements." hidden="1">{"Income Statement",#N/A,FALSE,"P&amp;L - $";"Quarterly Income Statement",#N/A,FALSE,"P&amp;L Detail"}</definedName>
    <definedName name="wrn.LUXCOS." localSheetId="18" hidden="1">{"LUX_ASSET",#N/A,FALSE,"CII-Q494.XLS";"LUX_LIAB",#N/A,FALSE,"CII-Q494.XLS";"LUX_INC",#N/A,FALSE,"CII-Q494.XLS";"LUXje",#N/A,FALSE,"CII-Q494.XLS"}</definedName>
    <definedName name="wrn.LUXCOS." localSheetId="14" hidden="1">{"LUX_ASSET",#N/A,FALSE,"CII-Q494.XLS";"LUX_LIAB",#N/A,FALSE,"CII-Q494.XLS";"LUX_INC",#N/A,FALSE,"CII-Q494.XLS";"LUXje",#N/A,FALSE,"CII-Q494.XLS"}</definedName>
    <definedName name="wrn.LUXCOS." localSheetId="17" hidden="1">{"LUX_ASSET",#N/A,FALSE,"CII-Q494.XLS";"LUX_LIAB",#N/A,FALSE,"CII-Q494.XLS";"LUX_INC",#N/A,FALSE,"CII-Q494.XLS";"LUXje",#N/A,FALSE,"CII-Q494.XLS"}</definedName>
    <definedName name="wrn.LUXCOS." localSheetId="19" hidden="1">{"LUX_ASSET",#N/A,FALSE,"CII-Q494.XLS";"LUX_LIAB",#N/A,FALSE,"CII-Q494.XLS";"LUX_INC",#N/A,FALSE,"CII-Q494.XLS";"LUXje",#N/A,FALSE,"CII-Q494.XLS"}</definedName>
    <definedName name="wrn.LUXCOS." localSheetId="6" hidden="1">{"LUX_ASSET",#N/A,FALSE,"CII-Q494.XLS";"LUX_LIAB",#N/A,FALSE,"CII-Q494.XLS";"LUX_INC",#N/A,FALSE,"CII-Q494.XLS";"LUXje",#N/A,FALSE,"CII-Q494.XLS"}</definedName>
    <definedName name="wrn.LUXCOS." localSheetId="3" hidden="1">{"LUX_ASSET",#N/A,FALSE,"CII-Q494.XLS";"LUX_LIAB",#N/A,FALSE,"CII-Q494.XLS";"LUX_INC",#N/A,FALSE,"CII-Q494.XLS";"LUXje",#N/A,FALSE,"CII-Q494.XLS"}</definedName>
    <definedName name="wrn.LUXCOS." localSheetId="21" hidden="1">{"LUX_ASSET",#N/A,FALSE,"CII-Q494.XLS";"LUX_LIAB",#N/A,FALSE,"CII-Q494.XLS";"LUX_INC",#N/A,FALSE,"CII-Q494.XLS";"LUXje",#N/A,FALSE,"CII-Q494.XLS"}</definedName>
    <definedName name="wrn.LUXCOS." localSheetId="20" hidden="1">{"LUX_ASSET",#N/A,FALSE,"CII-Q494.XLS";"LUX_LIAB",#N/A,FALSE,"CII-Q494.XLS";"LUX_INC",#N/A,FALSE,"CII-Q494.XLS";"LUXje",#N/A,FALSE,"CII-Q494.XLS"}</definedName>
    <definedName name="wrn.LUXCOS." localSheetId="24" hidden="1">{"LUX_ASSET",#N/A,FALSE,"CII-Q494.XLS";"LUX_LIAB",#N/A,FALSE,"CII-Q494.XLS";"LUX_INC",#N/A,FALSE,"CII-Q494.XLS";"LUXje",#N/A,FALSE,"CII-Q494.XLS"}</definedName>
    <definedName name="wrn.LUXCOS." localSheetId="9" hidden="1">{"LUX_ASSET",#N/A,FALSE,"CII-Q494.XLS";"LUX_LIAB",#N/A,FALSE,"CII-Q494.XLS";"LUX_INC",#N/A,FALSE,"CII-Q494.XLS";"LUXje",#N/A,FALSE,"CII-Q494.XLS"}</definedName>
    <definedName name="wrn.LUXCOS." localSheetId="23" hidden="1">{"LUX_ASSET",#N/A,FALSE,"CII-Q494.XLS";"LUX_LIAB",#N/A,FALSE,"CII-Q494.XLS";"LUX_INC",#N/A,FALSE,"CII-Q494.XLS";"LUXje",#N/A,FALSE,"CII-Q494.XLS"}</definedName>
    <definedName name="wrn.LUXCOS." localSheetId="8" hidden="1">{"LUX_ASSET",#N/A,FALSE,"CII-Q494.XLS";"LUX_LIAB",#N/A,FALSE,"CII-Q494.XLS";"LUX_INC",#N/A,FALSE,"CII-Q494.XLS";"LUXje",#N/A,FALSE,"CII-Q494.XLS"}</definedName>
    <definedName name="wrn.LUXCOS." localSheetId="22" hidden="1">{"LUX_ASSET",#N/A,FALSE,"CII-Q494.XLS";"LUX_LIAB",#N/A,FALSE,"CII-Q494.XLS";"LUX_INC",#N/A,FALSE,"CII-Q494.XLS";"LUXje",#N/A,FALSE,"CII-Q494.XLS"}</definedName>
    <definedName name="wrn.LUXCOS." localSheetId="7" hidden="1">{"LUX_ASSET",#N/A,FALSE,"CII-Q494.XLS";"LUX_LIAB",#N/A,FALSE,"CII-Q494.XLS";"LUX_INC",#N/A,FALSE,"CII-Q494.XLS";"LUXje",#N/A,FALSE,"CII-Q494.XLS"}</definedName>
    <definedName name="wrn.LUXCOS." hidden="1">{"LUX_ASSET",#N/A,FALSE,"CII-Q494.XLS";"LUX_LIAB",#N/A,FALSE,"CII-Q494.XLS";"LUX_INC",#N/A,FALSE,"CII-Q494.XLS";"LUXje",#N/A,FALSE,"CII-Q494.XLS"}</definedName>
    <definedName name="wrn.Market._.Share._.Report." localSheetId="18"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localSheetId="14"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localSheetId="17"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localSheetId="19"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localSheetId="6"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localSheetId="3"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localSheetId="21"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localSheetId="20"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localSheetId="24"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localSheetId="9"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localSheetId="23"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localSheetId="8"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localSheetId="22"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localSheetId="7"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N.O.L.." localSheetId="18" hidden="1">{#N/A,#N/A,FALSE,"91NOLCB";#N/A,#N/A,FALSE,"92NOLCB";#N/A,#N/A,FALSE,"93NOLCB"}</definedName>
    <definedName name="wrn.N.O.L.." localSheetId="14" hidden="1">{#N/A,#N/A,FALSE,"91NOLCB";#N/A,#N/A,FALSE,"92NOLCB";#N/A,#N/A,FALSE,"93NOLCB"}</definedName>
    <definedName name="wrn.N.O.L.." localSheetId="17" hidden="1">{#N/A,#N/A,FALSE,"91NOLCB";#N/A,#N/A,FALSE,"92NOLCB";#N/A,#N/A,FALSE,"93NOLCB"}</definedName>
    <definedName name="wrn.N.O.L.." localSheetId="19" hidden="1">{#N/A,#N/A,FALSE,"91NOLCB";#N/A,#N/A,FALSE,"92NOLCB";#N/A,#N/A,FALSE,"93NOLCB"}</definedName>
    <definedName name="wrn.N.O.L.." localSheetId="6" hidden="1">{#N/A,#N/A,FALSE,"91NOLCB";#N/A,#N/A,FALSE,"92NOLCB";#N/A,#N/A,FALSE,"93NOLCB"}</definedName>
    <definedName name="wrn.N.O.L.." localSheetId="3" hidden="1">{#N/A,#N/A,FALSE,"91NOLCB";#N/A,#N/A,FALSE,"92NOLCB";#N/A,#N/A,FALSE,"93NOLCB"}</definedName>
    <definedName name="wrn.N.O.L.." localSheetId="25" hidden="1">{#N/A,#N/A,FALSE,"91NOLCB";#N/A,#N/A,FALSE,"92NOLCB";#N/A,#N/A,FALSE,"93NOLCB"}</definedName>
    <definedName name="wrn.N.O.L.." localSheetId="21" hidden="1">{#N/A,#N/A,FALSE,"91NOLCB";#N/A,#N/A,FALSE,"92NOLCB";#N/A,#N/A,FALSE,"93NOLCB"}</definedName>
    <definedName name="wrn.N.O.L.." localSheetId="20" hidden="1">{#N/A,#N/A,FALSE,"91NOLCB";#N/A,#N/A,FALSE,"92NOLCB";#N/A,#N/A,FALSE,"93NOLCB"}</definedName>
    <definedName name="wrn.N.O.L.." localSheetId="24" hidden="1">{#N/A,#N/A,FALSE,"91NOLCB";#N/A,#N/A,FALSE,"92NOLCB";#N/A,#N/A,FALSE,"93NOLCB"}</definedName>
    <definedName name="wrn.N.O.L.." localSheetId="9" hidden="1">{#N/A,#N/A,FALSE,"91NOLCB";#N/A,#N/A,FALSE,"92NOLCB";#N/A,#N/A,FALSE,"93NOLCB"}</definedName>
    <definedName name="wrn.N.O.L.." localSheetId="23" hidden="1">{#N/A,#N/A,FALSE,"91NOLCB";#N/A,#N/A,FALSE,"92NOLCB";#N/A,#N/A,FALSE,"93NOLCB"}</definedName>
    <definedName name="wrn.N.O.L.." localSheetId="8" hidden="1">{#N/A,#N/A,FALSE,"91NOLCB";#N/A,#N/A,FALSE,"92NOLCB";#N/A,#N/A,FALSE,"93NOLCB"}</definedName>
    <definedName name="wrn.N.O.L.." localSheetId="22" hidden="1">{#N/A,#N/A,FALSE,"91NOLCB";#N/A,#N/A,FALSE,"92NOLCB";#N/A,#N/A,FALSE,"93NOLCB"}</definedName>
    <definedName name="wrn.N.O.L.." localSheetId="7" hidden="1">{#N/A,#N/A,FALSE,"91NOLCB";#N/A,#N/A,FALSE,"92NOLCB";#N/A,#N/A,FALSE,"93NOLCB"}</definedName>
    <definedName name="wrn.N.O.L.." hidden="1">{#N/A,#N/A,FALSE,"91NOLCB";#N/A,#N/A,FALSE,"92NOLCB";#N/A,#N/A,FALSE,"93NOLCB"}</definedName>
    <definedName name="wrn.Phase._.in." localSheetId="18" hidden="1">{"Phase in summary",#N/A,FALSE,"P&amp;L Phased"}</definedName>
    <definedName name="wrn.Phase._.in." localSheetId="14" hidden="1">{"Phase in summary",#N/A,FALSE,"P&amp;L Phased"}</definedName>
    <definedName name="wrn.Phase._.in." localSheetId="17" hidden="1">{"Phase in summary",#N/A,FALSE,"P&amp;L Phased"}</definedName>
    <definedName name="wrn.Phase._.in." localSheetId="19" hidden="1">{"Phase in summary",#N/A,FALSE,"P&amp;L Phased"}</definedName>
    <definedName name="wrn.Phase._.in." localSheetId="6" hidden="1">{"Phase in summary",#N/A,FALSE,"P&amp;L Phased"}</definedName>
    <definedName name="wrn.Phase._.in." localSheetId="3" hidden="1">{"Phase in summary",#N/A,FALSE,"P&amp;L Phased"}</definedName>
    <definedName name="wrn.Phase._.in." localSheetId="21" hidden="1">{"Phase in summary",#N/A,FALSE,"P&amp;L Phased"}</definedName>
    <definedName name="wrn.Phase._.in." localSheetId="20" hidden="1">{"Phase in summary",#N/A,FALSE,"P&amp;L Phased"}</definedName>
    <definedName name="wrn.Phase._.in." localSheetId="24" hidden="1">{"Phase in summary",#N/A,FALSE,"P&amp;L Phased"}</definedName>
    <definedName name="wrn.Phase._.in." localSheetId="9" hidden="1">{"Phase in summary",#N/A,FALSE,"P&amp;L Phased"}</definedName>
    <definedName name="wrn.Phase._.in." localSheetId="23" hidden="1">{"Phase in summary",#N/A,FALSE,"P&amp;L Phased"}</definedName>
    <definedName name="wrn.Phase._.in." localSheetId="8" hidden="1">{"Phase in summary",#N/A,FALSE,"P&amp;L Phased"}</definedName>
    <definedName name="wrn.Phase._.in." localSheetId="22" hidden="1">{"Phase in summary",#N/A,FALSE,"P&amp;L Phased"}</definedName>
    <definedName name="wrn.Phase._.in." localSheetId="7" hidden="1">{"Phase in summary",#N/A,FALSE,"P&amp;L Phased"}</definedName>
    <definedName name="wrn.Phase._.in." hidden="1">{"Phase in summary",#N/A,FALSE,"P&amp;L Phased"}</definedName>
    <definedName name="wrn.PL._.Detail." localSheetId="18" hidden="1">{#N/A,#N/A,FALSE,"P&amp;L Detail";#N/A,#N/A,FALSE,"P&amp;L Detail";#N/A,#N/A,FALSE,"P&amp;L Detail"}</definedName>
    <definedName name="wrn.PL._.Detail." localSheetId="14" hidden="1">{#N/A,#N/A,FALSE,"P&amp;L Detail";#N/A,#N/A,FALSE,"P&amp;L Detail";#N/A,#N/A,FALSE,"P&amp;L Detail"}</definedName>
    <definedName name="wrn.PL._.Detail." localSheetId="17" hidden="1">{#N/A,#N/A,FALSE,"P&amp;L Detail";#N/A,#N/A,FALSE,"P&amp;L Detail";#N/A,#N/A,FALSE,"P&amp;L Detail"}</definedName>
    <definedName name="wrn.PL._.Detail." localSheetId="19" hidden="1">{#N/A,#N/A,FALSE,"P&amp;L Detail";#N/A,#N/A,FALSE,"P&amp;L Detail";#N/A,#N/A,FALSE,"P&amp;L Detail"}</definedName>
    <definedName name="wrn.PL._.Detail." localSheetId="6" hidden="1">{#N/A,#N/A,FALSE,"P&amp;L Detail";#N/A,#N/A,FALSE,"P&amp;L Detail";#N/A,#N/A,FALSE,"P&amp;L Detail"}</definedName>
    <definedName name="wrn.PL._.Detail." localSheetId="3" hidden="1">{#N/A,#N/A,FALSE,"P&amp;L Detail";#N/A,#N/A,FALSE,"P&amp;L Detail";#N/A,#N/A,FALSE,"P&amp;L Detail"}</definedName>
    <definedName name="wrn.PL._.Detail." localSheetId="21" hidden="1">{#N/A,#N/A,FALSE,"P&amp;L Detail";#N/A,#N/A,FALSE,"P&amp;L Detail";#N/A,#N/A,FALSE,"P&amp;L Detail"}</definedName>
    <definedName name="wrn.PL._.Detail." localSheetId="20" hidden="1">{#N/A,#N/A,FALSE,"P&amp;L Detail";#N/A,#N/A,FALSE,"P&amp;L Detail";#N/A,#N/A,FALSE,"P&amp;L Detail"}</definedName>
    <definedName name="wrn.PL._.Detail." localSheetId="24" hidden="1">{#N/A,#N/A,FALSE,"P&amp;L Detail";#N/A,#N/A,FALSE,"P&amp;L Detail";#N/A,#N/A,FALSE,"P&amp;L Detail"}</definedName>
    <definedName name="wrn.PL._.Detail." localSheetId="9" hidden="1">{#N/A,#N/A,FALSE,"P&amp;L Detail";#N/A,#N/A,FALSE,"P&amp;L Detail";#N/A,#N/A,FALSE,"P&amp;L Detail"}</definedName>
    <definedName name="wrn.PL._.Detail." localSheetId="23" hidden="1">{#N/A,#N/A,FALSE,"P&amp;L Detail";#N/A,#N/A,FALSE,"P&amp;L Detail";#N/A,#N/A,FALSE,"P&amp;L Detail"}</definedName>
    <definedName name="wrn.PL._.Detail." localSheetId="8" hidden="1">{#N/A,#N/A,FALSE,"P&amp;L Detail";#N/A,#N/A,FALSE,"P&amp;L Detail";#N/A,#N/A,FALSE,"P&amp;L Detail"}</definedName>
    <definedName name="wrn.PL._.Detail." localSheetId="22" hidden="1">{#N/A,#N/A,FALSE,"P&amp;L Detail";#N/A,#N/A,FALSE,"P&amp;L Detail";#N/A,#N/A,FALSE,"P&amp;L Detail"}</definedName>
    <definedName name="wrn.PL._.Detail." localSheetId="7" hidden="1">{#N/A,#N/A,FALSE,"P&amp;L Detail";#N/A,#N/A,FALSE,"P&amp;L Detail";#N/A,#N/A,FALSE,"P&amp;L Detail"}</definedName>
    <definedName name="wrn.PL._.Detail." hidden="1">{#N/A,#N/A,FALSE,"P&amp;L Detail";#N/A,#N/A,FALSE,"P&amp;L Detail";#N/A,#N/A,FALSE,"P&amp;L Detail"}</definedName>
    <definedName name="wrn.print." localSheetId="18" hidden="1">{#N/A,#N/A,FALSE,"Japan 2003";#N/A,#N/A,FALSE,"Sheet2"}</definedName>
    <definedName name="wrn.print." localSheetId="14" hidden="1">{#N/A,#N/A,FALSE,"Japan 2003";#N/A,#N/A,FALSE,"Sheet2"}</definedName>
    <definedName name="wrn.print." localSheetId="15" hidden="1">{#N/A,#N/A,FALSE,"Japan 2003";#N/A,#N/A,FALSE,"Sheet2"}</definedName>
    <definedName name="wrn.print." localSheetId="16" hidden="1">{#N/A,#N/A,FALSE,"Japan 2003";#N/A,#N/A,FALSE,"Sheet2"}</definedName>
    <definedName name="wrn.print." localSheetId="17" hidden="1">{#N/A,#N/A,FALSE,"Japan 2003";#N/A,#N/A,FALSE,"Sheet2"}</definedName>
    <definedName name="wrn.print." localSheetId="19" hidden="1">{#N/A,#N/A,FALSE,"Japan 2003";#N/A,#N/A,FALSE,"Sheet2"}</definedName>
    <definedName name="wrn.print." localSheetId="6" hidden="1">{#N/A,#N/A,FALSE,"Japan 2003";#N/A,#N/A,FALSE,"Sheet2"}</definedName>
    <definedName name="wrn.print." localSheetId="3" hidden="1">{#N/A,#N/A,FALSE,"Japan 2003";#N/A,#N/A,FALSE,"Sheet2"}</definedName>
    <definedName name="wrn.print." localSheetId="25" hidden="1">{#N/A,#N/A,FALSE,"Japan 2003";#N/A,#N/A,FALSE,"Sheet2"}</definedName>
    <definedName name="wrn.print." localSheetId="21" hidden="1">{#N/A,#N/A,FALSE,"Japan 2003";#N/A,#N/A,FALSE,"Sheet2"}</definedName>
    <definedName name="wrn.print." localSheetId="20" hidden="1">{#N/A,#N/A,FALSE,"Japan 2003";#N/A,#N/A,FALSE,"Sheet2"}</definedName>
    <definedName name="wrn.print." localSheetId="24" hidden="1">{#N/A,#N/A,FALSE,"Japan 2003";#N/A,#N/A,FALSE,"Sheet2"}</definedName>
    <definedName name="wrn.print." localSheetId="9" hidden="1">{#N/A,#N/A,FALSE,"Japan 2003";#N/A,#N/A,FALSE,"Sheet2"}</definedName>
    <definedName name="wrn.print." localSheetId="23" hidden="1">{#N/A,#N/A,FALSE,"Japan 2003";#N/A,#N/A,FALSE,"Sheet2"}</definedName>
    <definedName name="wrn.print." localSheetId="8" hidden="1">{#N/A,#N/A,FALSE,"Japan 2003";#N/A,#N/A,FALSE,"Sheet2"}</definedName>
    <definedName name="wrn.print." localSheetId="22" hidden="1">{#N/A,#N/A,FALSE,"Japan 2003";#N/A,#N/A,FALSE,"Sheet2"}</definedName>
    <definedName name="wrn.print." localSheetId="7" hidden="1">{#N/A,#N/A,FALSE,"Japan 2003";#N/A,#N/A,FALSE,"Sheet2"}</definedName>
    <definedName name="wrn.print." hidden="1">{#N/A,#N/A,FALSE,"Japan 2003";#N/A,#N/A,FALSE,"Sheet2"}</definedName>
    <definedName name="wrn.Print._.All." localSheetId="18"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 localSheetId="14"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 localSheetId="15"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 localSheetId="16"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 localSheetId="17"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 localSheetId="19"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 localSheetId="6"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 localSheetId="3"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 localSheetId="25"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 localSheetId="21"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 localSheetId="20"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 localSheetId="24"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 localSheetId="9"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 localSheetId="23"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 localSheetId="8"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 localSheetId="22"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 localSheetId="7"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_.Worksheets." localSheetId="18" hidden="1">{#N/A,#N/A,FALSE,"Capitaliztion Matrix";#N/A,#N/A,FALSE,"4YR P&amp;L";#N/A,#N/A,FALSE,"Program Contributions";#N/A,#N/A,FALSE,"P&amp;L Trans YR 2";#N/A,#N/A,FALSE,"Rev &amp; EBITDA YR2";#N/A,#N/A,FALSE,"P&amp;L Trans YR 1";#N/A,#N/A,FALSE,"Rev &amp; EBITDA YR1"}</definedName>
    <definedName name="wrn.Print._.All._.Worksheets." localSheetId="14" hidden="1">{#N/A,#N/A,FALSE,"Capitaliztion Matrix";#N/A,#N/A,FALSE,"4YR P&amp;L";#N/A,#N/A,FALSE,"Program Contributions";#N/A,#N/A,FALSE,"P&amp;L Trans YR 2";#N/A,#N/A,FALSE,"Rev &amp; EBITDA YR2";#N/A,#N/A,FALSE,"P&amp;L Trans YR 1";#N/A,#N/A,FALSE,"Rev &amp; EBITDA YR1"}</definedName>
    <definedName name="wrn.Print._.All._.Worksheets." localSheetId="15" hidden="1">{#N/A,#N/A,FALSE,"Capitaliztion Matrix";#N/A,#N/A,FALSE,"4YR P&amp;L";#N/A,#N/A,FALSE,"Program Contributions";#N/A,#N/A,FALSE,"P&amp;L Trans YR 2";#N/A,#N/A,FALSE,"Rev &amp; EBITDA YR2";#N/A,#N/A,FALSE,"P&amp;L Trans YR 1";#N/A,#N/A,FALSE,"Rev &amp; EBITDA YR1"}</definedName>
    <definedName name="wrn.Print._.All._.Worksheets." localSheetId="16" hidden="1">{#N/A,#N/A,FALSE,"Capitaliztion Matrix";#N/A,#N/A,FALSE,"4YR P&amp;L";#N/A,#N/A,FALSE,"Program Contributions";#N/A,#N/A,FALSE,"P&amp;L Trans YR 2";#N/A,#N/A,FALSE,"Rev &amp; EBITDA YR2";#N/A,#N/A,FALSE,"P&amp;L Trans YR 1";#N/A,#N/A,FALSE,"Rev &amp; EBITDA YR1"}</definedName>
    <definedName name="wrn.Print._.All._.Worksheets." localSheetId="17" hidden="1">{#N/A,#N/A,FALSE,"Capitaliztion Matrix";#N/A,#N/A,FALSE,"4YR P&amp;L";#N/A,#N/A,FALSE,"Program Contributions";#N/A,#N/A,FALSE,"P&amp;L Trans YR 2";#N/A,#N/A,FALSE,"Rev &amp; EBITDA YR2";#N/A,#N/A,FALSE,"P&amp;L Trans YR 1";#N/A,#N/A,FALSE,"Rev &amp; EBITDA YR1"}</definedName>
    <definedName name="wrn.Print._.All._.Worksheets." localSheetId="19" hidden="1">{#N/A,#N/A,FALSE,"Capitaliztion Matrix";#N/A,#N/A,FALSE,"4YR P&amp;L";#N/A,#N/A,FALSE,"Program Contributions";#N/A,#N/A,FALSE,"P&amp;L Trans YR 2";#N/A,#N/A,FALSE,"Rev &amp; EBITDA YR2";#N/A,#N/A,FALSE,"P&amp;L Trans YR 1";#N/A,#N/A,FALSE,"Rev &amp; EBITDA YR1"}</definedName>
    <definedName name="wrn.Print._.All._.Worksheets." localSheetId="6" hidden="1">{#N/A,#N/A,FALSE,"Capitaliztion Matrix";#N/A,#N/A,FALSE,"4YR P&amp;L";#N/A,#N/A,FALSE,"Program Contributions";#N/A,#N/A,FALSE,"P&amp;L Trans YR 2";#N/A,#N/A,FALSE,"Rev &amp; EBITDA YR2";#N/A,#N/A,FALSE,"P&amp;L Trans YR 1";#N/A,#N/A,FALSE,"Rev &amp; EBITDA YR1"}</definedName>
    <definedName name="wrn.Print._.All._.Worksheets." localSheetId="3" hidden="1">{#N/A,#N/A,FALSE,"Capitaliztion Matrix";#N/A,#N/A,FALSE,"4YR P&amp;L";#N/A,#N/A,FALSE,"Program Contributions";#N/A,#N/A,FALSE,"P&amp;L Trans YR 2";#N/A,#N/A,FALSE,"Rev &amp; EBITDA YR2";#N/A,#N/A,FALSE,"P&amp;L Trans YR 1";#N/A,#N/A,FALSE,"Rev &amp; EBITDA YR1"}</definedName>
    <definedName name="wrn.Print._.All._.Worksheets." localSheetId="25" hidden="1">{#N/A,#N/A,FALSE,"Capitaliztion Matrix";#N/A,#N/A,FALSE,"4YR P&amp;L";#N/A,#N/A,FALSE,"Program Contributions";#N/A,#N/A,FALSE,"P&amp;L Trans YR 2";#N/A,#N/A,FALSE,"Rev &amp; EBITDA YR2";#N/A,#N/A,FALSE,"P&amp;L Trans YR 1";#N/A,#N/A,FALSE,"Rev &amp; EBITDA YR1"}</definedName>
    <definedName name="wrn.Print._.All._.Worksheets." localSheetId="21" hidden="1">{#N/A,#N/A,FALSE,"Capitaliztion Matrix";#N/A,#N/A,FALSE,"4YR P&amp;L";#N/A,#N/A,FALSE,"Program Contributions";#N/A,#N/A,FALSE,"P&amp;L Trans YR 2";#N/A,#N/A,FALSE,"Rev &amp; EBITDA YR2";#N/A,#N/A,FALSE,"P&amp;L Trans YR 1";#N/A,#N/A,FALSE,"Rev &amp; EBITDA YR1"}</definedName>
    <definedName name="wrn.Print._.All._.Worksheets." localSheetId="20" hidden="1">{#N/A,#N/A,FALSE,"Capitaliztion Matrix";#N/A,#N/A,FALSE,"4YR P&amp;L";#N/A,#N/A,FALSE,"Program Contributions";#N/A,#N/A,FALSE,"P&amp;L Trans YR 2";#N/A,#N/A,FALSE,"Rev &amp; EBITDA YR2";#N/A,#N/A,FALSE,"P&amp;L Trans YR 1";#N/A,#N/A,FALSE,"Rev &amp; EBITDA YR1"}</definedName>
    <definedName name="wrn.Print._.All._.Worksheets." localSheetId="24" hidden="1">{#N/A,#N/A,FALSE,"Capitaliztion Matrix";#N/A,#N/A,FALSE,"4YR P&amp;L";#N/A,#N/A,FALSE,"Program Contributions";#N/A,#N/A,FALSE,"P&amp;L Trans YR 2";#N/A,#N/A,FALSE,"Rev &amp; EBITDA YR2";#N/A,#N/A,FALSE,"P&amp;L Trans YR 1";#N/A,#N/A,FALSE,"Rev &amp; EBITDA YR1"}</definedName>
    <definedName name="wrn.Print._.All._.Worksheets." localSheetId="9" hidden="1">{#N/A,#N/A,FALSE,"Capitaliztion Matrix";#N/A,#N/A,FALSE,"4YR P&amp;L";#N/A,#N/A,FALSE,"Program Contributions";#N/A,#N/A,FALSE,"P&amp;L Trans YR 2";#N/A,#N/A,FALSE,"Rev &amp; EBITDA YR2";#N/A,#N/A,FALSE,"P&amp;L Trans YR 1";#N/A,#N/A,FALSE,"Rev &amp; EBITDA YR1"}</definedName>
    <definedName name="wrn.Print._.All._.Worksheets." localSheetId="23" hidden="1">{#N/A,#N/A,FALSE,"Capitaliztion Matrix";#N/A,#N/A,FALSE,"4YR P&amp;L";#N/A,#N/A,FALSE,"Program Contributions";#N/A,#N/A,FALSE,"P&amp;L Trans YR 2";#N/A,#N/A,FALSE,"Rev &amp; EBITDA YR2";#N/A,#N/A,FALSE,"P&amp;L Trans YR 1";#N/A,#N/A,FALSE,"Rev &amp; EBITDA YR1"}</definedName>
    <definedName name="wrn.Print._.All._.Worksheets." localSheetId="8" hidden="1">{#N/A,#N/A,FALSE,"Capitaliztion Matrix";#N/A,#N/A,FALSE,"4YR P&amp;L";#N/A,#N/A,FALSE,"Program Contributions";#N/A,#N/A,FALSE,"P&amp;L Trans YR 2";#N/A,#N/A,FALSE,"Rev &amp; EBITDA YR2";#N/A,#N/A,FALSE,"P&amp;L Trans YR 1";#N/A,#N/A,FALSE,"Rev &amp; EBITDA YR1"}</definedName>
    <definedName name="wrn.Print._.All._.Worksheets." localSheetId="22" hidden="1">{#N/A,#N/A,FALSE,"Capitaliztion Matrix";#N/A,#N/A,FALSE,"4YR P&amp;L";#N/A,#N/A,FALSE,"Program Contributions";#N/A,#N/A,FALSE,"P&amp;L Trans YR 2";#N/A,#N/A,FALSE,"Rev &amp; EBITDA YR2";#N/A,#N/A,FALSE,"P&amp;L Trans YR 1";#N/A,#N/A,FALSE,"Rev &amp; EBITDA YR1"}</definedName>
    <definedName name="wrn.Print._.All._.Worksheets." localSheetId="7" hidden="1">{#N/A,#N/A,FALSE,"Capitaliztion Matrix";#N/A,#N/A,FALSE,"4YR P&amp;L";#N/A,#N/A,FALSE,"Program Contributions";#N/A,#N/A,FALSE,"P&amp;L Trans YR 2";#N/A,#N/A,FALSE,"Rev &amp; EBITDA YR2";#N/A,#N/A,FALSE,"P&amp;L Trans YR 1";#N/A,#N/A,FALSE,"Rev &amp; EBITDA YR1"}</definedName>
    <definedName name="wrn.Print._.All._.Worksheets." hidden="1">{#N/A,#N/A,FALSE,"Capitaliztion Matrix";#N/A,#N/A,FALSE,"4YR P&amp;L";#N/A,#N/A,FALSE,"Program Contributions";#N/A,#N/A,FALSE,"P&amp;L Trans YR 2";#N/A,#N/A,FALSE,"Rev &amp; EBITDA YR2";#N/A,#N/A,FALSE,"P&amp;L Trans YR 1";#N/A,#N/A,FALSE,"Rev &amp; EBITDA YR1"}</definedName>
    <definedName name="wrn.Print2." localSheetId="18"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2." localSheetId="14"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2." localSheetId="17"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2." localSheetId="19"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2." localSheetId="6"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2." localSheetId="3"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2." localSheetId="21"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2." localSheetId="20"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2." localSheetId="24"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2." localSheetId="9"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2." localSheetId="23"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2." localSheetId="8"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2." localSheetId="22"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2." localSheetId="7"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2."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3." localSheetId="18"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3." localSheetId="14"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3." localSheetId="17"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3." localSheetId="19"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3." localSheetId="6"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3." localSheetId="3"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3." localSheetId="21"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3." localSheetId="20"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3." localSheetId="24"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3." localSheetId="9"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3." localSheetId="23"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3." localSheetId="8"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3." localSheetId="22"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3." localSheetId="7"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3."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ac." localSheetId="18" hidden="1">{#N/A,#N/A,FALSE,"Op-BS";#N/A,#N/A,FALSE,"Assum";#N/A,#N/A,FALSE,"IS";#N/A,#N/A,FALSE,"Syn+Elim";#N/A,#N/A,FALSE,"BSCF";#N/A,#N/A,FALSE,"Blue_IS";#N/A,#N/A,FALSE,"Blue_BSCF";#N/A,#N/A,FALSE,"Ratings"}</definedName>
    <definedName name="wrn.printac." localSheetId="14" hidden="1">{#N/A,#N/A,FALSE,"Op-BS";#N/A,#N/A,FALSE,"Assum";#N/A,#N/A,FALSE,"IS";#N/A,#N/A,FALSE,"Syn+Elim";#N/A,#N/A,FALSE,"BSCF";#N/A,#N/A,FALSE,"Blue_IS";#N/A,#N/A,FALSE,"Blue_BSCF";#N/A,#N/A,FALSE,"Ratings"}</definedName>
    <definedName name="wrn.printac." localSheetId="17" hidden="1">{#N/A,#N/A,FALSE,"Op-BS";#N/A,#N/A,FALSE,"Assum";#N/A,#N/A,FALSE,"IS";#N/A,#N/A,FALSE,"Syn+Elim";#N/A,#N/A,FALSE,"BSCF";#N/A,#N/A,FALSE,"Blue_IS";#N/A,#N/A,FALSE,"Blue_BSCF";#N/A,#N/A,FALSE,"Ratings"}</definedName>
    <definedName name="wrn.printac." localSheetId="19" hidden="1">{#N/A,#N/A,FALSE,"Op-BS";#N/A,#N/A,FALSE,"Assum";#N/A,#N/A,FALSE,"IS";#N/A,#N/A,FALSE,"Syn+Elim";#N/A,#N/A,FALSE,"BSCF";#N/A,#N/A,FALSE,"Blue_IS";#N/A,#N/A,FALSE,"Blue_BSCF";#N/A,#N/A,FALSE,"Ratings"}</definedName>
    <definedName name="wrn.printac." localSheetId="6" hidden="1">{#N/A,#N/A,FALSE,"Op-BS";#N/A,#N/A,FALSE,"Assum";#N/A,#N/A,FALSE,"IS";#N/A,#N/A,FALSE,"Syn+Elim";#N/A,#N/A,FALSE,"BSCF";#N/A,#N/A,FALSE,"Blue_IS";#N/A,#N/A,FALSE,"Blue_BSCF";#N/A,#N/A,FALSE,"Ratings"}</definedName>
    <definedName name="wrn.printac." localSheetId="3" hidden="1">{#N/A,#N/A,FALSE,"Op-BS";#N/A,#N/A,FALSE,"Assum";#N/A,#N/A,FALSE,"IS";#N/A,#N/A,FALSE,"Syn+Elim";#N/A,#N/A,FALSE,"BSCF";#N/A,#N/A,FALSE,"Blue_IS";#N/A,#N/A,FALSE,"Blue_BSCF";#N/A,#N/A,FALSE,"Ratings"}</definedName>
    <definedName name="wrn.printac." localSheetId="21" hidden="1">{#N/A,#N/A,FALSE,"Op-BS";#N/A,#N/A,FALSE,"Assum";#N/A,#N/A,FALSE,"IS";#N/A,#N/A,FALSE,"Syn+Elim";#N/A,#N/A,FALSE,"BSCF";#N/A,#N/A,FALSE,"Blue_IS";#N/A,#N/A,FALSE,"Blue_BSCF";#N/A,#N/A,FALSE,"Ratings"}</definedName>
    <definedName name="wrn.printac." localSheetId="20" hidden="1">{#N/A,#N/A,FALSE,"Op-BS";#N/A,#N/A,FALSE,"Assum";#N/A,#N/A,FALSE,"IS";#N/A,#N/A,FALSE,"Syn+Elim";#N/A,#N/A,FALSE,"BSCF";#N/A,#N/A,FALSE,"Blue_IS";#N/A,#N/A,FALSE,"Blue_BSCF";#N/A,#N/A,FALSE,"Ratings"}</definedName>
    <definedName name="wrn.printac." localSheetId="24" hidden="1">{#N/A,#N/A,FALSE,"Op-BS";#N/A,#N/A,FALSE,"Assum";#N/A,#N/A,FALSE,"IS";#N/A,#N/A,FALSE,"Syn+Elim";#N/A,#N/A,FALSE,"BSCF";#N/A,#N/A,FALSE,"Blue_IS";#N/A,#N/A,FALSE,"Blue_BSCF";#N/A,#N/A,FALSE,"Ratings"}</definedName>
    <definedName name="wrn.printac." localSheetId="9" hidden="1">{#N/A,#N/A,FALSE,"Op-BS";#N/A,#N/A,FALSE,"Assum";#N/A,#N/A,FALSE,"IS";#N/A,#N/A,FALSE,"Syn+Elim";#N/A,#N/A,FALSE,"BSCF";#N/A,#N/A,FALSE,"Blue_IS";#N/A,#N/A,FALSE,"Blue_BSCF";#N/A,#N/A,FALSE,"Ratings"}</definedName>
    <definedName name="wrn.printac." localSheetId="23" hidden="1">{#N/A,#N/A,FALSE,"Op-BS";#N/A,#N/A,FALSE,"Assum";#N/A,#N/A,FALSE,"IS";#N/A,#N/A,FALSE,"Syn+Elim";#N/A,#N/A,FALSE,"BSCF";#N/A,#N/A,FALSE,"Blue_IS";#N/A,#N/A,FALSE,"Blue_BSCF";#N/A,#N/A,FALSE,"Ratings"}</definedName>
    <definedName name="wrn.printac." localSheetId="8" hidden="1">{#N/A,#N/A,FALSE,"Op-BS";#N/A,#N/A,FALSE,"Assum";#N/A,#N/A,FALSE,"IS";#N/A,#N/A,FALSE,"Syn+Elim";#N/A,#N/A,FALSE,"BSCF";#N/A,#N/A,FALSE,"Blue_IS";#N/A,#N/A,FALSE,"Blue_BSCF";#N/A,#N/A,FALSE,"Ratings"}</definedName>
    <definedName name="wrn.printac." localSheetId="22" hidden="1">{#N/A,#N/A,FALSE,"Op-BS";#N/A,#N/A,FALSE,"Assum";#N/A,#N/A,FALSE,"IS";#N/A,#N/A,FALSE,"Syn+Elim";#N/A,#N/A,FALSE,"BSCF";#N/A,#N/A,FALSE,"Blue_IS";#N/A,#N/A,FALSE,"Blue_BSCF";#N/A,#N/A,FALSE,"Ratings"}</definedName>
    <definedName name="wrn.printac." localSheetId="7" hidden="1">{#N/A,#N/A,FALSE,"Op-BS";#N/A,#N/A,FALSE,"Assum";#N/A,#N/A,FALSE,"IS";#N/A,#N/A,FALSE,"Syn+Elim";#N/A,#N/A,FALSE,"BSCF";#N/A,#N/A,FALSE,"Blue_IS";#N/A,#N/A,FALSE,"Blue_BSCF";#N/A,#N/A,FALSE,"Ratings"}</definedName>
    <definedName name="wrn.printac." hidden="1">{#N/A,#N/A,FALSE,"Op-BS";#N/A,#N/A,FALSE,"Assum";#N/A,#N/A,FALSE,"IS";#N/A,#N/A,FALSE,"Syn+Elim";#N/A,#N/A,FALSE,"BSCF";#N/A,#N/A,FALSE,"Blue_IS";#N/A,#N/A,FALSE,"Blue_BSCF";#N/A,#N/A,FALSE,"Ratings"}</definedName>
    <definedName name="wrn.Produzione." localSheetId="18" hidden="1">{#N/A,#N/A,FALSE,"Produzione 1";#N/A,#N/A,FALSE,"Rettifica 1";#N/A,#N/A,FALSE,"Produzione 2";#N/A,#N/A,FALSE,"Rettifica 2";#N/A,#N/A,FALSE,"Produzione 3"}</definedName>
    <definedName name="wrn.Produzione." localSheetId="14" hidden="1">{#N/A,#N/A,FALSE,"Produzione 1";#N/A,#N/A,FALSE,"Rettifica 1";#N/A,#N/A,FALSE,"Produzione 2";#N/A,#N/A,FALSE,"Rettifica 2";#N/A,#N/A,FALSE,"Produzione 3"}</definedName>
    <definedName name="wrn.Produzione." localSheetId="17" hidden="1">{#N/A,#N/A,FALSE,"Produzione 1";#N/A,#N/A,FALSE,"Rettifica 1";#N/A,#N/A,FALSE,"Produzione 2";#N/A,#N/A,FALSE,"Rettifica 2";#N/A,#N/A,FALSE,"Produzione 3"}</definedName>
    <definedName name="wrn.Produzione." localSheetId="19" hidden="1">{#N/A,#N/A,FALSE,"Produzione 1";#N/A,#N/A,FALSE,"Rettifica 1";#N/A,#N/A,FALSE,"Produzione 2";#N/A,#N/A,FALSE,"Rettifica 2";#N/A,#N/A,FALSE,"Produzione 3"}</definedName>
    <definedName name="wrn.Produzione." localSheetId="6" hidden="1">{#N/A,#N/A,FALSE,"Produzione 1";#N/A,#N/A,FALSE,"Rettifica 1";#N/A,#N/A,FALSE,"Produzione 2";#N/A,#N/A,FALSE,"Rettifica 2";#N/A,#N/A,FALSE,"Produzione 3"}</definedName>
    <definedName name="wrn.Produzione." localSheetId="3" hidden="1">{#N/A,#N/A,FALSE,"Produzione 1";#N/A,#N/A,FALSE,"Rettifica 1";#N/A,#N/A,FALSE,"Produzione 2";#N/A,#N/A,FALSE,"Rettifica 2";#N/A,#N/A,FALSE,"Produzione 3"}</definedName>
    <definedName name="wrn.Produzione." localSheetId="21" hidden="1">{#N/A,#N/A,FALSE,"Produzione 1";#N/A,#N/A,FALSE,"Rettifica 1";#N/A,#N/A,FALSE,"Produzione 2";#N/A,#N/A,FALSE,"Rettifica 2";#N/A,#N/A,FALSE,"Produzione 3"}</definedName>
    <definedName name="wrn.Produzione." localSheetId="20" hidden="1">{#N/A,#N/A,FALSE,"Produzione 1";#N/A,#N/A,FALSE,"Rettifica 1";#N/A,#N/A,FALSE,"Produzione 2";#N/A,#N/A,FALSE,"Rettifica 2";#N/A,#N/A,FALSE,"Produzione 3"}</definedName>
    <definedName name="wrn.Produzione." localSheetId="24" hidden="1">{#N/A,#N/A,FALSE,"Produzione 1";#N/A,#N/A,FALSE,"Rettifica 1";#N/A,#N/A,FALSE,"Produzione 2";#N/A,#N/A,FALSE,"Rettifica 2";#N/A,#N/A,FALSE,"Produzione 3"}</definedName>
    <definedName name="wrn.Produzione." localSheetId="9" hidden="1">{#N/A,#N/A,FALSE,"Produzione 1";#N/A,#N/A,FALSE,"Rettifica 1";#N/A,#N/A,FALSE,"Produzione 2";#N/A,#N/A,FALSE,"Rettifica 2";#N/A,#N/A,FALSE,"Produzione 3"}</definedName>
    <definedName name="wrn.Produzione." localSheetId="23" hidden="1">{#N/A,#N/A,FALSE,"Produzione 1";#N/A,#N/A,FALSE,"Rettifica 1";#N/A,#N/A,FALSE,"Produzione 2";#N/A,#N/A,FALSE,"Rettifica 2";#N/A,#N/A,FALSE,"Produzione 3"}</definedName>
    <definedName name="wrn.Produzione." localSheetId="8" hidden="1">{#N/A,#N/A,FALSE,"Produzione 1";#N/A,#N/A,FALSE,"Rettifica 1";#N/A,#N/A,FALSE,"Produzione 2";#N/A,#N/A,FALSE,"Rettifica 2";#N/A,#N/A,FALSE,"Produzione 3"}</definedName>
    <definedName name="wrn.Produzione." localSheetId="22" hidden="1">{#N/A,#N/A,FALSE,"Produzione 1";#N/A,#N/A,FALSE,"Rettifica 1";#N/A,#N/A,FALSE,"Produzione 2";#N/A,#N/A,FALSE,"Rettifica 2";#N/A,#N/A,FALSE,"Produzione 3"}</definedName>
    <definedName name="wrn.Produzione." localSheetId="7" hidden="1">{#N/A,#N/A,FALSE,"Produzione 1";#N/A,#N/A,FALSE,"Rettifica 1";#N/A,#N/A,FALSE,"Produzione 2";#N/A,#N/A,FALSE,"Rettifica 2";#N/A,#N/A,FALSE,"Produzione 3"}</definedName>
    <definedName name="wrn.Produzione." hidden="1">{#N/A,#N/A,FALSE,"Produzione 1";#N/A,#N/A,FALSE,"Rettifica 1";#N/A,#N/A,FALSE,"Produzione 2";#N/A,#N/A,FALSE,"Rettifica 2";#N/A,#N/A,FALSE,"Produzione 3"}</definedName>
    <definedName name="wrn.Quarterly._.Income._.Statement." localSheetId="18" hidden="1">{"Quarterly Income Statement",#N/A,FALSE,"P&amp;L Detail"}</definedName>
    <definedName name="wrn.Quarterly._.Income._.Statement." localSheetId="14" hidden="1">{"Quarterly Income Statement",#N/A,FALSE,"P&amp;L Detail"}</definedName>
    <definedName name="wrn.Quarterly._.Income._.Statement." localSheetId="17" hidden="1">{"Quarterly Income Statement",#N/A,FALSE,"P&amp;L Detail"}</definedName>
    <definedName name="wrn.Quarterly._.Income._.Statement." localSheetId="19" hidden="1">{"Quarterly Income Statement",#N/A,FALSE,"P&amp;L Detail"}</definedName>
    <definedName name="wrn.Quarterly._.Income._.Statement." localSheetId="6" hidden="1">{"Quarterly Income Statement",#N/A,FALSE,"P&amp;L Detail"}</definedName>
    <definedName name="wrn.Quarterly._.Income._.Statement." localSheetId="3" hidden="1">{"Quarterly Income Statement",#N/A,FALSE,"P&amp;L Detail"}</definedName>
    <definedName name="wrn.Quarterly._.Income._.Statement." localSheetId="21" hidden="1">{"Quarterly Income Statement",#N/A,FALSE,"P&amp;L Detail"}</definedName>
    <definedName name="wrn.Quarterly._.Income._.Statement." localSheetId="20" hidden="1">{"Quarterly Income Statement",#N/A,FALSE,"P&amp;L Detail"}</definedName>
    <definedName name="wrn.Quarterly._.Income._.Statement." localSheetId="24" hidden="1">{"Quarterly Income Statement",#N/A,FALSE,"P&amp;L Detail"}</definedName>
    <definedName name="wrn.Quarterly._.Income._.Statement." localSheetId="9" hidden="1">{"Quarterly Income Statement",#N/A,FALSE,"P&amp;L Detail"}</definedName>
    <definedName name="wrn.Quarterly._.Income._.Statement." localSheetId="23" hidden="1">{"Quarterly Income Statement",#N/A,FALSE,"P&amp;L Detail"}</definedName>
    <definedName name="wrn.Quarterly._.Income._.Statement." localSheetId="8" hidden="1">{"Quarterly Income Statement",#N/A,FALSE,"P&amp;L Detail"}</definedName>
    <definedName name="wrn.Quarterly._.Income._.Statement." localSheetId="22" hidden="1">{"Quarterly Income Statement",#N/A,FALSE,"P&amp;L Detail"}</definedName>
    <definedName name="wrn.Quarterly._.Income._.Statement." localSheetId="7" hidden="1">{"Quarterly Income Statement",#N/A,FALSE,"P&amp;L Detail"}</definedName>
    <definedName name="wrn.Quarterly._.Income._.Statement." hidden="1">{"Quarterly Income Statement",#N/A,FALSE,"P&amp;L Detail"}</definedName>
    <definedName name="wrn.Report." localSheetId="18" hidden="1">{#N/A,#N/A,FALSE,"Cost Comparison";#N/A,#N/A,FALSE,"ICP Comparison "}</definedName>
    <definedName name="wrn.Report." localSheetId="14" hidden="1">{#N/A,#N/A,FALSE,"Cost Comparison";#N/A,#N/A,FALSE,"ICP Comparison "}</definedName>
    <definedName name="wrn.Report." localSheetId="17" hidden="1">{#N/A,#N/A,FALSE,"Cost Comparison";#N/A,#N/A,FALSE,"ICP Comparison "}</definedName>
    <definedName name="wrn.Report." localSheetId="19" hidden="1">{#N/A,#N/A,FALSE,"Cost Comparison";#N/A,#N/A,FALSE,"ICP Comparison "}</definedName>
    <definedName name="wrn.Report." localSheetId="6" hidden="1">{#N/A,#N/A,FALSE,"Cost Comparison";#N/A,#N/A,FALSE,"ICP Comparison "}</definedName>
    <definedName name="wrn.Report." localSheetId="3" hidden="1">{#N/A,#N/A,FALSE,"Cost Comparison";#N/A,#N/A,FALSE,"ICP Comparison "}</definedName>
    <definedName name="wrn.Report." localSheetId="21" hidden="1">{#N/A,#N/A,FALSE,"Cost Comparison";#N/A,#N/A,FALSE,"ICP Comparison "}</definedName>
    <definedName name="wrn.Report." localSheetId="20" hidden="1">{#N/A,#N/A,FALSE,"Cost Comparison";#N/A,#N/A,FALSE,"ICP Comparison "}</definedName>
    <definedName name="wrn.Report." localSheetId="24" hidden="1">{#N/A,#N/A,FALSE,"Cost Comparison";#N/A,#N/A,FALSE,"ICP Comparison "}</definedName>
    <definedName name="wrn.Report." localSheetId="9" hidden="1">{#N/A,#N/A,FALSE,"Cost Comparison";#N/A,#N/A,FALSE,"ICP Comparison "}</definedName>
    <definedName name="wrn.Report." localSheetId="23" hidden="1">{#N/A,#N/A,FALSE,"Cost Comparison";#N/A,#N/A,FALSE,"ICP Comparison "}</definedName>
    <definedName name="wrn.Report." localSheetId="8" hidden="1">{#N/A,#N/A,FALSE,"Cost Comparison";#N/A,#N/A,FALSE,"ICP Comparison "}</definedName>
    <definedName name="wrn.Report." localSheetId="22" hidden="1">{#N/A,#N/A,FALSE,"Cost Comparison";#N/A,#N/A,FALSE,"ICP Comparison "}</definedName>
    <definedName name="wrn.Report." localSheetId="7" hidden="1">{#N/A,#N/A,FALSE,"Cost Comparison";#N/A,#N/A,FALSE,"ICP Comparison "}</definedName>
    <definedName name="wrn.Report." hidden="1">{#N/A,#N/A,FALSE,"Cost Comparison";#N/A,#N/A,FALSE,"ICP Comparison "}</definedName>
    <definedName name="wrn.Report._.2." localSheetId="18" hidden="1">{#N/A,#N/A,TRUE,"Pivots-Employee";#N/A,"Scenerio2",TRUE,"Assumptions Summary"}</definedName>
    <definedName name="wrn.Report._.2." localSheetId="14" hidden="1">{#N/A,#N/A,TRUE,"Pivots-Employee";#N/A,"Scenerio2",TRUE,"Assumptions Summary"}</definedName>
    <definedName name="wrn.Report._.2." localSheetId="17" hidden="1">{#N/A,#N/A,TRUE,"Pivots-Employee";#N/A,"Scenerio2",TRUE,"Assumptions Summary"}</definedName>
    <definedName name="wrn.Report._.2." localSheetId="19" hidden="1">{#N/A,#N/A,TRUE,"Pivots-Employee";#N/A,"Scenerio2",TRUE,"Assumptions Summary"}</definedName>
    <definedName name="wrn.Report._.2." localSheetId="6" hidden="1">{#N/A,#N/A,TRUE,"Pivots-Employee";#N/A,"Scenerio2",TRUE,"Assumptions Summary"}</definedName>
    <definedName name="wrn.Report._.2." localSheetId="3" hidden="1">{#N/A,#N/A,TRUE,"Pivots-Employee";#N/A,"Scenerio2",TRUE,"Assumptions Summary"}</definedName>
    <definedName name="wrn.Report._.2." localSheetId="21" hidden="1">{#N/A,#N/A,TRUE,"Pivots-Employee";#N/A,"Scenerio2",TRUE,"Assumptions Summary"}</definedName>
    <definedName name="wrn.Report._.2." localSheetId="20" hidden="1">{#N/A,#N/A,TRUE,"Pivots-Employee";#N/A,"Scenerio2",TRUE,"Assumptions Summary"}</definedName>
    <definedName name="wrn.Report._.2." localSheetId="24" hidden="1">{#N/A,#N/A,TRUE,"Pivots-Employee";#N/A,"Scenerio2",TRUE,"Assumptions Summary"}</definedName>
    <definedName name="wrn.Report._.2." localSheetId="9" hidden="1">{#N/A,#N/A,TRUE,"Pivots-Employee";#N/A,"Scenerio2",TRUE,"Assumptions Summary"}</definedName>
    <definedName name="wrn.Report._.2." localSheetId="23" hidden="1">{#N/A,#N/A,TRUE,"Pivots-Employee";#N/A,"Scenerio2",TRUE,"Assumptions Summary"}</definedName>
    <definedName name="wrn.Report._.2." localSheetId="8" hidden="1">{#N/A,#N/A,TRUE,"Pivots-Employee";#N/A,"Scenerio2",TRUE,"Assumptions Summary"}</definedName>
    <definedName name="wrn.Report._.2." localSheetId="22" hidden="1">{#N/A,#N/A,TRUE,"Pivots-Employee";#N/A,"Scenerio2",TRUE,"Assumptions Summary"}</definedName>
    <definedName name="wrn.Report._.2." localSheetId="7" hidden="1">{#N/A,#N/A,TRUE,"Pivots-Employee";#N/A,"Scenerio2",TRUE,"Assumptions Summary"}</definedName>
    <definedName name="wrn.Report._.2." hidden="1">{#N/A,#N/A,TRUE,"Pivots-Employee";#N/A,"Scenerio2",TRUE,"Assumptions Summary"}</definedName>
    <definedName name="wrn.Report1." localSheetId="18" hidden="1">{#N/A,#N/A,TRUE,"Pivots-Employee";#N/A,"Scenario1",TRUE,"Assumptions Summary"}</definedName>
    <definedName name="wrn.Report1." localSheetId="14" hidden="1">{#N/A,#N/A,TRUE,"Pivots-Employee";#N/A,"Scenario1",TRUE,"Assumptions Summary"}</definedName>
    <definedName name="wrn.Report1." localSheetId="17" hidden="1">{#N/A,#N/A,TRUE,"Pivots-Employee";#N/A,"Scenario1",TRUE,"Assumptions Summary"}</definedName>
    <definedName name="wrn.Report1." localSheetId="19" hidden="1">{#N/A,#N/A,TRUE,"Pivots-Employee";#N/A,"Scenario1",TRUE,"Assumptions Summary"}</definedName>
    <definedName name="wrn.Report1." localSheetId="6" hidden="1">{#N/A,#N/A,TRUE,"Pivots-Employee";#N/A,"Scenario1",TRUE,"Assumptions Summary"}</definedName>
    <definedName name="wrn.Report1." localSheetId="3" hidden="1">{#N/A,#N/A,TRUE,"Pivots-Employee";#N/A,"Scenario1",TRUE,"Assumptions Summary"}</definedName>
    <definedName name="wrn.Report1." localSheetId="21" hidden="1">{#N/A,#N/A,TRUE,"Pivots-Employee";#N/A,"Scenario1",TRUE,"Assumptions Summary"}</definedName>
    <definedName name="wrn.Report1." localSheetId="20" hidden="1">{#N/A,#N/A,TRUE,"Pivots-Employee";#N/A,"Scenario1",TRUE,"Assumptions Summary"}</definedName>
    <definedName name="wrn.Report1." localSheetId="24" hidden="1">{#N/A,#N/A,TRUE,"Pivots-Employee";#N/A,"Scenario1",TRUE,"Assumptions Summary"}</definedName>
    <definedName name="wrn.Report1." localSheetId="9" hidden="1">{#N/A,#N/A,TRUE,"Pivots-Employee";#N/A,"Scenario1",TRUE,"Assumptions Summary"}</definedName>
    <definedName name="wrn.Report1." localSheetId="23" hidden="1">{#N/A,#N/A,TRUE,"Pivots-Employee";#N/A,"Scenario1",TRUE,"Assumptions Summary"}</definedName>
    <definedName name="wrn.Report1." localSheetId="8" hidden="1">{#N/A,#N/A,TRUE,"Pivots-Employee";#N/A,"Scenario1",TRUE,"Assumptions Summary"}</definedName>
    <definedName name="wrn.Report1." localSheetId="22" hidden="1">{#N/A,#N/A,TRUE,"Pivots-Employee";#N/A,"Scenario1",TRUE,"Assumptions Summary"}</definedName>
    <definedName name="wrn.Report1." localSheetId="7" hidden="1">{#N/A,#N/A,TRUE,"Pivots-Employee";#N/A,"Scenario1",TRUE,"Assumptions Summary"}</definedName>
    <definedName name="wrn.Report1." hidden="1">{#N/A,#N/A,TRUE,"Pivots-Employee";#N/A,"Scenario1",TRUE,"Assumptions Summary"}</definedName>
    <definedName name="wrn.Research._.Dept." localSheetId="18" hidden="1">{"hc buildup",#N/A,FALSE,"Headcount Build-up";"7xx - ops summary - hc",#N/A,FALSE,"7xx_Research Summary";"7xx operations summary",#N/A,FALSE,"7xx_Research Summary";"720 custom research",#N/A,FALSE,"720_Custom Research";"730 syn research",#N/A,FALSE,"730_Syndicated Research"}</definedName>
    <definedName name="wrn.Research._.Dept." localSheetId="14" hidden="1">{"hc buildup",#N/A,FALSE,"Headcount Build-up";"7xx - ops summary - hc",#N/A,FALSE,"7xx_Research Summary";"7xx operations summary",#N/A,FALSE,"7xx_Research Summary";"720 custom research",#N/A,FALSE,"720_Custom Research";"730 syn research",#N/A,FALSE,"730_Syndicated Research"}</definedName>
    <definedName name="wrn.Research._.Dept." localSheetId="17" hidden="1">{"hc buildup",#N/A,FALSE,"Headcount Build-up";"7xx - ops summary - hc",#N/A,FALSE,"7xx_Research Summary";"7xx operations summary",#N/A,FALSE,"7xx_Research Summary";"720 custom research",#N/A,FALSE,"720_Custom Research";"730 syn research",#N/A,FALSE,"730_Syndicated Research"}</definedName>
    <definedName name="wrn.Research._.Dept." localSheetId="19" hidden="1">{"hc buildup",#N/A,FALSE,"Headcount Build-up";"7xx - ops summary - hc",#N/A,FALSE,"7xx_Research Summary";"7xx operations summary",#N/A,FALSE,"7xx_Research Summary";"720 custom research",#N/A,FALSE,"720_Custom Research";"730 syn research",#N/A,FALSE,"730_Syndicated Research"}</definedName>
    <definedName name="wrn.Research._.Dept." localSheetId="6" hidden="1">{"hc buildup",#N/A,FALSE,"Headcount Build-up";"7xx - ops summary - hc",#N/A,FALSE,"7xx_Research Summary";"7xx operations summary",#N/A,FALSE,"7xx_Research Summary";"720 custom research",#N/A,FALSE,"720_Custom Research";"730 syn research",#N/A,FALSE,"730_Syndicated Research"}</definedName>
    <definedName name="wrn.Research._.Dept." localSheetId="3" hidden="1">{"hc buildup",#N/A,FALSE,"Headcount Build-up";"7xx - ops summary - hc",#N/A,FALSE,"7xx_Research Summary";"7xx operations summary",#N/A,FALSE,"7xx_Research Summary";"720 custom research",#N/A,FALSE,"720_Custom Research";"730 syn research",#N/A,FALSE,"730_Syndicated Research"}</definedName>
    <definedName name="wrn.Research._.Dept." localSheetId="21" hidden="1">{"hc buildup",#N/A,FALSE,"Headcount Build-up";"7xx - ops summary - hc",#N/A,FALSE,"7xx_Research Summary";"7xx operations summary",#N/A,FALSE,"7xx_Research Summary";"720 custom research",#N/A,FALSE,"720_Custom Research";"730 syn research",#N/A,FALSE,"730_Syndicated Research"}</definedName>
    <definedName name="wrn.Research._.Dept." localSheetId="20" hidden="1">{"hc buildup",#N/A,FALSE,"Headcount Build-up";"7xx - ops summary - hc",#N/A,FALSE,"7xx_Research Summary";"7xx operations summary",#N/A,FALSE,"7xx_Research Summary";"720 custom research",#N/A,FALSE,"720_Custom Research";"730 syn research",#N/A,FALSE,"730_Syndicated Research"}</definedName>
    <definedName name="wrn.Research._.Dept." localSheetId="24" hidden="1">{"hc buildup",#N/A,FALSE,"Headcount Build-up";"7xx - ops summary - hc",#N/A,FALSE,"7xx_Research Summary";"7xx operations summary",#N/A,FALSE,"7xx_Research Summary";"720 custom research",#N/A,FALSE,"720_Custom Research";"730 syn research",#N/A,FALSE,"730_Syndicated Research"}</definedName>
    <definedName name="wrn.Research._.Dept." localSheetId="9" hidden="1">{"hc buildup",#N/A,FALSE,"Headcount Build-up";"7xx - ops summary - hc",#N/A,FALSE,"7xx_Research Summary";"7xx operations summary",#N/A,FALSE,"7xx_Research Summary";"720 custom research",#N/A,FALSE,"720_Custom Research";"730 syn research",#N/A,FALSE,"730_Syndicated Research"}</definedName>
    <definedName name="wrn.Research._.Dept." localSheetId="23" hidden="1">{"hc buildup",#N/A,FALSE,"Headcount Build-up";"7xx - ops summary - hc",#N/A,FALSE,"7xx_Research Summary";"7xx operations summary",#N/A,FALSE,"7xx_Research Summary";"720 custom research",#N/A,FALSE,"720_Custom Research";"730 syn research",#N/A,FALSE,"730_Syndicated Research"}</definedName>
    <definedName name="wrn.Research._.Dept." localSheetId="8" hidden="1">{"hc buildup",#N/A,FALSE,"Headcount Build-up";"7xx - ops summary - hc",#N/A,FALSE,"7xx_Research Summary";"7xx operations summary",#N/A,FALSE,"7xx_Research Summary";"720 custom research",#N/A,FALSE,"720_Custom Research";"730 syn research",#N/A,FALSE,"730_Syndicated Research"}</definedName>
    <definedName name="wrn.Research._.Dept." localSheetId="22" hidden="1">{"hc buildup",#N/A,FALSE,"Headcount Build-up";"7xx - ops summary - hc",#N/A,FALSE,"7xx_Research Summary";"7xx operations summary",#N/A,FALSE,"7xx_Research Summary";"720 custom research",#N/A,FALSE,"720_Custom Research";"730 syn research",#N/A,FALSE,"730_Syndicated Research"}</definedName>
    <definedName name="wrn.Research._.Dept." localSheetId="7" hidden="1">{"hc buildup",#N/A,FALSE,"Headcount Build-up";"7xx - ops summary - hc",#N/A,FALSE,"7xx_Research Summary";"7xx operations summary",#N/A,FALSE,"7xx_Research Summary";"720 custom research",#N/A,FALSE,"720_Custom Research";"730 syn research",#N/A,FALSE,"730_Syndicated Research"}</definedName>
    <definedName name="wrn.Research._.Dept." hidden="1">{"hc buildup",#N/A,FALSE,"Headcount Build-up";"7xx - ops summary - hc",#N/A,FALSE,"7xx_Research Summary";"7xx operations summary",#N/A,FALSE,"7xx_Research Summary";"720 custom research",#N/A,FALSE,"720_Custom Research";"730 syn research",#N/A,FALSE,"730_Syndicated Research"}</definedName>
    <definedName name="wrn.Revenue._.Cost._.Model." localSheetId="18" hidden="1">{"revenue buildup",#N/A,FALSE,"Revenue_Cost Model";"hc buildup",#N/A,FALSE,"Headcount Build-up";"1xx summary ops - HC",#N/A,FALSE,"1xx_Operations Summary";"1xx ops summary - expense",#N/A,FALSE,"1xx_Operations Summary";"110 admin ops",#N/A,FALSE,"110_Admin";"120 survey ops",#N/A,FALSE,"120_Survey Research";"130 resorce mgmt",#N/A,FALSE,"130_Resource Mgmt.";"140 panel member",#N/A,FALSE,"140_Panel Member"}</definedName>
    <definedName name="wrn.Revenue._.Cost._.Model." localSheetId="14" hidden="1">{"revenue buildup",#N/A,FALSE,"Revenue_Cost Model";"hc buildup",#N/A,FALSE,"Headcount Build-up";"1xx summary ops - HC",#N/A,FALSE,"1xx_Operations Summary";"1xx ops summary - expense",#N/A,FALSE,"1xx_Operations Summary";"110 admin ops",#N/A,FALSE,"110_Admin";"120 survey ops",#N/A,FALSE,"120_Survey Research";"130 resorce mgmt",#N/A,FALSE,"130_Resource Mgmt.";"140 panel member",#N/A,FALSE,"140_Panel Member"}</definedName>
    <definedName name="wrn.Revenue._.Cost._.Model." localSheetId="17" hidden="1">{"revenue buildup",#N/A,FALSE,"Revenue_Cost Model";"hc buildup",#N/A,FALSE,"Headcount Build-up";"1xx summary ops - HC",#N/A,FALSE,"1xx_Operations Summary";"1xx ops summary - expense",#N/A,FALSE,"1xx_Operations Summary";"110 admin ops",#N/A,FALSE,"110_Admin";"120 survey ops",#N/A,FALSE,"120_Survey Research";"130 resorce mgmt",#N/A,FALSE,"130_Resource Mgmt.";"140 panel member",#N/A,FALSE,"140_Panel Member"}</definedName>
    <definedName name="wrn.Revenue._.Cost._.Model." localSheetId="19" hidden="1">{"revenue buildup",#N/A,FALSE,"Revenue_Cost Model";"hc buildup",#N/A,FALSE,"Headcount Build-up";"1xx summary ops - HC",#N/A,FALSE,"1xx_Operations Summary";"1xx ops summary - expense",#N/A,FALSE,"1xx_Operations Summary";"110 admin ops",#N/A,FALSE,"110_Admin";"120 survey ops",#N/A,FALSE,"120_Survey Research";"130 resorce mgmt",#N/A,FALSE,"130_Resource Mgmt.";"140 panel member",#N/A,FALSE,"140_Panel Member"}</definedName>
    <definedName name="wrn.Revenue._.Cost._.Model." localSheetId="6" hidden="1">{"revenue buildup",#N/A,FALSE,"Revenue_Cost Model";"hc buildup",#N/A,FALSE,"Headcount Build-up";"1xx summary ops - HC",#N/A,FALSE,"1xx_Operations Summary";"1xx ops summary - expense",#N/A,FALSE,"1xx_Operations Summary";"110 admin ops",#N/A,FALSE,"110_Admin";"120 survey ops",#N/A,FALSE,"120_Survey Research";"130 resorce mgmt",#N/A,FALSE,"130_Resource Mgmt.";"140 panel member",#N/A,FALSE,"140_Panel Member"}</definedName>
    <definedName name="wrn.Revenue._.Cost._.Model." localSheetId="3" hidden="1">{"revenue buildup",#N/A,FALSE,"Revenue_Cost Model";"hc buildup",#N/A,FALSE,"Headcount Build-up";"1xx summary ops - HC",#N/A,FALSE,"1xx_Operations Summary";"1xx ops summary - expense",#N/A,FALSE,"1xx_Operations Summary";"110 admin ops",#N/A,FALSE,"110_Admin";"120 survey ops",#N/A,FALSE,"120_Survey Research";"130 resorce mgmt",#N/A,FALSE,"130_Resource Mgmt.";"140 panel member",#N/A,FALSE,"140_Panel Member"}</definedName>
    <definedName name="wrn.Revenue._.Cost._.Model." localSheetId="21" hidden="1">{"revenue buildup",#N/A,FALSE,"Revenue_Cost Model";"hc buildup",#N/A,FALSE,"Headcount Build-up";"1xx summary ops - HC",#N/A,FALSE,"1xx_Operations Summary";"1xx ops summary - expense",#N/A,FALSE,"1xx_Operations Summary";"110 admin ops",#N/A,FALSE,"110_Admin";"120 survey ops",#N/A,FALSE,"120_Survey Research";"130 resorce mgmt",#N/A,FALSE,"130_Resource Mgmt.";"140 panel member",#N/A,FALSE,"140_Panel Member"}</definedName>
    <definedName name="wrn.Revenue._.Cost._.Model." localSheetId="20" hidden="1">{"revenue buildup",#N/A,FALSE,"Revenue_Cost Model";"hc buildup",#N/A,FALSE,"Headcount Build-up";"1xx summary ops - HC",#N/A,FALSE,"1xx_Operations Summary";"1xx ops summary - expense",#N/A,FALSE,"1xx_Operations Summary";"110 admin ops",#N/A,FALSE,"110_Admin";"120 survey ops",#N/A,FALSE,"120_Survey Research";"130 resorce mgmt",#N/A,FALSE,"130_Resource Mgmt.";"140 panel member",#N/A,FALSE,"140_Panel Member"}</definedName>
    <definedName name="wrn.Revenue._.Cost._.Model." localSheetId="24" hidden="1">{"revenue buildup",#N/A,FALSE,"Revenue_Cost Model";"hc buildup",#N/A,FALSE,"Headcount Build-up";"1xx summary ops - HC",#N/A,FALSE,"1xx_Operations Summary";"1xx ops summary - expense",#N/A,FALSE,"1xx_Operations Summary";"110 admin ops",#N/A,FALSE,"110_Admin";"120 survey ops",#N/A,FALSE,"120_Survey Research";"130 resorce mgmt",#N/A,FALSE,"130_Resource Mgmt.";"140 panel member",#N/A,FALSE,"140_Panel Member"}</definedName>
    <definedName name="wrn.Revenue._.Cost._.Model." localSheetId="9" hidden="1">{"revenue buildup",#N/A,FALSE,"Revenue_Cost Model";"hc buildup",#N/A,FALSE,"Headcount Build-up";"1xx summary ops - HC",#N/A,FALSE,"1xx_Operations Summary";"1xx ops summary - expense",#N/A,FALSE,"1xx_Operations Summary";"110 admin ops",#N/A,FALSE,"110_Admin";"120 survey ops",#N/A,FALSE,"120_Survey Research";"130 resorce mgmt",#N/A,FALSE,"130_Resource Mgmt.";"140 panel member",#N/A,FALSE,"140_Panel Member"}</definedName>
    <definedName name="wrn.Revenue._.Cost._.Model." localSheetId="23" hidden="1">{"revenue buildup",#N/A,FALSE,"Revenue_Cost Model";"hc buildup",#N/A,FALSE,"Headcount Build-up";"1xx summary ops - HC",#N/A,FALSE,"1xx_Operations Summary";"1xx ops summary - expense",#N/A,FALSE,"1xx_Operations Summary";"110 admin ops",#N/A,FALSE,"110_Admin";"120 survey ops",#N/A,FALSE,"120_Survey Research";"130 resorce mgmt",#N/A,FALSE,"130_Resource Mgmt.";"140 panel member",#N/A,FALSE,"140_Panel Member"}</definedName>
    <definedName name="wrn.Revenue._.Cost._.Model." localSheetId="8" hidden="1">{"revenue buildup",#N/A,FALSE,"Revenue_Cost Model";"hc buildup",#N/A,FALSE,"Headcount Build-up";"1xx summary ops - HC",#N/A,FALSE,"1xx_Operations Summary";"1xx ops summary - expense",#N/A,FALSE,"1xx_Operations Summary";"110 admin ops",#N/A,FALSE,"110_Admin";"120 survey ops",#N/A,FALSE,"120_Survey Research";"130 resorce mgmt",#N/A,FALSE,"130_Resource Mgmt.";"140 panel member",#N/A,FALSE,"140_Panel Member"}</definedName>
    <definedName name="wrn.Revenue._.Cost._.Model." localSheetId="22" hidden="1">{"revenue buildup",#N/A,FALSE,"Revenue_Cost Model";"hc buildup",#N/A,FALSE,"Headcount Build-up";"1xx summary ops - HC",#N/A,FALSE,"1xx_Operations Summary";"1xx ops summary - expense",#N/A,FALSE,"1xx_Operations Summary";"110 admin ops",#N/A,FALSE,"110_Admin";"120 survey ops",#N/A,FALSE,"120_Survey Research";"130 resorce mgmt",#N/A,FALSE,"130_Resource Mgmt.";"140 panel member",#N/A,FALSE,"140_Panel Member"}</definedName>
    <definedName name="wrn.Revenue._.Cost._.Model." localSheetId="7" hidden="1">{"revenue buildup",#N/A,FALSE,"Revenue_Cost Model";"hc buildup",#N/A,FALSE,"Headcount Build-up";"1xx summary ops - HC",#N/A,FALSE,"1xx_Operations Summary";"1xx ops summary - expense",#N/A,FALSE,"1xx_Operations Summary";"110 admin ops",#N/A,FALSE,"110_Admin";"120 survey ops",#N/A,FALSE,"120_Survey Research";"130 resorce mgmt",#N/A,FALSE,"130_Resource Mgmt.";"140 panel member",#N/A,FALSE,"140_Panel Member"}</definedName>
    <definedName name="wrn.Revenue._.Cost._.Model." hidden="1">{"revenue buildup",#N/A,FALSE,"Revenue_Cost Model";"hc buildup",#N/A,FALSE,"Headcount Build-up";"1xx summary ops - HC",#N/A,FALSE,"1xx_Operations Summary";"1xx ops summary - expense",#N/A,FALSE,"1xx_Operations Summary";"110 admin ops",#N/A,FALSE,"110_Admin";"120 survey ops",#N/A,FALSE,"120_Survey Research";"130 resorce mgmt",#N/A,FALSE,"130_Resource Mgmt.";"140 panel member",#N/A,FALSE,"140_Panel Member"}</definedName>
    <definedName name="wrn.review." localSheetId="18" hidden="1">{"review",#N/A,FALSE,"FACTSHT"}</definedName>
    <definedName name="wrn.review." localSheetId="14" hidden="1">{"review",#N/A,FALSE,"FACTSHT"}</definedName>
    <definedName name="wrn.review." localSheetId="17" hidden="1">{"review",#N/A,FALSE,"FACTSHT"}</definedName>
    <definedName name="wrn.review." localSheetId="19" hidden="1">{"review",#N/A,FALSE,"FACTSHT"}</definedName>
    <definedName name="wrn.review." localSheetId="6" hidden="1">{"review",#N/A,FALSE,"FACTSHT"}</definedName>
    <definedName name="wrn.review." localSheetId="3" hidden="1">{"review",#N/A,FALSE,"FACTSHT"}</definedName>
    <definedName name="wrn.review." localSheetId="21" hidden="1">{"review",#N/A,FALSE,"FACTSHT"}</definedName>
    <definedName name="wrn.review." localSheetId="20" hidden="1">{"review",#N/A,FALSE,"FACTSHT"}</definedName>
    <definedName name="wrn.review." localSheetId="24" hidden="1">{"review",#N/A,FALSE,"FACTSHT"}</definedName>
    <definedName name="wrn.review." localSheetId="9" hidden="1">{"review",#N/A,FALSE,"FACTSHT"}</definedName>
    <definedName name="wrn.review." localSheetId="23" hidden="1">{"review",#N/A,FALSE,"FACTSHT"}</definedName>
    <definedName name="wrn.review." localSheetId="8" hidden="1">{"review",#N/A,FALSE,"FACTSHT"}</definedName>
    <definedName name="wrn.review." localSheetId="22" hidden="1">{"review",#N/A,FALSE,"FACTSHT"}</definedName>
    <definedName name="wrn.review." localSheetId="7" hidden="1">{"review",#N/A,FALSE,"FACTSHT"}</definedName>
    <definedName name="wrn.review." hidden="1">{"review",#N/A,FALSE,"FACTSHT"}</definedName>
    <definedName name="wrn.review1." localSheetId="18" hidden="1">{"review",#N/A,FALSE,"FACTSHT"}</definedName>
    <definedName name="wrn.review1." localSheetId="14" hidden="1">{"review",#N/A,FALSE,"FACTSHT"}</definedName>
    <definedName name="wrn.review1." localSheetId="17" hidden="1">{"review",#N/A,FALSE,"FACTSHT"}</definedName>
    <definedName name="wrn.review1." localSheetId="19" hidden="1">{"review",#N/A,FALSE,"FACTSHT"}</definedName>
    <definedName name="wrn.review1." localSheetId="6" hidden="1">{"review",#N/A,FALSE,"FACTSHT"}</definedName>
    <definedName name="wrn.review1." localSheetId="3" hidden="1">{"review",#N/A,FALSE,"FACTSHT"}</definedName>
    <definedName name="wrn.review1." localSheetId="21" hidden="1">{"review",#N/A,FALSE,"FACTSHT"}</definedName>
    <definedName name="wrn.review1." localSheetId="20" hidden="1">{"review",#N/A,FALSE,"FACTSHT"}</definedName>
    <definedName name="wrn.review1." localSheetId="24" hidden="1">{"review",#N/A,FALSE,"FACTSHT"}</definedName>
    <definedName name="wrn.review1." localSheetId="9" hidden="1">{"review",#N/A,FALSE,"FACTSHT"}</definedName>
    <definedName name="wrn.review1." localSheetId="23" hidden="1">{"review",#N/A,FALSE,"FACTSHT"}</definedName>
    <definedName name="wrn.review1." localSheetId="8" hidden="1">{"review",#N/A,FALSE,"FACTSHT"}</definedName>
    <definedName name="wrn.review1." localSheetId="22" hidden="1">{"review",#N/A,FALSE,"FACTSHT"}</definedName>
    <definedName name="wrn.review1." localSheetId="7" hidden="1">{"review",#N/A,FALSE,"FACTSHT"}</definedName>
    <definedName name="wrn.review1." hidden="1">{"review",#N/A,FALSE,"FACTSHT"}</definedName>
    <definedName name="wrn.SBEI." localSheetId="18" hidden="1">{#N/A,#N/A,TRUE,"Table1";#N/A,#N/A,TRUE,"Table2";#N/A,#N/A,TRUE,"Table3";#N/A,#N/A,TRUE,"Table4";#N/A,#N/A,TRUE,"Table5";#N/A,#N/A,TRUE,"Table6";#N/A,#N/A,TRUE,"Table7";#N/A,#N/A,TRUE,"Table8";#N/A,#N/A,TRUE,"Table9";#N/A,#N/A,TRUE,"Table10";#N/A,#N/A,TRUE,"Table11";#N/A,#N/A,TRUE,"Table12";#N/A,#N/A,TRUE,"Table13";#N/A,#N/A,TRUE,"Table14"}</definedName>
    <definedName name="wrn.SBEI." localSheetId="14" hidden="1">{#N/A,#N/A,TRUE,"Table1";#N/A,#N/A,TRUE,"Table2";#N/A,#N/A,TRUE,"Table3";#N/A,#N/A,TRUE,"Table4";#N/A,#N/A,TRUE,"Table5";#N/A,#N/A,TRUE,"Table6";#N/A,#N/A,TRUE,"Table7";#N/A,#N/A,TRUE,"Table8";#N/A,#N/A,TRUE,"Table9";#N/A,#N/A,TRUE,"Table10";#N/A,#N/A,TRUE,"Table11";#N/A,#N/A,TRUE,"Table12";#N/A,#N/A,TRUE,"Table13";#N/A,#N/A,TRUE,"Table14"}</definedName>
    <definedName name="wrn.SBEI." localSheetId="17" hidden="1">{#N/A,#N/A,TRUE,"Table1";#N/A,#N/A,TRUE,"Table2";#N/A,#N/A,TRUE,"Table3";#N/A,#N/A,TRUE,"Table4";#N/A,#N/A,TRUE,"Table5";#N/A,#N/A,TRUE,"Table6";#N/A,#N/A,TRUE,"Table7";#N/A,#N/A,TRUE,"Table8";#N/A,#N/A,TRUE,"Table9";#N/A,#N/A,TRUE,"Table10";#N/A,#N/A,TRUE,"Table11";#N/A,#N/A,TRUE,"Table12";#N/A,#N/A,TRUE,"Table13";#N/A,#N/A,TRUE,"Table14"}</definedName>
    <definedName name="wrn.SBEI." localSheetId="19" hidden="1">{#N/A,#N/A,TRUE,"Table1";#N/A,#N/A,TRUE,"Table2";#N/A,#N/A,TRUE,"Table3";#N/A,#N/A,TRUE,"Table4";#N/A,#N/A,TRUE,"Table5";#N/A,#N/A,TRUE,"Table6";#N/A,#N/A,TRUE,"Table7";#N/A,#N/A,TRUE,"Table8";#N/A,#N/A,TRUE,"Table9";#N/A,#N/A,TRUE,"Table10";#N/A,#N/A,TRUE,"Table11";#N/A,#N/A,TRUE,"Table12";#N/A,#N/A,TRUE,"Table13";#N/A,#N/A,TRUE,"Table14"}</definedName>
    <definedName name="wrn.SBEI." localSheetId="6" hidden="1">{#N/A,#N/A,TRUE,"Table1";#N/A,#N/A,TRUE,"Table2";#N/A,#N/A,TRUE,"Table3";#N/A,#N/A,TRUE,"Table4";#N/A,#N/A,TRUE,"Table5";#N/A,#N/A,TRUE,"Table6";#N/A,#N/A,TRUE,"Table7";#N/A,#N/A,TRUE,"Table8";#N/A,#N/A,TRUE,"Table9";#N/A,#N/A,TRUE,"Table10";#N/A,#N/A,TRUE,"Table11";#N/A,#N/A,TRUE,"Table12";#N/A,#N/A,TRUE,"Table13";#N/A,#N/A,TRUE,"Table14"}</definedName>
    <definedName name="wrn.SBEI." localSheetId="3" hidden="1">{#N/A,#N/A,TRUE,"Table1";#N/A,#N/A,TRUE,"Table2";#N/A,#N/A,TRUE,"Table3";#N/A,#N/A,TRUE,"Table4";#N/A,#N/A,TRUE,"Table5";#N/A,#N/A,TRUE,"Table6";#N/A,#N/A,TRUE,"Table7";#N/A,#N/A,TRUE,"Table8";#N/A,#N/A,TRUE,"Table9";#N/A,#N/A,TRUE,"Table10";#N/A,#N/A,TRUE,"Table11";#N/A,#N/A,TRUE,"Table12";#N/A,#N/A,TRUE,"Table13";#N/A,#N/A,TRUE,"Table14"}</definedName>
    <definedName name="wrn.SBEI." localSheetId="21" hidden="1">{#N/A,#N/A,TRUE,"Table1";#N/A,#N/A,TRUE,"Table2";#N/A,#N/A,TRUE,"Table3";#N/A,#N/A,TRUE,"Table4";#N/A,#N/A,TRUE,"Table5";#N/A,#N/A,TRUE,"Table6";#N/A,#N/A,TRUE,"Table7";#N/A,#N/A,TRUE,"Table8";#N/A,#N/A,TRUE,"Table9";#N/A,#N/A,TRUE,"Table10";#N/A,#N/A,TRUE,"Table11";#N/A,#N/A,TRUE,"Table12";#N/A,#N/A,TRUE,"Table13";#N/A,#N/A,TRUE,"Table14"}</definedName>
    <definedName name="wrn.SBEI." localSheetId="20" hidden="1">{#N/A,#N/A,TRUE,"Table1";#N/A,#N/A,TRUE,"Table2";#N/A,#N/A,TRUE,"Table3";#N/A,#N/A,TRUE,"Table4";#N/A,#N/A,TRUE,"Table5";#N/A,#N/A,TRUE,"Table6";#N/A,#N/A,TRUE,"Table7";#N/A,#N/A,TRUE,"Table8";#N/A,#N/A,TRUE,"Table9";#N/A,#N/A,TRUE,"Table10";#N/A,#N/A,TRUE,"Table11";#N/A,#N/A,TRUE,"Table12";#N/A,#N/A,TRUE,"Table13";#N/A,#N/A,TRUE,"Table14"}</definedName>
    <definedName name="wrn.SBEI." localSheetId="24" hidden="1">{#N/A,#N/A,TRUE,"Table1";#N/A,#N/A,TRUE,"Table2";#N/A,#N/A,TRUE,"Table3";#N/A,#N/A,TRUE,"Table4";#N/A,#N/A,TRUE,"Table5";#N/A,#N/A,TRUE,"Table6";#N/A,#N/A,TRUE,"Table7";#N/A,#N/A,TRUE,"Table8";#N/A,#N/A,TRUE,"Table9";#N/A,#N/A,TRUE,"Table10";#N/A,#N/A,TRUE,"Table11";#N/A,#N/A,TRUE,"Table12";#N/A,#N/A,TRUE,"Table13";#N/A,#N/A,TRUE,"Table14"}</definedName>
    <definedName name="wrn.SBEI." localSheetId="9" hidden="1">{#N/A,#N/A,TRUE,"Table1";#N/A,#N/A,TRUE,"Table2";#N/A,#N/A,TRUE,"Table3";#N/A,#N/A,TRUE,"Table4";#N/A,#N/A,TRUE,"Table5";#N/A,#N/A,TRUE,"Table6";#N/A,#N/A,TRUE,"Table7";#N/A,#N/A,TRUE,"Table8";#N/A,#N/A,TRUE,"Table9";#N/A,#N/A,TRUE,"Table10";#N/A,#N/A,TRUE,"Table11";#N/A,#N/A,TRUE,"Table12";#N/A,#N/A,TRUE,"Table13";#N/A,#N/A,TRUE,"Table14"}</definedName>
    <definedName name="wrn.SBEI." localSheetId="23" hidden="1">{#N/A,#N/A,TRUE,"Table1";#N/A,#N/A,TRUE,"Table2";#N/A,#N/A,TRUE,"Table3";#N/A,#N/A,TRUE,"Table4";#N/A,#N/A,TRUE,"Table5";#N/A,#N/A,TRUE,"Table6";#N/A,#N/A,TRUE,"Table7";#N/A,#N/A,TRUE,"Table8";#N/A,#N/A,TRUE,"Table9";#N/A,#N/A,TRUE,"Table10";#N/A,#N/A,TRUE,"Table11";#N/A,#N/A,TRUE,"Table12";#N/A,#N/A,TRUE,"Table13";#N/A,#N/A,TRUE,"Table14"}</definedName>
    <definedName name="wrn.SBEI." localSheetId="8" hidden="1">{#N/A,#N/A,TRUE,"Table1";#N/A,#N/A,TRUE,"Table2";#N/A,#N/A,TRUE,"Table3";#N/A,#N/A,TRUE,"Table4";#N/A,#N/A,TRUE,"Table5";#N/A,#N/A,TRUE,"Table6";#N/A,#N/A,TRUE,"Table7";#N/A,#N/A,TRUE,"Table8";#N/A,#N/A,TRUE,"Table9";#N/A,#N/A,TRUE,"Table10";#N/A,#N/A,TRUE,"Table11";#N/A,#N/A,TRUE,"Table12";#N/A,#N/A,TRUE,"Table13";#N/A,#N/A,TRUE,"Table14"}</definedName>
    <definedName name="wrn.SBEI." localSheetId="22" hidden="1">{#N/A,#N/A,TRUE,"Table1";#N/A,#N/A,TRUE,"Table2";#N/A,#N/A,TRUE,"Table3";#N/A,#N/A,TRUE,"Table4";#N/A,#N/A,TRUE,"Table5";#N/A,#N/A,TRUE,"Table6";#N/A,#N/A,TRUE,"Table7";#N/A,#N/A,TRUE,"Table8";#N/A,#N/A,TRUE,"Table9";#N/A,#N/A,TRUE,"Table10";#N/A,#N/A,TRUE,"Table11";#N/A,#N/A,TRUE,"Table12";#N/A,#N/A,TRUE,"Table13";#N/A,#N/A,TRUE,"Table14"}</definedName>
    <definedName name="wrn.SBEI." localSheetId="7" hidden="1">{#N/A,#N/A,TRUE,"Table1";#N/A,#N/A,TRUE,"Table2";#N/A,#N/A,TRUE,"Table3";#N/A,#N/A,TRUE,"Table4";#N/A,#N/A,TRUE,"Table5";#N/A,#N/A,TRUE,"Table6";#N/A,#N/A,TRUE,"Table7";#N/A,#N/A,TRUE,"Table8";#N/A,#N/A,TRUE,"Table9";#N/A,#N/A,TRUE,"Table10";#N/A,#N/A,TRUE,"Table11";#N/A,#N/A,TRUE,"Table12";#N/A,#N/A,TRUE,"Table13";#N/A,#N/A,TRUE,"Table14"}</definedName>
    <definedName name="wrn.SBEI." hidden="1">{#N/A,#N/A,TRUE,"Table1";#N/A,#N/A,TRUE,"Table2";#N/A,#N/A,TRUE,"Table3";#N/A,#N/A,TRUE,"Table4";#N/A,#N/A,TRUE,"Table5";#N/A,#N/A,TRUE,"Table6";#N/A,#N/A,TRUE,"Table7";#N/A,#N/A,TRUE,"Table8";#N/A,#N/A,TRUE,"Table9";#N/A,#N/A,TRUE,"Table10";#N/A,#N/A,TRUE,"Table11";#N/A,#N/A,TRUE,"Table12";#N/A,#N/A,TRUE,"Table13";#N/A,#N/A,TRUE,"Table14"}</definedName>
    <definedName name="wrn.Schedule1." localSheetId="18" hidden="1">{#N/A,#N/A,FALSE,"GAF98"}</definedName>
    <definedName name="wrn.Schedule1." localSheetId="14" hidden="1">{#N/A,#N/A,FALSE,"GAF98"}</definedName>
    <definedName name="wrn.Schedule1." localSheetId="15" hidden="1">{#N/A,#N/A,FALSE,"GAF98"}</definedName>
    <definedName name="wrn.Schedule1." localSheetId="16" hidden="1">{#N/A,#N/A,FALSE,"GAF98"}</definedName>
    <definedName name="wrn.Schedule1." localSheetId="17" hidden="1">{#N/A,#N/A,FALSE,"GAF98"}</definedName>
    <definedName name="wrn.Schedule1." localSheetId="19" hidden="1">{#N/A,#N/A,FALSE,"GAF98"}</definedName>
    <definedName name="wrn.Schedule1." localSheetId="6" hidden="1">{#N/A,#N/A,FALSE,"GAF98"}</definedName>
    <definedName name="wrn.Schedule1." localSheetId="3" hidden="1">{#N/A,#N/A,FALSE,"GAF98"}</definedName>
    <definedName name="wrn.Schedule1." localSheetId="25" hidden="1">{#N/A,#N/A,FALSE,"GAF98"}</definedName>
    <definedName name="wrn.Schedule1." localSheetId="21" hidden="1">{#N/A,#N/A,FALSE,"GAF98"}</definedName>
    <definedName name="wrn.Schedule1." localSheetId="20" hidden="1">{#N/A,#N/A,FALSE,"GAF98"}</definedName>
    <definedName name="wrn.Schedule1." localSheetId="24" hidden="1">{#N/A,#N/A,FALSE,"GAF98"}</definedName>
    <definedName name="wrn.Schedule1." localSheetId="9" hidden="1">{#N/A,#N/A,FALSE,"GAF98"}</definedName>
    <definedName name="wrn.Schedule1." localSheetId="23" hidden="1">{#N/A,#N/A,FALSE,"GAF98"}</definedName>
    <definedName name="wrn.Schedule1." localSheetId="8" hidden="1">{#N/A,#N/A,FALSE,"GAF98"}</definedName>
    <definedName name="wrn.Schedule1." localSheetId="22" hidden="1">{#N/A,#N/A,FALSE,"GAF98"}</definedName>
    <definedName name="wrn.Schedule1." localSheetId="7" hidden="1">{#N/A,#N/A,FALSE,"GAF98"}</definedName>
    <definedName name="wrn.Schedule1." hidden="1">{#N/A,#N/A,FALSE,"GAF98"}</definedName>
    <definedName name="wrn.Schedule2." localSheetId="18" hidden="1">{#N/A,#N/A,FALSE,"GAF98"}</definedName>
    <definedName name="wrn.Schedule2." localSheetId="14" hidden="1">{#N/A,#N/A,FALSE,"GAF98"}</definedName>
    <definedName name="wrn.Schedule2." localSheetId="15" hidden="1">{#N/A,#N/A,FALSE,"GAF98"}</definedName>
    <definedName name="wrn.Schedule2." localSheetId="16" hidden="1">{#N/A,#N/A,FALSE,"GAF98"}</definedName>
    <definedName name="wrn.Schedule2." localSheetId="17" hidden="1">{#N/A,#N/A,FALSE,"GAF98"}</definedName>
    <definedName name="wrn.Schedule2." localSheetId="19" hidden="1">{#N/A,#N/A,FALSE,"GAF98"}</definedName>
    <definedName name="wrn.Schedule2." localSheetId="6" hidden="1">{#N/A,#N/A,FALSE,"GAF98"}</definedName>
    <definedName name="wrn.Schedule2." localSheetId="3" hidden="1">{#N/A,#N/A,FALSE,"GAF98"}</definedName>
    <definedName name="wrn.Schedule2." localSheetId="25" hidden="1">{#N/A,#N/A,FALSE,"GAF98"}</definedName>
    <definedName name="wrn.Schedule2." localSheetId="21" hidden="1">{#N/A,#N/A,FALSE,"GAF98"}</definedName>
    <definedName name="wrn.Schedule2." localSheetId="20" hidden="1">{#N/A,#N/A,FALSE,"GAF98"}</definedName>
    <definedName name="wrn.Schedule2." localSheetId="24" hidden="1">{#N/A,#N/A,FALSE,"GAF98"}</definedName>
    <definedName name="wrn.Schedule2." localSheetId="9" hidden="1">{#N/A,#N/A,FALSE,"GAF98"}</definedName>
    <definedName name="wrn.Schedule2." localSheetId="23" hidden="1">{#N/A,#N/A,FALSE,"GAF98"}</definedName>
    <definedName name="wrn.Schedule2." localSheetId="8" hidden="1">{#N/A,#N/A,FALSE,"GAF98"}</definedName>
    <definedName name="wrn.Schedule2." localSheetId="22" hidden="1">{#N/A,#N/A,FALSE,"GAF98"}</definedName>
    <definedName name="wrn.Schedule2." localSheetId="7" hidden="1">{#N/A,#N/A,FALSE,"GAF98"}</definedName>
    <definedName name="wrn.Schedule2." hidden="1">{#N/A,#N/A,FALSE,"GAF98"}</definedName>
    <definedName name="wrn.Schedule3." localSheetId="18" hidden="1">{#N/A,#N/A,FALSE,"GAF98"}</definedName>
    <definedName name="wrn.Schedule3." localSheetId="14" hidden="1">{#N/A,#N/A,FALSE,"GAF98"}</definedName>
    <definedName name="wrn.Schedule3." localSheetId="15" hidden="1">{#N/A,#N/A,FALSE,"GAF98"}</definedName>
    <definedName name="wrn.Schedule3." localSheetId="16" hidden="1">{#N/A,#N/A,FALSE,"GAF98"}</definedName>
    <definedName name="wrn.Schedule3." localSheetId="17" hidden="1">{#N/A,#N/A,FALSE,"GAF98"}</definedName>
    <definedName name="wrn.Schedule3." localSheetId="19" hidden="1">{#N/A,#N/A,FALSE,"GAF98"}</definedName>
    <definedName name="wrn.Schedule3." localSheetId="6" hidden="1">{#N/A,#N/A,FALSE,"GAF98"}</definedName>
    <definedName name="wrn.Schedule3." localSheetId="3" hidden="1">{#N/A,#N/A,FALSE,"GAF98"}</definedName>
    <definedName name="wrn.Schedule3." localSheetId="25" hidden="1">{#N/A,#N/A,FALSE,"GAF98"}</definedName>
    <definedName name="wrn.Schedule3." localSheetId="21" hidden="1">{#N/A,#N/A,FALSE,"GAF98"}</definedName>
    <definedName name="wrn.Schedule3." localSheetId="20" hidden="1">{#N/A,#N/A,FALSE,"GAF98"}</definedName>
    <definedName name="wrn.Schedule3." localSheetId="24" hidden="1">{#N/A,#N/A,FALSE,"GAF98"}</definedName>
    <definedName name="wrn.Schedule3." localSheetId="9" hidden="1">{#N/A,#N/A,FALSE,"GAF98"}</definedName>
    <definedName name="wrn.Schedule3." localSheetId="23" hidden="1">{#N/A,#N/A,FALSE,"GAF98"}</definedName>
    <definedName name="wrn.Schedule3." localSheetId="8" hidden="1">{#N/A,#N/A,FALSE,"GAF98"}</definedName>
    <definedName name="wrn.Schedule3." localSheetId="22" hidden="1">{#N/A,#N/A,FALSE,"GAF98"}</definedName>
    <definedName name="wrn.Schedule3." localSheetId="7" hidden="1">{#N/A,#N/A,FALSE,"GAF98"}</definedName>
    <definedName name="wrn.Schedule3." hidden="1">{#N/A,#N/A,FALSE,"GAF98"}</definedName>
    <definedName name="wrn.Schedule4." localSheetId="18" hidden="1">{#N/A,#N/A,FALSE,"GAF98"}</definedName>
    <definedName name="wrn.Schedule4." localSheetId="14" hidden="1">{#N/A,#N/A,FALSE,"GAF98"}</definedName>
    <definedName name="wrn.Schedule4." localSheetId="15" hidden="1">{#N/A,#N/A,FALSE,"GAF98"}</definedName>
    <definedName name="wrn.Schedule4." localSheetId="16" hidden="1">{#N/A,#N/A,FALSE,"GAF98"}</definedName>
    <definedName name="wrn.Schedule4." localSheetId="17" hidden="1">{#N/A,#N/A,FALSE,"GAF98"}</definedName>
    <definedName name="wrn.Schedule4." localSheetId="19" hidden="1">{#N/A,#N/A,FALSE,"GAF98"}</definedName>
    <definedName name="wrn.Schedule4." localSheetId="6" hidden="1">{#N/A,#N/A,FALSE,"GAF98"}</definedName>
    <definedName name="wrn.Schedule4." localSheetId="3" hidden="1">{#N/A,#N/A,FALSE,"GAF98"}</definedName>
    <definedName name="wrn.Schedule4." localSheetId="25" hidden="1">{#N/A,#N/A,FALSE,"GAF98"}</definedName>
    <definedName name="wrn.Schedule4." localSheetId="21" hidden="1">{#N/A,#N/A,FALSE,"GAF98"}</definedName>
    <definedName name="wrn.Schedule4." localSheetId="20" hidden="1">{#N/A,#N/A,FALSE,"GAF98"}</definedName>
    <definedName name="wrn.Schedule4." localSheetId="24" hidden="1">{#N/A,#N/A,FALSE,"GAF98"}</definedName>
    <definedName name="wrn.Schedule4." localSheetId="9" hidden="1">{#N/A,#N/A,FALSE,"GAF98"}</definedName>
    <definedName name="wrn.Schedule4." localSheetId="23" hidden="1">{#N/A,#N/A,FALSE,"GAF98"}</definedName>
    <definedName name="wrn.Schedule4." localSheetId="8" hidden="1">{#N/A,#N/A,FALSE,"GAF98"}</definedName>
    <definedName name="wrn.Schedule4." localSheetId="22" hidden="1">{#N/A,#N/A,FALSE,"GAF98"}</definedName>
    <definedName name="wrn.Schedule4." localSheetId="7" hidden="1">{#N/A,#N/A,FALSE,"GAF98"}</definedName>
    <definedName name="wrn.Schedule4." hidden="1">{#N/A,#N/A,FALSE,"GAF98"}</definedName>
    <definedName name="wrn.Statistics." localSheetId="18" hidden="1">{"Std Poor",#N/A,FALSE,"S&amp;P";"Sum Stats",#N/A,FALSE,"Stats"}</definedName>
    <definedName name="wrn.Statistics." localSheetId="14" hidden="1">{"Std Poor",#N/A,FALSE,"S&amp;P";"Sum Stats",#N/A,FALSE,"Stats"}</definedName>
    <definedName name="wrn.Statistics." localSheetId="17" hidden="1">{"Std Poor",#N/A,FALSE,"S&amp;P";"Sum Stats",#N/A,FALSE,"Stats"}</definedName>
    <definedName name="wrn.Statistics." localSheetId="19" hidden="1">{"Std Poor",#N/A,FALSE,"S&amp;P";"Sum Stats",#N/A,FALSE,"Stats"}</definedName>
    <definedName name="wrn.Statistics." localSheetId="6" hidden="1">{"Std Poor",#N/A,FALSE,"S&amp;P";"Sum Stats",#N/A,FALSE,"Stats"}</definedName>
    <definedName name="wrn.Statistics." localSheetId="3" hidden="1">{"Std Poor",#N/A,FALSE,"S&amp;P";"Sum Stats",#N/A,FALSE,"Stats"}</definedName>
    <definedName name="wrn.Statistics." localSheetId="21" hidden="1">{"Std Poor",#N/A,FALSE,"S&amp;P";"Sum Stats",#N/A,FALSE,"Stats"}</definedName>
    <definedName name="wrn.Statistics." localSheetId="20" hidden="1">{"Std Poor",#N/A,FALSE,"S&amp;P";"Sum Stats",#N/A,FALSE,"Stats"}</definedName>
    <definedName name="wrn.Statistics." localSheetId="24" hidden="1">{"Std Poor",#N/A,FALSE,"S&amp;P";"Sum Stats",#N/A,FALSE,"Stats"}</definedName>
    <definedName name="wrn.Statistics." localSheetId="9" hidden="1">{"Std Poor",#N/A,FALSE,"S&amp;P";"Sum Stats",#N/A,FALSE,"Stats"}</definedName>
    <definedName name="wrn.Statistics." localSheetId="23" hidden="1">{"Std Poor",#N/A,FALSE,"S&amp;P";"Sum Stats",#N/A,FALSE,"Stats"}</definedName>
    <definedName name="wrn.Statistics." localSheetId="8" hidden="1">{"Std Poor",#N/A,FALSE,"S&amp;P";"Sum Stats",#N/A,FALSE,"Stats"}</definedName>
    <definedName name="wrn.Statistics." localSheetId="22" hidden="1">{"Std Poor",#N/A,FALSE,"S&amp;P";"Sum Stats",#N/A,FALSE,"Stats"}</definedName>
    <definedName name="wrn.Statistics." localSheetId="7" hidden="1">{"Std Poor",#N/A,FALSE,"S&amp;P";"Sum Stats",#N/A,FALSE,"Stats"}</definedName>
    <definedName name="wrn.Statistics." hidden="1">{"Std Poor",#N/A,FALSE,"S&amp;P";"Sum Stats",#N/A,FALSE,"Stats"}</definedName>
    <definedName name="wrn.Target." localSheetId="18"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localSheetId="14"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localSheetId="17"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localSheetId="19"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localSheetId="6"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localSheetId="3"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localSheetId="21"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localSheetId="20"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localSheetId="24"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localSheetId="9"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localSheetId="23"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localSheetId="8"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localSheetId="2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localSheetId="7"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 localSheetId="18"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 localSheetId="14"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 localSheetId="17"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 localSheetId="19"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 localSheetId="6"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 localSheetId="3"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 localSheetId="21"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 localSheetId="20"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 localSheetId="24"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 localSheetId="9"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 localSheetId="23"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 localSheetId="8"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 localSheetId="2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 localSheetId="7"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localSheetId="18"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localSheetId="14"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localSheetId="17"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localSheetId="19"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localSheetId="6"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localSheetId="3"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localSheetId="21"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localSheetId="20"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localSheetId="24"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localSheetId="9"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localSheetId="23"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localSheetId="8"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localSheetId="2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localSheetId="7"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localSheetId="18"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localSheetId="14"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localSheetId="17"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localSheetId="19"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localSheetId="6"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localSheetId="3"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localSheetId="21"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localSheetId="20"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localSheetId="24"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localSheetId="9"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localSheetId="23"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localSheetId="8"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localSheetId="2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localSheetId="7"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LBO." localSheetId="18" hidden="1">{#N/A,#N/A,TRUE,"Tar-Ass";#N/A,#N/A,TRUE,"Tar-Ass LBO";#N/A,#N/A,TRUE,"LBO Ret";#N/A,#N/A,TRUE,"Tar-BS LBO";#N/A,#N/A,TRUE,"Tar-IS LBO";#N/A,#N/A,TRUE,"Tar-CF LBO";#N/A,#N/A,TRUE,"Tar-Debt LBO";#N/A,#N/A,TRUE,"Tar-Int LBO";#N/A,#N/A,TRUE,"Tar-Taxes LBO";#N/A,#N/A,TRUE,"Tar-Val LBO"}</definedName>
    <definedName name="wrn.TargetLBO." localSheetId="14" hidden="1">{#N/A,#N/A,TRUE,"Tar-Ass";#N/A,#N/A,TRUE,"Tar-Ass LBO";#N/A,#N/A,TRUE,"LBO Ret";#N/A,#N/A,TRUE,"Tar-BS LBO";#N/A,#N/A,TRUE,"Tar-IS LBO";#N/A,#N/A,TRUE,"Tar-CF LBO";#N/A,#N/A,TRUE,"Tar-Debt LBO";#N/A,#N/A,TRUE,"Tar-Int LBO";#N/A,#N/A,TRUE,"Tar-Taxes LBO";#N/A,#N/A,TRUE,"Tar-Val LBO"}</definedName>
    <definedName name="wrn.TargetLBO." localSheetId="17" hidden="1">{#N/A,#N/A,TRUE,"Tar-Ass";#N/A,#N/A,TRUE,"Tar-Ass LBO";#N/A,#N/A,TRUE,"LBO Ret";#N/A,#N/A,TRUE,"Tar-BS LBO";#N/A,#N/A,TRUE,"Tar-IS LBO";#N/A,#N/A,TRUE,"Tar-CF LBO";#N/A,#N/A,TRUE,"Tar-Debt LBO";#N/A,#N/A,TRUE,"Tar-Int LBO";#N/A,#N/A,TRUE,"Tar-Taxes LBO";#N/A,#N/A,TRUE,"Tar-Val LBO"}</definedName>
    <definedName name="wrn.TargetLBO." localSheetId="19" hidden="1">{#N/A,#N/A,TRUE,"Tar-Ass";#N/A,#N/A,TRUE,"Tar-Ass LBO";#N/A,#N/A,TRUE,"LBO Ret";#N/A,#N/A,TRUE,"Tar-BS LBO";#N/A,#N/A,TRUE,"Tar-IS LBO";#N/A,#N/A,TRUE,"Tar-CF LBO";#N/A,#N/A,TRUE,"Tar-Debt LBO";#N/A,#N/A,TRUE,"Tar-Int LBO";#N/A,#N/A,TRUE,"Tar-Taxes LBO";#N/A,#N/A,TRUE,"Tar-Val LBO"}</definedName>
    <definedName name="wrn.TargetLBO." localSheetId="6" hidden="1">{#N/A,#N/A,TRUE,"Tar-Ass";#N/A,#N/A,TRUE,"Tar-Ass LBO";#N/A,#N/A,TRUE,"LBO Ret";#N/A,#N/A,TRUE,"Tar-BS LBO";#N/A,#N/A,TRUE,"Tar-IS LBO";#N/A,#N/A,TRUE,"Tar-CF LBO";#N/A,#N/A,TRUE,"Tar-Debt LBO";#N/A,#N/A,TRUE,"Tar-Int LBO";#N/A,#N/A,TRUE,"Tar-Taxes LBO";#N/A,#N/A,TRUE,"Tar-Val LBO"}</definedName>
    <definedName name="wrn.TargetLBO." localSheetId="3" hidden="1">{#N/A,#N/A,TRUE,"Tar-Ass";#N/A,#N/A,TRUE,"Tar-Ass LBO";#N/A,#N/A,TRUE,"LBO Ret";#N/A,#N/A,TRUE,"Tar-BS LBO";#N/A,#N/A,TRUE,"Tar-IS LBO";#N/A,#N/A,TRUE,"Tar-CF LBO";#N/A,#N/A,TRUE,"Tar-Debt LBO";#N/A,#N/A,TRUE,"Tar-Int LBO";#N/A,#N/A,TRUE,"Tar-Taxes LBO";#N/A,#N/A,TRUE,"Tar-Val LBO"}</definedName>
    <definedName name="wrn.TargetLBO." localSheetId="21" hidden="1">{#N/A,#N/A,TRUE,"Tar-Ass";#N/A,#N/A,TRUE,"Tar-Ass LBO";#N/A,#N/A,TRUE,"LBO Ret";#N/A,#N/A,TRUE,"Tar-BS LBO";#N/A,#N/A,TRUE,"Tar-IS LBO";#N/A,#N/A,TRUE,"Tar-CF LBO";#N/A,#N/A,TRUE,"Tar-Debt LBO";#N/A,#N/A,TRUE,"Tar-Int LBO";#N/A,#N/A,TRUE,"Tar-Taxes LBO";#N/A,#N/A,TRUE,"Tar-Val LBO"}</definedName>
    <definedName name="wrn.TargetLBO." localSheetId="20" hidden="1">{#N/A,#N/A,TRUE,"Tar-Ass";#N/A,#N/A,TRUE,"Tar-Ass LBO";#N/A,#N/A,TRUE,"LBO Ret";#N/A,#N/A,TRUE,"Tar-BS LBO";#N/A,#N/A,TRUE,"Tar-IS LBO";#N/A,#N/A,TRUE,"Tar-CF LBO";#N/A,#N/A,TRUE,"Tar-Debt LBO";#N/A,#N/A,TRUE,"Tar-Int LBO";#N/A,#N/A,TRUE,"Tar-Taxes LBO";#N/A,#N/A,TRUE,"Tar-Val LBO"}</definedName>
    <definedName name="wrn.TargetLBO." localSheetId="24" hidden="1">{#N/A,#N/A,TRUE,"Tar-Ass";#N/A,#N/A,TRUE,"Tar-Ass LBO";#N/A,#N/A,TRUE,"LBO Ret";#N/A,#N/A,TRUE,"Tar-BS LBO";#N/A,#N/A,TRUE,"Tar-IS LBO";#N/A,#N/A,TRUE,"Tar-CF LBO";#N/A,#N/A,TRUE,"Tar-Debt LBO";#N/A,#N/A,TRUE,"Tar-Int LBO";#N/A,#N/A,TRUE,"Tar-Taxes LBO";#N/A,#N/A,TRUE,"Tar-Val LBO"}</definedName>
    <definedName name="wrn.TargetLBO." localSheetId="9" hidden="1">{#N/A,#N/A,TRUE,"Tar-Ass";#N/A,#N/A,TRUE,"Tar-Ass LBO";#N/A,#N/A,TRUE,"LBO Ret";#N/A,#N/A,TRUE,"Tar-BS LBO";#N/A,#N/A,TRUE,"Tar-IS LBO";#N/A,#N/A,TRUE,"Tar-CF LBO";#N/A,#N/A,TRUE,"Tar-Debt LBO";#N/A,#N/A,TRUE,"Tar-Int LBO";#N/A,#N/A,TRUE,"Tar-Taxes LBO";#N/A,#N/A,TRUE,"Tar-Val LBO"}</definedName>
    <definedName name="wrn.TargetLBO." localSheetId="23" hidden="1">{#N/A,#N/A,TRUE,"Tar-Ass";#N/A,#N/A,TRUE,"Tar-Ass LBO";#N/A,#N/A,TRUE,"LBO Ret";#N/A,#N/A,TRUE,"Tar-BS LBO";#N/A,#N/A,TRUE,"Tar-IS LBO";#N/A,#N/A,TRUE,"Tar-CF LBO";#N/A,#N/A,TRUE,"Tar-Debt LBO";#N/A,#N/A,TRUE,"Tar-Int LBO";#N/A,#N/A,TRUE,"Tar-Taxes LBO";#N/A,#N/A,TRUE,"Tar-Val LBO"}</definedName>
    <definedName name="wrn.TargetLBO." localSheetId="8" hidden="1">{#N/A,#N/A,TRUE,"Tar-Ass";#N/A,#N/A,TRUE,"Tar-Ass LBO";#N/A,#N/A,TRUE,"LBO Ret";#N/A,#N/A,TRUE,"Tar-BS LBO";#N/A,#N/A,TRUE,"Tar-IS LBO";#N/A,#N/A,TRUE,"Tar-CF LBO";#N/A,#N/A,TRUE,"Tar-Debt LBO";#N/A,#N/A,TRUE,"Tar-Int LBO";#N/A,#N/A,TRUE,"Tar-Taxes LBO";#N/A,#N/A,TRUE,"Tar-Val LBO"}</definedName>
    <definedName name="wrn.TargetLBO." localSheetId="22" hidden="1">{#N/A,#N/A,TRUE,"Tar-Ass";#N/A,#N/A,TRUE,"Tar-Ass LBO";#N/A,#N/A,TRUE,"LBO Ret";#N/A,#N/A,TRUE,"Tar-BS LBO";#N/A,#N/A,TRUE,"Tar-IS LBO";#N/A,#N/A,TRUE,"Tar-CF LBO";#N/A,#N/A,TRUE,"Tar-Debt LBO";#N/A,#N/A,TRUE,"Tar-Int LBO";#N/A,#N/A,TRUE,"Tar-Taxes LBO";#N/A,#N/A,TRUE,"Tar-Val LBO"}</definedName>
    <definedName name="wrn.TargetLBO." localSheetId="7" hidden="1">{#N/A,#N/A,TRUE,"Tar-Ass";#N/A,#N/A,TRUE,"Tar-Ass LBO";#N/A,#N/A,TRUE,"LBO Ret";#N/A,#N/A,TRUE,"Tar-BS LBO";#N/A,#N/A,TRUE,"Tar-IS LBO";#N/A,#N/A,TRUE,"Tar-CF LBO";#N/A,#N/A,TRUE,"Tar-Debt LBO";#N/A,#N/A,TRUE,"Tar-Int LBO";#N/A,#N/A,TRUE,"Tar-Taxes LBO";#N/A,#N/A,TRUE,"Tar-Val LBO"}</definedName>
    <definedName name="wrn.TargetLBO." hidden="1">{#N/A,#N/A,TRUE,"Tar-Ass";#N/A,#N/A,TRUE,"Tar-Ass LBO";#N/A,#N/A,TRUE,"LBO Ret";#N/A,#N/A,TRUE,"Tar-BS LBO";#N/A,#N/A,TRUE,"Tar-IS LBO";#N/A,#N/A,TRUE,"Tar-CF LBO";#N/A,#N/A,TRUE,"Tar-Debt LBO";#N/A,#N/A,TRUE,"Tar-Int LBO";#N/A,#N/A,TRUE,"Tar-Taxes LBO";#N/A,#N/A,TRUE,"Tar-Val LBO"}</definedName>
    <definedName name="wrn.TargetLBO._2" localSheetId="18" hidden="1">{#N/A,#N/A,TRUE,"Tar-Ass";#N/A,#N/A,TRUE,"Tar-Ass LBO";#N/A,#N/A,TRUE,"LBO Ret";#N/A,#N/A,TRUE,"Tar-BS LBO";#N/A,#N/A,TRUE,"Tar-IS LBO";#N/A,#N/A,TRUE,"Tar-CF LBO";#N/A,#N/A,TRUE,"Tar-Debt LBO";#N/A,#N/A,TRUE,"Tar-Int LBO";#N/A,#N/A,TRUE,"Tar-Taxes LBO";#N/A,#N/A,TRUE,"Tar-Val LBO"}</definedName>
    <definedName name="wrn.TargetLBO._2" localSheetId="14" hidden="1">{#N/A,#N/A,TRUE,"Tar-Ass";#N/A,#N/A,TRUE,"Tar-Ass LBO";#N/A,#N/A,TRUE,"LBO Ret";#N/A,#N/A,TRUE,"Tar-BS LBO";#N/A,#N/A,TRUE,"Tar-IS LBO";#N/A,#N/A,TRUE,"Tar-CF LBO";#N/A,#N/A,TRUE,"Tar-Debt LBO";#N/A,#N/A,TRUE,"Tar-Int LBO";#N/A,#N/A,TRUE,"Tar-Taxes LBO";#N/A,#N/A,TRUE,"Tar-Val LBO"}</definedName>
    <definedName name="wrn.TargetLBO._2" localSheetId="17" hidden="1">{#N/A,#N/A,TRUE,"Tar-Ass";#N/A,#N/A,TRUE,"Tar-Ass LBO";#N/A,#N/A,TRUE,"LBO Ret";#N/A,#N/A,TRUE,"Tar-BS LBO";#N/A,#N/A,TRUE,"Tar-IS LBO";#N/A,#N/A,TRUE,"Tar-CF LBO";#N/A,#N/A,TRUE,"Tar-Debt LBO";#N/A,#N/A,TRUE,"Tar-Int LBO";#N/A,#N/A,TRUE,"Tar-Taxes LBO";#N/A,#N/A,TRUE,"Tar-Val LBO"}</definedName>
    <definedName name="wrn.TargetLBO._2" localSheetId="19" hidden="1">{#N/A,#N/A,TRUE,"Tar-Ass";#N/A,#N/A,TRUE,"Tar-Ass LBO";#N/A,#N/A,TRUE,"LBO Ret";#N/A,#N/A,TRUE,"Tar-BS LBO";#N/A,#N/A,TRUE,"Tar-IS LBO";#N/A,#N/A,TRUE,"Tar-CF LBO";#N/A,#N/A,TRUE,"Tar-Debt LBO";#N/A,#N/A,TRUE,"Tar-Int LBO";#N/A,#N/A,TRUE,"Tar-Taxes LBO";#N/A,#N/A,TRUE,"Tar-Val LBO"}</definedName>
    <definedName name="wrn.TargetLBO._2" localSheetId="6" hidden="1">{#N/A,#N/A,TRUE,"Tar-Ass";#N/A,#N/A,TRUE,"Tar-Ass LBO";#N/A,#N/A,TRUE,"LBO Ret";#N/A,#N/A,TRUE,"Tar-BS LBO";#N/A,#N/A,TRUE,"Tar-IS LBO";#N/A,#N/A,TRUE,"Tar-CF LBO";#N/A,#N/A,TRUE,"Tar-Debt LBO";#N/A,#N/A,TRUE,"Tar-Int LBO";#N/A,#N/A,TRUE,"Tar-Taxes LBO";#N/A,#N/A,TRUE,"Tar-Val LBO"}</definedName>
    <definedName name="wrn.TargetLBO._2" localSheetId="3" hidden="1">{#N/A,#N/A,TRUE,"Tar-Ass";#N/A,#N/A,TRUE,"Tar-Ass LBO";#N/A,#N/A,TRUE,"LBO Ret";#N/A,#N/A,TRUE,"Tar-BS LBO";#N/A,#N/A,TRUE,"Tar-IS LBO";#N/A,#N/A,TRUE,"Tar-CF LBO";#N/A,#N/A,TRUE,"Tar-Debt LBO";#N/A,#N/A,TRUE,"Tar-Int LBO";#N/A,#N/A,TRUE,"Tar-Taxes LBO";#N/A,#N/A,TRUE,"Tar-Val LBO"}</definedName>
    <definedName name="wrn.TargetLBO._2" localSheetId="21" hidden="1">{#N/A,#N/A,TRUE,"Tar-Ass";#N/A,#N/A,TRUE,"Tar-Ass LBO";#N/A,#N/A,TRUE,"LBO Ret";#N/A,#N/A,TRUE,"Tar-BS LBO";#N/A,#N/A,TRUE,"Tar-IS LBO";#N/A,#N/A,TRUE,"Tar-CF LBO";#N/A,#N/A,TRUE,"Tar-Debt LBO";#N/A,#N/A,TRUE,"Tar-Int LBO";#N/A,#N/A,TRUE,"Tar-Taxes LBO";#N/A,#N/A,TRUE,"Tar-Val LBO"}</definedName>
    <definedName name="wrn.TargetLBO._2" localSheetId="20" hidden="1">{#N/A,#N/A,TRUE,"Tar-Ass";#N/A,#N/A,TRUE,"Tar-Ass LBO";#N/A,#N/A,TRUE,"LBO Ret";#N/A,#N/A,TRUE,"Tar-BS LBO";#N/A,#N/A,TRUE,"Tar-IS LBO";#N/A,#N/A,TRUE,"Tar-CF LBO";#N/A,#N/A,TRUE,"Tar-Debt LBO";#N/A,#N/A,TRUE,"Tar-Int LBO";#N/A,#N/A,TRUE,"Tar-Taxes LBO";#N/A,#N/A,TRUE,"Tar-Val LBO"}</definedName>
    <definedName name="wrn.TargetLBO._2" localSheetId="24" hidden="1">{#N/A,#N/A,TRUE,"Tar-Ass";#N/A,#N/A,TRUE,"Tar-Ass LBO";#N/A,#N/A,TRUE,"LBO Ret";#N/A,#N/A,TRUE,"Tar-BS LBO";#N/A,#N/A,TRUE,"Tar-IS LBO";#N/A,#N/A,TRUE,"Tar-CF LBO";#N/A,#N/A,TRUE,"Tar-Debt LBO";#N/A,#N/A,TRUE,"Tar-Int LBO";#N/A,#N/A,TRUE,"Tar-Taxes LBO";#N/A,#N/A,TRUE,"Tar-Val LBO"}</definedName>
    <definedName name="wrn.TargetLBO._2" localSheetId="9" hidden="1">{#N/A,#N/A,TRUE,"Tar-Ass";#N/A,#N/A,TRUE,"Tar-Ass LBO";#N/A,#N/A,TRUE,"LBO Ret";#N/A,#N/A,TRUE,"Tar-BS LBO";#N/A,#N/A,TRUE,"Tar-IS LBO";#N/A,#N/A,TRUE,"Tar-CF LBO";#N/A,#N/A,TRUE,"Tar-Debt LBO";#N/A,#N/A,TRUE,"Tar-Int LBO";#N/A,#N/A,TRUE,"Tar-Taxes LBO";#N/A,#N/A,TRUE,"Tar-Val LBO"}</definedName>
    <definedName name="wrn.TargetLBO._2" localSheetId="23" hidden="1">{#N/A,#N/A,TRUE,"Tar-Ass";#N/A,#N/A,TRUE,"Tar-Ass LBO";#N/A,#N/A,TRUE,"LBO Ret";#N/A,#N/A,TRUE,"Tar-BS LBO";#N/A,#N/A,TRUE,"Tar-IS LBO";#N/A,#N/A,TRUE,"Tar-CF LBO";#N/A,#N/A,TRUE,"Tar-Debt LBO";#N/A,#N/A,TRUE,"Tar-Int LBO";#N/A,#N/A,TRUE,"Tar-Taxes LBO";#N/A,#N/A,TRUE,"Tar-Val LBO"}</definedName>
    <definedName name="wrn.TargetLBO._2" localSheetId="8" hidden="1">{#N/A,#N/A,TRUE,"Tar-Ass";#N/A,#N/A,TRUE,"Tar-Ass LBO";#N/A,#N/A,TRUE,"LBO Ret";#N/A,#N/A,TRUE,"Tar-BS LBO";#N/A,#N/A,TRUE,"Tar-IS LBO";#N/A,#N/A,TRUE,"Tar-CF LBO";#N/A,#N/A,TRUE,"Tar-Debt LBO";#N/A,#N/A,TRUE,"Tar-Int LBO";#N/A,#N/A,TRUE,"Tar-Taxes LBO";#N/A,#N/A,TRUE,"Tar-Val LBO"}</definedName>
    <definedName name="wrn.TargetLBO._2" localSheetId="22" hidden="1">{#N/A,#N/A,TRUE,"Tar-Ass";#N/A,#N/A,TRUE,"Tar-Ass LBO";#N/A,#N/A,TRUE,"LBO Ret";#N/A,#N/A,TRUE,"Tar-BS LBO";#N/A,#N/A,TRUE,"Tar-IS LBO";#N/A,#N/A,TRUE,"Tar-CF LBO";#N/A,#N/A,TRUE,"Tar-Debt LBO";#N/A,#N/A,TRUE,"Tar-Int LBO";#N/A,#N/A,TRUE,"Tar-Taxes LBO";#N/A,#N/A,TRUE,"Tar-Val LBO"}</definedName>
    <definedName name="wrn.TargetLBO._2" localSheetId="7" hidden="1">{#N/A,#N/A,TRUE,"Tar-Ass";#N/A,#N/A,TRUE,"Tar-Ass LBO";#N/A,#N/A,TRUE,"LBO Ret";#N/A,#N/A,TRUE,"Tar-BS LBO";#N/A,#N/A,TRUE,"Tar-IS LBO";#N/A,#N/A,TRUE,"Tar-CF LBO";#N/A,#N/A,TRUE,"Tar-Debt LBO";#N/A,#N/A,TRUE,"Tar-Int LBO";#N/A,#N/A,TRUE,"Tar-Taxes LBO";#N/A,#N/A,TRUE,"Tar-Val LBO"}</definedName>
    <definedName name="wrn.TargetLBO._2" hidden="1">{#N/A,#N/A,TRUE,"Tar-Ass";#N/A,#N/A,TRUE,"Tar-Ass LBO";#N/A,#N/A,TRUE,"LBO Ret";#N/A,#N/A,TRUE,"Tar-BS LBO";#N/A,#N/A,TRUE,"Tar-IS LBO";#N/A,#N/A,TRUE,"Tar-CF LBO";#N/A,#N/A,TRUE,"Tar-Debt LBO";#N/A,#N/A,TRUE,"Tar-Int LBO";#N/A,#N/A,TRUE,"Tar-Taxes LBO";#N/A,#N/A,TRUE,"Tar-Val LBO"}</definedName>
    <definedName name="wrn.TargetLBO._22" localSheetId="18" hidden="1">{#N/A,#N/A,TRUE,"Tar-Ass";#N/A,#N/A,TRUE,"Tar-Ass LBO";#N/A,#N/A,TRUE,"LBO Ret";#N/A,#N/A,TRUE,"Tar-BS LBO";#N/A,#N/A,TRUE,"Tar-IS LBO";#N/A,#N/A,TRUE,"Tar-CF LBO";#N/A,#N/A,TRUE,"Tar-Debt LBO";#N/A,#N/A,TRUE,"Tar-Int LBO";#N/A,#N/A,TRUE,"Tar-Taxes LBO";#N/A,#N/A,TRUE,"Tar-Val LBO"}</definedName>
    <definedName name="wrn.TargetLBO._22" localSheetId="14" hidden="1">{#N/A,#N/A,TRUE,"Tar-Ass";#N/A,#N/A,TRUE,"Tar-Ass LBO";#N/A,#N/A,TRUE,"LBO Ret";#N/A,#N/A,TRUE,"Tar-BS LBO";#N/A,#N/A,TRUE,"Tar-IS LBO";#N/A,#N/A,TRUE,"Tar-CF LBO";#N/A,#N/A,TRUE,"Tar-Debt LBO";#N/A,#N/A,TRUE,"Tar-Int LBO";#N/A,#N/A,TRUE,"Tar-Taxes LBO";#N/A,#N/A,TRUE,"Tar-Val LBO"}</definedName>
    <definedName name="wrn.TargetLBO._22" localSheetId="17" hidden="1">{#N/A,#N/A,TRUE,"Tar-Ass";#N/A,#N/A,TRUE,"Tar-Ass LBO";#N/A,#N/A,TRUE,"LBO Ret";#N/A,#N/A,TRUE,"Tar-BS LBO";#N/A,#N/A,TRUE,"Tar-IS LBO";#N/A,#N/A,TRUE,"Tar-CF LBO";#N/A,#N/A,TRUE,"Tar-Debt LBO";#N/A,#N/A,TRUE,"Tar-Int LBO";#N/A,#N/A,TRUE,"Tar-Taxes LBO";#N/A,#N/A,TRUE,"Tar-Val LBO"}</definedName>
    <definedName name="wrn.TargetLBO._22" localSheetId="19" hidden="1">{#N/A,#N/A,TRUE,"Tar-Ass";#N/A,#N/A,TRUE,"Tar-Ass LBO";#N/A,#N/A,TRUE,"LBO Ret";#N/A,#N/A,TRUE,"Tar-BS LBO";#N/A,#N/A,TRUE,"Tar-IS LBO";#N/A,#N/A,TRUE,"Tar-CF LBO";#N/A,#N/A,TRUE,"Tar-Debt LBO";#N/A,#N/A,TRUE,"Tar-Int LBO";#N/A,#N/A,TRUE,"Tar-Taxes LBO";#N/A,#N/A,TRUE,"Tar-Val LBO"}</definedName>
    <definedName name="wrn.TargetLBO._22" localSheetId="6" hidden="1">{#N/A,#N/A,TRUE,"Tar-Ass";#N/A,#N/A,TRUE,"Tar-Ass LBO";#N/A,#N/A,TRUE,"LBO Ret";#N/A,#N/A,TRUE,"Tar-BS LBO";#N/A,#N/A,TRUE,"Tar-IS LBO";#N/A,#N/A,TRUE,"Tar-CF LBO";#N/A,#N/A,TRUE,"Tar-Debt LBO";#N/A,#N/A,TRUE,"Tar-Int LBO";#N/A,#N/A,TRUE,"Tar-Taxes LBO";#N/A,#N/A,TRUE,"Tar-Val LBO"}</definedName>
    <definedName name="wrn.TargetLBO._22" localSheetId="3" hidden="1">{#N/A,#N/A,TRUE,"Tar-Ass";#N/A,#N/A,TRUE,"Tar-Ass LBO";#N/A,#N/A,TRUE,"LBO Ret";#N/A,#N/A,TRUE,"Tar-BS LBO";#N/A,#N/A,TRUE,"Tar-IS LBO";#N/A,#N/A,TRUE,"Tar-CF LBO";#N/A,#N/A,TRUE,"Tar-Debt LBO";#N/A,#N/A,TRUE,"Tar-Int LBO";#N/A,#N/A,TRUE,"Tar-Taxes LBO";#N/A,#N/A,TRUE,"Tar-Val LBO"}</definedName>
    <definedName name="wrn.TargetLBO._22" localSheetId="21" hidden="1">{#N/A,#N/A,TRUE,"Tar-Ass";#N/A,#N/A,TRUE,"Tar-Ass LBO";#N/A,#N/A,TRUE,"LBO Ret";#N/A,#N/A,TRUE,"Tar-BS LBO";#N/A,#N/A,TRUE,"Tar-IS LBO";#N/A,#N/A,TRUE,"Tar-CF LBO";#N/A,#N/A,TRUE,"Tar-Debt LBO";#N/A,#N/A,TRUE,"Tar-Int LBO";#N/A,#N/A,TRUE,"Tar-Taxes LBO";#N/A,#N/A,TRUE,"Tar-Val LBO"}</definedName>
    <definedName name="wrn.TargetLBO._22" localSheetId="20" hidden="1">{#N/A,#N/A,TRUE,"Tar-Ass";#N/A,#N/A,TRUE,"Tar-Ass LBO";#N/A,#N/A,TRUE,"LBO Ret";#N/A,#N/A,TRUE,"Tar-BS LBO";#N/A,#N/A,TRUE,"Tar-IS LBO";#N/A,#N/A,TRUE,"Tar-CF LBO";#N/A,#N/A,TRUE,"Tar-Debt LBO";#N/A,#N/A,TRUE,"Tar-Int LBO";#N/A,#N/A,TRUE,"Tar-Taxes LBO";#N/A,#N/A,TRUE,"Tar-Val LBO"}</definedName>
    <definedName name="wrn.TargetLBO._22" localSheetId="24" hidden="1">{#N/A,#N/A,TRUE,"Tar-Ass";#N/A,#N/A,TRUE,"Tar-Ass LBO";#N/A,#N/A,TRUE,"LBO Ret";#N/A,#N/A,TRUE,"Tar-BS LBO";#N/A,#N/A,TRUE,"Tar-IS LBO";#N/A,#N/A,TRUE,"Tar-CF LBO";#N/A,#N/A,TRUE,"Tar-Debt LBO";#N/A,#N/A,TRUE,"Tar-Int LBO";#N/A,#N/A,TRUE,"Tar-Taxes LBO";#N/A,#N/A,TRUE,"Tar-Val LBO"}</definedName>
    <definedName name="wrn.TargetLBO._22" localSheetId="9" hidden="1">{#N/A,#N/A,TRUE,"Tar-Ass";#N/A,#N/A,TRUE,"Tar-Ass LBO";#N/A,#N/A,TRUE,"LBO Ret";#N/A,#N/A,TRUE,"Tar-BS LBO";#N/A,#N/A,TRUE,"Tar-IS LBO";#N/A,#N/A,TRUE,"Tar-CF LBO";#N/A,#N/A,TRUE,"Tar-Debt LBO";#N/A,#N/A,TRUE,"Tar-Int LBO";#N/A,#N/A,TRUE,"Tar-Taxes LBO";#N/A,#N/A,TRUE,"Tar-Val LBO"}</definedName>
    <definedName name="wrn.TargetLBO._22" localSheetId="23" hidden="1">{#N/A,#N/A,TRUE,"Tar-Ass";#N/A,#N/A,TRUE,"Tar-Ass LBO";#N/A,#N/A,TRUE,"LBO Ret";#N/A,#N/A,TRUE,"Tar-BS LBO";#N/A,#N/A,TRUE,"Tar-IS LBO";#N/A,#N/A,TRUE,"Tar-CF LBO";#N/A,#N/A,TRUE,"Tar-Debt LBO";#N/A,#N/A,TRUE,"Tar-Int LBO";#N/A,#N/A,TRUE,"Tar-Taxes LBO";#N/A,#N/A,TRUE,"Tar-Val LBO"}</definedName>
    <definedName name="wrn.TargetLBO._22" localSheetId="8" hidden="1">{#N/A,#N/A,TRUE,"Tar-Ass";#N/A,#N/A,TRUE,"Tar-Ass LBO";#N/A,#N/A,TRUE,"LBO Ret";#N/A,#N/A,TRUE,"Tar-BS LBO";#N/A,#N/A,TRUE,"Tar-IS LBO";#N/A,#N/A,TRUE,"Tar-CF LBO";#N/A,#N/A,TRUE,"Tar-Debt LBO";#N/A,#N/A,TRUE,"Tar-Int LBO";#N/A,#N/A,TRUE,"Tar-Taxes LBO";#N/A,#N/A,TRUE,"Tar-Val LBO"}</definedName>
    <definedName name="wrn.TargetLBO._22" localSheetId="22" hidden="1">{#N/A,#N/A,TRUE,"Tar-Ass";#N/A,#N/A,TRUE,"Tar-Ass LBO";#N/A,#N/A,TRUE,"LBO Ret";#N/A,#N/A,TRUE,"Tar-BS LBO";#N/A,#N/A,TRUE,"Tar-IS LBO";#N/A,#N/A,TRUE,"Tar-CF LBO";#N/A,#N/A,TRUE,"Tar-Debt LBO";#N/A,#N/A,TRUE,"Tar-Int LBO";#N/A,#N/A,TRUE,"Tar-Taxes LBO";#N/A,#N/A,TRUE,"Tar-Val LBO"}</definedName>
    <definedName name="wrn.TargetLBO._22" localSheetId="7" hidden="1">{#N/A,#N/A,TRUE,"Tar-Ass";#N/A,#N/A,TRUE,"Tar-Ass LBO";#N/A,#N/A,TRUE,"LBO Ret";#N/A,#N/A,TRUE,"Tar-BS LBO";#N/A,#N/A,TRUE,"Tar-IS LBO";#N/A,#N/A,TRUE,"Tar-CF LBO";#N/A,#N/A,TRUE,"Tar-Debt LBO";#N/A,#N/A,TRUE,"Tar-Int LBO";#N/A,#N/A,TRUE,"Tar-Taxes LBO";#N/A,#N/A,TRUE,"Tar-Val LBO"}</definedName>
    <definedName name="wrn.TargetLBO._22" hidden="1">{#N/A,#N/A,TRUE,"Tar-Ass";#N/A,#N/A,TRUE,"Tar-Ass LBO";#N/A,#N/A,TRUE,"LBO Ret";#N/A,#N/A,TRUE,"Tar-BS LBO";#N/A,#N/A,TRUE,"Tar-IS LBO";#N/A,#N/A,TRUE,"Tar-CF LBO";#N/A,#N/A,TRUE,"Tar-Debt LBO";#N/A,#N/A,TRUE,"Tar-Int LBO";#N/A,#N/A,TRUE,"Tar-Taxes LBO";#N/A,#N/A,TRUE,"Tar-Val LBO"}</definedName>
    <definedName name="wrn.TargetLBO.2" localSheetId="18" hidden="1">{#N/A,#N/A,TRUE,"Tar-Ass";#N/A,#N/A,TRUE,"Tar-Ass LBO";#N/A,#N/A,TRUE,"LBO Ret";#N/A,#N/A,TRUE,"Tar-BS LBO";#N/A,#N/A,TRUE,"Tar-IS LBO";#N/A,#N/A,TRUE,"Tar-CF LBO";#N/A,#N/A,TRUE,"Tar-Debt LBO";#N/A,#N/A,TRUE,"Tar-Int LBO";#N/A,#N/A,TRUE,"Tar-Taxes LBO";#N/A,#N/A,TRUE,"Tar-Val LBO"}</definedName>
    <definedName name="wrn.TargetLBO.2" localSheetId="14" hidden="1">{#N/A,#N/A,TRUE,"Tar-Ass";#N/A,#N/A,TRUE,"Tar-Ass LBO";#N/A,#N/A,TRUE,"LBO Ret";#N/A,#N/A,TRUE,"Tar-BS LBO";#N/A,#N/A,TRUE,"Tar-IS LBO";#N/A,#N/A,TRUE,"Tar-CF LBO";#N/A,#N/A,TRUE,"Tar-Debt LBO";#N/A,#N/A,TRUE,"Tar-Int LBO";#N/A,#N/A,TRUE,"Tar-Taxes LBO";#N/A,#N/A,TRUE,"Tar-Val LBO"}</definedName>
    <definedName name="wrn.TargetLBO.2" localSheetId="17" hidden="1">{#N/A,#N/A,TRUE,"Tar-Ass";#N/A,#N/A,TRUE,"Tar-Ass LBO";#N/A,#N/A,TRUE,"LBO Ret";#N/A,#N/A,TRUE,"Tar-BS LBO";#N/A,#N/A,TRUE,"Tar-IS LBO";#N/A,#N/A,TRUE,"Tar-CF LBO";#N/A,#N/A,TRUE,"Tar-Debt LBO";#N/A,#N/A,TRUE,"Tar-Int LBO";#N/A,#N/A,TRUE,"Tar-Taxes LBO";#N/A,#N/A,TRUE,"Tar-Val LBO"}</definedName>
    <definedName name="wrn.TargetLBO.2" localSheetId="19" hidden="1">{#N/A,#N/A,TRUE,"Tar-Ass";#N/A,#N/A,TRUE,"Tar-Ass LBO";#N/A,#N/A,TRUE,"LBO Ret";#N/A,#N/A,TRUE,"Tar-BS LBO";#N/A,#N/A,TRUE,"Tar-IS LBO";#N/A,#N/A,TRUE,"Tar-CF LBO";#N/A,#N/A,TRUE,"Tar-Debt LBO";#N/A,#N/A,TRUE,"Tar-Int LBO";#N/A,#N/A,TRUE,"Tar-Taxes LBO";#N/A,#N/A,TRUE,"Tar-Val LBO"}</definedName>
    <definedName name="wrn.TargetLBO.2" localSheetId="6" hidden="1">{#N/A,#N/A,TRUE,"Tar-Ass";#N/A,#N/A,TRUE,"Tar-Ass LBO";#N/A,#N/A,TRUE,"LBO Ret";#N/A,#N/A,TRUE,"Tar-BS LBO";#N/A,#N/A,TRUE,"Tar-IS LBO";#N/A,#N/A,TRUE,"Tar-CF LBO";#N/A,#N/A,TRUE,"Tar-Debt LBO";#N/A,#N/A,TRUE,"Tar-Int LBO";#N/A,#N/A,TRUE,"Tar-Taxes LBO";#N/A,#N/A,TRUE,"Tar-Val LBO"}</definedName>
    <definedName name="wrn.TargetLBO.2" localSheetId="3" hidden="1">{#N/A,#N/A,TRUE,"Tar-Ass";#N/A,#N/A,TRUE,"Tar-Ass LBO";#N/A,#N/A,TRUE,"LBO Ret";#N/A,#N/A,TRUE,"Tar-BS LBO";#N/A,#N/A,TRUE,"Tar-IS LBO";#N/A,#N/A,TRUE,"Tar-CF LBO";#N/A,#N/A,TRUE,"Tar-Debt LBO";#N/A,#N/A,TRUE,"Tar-Int LBO";#N/A,#N/A,TRUE,"Tar-Taxes LBO";#N/A,#N/A,TRUE,"Tar-Val LBO"}</definedName>
    <definedName name="wrn.TargetLBO.2" localSheetId="21" hidden="1">{#N/A,#N/A,TRUE,"Tar-Ass";#N/A,#N/A,TRUE,"Tar-Ass LBO";#N/A,#N/A,TRUE,"LBO Ret";#N/A,#N/A,TRUE,"Tar-BS LBO";#N/A,#N/A,TRUE,"Tar-IS LBO";#N/A,#N/A,TRUE,"Tar-CF LBO";#N/A,#N/A,TRUE,"Tar-Debt LBO";#N/A,#N/A,TRUE,"Tar-Int LBO";#N/A,#N/A,TRUE,"Tar-Taxes LBO";#N/A,#N/A,TRUE,"Tar-Val LBO"}</definedName>
    <definedName name="wrn.TargetLBO.2" localSheetId="20" hidden="1">{#N/A,#N/A,TRUE,"Tar-Ass";#N/A,#N/A,TRUE,"Tar-Ass LBO";#N/A,#N/A,TRUE,"LBO Ret";#N/A,#N/A,TRUE,"Tar-BS LBO";#N/A,#N/A,TRUE,"Tar-IS LBO";#N/A,#N/A,TRUE,"Tar-CF LBO";#N/A,#N/A,TRUE,"Tar-Debt LBO";#N/A,#N/A,TRUE,"Tar-Int LBO";#N/A,#N/A,TRUE,"Tar-Taxes LBO";#N/A,#N/A,TRUE,"Tar-Val LBO"}</definedName>
    <definedName name="wrn.TargetLBO.2" localSheetId="24" hidden="1">{#N/A,#N/A,TRUE,"Tar-Ass";#N/A,#N/A,TRUE,"Tar-Ass LBO";#N/A,#N/A,TRUE,"LBO Ret";#N/A,#N/A,TRUE,"Tar-BS LBO";#N/A,#N/A,TRUE,"Tar-IS LBO";#N/A,#N/A,TRUE,"Tar-CF LBO";#N/A,#N/A,TRUE,"Tar-Debt LBO";#N/A,#N/A,TRUE,"Tar-Int LBO";#N/A,#N/A,TRUE,"Tar-Taxes LBO";#N/A,#N/A,TRUE,"Tar-Val LBO"}</definedName>
    <definedName name="wrn.TargetLBO.2" localSheetId="9" hidden="1">{#N/A,#N/A,TRUE,"Tar-Ass";#N/A,#N/A,TRUE,"Tar-Ass LBO";#N/A,#N/A,TRUE,"LBO Ret";#N/A,#N/A,TRUE,"Tar-BS LBO";#N/A,#N/A,TRUE,"Tar-IS LBO";#N/A,#N/A,TRUE,"Tar-CF LBO";#N/A,#N/A,TRUE,"Tar-Debt LBO";#N/A,#N/A,TRUE,"Tar-Int LBO";#N/A,#N/A,TRUE,"Tar-Taxes LBO";#N/A,#N/A,TRUE,"Tar-Val LBO"}</definedName>
    <definedName name="wrn.TargetLBO.2" localSheetId="23" hidden="1">{#N/A,#N/A,TRUE,"Tar-Ass";#N/A,#N/A,TRUE,"Tar-Ass LBO";#N/A,#N/A,TRUE,"LBO Ret";#N/A,#N/A,TRUE,"Tar-BS LBO";#N/A,#N/A,TRUE,"Tar-IS LBO";#N/A,#N/A,TRUE,"Tar-CF LBO";#N/A,#N/A,TRUE,"Tar-Debt LBO";#N/A,#N/A,TRUE,"Tar-Int LBO";#N/A,#N/A,TRUE,"Tar-Taxes LBO";#N/A,#N/A,TRUE,"Tar-Val LBO"}</definedName>
    <definedName name="wrn.TargetLBO.2" localSheetId="8" hidden="1">{#N/A,#N/A,TRUE,"Tar-Ass";#N/A,#N/A,TRUE,"Tar-Ass LBO";#N/A,#N/A,TRUE,"LBO Ret";#N/A,#N/A,TRUE,"Tar-BS LBO";#N/A,#N/A,TRUE,"Tar-IS LBO";#N/A,#N/A,TRUE,"Tar-CF LBO";#N/A,#N/A,TRUE,"Tar-Debt LBO";#N/A,#N/A,TRUE,"Tar-Int LBO";#N/A,#N/A,TRUE,"Tar-Taxes LBO";#N/A,#N/A,TRUE,"Tar-Val LBO"}</definedName>
    <definedName name="wrn.TargetLBO.2" localSheetId="22" hidden="1">{#N/A,#N/A,TRUE,"Tar-Ass";#N/A,#N/A,TRUE,"Tar-Ass LBO";#N/A,#N/A,TRUE,"LBO Ret";#N/A,#N/A,TRUE,"Tar-BS LBO";#N/A,#N/A,TRUE,"Tar-IS LBO";#N/A,#N/A,TRUE,"Tar-CF LBO";#N/A,#N/A,TRUE,"Tar-Debt LBO";#N/A,#N/A,TRUE,"Tar-Int LBO";#N/A,#N/A,TRUE,"Tar-Taxes LBO";#N/A,#N/A,TRUE,"Tar-Val LBO"}</definedName>
    <definedName name="wrn.TargetLBO.2" localSheetId="7" hidden="1">{#N/A,#N/A,TRUE,"Tar-Ass";#N/A,#N/A,TRUE,"Tar-Ass LBO";#N/A,#N/A,TRUE,"LBO Ret";#N/A,#N/A,TRUE,"Tar-BS LBO";#N/A,#N/A,TRUE,"Tar-IS LBO";#N/A,#N/A,TRUE,"Tar-CF LBO";#N/A,#N/A,TRUE,"Tar-Debt LBO";#N/A,#N/A,TRUE,"Tar-Int LBO";#N/A,#N/A,TRUE,"Tar-Taxes LBO";#N/A,#N/A,TRUE,"Tar-Val LBO"}</definedName>
    <definedName name="wrn.TargetLBO.2" hidden="1">{#N/A,#N/A,TRUE,"Tar-Ass";#N/A,#N/A,TRUE,"Tar-Ass LBO";#N/A,#N/A,TRUE,"LBO Ret";#N/A,#N/A,TRUE,"Tar-BS LBO";#N/A,#N/A,TRUE,"Tar-IS LBO";#N/A,#N/A,TRUE,"Tar-CF LBO";#N/A,#N/A,TRUE,"Tar-Debt LBO";#N/A,#N/A,TRUE,"Tar-Int LBO";#N/A,#N/A,TRUE,"Tar-Taxes LBO";#N/A,#N/A,TRUE,"Tar-Val LBO"}</definedName>
    <definedName name="wrn.TargetState." localSheetId="18" hidden="1">{#N/A,#N/A,FALSE,"Tar-Ass";#N/A,#N/A,FALSE,"Tar-IS";#N/A,#N/A,FALSE,"Tar-BS";#N/A,#N/A,FALSE,"Tar-Adg BS";#N/A,#N/A,FALSE,"Tar-CF"}</definedName>
    <definedName name="wrn.TargetState." localSheetId="14" hidden="1">{#N/A,#N/A,FALSE,"Tar-Ass";#N/A,#N/A,FALSE,"Tar-IS";#N/A,#N/A,FALSE,"Tar-BS";#N/A,#N/A,FALSE,"Tar-Adg BS";#N/A,#N/A,FALSE,"Tar-CF"}</definedName>
    <definedName name="wrn.TargetState." localSheetId="17" hidden="1">{#N/A,#N/A,FALSE,"Tar-Ass";#N/A,#N/A,FALSE,"Tar-IS";#N/A,#N/A,FALSE,"Tar-BS";#N/A,#N/A,FALSE,"Tar-Adg BS";#N/A,#N/A,FALSE,"Tar-CF"}</definedName>
    <definedName name="wrn.TargetState." localSheetId="19" hidden="1">{#N/A,#N/A,FALSE,"Tar-Ass";#N/A,#N/A,FALSE,"Tar-IS";#N/A,#N/A,FALSE,"Tar-BS";#N/A,#N/A,FALSE,"Tar-Adg BS";#N/A,#N/A,FALSE,"Tar-CF"}</definedName>
    <definedName name="wrn.TargetState." localSheetId="6" hidden="1">{#N/A,#N/A,FALSE,"Tar-Ass";#N/A,#N/A,FALSE,"Tar-IS";#N/A,#N/A,FALSE,"Tar-BS";#N/A,#N/A,FALSE,"Tar-Adg BS";#N/A,#N/A,FALSE,"Tar-CF"}</definedName>
    <definedName name="wrn.TargetState." localSheetId="3" hidden="1">{#N/A,#N/A,FALSE,"Tar-Ass";#N/A,#N/A,FALSE,"Tar-IS";#N/A,#N/A,FALSE,"Tar-BS";#N/A,#N/A,FALSE,"Tar-Adg BS";#N/A,#N/A,FALSE,"Tar-CF"}</definedName>
    <definedName name="wrn.TargetState." localSheetId="21" hidden="1">{#N/A,#N/A,FALSE,"Tar-Ass";#N/A,#N/A,FALSE,"Tar-IS";#N/A,#N/A,FALSE,"Tar-BS";#N/A,#N/A,FALSE,"Tar-Adg BS";#N/A,#N/A,FALSE,"Tar-CF"}</definedName>
    <definedName name="wrn.TargetState." localSheetId="20" hidden="1">{#N/A,#N/A,FALSE,"Tar-Ass";#N/A,#N/A,FALSE,"Tar-IS";#N/A,#N/A,FALSE,"Tar-BS";#N/A,#N/A,FALSE,"Tar-Adg BS";#N/A,#N/A,FALSE,"Tar-CF"}</definedName>
    <definedName name="wrn.TargetState." localSheetId="24" hidden="1">{#N/A,#N/A,FALSE,"Tar-Ass";#N/A,#N/A,FALSE,"Tar-IS";#N/A,#N/A,FALSE,"Tar-BS";#N/A,#N/A,FALSE,"Tar-Adg BS";#N/A,#N/A,FALSE,"Tar-CF"}</definedName>
    <definedName name="wrn.TargetState." localSheetId="9" hidden="1">{#N/A,#N/A,FALSE,"Tar-Ass";#N/A,#N/A,FALSE,"Tar-IS";#N/A,#N/A,FALSE,"Tar-BS";#N/A,#N/A,FALSE,"Tar-Adg BS";#N/A,#N/A,FALSE,"Tar-CF"}</definedName>
    <definedName name="wrn.TargetState." localSheetId="23" hidden="1">{#N/A,#N/A,FALSE,"Tar-Ass";#N/A,#N/A,FALSE,"Tar-IS";#N/A,#N/A,FALSE,"Tar-BS";#N/A,#N/A,FALSE,"Tar-Adg BS";#N/A,#N/A,FALSE,"Tar-CF"}</definedName>
    <definedName name="wrn.TargetState." localSheetId="8" hidden="1">{#N/A,#N/A,FALSE,"Tar-Ass";#N/A,#N/A,FALSE,"Tar-IS";#N/A,#N/A,FALSE,"Tar-BS";#N/A,#N/A,FALSE,"Tar-Adg BS";#N/A,#N/A,FALSE,"Tar-CF"}</definedName>
    <definedName name="wrn.TargetState." localSheetId="22" hidden="1">{#N/A,#N/A,FALSE,"Tar-Ass";#N/A,#N/A,FALSE,"Tar-IS";#N/A,#N/A,FALSE,"Tar-BS";#N/A,#N/A,FALSE,"Tar-Adg BS";#N/A,#N/A,FALSE,"Tar-CF"}</definedName>
    <definedName name="wrn.TargetState." localSheetId="7" hidden="1">{#N/A,#N/A,FALSE,"Tar-Ass";#N/A,#N/A,FALSE,"Tar-IS";#N/A,#N/A,FALSE,"Tar-BS";#N/A,#N/A,FALSE,"Tar-Adg BS";#N/A,#N/A,FALSE,"Tar-CF"}</definedName>
    <definedName name="wrn.TargetState." hidden="1">{#N/A,#N/A,FALSE,"Tar-Ass";#N/A,#N/A,FALSE,"Tar-IS";#N/A,#N/A,FALSE,"Tar-BS";#N/A,#N/A,FALSE,"Tar-Adg BS";#N/A,#N/A,FALSE,"Tar-CF"}</definedName>
    <definedName name="wrn.TargetState._2" localSheetId="18" hidden="1">{#N/A,#N/A,FALSE,"Tar-Ass";#N/A,#N/A,FALSE,"Tar-IS";#N/A,#N/A,FALSE,"Tar-BS";#N/A,#N/A,FALSE,"Tar-Adg BS";#N/A,#N/A,FALSE,"Tar-CF"}</definedName>
    <definedName name="wrn.TargetState._2" localSheetId="14" hidden="1">{#N/A,#N/A,FALSE,"Tar-Ass";#N/A,#N/A,FALSE,"Tar-IS";#N/A,#N/A,FALSE,"Tar-BS";#N/A,#N/A,FALSE,"Tar-Adg BS";#N/A,#N/A,FALSE,"Tar-CF"}</definedName>
    <definedName name="wrn.TargetState._2" localSheetId="17" hidden="1">{#N/A,#N/A,FALSE,"Tar-Ass";#N/A,#N/A,FALSE,"Tar-IS";#N/A,#N/A,FALSE,"Tar-BS";#N/A,#N/A,FALSE,"Tar-Adg BS";#N/A,#N/A,FALSE,"Tar-CF"}</definedName>
    <definedName name="wrn.TargetState._2" localSheetId="19" hidden="1">{#N/A,#N/A,FALSE,"Tar-Ass";#N/A,#N/A,FALSE,"Tar-IS";#N/A,#N/A,FALSE,"Tar-BS";#N/A,#N/A,FALSE,"Tar-Adg BS";#N/A,#N/A,FALSE,"Tar-CF"}</definedName>
    <definedName name="wrn.TargetState._2" localSheetId="6" hidden="1">{#N/A,#N/A,FALSE,"Tar-Ass";#N/A,#N/A,FALSE,"Tar-IS";#N/A,#N/A,FALSE,"Tar-BS";#N/A,#N/A,FALSE,"Tar-Adg BS";#N/A,#N/A,FALSE,"Tar-CF"}</definedName>
    <definedName name="wrn.TargetState._2" localSheetId="3" hidden="1">{#N/A,#N/A,FALSE,"Tar-Ass";#N/A,#N/A,FALSE,"Tar-IS";#N/A,#N/A,FALSE,"Tar-BS";#N/A,#N/A,FALSE,"Tar-Adg BS";#N/A,#N/A,FALSE,"Tar-CF"}</definedName>
    <definedName name="wrn.TargetState._2" localSheetId="21" hidden="1">{#N/A,#N/A,FALSE,"Tar-Ass";#N/A,#N/A,FALSE,"Tar-IS";#N/A,#N/A,FALSE,"Tar-BS";#N/A,#N/A,FALSE,"Tar-Adg BS";#N/A,#N/A,FALSE,"Tar-CF"}</definedName>
    <definedName name="wrn.TargetState._2" localSheetId="20" hidden="1">{#N/A,#N/A,FALSE,"Tar-Ass";#N/A,#N/A,FALSE,"Tar-IS";#N/A,#N/A,FALSE,"Tar-BS";#N/A,#N/A,FALSE,"Tar-Adg BS";#N/A,#N/A,FALSE,"Tar-CF"}</definedName>
    <definedName name="wrn.TargetState._2" localSheetId="24" hidden="1">{#N/A,#N/A,FALSE,"Tar-Ass";#N/A,#N/A,FALSE,"Tar-IS";#N/A,#N/A,FALSE,"Tar-BS";#N/A,#N/A,FALSE,"Tar-Adg BS";#N/A,#N/A,FALSE,"Tar-CF"}</definedName>
    <definedName name="wrn.TargetState._2" localSheetId="9" hidden="1">{#N/A,#N/A,FALSE,"Tar-Ass";#N/A,#N/A,FALSE,"Tar-IS";#N/A,#N/A,FALSE,"Tar-BS";#N/A,#N/A,FALSE,"Tar-Adg BS";#N/A,#N/A,FALSE,"Tar-CF"}</definedName>
    <definedName name="wrn.TargetState._2" localSheetId="23" hidden="1">{#N/A,#N/A,FALSE,"Tar-Ass";#N/A,#N/A,FALSE,"Tar-IS";#N/A,#N/A,FALSE,"Tar-BS";#N/A,#N/A,FALSE,"Tar-Adg BS";#N/A,#N/A,FALSE,"Tar-CF"}</definedName>
    <definedName name="wrn.TargetState._2" localSheetId="8" hidden="1">{#N/A,#N/A,FALSE,"Tar-Ass";#N/A,#N/A,FALSE,"Tar-IS";#N/A,#N/A,FALSE,"Tar-BS";#N/A,#N/A,FALSE,"Tar-Adg BS";#N/A,#N/A,FALSE,"Tar-CF"}</definedName>
    <definedName name="wrn.TargetState._2" localSheetId="22" hidden="1">{#N/A,#N/A,FALSE,"Tar-Ass";#N/A,#N/A,FALSE,"Tar-IS";#N/A,#N/A,FALSE,"Tar-BS";#N/A,#N/A,FALSE,"Tar-Adg BS";#N/A,#N/A,FALSE,"Tar-CF"}</definedName>
    <definedName name="wrn.TargetState._2" localSheetId="7" hidden="1">{#N/A,#N/A,FALSE,"Tar-Ass";#N/A,#N/A,FALSE,"Tar-IS";#N/A,#N/A,FALSE,"Tar-BS";#N/A,#N/A,FALSE,"Tar-Adg BS";#N/A,#N/A,FALSE,"Tar-CF"}</definedName>
    <definedName name="wrn.TargetState._2" hidden="1">{#N/A,#N/A,FALSE,"Tar-Ass";#N/A,#N/A,FALSE,"Tar-IS";#N/A,#N/A,FALSE,"Tar-BS";#N/A,#N/A,FALSE,"Tar-Adg BS";#N/A,#N/A,FALSE,"Tar-CF"}</definedName>
    <definedName name="wrn.TargetState._22" localSheetId="18" hidden="1">{#N/A,#N/A,FALSE,"Tar-Ass";#N/A,#N/A,FALSE,"Tar-IS";#N/A,#N/A,FALSE,"Tar-BS";#N/A,#N/A,FALSE,"Tar-Adg BS";#N/A,#N/A,FALSE,"Tar-CF"}</definedName>
    <definedName name="wrn.TargetState._22" localSheetId="14" hidden="1">{#N/A,#N/A,FALSE,"Tar-Ass";#N/A,#N/A,FALSE,"Tar-IS";#N/A,#N/A,FALSE,"Tar-BS";#N/A,#N/A,FALSE,"Tar-Adg BS";#N/A,#N/A,FALSE,"Tar-CF"}</definedName>
    <definedName name="wrn.TargetState._22" localSheetId="17" hidden="1">{#N/A,#N/A,FALSE,"Tar-Ass";#N/A,#N/A,FALSE,"Tar-IS";#N/A,#N/A,FALSE,"Tar-BS";#N/A,#N/A,FALSE,"Tar-Adg BS";#N/A,#N/A,FALSE,"Tar-CF"}</definedName>
    <definedName name="wrn.TargetState._22" localSheetId="19" hidden="1">{#N/A,#N/A,FALSE,"Tar-Ass";#N/A,#N/A,FALSE,"Tar-IS";#N/A,#N/A,FALSE,"Tar-BS";#N/A,#N/A,FALSE,"Tar-Adg BS";#N/A,#N/A,FALSE,"Tar-CF"}</definedName>
    <definedName name="wrn.TargetState._22" localSheetId="6" hidden="1">{#N/A,#N/A,FALSE,"Tar-Ass";#N/A,#N/A,FALSE,"Tar-IS";#N/A,#N/A,FALSE,"Tar-BS";#N/A,#N/A,FALSE,"Tar-Adg BS";#N/A,#N/A,FALSE,"Tar-CF"}</definedName>
    <definedName name="wrn.TargetState._22" localSheetId="3" hidden="1">{#N/A,#N/A,FALSE,"Tar-Ass";#N/A,#N/A,FALSE,"Tar-IS";#N/A,#N/A,FALSE,"Tar-BS";#N/A,#N/A,FALSE,"Tar-Adg BS";#N/A,#N/A,FALSE,"Tar-CF"}</definedName>
    <definedName name="wrn.TargetState._22" localSheetId="21" hidden="1">{#N/A,#N/A,FALSE,"Tar-Ass";#N/A,#N/A,FALSE,"Tar-IS";#N/A,#N/A,FALSE,"Tar-BS";#N/A,#N/A,FALSE,"Tar-Adg BS";#N/A,#N/A,FALSE,"Tar-CF"}</definedName>
    <definedName name="wrn.TargetState._22" localSheetId="20" hidden="1">{#N/A,#N/A,FALSE,"Tar-Ass";#N/A,#N/A,FALSE,"Tar-IS";#N/A,#N/A,FALSE,"Tar-BS";#N/A,#N/A,FALSE,"Tar-Adg BS";#N/A,#N/A,FALSE,"Tar-CF"}</definedName>
    <definedName name="wrn.TargetState._22" localSheetId="24" hidden="1">{#N/A,#N/A,FALSE,"Tar-Ass";#N/A,#N/A,FALSE,"Tar-IS";#N/A,#N/A,FALSE,"Tar-BS";#N/A,#N/A,FALSE,"Tar-Adg BS";#N/A,#N/A,FALSE,"Tar-CF"}</definedName>
    <definedName name="wrn.TargetState._22" localSheetId="9" hidden="1">{#N/A,#N/A,FALSE,"Tar-Ass";#N/A,#N/A,FALSE,"Tar-IS";#N/A,#N/A,FALSE,"Tar-BS";#N/A,#N/A,FALSE,"Tar-Adg BS";#N/A,#N/A,FALSE,"Tar-CF"}</definedName>
    <definedName name="wrn.TargetState._22" localSheetId="23" hidden="1">{#N/A,#N/A,FALSE,"Tar-Ass";#N/A,#N/A,FALSE,"Tar-IS";#N/A,#N/A,FALSE,"Tar-BS";#N/A,#N/A,FALSE,"Tar-Adg BS";#N/A,#N/A,FALSE,"Tar-CF"}</definedName>
    <definedName name="wrn.TargetState._22" localSheetId="8" hidden="1">{#N/A,#N/A,FALSE,"Tar-Ass";#N/A,#N/A,FALSE,"Tar-IS";#N/A,#N/A,FALSE,"Tar-BS";#N/A,#N/A,FALSE,"Tar-Adg BS";#N/A,#N/A,FALSE,"Tar-CF"}</definedName>
    <definedName name="wrn.TargetState._22" localSheetId="22" hidden="1">{#N/A,#N/A,FALSE,"Tar-Ass";#N/A,#N/A,FALSE,"Tar-IS";#N/A,#N/A,FALSE,"Tar-BS";#N/A,#N/A,FALSE,"Tar-Adg BS";#N/A,#N/A,FALSE,"Tar-CF"}</definedName>
    <definedName name="wrn.TargetState._22" localSheetId="7" hidden="1">{#N/A,#N/A,FALSE,"Tar-Ass";#N/A,#N/A,FALSE,"Tar-IS";#N/A,#N/A,FALSE,"Tar-BS";#N/A,#N/A,FALSE,"Tar-Adg BS";#N/A,#N/A,FALSE,"Tar-CF"}</definedName>
    <definedName name="wrn.TargetState._22" hidden="1">{#N/A,#N/A,FALSE,"Tar-Ass";#N/A,#N/A,FALSE,"Tar-IS";#N/A,#N/A,FALSE,"Tar-BS";#N/A,#N/A,FALSE,"Tar-Adg BS";#N/A,#N/A,FALSE,"Tar-CF"}</definedName>
    <definedName name="wrn.TargetState.2" localSheetId="18" hidden="1">{#N/A,#N/A,FALSE,"Tar-Ass";#N/A,#N/A,FALSE,"Tar-IS";#N/A,#N/A,FALSE,"Tar-BS";#N/A,#N/A,FALSE,"Tar-Adg BS";#N/A,#N/A,FALSE,"Tar-CF"}</definedName>
    <definedName name="wrn.TargetState.2" localSheetId="14" hidden="1">{#N/A,#N/A,FALSE,"Tar-Ass";#N/A,#N/A,FALSE,"Tar-IS";#N/A,#N/A,FALSE,"Tar-BS";#N/A,#N/A,FALSE,"Tar-Adg BS";#N/A,#N/A,FALSE,"Tar-CF"}</definedName>
    <definedName name="wrn.TargetState.2" localSheetId="17" hidden="1">{#N/A,#N/A,FALSE,"Tar-Ass";#N/A,#N/A,FALSE,"Tar-IS";#N/A,#N/A,FALSE,"Tar-BS";#N/A,#N/A,FALSE,"Tar-Adg BS";#N/A,#N/A,FALSE,"Tar-CF"}</definedName>
    <definedName name="wrn.TargetState.2" localSheetId="19" hidden="1">{#N/A,#N/A,FALSE,"Tar-Ass";#N/A,#N/A,FALSE,"Tar-IS";#N/A,#N/A,FALSE,"Tar-BS";#N/A,#N/A,FALSE,"Tar-Adg BS";#N/A,#N/A,FALSE,"Tar-CF"}</definedName>
    <definedName name="wrn.TargetState.2" localSheetId="6" hidden="1">{#N/A,#N/A,FALSE,"Tar-Ass";#N/A,#N/A,FALSE,"Tar-IS";#N/A,#N/A,FALSE,"Tar-BS";#N/A,#N/A,FALSE,"Tar-Adg BS";#N/A,#N/A,FALSE,"Tar-CF"}</definedName>
    <definedName name="wrn.TargetState.2" localSheetId="3" hidden="1">{#N/A,#N/A,FALSE,"Tar-Ass";#N/A,#N/A,FALSE,"Tar-IS";#N/A,#N/A,FALSE,"Tar-BS";#N/A,#N/A,FALSE,"Tar-Adg BS";#N/A,#N/A,FALSE,"Tar-CF"}</definedName>
    <definedName name="wrn.TargetState.2" localSheetId="21" hidden="1">{#N/A,#N/A,FALSE,"Tar-Ass";#N/A,#N/A,FALSE,"Tar-IS";#N/A,#N/A,FALSE,"Tar-BS";#N/A,#N/A,FALSE,"Tar-Adg BS";#N/A,#N/A,FALSE,"Tar-CF"}</definedName>
    <definedName name="wrn.TargetState.2" localSheetId="20" hidden="1">{#N/A,#N/A,FALSE,"Tar-Ass";#N/A,#N/A,FALSE,"Tar-IS";#N/A,#N/A,FALSE,"Tar-BS";#N/A,#N/A,FALSE,"Tar-Adg BS";#N/A,#N/A,FALSE,"Tar-CF"}</definedName>
    <definedName name="wrn.TargetState.2" localSheetId="24" hidden="1">{#N/A,#N/A,FALSE,"Tar-Ass";#N/A,#N/A,FALSE,"Tar-IS";#N/A,#N/A,FALSE,"Tar-BS";#N/A,#N/A,FALSE,"Tar-Adg BS";#N/A,#N/A,FALSE,"Tar-CF"}</definedName>
    <definedName name="wrn.TargetState.2" localSheetId="9" hidden="1">{#N/A,#N/A,FALSE,"Tar-Ass";#N/A,#N/A,FALSE,"Tar-IS";#N/A,#N/A,FALSE,"Tar-BS";#N/A,#N/A,FALSE,"Tar-Adg BS";#N/A,#N/A,FALSE,"Tar-CF"}</definedName>
    <definedName name="wrn.TargetState.2" localSheetId="23" hidden="1">{#N/A,#N/A,FALSE,"Tar-Ass";#N/A,#N/A,FALSE,"Tar-IS";#N/A,#N/A,FALSE,"Tar-BS";#N/A,#N/A,FALSE,"Tar-Adg BS";#N/A,#N/A,FALSE,"Tar-CF"}</definedName>
    <definedName name="wrn.TargetState.2" localSheetId="8" hidden="1">{#N/A,#N/A,FALSE,"Tar-Ass";#N/A,#N/A,FALSE,"Tar-IS";#N/A,#N/A,FALSE,"Tar-BS";#N/A,#N/A,FALSE,"Tar-Adg BS";#N/A,#N/A,FALSE,"Tar-CF"}</definedName>
    <definedName name="wrn.TargetState.2" localSheetId="22" hidden="1">{#N/A,#N/A,FALSE,"Tar-Ass";#N/A,#N/A,FALSE,"Tar-IS";#N/A,#N/A,FALSE,"Tar-BS";#N/A,#N/A,FALSE,"Tar-Adg BS";#N/A,#N/A,FALSE,"Tar-CF"}</definedName>
    <definedName name="wrn.TargetState.2" localSheetId="7" hidden="1">{#N/A,#N/A,FALSE,"Tar-Ass";#N/A,#N/A,FALSE,"Tar-IS";#N/A,#N/A,FALSE,"Tar-BS";#N/A,#N/A,FALSE,"Tar-Adg BS";#N/A,#N/A,FALSE,"Tar-CF"}</definedName>
    <definedName name="wrn.TargetState.2" hidden="1">{#N/A,#N/A,FALSE,"Tar-Ass";#N/A,#N/A,FALSE,"Tar-IS";#N/A,#N/A,FALSE,"Tar-BS";#N/A,#N/A,FALSE,"Tar-Adg BS";#N/A,#N/A,FALSE,"Tar-CF"}</definedName>
    <definedName name="wrn.TargetVal." localSheetId="18" hidden="1">{#N/A,#N/A,TRUE,"Val - sum";#N/A,#N/A,TRUE,"Val - Sum1";#N/A,#N/A,TRUE,"Val - sum2";#N/A,#N/A,TRUE,"Val - Sum3";#N/A,#N/A,TRUE,"Tar-DCF";#N/A,#N/A,TRUE,"Tar-Val LBO";#N/A,#N/A,TRUE,"Tar-Mult Val"}</definedName>
    <definedName name="wrn.TargetVal." localSheetId="14" hidden="1">{#N/A,#N/A,TRUE,"Val - sum";#N/A,#N/A,TRUE,"Val - Sum1";#N/A,#N/A,TRUE,"Val - sum2";#N/A,#N/A,TRUE,"Val - Sum3";#N/A,#N/A,TRUE,"Tar-DCF";#N/A,#N/A,TRUE,"Tar-Val LBO";#N/A,#N/A,TRUE,"Tar-Mult Val"}</definedName>
    <definedName name="wrn.TargetVal." localSheetId="17" hidden="1">{#N/A,#N/A,TRUE,"Val - sum";#N/A,#N/A,TRUE,"Val - Sum1";#N/A,#N/A,TRUE,"Val - sum2";#N/A,#N/A,TRUE,"Val - Sum3";#N/A,#N/A,TRUE,"Tar-DCF";#N/A,#N/A,TRUE,"Tar-Val LBO";#N/A,#N/A,TRUE,"Tar-Mult Val"}</definedName>
    <definedName name="wrn.TargetVal." localSheetId="19" hidden="1">{#N/A,#N/A,TRUE,"Val - sum";#N/A,#N/A,TRUE,"Val - Sum1";#N/A,#N/A,TRUE,"Val - sum2";#N/A,#N/A,TRUE,"Val - Sum3";#N/A,#N/A,TRUE,"Tar-DCF";#N/A,#N/A,TRUE,"Tar-Val LBO";#N/A,#N/A,TRUE,"Tar-Mult Val"}</definedName>
    <definedName name="wrn.TargetVal." localSheetId="6" hidden="1">{#N/A,#N/A,TRUE,"Val - sum";#N/A,#N/A,TRUE,"Val - Sum1";#N/A,#N/A,TRUE,"Val - sum2";#N/A,#N/A,TRUE,"Val - Sum3";#N/A,#N/A,TRUE,"Tar-DCF";#N/A,#N/A,TRUE,"Tar-Val LBO";#N/A,#N/A,TRUE,"Tar-Mult Val"}</definedName>
    <definedName name="wrn.TargetVal." localSheetId="3" hidden="1">{#N/A,#N/A,TRUE,"Val - sum";#N/A,#N/A,TRUE,"Val - Sum1";#N/A,#N/A,TRUE,"Val - sum2";#N/A,#N/A,TRUE,"Val - Sum3";#N/A,#N/A,TRUE,"Tar-DCF";#N/A,#N/A,TRUE,"Tar-Val LBO";#N/A,#N/A,TRUE,"Tar-Mult Val"}</definedName>
    <definedName name="wrn.TargetVal." localSheetId="21" hidden="1">{#N/A,#N/A,TRUE,"Val - sum";#N/A,#N/A,TRUE,"Val - Sum1";#N/A,#N/A,TRUE,"Val - sum2";#N/A,#N/A,TRUE,"Val - Sum3";#N/A,#N/A,TRUE,"Tar-DCF";#N/A,#N/A,TRUE,"Tar-Val LBO";#N/A,#N/A,TRUE,"Tar-Mult Val"}</definedName>
    <definedName name="wrn.TargetVal." localSheetId="20" hidden="1">{#N/A,#N/A,TRUE,"Val - sum";#N/A,#N/A,TRUE,"Val - Sum1";#N/A,#N/A,TRUE,"Val - sum2";#N/A,#N/A,TRUE,"Val - Sum3";#N/A,#N/A,TRUE,"Tar-DCF";#N/A,#N/A,TRUE,"Tar-Val LBO";#N/A,#N/A,TRUE,"Tar-Mult Val"}</definedName>
    <definedName name="wrn.TargetVal." localSheetId="24" hidden="1">{#N/A,#N/A,TRUE,"Val - sum";#N/A,#N/A,TRUE,"Val - Sum1";#N/A,#N/A,TRUE,"Val - sum2";#N/A,#N/A,TRUE,"Val - Sum3";#N/A,#N/A,TRUE,"Tar-DCF";#N/A,#N/A,TRUE,"Tar-Val LBO";#N/A,#N/A,TRUE,"Tar-Mult Val"}</definedName>
    <definedName name="wrn.TargetVal." localSheetId="9" hidden="1">{#N/A,#N/A,TRUE,"Val - sum";#N/A,#N/A,TRUE,"Val - Sum1";#N/A,#N/A,TRUE,"Val - sum2";#N/A,#N/A,TRUE,"Val - Sum3";#N/A,#N/A,TRUE,"Tar-DCF";#N/A,#N/A,TRUE,"Tar-Val LBO";#N/A,#N/A,TRUE,"Tar-Mult Val"}</definedName>
    <definedName name="wrn.TargetVal." localSheetId="23" hidden="1">{#N/A,#N/A,TRUE,"Val - sum";#N/A,#N/A,TRUE,"Val - Sum1";#N/A,#N/A,TRUE,"Val - sum2";#N/A,#N/A,TRUE,"Val - Sum3";#N/A,#N/A,TRUE,"Tar-DCF";#N/A,#N/A,TRUE,"Tar-Val LBO";#N/A,#N/A,TRUE,"Tar-Mult Val"}</definedName>
    <definedName name="wrn.TargetVal." localSheetId="8" hidden="1">{#N/A,#N/A,TRUE,"Val - sum";#N/A,#N/A,TRUE,"Val - Sum1";#N/A,#N/A,TRUE,"Val - sum2";#N/A,#N/A,TRUE,"Val - Sum3";#N/A,#N/A,TRUE,"Tar-DCF";#N/A,#N/A,TRUE,"Tar-Val LBO";#N/A,#N/A,TRUE,"Tar-Mult Val"}</definedName>
    <definedName name="wrn.TargetVal." localSheetId="22" hidden="1">{#N/A,#N/A,TRUE,"Val - sum";#N/A,#N/A,TRUE,"Val - Sum1";#N/A,#N/A,TRUE,"Val - sum2";#N/A,#N/A,TRUE,"Val - Sum3";#N/A,#N/A,TRUE,"Tar-DCF";#N/A,#N/A,TRUE,"Tar-Val LBO";#N/A,#N/A,TRUE,"Tar-Mult Val"}</definedName>
    <definedName name="wrn.TargetVal." localSheetId="7" hidden="1">{#N/A,#N/A,TRUE,"Val - sum";#N/A,#N/A,TRUE,"Val - Sum1";#N/A,#N/A,TRUE,"Val - sum2";#N/A,#N/A,TRUE,"Val - Sum3";#N/A,#N/A,TRUE,"Tar-DCF";#N/A,#N/A,TRUE,"Tar-Val LBO";#N/A,#N/A,TRUE,"Tar-Mult Val"}</definedName>
    <definedName name="wrn.TargetVal." hidden="1">{#N/A,#N/A,TRUE,"Val - sum";#N/A,#N/A,TRUE,"Val - Sum1";#N/A,#N/A,TRUE,"Val - sum2";#N/A,#N/A,TRUE,"Val - Sum3";#N/A,#N/A,TRUE,"Tar-DCF";#N/A,#N/A,TRUE,"Tar-Val LBO";#N/A,#N/A,TRUE,"Tar-Mult Val"}</definedName>
    <definedName name="wrn.TargetVal._2" localSheetId="18" hidden="1">{#N/A,#N/A,TRUE,"Val - sum";#N/A,#N/A,TRUE,"Val - Sum1";#N/A,#N/A,TRUE,"Val - sum2";#N/A,#N/A,TRUE,"Val - Sum3";#N/A,#N/A,TRUE,"Tar-DCF";#N/A,#N/A,TRUE,"Tar-Val LBO";#N/A,#N/A,TRUE,"Tar-Mult Val"}</definedName>
    <definedName name="wrn.TargetVal._2" localSheetId="14" hidden="1">{#N/A,#N/A,TRUE,"Val - sum";#N/A,#N/A,TRUE,"Val - Sum1";#N/A,#N/A,TRUE,"Val - sum2";#N/A,#N/A,TRUE,"Val - Sum3";#N/A,#N/A,TRUE,"Tar-DCF";#N/A,#N/A,TRUE,"Tar-Val LBO";#N/A,#N/A,TRUE,"Tar-Mult Val"}</definedName>
    <definedName name="wrn.TargetVal._2" localSheetId="17" hidden="1">{#N/A,#N/A,TRUE,"Val - sum";#N/A,#N/A,TRUE,"Val - Sum1";#N/A,#N/A,TRUE,"Val - sum2";#N/A,#N/A,TRUE,"Val - Sum3";#N/A,#N/A,TRUE,"Tar-DCF";#N/A,#N/A,TRUE,"Tar-Val LBO";#N/A,#N/A,TRUE,"Tar-Mult Val"}</definedName>
    <definedName name="wrn.TargetVal._2" localSheetId="19" hidden="1">{#N/A,#N/A,TRUE,"Val - sum";#N/A,#N/A,TRUE,"Val - Sum1";#N/A,#N/A,TRUE,"Val - sum2";#N/A,#N/A,TRUE,"Val - Sum3";#N/A,#N/A,TRUE,"Tar-DCF";#N/A,#N/A,TRUE,"Tar-Val LBO";#N/A,#N/A,TRUE,"Tar-Mult Val"}</definedName>
    <definedName name="wrn.TargetVal._2" localSheetId="6" hidden="1">{#N/A,#N/A,TRUE,"Val - sum";#N/A,#N/A,TRUE,"Val - Sum1";#N/A,#N/A,TRUE,"Val - sum2";#N/A,#N/A,TRUE,"Val - Sum3";#N/A,#N/A,TRUE,"Tar-DCF";#N/A,#N/A,TRUE,"Tar-Val LBO";#N/A,#N/A,TRUE,"Tar-Mult Val"}</definedName>
    <definedName name="wrn.TargetVal._2" localSheetId="3" hidden="1">{#N/A,#N/A,TRUE,"Val - sum";#N/A,#N/A,TRUE,"Val - Sum1";#N/A,#N/A,TRUE,"Val - sum2";#N/A,#N/A,TRUE,"Val - Sum3";#N/A,#N/A,TRUE,"Tar-DCF";#N/A,#N/A,TRUE,"Tar-Val LBO";#N/A,#N/A,TRUE,"Tar-Mult Val"}</definedName>
    <definedName name="wrn.TargetVal._2" localSheetId="21" hidden="1">{#N/A,#N/A,TRUE,"Val - sum";#N/A,#N/A,TRUE,"Val - Sum1";#N/A,#N/A,TRUE,"Val - sum2";#N/A,#N/A,TRUE,"Val - Sum3";#N/A,#N/A,TRUE,"Tar-DCF";#N/A,#N/A,TRUE,"Tar-Val LBO";#N/A,#N/A,TRUE,"Tar-Mult Val"}</definedName>
    <definedName name="wrn.TargetVal._2" localSheetId="20" hidden="1">{#N/A,#N/A,TRUE,"Val - sum";#N/A,#N/A,TRUE,"Val - Sum1";#N/A,#N/A,TRUE,"Val - sum2";#N/A,#N/A,TRUE,"Val - Sum3";#N/A,#N/A,TRUE,"Tar-DCF";#N/A,#N/A,TRUE,"Tar-Val LBO";#N/A,#N/A,TRUE,"Tar-Mult Val"}</definedName>
    <definedName name="wrn.TargetVal._2" localSheetId="24" hidden="1">{#N/A,#N/A,TRUE,"Val - sum";#N/A,#N/A,TRUE,"Val - Sum1";#N/A,#N/A,TRUE,"Val - sum2";#N/A,#N/A,TRUE,"Val - Sum3";#N/A,#N/A,TRUE,"Tar-DCF";#N/A,#N/A,TRUE,"Tar-Val LBO";#N/A,#N/A,TRUE,"Tar-Mult Val"}</definedName>
    <definedName name="wrn.TargetVal._2" localSheetId="9" hidden="1">{#N/A,#N/A,TRUE,"Val - sum";#N/A,#N/A,TRUE,"Val - Sum1";#N/A,#N/A,TRUE,"Val - sum2";#N/A,#N/A,TRUE,"Val - Sum3";#N/A,#N/A,TRUE,"Tar-DCF";#N/A,#N/A,TRUE,"Tar-Val LBO";#N/A,#N/A,TRUE,"Tar-Mult Val"}</definedName>
    <definedName name="wrn.TargetVal._2" localSheetId="23" hidden="1">{#N/A,#N/A,TRUE,"Val - sum";#N/A,#N/A,TRUE,"Val - Sum1";#N/A,#N/A,TRUE,"Val - sum2";#N/A,#N/A,TRUE,"Val - Sum3";#N/A,#N/A,TRUE,"Tar-DCF";#N/A,#N/A,TRUE,"Tar-Val LBO";#N/A,#N/A,TRUE,"Tar-Mult Val"}</definedName>
    <definedName name="wrn.TargetVal._2" localSheetId="8" hidden="1">{#N/A,#N/A,TRUE,"Val - sum";#N/A,#N/A,TRUE,"Val - Sum1";#N/A,#N/A,TRUE,"Val - sum2";#N/A,#N/A,TRUE,"Val - Sum3";#N/A,#N/A,TRUE,"Tar-DCF";#N/A,#N/A,TRUE,"Tar-Val LBO";#N/A,#N/A,TRUE,"Tar-Mult Val"}</definedName>
    <definedName name="wrn.TargetVal._2" localSheetId="22" hidden="1">{#N/A,#N/A,TRUE,"Val - sum";#N/A,#N/A,TRUE,"Val - Sum1";#N/A,#N/A,TRUE,"Val - sum2";#N/A,#N/A,TRUE,"Val - Sum3";#N/A,#N/A,TRUE,"Tar-DCF";#N/A,#N/A,TRUE,"Tar-Val LBO";#N/A,#N/A,TRUE,"Tar-Mult Val"}</definedName>
    <definedName name="wrn.TargetVal._2" localSheetId="7" hidden="1">{#N/A,#N/A,TRUE,"Val - sum";#N/A,#N/A,TRUE,"Val - Sum1";#N/A,#N/A,TRUE,"Val - sum2";#N/A,#N/A,TRUE,"Val - Sum3";#N/A,#N/A,TRUE,"Tar-DCF";#N/A,#N/A,TRUE,"Tar-Val LBO";#N/A,#N/A,TRUE,"Tar-Mult Val"}</definedName>
    <definedName name="wrn.TargetVal._2" hidden="1">{#N/A,#N/A,TRUE,"Val - sum";#N/A,#N/A,TRUE,"Val - Sum1";#N/A,#N/A,TRUE,"Val - sum2";#N/A,#N/A,TRUE,"Val - Sum3";#N/A,#N/A,TRUE,"Tar-DCF";#N/A,#N/A,TRUE,"Tar-Val LBO";#N/A,#N/A,TRUE,"Tar-Mult Val"}</definedName>
    <definedName name="wrn.TargetVal._22" localSheetId="18" hidden="1">{#N/A,#N/A,TRUE,"Val - sum";#N/A,#N/A,TRUE,"Val - Sum1";#N/A,#N/A,TRUE,"Val - sum2";#N/A,#N/A,TRUE,"Val - Sum3";#N/A,#N/A,TRUE,"Tar-DCF";#N/A,#N/A,TRUE,"Tar-Val LBO";#N/A,#N/A,TRUE,"Tar-Mult Val"}</definedName>
    <definedName name="wrn.TargetVal._22" localSheetId="14" hidden="1">{#N/A,#N/A,TRUE,"Val - sum";#N/A,#N/A,TRUE,"Val - Sum1";#N/A,#N/A,TRUE,"Val - sum2";#N/A,#N/A,TRUE,"Val - Sum3";#N/A,#N/A,TRUE,"Tar-DCF";#N/A,#N/A,TRUE,"Tar-Val LBO";#N/A,#N/A,TRUE,"Tar-Mult Val"}</definedName>
    <definedName name="wrn.TargetVal._22" localSheetId="17" hidden="1">{#N/A,#N/A,TRUE,"Val - sum";#N/A,#N/A,TRUE,"Val - Sum1";#N/A,#N/A,TRUE,"Val - sum2";#N/A,#N/A,TRUE,"Val - Sum3";#N/A,#N/A,TRUE,"Tar-DCF";#N/A,#N/A,TRUE,"Tar-Val LBO";#N/A,#N/A,TRUE,"Tar-Mult Val"}</definedName>
    <definedName name="wrn.TargetVal._22" localSheetId="19" hidden="1">{#N/A,#N/A,TRUE,"Val - sum";#N/A,#N/A,TRUE,"Val - Sum1";#N/A,#N/A,TRUE,"Val - sum2";#N/A,#N/A,TRUE,"Val - Sum3";#N/A,#N/A,TRUE,"Tar-DCF";#N/A,#N/A,TRUE,"Tar-Val LBO";#N/A,#N/A,TRUE,"Tar-Mult Val"}</definedName>
    <definedName name="wrn.TargetVal._22" localSheetId="6" hidden="1">{#N/A,#N/A,TRUE,"Val - sum";#N/A,#N/A,TRUE,"Val - Sum1";#N/A,#N/A,TRUE,"Val - sum2";#N/A,#N/A,TRUE,"Val - Sum3";#N/A,#N/A,TRUE,"Tar-DCF";#N/A,#N/A,TRUE,"Tar-Val LBO";#N/A,#N/A,TRUE,"Tar-Mult Val"}</definedName>
    <definedName name="wrn.TargetVal._22" localSheetId="3" hidden="1">{#N/A,#N/A,TRUE,"Val - sum";#N/A,#N/A,TRUE,"Val - Sum1";#N/A,#N/A,TRUE,"Val - sum2";#N/A,#N/A,TRUE,"Val - Sum3";#N/A,#N/A,TRUE,"Tar-DCF";#N/A,#N/A,TRUE,"Tar-Val LBO";#N/A,#N/A,TRUE,"Tar-Mult Val"}</definedName>
    <definedName name="wrn.TargetVal._22" localSheetId="21" hidden="1">{#N/A,#N/A,TRUE,"Val - sum";#N/A,#N/A,TRUE,"Val - Sum1";#N/A,#N/A,TRUE,"Val - sum2";#N/A,#N/A,TRUE,"Val - Sum3";#N/A,#N/A,TRUE,"Tar-DCF";#N/A,#N/A,TRUE,"Tar-Val LBO";#N/A,#N/A,TRUE,"Tar-Mult Val"}</definedName>
    <definedName name="wrn.TargetVal._22" localSheetId="20" hidden="1">{#N/A,#N/A,TRUE,"Val - sum";#N/A,#N/A,TRUE,"Val - Sum1";#N/A,#N/A,TRUE,"Val - sum2";#N/A,#N/A,TRUE,"Val - Sum3";#N/A,#N/A,TRUE,"Tar-DCF";#N/A,#N/A,TRUE,"Tar-Val LBO";#N/A,#N/A,TRUE,"Tar-Mult Val"}</definedName>
    <definedName name="wrn.TargetVal._22" localSheetId="24" hidden="1">{#N/A,#N/A,TRUE,"Val - sum";#N/A,#N/A,TRUE,"Val - Sum1";#N/A,#N/A,TRUE,"Val - sum2";#N/A,#N/A,TRUE,"Val - Sum3";#N/A,#N/A,TRUE,"Tar-DCF";#N/A,#N/A,TRUE,"Tar-Val LBO";#N/A,#N/A,TRUE,"Tar-Mult Val"}</definedName>
    <definedName name="wrn.TargetVal._22" localSheetId="9" hidden="1">{#N/A,#N/A,TRUE,"Val - sum";#N/A,#N/A,TRUE,"Val - Sum1";#N/A,#N/A,TRUE,"Val - sum2";#N/A,#N/A,TRUE,"Val - Sum3";#N/A,#N/A,TRUE,"Tar-DCF";#N/A,#N/A,TRUE,"Tar-Val LBO";#N/A,#N/A,TRUE,"Tar-Mult Val"}</definedName>
    <definedName name="wrn.TargetVal._22" localSheetId="23" hidden="1">{#N/A,#N/A,TRUE,"Val - sum";#N/A,#N/A,TRUE,"Val - Sum1";#N/A,#N/A,TRUE,"Val - sum2";#N/A,#N/A,TRUE,"Val - Sum3";#N/A,#N/A,TRUE,"Tar-DCF";#N/A,#N/A,TRUE,"Tar-Val LBO";#N/A,#N/A,TRUE,"Tar-Mult Val"}</definedName>
    <definedName name="wrn.TargetVal._22" localSheetId="8" hidden="1">{#N/A,#N/A,TRUE,"Val - sum";#N/A,#N/A,TRUE,"Val - Sum1";#N/A,#N/A,TRUE,"Val - sum2";#N/A,#N/A,TRUE,"Val - Sum3";#N/A,#N/A,TRUE,"Tar-DCF";#N/A,#N/A,TRUE,"Tar-Val LBO";#N/A,#N/A,TRUE,"Tar-Mult Val"}</definedName>
    <definedName name="wrn.TargetVal._22" localSheetId="22" hidden="1">{#N/A,#N/A,TRUE,"Val - sum";#N/A,#N/A,TRUE,"Val - Sum1";#N/A,#N/A,TRUE,"Val - sum2";#N/A,#N/A,TRUE,"Val - Sum3";#N/A,#N/A,TRUE,"Tar-DCF";#N/A,#N/A,TRUE,"Tar-Val LBO";#N/A,#N/A,TRUE,"Tar-Mult Val"}</definedName>
    <definedName name="wrn.TargetVal._22" localSheetId="7" hidden="1">{#N/A,#N/A,TRUE,"Val - sum";#N/A,#N/A,TRUE,"Val - Sum1";#N/A,#N/A,TRUE,"Val - sum2";#N/A,#N/A,TRUE,"Val - Sum3";#N/A,#N/A,TRUE,"Tar-DCF";#N/A,#N/A,TRUE,"Tar-Val LBO";#N/A,#N/A,TRUE,"Tar-Mult Val"}</definedName>
    <definedName name="wrn.TargetVal._22" hidden="1">{#N/A,#N/A,TRUE,"Val - sum";#N/A,#N/A,TRUE,"Val - Sum1";#N/A,#N/A,TRUE,"Val - sum2";#N/A,#N/A,TRUE,"Val - Sum3";#N/A,#N/A,TRUE,"Tar-DCF";#N/A,#N/A,TRUE,"Tar-Val LBO";#N/A,#N/A,TRUE,"Tar-Mult Val"}</definedName>
    <definedName name="wrn.TargetVal.2" localSheetId="18" hidden="1">{#N/A,#N/A,TRUE,"Val - sum";#N/A,#N/A,TRUE,"Val - Sum1";#N/A,#N/A,TRUE,"Val - sum2";#N/A,#N/A,TRUE,"Val - Sum3";#N/A,#N/A,TRUE,"Tar-DCF";#N/A,#N/A,TRUE,"Tar-Val LBO";#N/A,#N/A,TRUE,"Tar-Mult Val"}</definedName>
    <definedName name="wrn.TargetVal.2" localSheetId="14" hidden="1">{#N/A,#N/A,TRUE,"Val - sum";#N/A,#N/A,TRUE,"Val - Sum1";#N/A,#N/A,TRUE,"Val - sum2";#N/A,#N/A,TRUE,"Val - Sum3";#N/A,#N/A,TRUE,"Tar-DCF";#N/A,#N/A,TRUE,"Tar-Val LBO";#N/A,#N/A,TRUE,"Tar-Mult Val"}</definedName>
    <definedName name="wrn.TargetVal.2" localSheetId="17" hidden="1">{#N/A,#N/A,TRUE,"Val - sum";#N/A,#N/A,TRUE,"Val - Sum1";#N/A,#N/A,TRUE,"Val - sum2";#N/A,#N/A,TRUE,"Val - Sum3";#N/A,#N/A,TRUE,"Tar-DCF";#N/A,#N/A,TRUE,"Tar-Val LBO";#N/A,#N/A,TRUE,"Tar-Mult Val"}</definedName>
    <definedName name="wrn.TargetVal.2" localSheetId="19" hidden="1">{#N/A,#N/A,TRUE,"Val - sum";#N/A,#N/A,TRUE,"Val - Sum1";#N/A,#N/A,TRUE,"Val - sum2";#N/A,#N/A,TRUE,"Val - Sum3";#N/A,#N/A,TRUE,"Tar-DCF";#N/A,#N/A,TRUE,"Tar-Val LBO";#N/A,#N/A,TRUE,"Tar-Mult Val"}</definedName>
    <definedName name="wrn.TargetVal.2" localSheetId="6" hidden="1">{#N/A,#N/A,TRUE,"Val - sum";#N/A,#N/A,TRUE,"Val - Sum1";#N/A,#N/A,TRUE,"Val - sum2";#N/A,#N/A,TRUE,"Val - Sum3";#N/A,#N/A,TRUE,"Tar-DCF";#N/A,#N/A,TRUE,"Tar-Val LBO";#N/A,#N/A,TRUE,"Tar-Mult Val"}</definedName>
    <definedName name="wrn.TargetVal.2" localSheetId="3" hidden="1">{#N/A,#N/A,TRUE,"Val - sum";#N/A,#N/A,TRUE,"Val - Sum1";#N/A,#N/A,TRUE,"Val - sum2";#N/A,#N/A,TRUE,"Val - Sum3";#N/A,#N/A,TRUE,"Tar-DCF";#N/A,#N/A,TRUE,"Tar-Val LBO";#N/A,#N/A,TRUE,"Tar-Mult Val"}</definedName>
    <definedName name="wrn.TargetVal.2" localSheetId="21" hidden="1">{#N/A,#N/A,TRUE,"Val - sum";#N/A,#N/A,TRUE,"Val - Sum1";#N/A,#N/A,TRUE,"Val - sum2";#N/A,#N/A,TRUE,"Val - Sum3";#N/A,#N/A,TRUE,"Tar-DCF";#N/A,#N/A,TRUE,"Tar-Val LBO";#N/A,#N/A,TRUE,"Tar-Mult Val"}</definedName>
    <definedName name="wrn.TargetVal.2" localSheetId="20" hidden="1">{#N/A,#N/A,TRUE,"Val - sum";#N/A,#N/A,TRUE,"Val - Sum1";#N/A,#N/A,TRUE,"Val - sum2";#N/A,#N/A,TRUE,"Val - Sum3";#N/A,#N/A,TRUE,"Tar-DCF";#N/A,#N/A,TRUE,"Tar-Val LBO";#N/A,#N/A,TRUE,"Tar-Mult Val"}</definedName>
    <definedName name="wrn.TargetVal.2" localSheetId="24" hidden="1">{#N/A,#N/A,TRUE,"Val - sum";#N/A,#N/A,TRUE,"Val - Sum1";#N/A,#N/A,TRUE,"Val - sum2";#N/A,#N/A,TRUE,"Val - Sum3";#N/A,#N/A,TRUE,"Tar-DCF";#N/A,#N/A,TRUE,"Tar-Val LBO";#N/A,#N/A,TRUE,"Tar-Mult Val"}</definedName>
    <definedName name="wrn.TargetVal.2" localSheetId="9" hidden="1">{#N/A,#N/A,TRUE,"Val - sum";#N/A,#N/A,TRUE,"Val - Sum1";#N/A,#N/A,TRUE,"Val - sum2";#N/A,#N/A,TRUE,"Val - Sum3";#N/A,#N/A,TRUE,"Tar-DCF";#N/A,#N/A,TRUE,"Tar-Val LBO";#N/A,#N/A,TRUE,"Tar-Mult Val"}</definedName>
    <definedName name="wrn.TargetVal.2" localSheetId="23" hidden="1">{#N/A,#N/A,TRUE,"Val - sum";#N/A,#N/A,TRUE,"Val - Sum1";#N/A,#N/A,TRUE,"Val - sum2";#N/A,#N/A,TRUE,"Val - Sum3";#N/A,#N/A,TRUE,"Tar-DCF";#N/A,#N/A,TRUE,"Tar-Val LBO";#N/A,#N/A,TRUE,"Tar-Mult Val"}</definedName>
    <definedName name="wrn.TargetVal.2" localSheetId="8" hidden="1">{#N/A,#N/A,TRUE,"Val - sum";#N/A,#N/A,TRUE,"Val - Sum1";#N/A,#N/A,TRUE,"Val - sum2";#N/A,#N/A,TRUE,"Val - Sum3";#N/A,#N/A,TRUE,"Tar-DCF";#N/A,#N/A,TRUE,"Tar-Val LBO";#N/A,#N/A,TRUE,"Tar-Mult Val"}</definedName>
    <definedName name="wrn.TargetVal.2" localSheetId="22" hidden="1">{#N/A,#N/A,TRUE,"Val - sum";#N/A,#N/A,TRUE,"Val - Sum1";#N/A,#N/A,TRUE,"Val - sum2";#N/A,#N/A,TRUE,"Val - Sum3";#N/A,#N/A,TRUE,"Tar-DCF";#N/A,#N/A,TRUE,"Tar-Val LBO";#N/A,#N/A,TRUE,"Tar-Mult Val"}</definedName>
    <definedName name="wrn.TargetVal.2" localSheetId="7" hidden="1">{#N/A,#N/A,TRUE,"Val - sum";#N/A,#N/A,TRUE,"Val - Sum1";#N/A,#N/A,TRUE,"Val - sum2";#N/A,#N/A,TRUE,"Val - Sum3";#N/A,#N/A,TRUE,"Tar-DCF";#N/A,#N/A,TRUE,"Tar-Val LBO";#N/A,#N/A,TRUE,"Tar-Mult Val"}</definedName>
    <definedName name="wrn.TargetVal.2" hidden="1">{#N/A,#N/A,TRUE,"Val - sum";#N/A,#N/A,TRUE,"Val - Sum1";#N/A,#N/A,TRUE,"Val - sum2";#N/A,#N/A,TRUE,"Val - Sum3";#N/A,#N/A,TRUE,"Tar-DCF";#N/A,#N/A,TRUE,"Tar-Val LBO";#N/A,#N/A,TRUE,"Tar-Mult Val"}</definedName>
    <definedName name="wrn.test1." localSheetId="18" hidden="1">{"Income Statement",#N/A,FALSE,"CFMODEL";"Balance Sheet",#N/A,FALSE,"CFMODEL"}</definedName>
    <definedName name="wrn.test1." localSheetId="14" hidden="1">{"Income Statement",#N/A,FALSE,"CFMODEL";"Balance Sheet",#N/A,FALSE,"CFMODEL"}</definedName>
    <definedName name="wrn.test1." localSheetId="15" hidden="1">{"Income Statement",#N/A,FALSE,"CFMODEL";"Balance Sheet",#N/A,FALSE,"CFMODEL"}</definedName>
    <definedName name="wrn.test1." localSheetId="16" hidden="1">{"Income Statement",#N/A,FALSE,"CFMODEL";"Balance Sheet",#N/A,FALSE,"CFMODEL"}</definedName>
    <definedName name="wrn.test1." localSheetId="17" hidden="1">{"Income Statement",#N/A,FALSE,"CFMODEL";"Balance Sheet",#N/A,FALSE,"CFMODEL"}</definedName>
    <definedName name="wrn.test1." localSheetId="19" hidden="1">{"Income Statement",#N/A,FALSE,"CFMODEL";"Balance Sheet",#N/A,FALSE,"CFMODEL"}</definedName>
    <definedName name="wrn.test1." localSheetId="6" hidden="1">{"Income Statement",#N/A,FALSE,"CFMODEL";"Balance Sheet",#N/A,FALSE,"CFMODEL"}</definedName>
    <definedName name="wrn.test1." localSheetId="3" hidden="1">{"Income Statement",#N/A,FALSE,"CFMODEL";"Balance Sheet",#N/A,FALSE,"CFMODEL"}</definedName>
    <definedName name="wrn.test1." localSheetId="25" hidden="1">{"Income Statement",#N/A,FALSE,"CFMODEL";"Balance Sheet",#N/A,FALSE,"CFMODEL"}</definedName>
    <definedName name="wrn.test1." localSheetId="21" hidden="1">{"Income Statement",#N/A,FALSE,"CFMODEL";"Balance Sheet",#N/A,FALSE,"CFMODEL"}</definedName>
    <definedName name="wrn.test1." localSheetId="20" hidden="1">{"Income Statement",#N/A,FALSE,"CFMODEL";"Balance Sheet",#N/A,FALSE,"CFMODEL"}</definedName>
    <definedName name="wrn.test1." localSheetId="24" hidden="1">{"Income Statement",#N/A,FALSE,"CFMODEL";"Balance Sheet",#N/A,FALSE,"CFMODEL"}</definedName>
    <definedName name="wrn.test1." localSheetId="9" hidden="1">{"Income Statement",#N/A,FALSE,"CFMODEL";"Balance Sheet",#N/A,FALSE,"CFMODEL"}</definedName>
    <definedName name="wrn.test1." localSheetId="23" hidden="1">{"Income Statement",#N/A,FALSE,"CFMODEL";"Balance Sheet",#N/A,FALSE,"CFMODEL"}</definedName>
    <definedName name="wrn.test1." localSheetId="8" hidden="1">{"Income Statement",#N/A,FALSE,"CFMODEL";"Balance Sheet",#N/A,FALSE,"CFMODEL"}</definedName>
    <definedName name="wrn.test1." localSheetId="22" hidden="1">{"Income Statement",#N/A,FALSE,"CFMODEL";"Balance Sheet",#N/A,FALSE,"CFMODEL"}</definedName>
    <definedName name="wrn.test1." localSheetId="7" hidden="1">{"Income Statement",#N/A,FALSE,"CFMODEL";"Balance Sheet",#N/A,FALSE,"CFMODEL"}</definedName>
    <definedName name="wrn.test1." hidden="1">{"Income Statement",#N/A,FALSE,"CFMODEL";"Balance Sheet",#N/A,FALSE,"CFMODEL"}</definedName>
    <definedName name="wrn.test2." localSheetId="18" hidden="1">{"SourcesUses",#N/A,TRUE,"CFMODEL";"TransOverview",#N/A,TRUE,"CFMODEL"}</definedName>
    <definedName name="wrn.test2." localSheetId="14" hidden="1">{"SourcesUses",#N/A,TRUE,"CFMODEL";"TransOverview",#N/A,TRUE,"CFMODEL"}</definedName>
    <definedName name="wrn.test2." localSheetId="15" hidden="1">{"SourcesUses",#N/A,TRUE,"CFMODEL";"TransOverview",#N/A,TRUE,"CFMODEL"}</definedName>
    <definedName name="wrn.test2." localSheetId="16" hidden="1">{"SourcesUses",#N/A,TRUE,"CFMODEL";"TransOverview",#N/A,TRUE,"CFMODEL"}</definedName>
    <definedName name="wrn.test2." localSheetId="17" hidden="1">{"SourcesUses",#N/A,TRUE,"CFMODEL";"TransOverview",#N/A,TRUE,"CFMODEL"}</definedName>
    <definedName name="wrn.test2." localSheetId="19" hidden="1">{"SourcesUses",#N/A,TRUE,"CFMODEL";"TransOverview",#N/A,TRUE,"CFMODEL"}</definedName>
    <definedName name="wrn.test2." localSheetId="6" hidden="1">{"SourcesUses",#N/A,TRUE,"CFMODEL";"TransOverview",#N/A,TRUE,"CFMODEL"}</definedName>
    <definedName name="wrn.test2." localSheetId="3" hidden="1">{"SourcesUses",#N/A,TRUE,"CFMODEL";"TransOverview",#N/A,TRUE,"CFMODEL"}</definedName>
    <definedName name="wrn.test2." localSheetId="25" hidden="1">{"SourcesUses",#N/A,TRUE,"CFMODEL";"TransOverview",#N/A,TRUE,"CFMODEL"}</definedName>
    <definedName name="wrn.test2." localSheetId="21" hidden="1">{"SourcesUses",#N/A,TRUE,"CFMODEL";"TransOverview",#N/A,TRUE,"CFMODEL"}</definedName>
    <definedName name="wrn.test2." localSheetId="20" hidden="1">{"SourcesUses",#N/A,TRUE,"CFMODEL";"TransOverview",#N/A,TRUE,"CFMODEL"}</definedName>
    <definedName name="wrn.test2." localSheetId="24" hidden="1">{"SourcesUses",#N/A,TRUE,"CFMODEL";"TransOverview",#N/A,TRUE,"CFMODEL"}</definedName>
    <definedName name="wrn.test2." localSheetId="9" hidden="1">{"SourcesUses",#N/A,TRUE,"CFMODEL";"TransOverview",#N/A,TRUE,"CFMODEL"}</definedName>
    <definedName name="wrn.test2." localSheetId="23" hidden="1">{"SourcesUses",#N/A,TRUE,"CFMODEL";"TransOverview",#N/A,TRUE,"CFMODEL"}</definedName>
    <definedName name="wrn.test2." localSheetId="8" hidden="1">{"SourcesUses",#N/A,TRUE,"CFMODEL";"TransOverview",#N/A,TRUE,"CFMODEL"}</definedName>
    <definedName name="wrn.test2." localSheetId="22" hidden="1">{"SourcesUses",#N/A,TRUE,"CFMODEL";"TransOverview",#N/A,TRUE,"CFMODEL"}</definedName>
    <definedName name="wrn.test2." localSheetId="7" hidden="1">{"SourcesUses",#N/A,TRUE,"CFMODEL";"TransOverview",#N/A,TRUE,"CFMODEL"}</definedName>
    <definedName name="wrn.test2." hidden="1">{"SourcesUses",#N/A,TRUE,"CFMODEL";"TransOverview",#N/A,TRUE,"CFMODEL"}</definedName>
    <definedName name="wrn.test3." localSheetId="18" hidden="1">{"SourcesUses",#N/A,TRUE,#N/A;"TransOverview",#N/A,TRUE,"CFMODEL"}</definedName>
    <definedName name="wrn.test3." localSheetId="14" hidden="1">{"SourcesUses",#N/A,TRUE,#N/A;"TransOverview",#N/A,TRUE,"CFMODEL"}</definedName>
    <definedName name="wrn.test3." localSheetId="15" hidden="1">{"SourcesUses",#N/A,TRUE,#N/A;"TransOverview",#N/A,TRUE,"CFMODEL"}</definedName>
    <definedName name="wrn.test3." localSheetId="16" hidden="1">{"SourcesUses",#N/A,TRUE,#N/A;"TransOverview",#N/A,TRUE,"CFMODEL"}</definedName>
    <definedName name="wrn.test3." localSheetId="17" hidden="1">{"SourcesUses",#N/A,TRUE,#N/A;"TransOverview",#N/A,TRUE,"CFMODEL"}</definedName>
    <definedName name="wrn.test3." localSheetId="19" hidden="1">{"SourcesUses",#N/A,TRUE,#N/A;"TransOverview",#N/A,TRUE,"CFMODEL"}</definedName>
    <definedName name="wrn.test3." localSheetId="6" hidden="1">{"SourcesUses",#N/A,TRUE,#N/A;"TransOverview",#N/A,TRUE,"CFMODEL"}</definedName>
    <definedName name="wrn.test3." localSheetId="3" hidden="1">{"SourcesUses",#N/A,TRUE,#N/A;"TransOverview",#N/A,TRUE,"CFMODEL"}</definedName>
    <definedName name="wrn.test3." localSheetId="25" hidden="1">{"SourcesUses",#N/A,TRUE,#N/A;"TransOverview",#N/A,TRUE,"CFMODEL"}</definedName>
    <definedName name="wrn.test3." localSheetId="21" hidden="1">{"SourcesUses",#N/A,TRUE,#N/A;"TransOverview",#N/A,TRUE,"CFMODEL"}</definedName>
    <definedName name="wrn.test3." localSheetId="20" hidden="1">{"SourcesUses",#N/A,TRUE,#N/A;"TransOverview",#N/A,TRUE,"CFMODEL"}</definedName>
    <definedName name="wrn.test3." localSheetId="24" hidden="1">{"SourcesUses",#N/A,TRUE,#N/A;"TransOverview",#N/A,TRUE,"CFMODEL"}</definedName>
    <definedName name="wrn.test3." localSheetId="9" hidden="1">{"SourcesUses",#N/A,TRUE,#N/A;"TransOverview",#N/A,TRUE,"CFMODEL"}</definedName>
    <definedName name="wrn.test3." localSheetId="23" hidden="1">{"SourcesUses",#N/A,TRUE,#N/A;"TransOverview",#N/A,TRUE,"CFMODEL"}</definedName>
    <definedName name="wrn.test3." localSheetId="8" hidden="1">{"SourcesUses",#N/A,TRUE,#N/A;"TransOverview",#N/A,TRUE,"CFMODEL"}</definedName>
    <definedName name="wrn.test3." localSheetId="22" hidden="1">{"SourcesUses",#N/A,TRUE,#N/A;"TransOverview",#N/A,TRUE,"CFMODEL"}</definedName>
    <definedName name="wrn.test3." localSheetId="7" hidden="1">{"SourcesUses",#N/A,TRUE,#N/A;"TransOverview",#N/A,TRUE,"CFMODEL"}</definedName>
    <definedName name="wrn.test3." hidden="1">{"SourcesUses",#N/A,TRUE,#N/A;"TransOverview",#N/A,TRUE,"CFMODEL"}</definedName>
    <definedName name="wrn.test4." localSheetId="18" hidden="1">{"SourcesUses",#N/A,TRUE,"FundsFlow";"TransOverview",#N/A,TRUE,"FundsFlow"}</definedName>
    <definedName name="wrn.test4." localSheetId="14" hidden="1">{"SourcesUses",#N/A,TRUE,"FundsFlow";"TransOverview",#N/A,TRUE,"FundsFlow"}</definedName>
    <definedName name="wrn.test4." localSheetId="15" hidden="1">{"SourcesUses",#N/A,TRUE,"FundsFlow";"TransOverview",#N/A,TRUE,"FundsFlow"}</definedName>
    <definedName name="wrn.test4." localSheetId="16" hidden="1">{"SourcesUses",#N/A,TRUE,"FundsFlow";"TransOverview",#N/A,TRUE,"FundsFlow"}</definedName>
    <definedName name="wrn.test4." localSheetId="17" hidden="1">{"SourcesUses",#N/A,TRUE,"FundsFlow";"TransOverview",#N/A,TRUE,"FundsFlow"}</definedName>
    <definedName name="wrn.test4." localSheetId="19" hidden="1">{"SourcesUses",#N/A,TRUE,"FundsFlow";"TransOverview",#N/A,TRUE,"FundsFlow"}</definedName>
    <definedName name="wrn.test4." localSheetId="6" hidden="1">{"SourcesUses",#N/A,TRUE,"FundsFlow";"TransOverview",#N/A,TRUE,"FundsFlow"}</definedName>
    <definedName name="wrn.test4." localSheetId="3" hidden="1">{"SourcesUses",#N/A,TRUE,"FundsFlow";"TransOverview",#N/A,TRUE,"FundsFlow"}</definedName>
    <definedName name="wrn.test4." localSheetId="25" hidden="1">{"SourcesUses",#N/A,TRUE,"FundsFlow";"TransOverview",#N/A,TRUE,"FundsFlow"}</definedName>
    <definedName name="wrn.test4." localSheetId="21" hidden="1">{"SourcesUses",#N/A,TRUE,"FundsFlow";"TransOverview",#N/A,TRUE,"FundsFlow"}</definedName>
    <definedName name="wrn.test4." localSheetId="20" hidden="1">{"SourcesUses",#N/A,TRUE,"FundsFlow";"TransOverview",#N/A,TRUE,"FundsFlow"}</definedName>
    <definedName name="wrn.test4." localSheetId="24" hidden="1">{"SourcesUses",#N/A,TRUE,"FundsFlow";"TransOverview",#N/A,TRUE,"FundsFlow"}</definedName>
    <definedName name="wrn.test4." localSheetId="9" hidden="1">{"SourcesUses",#N/A,TRUE,"FundsFlow";"TransOverview",#N/A,TRUE,"FundsFlow"}</definedName>
    <definedName name="wrn.test4." localSheetId="23" hidden="1">{"SourcesUses",#N/A,TRUE,"FundsFlow";"TransOverview",#N/A,TRUE,"FundsFlow"}</definedName>
    <definedName name="wrn.test4." localSheetId="8" hidden="1">{"SourcesUses",#N/A,TRUE,"FundsFlow";"TransOverview",#N/A,TRUE,"FundsFlow"}</definedName>
    <definedName name="wrn.test4." localSheetId="22" hidden="1">{"SourcesUses",#N/A,TRUE,"FundsFlow";"TransOverview",#N/A,TRUE,"FundsFlow"}</definedName>
    <definedName name="wrn.test4." localSheetId="7" hidden="1">{"SourcesUses",#N/A,TRUE,"FundsFlow";"TransOverview",#N/A,TRUE,"FundsFlow"}</definedName>
    <definedName name="wrn.test4." hidden="1">{"SourcesUses",#N/A,TRUE,"FundsFlow";"TransOverview",#N/A,TRUE,"FundsFlow"}</definedName>
    <definedName name="wrn.Vendite." localSheetId="18" hidden="1">{#N/A,#N/A,FALSE,"Vendite Europa";#N/A,#N/A,FALSE,"Vendite Francia";#N/A,#N/A,FALSE,"Vendite Korea";#N/A,#N/A,FALSE,"Vendite Oriente";#N/A,#N/A,FALSE,"Vendite Giappone";#N/A,#N/A,FALSE,"Vendite Riepilogo"}</definedName>
    <definedName name="wrn.Vendite." localSheetId="14" hidden="1">{#N/A,#N/A,FALSE,"Vendite Europa";#N/A,#N/A,FALSE,"Vendite Francia";#N/A,#N/A,FALSE,"Vendite Korea";#N/A,#N/A,FALSE,"Vendite Oriente";#N/A,#N/A,FALSE,"Vendite Giappone";#N/A,#N/A,FALSE,"Vendite Riepilogo"}</definedName>
    <definedName name="wrn.Vendite." localSheetId="17" hidden="1">{#N/A,#N/A,FALSE,"Vendite Europa";#N/A,#N/A,FALSE,"Vendite Francia";#N/A,#N/A,FALSE,"Vendite Korea";#N/A,#N/A,FALSE,"Vendite Oriente";#N/A,#N/A,FALSE,"Vendite Giappone";#N/A,#N/A,FALSE,"Vendite Riepilogo"}</definedName>
    <definedName name="wrn.Vendite." localSheetId="19" hidden="1">{#N/A,#N/A,FALSE,"Vendite Europa";#N/A,#N/A,FALSE,"Vendite Francia";#N/A,#N/A,FALSE,"Vendite Korea";#N/A,#N/A,FALSE,"Vendite Oriente";#N/A,#N/A,FALSE,"Vendite Giappone";#N/A,#N/A,FALSE,"Vendite Riepilogo"}</definedName>
    <definedName name="wrn.Vendite." localSheetId="6" hidden="1">{#N/A,#N/A,FALSE,"Vendite Europa";#N/A,#N/A,FALSE,"Vendite Francia";#N/A,#N/A,FALSE,"Vendite Korea";#N/A,#N/A,FALSE,"Vendite Oriente";#N/A,#N/A,FALSE,"Vendite Giappone";#N/A,#N/A,FALSE,"Vendite Riepilogo"}</definedName>
    <definedName name="wrn.Vendite." localSheetId="3" hidden="1">{#N/A,#N/A,FALSE,"Vendite Europa";#N/A,#N/A,FALSE,"Vendite Francia";#N/A,#N/A,FALSE,"Vendite Korea";#N/A,#N/A,FALSE,"Vendite Oriente";#N/A,#N/A,FALSE,"Vendite Giappone";#N/A,#N/A,FALSE,"Vendite Riepilogo"}</definedName>
    <definedName name="wrn.Vendite." localSheetId="21" hidden="1">{#N/A,#N/A,FALSE,"Vendite Europa";#N/A,#N/A,FALSE,"Vendite Francia";#N/A,#N/A,FALSE,"Vendite Korea";#N/A,#N/A,FALSE,"Vendite Oriente";#N/A,#N/A,FALSE,"Vendite Giappone";#N/A,#N/A,FALSE,"Vendite Riepilogo"}</definedName>
    <definedName name="wrn.Vendite." localSheetId="20" hidden="1">{#N/A,#N/A,FALSE,"Vendite Europa";#N/A,#N/A,FALSE,"Vendite Francia";#N/A,#N/A,FALSE,"Vendite Korea";#N/A,#N/A,FALSE,"Vendite Oriente";#N/A,#N/A,FALSE,"Vendite Giappone";#N/A,#N/A,FALSE,"Vendite Riepilogo"}</definedName>
    <definedName name="wrn.Vendite." localSheetId="24" hidden="1">{#N/A,#N/A,FALSE,"Vendite Europa";#N/A,#N/A,FALSE,"Vendite Francia";#N/A,#N/A,FALSE,"Vendite Korea";#N/A,#N/A,FALSE,"Vendite Oriente";#N/A,#N/A,FALSE,"Vendite Giappone";#N/A,#N/A,FALSE,"Vendite Riepilogo"}</definedName>
    <definedName name="wrn.Vendite." localSheetId="9" hidden="1">{#N/A,#N/A,FALSE,"Vendite Europa";#N/A,#N/A,FALSE,"Vendite Francia";#N/A,#N/A,FALSE,"Vendite Korea";#N/A,#N/A,FALSE,"Vendite Oriente";#N/A,#N/A,FALSE,"Vendite Giappone";#N/A,#N/A,FALSE,"Vendite Riepilogo"}</definedName>
    <definedName name="wrn.Vendite." localSheetId="23" hidden="1">{#N/A,#N/A,FALSE,"Vendite Europa";#N/A,#N/A,FALSE,"Vendite Francia";#N/A,#N/A,FALSE,"Vendite Korea";#N/A,#N/A,FALSE,"Vendite Oriente";#N/A,#N/A,FALSE,"Vendite Giappone";#N/A,#N/A,FALSE,"Vendite Riepilogo"}</definedName>
    <definedName name="wrn.Vendite." localSheetId="8" hidden="1">{#N/A,#N/A,FALSE,"Vendite Europa";#N/A,#N/A,FALSE,"Vendite Francia";#N/A,#N/A,FALSE,"Vendite Korea";#N/A,#N/A,FALSE,"Vendite Oriente";#N/A,#N/A,FALSE,"Vendite Giappone";#N/A,#N/A,FALSE,"Vendite Riepilogo"}</definedName>
    <definedName name="wrn.Vendite." localSheetId="22" hidden="1">{#N/A,#N/A,FALSE,"Vendite Europa";#N/A,#N/A,FALSE,"Vendite Francia";#N/A,#N/A,FALSE,"Vendite Korea";#N/A,#N/A,FALSE,"Vendite Oriente";#N/A,#N/A,FALSE,"Vendite Giappone";#N/A,#N/A,FALSE,"Vendite Riepilogo"}</definedName>
    <definedName name="wrn.Vendite." localSheetId="7" hidden="1">{#N/A,#N/A,FALSE,"Vendite Europa";#N/A,#N/A,FALSE,"Vendite Francia";#N/A,#N/A,FALSE,"Vendite Korea";#N/A,#N/A,FALSE,"Vendite Oriente";#N/A,#N/A,FALSE,"Vendite Giappone";#N/A,#N/A,FALSE,"Vendite Riepilogo"}</definedName>
    <definedName name="wrn.Vendite." hidden="1">{#N/A,#N/A,FALSE,"Vendite Europa";#N/A,#N/A,FALSE,"Vendite Francia";#N/A,#N/A,FALSE,"Vendite Korea";#N/A,#N/A,FALSE,"Vendite Oriente";#N/A,#N/A,FALSE,"Vendite Giappone";#N/A,#N/A,FALSE,"Vendite Riepilogo"}</definedName>
    <definedName name="WSCBSAllocation">[20]Data!$BE$13:$BF$131</definedName>
    <definedName name="wtr_comp_dep">'[17]Input Schedule'!$C$30</definedName>
    <definedName name="wtr_cust_per">'[17]Input Schedule'!$D$11</definedName>
    <definedName name="wtr_plt_dep">'[17]Input Schedule'!$C$29</definedName>
    <definedName name="wtr_vhle_dep">'[17]Input Schedule'!$C$31</definedName>
    <definedName name="wyh" localSheetId="18" hidden="1">{#N/A,#N/A,FALSE,"Summary";#N/A,#N/A,FALSE,"Fed.State Prov";#N/A,#N/A,FALSE,"Foreign Prov";#N/A,#N/A,FALSE,"Thera Fgrn";#N/A,#N/A,FALSE,"CCD Fgrn";#N/A,#N/A,FALSE,"Biocine Fgrn";#N/A,#N/A,FALSE,"Vision Fgrn";#N/A,#N/A,FALSE,"Frgn vs Dom"}</definedName>
    <definedName name="wyh" localSheetId="14" hidden="1">{#N/A,#N/A,FALSE,"Summary";#N/A,#N/A,FALSE,"Fed.State Prov";#N/A,#N/A,FALSE,"Foreign Prov";#N/A,#N/A,FALSE,"Thera Fgrn";#N/A,#N/A,FALSE,"CCD Fgrn";#N/A,#N/A,FALSE,"Biocine Fgrn";#N/A,#N/A,FALSE,"Vision Fgrn";#N/A,#N/A,FALSE,"Frgn vs Dom"}</definedName>
    <definedName name="wyh" localSheetId="17" hidden="1">{#N/A,#N/A,FALSE,"Summary";#N/A,#N/A,FALSE,"Fed.State Prov";#N/A,#N/A,FALSE,"Foreign Prov";#N/A,#N/A,FALSE,"Thera Fgrn";#N/A,#N/A,FALSE,"CCD Fgrn";#N/A,#N/A,FALSE,"Biocine Fgrn";#N/A,#N/A,FALSE,"Vision Fgrn";#N/A,#N/A,FALSE,"Frgn vs Dom"}</definedName>
    <definedName name="wyh" localSheetId="19" hidden="1">{#N/A,#N/A,FALSE,"Summary";#N/A,#N/A,FALSE,"Fed.State Prov";#N/A,#N/A,FALSE,"Foreign Prov";#N/A,#N/A,FALSE,"Thera Fgrn";#N/A,#N/A,FALSE,"CCD Fgrn";#N/A,#N/A,FALSE,"Biocine Fgrn";#N/A,#N/A,FALSE,"Vision Fgrn";#N/A,#N/A,FALSE,"Frgn vs Dom"}</definedName>
    <definedName name="wyh" localSheetId="6" hidden="1">{#N/A,#N/A,FALSE,"Summary";#N/A,#N/A,FALSE,"Fed.State Prov";#N/A,#N/A,FALSE,"Foreign Prov";#N/A,#N/A,FALSE,"Thera Fgrn";#N/A,#N/A,FALSE,"CCD Fgrn";#N/A,#N/A,FALSE,"Biocine Fgrn";#N/A,#N/A,FALSE,"Vision Fgrn";#N/A,#N/A,FALSE,"Frgn vs Dom"}</definedName>
    <definedName name="wyh" localSheetId="3" hidden="1">{#N/A,#N/A,FALSE,"Summary";#N/A,#N/A,FALSE,"Fed.State Prov";#N/A,#N/A,FALSE,"Foreign Prov";#N/A,#N/A,FALSE,"Thera Fgrn";#N/A,#N/A,FALSE,"CCD Fgrn";#N/A,#N/A,FALSE,"Biocine Fgrn";#N/A,#N/A,FALSE,"Vision Fgrn";#N/A,#N/A,FALSE,"Frgn vs Dom"}</definedName>
    <definedName name="wyh" localSheetId="25" hidden="1">{#N/A,#N/A,FALSE,"Summary";#N/A,#N/A,FALSE,"Fed.State Prov";#N/A,#N/A,FALSE,"Foreign Prov";#N/A,#N/A,FALSE,"Thera Fgrn";#N/A,#N/A,FALSE,"CCD Fgrn";#N/A,#N/A,FALSE,"Biocine Fgrn";#N/A,#N/A,FALSE,"Vision Fgrn";#N/A,#N/A,FALSE,"Frgn vs Dom"}</definedName>
    <definedName name="wyh" localSheetId="21" hidden="1">{#N/A,#N/A,FALSE,"Summary";#N/A,#N/A,FALSE,"Fed.State Prov";#N/A,#N/A,FALSE,"Foreign Prov";#N/A,#N/A,FALSE,"Thera Fgrn";#N/A,#N/A,FALSE,"CCD Fgrn";#N/A,#N/A,FALSE,"Biocine Fgrn";#N/A,#N/A,FALSE,"Vision Fgrn";#N/A,#N/A,FALSE,"Frgn vs Dom"}</definedName>
    <definedName name="wyh" localSheetId="20" hidden="1">{#N/A,#N/A,FALSE,"Summary";#N/A,#N/A,FALSE,"Fed.State Prov";#N/A,#N/A,FALSE,"Foreign Prov";#N/A,#N/A,FALSE,"Thera Fgrn";#N/A,#N/A,FALSE,"CCD Fgrn";#N/A,#N/A,FALSE,"Biocine Fgrn";#N/A,#N/A,FALSE,"Vision Fgrn";#N/A,#N/A,FALSE,"Frgn vs Dom"}</definedName>
    <definedName name="wyh" localSheetId="24" hidden="1">{#N/A,#N/A,FALSE,"Summary";#N/A,#N/A,FALSE,"Fed.State Prov";#N/A,#N/A,FALSE,"Foreign Prov";#N/A,#N/A,FALSE,"Thera Fgrn";#N/A,#N/A,FALSE,"CCD Fgrn";#N/A,#N/A,FALSE,"Biocine Fgrn";#N/A,#N/A,FALSE,"Vision Fgrn";#N/A,#N/A,FALSE,"Frgn vs Dom"}</definedName>
    <definedName name="wyh" localSheetId="9" hidden="1">{#N/A,#N/A,FALSE,"Summary";#N/A,#N/A,FALSE,"Fed.State Prov";#N/A,#N/A,FALSE,"Foreign Prov";#N/A,#N/A,FALSE,"Thera Fgrn";#N/A,#N/A,FALSE,"CCD Fgrn";#N/A,#N/A,FALSE,"Biocine Fgrn";#N/A,#N/A,FALSE,"Vision Fgrn";#N/A,#N/A,FALSE,"Frgn vs Dom"}</definedName>
    <definedName name="wyh" localSheetId="23" hidden="1">{#N/A,#N/A,FALSE,"Summary";#N/A,#N/A,FALSE,"Fed.State Prov";#N/A,#N/A,FALSE,"Foreign Prov";#N/A,#N/A,FALSE,"Thera Fgrn";#N/A,#N/A,FALSE,"CCD Fgrn";#N/A,#N/A,FALSE,"Biocine Fgrn";#N/A,#N/A,FALSE,"Vision Fgrn";#N/A,#N/A,FALSE,"Frgn vs Dom"}</definedName>
    <definedName name="wyh" localSheetId="8" hidden="1">{#N/A,#N/A,FALSE,"Summary";#N/A,#N/A,FALSE,"Fed.State Prov";#N/A,#N/A,FALSE,"Foreign Prov";#N/A,#N/A,FALSE,"Thera Fgrn";#N/A,#N/A,FALSE,"CCD Fgrn";#N/A,#N/A,FALSE,"Biocine Fgrn";#N/A,#N/A,FALSE,"Vision Fgrn";#N/A,#N/A,FALSE,"Frgn vs Dom"}</definedName>
    <definedName name="wyh" localSheetId="22" hidden="1">{#N/A,#N/A,FALSE,"Summary";#N/A,#N/A,FALSE,"Fed.State Prov";#N/A,#N/A,FALSE,"Foreign Prov";#N/A,#N/A,FALSE,"Thera Fgrn";#N/A,#N/A,FALSE,"CCD Fgrn";#N/A,#N/A,FALSE,"Biocine Fgrn";#N/A,#N/A,FALSE,"Vision Fgrn";#N/A,#N/A,FALSE,"Frgn vs Dom"}</definedName>
    <definedName name="wyh" localSheetId="7" hidden="1">{#N/A,#N/A,FALSE,"Summary";#N/A,#N/A,FALSE,"Fed.State Prov";#N/A,#N/A,FALSE,"Foreign Prov";#N/A,#N/A,FALSE,"Thera Fgrn";#N/A,#N/A,FALSE,"CCD Fgrn";#N/A,#N/A,FALSE,"Biocine Fgrn";#N/A,#N/A,FALSE,"Vision Fgrn";#N/A,#N/A,FALSE,"Frgn vs Dom"}</definedName>
    <definedName name="wyh" hidden="1">{#N/A,#N/A,FALSE,"Summary";#N/A,#N/A,FALSE,"Fed.State Prov";#N/A,#N/A,FALSE,"Foreign Prov";#N/A,#N/A,FALSE,"Thera Fgrn";#N/A,#N/A,FALSE,"CCD Fgrn";#N/A,#N/A,FALSE,"Biocine Fgrn";#N/A,#N/A,FALSE,"Vision Fgrn";#N/A,#N/A,FALSE,"Frgn vs Dom"}</definedName>
    <definedName name="x">#REF!</definedName>
    <definedName name="xxxx" localSheetId="18" hidden="1">{#N/A,#N/A,FALSE,"New-RegularBevel";#N/A,#N/A,FALSE,"Optiva-Optiva2";#N/A,#N/A,FALSE,"Cathlon-Monoblok";#N/A,#N/A,FALSE,"Stylets"}</definedName>
    <definedName name="xxxx" localSheetId="14" hidden="1">{#N/A,#N/A,FALSE,"New-RegularBevel";#N/A,#N/A,FALSE,"Optiva-Optiva2";#N/A,#N/A,FALSE,"Cathlon-Monoblok";#N/A,#N/A,FALSE,"Stylets"}</definedName>
    <definedName name="xxxx" localSheetId="17" hidden="1">{#N/A,#N/A,FALSE,"New-RegularBevel";#N/A,#N/A,FALSE,"Optiva-Optiva2";#N/A,#N/A,FALSE,"Cathlon-Monoblok";#N/A,#N/A,FALSE,"Stylets"}</definedName>
    <definedName name="xxxx" localSheetId="19" hidden="1">{#N/A,#N/A,FALSE,"New-RegularBevel";#N/A,#N/A,FALSE,"Optiva-Optiva2";#N/A,#N/A,FALSE,"Cathlon-Monoblok";#N/A,#N/A,FALSE,"Stylets"}</definedName>
    <definedName name="xxxx" localSheetId="6" hidden="1">{#N/A,#N/A,FALSE,"New-RegularBevel";#N/A,#N/A,FALSE,"Optiva-Optiva2";#N/A,#N/A,FALSE,"Cathlon-Monoblok";#N/A,#N/A,FALSE,"Stylets"}</definedName>
    <definedName name="xxxx" localSheetId="3" hidden="1">{#N/A,#N/A,FALSE,"New-RegularBevel";#N/A,#N/A,FALSE,"Optiva-Optiva2";#N/A,#N/A,FALSE,"Cathlon-Monoblok";#N/A,#N/A,FALSE,"Stylets"}</definedName>
    <definedName name="xxxx" localSheetId="21" hidden="1">{#N/A,#N/A,FALSE,"New-RegularBevel";#N/A,#N/A,FALSE,"Optiva-Optiva2";#N/A,#N/A,FALSE,"Cathlon-Monoblok";#N/A,#N/A,FALSE,"Stylets"}</definedName>
    <definedName name="xxxx" localSheetId="20" hidden="1">{#N/A,#N/A,FALSE,"New-RegularBevel";#N/A,#N/A,FALSE,"Optiva-Optiva2";#N/A,#N/A,FALSE,"Cathlon-Monoblok";#N/A,#N/A,FALSE,"Stylets"}</definedName>
    <definedName name="xxxx" localSheetId="24" hidden="1">{#N/A,#N/A,FALSE,"New-RegularBevel";#N/A,#N/A,FALSE,"Optiva-Optiva2";#N/A,#N/A,FALSE,"Cathlon-Monoblok";#N/A,#N/A,FALSE,"Stylets"}</definedName>
    <definedName name="xxxx" localSheetId="9" hidden="1">{#N/A,#N/A,FALSE,"New-RegularBevel";#N/A,#N/A,FALSE,"Optiva-Optiva2";#N/A,#N/A,FALSE,"Cathlon-Monoblok";#N/A,#N/A,FALSE,"Stylets"}</definedName>
    <definedName name="xxxx" localSheetId="23" hidden="1">{#N/A,#N/A,FALSE,"New-RegularBevel";#N/A,#N/A,FALSE,"Optiva-Optiva2";#N/A,#N/A,FALSE,"Cathlon-Monoblok";#N/A,#N/A,FALSE,"Stylets"}</definedName>
    <definedName name="xxxx" localSheetId="8" hidden="1">{#N/A,#N/A,FALSE,"New-RegularBevel";#N/A,#N/A,FALSE,"Optiva-Optiva2";#N/A,#N/A,FALSE,"Cathlon-Monoblok";#N/A,#N/A,FALSE,"Stylets"}</definedName>
    <definedName name="xxxx" localSheetId="22" hidden="1">{#N/A,#N/A,FALSE,"New-RegularBevel";#N/A,#N/A,FALSE,"Optiva-Optiva2";#N/A,#N/A,FALSE,"Cathlon-Monoblok";#N/A,#N/A,FALSE,"Stylets"}</definedName>
    <definedName name="xxxx" localSheetId="7" hidden="1">{#N/A,#N/A,FALSE,"New-RegularBevel";#N/A,#N/A,FALSE,"Optiva-Optiva2";#N/A,#N/A,FALSE,"Cathlon-Monoblok";#N/A,#N/A,FALSE,"Stylets"}</definedName>
    <definedName name="xxxx" hidden="1">{#N/A,#N/A,FALSE,"New-RegularBevel";#N/A,#N/A,FALSE,"Optiva-Optiva2";#N/A,#N/A,FALSE,"Cathlon-Monoblok";#N/A,#N/A,FALSE,"Stylets"}</definedName>
    <definedName name="xxxxxxxxxxx" localSheetId="18" hidden="1">{#N/A,#N/A,FALSE,"Costi per Gruppo ";#N/A,#N/A,FALSE,"New-RegularBevel";#N/A,#N/A,FALSE,"Optiva-Optiva2";#N/A,#N/A,FALSE,"Cathlon-Monoblok";#N/A,#N/A,FALSE,"Stylets";#N/A,#N/A,FALSE,"Totali"}</definedName>
    <definedName name="xxxxxxxxxxx" localSheetId="14" hidden="1">{#N/A,#N/A,FALSE,"Costi per Gruppo ";#N/A,#N/A,FALSE,"New-RegularBevel";#N/A,#N/A,FALSE,"Optiva-Optiva2";#N/A,#N/A,FALSE,"Cathlon-Monoblok";#N/A,#N/A,FALSE,"Stylets";#N/A,#N/A,FALSE,"Totali"}</definedName>
    <definedName name="xxxxxxxxxxx" localSheetId="17" hidden="1">{#N/A,#N/A,FALSE,"Costi per Gruppo ";#N/A,#N/A,FALSE,"New-RegularBevel";#N/A,#N/A,FALSE,"Optiva-Optiva2";#N/A,#N/A,FALSE,"Cathlon-Monoblok";#N/A,#N/A,FALSE,"Stylets";#N/A,#N/A,FALSE,"Totali"}</definedName>
    <definedName name="xxxxxxxxxxx" localSheetId="19" hidden="1">{#N/A,#N/A,FALSE,"Costi per Gruppo ";#N/A,#N/A,FALSE,"New-RegularBevel";#N/A,#N/A,FALSE,"Optiva-Optiva2";#N/A,#N/A,FALSE,"Cathlon-Monoblok";#N/A,#N/A,FALSE,"Stylets";#N/A,#N/A,FALSE,"Totali"}</definedName>
    <definedName name="xxxxxxxxxxx" localSheetId="6" hidden="1">{#N/A,#N/A,FALSE,"Costi per Gruppo ";#N/A,#N/A,FALSE,"New-RegularBevel";#N/A,#N/A,FALSE,"Optiva-Optiva2";#N/A,#N/A,FALSE,"Cathlon-Monoblok";#N/A,#N/A,FALSE,"Stylets";#N/A,#N/A,FALSE,"Totali"}</definedName>
    <definedName name="xxxxxxxxxxx" localSheetId="3" hidden="1">{#N/A,#N/A,FALSE,"Costi per Gruppo ";#N/A,#N/A,FALSE,"New-RegularBevel";#N/A,#N/A,FALSE,"Optiva-Optiva2";#N/A,#N/A,FALSE,"Cathlon-Monoblok";#N/A,#N/A,FALSE,"Stylets";#N/A,#N/A,FALSE,"Totali"}</definedName>
    <definedName name="xxxxxxxxxxx" localSheetId="21" hidden="1">{#N/A,#N/A,FALSE,"Costi per Gruppo ";#N/A,#N/A,FALSE,"New-RegularBevel";#N/A,#N/A,FALSE,"Optiva-Optiva2";#N/A,#N/A,FALSE,"Cathlon-Monoblok";#N/A,#N/A,FALSE,"Stylets";#N/A,#N/A,FALSE,"Totali"}</definedName>
    <definedName name="xxxxxxxxxxx" localSheetId="20" hidden="1">{#N/A,#N/A,FALSE,"Costi per Gruppo ";#N/A,#N/A,FALSE,"New-RegularBevel";#N/A,#N/A,FALSE,"Optiva-Optiva2";#N/A,#N/A,FALSE,"Cathlon-Monoblok";#N/A,#N/A,FALSE,"Stylets";#N/A,#N/A,FALSE,"Totali"}</definedName>
    <definedName name="xxxxxxxxxxx" localSheetId="24" hidden="1">{#N/A,#N/A,FALSE,"Costi per Gruppo ";#N/A,#N/A,FALSE,"New-RegularBevel";#N/A,#N/A,FALSE,"Optiva-Optiva2";#N/A,#N/A,FALSE,"Cathlon-Monoblok";#N/A,#N/A,FALSE,"Stylets";#N/A,#N/A,FALSE,"Totali"}</definedName>
    <definedName name="xxxxxxxxxxx" localSheetId="9" hidden="1">{#N/A,#N/A,FALSE,"Costi per Gruppo ";#N/A,#N/A,FALSE,"New-RegularBevel";#N/A,#N/A,FALSE,"Optiva-Optiva2";#N/A,#N/A,FALSE,"Cathlon-Monoblok";#N/A,#N/A,FALSE,"Stylets";#N/A,#N/A,FALSE,"Totali"}</definedName>
    <definedName name="xxxxxxxxxxx" localSheetId="23" hidden="1">{#N/A,#N/A,FALSE,"Costi per Gruppo ";#N/A,#N/A,FALSE,"New-RegularBevel";#N/A,#N/A,FALSE,"Optiva-Optiva2";#N/A,#N/A,FALSE,"Cathlon-Monoblok";#N/A,#N/A,FALSE,"Stylets";#N/A,#N/A,FALSE,"Totali"}</definedName>
    <definedName name="xxxxxxxxxxx" localSheetId="8" hidden="1">{#N/A,#N/A,FALSE,"Costi per Gruppo ";#N/A,#N/A,FALSE,"New-RegularBevel";#N/A,#N/A,FALSE,"Optiva-Optiva2";#N/A,#N/A,FALSE,"Cathlon-Monoblok";#N/A,#N/A,FALSE,"Stylets";#N/A,#N/A,FALSE,"Totali"}</definedName>
    <definedName name="xxxxxxxxxxx" localSheetId="22" hidden="1">{#N/A,#N/A,FALSE,"Costi per Gruppo ";#N/A,#N/A,FALSE,"New-RegularBevel";#N/A,#N/A,FALSE,"Optiva-Optiva2";#N/A,#N/A,FALSE,"Cathlon-Monoblok";#N/A,#N/A,FALSE,"Stylets";#N/A,#N/A,FALSE,"Totali"}</definedName>
    <definedName name="xxxxxxxxxxx" localSheetId="7" hidden="1">{#N/A,#N/A,FALSE,"Costi per Gruppo ";#N/A,#N/A,FALSE,"New-RegularBevel";#N/A,#N/A,FALSE,"Optiva-Optiva2";#N/A,#N/A,FALSE,"Cathlon-Monoblok";#N/A,#N/A,FALSE,"Stylets";#N/A,#N/A,FALSE,"Totali"}</definedName>
    <definedName name="xxxxxxxxxxx" hidden="1">{#N/A,#N/A,FALSE,"Costi per Gruppo ";#N/A,#N/A,FALSE,"New-RegularBevel";#N/A,#N/A,FALSE,"Optiva-Optiva2";#N/A,#N/A,FALSE,"Cathlon-Monoblok";#N/A,#N/A,FALSE,"Stylets";#N/A,#N/A,FALSE,"Totali"}</definedName>
    <definedName name="Year">'[45]USI Exhibit 1 W'!$A$6</definedName>
    <definedName name="Year_End_Results_for_1997__1996____1995">#REF!</definedName>
    <definedName name="YIELDS">#REF!</definedName>
    <definedName name="Z_116A47F4_5858_454A_8F51_8F36E41C61BA_.wvu.Cols" localSheetId="5" hidden="1">'Sch.C-R.B (original filing)'!#REF!</definedName>
    <definedName name="Z_116A47F4_5858_454A_8F51_8F36E41C61BA_.wvu.Cols" localSheetId="24" hidden="1">'wp-n-CIAC'!$R:$V</definedName>
    <definedName name="Z_116A47F4_5858_454A_8F51_8F36E41C61BA_.wvu.Cols" localSheetId="9" hidden="1">'wp-n-CIAC (Orig)'!$R:$V</definedName>
    <definedName name="Z_116A47F4_5858_454A_8F51_8F36E41C61BA_.wvu.Cols" localSheetId="23" hidden="1">'wp-p1 Restmt of Vehicles'!$Z:$AD</definedName>
    <definedName name="Z_116A47F4_5858_454A_8F51_8F36E41C61BA_.wvu.Cols" localSheetId="8" hidden="1">'wp-p1 Restmt of Vehicles (Orig)'!$Z:$AD</definedName>
    <definedName name="Z_116A47F4_5858_454A_8F51_8F36E41C61BA_.wvu.Cols" localSheetId="22" hidden="1">'wp-p2 Restmt of Computers'!$Z:$AD</definedName>
    <definedName name="Z_116A47F4_5858_454A_8F51_8F36E41C61BA_.wvu.Cols" localSheetId="7" hidden="1">'wp-p2 Restmt of CPUs (Orig)'!$Z:$AD</definedName>
    <definedName name="Z_116A47F4_5858_454A_8F51_8F36E41C61BA_.wvu.PrintArea" localSheetId="5" hidden="1">'Sch.C-R.B (original filing)'!$C$1:$P$113</definedName>
    <definedName name="Z_116A47F4_5858_454A_8F51_8F36E41C61BA_.wvu.PrintArea" localSheetId="24" hidden="1">'wp-n-CIAC'!$B$1:$H$15</definedName>
    <definedName name="Z_116A47F4_5858_454A_8F51_8F36E41C61BA_.wvu.PrintArea" localSheetId="9" hidden="1">'wp-n-CIAC (Orig)'!$B$1:$H$15</definedName>
    <definedName name="Z_116A47F4_5858_454A_8F51_8F36E41C61BA_.wvu.PrintArea" localSheetId="23" hidden="1">'wp-p1 Restmt of Vehicles'!$B$1:$P$15</definedName>
    <definedName name="Z_116A47F4_5858_454A_8F51_8F36E41C61BA_.wvu.PrintArea" localSheetId="8" hidden="1">'wp-p1 Restmt of Vehicles (Orig)'!$B$1:$P$15</definedName>
    <definedName name="Z_116A47F4_5858_454A_8F51_8F36E41C61BA_.wvu.PrintArea" localSheetId="22" hidden="1">'wp-p2 Restmt of Computers'!$B$1:$P$15</definedName>
    <definedName name="Z_116A47F4_5858_454A_8F51_8F36E41C61BA_.wvu.PrintArea" localSheetId="7" hidden="1">'wp-p2 Restmt of CPUs (Orig)'!$B$1:$P$15</definedName>
    <definedName name="Z_116A47F4_5858_454A_8F51_8F36E41C61BA_.wvu.Rows" localSheetId="5" hidden="1">'Sch.C-R.B (original filing)'!$31:$34,'Sch.C-R.B (original filing)'!$68:$68,'Sch.C-R.B (original filing)'!#REF!</definedName>
    <definedName name="Z_2A35EA00_019C_11D5_A0AE_00010323F649_.wvu.Cols" localSheetId="15" hidden="1">'[5]2002 Sales Budget'!#REF!,'[5]2002 Sales Budget'!#REF!,'[5]2002 Sales Budget'!#REF!</definedName>
    <definedName name="Z_2A35EA00_019C_11D5_A0AE_00010323F649_.wvu.Cols" localSheetId="16" hidden="1">'[5]2002 Sales Budget'!#REF!,'[5]2002 Sales Budget'!#REF!,'[5]2002 Sales Budget'!#REF!</definedName>
    <definedName name="Z_2A35EA00_019C_11D5_A0AE_00010323F649_.wvu.Cols" localSheetId="19" hidden="1">'[5]2002 Sales Budget'!#REF!,'[5]2002 Sales Budget'!#REF!,'[5]2002 Sales Budget'!#REF!</definedName>
    <definedName name="Z_2A35EA00_019C_11D5_A0AE_00010323F649_.wvu.Cols" localSheetId="25" hidden="1">'[5]2002 Sales Budget'!#REF!,'[5]2002 Sales Budget'!#REF!,'[5]2002 Sales Budget'!#REF!</definedName>
    <definedName name="Z_2A35EA00_019C_11D5_A0AE_00010323F649_.wvu.Cols" localSheetId="21" hidden="1">'[5]2002 Sales Budget'!#REF!,'[5]2002 Sales Budget'!#REF!,'[5]2002 Sales Budget'!#REF!</definedName>
    <definedName name="Z_2A35EA00_019C_11D5_A0AE_00010323F649_.wvu.Cols" localSheetId="20" hidden="1">'[5]2002 Sales Budget'!#REF!,'[5]2002 Sales Budget'!#REF!,'[5]2002 Sales Budget'!#REF!</definedName>
    <definedName name="Z_2A35EA00_019C_11D5_A0AE_00010323F649_.wvu.Cols" localSheetId="23" hidden="1">'[5]2002 Sales Budget'!#REF!,'[5]2002 Sales Budget'!#REF!,'[5]2002 Sales Budget'!#REF!</definedName>
    <definedName name="Z_2A35EA00_019C_11D5_A0AE_00010323F649_.wvu.Cols" localSheetId="8" hidden="1">'[5]2002 Sales Budget'!#REF!,'[5]2002 Sales Budget'!#REF!,'[5]2002 Sales Budget'!#REF!</definedName>
    <definedName name="Z_2A35EA00_019C_11D5_A0AE_00010323F649_.wvu.Cols" localSheetId="22" hidden="1">'[5]2002 Sales Budget'!#REF!,'[5]2002 Sales Budget'!#REF!,'[5]2002 Sales Budget'!#REF!</definedName>
    <definedName name="Z_2A35EA00_019C_11D5_A0AE_00010323F649_.wvu.Cols" localSheetId="7" hidden="1">'[5]2002 Sales Budget'!#REF!,'[5]2002 Sales Budget'!#REF!,'[5]2002 Sales Budget'!#REF!</definedName>
    <definedName name="Z_2A35EA00_019C_11D5_A0AE_00010323F649_.wvu.Cols" hidden="1">'[5]2002 Sales Budget'!#REF!,'[5]2002 Sales Budget'!#REF!,'[5]2002 Sales Budget'!#REF!</definedName>
    <definedName name="Z_2A35EA00_019C_11D5_A0AE_00010323F649_.wvu.PrintTitles" hidden="1">'[5]2002 Sales Budget'!$A$1:$B$65536,'[5]2002 Sales Budget'!$A$1:$IV$7</definedName>
    <definedName name="Z_2A35EA00_019C_11D5_A0AE_00010323F649_.wvu.Rows" localSheetId="15" hidden="1">'[5]2002 Sales Budget'!#REF!</definedName>
    <definedName name="Z_2A35EA00_019C_11D5_A0AE_00010323F649_.wvu.Rows" localSheetId="16" hidden="1">'[5]2002 Sales Budget'!#REF!</definedName>
    <definedName name="Z_2A35EA00_019C_11D5_A0AE_00010323F649_.wvu.Rows" localSheetId="21" hidden="1">'[5]2002 Sales Budget'!#REF!</definedName>
    <definedName name="Z_2A35EA00_019C_11D5_A0AE_00010323F649_.wvu.Rows" localSheetId="20" hidden="1">'[5]2002 Sales Budget'!#REF!</definedName>
    <definedName name="Z_2A35EA00_019C_11D5_A0AE_00010323F649_.wvu.Rows" hidden="1">'[5]2002 Sales Budget'!#REF!</definedName>
    <definedName name="Z_6A332BE0_F116_11D4_A40F_0000865805A8_.wvu.Cols" hidden="1">'[5]2002 Sales Budget'!#REF!,'[5]2002 Sales Budget'!#REF!,'[5]2002 Sales Budget'!#REF!</definedName>
    <definedName name="Z_BEF31985_2057_49D8_9B4F_5A8FDDE19081_.wvu.Cols" localSheetId="5" hidden="1">'Sch.C-R.B (original filing)'!#REF!</definedName>
    <definedName name="Z_BEF31985_2057_49D8_9B4F_5A8FDDE19081_.wvu.Cols" localSheetId="24" hidden="1">'wp-n-CIAC'!$R:$V</definedName>
    <definedName name="Z_BEF31985_2057_49D8_9B4F_5A8FDDE19081_.wvu.Cols" localSheetId="9" hidden="1">'wp-n-CIAC (Orig)'!$R:$V</definedName>
    <definedName name="Z_BEF31985_2057_49D8_9B4F_5A8FDDE19081_.wvu.Cols" localSheetId="23" hidden="1">'wp-p1 Restmt of Vehicles'!$Z:$AD</definedName>
    <definedName name="Z_BEF31985_2057_49D8_9B4F_5A8FDDE19081_.wvu.Cols" localSheetId="8" hidden="1">'wp-p1 Restmt of Vehicles (Orig)'!$Z:$AD</definedName>
    <definedName name="Z_BEF31985_2057_49D8_9B4F_5A8FDDE19081_.wvu.Cols" localSheetId="22" hidden="1">'wp-p2 Restmt of Computers'!$Z:$AD</definedName>
    <definedName name="Z_BEF31985_2057_49D8_9B4F_5A8FDDE19081_.wvu.Cols" localSheetId="7" hidden="1">'wp-p2 Restmt of CPUs (Orig)'!$Z:$AD</definedName>
    <definedName name="Z_BEF31985_2057_49D8_9B4F_5A8FDDE19081_.wvu.PrintArea" localSheetId="5" hidden="1">'Sch.C-R.B (original filing)'!$C$1:$P$113</definedName>
    <definedName name="Z_BEF31985_2057_49D8_9B4F_5A8FDDE19081_.wvu.PrintArea" localSheetId="24" hidden="1">'wp-n-CIAC'!$B$1:$H$15</definedName>
    <definedName name="Z_BEF31985_2057_49D8_9B4F_5A8FDDE19081_.wvu.PrintArea" localSheetId="9" hidden="1">'wp-n-CIAC (Orig)'!$B$1:$H$15</definedName>
    <definedName name="Z_BEF31985_2057_49D8_9B4F_5A8FDDE19081_.wvu.PrintArea" localSheetId="23" hidden="1">'wp-p1 Restmt of Vehicles'!$B$1:$P$15</definedName>
    <definedName name="Z_BEF31985_2057_49D8_9B4F_5A8FDDE19081_.wvu.PrintArea" localSheetId="8" hidden="1">'wp-p1 Restmt of Vehicles (Orig)'!$B$1:$P$15</definedName>
    <definedName name="Z_BEF31985_2057_49D8_9B4F_5A8FDDE19081_.wvu.PrintArea" localSheetId="22" hidden="1">'wp-p2 Restmt of Computers'!$B$1:$P$15</definedName>
    <definedName name="Z_BEF31985_2057_49D8_9B4F_5A8FDDE19081_.wvu.PrintArea" localSheetId="7" hidden="1">'wp-p2 Restmt of CPUs (Orig)'!$B$1:$P$15</definedName>
    <definedName name="Z_BEF31985_2057_49D8_9B4F_5A8FDDE19081_.wvu.Rows" localSheetId="5" hidden="1">'Sch.C-R.B (original filing)'!$31:$34,'Sch.C-R.B (original filing)'!$68:$68,'Sch.C-R.B (original filing)'!#REF!</definedName>
    <definedName name="Z_CFA052EC_8030_4DDD_A78B_D902DA760227_.wvu.Cols" localSheetId="5" hidden="1">'Sch.C-R.B (original filing)'!#REF!</definedName>
    <definedName name="Z_CFA052EC_8030_4DDD_A78B_D902DA760227_.wvu.Cols" localSheetId="24" hidden="1">'wp-n-CIAC'!$R:$V</definedName>
    <definedName name="Z_CFA052EC_8030_4DDD_A78B_D902DA760227_.wvu.Cols" localSheetId="9" hidden="1">'wp-n-CIAC (Orig)'!$R:$V</definedName>
    <definedName name="Z_CFA052EC_8030_4DDD_A78B_D902DA760227_.wvu.Cols" localSheetId="23" hidden="1">'wp-p1 Restmt of Vehicles'!$Z:$AD</definedName>
    <definedName name="Z_CFA052EC_8030_4DDD_A78B_D902DA760227_.wvu.Cols" localSheetId="8" hidden="1">'wp-p1 Restmt of Vehicles (Orig)'!$Z:$AD</definedName>
    <definedName name="Z_CFA052EC_8030_4DDD_A78B_D902DA760227_.wvu.Cols" localSheetId="22" hidden="1">'wp-p2 Restmt of Computers'!$Z:$AD</definedName>
    <definedName name="Z_CFA052EC_8030_4DDD_A78B_D902DA760227_.wvu.Cols" localSheetId="7" hidden="1">'wp-p2 Restmt of CPUs (Orig)'!$Z:$AD</definedName>
    <definedName name="Z_CFA052EC_8030_4DDD_A78B_D902DA760227_.wvu.PrintArea" localSheetId="5" hidden="1">'Sch.C-R.B (original filing)'!$C$1:$P$113</definedName>
    <definedName name="Z_CFA052EC_8030_4DDD_A78B_D902DA760227_.wvu.PrintArea" localSheetId="24" hidden="1">'wp-n-CIAC'!$B$1:$H$15</definedName>
    <definedName name="Z_CFA052EC_8030_4DDD_A78B_D902DA760227_.wvu.PrintArea" localSheetId="9" hidden="1">'wp-n-CIAC (Orig)'!$B$1:$H$15</definedName>
    <definedName name="Z_CFA052EC_8030_4DDD_A78B_D902DA760227_.wvu.PrintArea" localSheetId="23" hidden="1">'wp-p1 Restmt of Vehicles'!$B$1:$P$15</definedName>
    <definedName name="Z_CFA052EC_8030_4DDD_A78B_D902DA760227_.wvu.PrintArea" localSheetId="8" hidden="1">'wp-p1 Restmt of Vehicles (Orig)'!$B$1:$P$15</definedName>
    <definedName name="Z_CFA052EC_8030_4DDD_A78B_D902DA760227_.wvu.PrintArea" localSheetId="22" hidden="1">'wp-p2 Restmt of Computers'!$B$1:$P$15</definedName>
    <definedName name="Z_CFA052EC_8030_4DDD_A78B_D902DA760227_.wvu.PrintArea" localSheetId="7" hidden="1">'wp-p2 Restmt of CPUs (Orig)'!$B$1:$P$15</definedName>
    <definedName name="Z_CFA052EC_8030_4DDD_A78B_D902DA760227_.wvu.Rows" localSheetId="5" hidden="1">'Sch.C-R.B (original filing)'!$31:$34,'Sch.C-R.B (original filing)'!$68:$68,'Sch.C-R.B (original filing)'!#REF!</definedName>
    <definedName name="Z_FECB26A0_0F29_11D5_A5DE_0000863EE717_.wvu.Cols" localSheetId="15" hidden="1">'[5]2002 Sales Budget'!#REF!,'[5]2002 Sales Budget'!#REF!,'[5]2002 Sales Budget'!#REF!</definedName>
    <definedName name="Z_FECB26A0_0F29_11D5_A5DE_0000863EE717_.wvu.Cols" localSheetId="16" hidden="1">'[5]2002 Sales Budget'!#REF!,'[5]2002 Sales Budget'!#REF!,'[5]2002 Sales Budget'!#REF!</definedName>
    <definedName name="Z_FECB26A0_0F29_11D5_A5DE_0000863EE717_.wvu.Cols" localSheetId="19" hidden="1">'[5]2002 Sales Budget'!#REF!,'[5]2002 Sales Budget'!#REF!,'[5]2002 Sales Budget'!#REF!</definedName>
    <definedName name="Z_FECB26A0_0F29_11D5_A5DE_0000863EE717_.wvu.Cols" localSheetId="25" hidden="1">'[5]2002 Sales Budget'!#REF!,'[5]2002 Sales Budget'!#REF!,'[5]2002 Sales Budget'!#REF!</definedName>
    <definedName name="Z_FECB26A0_0F29_11D5_A5DE_0000863EE717_.wvu.Cols" localSheetId="21" hidden="1">'[5]2002 Sales Budget'!#REF!,'[5]2002 Sales Budget'!#REF!,'[5]2002 Sales Budget'!#REF!</definedName>
    <definedName name="Z_FECB26A0_0F29_11D5_A5DE_0000863EE717_.wvu.Cols" localSheetId="20" hidden="1">'[5]2002 Sales Budget'!#REF!,'[5]2002 Sales Budget'!#REF!,'[5]2002 Sales Budget'!#REF!</definedName>
    <definedName name="Z_FECB26A0_0F29_11D5_A5DE_0000863EE717_.wvu.Cols" localSheetId="23" hidden="1">'[5]2002 Sales Budget'!#REF!,'[5]2002 Sales Budget'!#REF!,'[5]2002 Sales Budget'!#REF!</definedName>
    <definedName name="Z_FECB26A0_0F29_11D5_A5DE_0000863EE717_.wvu.Cols" localSheetId="8" hidden="1">'[5]2002 Sales Budget'!#REF!,'[5]2002 Sales Budget'!#REF!,'[5]2002 Sales Budget'!#REF!</definedName>
    <definedName name="Z_FECB26A0_0F29_11D5_A5DE_0000863EE717_.wvu.Cols" localSheetId="22" hidden="1">'[5]2002 Sales Budget'!#REF!,'[5]2002 Sales Budget'!#REF!,'[5]2002 Sales Budget'!#REF!</definedName>
    <definedName name="Z_FECB26A0_0F29_11D5_A5DE_0000863EE717_.wvu.Cols" localSheetId="7" hidden="1">'[5]2002 Sales Budget'!#REF!,'[5]2002 Sales Budget'!#REF!,'[5]2002 Sales Budget'!#REF!</definedName>
    <definedName name="Z_FECB26A0_0F29_11D5_A5DE_0000863EE717_.wvu.Cols" hidden="1">'[5]2002 Sales Budget'!#REF!,'[5]2002 Sales Budget'!#REF!,'[5]2002 Sales Budget'!#REF!</definedName>
    <definedName name="Z_FECB26A0_0F29_11D5_A5DE_0000863EE717_.wvu.PrintTitles" hidden="1">'[5]2002 Sales Budget'!$A$1:$B$65536,'[5]2002 Sales Budget'!$A$1:$IV$7</definedName>
    <definedName name="Z_FECB26A0_0F29_11D5_A5DE_0000863EE717_.wvu.Rows" localSheetId="15" hidden="1">'[5]2002 Sales Budget'!#REF!</definedName>
    <definedName name="Z_FECB26A0_0F29_11D5_A5DE_0000863EE717_.wvu.Rows" localSheetId="16" hidden="1">'[5]2002 Sales Budget'!#REF!</definedName>
    <definedName name="Z_FECB26A0_0F29_11D5_A5DE_0000863EE717_.wvu.Rows" localSheetId="21" hidden="1">'[5]2002 Sales Budget'!#REF!</definedName>
    <definedName name="Z_FECB26A0_0F29_11D5_A5DE_0000863EE717_.wvu.Rows" localSheetId="20" hidden="1">'[5]2002 Sales Budget'!#REF!</definedName>
    <definedName name="Z_FECB26A0_0F29_11D5_A5DE_0000863EE717_.wvu.Rows" hidden="1">'[5]2002 Sales Budget'!#REF!</definedName>
    <definedName name="zshzh" localSheetId="18" hidden="1">#REF!</definedName>
    <definedName name="zshzh" localSheetId="14" hidden="1">#REF!</definedName>
    <definedName name="zshzh" localSheetId="17" hidden="1">#REF!</definedName>
    <definedName name="zshzh" localSheetId="21" hidden="1">#REF!</definedName>
    <definedName name="zshzh" localSheetId="20" hidden="1">#REF!</definedName>
    <definedName name="zshzh" localSheetId="23" hidden="1">#REF!</definedName>
    <definedName name="zshzh" localSheetId="8" hidden="1">#REF!</definedName>
    <definedName name="zshzh" localSheetId="22" hidden="1">#REF!</definedName>
    <definedName name="zshzh" localSheetId="7" hidden="1">#REF!</definedName>
    <definedName name="zshzh" hidden="1">#REF!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4" i="1" l="1"/>
  <c r="E55" i="1"/>
  <c r="M2" i="28"/>
  <c r="N2" i="28" s="1"/>
  <c r="J221" i="26"/>
  <c r="K258" i="26"/>
  <c r="J427" i="26"/>
  <c r="K466" i="26"/>
  <c r="K464" i="26"/>
  <c r="J452" i="26"/>
  <c r="K260" i="26"/>
  <c r="J246" i="26"/>
  <c r="I1117" i="26"/>
  <c r="I1115" i="26"/>
  <c r="I1114" i="26"/>
  <c r="I1113" i="26"/>
  <c r="I1111" i="26"/>
  <c r="I1110" i="26"/>
  <c r="I1109" i="26"/>
  <c r="I1104" i="26"/>
  <c r="I1099" i="26"/>
  <c r="I1098" i="26"/>
  <c r="I1097" i="26"/>
  <c r="I1096" i="26"/>
  <c r="I1095" i="26"/>
  <c r="I1094" i="26"/>
  <c r="I1093" i="26"/>
  <c r="I1092" i="26"/>
  <c r="I1091" i="26"/>
  <c r="I1090" i="26"/>
  <c r="I1089" i="26"/>
  <c r="I1088" i="26"/>
  <c r="I1087" i="26"/>
  <c r="I1086" i="26"/>
  <c r="I1085" i="26"/>
  <c r="I1084" i="26"/>
  <c r="I1083" i="26"/>
  <c r="I1082" i="26"/>
  <c r="I1081" i="26"/>
  <c r="I1080" i="26"/>
  <c r="I1079" i="26"/>
  <c r="I1078" i="26"/>
  <c r="I1077" i="26"/>
  <c r="I1076" i="26"/>
  <c r="I1075" i="26"/>
  <c r="I1074" i="26"/>
  <c r="H1074" i="26" s="1"/>
  <c r="O1074" i="26" s="1"/>
  <c r="I1073" i="26"/>
  <c r="I1072" i="26"/>
  <c r="I1071" i="26"/>
  <c r="I1070" i="26"/>
  <c r="I1069" i="26"/>
  <c r="I1068" i="26"/>
  <c r="I1067" i="26"/>
  <c r="I1066" i="26"/>
  <c r="H1066" i="26" s="1"/>
  <c r="O1066" i="26" s="1"/>
  <c r="I1065" i="26"/>
  <c r="I1064" i="26"/>
  <c r="I1063" i="26"/>
  <c r="I1062" i="26"/>
  <c r="I1061" i="26"/>
  <c r="I1059" i="26"/>
  <c r="I1058" i="26"/>
  <c r="I1057" i="26"/>
  <c r="I1054" i="26"/>
  <c r="I1053" i="26"/>
  <c r="I1052" i="26"/>
  <c r="I1051" i="26"/>
  <c r="I1050" i="26"/>
  <c r="G1050" i="26" s="1"/>
  <c r="N1050" i="26" s="1"/>
  <c r="I1049" i="26"/>
  <c r="I1048" i="26"/>
  <c r="I1047" i="26"/>
  <c r="I1046" i="26"/>
  <c r="I1045" i="26"/>
  <c r="I1044" i="26"/>
  <c r="I1043" i="26"/>
  <c r="I1042" i="26"/>
  <c r="G1042" i="26" s="1"/>
  <c r="N1042" i="26" s="1"/>
  <c r="I1041" i="26"/>
  <c r="I1040" i="26"/>
  <c r="I1039" i="26"/>
  <c r="I1038" i="26"/>
  <c r="I1037" i="26"/>
  <c r="I1036" i="26"/>
  <c r="I1035" i="26"/>
  <c r="I1034" i="26"/>
  <c r="H1034" i="26" s="1"/>
  <c r="O1034" i="26" s="1"/>
  <c r="I1033" i="26"/>
  <c r="I1032" i="26"/>
  <c r="I1030" i="26"/>
  <c r="H1030" i="26" s="1"/>
  <c r="O1030" i="26" s="1"/>
  <c r="I1029" i="26"/>
  <c r="I1028" i="26"/>
  <c r="I1027" i="26"/>
  <c r="I1026" i="26"/>
  <c r="I1025" i="26"/>
  <c r="I1024" i="26"/>
  <c r="I1023" i="26"/>
  <c r="I1022" i="26"/>
  <c r="I1021" i="26"/>
  <c r="I1017" i="26"/>
  <c r="I1016" i="26"/>
  <c r="I1015" i="26"/>
  <c r="I1014" i="26"/>
  <c r="I1013" i="26"/>
  <c r="I1012" i="26"/>
  <c r="I1011" i="26"/>
  <c r="I1010" i="26"/>
  <c r="I1009" i="26"/>
  <c r="I1008" i="26"/>
  <c r="I1007" i="26"/>
  <c r="I1006" i="26"/>
  <c r="I1005" i="26"/>
  <c r="I1004" i="26"/>
  <c r="I1003" i="26"/>
  <c r="I1002" i="26"/>
  <c r="I1001" i="26"/>
  <c r="I1000" i="26"/>
  <c r="I999" i="26"/>
  <c r="I998" i="26"/>
  <c r="I997" i="26"/>
  <c r="I996" i="26"/>
  <c r="I995" i="26"/>
  <c r="I994" i="26"/>
  <c r="I993" i="26"/>
  <c r="I992" i="26"/>
  <c r="I991" i="26"/>
  <c r="H991" i="26" s="1"/>
  <c r="O991" i="26" s="1"/>
  <c r="I990" i="26"/>
  <c r="I989" i="26"/>
  <c r="I988" i="26"/>
  <c r="I987" i="26"/>
  <c r="H987" i="26" s="1"/>
  <c r="O987" i="26" s="1"/>
  <c r="I986" i="26"/>
  <c r="H986" i="26" s="1"/>
  <c r="O986" i="26" s="1"/>
  <c r="I985" i="26"/>
  <c r="I984" i="26"/>
  <c r="I983" i="26"/>
  <c r="H983" i="26" s="1"/>
  <c r="O983" i="26" s="1"/>
  <c r="I982" i="26"/>
  <c r="I981" i="26"/>
  <c r="I980" i="26"/>
  <c r="I979" i="26"/>
  <c r="I978" i="26"/>
  <c r="G978" i="26" s="1"/>
  <c r="N978" i="26" s="1"/>
  <c r="I976" i="26"/>
  <c r="I975" i="26"/>
  <c r="I971" i="26"/>
  <c r="I970" i="26"/>
  <c r="I969" i="26"/>
  <c r="I968" i="26"/>
  <c r="I967" i="26"/>
  <c r="G967" i="26" s="1"/>
  <c r="N967" i="26" s="1"/>
  <c r="I966" i="26"/>
  <c r="I965" i="26"/>
  <c r="I964" i="26"/>
  <c r="I963" i="26"/>
  <c r="I962" i="26"/>
  <c r="G962" i="26" s="1"/>
  <c r="N962" i="26" s="1"/>
  <c r="I961" i="26"/>
  <c r="I960" i="26"/>
  <c r="I959" i="26"/>
  <c r="I958" i="26"/>
  <c r="I957" i="26"/>
  <c r="I956" i="26"/>
  <c r="I955" i="26"/>
  <c r="I954" i="26"/>
  <c r="G954" i="26" s="1"/>
  <c r="N954" i="26" s="1"/>
  <c r="I953" i="26"/>
  <c r="I952" i="26"/>
  <c r="I951" i="26"/>
  <c r="H951" i="26" s="1"/>
  <c r="O951" i="26" s="1"/>
  <c r="I950" i="26"/>
  <c r="I949" i="26"/>
  <c r="I947" i="26"/>
  <c r="I946" i="26"/>
  <c r="I945" i="26"/>
  <c r="I944" i="26"/>
  <c r="I943" i="26"/>
  <c r="I942" i="26"/>
  <c r="G942" i="26" s="1"/>
  <c r="N942" i="26" s="1"/>
  <c r="I941" i="26"/>
  <c r="I940" i="26"/>
  <c r="I939" i="26"/>
  <c r="I938" i="26"/>
  <c r="I932" i="26"/>
  <c r="I929" i="26"/>
  <c r="I928" i="26"/>
  <c r="I927" i="26"/>
  <c r="I926" i="26"/>
  <c r="I925" i="26"/>
  <c r="I924" i="26"/>
  <c r="I923" i="26"/>
  <c r="I922" i="26"/>
  <c r="I921" i="26"/>
  <c r="I920" i="26"/>
  <c r="I919" i="26"/>
  <c r="I918" i="26"/>
  <c r="I916" i="26"/>
  <c r="I911" i="26"/>
  <c r="I910" i="26"/>
  <c r="I909" i="26"/>
  <c r="I908" i="26"/>
  <c r="I907" i="26"/>
  <c r="I906" i="26"/>
  <c r="I905" i="26"/>
  <c r="I904" i="26"/>
  <c r="I903" i="26"/>
  <c r="I902" i="26"/>
  <c r="I901" i="26"/>
  <c r="I900" i="26"/>
  <c r="I899" i="26"/>
  <c r="I898" i="26"/>
  <c r="I897" i="26"/>
  <c r="I896" i="26"/>
  <c r="I895" i="26"/>
  <c r="I894" i="26"/>
  <c r="I893" i="26"/>
  <c r="I892" i="26"/>
  <c r="I891" i="26"/>
  <c r="I890" i="26"/>
  <c r="I889" i="26"/>
  <c r="I888" i="26"/>
  <c r="I887" i="26"/>
  <c r="I886" i="26"/>
  <c r="I885" i="26"/>
  <c r="I884" i="26"/>
  <c r="I883" i="26"/>
  <c r="I882" i="26"/>
  <c r="I881" i="26"/>
  <c r="I880" i="26"/>
  <c r="I879" i="26"/>
  <c r="I878" i="26"/>
  <c r="I877" i="26"/>
  <c r="I876" i="26"/>
  <c r="I875" i="26"/>
  <c r="I869" i="26"/>
  <c r="I868" i="26"/>
  <c r="I867" i="26"/>
  <c r="I866" i="26"/>
  <c r="I865" i="26"/>
  <c r="I861" i="26"/>
  <c r="I860" i="26"/>
  <c r="I859" i="26"/>
  <c r="I858" i="26"/>
  <c r="I857" i="26"/>
  <c r="I856" i="26"/>
  <c r="I855" i="26"/>
  <c r="I854" i="26"/>
  <c r="I853" i="26"/>
  <c r="I852" i="26"/>
  <c r="I851" i="26"/>
  <c r="I850" i="26"/>
  <c r="I849" i="26"/>
  <c r="I845" i="26"/>
  <c r="I844" i="26"/>
  <c r="I843" i="26"/>
  <c r="I842" i="26"/>
  <c r="I838" i="26"/>
  <c r="I837" i="26"/>
  <c r="I836" i="26"/>
  <c r="I835" i="26"/>
  <c r="I831" i="26"/>
  <c r="I830" i="26"/>
  <c r="I829" i="26"/>
  <c r="I828" i="26"/>
  <c r="I823" i="26"/>
  <c r="I819" i="26"/>
  <c r="I818" i="26"/>
  <c r="I817" i="26"/>
  <c r="I816" i="26"/>
  <c r="I815" i="26"/>
  <c r="I814" i="26"/>
  <c r="I813" i="26"/>
  <c r="I812" i="26"/>
  <c r="I807" i="26"/>
  <c r="I802" i="26"/>
  <c r="I800" i="26"/>
  <c r="I799" i="26"/>
  <c r="I795" i="26"/>
  <c r="I793" i="26"/>
  <c r="I789" i="26"/>
  <c r="I788" i="26"/>
  <c r="I787" i="26"/>
  <c r="I786" i="26"/>
  <c r="I785" i="26"/>
  <c r="I784" i="26"/>
  <c r="I783" i="26"/>
  <c r="I782" i="26"/>
  <c r="I781" i="26"/>
  <c r="I780" i="26"/>
  <c r="I779" i="26"/>
  <c r="I778" i="26"/>
  <c r="I777" i="26"/>
  <c r="I773" i="26"/>
  <c r="I772" i="26"/>
  <c r="I767" i="26"/>
  <c r="I766" i="26"/>
  <c r="I765" i="26"/>
  <c r="I761" i="26"/>
  <c r="I760" i="26"/>
  <c r="I759" i="26"/>
  <c r="I758" i="26"/>
  <c r="I757" i="26"/>
  <c r="I756" i="26"/>
  <c r="I752" i="26"/>
  <c r="I751" i="26"/>
  <c r="I750" i="26"/>
  <c r="I749" i="26"/>
  <c r="I743" i="26"/>
  <c r="I735" i="26"/>
  <c r="I734" i="26"/>
  <c r="I733" i="26"/>
  <c r="I731" i="26"/>
  <c r="I730" i="26"/>
  <c r="I729" i="26"/>
  <c r="I727" i="26"/>
  <c r="I723" i="26"/>
  <c r="I722" i="26"/>
  <c r="I721" i="26"/>
  <c r="I712" i="26"/>
  <c r="I711" i="26"/>
  <c r="I704" i="26"/>
  <c r="I697" i="26"/>
  <c r="I696" i="26"/>
  <c r="I695" i="26"/>
  <c r="I694" i="26"/>
  <c r="I693" i="26"/>
  <c r="I689" i="26"/>
  <c r="I685" i="26"/>
  <c r="I681" i="26"/>
  <c r="I680" i="26"/>
  <c r="I679" i="26"/>
  <c r="I678" i="26"/>
  <c r="I677" i="26"/>
  <c r="I676" i="26"/>
  <c r="I675" i="26"/>
  <c r="I674" i="26"/>
  <c r="I673" i="26"/>
  <c r="I672" i="26"/>
  <c r="I668" i="26"/>
  <c r="I667" i="26"/>
  <c r="I666" i="26"/>
  <c r="I665" i="26"/>
  <c r="I664" i="26"/>
  <c r="I663" i="26"/>
  <c r="I662" i="26"/>
  <c r="I661" i="26"/>
  <c r="I660" i="26"/>
  <c r="I659" i="26"/>
  <c r="I654" i="26"/>
  <c r="I650" i="26"/>
  <c r="I648" i="26"/>
  <c r="I647" i="26"/>
  <c r="I646" i="26"/>
  <c r="I645" i="26"/>
  <c r="I643" i="26"/>
  <c r="I639" i="26"/>
  <c r="I638" i="26"/>
  <c r="I635" i="26"/>
  <c r="I630" i="26"/>
  <c r="I628" i="26"/>
  <c r="I627" i="26"/>
  <c r="I626" i="26"/>
  <c r="I625" i="26"/>
  <c r="I623" i="26"/>
  <c r="I619" i="26"/>
  <c r="I618" i="26"/>
  <c r="I615" i="26"/>
  <c r="I611" i="26"/>
  <c r="I610" i="26"/>
  <c r="I609" i="26"/>
  <c r="I608" i="26"/>
  <c r="I607" i="26"/>
  <c r="I606" i="26"/>
  <c r="I605" i="26"/>
  <c r="I603" i="26"/>
  <c r="I590" i="26"/>
  <c r="I589" i="26"/>
  <c r="I588" i="26"/>
  <c r="I587" i="26"/>
  <c r="I586" i="26"/>
  <c r="I582" i="26"/>
  <c r="I581" i="26"/>
  <c r="I580" i="26"/>
  <c r="I579" i="26"/>
  <c r="I578" i="26"/>
  <c r="I577" i="26"/>
  <c r="I576" i="26"/>
  <c r="I575" i="26"/>
  <c r="I571" i="26"/>
  <c r="I570" i="26"/>
  <c r="I566" i="26"/>
  <c r="I565" i="26"/>
  <c r="I561" i="26"/>
  <c r="I551" i="26"/>
  <c r="I526" i="26"/>
  <c r="I521" i="26"/>
  <c r="I520" i="26"/>
  <c r="I515" i="26"/>
  <c r="I514" i="26"/>
  <c r="I513" i="26"/>
  <c r="I512" i="26"/>
  <c r="I511" i="26"/>
  <c r="I510" i="26"/>
  <c r="I509" i="26"/>
  <c r="I508" i="26"/>
  <c r="I507" i="26"/>
  <c r="I506" i="26"/>
  <c r="I505" i="26"/>
  <c r="I504" i="26"/>
  <c r="I503" i="26"/>
  <c r="I502" i="26"/>
  <c r="I501" i="26"/>
  <c r="I500" i="26"/>
  <c r="I499" i="26"/>
  <c r="I498" i="26"/>
  <c r="I497" i="26"/>
  <c r="I492" i="26"/>
  <c r="I490" i="26"/>
  <c r="I489" i="26"/>
  <c r="G489" i="26" s="1"/>
  <c r="N489" i="26" s="1"/>
  <c r="I488" i="26"/>
  <c r="I487" i="26"/>
  <c r="I484" i="26"/>
  <c r="I483" i="26"/>
  <c r="I482" i="26"/>
  <c r="I481" i="26"/>
  <c r="I480" i="26"/>
  <c r="I479" i="26"/>
  <c r="I478" i="26"/>
  <c r="H478" i="26" s="1"/>
  <c r="O478" i="26" s="1"/>
  <c r="I470" i="26"/>
  <c r="H470" i="26" s="1"/>
  <c r="O470" i="26" s="1"/>
  <c r="I461" i="26"/>
  <c r="I460" i="26"/>
  <c r="I446" i="26"/>
  <c r="G446" i="26" s="1"/>
  <c r="N446" i="26" s="1"/>
  <c r="I444" i="26"/>
  <c r="I443" i="26"/>
  <c r="G443" i="26" s="1"/>
  <c r="N443" i="26" s="1"/>
  <c r="I441" i="26"/>
  <c r="I440" i="26"/>
  <c r="I439" i="26"/>
  <c r="I438" i="26"/>
  <c r="I437" i="26"/>
  <c r="I436" i="26"/>
  <c r="I435" i="26"/>
  <c r="I434" i="26"/>
  <c r="I433" i="26"/>
  <c r="H433" i="26" s="1"/>
  <c r="O433" i="26" s="1"/>
  <c r="I411" i="26"/>
  <c r="I405" i="26"/>
  <c r="I404" i="26"/>
  <c r="I402" i="26"/>
  <c r="I401" i="26"/>
  <c r="I400" i="26"/>
  <c r="I399" i="26"/>
  <c r="I398" i="26"/>
  <c r="I397" i="26"/>
  <c r="I395" i="26"/>
  <c r="I394" i="26"/>
  <c r="I393" i="26"/>
  <c r="I392" i="26"/>
  <c r="I390" i="26"/>
  <c r="I388" i="26"/>
  <c r="I387" i="26"/>
  <c r="I386" i="26"/>
  <c r="I385" i="26"/>
  <c r="I383" i="26"/>
  <c r="I381" i="26"/>
  <c r="I380" i="26"/>
  <c r="I377" i="26"/>
  <c r="I376" i="26"/>
  <c r="I375" i="26"/>
  <c r="I374" i="26"/>
  <c r="I373" i="26"/>
  <c r="I372" i="26"/>
  <c r="I371" i="26"/>
  <c r="I370" i="26"/>
  <c r="I369" i="26"/>
  <c r="I366" i="26"/>
  <c r="I365" i="26"/>
  <c r="I364" i="26"/>
  <c r="I361" i="26"/>
  <c r="I360" i="26"/>
  <c r="I359" i="26"/>
  <c r="I349" i="26"/>
  <c r="I316" i="26"/>
  <c r="I315" i="26"/>
  <c r="I310" i="26"/>
  <c r="I309" i="26"/>
  <c r="I308" i="26"/>
  <c r="I307" i="26"/>
  <c r="I306" i="26"/>
  <c r="I305" i="26"/>
  <c r="I304" i="26"/>
  <c r="I303" i="26"/>
  <c r="I302" i="26"/>
  <c r="I301" i="26"/>
  <c r="I300" i="26"/>
  <c r="I299" i="26"/>
  <c r="I298" i="26"/>
  <c r="I297" i="26"/>
  <c r="I296" i="26"/>
  <c r="I295" i="26"/>
  <c r="I294" i="26"/>
  <c r="I293" i="26"/>
  <c r="I292" i="26"/>
  <c r="H292" i="26" s="1"/>
  <c r="O292" i="26" s="1"/>
  <c r="I291" i="26"/>
  <c r="I286" i="26"/>
  <c r="I284" i="26"/>
  <c r="G284" i="26" s="1"/>
  <c r="N284" i="26" s="1"/>
  <c r="I283" i="26"/>
  <c r="I282" i="26"/>
  <c r="I281" i="26"/>
  <c r="I278" i="26"/>
  <c r="I277" i="26"/>
  <c r="I276" i="26"/>
  <c r="I275" i="26"/>
  <c r="I274" i="26"/>
  <c r="I273" i="26"/>
  <c r="H273" i="26" s="1"/>
  <c r="O273" i="26" s="1"/>
  <c r="I272" i="26"/>
  <c r="I264" i="26"/>
  <c r="H264" i="26" s="1"/>
  <c r="O264" i="26" s="1"/>
  <c r="I255" i="26"/>
  <c r="H255" i="26" s="1"/>
  <c r="O255" i="26" s="1"/>
  <c r="I254" i="26"/>
  <c r="I240" i="26"/>
  <c r="I238" i="26"/>
  <c r="I237" i="26"/>
  <c r="I235" i="26"/>
  <c r="I234" i="26"/>
  <c r="I233" i="26"/>
  <c r="I232" i="26"/>
  <c r="I231" i="26"/>
  <c r="I230" i="26"/>
  <c r="I229" i="26"/>
  <c r="I228" i="26"/>
  <c r="I227" i="26"/>
  <c r="I212" i="26"/>
  <c r="I211" i="26"/>
  <c r="H211" i="26" s="1"/>
  <c r="O211" i="26" s="1"/>
  <c r="I210" i="26"/>
  <c r="H210" i="26" s="1"/>
  <c r="O210" i="26" s="1"/>
  <c r="I209" i="26"/>
  <c r="I201" i="26"/>
  <c r="I202" i="26" s="1"/>
  <c r="I197" i="26"/>
  <c r="I192" i="26"/>
  <c r="I190" i="26"/>
  <c r="I189" i="26"/>
  <c r="I188" i="26"/>
  <c r="I187" i="26"/>
  <c r="I186" i="26"/>
  <c r="I185" i="26"/>
  <c r="I184" i="26"/>
  <c r="I183" i="26"/>
  <c r="I182" i="26"/>
  <c r="I180" i="26"/>
  <c r="I175" i="26"/>
  <c r="I174" i="26"/>
  <c r="I173" i="26"/>
  <c r="I172" i="26"/>
  <c r="I168" i="26"/>
  <c r="I169" i="26" s="1"/>
  <c r="I164" i="26"/>
  <c r="I163" i="26"/>
  <c r="I162" i="26"/>
  <c r="I161" i="26"/>
  <c r="I160" i="26"/>
  <c r="I159" i="26"/>
  <c r="I158" i="26"/>
  <c r="I157" i="26"/>
  <c r="I156" i="26"/>
  <c r="I152" i="26"/>
  <c r="I151" i="26"/>
  <c r="I149" i="26"/>
  <c r="I148" i="26"/>
  <c r="I147" i="26"/>
  <c r="I146" i="26"/>
  <c r="I145" i="26"/>
  <c r="I144" i="26"/>
  <c r="I143" i="26"/>
  <c r="I142" i="26"/>
  <c r="I133" i="26"/>
  <c r="I132" i="26"/>
  <c r="I131" i="26"/>
  <c r="I126" i="26"/>
  <c r="I124" i="26"/>
  <c r="I120" i="26"/>
  <c r="I119" i="26"/>
  <c r="I117" i="26"/>
  <c r="I115" i="26"/>
  <c r="I111" i="26"/>
  <c r="I110" i="26"/>
  <c r="I109" i="26"/>
  <c r="I108" i="26"/>
  <c r="I107" i="26"/>
  <c r="I106" i="26"/>
  <c r="I105" i="26"/>
  <c r="I104" i="26"/>
  <c r="I103" i="26"/>
  <c r="I102" i="26"/>
  <c r="I101" i="26"/>
  <c r="I100" i="26"/>
  <c r="I99" i="26"/>
  <c r="I98" i="26"/>
  <c r="I97" i="26"/>
  <c r="I93" i="26"/>
  <c r="I92" i="26"/>
  <c r="I91" i="26"/>
  <c r="I90" i="26"/>
  <c r="I89" i="26"/>
  <c r="I88" i="26"/>
  <c r="I87" i="26"/>
  <c r="I86" i="26"/>
  <c r="I85" i="26"/>
  <c r="I84" i="26"/>
  <c r="I80" i="26"/>
  <c r="I79" i="26"/>
  <c r="I78" i="26"/>
  <c r="I77" i="26"/>
  <c r="I76" i="26"/>
  <c r="I75" i="26"/>
  <c r="I74" i="26"/>
  <c r="I73" i="26"/>
  <c r="I72" i="26"/>
  <c r="I71" i="26"/>
  <c r="I70" i="26"/>
  <c r="I69" i="26"/>
  <c r="I68" i="26"/>
  <c r="I67" i="26"/>
  <c r="I66" i="26"/>
  <c r="I65" i="26"/>
  <c r="I64" i="26"/>
  <c r="I63" i="26"/>
  <c r="I62" i="26"/>
  <c r="I61" i="26"/>
  <c r="I60" i="26"/>
  <c r="I59" i="26"/>
  <c r="I58" i="26"/>
  <c r="I57" i="26"/>
  <c r="I56" i="26"/>
  <c r="I55" i="26"/>
  <c r="I54" i="26"/>
  <c r="I53" i="26"/>
  <c r="I52" i="26"/>
  <c r="I51" i="26"/>
  <c r="I50" i="26"/>
  <c r="I49" i="26"/>
  <c r="I48" i="26"/>
  <c r="I47" i="26"/>
  <c r="I46" i="26"/>
  <c r="I45" i="26"/>
  <c r="I44" i="26"/>
  <c r="I43" i="26"/>
  <c r="I42" i="26"/>
  <c r="I41" i="26"/>
  <c r="I40" i="26"/>
  <c r="I39" i="26"/>
  <c r="I38" i="26"/>
  <c r="I37" i="26"/>
  <c r="I36" i="26"/>
  <c r="I35" i="26"/>
  <c r="I34" i="26"/>
  <c r="I33" i="26"/>
  <c r="I32" i="26"/>
  <c r="I31" i="26"/>
  <c r="I26" i="26"/>
  <c r="I25" i="26"/>
  <c r="I24" i="26"/>
  <c r="I23" i="26"/>
  <c r="I22" i="26"/>
  <c r="I21" i="26"/>
  <c r="I20" i="26"/>
  <c r="I19" i="26"/>
  <c r="I18" i="26"/>
  <c r="I17" i="26"/>
  <c r="I16" i="26"/>
  <c r="I15" i="26"/>
  <c r="I14" i="26"/>
  <c r="I13" i="26"/>
  <c r="I12" i="26"/>
  <c r="I11" i="26"/>
  <c r="I10" i="26"/>
  <c r="I9" i="26"/>
  <c r="I8" i="26"/>
  <c r="I1128" i="26"/>
  <c r="H1128" i="26"/>
  <c r="H1127" i="26"/>
  <c r="H1077" i="26"/>
  <c r="O1077" i="26" s="1"/>
  <c r="G1077" i="26"/>
  <c r="N1077" i="26" s="1"/>
  <c r="H1076" i="26"/>
  <c r="O1076" i="26" s="1"/>
  <c r="G1076" i="26"/>
  <c r="N1076" i="26" s="1"/>
  <c r="H1075" i="26"/>
  <c r="O1075" i="26" s="1"/>
  <c r="G1075" i="26"/>
  <c r="N1075" i="26" s="1"/>
  <c r="G1074" i="26"/>
  <c r="N1074" i="26" s="1"/>
  <c r="H1073" i="26"/>
  <c r="O1073" i="26" s="1"/>
  <c r="G1073" i="26"/>
  <c r="N1073" i="26" s="1"/>
  <c r="H1071" i="26"/>
  <c r="O1071" i="26" s="1"/>
  <c r="G1071" i="26"/>
  <c r="N1071" i="26" s="1"/>
  <c r="H1070" i="26"/>
  <c r="O1070" i="26" s="1"/>
  <c r="G1070" i="26"/>
  <c r="N1070" i="26" s="1"/>
  <c r="H1069" i="26"/>
  <c r="O1069" i="26" s="1"/>
  <c r="G1069" i="26"/>
  <c r="N1069" i="26" s="1"/>
  <c r="H1068" i="26"/>
  <c r="O1068" i="26" s="1"/>
  <c r="G1068" i="26"/>
  <c r="N1068" i="26" s="1"/>
  <c r="H1067" i="26"/>
  <c r="O1067" i="26" s="1"/>
  <c r="G1067" i="26"/>
  <c r="N1067" i="26" s="1"/>
  <c r="G1066" i="26"/>
  <c r="N1066" i="26" s="1"/>
  <c r="H1065" i="26"/>
  <c r="O1065" i="26" s="1"/>
  <c r="G1065" i="26"/>
  <c r="N1065" i="26" s="1"/>
  <c r="H1064" i="26"/>
  <c r="O1064" i="26" s="1"/>
  <c r="G1064" i="26"/>
  <c r="N1064" i="26" s="1"/>
  <c r="H1063" i="26"/>
  <c r="O1063" i="26" s="1"/>
  <c r="G1063" i="26"/>
  <c r="N1063" i="26" s="1"/>
  <c r="H1062" i="26"/>
  <c r="O1062" i="26" s="1"/>
  <c r="G1062" i="26"/>
  <c r="N1062" i="26" s="1"/>
  <c r="H1051" i="26"/>
  <c r="O1051" i="26" s="1"/>
  <c r="G1051" i="26"/>
  <c r="N1051" i="26" s="1"/>
  <c r="H1050" i="26"/>
  <c r="O1050" i="26" s="1"/>
  <c r="H1049" i="26"/>
  <c r="O1049" i="26" s="1"/>
  <c r="G1049" i="26"/>
  <c r="N1049" i="26" s="1"/>
  <c r="H1048" i="26"/>
  <c r="O1048" i="26" s="1"/>
  <c r="G1048" i="26"/>
  <c r="N1048" i="26" s="1"/>
  <c r="H1047" i="26"/>
  <c r="O1047" i="26" s="1"/>
  <c r="G1047" i="26"/>
  <c r="N1047" i="26" s="1"/>
  <c r="H1046" i="26"/>
  <c r="O1046" i="26" s="1"/>
  <c r="G1046" i="26"/>
  <c r="N1046" i="26" s="1"/>
  <c r="H1045" i="26"/>
  <c r="O1045" i="26" s="1"/>
  <c r="G1045" i="26"/>
  <c r="N1045" i="26" s="1"/>
  <c r="H1044" i="26"/>
  <c r="O1044" i="26" s="1"/>
  <c r="G1044" i="26"/>
  <c r="N1044" i="26" s="1"/>
  <c r="H1043" i="26"/>
  <c r="O1043" i="26" s="1"/>
  <c r="G1043" i="26"/>
  <c r="N1043" i="26" s="1"/>
  <c r="H1042" i="26"/>
  <c r="O1042" i="26" s="1"/>
  <c r="H1041" i="26"/>
  <c r="O1041" i="26" s="1"/>
  <c r="G1041" i="26"/>
  <c r="N1041" i="26" s="1"/>
  <c r="H1040" i="26"/>
  <c r="O1040" i="26" s="1"/>
  <c r="G1040" i="26"/>
  <c r="N1040" i="26" s="1"/>
  <c r="H1039" i="26"/>
  <c r="O1039" i="26" s="1"/>
  <c r="G1039" i="26"/>
  <c r="N1039" i="26" s="1"/>
  <c r="H1038" i="26"/>
  <c r="O1038" i="26" s="1"/>
  <c r="G1038" i="26"/>
  <c r="N1038" i="26" s="1"/>
  <c r="H1037" i="26"/>
  <c r="O1037" i="26" s="1"/>
  <c r="G1037" i="26"/>
  <c r="N1037" i="26" s="1"/>
  <c r="H1036" i="26"/>
  <c r="O1036" i="26" s="1"/>
  <c r="G1036" i="26"/>
  <c r="N1036" i="26" s="1"/>
  <c r="H1035" i="26"/>
  <c r="O1035" i="26" s="1"/>
  <c r="G1035" i="26"/>
  <c r="N1035" i="26" s="1"/>
  <c r="G1034" i="26"/>
  <c r="N1034" i="26" s="1"/>
  <c r="H1033" i="26"/>
  <c r="O1033" i="26" s="1"/>
  <c r="G1033" i="26"/>
  <c r="N1033" i="26" s="1"/>
  <c r="H1032" i="26"/>
  <c r="O1032" i="26" s="1"/>
  <c r="G1032" i="26"/>
  <c r="N1032" i="26" s="1"/>
  <c r="H1031" i="26"/>
  <c r="O1031" i="26" s="1"/>
  <c r="G1030" i="26"/>
  <c r="N1030" i="26" s="1"/>
  <c r="H1029" i="26"/>
  <c r="O1029" i="26" s="1"/>
  <c r="G1029" i="26"/>
  <c r="N1029" i="26" s="1"/>
  <c r="H1028" i="26"/>
  <c r="O1028" i="26" s="1"/>
  <c r="G1028" i="26"/>
  <c r="N1028" i="26" s="1"/>
  <c r="H1027" i="26"/>
  <c r="O1027" i="26" s="1"/>
  <c r="G1027" i="26"/>
  <c r="N1027" i="26" s="1"/>
  <c r="G1026" i="26"/>
  <c r="N1026" i="26" s="1"/>
  <c r="H1025" i="26"/>
  <c r="O1025" i="26" s="1"/>
  <c r="G1025" i="26"/>
  <c r="N1025" i="26" s="1"/>
  <c r="H1024" i="26"/>
  <c r="O1024" i="26" s="1"/>
  <c r="G1024" i="26"/>
  <c r="N1024" i="26" s="1"/>
  <c r="H1023" i="26"/>
  <c r="O1023" i="26" s="1"/>
  <c r="G1023" i="26"/>
  <c r="N1023" i="26" s="1"/>
  <c r="H994" i="26"/>
  <c r="O994" i="26" s="1"/>
  <c r="G994" i="26"/>
  <c r="N994" i="26" s="1"/>
  <c r="H993" i="26"/>
  <c r="O993" i="26" s="1"/>
  <c r="G993" i="26"/>
  <c r="N993" i="26" s="1"/>
  <c r="H992" i="26"/>
  <c r="O992" i="26" s="1"/>
  <c r="G992" i="26"/>
  <c r="N992" i="26" s="1"/>
  <c r="G991" i="26"/>
  <c r="N991" i="26" s="1"/>
  <c r="H990" i="26"/>
  <c r="O990" i="26" s="1"/>
  <c r="G990" i="26"/>
  <c r="N990" i="26" s="1"/>
  <c r="H988" i="26"/>
  <c r="O988" i="26" s="1"/>
  <c r="G988" i="26"/>
  <c r="N988" i="26" s="1"/>
  <c r="G987" i="26"/>
  <c r="N987" i="26" s="1"/>
  <c r="G986" i="26"/>
  <c r="N986" i="26" s="1"/>
  <c r="H985" i="26"/>
  <c r="O985" i="26" s="1"/>
  <c r="G985" i="26"/>
  <c r="N985" i="26" s="1"/>
  <c r="H984" i="26"/>
  <c r="O984" i="26" s="1"/>
  <c r="G984" i="26"/>
  <c r="N984" i="26" s="1"/>
  <c r="G983" i="26"/>
  <c r="N983" i="26" s="1"/>
  <c r="H982" i="26"/>
  <c r="O982" i="26" s="1"/>
  <c r="G982" i="26"/>
  <c r="N982" i="26" s="1"/>
  <c r="H981" i="26"/>
  <c r="O981" i="26" s="1"/>
  <c r="G981" i="26"/>
  <c r="N981" i="26" s="1"/>
  <c r="H980" i="26"/>
  <c r="O980" i="26" s="1"/>
  <c r="G980" i="26"/>
  <c r="N980" i="26" s="1"/>
  <c r="H979" i="26"/>
  <c r="O979" i="26" s="1"/>
  <c r="G979" i="26"/>
  <c r="N979" i="26" s="1"/>
  <c r="H978" i="26"/>
  <c r="O978" i="26" s="1"/>
  <c r="H968" i="26"/>
  <c r="O968" i="26" s="1"/>
  <c r="G968" i="26"/>
  <c r="N968" i="26" s="1"/>
  <c r="H967" i="26"/>
  <c r="O967" i="26" s="1"/>
  <c r="H966" i="26"/>
  <c r="O966" i="26" s="1"/>
  <c r="G966" i="26"/>
  <c r="N966" i="26" s="1"/>
  <c r="H965" i="26"/>
  <c r="O965" i="26" s="1"/>
  <c r="G965" i="26"/>
  <c r="N965" i="26" s="1"/>
  <c r="H964" i="26"/>
  <c r="O964" i="26" s="1"/>
  <c r="G964" i="26"/>
  <c r="N964" i="26" s="1"/>
  <c r="H963" i="26"/>
  <c r="O963" i="26" s="1"/>
  <c r="G963" i="26"/>
  <c r="N963" i="26" s="1"/>
  <c r="H962" i="26"/>
  <c r="O962" i="26" s="1"/>
  <c r="H961" i="26"/>
  <c r="O961" i="26" s="1"/>
  <c r="G961" i="26"/>
  <c r="N961" i="26" s="1"/>
  <c r="H960" i="26"/>
  <c r="O960" i="26" s="1"/>
  <c r="G960" i="26"/>
  <c r="N960" i="26" s="1"/>
  <c r="H959" i="26"/>
  <c r="O959" i="26" s="1"/>
  <c r="H958" i="26"/>
  <c r="O958" i="26" s="1"/>
  <c r="G958" i="26"/>
  <c r="N958" i="26" s="1"/>
  <c r="H957" i="26"/>
  <c r="O957" i="26" s="1"/>
  <c r="G957" i="26"/>
  <c r="N957" i="26" s="1"/>
  <c r="H956" i="26"/>
  <c r="O956" i="26" s="1"/>
  <c r="G956" i="26"/>
  <c r="N956" i="26" s="1"/>
  <c r="H955" i="26"/>
  <c r="O955" i="26" s="1"/>
  <c r="G955" i="26"/>
  <c r="N955" i="26" s="1"/>
  <c r="H954" i="26"/>
  <c r="O954" i="26" s="1"/>
  <c r="H953" i="26"/>
  <c r="O953" i="26" s="1"/>
  <c r="G953" i="26"/>
  <c r="N953" i="26" s="1"/>
  <c r="H952" i="26"/>
  <c r="O952" i="26" s="1"/>
  <c r="G952" i="26"/>
  <c r="N952" i="26" s="1"/>
  <c r="G951" i="26"/>
  <c r="N951" i="26" s="1"/>
  <c r="H950" i="26"/>
  <c r="O950" i="26" s="1"/>
  <c r="G950" i="26"/>
  <c r="N950" i="26" s="1"/>
  <c r="H949" i="26"/>
  <c r="O949" i="26" s="1"/>
  <c r="G949" i="26"/>
  <c r="N949" i="26" s="1"/>
  <c r="H948" i="26"/>
  <c r="O948" i="26" s="1"/>
  <c r="H947" i="26"/>
  <c r="O947" i="26" s="1"/>
  <c r="G947" i="26"/>
  <c r="N947" i="26" s="1"/>
  <c r="H946" i="26"/>
  <c r="O946" i="26" s="1"/>
  <c r="G946" i="26"/>
  <c r="N946" i="26" s="1"/>
  <c r="H945" i="26"/>
  <c r="O945" i="26" s="1"/>
  <c r="G945" i="26"/>
  <c r="N945" i="26" s="1"/>
  <c r="H944" i="26"/>
  <c r="O944" i="26" s="1"/>
  <c r="G944" i="26"/>
  <c r="N944" i="26" s="1"/>
  <c r="G943" i="26"/>
  <c r="N943" i="26" s="1"/>
  <c r="H942" i="26"/>
  <c r="O942" i="26" s="1"/>
  <c r="H941" i="26"/>
  <c r="O941" i="26" s="1"/>
  <c r="G941" i="26"/>
  <c r="N941" i="26" s="1"/>
  <c r="H940" i="26"/>
  <c r="O940" i="26" s="1"/>
  <c r="G940" i="26"/>
  <c r="N940" i="26" s="1"/>
  <c r="I846" i="26"/>
  <c r="I832" i="26"/>
  <c r="I690" i="26"/>
  <c r="I686" i="26"/>
  <c r="I655" i="26"/>
  <c r="H648" i="26"/>
  <c r="O648" i="26" s="1"/>
  <c r="G648" i="26"/>
  <c r="N648" i="26" s="1"/>
  <c r="G644" i="26"/>
  <c r="N644" i="26" s="1"/>
  <c r="G642" i="26"/>
  <c r="N642" i="26" s="1"/>
  <c r="H636" i="26"/>
  <c r="O636" i="26" s="1"/>
  <c r="H628" i="26"/>
  <c r="O628" i="26" s="1"/>
  <c r="G628" i="26"/>
  <c r="N628" i="26" s="1"/>
  <c r="G624" i="26"/>
  <c r="N624" i="26" s="1"/>
  <c r="G622" i="26"/>
  <c r="N622" i="26" s="1"/>
  <c r="H616" i="26"/>
  <c r="O616" i="26" s="1"/>
  <c r="I562" i="26"/>
  <c r="I552" i="26"/>
  <c r="H498" i="26"/>
  <c r="O498" i="26" s="1"/>
  <c r="G498" i="26"/>
  <c r="N498" i="26" s="1"/>
  <c r="H497" i="26"/>
  <c r="O497" i="26" s="1"/>
  <c r="G497" i="26"/>
  <c r="N497" i="26" s="1"/>
  <c r="G496" i="26"/>
  <c r="N496" i="26" s="1"/>
  <c r="G495" i="26"/>
  <c r="N495" i="26" s="1"/>
  <c r="G494" i="26"/>
  <c r="N494" i="26" s="1"/>
  <c r="H493" i="26"/>
  <c r="O493" i="26" s="1"/>
  <c r="H492" i="26"/>
  <c r="O492" i="26" s="1"/>
  <c r="G492" i="26"/>
  <c r="N492" i="26" s="1"/>
  <c r="H491" i="26"/>
  <c r="O491" i="26" s="1"/>
  <c r="H490" i="26"/>
  <c r="O490" i="26" s="1"/>
  <c r="G490" i="26"/>
  <c r="N490" i="26" s="1"/>
  <c r="H489" i="26"/>
  <c r="O489" i="26" s="1"/>
  <c r="H482" i="26"/>
  <c r="O482" i="26" s="1"/>
  <c r="G482" i="26"/>
  <c r="N482" i="26" s="1"/>
  <c r="H481" i="26"/>
  <c r="O481" i="26" s="1"/>
  <c r="G481" i="26"/>
  <c r="N481" i="26" s="1"/>
  <c r="H480" i="26"/>
  <c r="O480" i="26" s="1"/>
  <c r="G480" i="26"/>
  <c r="N480" i="26" s="1"/>
  <c r="H479" i="26"/>
  <c r="O479" i="26" s="1"/>
  <c r="G479" i="26"/>
  <c r="N479" i="26" s="1"/>
  <c r="G478" i="26"/>
  <c r="N478" i="26" s="1"/>
  <c r="G477" i="26"/>
  <c r="N477" i="26" s="1"/>
  <c r="G476" i="26"/>
  <c r="N476" i="26" s="1"/>
  <c r="G475" i="26"/>
  <c r="N475" i="26" s="1"/>
  <c r="G474" i="26"/>
  <c r="N474" i="26" s="1"/>
  <c r="G473" i="26"/>
  <c r="N473" i="26" s="1"/>
  <c r="G472" i="26"/>
  <c r="N472" i="26" s="1"/>
  <c r="G471" i="26"/>
  <c r="N471" i="26" s="1"/>
  <c r="G470" i="26"/>
  <c r="N470" i="26" s="1"/>
  <c r="G469" i="26"/>
  <c r="N469" i="26" s="1"/>
  <c r="G468" i="26"/>
  <c r="N468" i="26" s="1"/>
  <c r="G467" i="26"/>
  <c r="N467" i="26" s="1"/>
  <c r="G466" i="26"/>
  <c r="N466" i="26" s="1"/>
  <c r="G465" i="26"/>
  <c r="N465" i="26" s="1"/>
  <c r="G464" i="26"/>
  <c r="N464" i="26" s="1"/>
  <c r="G463" i="26"/>
  <c r="N463" i="26" s="1"/>
  <c r="G462" i="26"/>
  <c r="N462" i="26" s="1"/>
  <c r="H461" i="26"/>
  <c r="O461" i="26" s="1"/>
  <c r="G461" i="26"/>
  <c r="N461" i="26" s="1"/>
  <c r="H460" i="26"/>
  <c r="O460" i="26" s="1"/>
  <c r="G460" i="26"/>
  <c r="N460" i="26" s="1"/>
  <c r="H459" i="26"/>
  <c r="O459" i="26" s="1"/>
  <c r="H458" i="26"/>
  <c r="O458" i="26" s="1"/>
  <c r="H457" i="26"/>
  <c r="O457" i="26" s="1"/>
  <c r="H456" i="26"/>
  <c r="O456" i="26" s="1"/>
  <c r="H455" i="26"/>
  <c r="O455" i="26" s="1"/>
  <c r="H454" i="26"/>
  <c r="O454" i="26" s="1"/>
  <c r="H453" i="26"/>
  <c r="O453" i="26" s="1"/>
  <c r="H452" i="26"/>
  <c r="O452" i="26" s="1"/>
  <c r="H451" i="26"/>
  <c r="O451" i="26" s="1"/>
  <c r="H450" i="26"/>
  <c r="O450" i="26" s="1"/>
  <c r="H449" i="26"/>
  <c r="O449" i="26" s="1"/>
  <c r="H448" i="26"/>
  <c r="O448" i="26" s="1"/>
  <c r="H447" i="26"/>
  <c r="O447" i="26" s="1"/>
  <c r="H446" i="26"/>
  <c r="O446" i="26" s="1"/>
  <c r="H445" i="26"/>
  <c r="O445" i="26" s="1"/>
  <c r="H444" i="26"/>
  <c r="O444" i="26" s="1"/>
  <c r="G444" i="26"/>
  <c r="N444" i="26" s="1"/>
  <c r="H443" i="26"/>
  <c r="O443" i="26" s="1"/>
  <c r="H437" i="26"/>
  <c r="O437" i="26" s="1"/>
  <c r="G437" i="26"/>
  <c r="N437" i="26" s="1"/>
  <c r="H436" i="26"/>
  <c r="O436" i="26" s="1"/>
  <c r="G436" i="26"/>
  <c r="N436" i="26" s="1"/>
  <c r="H435" i="26"/>
  <c r="O435" i="26" s="1"/>
  <c r="G435" i="26"/>
  <c r="N435" i="26" s="1"/>
  <c r="H434" i="26"/>
  <c r="O434" i="26" s="1"/>
  <c r="G434" i="26"/>
  <c r="N434" i="26" s="1"/>
  <c r="G433" i="26"/>
  <c r="N433" i="26" s="1"/>
  <c r="G432" i="26"/>
  <c r="N432" i="26" s="1"/>
  <c r="G431" i="26"/>
  <c r="N431" i="26" s="1"/>
  <c r="G430" i="26"/>
  <c r="N430" i="26" s="1"/>
  <c r="G429" i="26"/>
  <c r="N429" i="26" s="1"/>
  <c r="H428" i="26"/>
  <c r="O428" i="26" s="1"/>
  <c r="H427" i="26"/>
  <c r="O427" i="26" s="1"/>
  <c r="H426" i="26"/>
  <c r="O426" i="26" s="1"/>
  <c r="G292" i="26"/>
  <c r="N292" i="26" s="1"/>
  <c r="H291" i="26"/>
  <c r="O291" i="26" s="1"/>
  <c r="G291" i="26"/>
  <c r="N291" i="26" s="1"/>
  <c r="G290" i="26"/>
  <c r="N290" i="26" s="1"/>
  <c r="G289" i="26"/>
  <c r="N289" i="26" s="1"/>
  <c r="G288" i="26"/>
  <c r="N288" i="26" s="1"/>
  <c r="H286" i="26"/>
  <c r="O286" i="26" s="1"/>
  <c r="G286" i="26"/>
  <c r="N286" i="26" s="1"/>
  <c r="H285" i="26"/>
  <c r="O285" i="26" s="1"/>
  <c r="H284" i="26"/>
  <c r="O284" i="26" s="1"/>
  <c r="H283" i="26"/>
  <c r="O283" i="26" s="1"/>
  <c r="G283" i="26"/>
  <c r="N283" i="26" s="1"/>
  <c r="H276" i="26"/>
  <c r="O276" i="26" s="1"/>
  <c r="G276" i="26"/>
  <c r="N276" i="26" s="1"/>
  <c r="H275" i="26"/>
  <c r="O275" i="26" s="1"/>
  <c r="G275" i="26"/>
  <c r="N275" i="26" s="1"/>
  <c r="H274" i="26"/>
  <c r="O274" i="26" s="1"/>
  <c r="G274" i="26"/>
  <c r="N274" i="26" s="1"/>
  <c r="G273" i="26"/>
  <c r="N273" i="26" s="1"/>
  <c r="H272" i="26"/>
  <c r="O272" i="26" s="1"/>
  <c r="G272" i="26"/>
  <c r="N272" i="26" s="1"/>
  <c r="G271" i="26"/>
  <c r="N271" i="26" s="1"/>
  <c r="G270" i="26"/>
  <c r="N270" i="26" s="1"/>
  <c r="G269" i="26"/>
  <c r="N269" i="26" s="1"/>
  <c r="G268" i="26"/>
  <c r="N268" i="26" s="1"/>
  <c r="G267" i="26"/>
  <c r="N267" i="26" s="1"/>
  <c r="G266" i="26"/>
  <c r="N266" i="26" s="1"/>
  <c r="G265" i="26"/>
  <c r="N265" i="26" s="1"/>
  <c r="G264" i="26"/>
  <c r="N264" i="26" s="1"/>
  <c r="G263" i="26"/>
  <c r="N263" i="26" s="1"/>
  <c r="G262" i="26"/>
  <c r="N262" i="26" s="1"/>
  <c r="G261" i="26"/>
  <c r="N261" i="26" s="1"/>
  <c r="G260" i="26"/>
  <c r="N260" i="26" s="1"/>
  <c r="G259" i="26"/>
  <c r="N259" i="26" s="1"/>
  <c r="G258" i="26"/>
  <c r="N258" i="26" s="1"/>
  <c r="G257" i="26"/>
  <c r="N257" i="26" s="1"/>
  <c r="G256" i="26"/>
  <c r="N256" i="26" s="1"/>
  <c r="G255" i="26"/>
  <c r="N255" i="26" s="1"/>
  <c r="H254" i="26"/>
  <c r="O254" i="26" s="1"/>
  <c r="G254" i="26"/>
  <c r="N254" i="26" s="1"/>
  <c r="H253" i="26"/>
  <c r="O253" i="26" s="1"/>
  <c r="H252" i="26"/>
  <c r="O252" i="26" s="1"/>
  <c r="H251" i="26"/>
  <c r="O251" i="26" s="1"/>
  <c r="H250" i="26"/>
  <c r="O250" i="26" s="1"/>
  <c r="H249" i="26"/>
  <c r="O249" i="26" s="1"/>
  <c r="H248" i="26"/>
  <c r="O248" i="26" s="1"/>
  <c r="H247" i="26"/>
  <c r="O247" i="26" s="1"/>
  <c r="H246" i="26"/>
  <c r="O246" i="26" s="1"/>
  <c r="H245" i="26"/>
  <c r="O245" i="26" s="1"/>
  <c r="H244" i="26"/>
  <c r="O244" i="26" s="1"/>
  <c r="H243" i="26"/>
  <c r="O243" i="26" s="1"/>
  <c r="H242" i="26"/>
  <c r="O242" i="26" s="1"/>
  <c r="H241" i="26"/>
  <c r="O241" i="26" s="1"/>
  <c r="H240" i="26"/>
  <c r="O240" i="26" s="1"/>
  <c r="G240" i="26"/>
  <c r="N240" i="26" s="1"/>
  <c r="H239" i="26"/>
  <c r="O239" i="26" s="1"/>
  <c r="H238" i="26"/>
  <c r="O238" i="26" s="1"/>
  <c r="G238" i="26"/>
  <c r="N238" i="26" s="1"/>
  <c r="H237" i="26"/>
  <c r="O237" i="26" s="1"/>
  <c r="G237" i="26"/>
  <c r="N237" i="26" s="1"/>
  <c r="H231" i="26"/>
  <c r="O231" i="26" s="1"/>
  <c r="G231" i="26"/>
  <c r="N231" i="26" s="1"/>
  <c r="H230" i="26"/>
  <c r="O230" i="26" s="1"/>
  <c r="G230" i="26"/>
  <c r="N230" i="26" s="1"/>
  <c r="H229" i="26"/>
  <c r="O229" i="26" s="1"/>
  <c r="G229" i="26"/>
  <c r="N229" i="26" s="1"/>
  <c r="H228" i="26"/>
  <c r="O228" i="26" s="1"/>
  <c r="G228" i="26"/>
  <c r="N228" i="26" s="1"/>
  <c r="G226" i="26"/>
  <c r="N226" i="26" s="1"/>
  <c r="G225" i="26"/>
  <c r="N225" i="26" s="1"/>
  <c r="G224" i="26"/>
  <c r="N224" i="26" s="1"/>
  <c r="G223" i="26"/>
  <c r="N223" i="26" s="1"/>
  <c r="H222" i="26"/>
  <c r="O222" i="26" s="1"/>
  <c r="H221" i="26"/>
  <c r="O221" i="26" s="1"/>
  <c r="H220" i="26"/>
  <c r="O220" i="26" s="1"/>
  <c r="G211" i="26"/>
  <c r="N211" i="26" s="1"/>
  <c r="G210" i="26"/>
  <c r="N210" i="26" s="1"/>
  <c r="H208" i="26"/>
  <c r="O208" i="26" s="1"/>
  <c r="H207" i="26"/>
  <c r="O207" i="26" s="1"/>
  <c r="H206" i="26"/>
  <c r="O206" i="26" s="1"/>
  <c r="I198" i="26"/>
  <c r="F55" i="21"/>
  <c r="J456" i="26" l="1"/>
  <c r="J250" i="26"/>
  <c r="F23" i="1"/>
  <c r="F55" i="1" s="1"/>
  <c r="R2" i="28"/>
  <c r="I572" i="26"/>
  <c r="I176" i="26"/>
  <c r="I699" i="26"/>
  <c r="I28" i="26"/>
  <c r="I81" i="26"/>
  <c r="I94" i="26"/>
  <c r="I112" i="26"/>
  <c r="I567" i="26"/>
  <c r="I583" i="26"/>
  <c r="I591" i="26"/>
  <c r="I669" i="26"/>
  <c r="I790" i="26"/>
  <c r="I820" i="26"/>
  <c r="I839" i="26"/>
  <c r="I862" i="26"/>
  <c r="I870" i="26"/>
  <c r="I165" i="26"/>
  <c r="G959" i="26"/>
  <c r="N959" i="26" s="1"/>
  <c r="I682" i="26"/>
  <c r="H943" i="26"/>
  <c r="O943" i="26" s="1"/>
  <c r="H1140" i="26"/>
  <c r="H1026" i="26"/>
  <c r="O1026" i="26" s="1"/>
  <c r="I1135" i="26"/>
  <c r="K1135" i="26" s="1"/>
  <c r="I1136" i="26"/>
  <c r="J1136" i="26" s="1"/>
  <c r="K1136" i="26" l="1"/>
  <c r="H1017" i="26"/>
  <c r="O1017" i="26" s="1"/>
  <c r="H1015" i="26"/>
  <c r="O1015" i="26" s="1"/>
  <c r="H1013" i="26"/>
  <c r="O1013" i="26" s="1"/>
  <c r="H1011" i="26"/>
  <c r="O1011" i="26" s="1"/>
  <c r="H1009" i="26"/>
  <c r="O1009" i="26" s="1"/>
  <c r="H1007" i="26"/>
  <c r="O1007" i="26" s="1"/>
  <c r="H1005" i="26"/>
  <c r="O1005" i="26" s="1"/>
  <c r="H1003" i="26"/>
  <c r="O1003" i="26" s="1"/>
  <c r="H1001" i="26"/>
  <c r="O1001" i="26" s="1"/>
  <c r="H999" i="26"/>
  <c r="O999" i="26" s="1"/>
  <c r="H997" i="26"/>
  <c r="O997" i="26" s="1"/>
  <c r="H995" i="26"/>
  <c r="O995" i="26" s="1"/>
  <c r="H989" i="26"/>
  <c r="O989" i="26" s="1"/>
  <c r="H975" i="26"/>
  <c r="O975" i="26" s="1"/>
  <c r="H971" i="26"/>
  <c r="O971" i="26" s="1"/>
  <c r="H969" i="26"/>
  <c r="O969" i="26" s="1"/>
  <c r="H939" i="26"/>
  <c r="O939" i="26" s="1"/>
  <c r="H1099" i="26"/>
  <c r="O1099" i="26" s="1"/>
  <c r="H1092" i="26"/>
  <c r="O1092" i="26" s="1"/>
  <c r="H1083" i="26"/>
  <c r="O1083" i="26" s="1"/>
  <c r="H1021" i="26"/>
  <c r="H1010" i="26"/>
  <c r="O1010" i="26" s="1"/>
  <c r="H922" i="26"/>
  <c r="O922" i="26" s="1"/>
  <c r="H1115" i="26"/>
  <c r="O1115" i="26" s="1"/>
  <c r="H1104" i="26"/>
  <c r="O1104" i="26" s="1"/>
  <c r="H1091" i="26"/>
  <c r="O1091" i="26" s="1"/>
  <c r="H1084" i="26"/>
  <c r="O1084" i="26" s="1"/>
  <c r="H1059" i="26"/>
  <c r="O1059" i="26" s="1"/>
  <c r="H1052" i="26"/>
  <c r="O1052" i="26" s="1"/>
  <c r="H1022" i="26"/>
  <c r="O1022" i="26" s="1"/>
  <c r="H1002" i="26"/>
  <c r="O1002" i="26" s="1"/>
  <c r="H976" i="26"/>
  <c r="O976" i="26" s="1"/>
  <c r="H923" i="26"/>
  <c r="O923" i="26" s="1"/>
  <c r="H1094" i="26"/>
  <c r="O1094" i="26" s="1"/>
  <c r="H1088" i="26"/>
  <c r="O1088" i="26" s="1"/>
  <c r="H1085" i="26"/>
  <c r="O1085" i="26" s="1"/>
  <c r="H1082" i="26"/>
  <c r="O1082" i="26" s="1"/>
  <c r="H1079" i="26"/>
  <c r="O1079" i="26" s="1"/>
  <c r="H1057" i="26"/>
  <c r="O1057" i="26" s="1"/>
  <c r="H970" i="26"/>
  <c r="O970" i="26" s="1"/>
  <c r="H928" i="26"/>
  <c r="O928" i="26" s="1"/>
  <c r="H868" i="26"/>
  <c r="O868" i="26" s="1"/>
  <c r="H866" i="26"/>
  <c r="O866" i="26" s="1"/>
  <c r="H831" i="26"/>
  <c r="O831" i="26" s="1"/>
  <c r="H829" i="26"/>
  <c r="O829" i="26" s="1"/>
  <c r="H1118" i="26"/>
  <c r="O1118" i="26" s="1"/>
  <c r="H1109" i="26"/>
  <c r="O1109" i="26" s="1"/>
  <c r="H1097" i="26"/>
  <c r="O1097" i="26" s="1"/>
  <c r="H996" i="26"/>
  <c r="O996" i="26" s="1"/>
  <c r="H860" i="26"/>
  <c r="O860" i="26" s="1"/>
  <c r="H858" i="26"/>
  <c r="O858" i="26" s="1"/>
  <c r="H856" i="26"/>
  <c r="O856" i="26" s="1"/>
  <c r="H854" i="26"/>
  <c r="O854" i="26" s="1"/>
  <c r="H852" i="26"/>
  <c r="O852" i="26" s="1"/>
  <c r="H850" i="26"/>
  <c r="O850" i="26" s="1"/>
  <c r="H823" i="26"/>
  <c r="H1096" i="26"/>
  <c r="O1096" i="26" s="1"/>
  <c r="H1093" i="26"/>
  <c r="O1093" i="26" s="1"/>
  <c r="H1090" i="26"/>
  <c r="O1090" i="26" s="1"/>
  <c r="H1087" i="26"/>
  <c r="O1087" i="26" s="1"/>
  <c r="H1081" i="26"/>
  <c r="O1081" i="26" s="1"/>
  <c r="H1117" i="26"/>
  <c r="O1117" i="26" s="1"/>
  <c r="H1114" i="26"/>
  <c r="O1114" i="26" s="1"/>
  <c r="H1111" i="26"/>
  <c r="O1111" i="26" s="1"/>
  <c r="H1004" i="26"/>
  <c r="O1004" i="26" s="1"/>
  <c r="H998" i="26"/>
  <c r="O998" i="26" s="1"/>
  <c r="H875" i="26"/>
  <c r="O875" i="26" s="1"/>
  <c r="H865" i="26"/>
  <c r="H830" i="26"/>
  <c r="O830" i="26" s="1"/>
  <c r="H828" i="26"/>
  <c r="H1086" i="26"/>
  <c r="O1086" i="26" s="1"/>
  <c r="H1080" i="26"/>
  <c r="O1080" i="26" s="1"/>
  <c r="H1061" i="26"/>
  <c r="O1061" i="26" s="1"/>
  <c r="H1058" i="26"/>
  <c r="O1058" i="26" s="1"/>
  <c r="H1016" i="26"/>
  <c r="O1016" i="26" s="1"/>
  <c r="H932" i="26"/>
  <c r="O932" i="26" s="1"/>
  <c r="H929" i="26"/>
  <c r="O929" i="26" s="1"/>
  <c r="H926" i="26"/>
  <c r="O926" i="26" s="1"/>
  <c r="H920" i="26"/>
  <c r="O920" i="26" s="1"/>
  <c r="H861" i="26"/>
  <c r="O861" i="26" s="1"/>
  <c r="H859" i="26"/>
  <c r="O859" i="26" s="1"/>
  <c r="H849" i="26"/>
  <c r="H814" i="26"/>
  <c r="O814" i="26" s="1"/>
  <c r="H773" i="26"/>
  <c r="O773" i="26" s="1"/>
  <c r="H767" i="26"/>
  <c r="O767" i="26" s="1"/>
  <c r="H765" i="26"/>
  <c r="H1110" i="26"/>
  <c r="O1110" i="26" s="1"/>
  <c r="H1012" i="26"/>
  <c r="O1012" i="26" s="1"/>
  <c r="H938" i="26"/>
  <c r="H916" i="26"/>
  <c r="H855" i="26"/>
  <c r="O855" i="26" s="1"/>
  <c r="H844" i="26"/>
  <c r="O844" i="26" s="1"/>
  <c r="H836" i="26"/>
  <c r="O836" i="26" s="1"/>
  <c r="H816" i="26"/>
  <c r="O816" i="26" s="1"/>
  <c r="H802" i="26"/>
  <c r="O802" i="26" s="1"/>
  <c r="H800" i="26"/>
  <c r="O800" i="26" s="1"/>
  <c r="H761" i="26"/>
  <c r="O761" i="26" s="1"/>
  <c r="H759" i="26"/>
  <c r="O759" i="26" s="1"/>
  <c r="H757" i="26"/>
  <c r="O757" i="26" s="1"/>
  <c r="H751" i="26"/>
  <c r="O751" i="26" s="1"/>
  <c r="H749" i="26"/>
  <c r="H1089" i="26"/>
  <c r="O1089" i="26" s="1"/>
  <c r="H1054" i="26"/>
  <c r="O1054" i="26" s="1"/>
  <c r="H1053" i="26"/>
  <c r="O1053" i="26" s="1"/>
  <c r="H857" i="26"/>
  <c r="O857" i="26" s="1"/>
  <c r="H843" i="26"/>
  <c r="O843" i="26" s="1"/>
  <c r="H838" i="26"/>
  <c r="O838" i="26" s="1"/>
  <c r="H835" i="26"/>
  <c r="H815" i="26"/>
  <c r="O815" i="26" s="1"/>
  <c r="H807" i="26"/>
  <c r="O807" i="26" s="1"/>
  <c r="H772" i="26"/>
  <c r="O772" i="26" s="1"/>
  <c r="H766" i="26"/>
  <c r="O766" i="26" s="1"/>
  <c r="H722" i="26"/>
  <c r="O722" i="26" s="1"/>
  <c r="H1006" i="26"/>
  <c r="O1006" i="26" s="1"/>
  <c r="H918" i="26"/>
  <c r="O918" i="26" s="1"/>
  <c r="H837" i="26"/>
  <c r="O837" i="26" s="1"/>
  <c r="H817" i="26"/>
  <c r="O817" i="26" s="1"/>
  <c r="H778" i="26"/>
  <c r="O778" i="26" s="1"/>
  <c r="H752" i="26"/>
  <c r="O752" i="26" s="1"/>
  <c r="H735" i="26"/>
  <c r="O735" i="26" s="1"/>
  <c r="H729" i="26"/>
  <c r="O729" i="26" s="1"/>
  <c r="H693" i="26"/>
  <c r="H689" i="26"/>
  <c r="H813" i="26"/>
  <c r="O813" i="26" s="1"/>
  <c r="H784" i="26"/>
  <c r="O784" i="26" s="1"/>
  <c r="H781" i="26"/>
  <c r="O781" i="26" s="1"/>
  <c r="H758" i="26"/>
  <c r="O758" i="26" s="1"/>
  <c r="H712" i="26"/>
  <c r="O712" i="26" s="1"/>
  <c r="H695" i="26"/>
  <c r="O695" i="26" s="1"/>
  <c r="H685" i="26"/>
  <c r="H647" i="26"/>
  <c r="O647" i="26" s="1"/>
  <c r="H645" i="26"/>
  <c r="O645" i="26" s="1"/>
  <c r="H643" i="26"/>
  <c r="O643" i="26" s="1"/>
  <c r="H639" i="26"/>
  <c r="O639" i="26" s="1"/>
  <c r="H1095" i="26"/>
  <c r="O1095" i="26" s="1"/>
  <c r="H925" i="26"/>
  <c r="O925" i="26" s="1"/>
  <c r="H853" i="26"/>
  <c r="O853" i="26" s="1"/>
  <c r="H1078" i="26"/>
  <c r="O1078" i="26" s="1"/>
  <c r="H1072" i="26"/>
  <c r="O1072" i="26" s="1"/>
  <c r="H1014" i="26"/>
  <c r="O1014" i="26" s="1"/>
  <c r="H924" i="26"/>
  <c r="O924" i="26" s="1"/>
  <c r="H799" i="26"/>
  <c r="H786" i="26"/>
  <c r="O786" i="26" s="1"/>
  <c r="H783" i="26"/>
  <c r="O783" i="26" s="1"/>
  <c r="H760" i="26"/>
  <c r="O760" i="26" s="1"/>
  <c r="H711" i="26"/>
  <c r="H1113" i="26"/>
  <c r="O1113" i="26" s="1"/>
  <c r="H819" i="26"/>
  <c r="O819" i="26" s="1"/>
  <c r="H789" i="26"/>
  <c r="O789" i="26" s="1"/>
  <c r="H750" i="26"/>
  <c r="O750" i="26" s="1"/>
  <c r="H733" i="26"/>
  <c r="O733" i="26" s="1"/>
  <c r="H730" i="26"/>
  <c r="O730" i="26" s="1"/>
  <c r="H723" i="26"/>
  <c r="O723" i="26" s="1"/>
  <c r="H694" i="26"/>
  <c r="O694" i="26" s="1"/>
  <c r="H650" i="26"/>
  <c r="O650" i="26" s="1"/>
  <c r="H646" i="26"/>
  <c r="O646" i="26" s="1"/>
  <c r="H638" i="26"/>
  <c r="O638" i="26" s="1"/>
  <c r="H921" i="26"/>
  <c r="O921" i="26" s="1"/>
  <c r="H818" i="26"/>
  <c r="O818" i="26" s="1"/>
  <c r="H787" i="26"/>
  <c r="O787" i="26" s="1"/>
  <c r="H743" i="26"/>
  <c r="O743" i="26" s="1"/>
  <c r="H734" i="26"/>
  <c r="O734" i="26" s="1"/>
  <c r="H696" i="26"/>
  <c r="O696" i="26" s="1"/>
  <c r="H679" i="26"/>
  <c r="O679" i="26" s="1"/>
  <c r="H663" i="26"/>
  <c r="O663" i="26" s="1"/>
  <c r="H623" i="26"/>
  <c r="O623" i="26" s="1"/>
  <c r="H603" i="26"/>
  <c r="O603" i="26" s="1"/>
  <c r="H581" i="26"/>
  <c r="O581" i="26" s="1"/>
  <c r="H579" i="26"/>
  <c r="O579" i="26" s="1"/>
  <c r="H577" i="26"/>
  <c r="O577" i="26" s="1"/>
  <c r="H575" i="26"/>
  <c r="H919" i="26"/>
  <c r="O919" i="26" s="1"/>
  <c r="H845" i="26"/>
  <c r="O845" i="26" s="1"/>
  <c r="H780" i="26"/>
  <c r="O780" i="26" s="1"/>
  <c r="H721" i="26"/>
  <c r="O721" i="26" s="1"/>
  <c r="H704" i="26"/>
  <c r="H675" i="26"/>
  <c r="O675" i="26" s="1"/>
  <c r="H668" i="26"/>
  <c r="O668" i="26" s="1"/>
  <c r="H660" i="26"/>
  <c r="O660" i="26" s="1"/>
  <c r="H625" i="26"/>
  <c r="O625" i="26" s="1"/>
  <c r="H618" i="26"/>
  <c r="O618" i="26" s="1"/>
  <c r="H605" i="26"/>
  <c r="O605" i="26" s="1"/>
  <c r="H571" i="26"/>
  <c r="O571" i="26" s="1"/>
  <c r="H521" i="26"/>
  <c r="O521" i="26" s="1"/>
  <c r="H404" i="26"/>
  <c r="O404" i="26" s="1"/>
  <c r="H402" i="26"/>
  <c r="O402" i="26" s="1"/>
  <c r="H400" i="26"/>
  <c r="O400" i="26" s="1"/>
  <c r="H398" i="26"/>
  <c r="O398" i="26" s="1"/>
  <c r="H394" i="26"/>
  <c r="O394" i="26" s="1"/>
  <c r="H392" i="26"/>
  <c r="O392" i="26" s="1"/>
  <c r="H390" i="26"/>
  <c r="O390" i="26" s="1"/>
  <c r="H388" i="26"/>
  <c r="O388" i="26" s="1"/>
  <c r="H386" i="26"/>
  <c r="O386" i="26" s="1"/>
  <c r="H380" i="26"/>
  <c r="O380" i="26" s="1"/>
  <c r="H376" i="26"/>
  <c r="O376" i="26" s="1"/>
  <c r="H374" i="26"/>
  <c r="O374" i="26" s="1"/>
  <c r="H372" i="26"/>
  <c r="O372" i="26" s="1"/>
  <c r="H370" i="26"/>
  <c r="O370" i="26" s="1"/>
  <c r="H366" i="26"/>
  <c r="O366" i="26" s="1"/>
  <c r="H364" i="26"/>
  <c r="O364" i="26" s="1"/>
  <c r="H360" i="26"/>
  <c r="O360" i="26" s="1"/>
  <c r="H842" i="26"/>
  <c r="H785" i="26"/>
  <c r="O785" i="26" s="1"/>
  <c r="H662" i="26"/>
  <c r="O662" i="26" s="1"/>
  <c r="H654" i="26"/>
  <c r="H609" i="26"/>
  <c r="O609" i="26" s="1"/>
  <c r="H731" i="26"/>
  <c r="O731" i="26" s="1"/>
  <c r="H681" i="26"/>
  <c r="O681" i="26" s="1"/>
  <c r="H677" i="26"/>
  <c r="O677" i="26" s="1"/>
  <c r="H674" i="26"/>
  <c r="O674" i="26" s="1"/>
  <c r="H667" i="26"/>
  <c r="O667" i="26" s="1"/>
  <c r="H659" i="26"/>
  <c r="H635" i="26"/>
  <c r="H615" i="26"/>
  <c r="H611" i="26"/>
  <c r="O611" i="26" s="1"/>
  <c r="H582" i="26"/>
  <c r="O582" i="26" s="1"/>
  <c r="H580" i="26"/>
  <c r="O580" i="26" s="1"/>
  <c r="H578" i="26"/>
  <c r="O578" i="26" s="1"/>
  <c r="H576" i="26"/>
  <c r="O576" i="26" s="1"/>
  <c r="H411" i="26"/>
  <c r="H851" i="26"/>
  <c r="O851" i="26" s="1"/>
  <c r="H788" i="26"/>
  <c r="O788" i="26" s="1"/>
  <c r="H619" i="26"/>
  <c r="O619" i="26" s="1"/>
  <c r="H590" i="26"/>
  <c r="O590" i="26" s="1"/>
  <c r="H587" i="26"/>
  <c r="O587" i="26" s="1"/>
  <c r="H566" i="26"/>
  <c r="O566" i="26" s="1"/>
  <c r="H561" i="26"/>
  <c r="H509" i="26"/>
  <c r="O509" i="26" s="1"/>
  <c r="H506" i="26"/>
  <c r="O506" i="26" s="1"/>
  <c r="H393" i="26"/>
  <c r="O393" i="26" s="1"/>
  <c r="H377" i="26"/>
  <c r="O377" i="26" s="1"/>
  <c r="H361" i="26"/>
  <c r="O361" i="26" s="1"/>
  <c r="H201" i="26"/>
  <c r="H168" i="26"/>
  <c r="H756" i="26"/>
  <c r="O756" i="26" s="1"/>
  <c r="H727" i="26"/>
  <c r="H630" i="26"/>
  <c r="O630" i="26" s="1"/>
  <c r="H520" i="26"/>
  <c r="H515" i="26"/>
  <c r="O515" i="26" s="1"/>
  <c r="H512" i="26"/>
  <c r="O512" i="26" s="1"/>
  <c r="H499" i="26"/>
  <c r="O499" i="26" s="1"/>
  <c r="H483" i="26"/>
  <c r="O483" i="26" s="1"/>
  <c r="H399" i="26"/>
  <c r="O399" i="26" s="1"/>
  <c r="H383" i="26"/>
  <c r="O383" i="26" s="1"/>
  <c r="H316" i="26"/>
  <c r="O316" i="26" s="1"/>
  <c r="H197" i="26"/>
  <c r="H164" i="26"/>
  <c r="O164" i="26" s="1"/>
  <c r="H162" i="26"/>
  <c r="O162" i="26" s="1"/>
  <c r="H160" i="26"/>
  <c r="O160" i="26" s="1"/>
  <c r="H158" i="26"/>
  <c r="O158" i="26" s="1"/>
  <c r="H156" i="26"/>
  <c r="H782" i="26"/>
  <c r="O782" i="26" s="1"/>
  <c r="H673" i="26"/>
  <c r="O673" i="26" s="1"/>
  <c r="H666" i="26"/>
  <c r="O666" i="26" s="1"/>
  <c r="H589" i="26"/>
  <c r="O589" i="26" s="1"/>
  <c r="H511" i="26"/>
  <c r="O511" i="26" s="1"/>
  <c r="H508" i="26"/>
  <c r="O508" i="26" s="1"/>
  <c r="H395" i="26"/>
  <c r="O395" i="26" s="1"/>
  <c r="H678" i="26"/>
  <c r="O678" i="26" s="1"/>
  <c r="H672" i="26"/>
  <c r="H665" i="26"/>
  <c r="O665" i="26" s="1"/>
  <c r="H607" i="26"/>
  <c r="O607" i="26" s="1"/>
  <c r="H551" i="26"/>
  <c r="H514" i="26"/>
  <c r="O514" i="26" s="1"/>
  <c r="H501" i="26"/>
  <c r="O501" i="26" s="1"/>
  <c r="H401" i="26"/>
  <c r="O401" i="26" s="1"/>
  <c r="H385" i="26"/>
  <c r="O385" i="26" s="1"/>
  <c r="H369" i="26"/>
  <c r="O369" i="26" s="1"/>
  <c r="H349" i="26"/>
  <c r="H1008" i="26"/>
  <c r="O1008" i="26" s="1"/>
  <c r="H779" i="26"/>
  <c r="O779" i="26" s="1"/>
  <c r="H697" i="26"/>
  <c r="O697" i="26" s="1"/>
  <c r="H664" i="26"/>
  <c r="O664" i="26" s="1"/>
  <c r="H588" i="26"/>
  <c r="O588" i="26" s="1"/>
  <c r="H507" i="26"/>
  <c r="O507" i="26" s="1"/>
  <c r="H504" i="26"/>
  <c r="O504" i="26" s="1"/>
  <c r="H488" i="26"/>
  <c r="O488" i="26" s="1"/>
  <c r="H440" i="26"/>
  <c r="O440" i="26" s="1"/>
  <c r="H375" i="26"/>
  <c r="O375" i="26" s="1"/>
  <c r="H315" i="26"/>
  <c r="H163" i="26"/>
  <c r="O163" i="26" s="1"/>
  <c r="H161" i="26"/>
  <c r="O161" i="26" s="1"/>
  <c r="H159" i="26"/>
  <c r="O159" i="26" s="1"/>
  <c r="H157" i="26"/>
  <c r="O157" i="26" s="1"/>
  <c r="H661" i="26"/>
  <c r="O661" i="26" s="1"/>
  <c r="H626" i="26"/>
  <c r="O626" i="26" s="1"/>
  <c r="H500" i="26"/>
  <c r="O500" i="26" s="1"/>
  <c r="H365" i="26"/>
  <c r="O365" i="26" s="1"/>
  <c r="H307" i="26"/>
  <c r="O307" i="26" s="1"/>
  <c r="H302" i="26"/>
  <c r="O302" i="26" s="1"/>
  <c r="H212" i="26"/>
  <c r="O212" i="26" s="1"/>
  <c r="H209" i="26"/>
  <c r="O209" i="26" s="1"/>
  <c r="H676" i="26"/>
  <c r="O676" i="26" s="1"/>
  <c r="H526" i="26"/>
  <c r="O526" i="26" s="1"/>
  <c r="H487" i="26"/>
  <c r="O487" i="26" s="1"/>
  <c r="H439" i="26"/>
  <c r="O439" i="26" s="1"/>
  <c r="H381" i="26"/>
  <c r="O381" i="26" s="1"/>
  <c r="H373" i="26"/>
  <c r="O373" i="26" s="1"/>
  <c r="H301" i="26"/>
  <c r="O301" i="26" s="1"/>
  <c r="H296" i="26"/>
  <c r="O296" i="26" s="1"/>
  <c r="H278" i="26"/>
  <c r="O278" i="26" s="1"/>
  <c r="H233" i="26"/>
  <c r="O233" i="26" s="1"/>
  <c r="H175" i="26"/>
  <c r="O175" i="26" s="1"/>
  <c r="H927" i="26"/>
  <c r="O927" i="26" s="1"/>
  <c r="H610" i="26"/>
  <c r="O610" i="26" s="1"/>
  <c r="H570" i="26"/>
  <c r="H438" i="26"/>
  <c r="O438" i="26" s="1"/>
  <c r="H397" i="26"/>
  <c r="O397" i="26" s="1"/>
  <c r="H306" i="26"/>
  <c r="O306" i="26" s="1"/>
  <c r="H295" i="26"/>
  <c r="O295" i="26" s="1"/>
  <c r="H277" i="26"/>
  <c r="O277" i="26" s="1"/>
  <c r="H192" i="26"/>
  <c r="O192" i="26" s="1"/>
  <c r="H188" i="26"/>
  <c r="O188" i="26" s="1"/>
  <c r="H184" i="26"/>
  <c r="O184" i="26" s="1"/>
  <c r="H180" i="26"/>
  <c r="O180" i="26" s="1"/>
  <c r="H149" i="26"/>
  <c r="O149" i="26" s="1"/>
  <c r="H145" i="26"/>
  <c r="O145" i="26" s="1"/>
  <c r="H142" i="26"/>
  <c r="H110" i="26"/>
  <c r="O110" i="26" s="1"/>
  <c r="H108" i="26"/>
  <c r="O108" i="26" s="1"/>
  <c r="H106" i="26"/>
  <c r="O106" i="26" s="1"/>
  <c r="H104" i="26"/>
  <c r="O104" i="26" s="1"/>
  <c r="H102" i="26"/>
  <c r="O102" i="26" s="1"/>
  <c r="H100" i="26"/>
  <c r="O100" i="26" s="1"/>
  <c r="H98" i="26"/>
  <c r="O98" i="26" s="1"/>
  <c r="H608" i="26"/>
  <c r="O608" i="26" s="1"/>
  <c r="H513" i="26"/>
  <c r="O513" i="26" s="1"/>
  <c r="H505" i="26"/>
  <c r="O505" i="26" s="1"/>
  <c r="H405" i="26"/>
  <c r="O405" i="26" s="1"/>
  <c r="H371" i="26"/>
  <c r="O371" i="26" s="1"/>
  <c r="H305" i="26"/>
  <c r="O305" i="26" s="1"/>
  <c r="H300" i="26"/>
  <c r="O300" i="26" s="1"/>
  <c r="H282" i="26"/>
  <c r="O282" i="26" s="1"/>
  <c r="H232" i="26"/>
  <c r="O232" i="26" s="1"/>
  <c r="H174" i="26"/>
  <c r="O174" i="26" s="1"/>
  <c r="H1098" i="26"/>
  <c r="O1098" i="26" s="1"/>
  <c r="H1000" i="26"/>
  <c r="O1000" i="26" s="1"/>
  <c r="H586" i="26"/>
  <c r="H565" i="26"/>
  <c r="H503" i="26"/>
  <c r="O503" i="26" s="1"/>
  <c r="H309" i="26"/>
  <c r="O309" i="26" s="1"/>
  <c r="H304" i="26"/>
  <c r="O304" i="26" s="1"/>
  <c r="H293" i="26"/>
  <c r="O293" i="26" s="1"/>
  <c r="H235" i="26"/>
  <c r="O235" i="26" s="1"/>
  <c r="H227" i="26"/>
  <c r="O227" i="26" s="1"/>
  <c r="H173" i="26"/>
  <c r="O173" i="26" s="1"/>
  <c r="H119" i="26"/>
  <c r="O119" i="26" s="1"/>
  <c r="H117" i="26"/>
  <c r="O117" i="26" s="1"/>
  <c r="H115" i="26"/>
  <c r="H777" i="26"/>
  <c r="H441" i="26"/>
  <c r="O441" i="26" s="1"/>
  <c r="H294" i="26"/>
  <c r="O294" i="26" s="1"/>
  <c r="H172" i="26"/>
  <c r="H151" i="26"/>
  <c r="O151" i="26" s="1"/>
  <c r="H124" i="26"/>
  <c r="H101" i="26"/>
  <c r="O101" i="26" s="1"/>
  <c r="H90" i="26"/>
  <c r="O90" i="26" s="1"/>
  <c r="H77" i="26"/>
  <c r="O77" i="26" s="1"/>
  <c r="H147" i="26"/>
  <c r="O147" i="26" s="1"/>
  <c r="H22" i="26"/>
  <c r="O22" i="26" s="1"/>
  <c r="H16" i="26"/>
  <c r="O16" i="26" s="1"/>
  <c r="H606" i="26"/>
  <c r="O606" i="26" s="1"/>
  <c r="H387" i="26"/>
  <c r="O387" i="26" s="1"/>
  <c r="H297" i="26"/>
  <c r="O297" i="26" s="1"/>
  <c r="H111" i="26"/>
  <c r="O111" i="26" s="1"/>
  <c r="H99" i="26"/>
  <c r="O99" i="26" s="1"/>
  <c r="H484" i="26"/>
  <c r="O484" i="26" s="1"/>
  <c r="H359" i="26"/>
  <c r="O359" i="26" s="1"/>
  <c r="H308" i="26"/>
  <c r="O308" i="26" s="1"/>
  <c r="H189" i="26"/>
  <c r="O189" i="26" s="1"/>
  <c r="H143" i="26"/>
  <c r="O143" i="26" s="1"/>
  <c r="H103" i="26"/>
  <c r="O103" i="26" s="1"/>
  <c r="H92" i="26"/>
  <c r="O92" i="26" s="1"/>
  <c r="H79" i="26"/>
  <c r="O79" i="26" s="1"/>
  <c r="H72" i="26"/>
  <c r="O72" i="26" s="1"/>
  <c r="H70" i="26"/>
  <c r="O70" i="26" s="1"/>
  <c r="H68" i="26"/>
  <c r="O68" i="26" s="1"/>
  <c r="H66" i="26"/>
  <c r="O66" i="26" s="1"/>
  <c r="H64" i="26"/>
  <c r="O64" i="26" s="1"/>
  <c r="H62" i="26"/>
  <c r="O62" i="26" s="1"/>
  <c r="H60" i="26"/>
  <c r="O60" i="26" s="1"/>
  <c r="H58" i="26"/>
  <c r="O58" i="26" s="1"/>
  <c r="H56" i="26"/>
  <c r="O56" i="26" s="1"/>
  <c r="H54" i="26"/>
  <c r="O54" i="26" s="1"/>
  <c r="H52" i="26"/>
  <c r="O52" i="26" s="1"/>
  <c r="H50" i="26"/>
  <c r="O50" i="26" s="1"/>
  <c r="H48" i="26"/>
  <c r="O48" i="26" s="1"/>
  <c r="H46" i="26"/>
  <c r="O46" i="26" s="1"/>
  <c r="H44" i="26"/>
  <c r="O44" i="26" s="1"/>
  <c r="H42" i="26"/>
  <c r="O42" i="26" s="1"/>
  <c r="H40" i="26"/>
  <c r="O40" i="26" s="1"/>
  <c r="H38" i="26"/>
  <c r="O38" i="26" s="1"/>
  <c r="H36" i="26"/>
  <c r="O36" i="26" s="1"/>
  <c r="H34" i="26"/>
  <c r="O34" i="26" s="1"/>
  <c r="H32" i="26"/>
  <c r="O32" i="26" s="1"/>
  <c r="H25" i="26"/>
  <c r="O25" i="26" s="1"/>
  <c r="H21" i="26"/>
  <c r="O21" i="26" s="1"/>
  <c r="H19" i="26"/>
  <c r="O19" i="26" s="1"/>
  <c r="H15" i="26"/>
  <c r="O15" i="26" s="1"/>
  <c r="H11" i="26"/>
  <c r="O11" i="26" s="1"/>
  <c r="H89" i="26"/>
  <c r="O89" i="26" s="1"/>
  <c r="H510" i="26"/>
  <c r="O510" i="26" s="1"/>
  <c r="H190" i="26"/>
  <c r="O190" i="26" s="1"/>
  <c r="H152" i="26"/>
  <c r="O152" i="26" s="1"/>
  <c r="H502" i="26"/>
  <c r="O502" i="26" s="1"/>
  <c r="H187" i="26"/>
  <c r="O187" i="26" s="1"/>
  <c r="H105" i="26"/>
  <c r="O105" i="26" s="1"/>
  <c r="H85" i="26"/>
  <c r="O85" i="26" s="1"/>
  <c r="H74" i="26"/>
  <c r="O74" i="26" s="1"/>
  <c r="H23" i="26"/>
  <c r="O23" i="26" s="1"/>
  <c r="H17" i="26"/>
  <c r="O17" i="26" s="1"/>
  <c r="H13" i="26"/>
  <c r="O13" i="26" s="1"/>
  <c r="H9" i="26"/>
  <c r="O9" i="26" s="1"/>
  <c r="H97" i="26"/>
  <c r="H20" i="26"/>
  <c r="O20" i="26" s="1"/>
  <c r="H10" i="26"/>
  <c r="O10" i="26" s="1"/>
  <c r="H88" i="26"/>
  <c r="O88" i="26" s="1"/>
  <c r="H627" i="26"/>
  <c r="O627" i="26" s="1"/>
  <c r="H303" i="26"/>
  <c r="O303" i="26" s="1"/>
  <c r="H281" i="26"/>
  <c r="O281" i="26" s="1"/>
  <c r="H234" i="26"/>
  <c r="O234" i="26" s="1"/>
  <c r="H186" i="26"/>
  <c r="O186" i="26" s="1"/>
  <c r="H148" i="26"/>
  <c r="O148" i="26" s="1"/>
  <c r="H126" i="26"/>
  <c r="O126" i="26" s="1"/>
  <c r="H107" i="26"/>
  <c r="O107" i="26" s="1"/>
  <c r="H87" i="26"/>
  <c r="O87" i="26" s="1"/>
  <c r="H76" i="26"/>
  <c r="O76" i="26" s="1"/>
  <c r="H298" i="26"/>
  <c r="O298" i="26" s="1"/>
  <c r="H24" i="26"/>
  <c r="O24" i="26" s="1"/>
  <c r="H14" i="26"/>
  <c r="O14" i="26" s="1"/>
  <c r="H78" i="26"/>
  <c r="O78" i="26" s="1"/>
  <c r="H26" i="26"/>
  <c r="O26" i="26" s="1"/>
  <c r="H12" i="26"/>
  <c r="O12" i="26" s="1"/>
  <c r="H310" i="26"/>
  <c r="O310" i="26" s="1"/>
  <c r="H182" i="26"/>
  <c r="O182" i="26" s="1"/>
  <c r="H144" i="26"/>
  <c r="O144" i="26" s="1"/>
  <c r="H680" i="26"/>
  <c r="O680" i="26" s="1"/>
  <c r="H299" i="26"/>
  <c r="O299" i="26" s="1"/>
  <c r="H185" i="26"/>
  <c r="O185" i="26" s="1"/>
  <c r="H109" i="26"/>
  <c r="O109" i="26" s="1"/>
  <c r="H91" i="26"/>
  <c r="O91" i="26" s="1"/>
  <c r="H84" i="26"/>
  <c r="H80" i="26"/>
  <c r="O80" i="26" s="1"/>
  <c r="H71" i="26"/>
  <c r="O71" i="26" s="1"/>
  <c r="H69" i="26"/>
  <c r="O69" i="26" s="1"/>
  <c r="H67" i="26"/>
  <c r="O67" i="26" s="1"/>
  <c r="H65" i="26"/>
  <c r="O65" i="26" s="1"/>
  <c r="H63" i="26"/>
  <c r="O63" i="26" s="1"/>
  <c r="H61" i="26"/>
  <c r="O61" i="26" s="1"/>
  <c r="H59" i="26"/>
  <c r="O59" i="26" s="1"/>
  <c r="H57" i="26"/>
  <c r="O57" i="26" s="1"/>
  <c r="H55" i="26"/>
  <c r="O55" i="26" s="1"/>
  <c r="H53" i="26"/>
  <c r="O53" i="26" s="1"/>
  <c r="H51" i="26"/>
  <c r="O51" i="26" s="1"/>
  <c r="H49" i="26"/>
  <c r="O49" i="26" s="1"/>
  <c r="H47" i="26"/>
  <c r="O47" i="26" s="1"/>
  <c r="H45" i="26"/>
  <c r="O45" i="26" s="1"/>
  <c r="H43" i="26"/>
  <c r="O43" i="26" s="1"/>
  <c r="H41" i="26"/>
  <c r="O41" i="26" s="1"/>
  <c r="H39" i="26"/>
  <c r="O39" i="26" s="1"/>
  <c r="H37" i="26"/>
  <c r="O37" i="26" s="1"/>
  <c r="H35" i="26"/>
  <c r="O35" i="26" s="1"/>
  <c r="H33" i="26"/>
  <c r="O33" i="26" s="1"/>
  <c r="H31" i="26"/>
  <c r="H183" i="26"/>
  <c r="O183" i="26" s="1"/>
  <c r="H146" i="26"/>
  <c r="O146" i="26" s="1"/>
  <c r="H120" i="26"/>
  <c r="O120" i="26" s="1"/>
  <c r="H93" i="26"/>
  <c r="O93" i="26" s="1"/>
  <c r="H86" i="26"/>
  <c r="O86" i="26" s="1"/>
  <c r="H73" i="26"/>
  <c r="O73" i="26" s="1"/>
  <c r="H18" i="26"/>
  <c r="O18" i="26" s="1"/>
  <c r="H8" i="26"/>
  <c r="H75" i="26"/>
  <c r="O75" i="26" s="1"/>
  <c r="J1135" i="26"/>
  <c r="H812" i="26"/>
  <c r="H795" i="26"/>
  <c r="O795" i="26" s="1"/>
  <c r="H793" i="26"/>
  <c r="H133" i="26"/>
  <c r="O133" i="26" s="1"/>
  <c r="H131" i="26"/>
  <c r="O131" i="26" s="1"/>
  <c r="H132" i="26"/>
  <c r="O132" i="26" s="1"/>
  <c r="L1136" i="26"/>
  <c r="G812" i="26"/>
  <c r="G793" i="26"/>
  <c r="G795" i="26"/>
  <c r="N795" i="26" s="1"/>
  <c r="G132" i="26"/>
  <c r="N132" i="26" s="1"/>
  <c r="G131" i="26"/>
  <c r="N131" i="26" s="1"/>
  <c r="G133" i="26"/>
  <c r="N133" i="26" s="1"/>
  <c r="N812" i="26" l="1"/>
  <c r="O793" i="26"/>
  <c r="H94" i="26"/>
  <c r="O84" i="26"/>
  <c r="O94" i="26" s="1"/>
  <c r="O842" i="26"/>
  <c r="O846" i="26" s="1"/>
  <c r="H846" i="26"/>
  <c r="O711" i="26"/>
  <c r="O765" i="26"/>
  <c r="H862" i="26"/>
  <c r="O849" i="26"/>
  <c r="O862" i="26" s="1"/>
  <c r="H690" i="26"/>
  <c r="O689" i="26"/>
  <c r="O690" i="26" s="1"/>
  <c r="H28" i="26"/>
  <c r="O8" i="26"/>
  <c r="O28" i="26" s="1"/>
  <c r="H81" i="26"/>
  <c r="O31" i="26"/>
  <c r="O81" i="26" s="1"/>
  <c r="O349" i="26"/>
  <c r="O520" i="26"/>
  <c r="O704" i="26"/>
  <c r="H583" i="26"/>
  <c r="O575" i="26"/>
  <c r="O583" i="26" s="1"/>
  <c r="H686" i="26"/>
  <c r="O685" i="26"/>
  <c r="O686" i="26" s="1"/>
  <c r="H699" i="26"/>
  <c r="O693" i="26"/>
  <c r="O699" i="26" s="1"/>
  <c r="H552" i="26"/>
  <c r="O551" i="26"/>
  <c r="O552" i="26" s="1"/>
  <c r="O561" i="26"/>
  <c r="O562" i="26" s="1"/>
  <c r="H562" i="26"/>
  <c r="H655" i="26"/>
  <c r="O654" i="26"/>
  <c r="O655" i="26" s="1"/>
  <c r="O916" i="26"/>
  <c r="H165" i="26"/>
  <c r="O156" i="26"/>
  <c r="O165" i="26" s="1"/>
  <c r="O659" i="26"/>
  <c r="O669" i="26" s="1"/>
  <c r="H669" i="26"/>
  <c r="O865" i="26"/>
  <c r="O727" i="26"/>
  <c r="O411" i="26"/>
  <c r="O799" i="26"/>
  <c r="O938" i="26"/>
  <c r="H820" i="26"/>
  <c r="O812" i="26"/>
  <c r="O820" i="26" s="1"/>
  <c r="G1099" i="26"/>
  <c r="N1099" i="26" s="1"/>
  <c r="G1097" i="26"/>
  <c r="N1097" i="26" s="1"/>
  <c r="G1095" i="26"/>
  <c r="N1095" i="26" s="1"/>
  <c r="G1093" i="26"/>
  <c r="N1093" i="26" s="1"/>
  <c r="G1091" i="26"/>
  <c r="N1091" i="26" s="1"/>
  <c r="G1089" i="26"/>
  <c r="N1089" i="26" s="1"/>
  <c r="G1087" i="26"/>
  <c r="N1087" i="26" s="1"/>
  <c r="G1085" i="26"/>
  <c r="N1085" i="26" s="1"/>
  <c r="G1083" i="26"/>
  <c r="N1083" i="26" s="1"/>
  <c r="G1081" i="26"/>
  <c r="N1081" i="26" s="1"/>
  <c r="G1079" i="26"/>
  <c r="N1079" i="26" s="1"/>
  <c r="G1061" i="26"/>
  <c r="N1061" i="26" s="1"/>
  <c r="G1059" i="26"/>
  <c r="N1059" i="26" s="1"/>
  <c r="G1057" i="26"/>
  <c r="N1057" i="26" s="1"/>
  <c r="G1053" i="26"/>
  <c r="N1053" i="26" s="1"/>
  <c r="G1021" i="26"/>
  <c r="L1135" i="26"/>
  <c r="G1114" i="26"/>
  <c r="N1114" i="26" s="1"/>
  <c r="G1090" i="26"/>
  <c r="N1090" i="26" s="1"/>
  <c r="G1058" i="26"/>
  <c r="N1058" i="26" s="1"/>
  <c r="G1017" i="26"/>
  <c r="N1017" i="26" s="1"/>
  <c r="G1008" i="26"/>
  <c r="N1008" i="26" s="1"/>
  <c r="G1001" i="26"/>
  <c r="N1001" i="26" s="1"/>
  <c r="G975" i="26"/>
  <c r="N975" i="26" s="1"/>
  <c r="G929" i="26"/>
  <c r="N929" i="26" s="1"/>
  <c r="G920" i="26"/>
  <c r="N920" i="26" s="1"/>
  <c r="G1113" i="26"/>
  <c r="N1113" i="26" s="1"/>
  <c r="G1098" i="26"/>
  <c r="N1098" i="26" s="1"/>
  <c r="G1082" i="26"/>
  <c r="N1082" i="26" s="1"/>
  <c r="G1016" i="26"/>
  <c r="N1016" i="26" s="1"/>
  <c r="G1009" i="26"/>
  <c r="N1009" i="26" s="1"/>
  <c r="G1000" i="26"/>
  <c r="N1000" i="26" s="1"/>
  <c r="G928" i="26"/>
  <c r="N928" i="26" s="1"/>
  <c r="G921" i="26"/>
  <c r="N921" i="26" s="1"/>
  <c r="G1072" i="26"/>
  <c r="N1072" i="26" s="1"/>
  <c r="G1054" i="26"/>
  <c r="N1054" i="26" s="1"/>
  <c r="G1015" i="26"/>
  <c r="N1015" i="26" s="1"/>
  <c r="G1012" i="26"/>
  <c r="N1012" i="26" s="1"/>
  <c r="G1006" i="26"/>
  <c r="N1006" i="26" s="1"/>
  <c r="G938" i="26"/>
  <c r="G925" i="26"/>
  <c r="N925" i="26" s="1"/>
  <c r="G922" i="26"/>
  <c r="N922" i="26" s="1"/>
  <c r="G919" i="26"/>
  <c r="N919" i="26" s="1"/>
  <c r="G916" i="26"/>
  <c r="G837" i="26"/>
  <c r="N837" i="26" s="1"/>
  <c r="G835" i="26"/>
  <c r="G1094" i="26"/>
  <c r="N1094" i="26" s="1"/>
  <c r="G1088" i="26"/>
  <c r="N1088" i="26" s="1"/>
  <c r="G976" i="26"/>
  <c r="N976" i="26" s="1"/>
  <c r="G970" i="26"/>
  <c r="N970" i="26" s="1"/>
  <c r="G868" i="26"/>
  <c r="N868" i="26" s="1"/>
  <c r="G866" i="26"/>
  <c r="N866" i="26" s="1"/>
  <c r="G831" i="26"/>
  <c r="N831" i="26" s="1"/>
  <c r="G829" i="26"/>
  <c r="N829" i="26" s="1"/>
  <c r="G1104" i="26"/>
  <c r="N1104" i="26" s="1"/>
  <c r="G1084" i="26"/>
  <c r="N1084" i="26" s="1"/>
  <c r="G1078" i="26"/>
  <c r="N1078" i="26" s="1"/>
  <c r="G1014" i="26"/>
  <c r="N1014" i="26" s="1"/>
  <c r="G969" i="26"/>
  <c r="N969" i="26" s="1"/>
  <c r="G1096" i="26"/>
  <c r="N1096" i="26" s="1"/>
  <c r="G995" i="26"/>
  <c r="N995" i="26" s="1"/>
  <c r="G838" i="26"/>
  <c r="N838" i="26" s="1"/>
  <c r="G836" i="26"/>
  <c r="N836" i="26" s="1"/>
  <c r="G1117" i="26"/>
  <c r="N1117" i="26" s="1"/>
  <c r="G1111" i="26"/>
  <c r="N1111" i="26" s="1"/>
  <c r="G1052" i="26"/>
  <c r="N1052" i="26" s="1"/>
  <c r="G1013" i="26"/>
  <c r="N1013" i="26" s="1"/>
  <c r="G1010" i="26"/>
  <c r="N1010" i="26" s="1"/>
  <c r="G1007" i="26"/>
  <c r="N1007" i="26" s="1"/>
  <c r="G1004" i="26"/>
  <c r="N1004" i="26" s="1"/>
  <c r="G998" i="26"/>
  <c r="N998" i="26" s="1"/>
  <c r="G939" i="26"/>
  <c r="N939" i="26" s="1"/>
  <c r="G923" i="26"/>
  <c r="N923" i="26" s="1"/>
  <c r="G875" i="26"/>
  <c r="N875" i="26" s="1"/>
  <c r="G865" i="26"/>
  <c r="G1092" i="26"/>
  <c r="N1092" i="26" s="1"/>
  <c r="G1005" i="26"/>
  <c r="N1005" i="26" s="1"/>
  <c r="G997" i="26"/>
  <c r="N997" i="26" s="1"/>
  <c r="G859" i="26"/>
  <c r="N859" i="26" s="1"/>
  <c r="G845" i="26"/>
  <c r="N845" i="26" s="1"/>
  <c r="G819" i="26"/>
  <c r="N819" i="26" s="1"/>
  <c r="G789" i="26"/>
  <c r="N789" i="26" s="1"/>
  <c r="G787" i="26"/>
  <c r="N787" i="26" s="1"/>
  <c r="G785" i="26"/>
  <c r="N785" i="26" s="1"/>
  <c r="G783" i="26"/>
  <c r="N783" i="26" s="1"/>
  <c r="G781" i="26"/>
  <c r="N781" i="26" s="1"/>
  <c r="G779" i="26"/>
  <c r="N779" i="26" s="1"/>
  <c r="G777" i="26"/>
  <c r="G735" i="26"/>
  <c r="N735" i="26" s="1"/>
  <c r="G733" i="26"/>
  <c r="N733" i="26" s="1"/>
  <c r="G1022" i="26"/>
  <c r="N1022" i="26" s="1"/>
  <c r="G996" i="26"/>
  <c r="N996" i="26" s="1"/>
  <c r="G852" i="26"/>
  <c r="N852" i="26" s="1"/>
  <c r="G849" i="26"/>
  <c r="G828" i="26"/>
  <c r="G814" i="26"/>
  <c r="N814" i="26" s="1"/>
  <c r="G773" i="26"/>
  <c r="N773" i="26" s="1"/>
  <c r="G767" i="26"/>
  <c r="N767" i="26" s="1"/>
  <c r="G765" i="26"/>
  <c r="G723" i="26"/>
  <c r="N723" i="26" s="1"/>
  <c r="G1109" i="26"/>
  <c r="N1109" i="26" s="1"/>
  <c r="G1002" i="26"/>
  <c r="N1002" i="26" s="1"/>
  <c r="G989" i="26"/>
  <c r="N989" i="26" s="1"/>
  <c r="G971" i="26"/>
  <c r="N971" i="26" s="1"/>
  <c r="G927" i="26"/>
  <c r="N927" i="26" s="1"/>
  <c r="G1080" i="26"/>
  <c r="N1080" i="26" s="1"/>
  <c r="G932" i="26"/>
  <c r="N932" i="26" s="1"/>
  <c r="G926" i="26"/>
  <c r="N926" i="26" s="1"/>
  <c r="G861" i="26"/>
  <c r="N861" i="26" s="1"/>
  <c r="G854" i="26"/>
  <c r="N854" i="26" s="1"/>
  <c r="G851" i="26"/>
  <c r="N851" i="26" s="1"/>
  <c r="G830" i="26"/>
  <c r="N830" i="26" s="1"/>
  <c r="G818" i="26"/>
  <c r="N818" i="26" s="1"/>
  <c r="G813" i="26"/>
  <c r="N813" i="26" s="1"/>
  <c r="G788" i="26"/>
  <c r="N788" i="26" s="1"/>
  <c r="G786" i="26"/>
  <c r="N786" i="26" s="1"/>
  <c r="G784" i="26"/>
  <c r="N784" i="26" s="1"/>
  <c r="G782" i="26"/>
  <c r="N782" i="26" s="1"/>
  <c r="G780" i="26"/>
  <c r="N780" i="26" s="1"/>
  <c r="G778" i="26"/>
  <c r="N778" i="26" s="1"/>
  <c r="G734" i="26"/>
  <c r="N734" i="26" s="1"/>
  <c r="G730" i="26"/>
  <c r="N730" i="26" s="1"/>
  <c r="G696" i="26"/>
  <c r="N696" i="26" s="1"/>
  <c r="G694" i="26"/>
  <c r="N694" i="26" s="1"/>
  <c r="G1086" i="26"/>
  <c r="N1086" i="26" s="1"/>
  <c r="G855" i="26"/>
  <c r="N855" i="26" s="1"/>
  <c r="G850" i="26"/>
  <c r="N850" i="26" s="1"/>
  <c r="G749" i="26"/>
  <c r="G722" i="26"/>
  <c r="N722" i="26" s="1"/>
  <c r="G704" i="26"/>
  <c r="G1003" i="26"/>
  <c r="N1003" i="26" s="1"/>
  <c r="G918" i="26"/>
  <c r="N918" i="26" s="1"/>
  <c r="G860" i="26"/>
  <c r="N860" i="26" s="1"/>
  <c r="G843" i="26"/>
  <c r="N843" i="26" s="1"/>
  <c r="G823" i="26"/>
  <c r="G817" i="26"/>
  <c r="N817" i="26" s="1"/>
  <c r="G752" i="26"/>
  <c r="N752" i="26" s="1"/>
  <c r="G729" i="26"/>
  <c r="N729" i="26" s="1"/>
  <c r="G693" i="26"/>
  <c r="G689" i="26"/>
  <c r="G1115" i="26"/>
  <c r="N1115" i="26" s="1"/>
  <c r="G999" i="26"/>
  <c r="N999" i="26" s="1"/>
  <c r="G858" i="26"/>
  <c r="N858" i="26" s="1"/>
  <c r="G842" i="26"/>
  <c r="G816" i="26"/>
  <c r="N816" i="26" s="1"/>
  <c r="G853" i="26"/>
  <c r="N853" i="26" s="1"/>
  <c r="G807" i="26"/>
  <c r="N807" i="26" s="1"/>
  <c r="G757" i="26"/>
  <c r="N757" i="26" s="1"/>
  <c r="G721" i="26"/>
  <c r="N721" i="26" s="1"/>
  <c r="G1011" i="26"/>
  <c r="N1011" i="26" s="1"/>
  <c r="G924" i="26"/>
  <c r="N924" i="26" s="1"/>
  <c r="G857" i="26"/>
  <c r="N857" i="26" s="1"/>
  <c r="G815" i="26"/>
  <c r="N815" i="26" s="1"/>
  <c r="G802" i="26"/>
  <c r="N802" i="26" s="1"/>
  <c r="G799" i="26"/>
  <c r="G760" i="26"/>
  <c r="N760" i="26" s="1"/>
  <c r="G711" i="26"/>
  <c r="G654" i="26"/>
  <c r="G1110" i="26"/>
  <c r="N1110" i="26" s="1"/>
  <c r="G766" i="26"/>
  <c r="N766" i="26" s="1"/>
  <c r="G758" i="26"/>
  <c r="N758" i="26" s="1"/>
  <c r="G685" i="26"/>
  <c r="G676" i="26"/>
  <c r="N676" i="26" s="1"/>
  <c r="G673" i="26"/>
  <c r="N673" i="26" s="1"/>
  <c r="G666" i="26"/>
  <c r="N666" i="26" s="1"/>
  <c r="G630" i="26"/>
  <c r="N630" i="26" s="1"/>
  <c r="G610" i="26"/>
  <c r="N610" i="26" s="1"/>
  <c r="G589" i="26"/>
  <c r="N589" i="26" s="1"/>
  <c r="G587" i="26"/>
  <c r="N587" i="26" s="1"/>
  <c r="G772" i="26"/>
  <c r="N772" i="26" s="1"/>
  <c r="G751" i="26"/>
  <c r="N751" i="26" s="1"/>
  <c r="G743" i="26"/>
  <c r="N743" i="26" s="1"/>
  <c r="G679" i="26"/>
  <c r="N679" i="26" s="1"/>
  <c r="G663" i="26"/>
  <c r="N663" i="26" s="1"/>
  <c r="G643" i="26"/>
  <c r="N643" i="26" s="1"/>
  <c r="G638" i="26"/>
  <c r="N638" i="26" s="1"/>
  <c r="G623" i="26"/>
  <c r="N623" i="26" s="1"/>
  <c r="G603" i="26"/>
  <c r="N603" i="26" s="1"/>
  <c r="G581" i="26"/>
  <c r="N581" i="26" s="1"/>
  <c r="G579" i="26"/>
  <c r="N579" i="26" s="1"/>
  <c r="G577" i="26"/>
  <c r="N577" i="26" s="1"/>
  <c r="G575" i="26"/>
  <c r="G856" i="26"/>
  <c r="N856" i="26" s="1"/>
  <c r="G756" i="26"/>
  <c r="N756" i="26" s="1"/>
  <c r="G727" i="26"/>
  <c r="G678" i="26"/>
  <c r="N678" i="26" s="1"/>
  <c r="G672" i="26"/>
  <c r="G665" i="26"/>
  <c r="N665" i="26" s="1"/>
  <c r="G627" i="26"/>
  <c r="N627" i="26" s="1"/>
  <c r="G761" i="26"/>
  <c r="N761" i="26" s="1"/>
  <c r="G662" i="26"/>
  <c r="N662" i="26" s="1"/>
  <c r="G647" i="26"/>
  <c r="N647" i="26" s="1"/>
  <c r="G609" i="26"/>
  <c r="N609" i="26" s="1"/>
  <c r="G590" i="26"/>
  <c r="N590" i="26" s="1"/>
  <c r="G588" i="26"/>
  <c r="N588" i="26" s="1"/>
  <c r="G586" i="26"/>
  <c r="G561" i="26"/>
  <c r="G759" i="26"/>
  <c r="N759" i="26" s="1"/>
  <c r="G675" i="26"/>
  <c r="N675" i="26" s="1"/>
  <c r="G668" i="26"/>
  <c r="N668" i="26" s="1"/>
  <c r="G626" i="26"/>
  <c r="N626" i="26" s="1"/>
  <c r="G582" i="26"/>
  <c r="N582" i="26" s="1"/>
  <c r="G571" i="26"/>
  <c r="N571" i="26" s="1"/>
  <c r="G503" i="26"/>
  <c r="N503" i="26" s="1"/>
  <c r="G500" i="26"/>
  <c r="N500" i="26" s="1"/>
  <c r="G487" i="26"/>
  <c r="N487" i="26" s="1"/>
  <c r="G484" i="26"/>
  <c r="N484" i="26" s="1"/>
  <c r="G439" i="26"/>
  <c r="N439" i="26" s="1"/>
  <c r="G411" i="26"/>
  <c r="G390" i="26"/>
  <c r="N390" i="26" s="1"/>
  <c r="G387" i="26"/>
  <c r="N387" i="26" s="1"/>
  <c r="G374" i="26"/>
  <c r="N374" i="26" s="1"/>
  <c r="G371" i="26"/>
  <c r="N371" i="26" s="1"/>
  <c r="G209" i="26"/>
  <c r="N209" i="26" s="1"/>
  <c r="G174" i="26"/>
  <c r="N174" i="26" s="1"/>
  <c r="G172" i="26"/>
  <c r="G681" i="26"/>
  <c r="N681" i="26" s="1"/>
  <c r="G674" i="26"/>
  <c r="N674" i="26" s="1"/>
  <c r="G667" i="26"/>
  <c r="N667" i="26" s="1"/>
  <c r="G619" i="26"/>
  <c r="N619" i="26" s="1"/>
  <c r="G615" i="26"/>
  <c r="G605" i="26"/>
  <c r="N605" i="26" s="1"/>
  <c r="G566" i="26"/>
  <c r="N566" i="26" s="1"/>
  <c r="G509" i="26"/>
  <c r="N509" i="26" s="1"/>
  <c r="G506" i="26"/>
  <c r="N506" i="26" s="1"/>
  <c r="G393" i="26"/>
  <c r="N393" i="26" s="1"/>
  <c r="G380" i="26"/>
  <c r="N380" i="26" s="1"/>
  <c r="G377" i="26"/>
  <c r="N377" i="26" s="1"/>
  <c r="G364" i="26"/>
  <c r="N364" i="26" s="1"/>
  <c r="G361" i="26"/>
  <c r="N361" i="26" s="1"/>
  <c r="G201" i="26"/>
  <c r="G168" i="26"/>
  <c r="G800" i="26"/>
  <c r="N800" i="26" s="1"/>
  <c r="G712" i="26"/>
  <c r="N712" i="26" s="1"/>
  <c r="G680" i="26"/>
  <c r="N680" i="26" s="1"/>
  <c r="G661" i="26"/>
  <c r="N661" i="26" s="1"/>
  <c r="G635" i="26"/>
  <c r="G608" i="26"/>
  <c r="N608" i="26" s="1"/>
  <c r="G570" i="26"/>
  <c r="G565" i="26"/>
  <c r="G526" i="26"/>
  <c r="N526" i="26" s="1"/>
  <c r="G505" i="26"/>
  <c r="N505" i="26" s="1"/>
  <c r="G502" i="26"/>
  <c r="N502" i="26" s="1"/>
  <c r="G441" i="26"/>
  <c r="N441" i="26" s="1"/>
  <c r="G438" i="26"/>
  <c r="N438" i="26" s="1"/>
  <c r="G405" i="26"/>
  <c r="N405" i="26" s="1"/>
  <c r="G392" i="26"/>
  <c r="N392" i="26" s="1"/>
  <c r="G376" i="26"/>
  <c r="N376" i="26" s="1"/>
  <c r="G373" i="26"/>
  <c r="N373" i="26" s="1"/>
  <c r="G360" i="26"/>
  <c r="N360" i="26" s="1"/>
  <c r="G310" i="26"/>
  <c r="N310" i="26" s="1"/>
  <c r="G308" i="26"/>
  <c r="N308" i="26" s="1"/>
  <c r="G306" i="26"/>
  <c r="N306" i="26" s="1"/>
  <c r="G304" i="26"/>
  <c r="N304" i="26" s="1"/>
  <c r="G302" i="26"/>
  <c r="N302" i="26" s="1"/>
  <c r="G300" i="26"/>
  <c r="N300" i="26" s="1"/>
  <c r="G298" i="26"/>
  <c r="N298" i="26" s="1"/>
  <c r="G296" i="26"/>
  <c r="N296" i="26" s="1"/>
  <c r="G294" i="26"/>
  <c r="N294" i="26" s="1"/>
  <c r="G282" i="26"/>
  <c r="N282" i="26" s="1"/>
  <c r="G278" i="26"/>
  <c r="N278" i="26" s="1"/>
  <c r="G1118" i="26"/>
  <c r="N1118" i="26" s="1"/>
  <c r="G844" i="26"/>
  <c r="N844" i="26" s="1"/>
  <c r="G660" i="26"/>
  <c r="N660" i="26" s="1"/>
  <c r="G650" i="26"/>
  <c r="N650" i="26" s="1"/>
  <c r="G511" i="26"/>
  <c r="N511" i="26" s="1"/>
  <c r="G508" i="26"/>
  <c r="N508" i="26" s="1"/>
  <c r="G398" i="26"/>
  <c r="N398" i="26" s="1"/>
  <c r="G395" i="26"/>
  <c r="N395" i="26" s="1"/>
  <c r="G366" i="26"/>
  <c r="N366" i="26" s="1"/>
  <c r="G212" i="26"/>
  <c r="N212" i="26" s="1"/>
  <c r="G175" i="26"/>
  <c r="N175" i="26" s="1"/>
  <c r="G173" i="26"/>
  <c r="N173" i="26" s="1"/>
  <c r="G750" i="26"/>
  <c r="N750" i="26" s="1"/>
  <c r="G677" i="26"/>
  <c r="N677" i="26" s="1"/>
  <c r="G659" i="26"/>
  <c r="G646" i="26"/>
  <c r="N646" i="26" s="1"/>
  <c r="G611" i="26"/>
  <c r="N611" i="26" s="1"/>
  <c r="G607" i="26"/>
  <c r="N607" i="26" s="1"/>
  <c r="G580" i="26"/>
  <c r="N580" i="26" s="1"/>
  <c r="G551" i="26"/>
  <c r="G514" i="26"/>
  <c r="N514" i="26" s="1"/>
  <c r="G501" i="26"/>
  <c r="N501" i="26" s="1"/>
  <c r="G404" i="26"/>
  <c r="N404" i="26" s="1"/>
  <c r="G401" i="26"/>
  <c r="N401" i="26" s="1"/>
  <c r="G388" i="26"/>
  <c r="N388" i="26" s="1"/>
  <c r="G385" i="26"/>
  <c r="N385" i="26" s="1"/>
  <c r="G372" i="26"/>
  <c r="N372" i="26" s="1"/>
  <c r="G369" i="26"/>
  <c r="N369" i="26" s="1"/>
  <c r="G349" i="26"/>
  <c r="G697" i="26"/>
  <c r="N697" i="26" s="1"/>
  <c r="G488" i="26"/>
  <c r="N488" i="26" s="1"/>
  <c r="G440" i="26"/>
  <c r="N440" i="26" s="1"/>
  <c r="G400" i="26"/>
  <c r="N400" i="26" s="1"/>
  <c r="G383" i="26"/>
  <c r="N383" i="26" s="1"/>
  <c r="G297" i="26"/>
  <c r="N297" i="26" s="1"/>
  <c r="G234" i="26"/>
  <c r="N234" i="26" s="1"/>
  <c r="G695" i="26"/>
  <c r="N695" i="26" s="1"/>
  <c r="G645" i="26"/>
  <c r="N645" i="26" s="1"/>
  <c r="G625" i="26"/>
  <c r="N625" i="26" s="1"/>
  <c r="G507" i="26"/>
  <c r="N507" i="26" s="1"/>
  <c r="G499" i="26"/>
  <c r="N499" i="26" s="1"/>
  <c r="G399" i="26"/>
  <c r="N399" i="26" s="1"/>
  <c r="G365" i="26"/>
  <c r="N365" i="26" s="1"/>
  <c r="G307" i="26"/>
  <c r="N307" i="26" s="1"/>
  <c r="G189" i="26"/>
  <c r="N189" i="26" s="1"/>
  <c r="G185" i="26"/>
  <c r="N185" i="26" s="1"/>
  <c r="G146" i="26"/>
  <c r="N146" i="26" s="1"/>
  <c r="G515" i="26"/>
  <c r="N515" i="26" s="1"/>
  <c r="G381" i="26"/>
  <c r="N381" i="26" s="1"/>
  <c r="G301" i="26"/>
  <c r="N301" i="26" s="1"/>
  <c r="G233" i="26"/>
  <c r="N233" i="26" s="1"/>
  <c r="G163" i="26"/>
  <c r="N163" i="26" s="1"/>
  <c r="G159" i="26"/>
  <c r="N159" i="26" s="1"/>
  <c r="G120" i="26"/>
  <c r="N120" i="26" s="1"/>
  <c r="G639" i="26"/>
  <c r="N639" i="26" s="1"/>
  <c r="G578" i="26"/>
  <c r="N578" i="26" s="1"/>
  <c r="G397" i="26"/>
  <c r="N397" i="26" s="1"/>
  <c r="G295" i="26"/>
  <c r="N295" i="26" s="1"/>
  <c r="G277" i="26"/>
  <c r="N277" i="26" s="1"/>
  <c r="G192" i="26"/>
  <c r="N192" i="26" s="1"/>
  <c r="G188" i="26"/>
  <c r="N188" i="26" s="1"/>
  <c r="G184" i="26"/>
  <c r="N184" i="26" s="1"/>
  <c r="G180" i="26"/>
  <c r="N180" i="26" s="1"/>
  <c r="G149" i="26"/>
  <c r="N149" i="26" s="1"/>
  <c r="G145" i="26"/>
  <c r="N145" i="26" s="1"/>
  <c r="G142" i="26"/>
  <c r="G110" i="26"/>
  <c r="N110" i="26" s="1"/>
  <c r="G108" i="26"/>
  <c r="N108" i="26" s="1"/>
  <c r="G731" i="26"/>
  <c r="N731" i="26" s="1"/>
  <c r="G606" i="26"/>
  <c r="N606" i="26" s="1"/>
  <c r="G576" i="26"/>
  <c r="N576" i="26" s="1"/>
  <c r="G512" i="26"/>
  <c r="N512" i="26" s="1"/>
  <c r="G483" i="26"/>
  <c r="N483" i="26" s="1"/>
  <c r="G394" i="26"/>
  <c r="N394" i="26" s="1"/>
  <c r="G386" i="26"/>
  <c r="N386" i="26" s="1"/>
  <c r="G299" i="26"/>
  <c r="N299" i="26" s="1"/>
  <c r="G281" i="26"/>
  <c r="N281" i="26" s="1"/>
  <c r="G187" i="26"/>
  <c r="N187" i="26" s="1"/>
  <c r="G183" i="26"/>
  <c r="N183" i="26" s="1"/>
  <c r="G152" i="26"/>
  <c r="N152" i="26" s="1"/>
  <c r="G148" i="26"/>
  <c r="N148" i="26" s="1"/>
  <c r="G144" i="26"/>
  <c r="N144" i="26" s="1"/>
  <c r="G510" i="26"/>
  <c r="N510" i="26" s="1"/>
  <c r="G309" i="26"/>
  <c r="N309" i="26" s="1"/>
  <c r="G190" i="26"/>
  <c r="N190" i="26" s="1"/>
  <c r="G182" i="26"/>
  <c r="N182" i="26" s="1"/>
  <c r="G161" i="26"/>
  <c r="N161" i="26" s="1"/>
  <c r="G119" i="26"/>
  <c r="N119" i="26" s="1"/>
  <c r="G111" i="26"/>
  <c r="N111" i="26" s="1"/>
  <c r="G99" i="26"/>
  <c r="N99" i="26" s="1"/>
  <c r="G88" i="26"/>
  <c r="N88" i="26" s="1"/>
  <c r="G75" i="26"/>
  <c r="N75" i="26" s="1"/>
  <c r="G80" i="26"/>
  <c r="N80" i="26" s="1"/>
  <c r="G61" i="26"/>
  <c r="N61" i="26" s="1"/>
  <c r="G51" i="26"/>
  <c r="N51" i="26" s="1"/>
  <c r="G43" i="26"/>
  <c r="N43" i="26" s="1"/>
  <c r="G33" i="26"/>
  <c r="N33" i="26" s="1"/>
  <c r="G162" i="26"/>
  <c r="N162" i="26" s="1"/>
  <c r="G24" i="26"/>
  <c r="N24" i="26" s="1"/>
  <c r="G10" i="26"/>
  <c r="N10" i="26" s="1"/>
  <c r="G504" i="26"/>
  <c r="N504" i="26" s="1"/>
  <c r="G293" i="26"/>
  <c r="N293" i="26" s="1"/>
  <c r="G151" i="26"/>
  <c r="N151" i="26" s="1"/>
  <c r="G124" i="26"/>
  <c r="G101" i="26"/>
  <c r="N101" i="26" s="1"/>
  <c r="G90" i="26"/>
  <c r="N90" i="26" s="1"/>
  <c r="G77" i="26"/>
  <c r="N77" i="26" s="1"/>
  <c r="G36" i="26"/>
  <c r="N36" i="26" s="1"/>
  <c r="G107" i="26"/>
  <c r="N107" i="26" s="1"/>
  <c r="G97" i="26"/>
  <c r="G86" i="26"/>
  <c r="N86" i="26" s="1"/>
  <c r="G73" i="26"/>
  <c r="N73" i="26" s="1"/>
  <c r="G22" i="26"/>
  <c r="N22" i="26" s="1"/>
  <c r="G14" i="26"/>
  <c r="N14" i="26" s="1"/>
  <c r="G8" i="26"/>
  <c r="G402" i="26"/>
  <c r="N402" i="26" s="1"/>
  <c r="G359" i="26"/>
  <c r="N359" i="26" s="1"/>
  <c r="G305" i="26"/>
  <c r="N305" i="26" s="1"/>
  <c r="G235" i="26"/>
  <c r="N235" i="26" s="1"/>
  <c r="G160" i="26"/>
  <c r="N160" i="26" s="1"/>
  <c r="G143" i="26"/>
  <c r="N143" i="26" s="1"/>
  <c r="G115" i="26"/>
  <c r="G103" i="26"/>
  <c r="N103" i="26" s="1"/>
  <c r="G92" i="26"/>
  <c r="N92" i="26" s="1"/>
  <c r="G79" i="26"/>
  <c r="N79" i="26" s="1"/>
  <c r="G72" i="26"/>
  <c r="N72" i="26" s="1"/>
  <c r="G70" i="26"/>
  <c r="N70" i="26" s="1"/>
  <c r="G68" i="26"/>
  <c r="N68" i="26" s="1"/>
  <c r="G66" i="26"/>
  <c r="N66" i="26" s="1"/>
  <c r="G64" i="26"/>
  <c r="N64" i="26" s="1"/>
  <c r="G62" i="26"/>
  <c r="N62" i="26" s="1"/>
  <c r="G60" i="26"/>
  <c r="N60" i="26" s="1"/>
  <c r="G58" i="26"/>
  <c r="N58" i="26" s="1"/>
  <c r="G56" i="26"/>
  <c r="N56" i="26" s="1"/>
  <c r="G54" i="26"/>
  <c r="N54" i="26" s="1"/>
  <c r="G52" i="26"/>
  <c r="N52" i="26" s="1"/>
  <c r="G50" i="26"/>
  <c r="N50" i="26" s="1"/>
  <c r="G48" i="26"/>
  <c r="N48" i="26" s="1"/>
  <c r="G46" i="26"/>
  <c r="N46" i="26" s="1"/>
  <c r="G44" i="26"/>
  <c r="N44" i="26" s="1"/>
  <c r="G42" i="26"/>
  <c r="N42" i="26" s="1"/>
  <c r="G40" i="26"/>
  <c r="N40" i="26" s="1"/>
  <c r="G38" i="26"/>
  <c r="N38" i="26" s="1"/>
  <c r="G34" i="26"/>
  <c r="N34" i="26" s="1"/>
  <c r="G32" i="26"/>
  <c r="N32" i="26" s="1"/>
  <c r="G303" i="26"/>
  <c r="N303" i="26" s="1"/>
  <c r="G76" i="26"/>
  <c r="N76" i="26" s="1"/>
  <c r="G65" i="26"/>
  <c r="N65" i="26" s="1"/>
  <c r="G53" i="26"/>
  <c r="N53" i="26" s="1"/>
  <c r="G39" i="26"/>
  <c r="N39" i="26" s="1"/>
  <c r="G16" i="26"/>
  <c r="N16" i="26" s="1"/>
  <c r="G618" i="26"/>
  <c r="N618" i="26" s="1"/>
  <c r="G197" i="26"/>
  <c r="G158" i="26"/>
  <c r="N158" i="26" s="1"/>
  <c r="G105" i="26"/>
  <c r="N105" i="26" s="1"/>
  <c r="G98" i="26"/>
  <c r="N98" i="26" s="1"/>
  <c r="G85" i="26"/>
  <c r="N85" i="26" s="1"/>
  <c r="G74" i="26"/>
  <c r="N74" i="26" s="1"/>
  <c r="G25" i="26"/>
  <c r="N25" i="26" s="1"/>
  <c r="G23" i="26"/>
  <c r="N23" i="26" s="1"/>
  <c r="G21" i="26"/>
  <c r="N21" i="26" s="1"/>
  <c r="G19" i="26"/>
  <c r="N19" i="26" s="1"/>
  <c r="G17" i="26"/>
  <c r="N17" i="26" s="1"/>
  <c r="G15" i="26"/>
  <c r="N15" i="26" s="1"/>
  <c r="G13" i="26"/>
  <c r="N13" i="26" s="1"/>
  <c r="G11" i="26"/>
  <c r="N11" i="26" s="1"/>
  <c r="G9" i="26"/>
  <c r="N9" i="26" s="1"/>
  <c r="G232" i="26"/>
  <c r="N232" i="26" s="1"/>
  <c r="G157" i="26"/>
  <c r="N157" i="26" s="1"/>
  <c r="G100" i="26"/>
  <c r="N100" i="26" s="1"/>
  <c r="G87" i="26"/>
  <c r="N87" i="26" s="1"/>
  <c r="G156" i="26"/>
  <c r="G109" i="26"/>
  <c r="N109" i="26" s="1"/>
  <c r="G91" i="26"/>
  <c r="N91" i="26" s="1"/>
  <c r="G67" i="26"/>
  <c r="N67" i="26" s="1"/>
  <c r="G57" i="26"/>
  <c r="N57" i="26" s="1"/>
  <c r="G49" i="26"/>
  <c r="N49" i="26" s="1"/>
  <c r="G35" i="26"/>
  <c r="N35" i="26" s="1"/>
  <c r="G20" i="26"/>
  <c r="N20" i="26" s="1"/>
  <c r="G521" i="26"/>
  <c r="N521" i="26" s="1"/>
  <c r="G375" i="26"/>
  <c r="N375" i="26" s="1"/>
  <c r="G186" i="26"/>
  <c r="N186" i="26" s="1"/>
  <c r="G126" i="26"/>
  <c r="N126" i="26" s="1"/>
  <c r="G164" i="26"/>
  <c r="N164" i="26" s="1"/>
  <c r="G104" i="26"/>
  <c r="N104" i="26" s="1"/>
  <c r="G84" i="26"/>
  <c r="G69" i="26"/>
  <c r="N69" i="26" s="1"/>
  <c r="G59" i="26"/>
  <c r="N59" i="26" s="1"/>
  <c r="G47" i="26"/>
  <c r="N47" i="26" s="1"/>
  <c r="G41" i="26"/>
  <c r="N41" i="26" s="1"/>
  <c r="G664" i="26"/>
  <c r="N664" i="26" s="1"/>
  <c r="G106" i="26"/>
  <c r="N106" i="26" s="1"/>
  <c r="G93" i="26"/>
  <c r="N93" i="26" s="1"/>
  <c r="G26" i="26"/>
  <c r="N26" i="26" s="1"/>
  <c r="G12" i="26"/>
  <c r="N12" i="26" s="1"/>
  <c r="G520" i="26"/>
  <c r="G370" i="26"/>
  <c r="N370" i="26" s="1"/>
  <c r="G316" i="26"/>
  <c r="N316" i="26" s="1"/>
  <c r="G227" i="26"/>
  <c r="N227" i="26" s="1"/>
  <c r="G147" i="26"/>
  <c r="N147" i="26" s="1"/>
  <c r="G117" i="26"/>
  <c r="N117" i="26" s="1"/>
  <c r="G102" i="26"/>
  <c r="N102" i="26" s="1"/>
  <c r="G89" i="26"/>
  <c r="N89" i="26" s="1"/>
  <c r="G78" i="26"/>
  <c r="N78" i="26" s="1"/>
  <c r="G513" i="26"/>
  <c r="N513" i="26" s="1"/>
  <c r="G315" i="26"/>
  <c r="G63" i="26"/>
  <c r="N63" i="26" s="1"/>
  <c r="G55" i="26"/>
  <c r="N55" i="26" s="1"/>
  <c r="G45" i="26"/>
  <c r="N45" i="26" s="1"/>
  <c r="G37" i="26"/>
  <c r="N37" i="26" s="1"/>
  <c r="G31" i="26"/>
  <c r="G18" i="26"/>
  <c r="N18" i="26" s="1"/>
  <c r="G71" i="26"/>
  <c r="N71" i="26" s="1"/>
  <c r="H112" i="26"/>
  <c r="O97" i="26"/>
  <c r="O112" i="26" s="1"/>
  <c r="O615" i="26"/>
  <c r="O172" i="26"/>
  <c r="O176" i="26" s="1"/>
  <c r="H176" i="26"/>
  <c r="O124" i="26"/>
  <c r="O777" i="26"/>
  <c r="O790" i="26" s="1"/>
  <c r="H790" i="26"/>
  <c r="O565" i="26"/>
  <c r="O567" i="26" s="1"/>
  <c r="H567" i="26"/>
  <c r="O672" i="26"/>
  <c r="O682" i="26" s="1"/>
  <c r="H682" i="26"/>
  <c r="H198" i="26"/>
  <c r="O197" i="26"/>
  <c r="O198" i="26" s="1"/>
  <c r="H169" i="26"/>
  <c r="O168" i="26"/>
  <c r="O169" i="26" s="1"/>
  <c r="O749" i="26"/>
  <c r="O1021" i="26"/>
  <c r="N793" i="26"/>
  <c r="O115" i="26"/>
  <c r="O586" i="26"/>
  <c r="O591" i="26" s="1"/>
  <c r="H591" i="26"/>
  <c r="O142" i="26"/>
  <c r="O570" i="26"/>
  <c r="O572" i="26" s="1"/>
  <c r="H572" i="26"/>
  <c r="O315" i="26"/>
  <c r="H202" i="26"/>
  <c r="O201" i="26"/>
  <c r="O202" i="26" s="1"/>
  <c r="O635" i="26"/>
  <c r="O835" i="26"/>
  <c r="O839" i="26" s="1"/>
  <c r="H839" i="26"/>
  <c r="H832" i="26"/>
  <c r="O828" i="26"/>
  <c r="O832" i="26" s="1"/>
  <c r="O823" i="26"/>
  <c r="G28" i="26" l="1"/>
  <c r="N8" i="26"/>
  <c r="N28" i="26" s="1"/>
  <c r="N142" i="26"/>
  <c r="G176" i="26"/>
  <c r="N172" i="26"/>
  <c r="N176" i="26" s="1"/>
  <c r="G562" i="26"/>
  <c r="N561" i="26"/>
  <c r="N562" i="26" s="1"/>
  <c r="N711" i="26"/>
  <c r="N842" i="26"/>
  <c r="N846" i="26" s="1"/>
  <c r="G846" i="26"/>
  <c r="N865" i="26"/>
  <c r="N84" i="26"/>
  <c r="N94" i="26" s="1"/>
  <c r="G94" i="26"/>
  <c r="N659" i="26"/>
  <c r="N669" i="26" s="1"/>
  <c r="G669" i="26"/>
  <c r="N565" i="26"/>
  <c r="N567" i="26" s="1"/>
  <c r="G567" i="26"/>
  <c r="N615" i="26"/>
  <c r="G591" i="26"/>
  <c r="N586" i="26"/>
  <c r="N591" i="26" s="1"/>
  <c r="G790" i="26"/>
  <c r="N777" i="26"/>
  <c r="N790" i="26" s="1"/>
  <c r="N938" i="26"/>
  <c r="N197" i="26"/>
  <c r="N198" i="26" s="1"/>
  <c r="G198" i="26"/>
  <c r="N551" i="26"/>
  <c r="N552" i="26" s="1"/>
  <c r="G552" i="26"/>
  <c r="N570" i="26"/>
  <c r="N572" i="26" s="1"/>
  <c r="G572" i="26"/>
  <c r="N727" i="26"/>
  <c r="N685" i="26"/>
  <c r="N686" i="26" s="1"/>
  <c r="G686" i="26"/>
  <c r="N765" i="26"/>
  <c r="N828" i="26"/>
  <c r="N832" i="26" s="1"/>
  <c r="G832" i="26"/>
  <c r="G839" i="26"/>
  <c r="N835" i="26"/>
  <c r="N839" i="26" s="1"/>
  <c r="N799" i="26"/>
  <c r="N704" i="26"/>
  <c r="N849" i="26"/>
  <c r="N862" i="26" s="1"/>
  <c r="G862" i="26"/>
  <c r="N1021" i="26"/>
  <c r="N156" i="26"/>
  <c r="N165" i="26" s="1"/>
  <c r="G165" i="26"/>
  <c r="N315" i="26"/>
  <c r="N124" i="26"/>
  <c r="N349" i="26"/>
  <c r="G169" i="26"/>
  <c r="N168" i="26"/>
  <c r="N169" i="26" s="1"/>
  <c r="G690" i="26"/>
  <c r="N689" i="26"/>
  <c r="N690" i="26" s="1"/>
  <c r="N823" i="26"/>
  <c r="N916" i="26"/>
  <c r="G820" i="26"/>
  <c r="N520" i="26"/>
  <c r="N115" i="26"/>
  <c r="G112" i="26"/>
  <c r="N97" i="26"/>
  <c r="N112" i="26" s="1"/>
  <c r="G202" i="26"/>
  <c r="N201" i="26"/>
  <c r="N202" i="26" s="1"/>
  <c r="N411" i="26"/>
  <c r="G699" i="26"/>
  <c r="N693" i="26"/>
  <c r="N699" i="26" s="1"/>
  <c r="N820" i="26"/>
  <c r="N31" i="26"/>
  <c r="N81" i="26" s="1"/>
  <c r="G81" i="26"/>
  <c r="N635" i="26"/>
  <c r="N672" i="26"/>
  <c r="N682" i="26" s="1"/>
  <c r="G682" i="26"/>
  <c r="G583" i="26"/>
  <c r="N575" i="26"/>
  <c r="N583" i="26" s="1"/>
  <c r="G655" i="26"/>
  <c r="N654" i="26"/>
  <c r="N655" i="26" s="1"/>
  <c r="N749" i="26"/>
  <c r="G81" i="1" l="1"/>
  <c r="H81" i="1" s="1"/>
  <c r="I81" i="1" l="1"/>
  <c r="I82" i="21" l="1"/>
  <c r="H82" i="21"/>
  <c r="I84" i="1"/>
  <c r="H84" i="1"/>
  <c r="I73" i="21" l="1"/>
  <c r="H73" i="21"/>
  <c r="F72" i="21"/>
  <c r="I72" i="21" s="1"/>
  <c r="F76" i="1"/>
  <c r="F73" i="1"/>
  <c r="I73" i="1" s="1"/>
  <c r="H74" i="1"/>
  <c r="J53" i="25"/>
  <c r="H53" i="25"/>
  <c r="F53" i="25" s="1"/>
  <c r="J52" i="25"/>
  <c r="J51" i="25"/>
  <c r="F51" i="25" s="1"/>
  <c r="H51" i="25"/>
  <c r="F45" i="25"/>
  <c r="J44" i="25"/>
  <c r="H44" i="25"/>
  <c r="H52" i="25" s="1"/>
  <c r="F52" i="25" s="1"/>
  <c r="H43" i="25"/>
  <c r="H46" i="25" s="1"/>
  <c r="J41" i="25"/>
  <c r="F40" i="25"/>
  <c r="F39" i="25"/>
  <c r="J38" i="25"/>
  <c r="J34" i="25"/>
  <c r="H34" i="25"/>
  <c r="F34" i="25" s="1"/>
  <c r="J33" i="25"/>
  <c r="H33" i="25"/>
  <c r="J32" i="25"/>
  <c r="H32" i="25"/>
  <c r="F32" i="25" s="1"/>
  <c r="J27" i="25"/>
  <c r="J43" i="25" s="1"/>
  <c r="H27" i="25"/>
  <c r="F25" i="25"/>
  <c r="F24" i="25"/>
  <c r="F27" i="25" s="1"/>
  <c r="J22" i="25"/>
  <c r="J29" i="25" s="1"/>
  <c r="F75" i="21" s="1"/>
  <c r="H22" i="25"/>
  <c r="H29" i="25" s="1"/>
  <c r="F21" i="25"/>
  <c r="F20" i="25"/>
  <c r="F19" i="25"/>
  <c r="J14" i="25"/>
  <c r="H14" i="25"/>
  <c r="F13" i="25"/>
  <c r="F12" i="25"/>
  <c r="F14" i="25" l="1"/>
  <c r="F33" i="25"/>
  <c r="F44" i="25"/>
  <c r="F22" i="25"/>
  <c r="F29" i="25" s="1"/>
  <c r="H38" i="25"/>
  <c r="H72" i="21"/>
  <c r="F43" i="25"/>
  <c r="F46" i="25" s="1"/>
  <c r="J46" i="25"/>
  <c r="J48" i="25" s="1"/>
  <c r="I74" i="1"/>
  <c r="H73" i="1"/>
  <c r="H41" i="25" l="1"/>
  <c r="H48" i="25" s="1"/>
  <c r="F38" i="25"/>
  <c r="F41" i="25" s="1"/>
  <c r="F48" i="25" s="1"/>
  <c r="G71" i="21" l="1"/>
  <c r="G72" i="1"/>
  <c r="G76" i="1" s="1"/>
  <c r="F71" i="21"/>
  <c r="F74" i="21" s="1"/>
  <c r="F72" i="1"/>
  <c r="J53" i="24"/>
  <c r="H53" i="24"/>
  <c r="F53" i="24" s="1"/>
  <c r="J51" i="24"/>
  <c r="H51" i="24"/>
  <c r="F51" i="24"/>
  <c r="F45" i="24"/>
  <c r="J44" i="24"/>
  <c r="J52" i="24" s="1"/>
  <c r="H44" i="24"/>
  <c r="F44" i="24" s="1"/>
  <c r="H43" i="24"/>
  <c r="H46" i="24" s="1"/>
  <c r="F40" i="24"/>
  <c r="F39" i="24"/>
  <c r="J34" i="24"/>
  <c r="H34" i="24"/>
  <c r="F34" i="24"/>
  <c r="J33" i="24"/>
  <c r="H33" i="24"/>
  <c r="F33" i="24" s="1"/>
  <c r="J32" i="24"/>
  <c r="H32" i="24"/>
  <c r="F32" i="24" s="1"/>
  <c r="J27" i="24"/>
  <c r="J43" i="24" s="1"/>
  <c r="J46" i="24" s="1"/>
  <c r="H27" i="24"/>
  <c r="F27" i="24"/>
  <c r="F26" i="24"/>
  <c r="F25" i="24"/>
  <c r="F24" i="24"/>
  <c r="J22" i="24"/>
  <c r="J38" i="24" s="1"/>
  <c r="J41" i="24" s="1"/>
  <c r="J48" i="24" s="1"/>
  <c r="H22" i="24"/>
  <c r="H38" i="24" s="1"/>
  <c r="F21" i="24"/>
  <c r="F20" i="24"/>
  <c r="F19" i="24"/>
  <c r="F22" i="24" s="1"/>
  <c r="F29" i="24" s="1"/>
  <c r="J14" i="24"/>
  <c r="H14" i="24"/>
  <c r="F13" i="24"/>
  <c r="F14" i="24" s="1"/>
  <c r="F12" i="24"/>
  <c r="F38" i="24" l="1"/>
  <c r="F41" i="24" s="1"/>
  <c r="H41" i="24"/>
  <c r="H48" i="24" s="1"/>
  <c r="J29" i="24"/>
  <c r="F43" i="24"/>
  <c r="F46" i="24" s="1"/>
  <c r="H29" i="24"/>
  <c r="H52" i="24"/>
  <c r="F52" i="24" s="1"/>
  <c r="H74" i="21"/>
  <c r="I74" i="21"/>
  <c r="I71" i="21"/>
  <c r="G75" i="21"/>
  <c r="H71" i="21"/>
  <c r="I76" i="1"/>
  <c r="H76" i="1"/>
  <c r="I72" i="1"/>
  <c r="F75" i="1"/>
  <c r="H75" i="1" s="1"/>
  <c r="H72" i="1"/>
  <c r="F48" i="24" l="1"/>
  <c r="I75" i="21"/>
  <c r="H75" i="21"/>
  <c r="J63" i="21" l="1"/>
  <c r="G68" i="21"/>
  <c r="G67" i="21"/>
  <c r="G66" i="21"/>
  <c r="G65" i="21"/>
  <c r="G64" i="21"/>
  <c r="G63" i="21"/>
  <c r="F64" i="21"/>
  <c r="F51" i="21"/>
  <c r="I51" i="21" s="1"/>
  <c r="I49" i="21"/>
  <c r="H49" i="21"/>
  <c r="I48" i="21"/>
  <c r="H48" i="21"/>
  <c r="I47" i="21"/>
  <c r="H47" i="21"/>
  <c r="F68" i="21" l="1"/>
  <c r="H51" i="21"/>
  <c r="G69" i="1" l="1"/>
  <c r="G68" i="1"/>
  <c r="G66" i="1"/>
  <c r="G67" i="1"/>
  <c r="G65" i="1"/>
  <c r="E54" i="1"/>
  <c r="F50" i="1"/>
  <c r="F69" i="1" s="1"/>
  <c r="H62" i="23"/>
  <c r="G62" i="23"/>
  <c r="F62" i="23"/>
  <c r="E62" i="23"/>
  <c r="D62" i="23"/>
  <c r="C65" i="23" s="1"/>
  <c r="C62" i="23"/>
  <c r="C64" i="23" s="1"/>
  <c r="I69" i="1" l="1"/>
  <c r="H69" i="1"/>
  <c r="F16" i="21" l="1"/>
  <c r="F46" i="21" s="1"/>
  <c r="F14" i="1"/>
  <c r="F63" i="21" l="1"/>
  <c r="I64" i="21"/>
  <c r="H64" i="21"/>
  <c r="H46" i="21"/>
  <c r="I46" i="21"/>
  <c r="H63" i="21" l="1"/>
  <c r="I63" i="21"/>
  <c r="F56" i="1"/>
  <c r="F65" i="1" s="1"/>
  <c r="I48" i="1"/>
  <c r="I46" i="1"/>
  <c r="H47" i="1"/>
  <c r="I47" i="1"/>
  <c r="J40" i="1"/>
  <c r="J65" i="1" s="1"/>
  <c r="J38" i="1"/>
  <c r="I65" i="1" l="1"/>
  <c r="H65" i="1"/>
  <c r="H46" i="1"/>
  <c r="H48" i="1"/>
  <c r="J37" i="1"/>
  <c r="J32" i="1"/>
  <c r="J31" i="1"/>
  <c r="J36" i="1"/>
  <c r="J67" i="1" s="1"/>
  <c r="J38" i="21"/>
  <c r="J39" i="21"/>
  <c r="J37" i="21"/>
  <c r="J66" i="21" s="1"/>
  <c r="J31" i="21"/>
  <c r="J30" i="21"/>
  <c r="G34" i="21"/>
  <c r="F34" i="21"/>
  <c r="G40" i="21"/>
  <c r="G36" i="21"/>
  <c r="G37" i="21"/>
  <c r="E37" i="21"/>
  <c r="E36" i="21"/>
  <c r="F33" i="21"/>
  <c r="G33" i="21"/>
  <c r="F29" i="21"/>
  <c r="G29" i="21"/>
  <c r="E29" i="21"/>
  <c r="F13" i="21"/>
  <c r="F37" i="21" s="1"/>
  <c r="H37" i="21" s="1"/>
  <c r="F23" i="21"/>
  <c r="F40" i="21"/>
  <c r="F45" i="1"/>
  <c r="F15" i="21"/>
  <c r="F7" i="21"/>
  <c r="I45" i="1" l="1"/>
  <c r="H45" i="1"/>
  <c r="I37" i="21"/>
  <c r="H29" i="21"/>
  <c r="I29" i="21"/>
  <c r="F6" i="21" l="1"/>
  <c r="F21" i="21"/>
  <c r="AI21" i="22"/>
  <c r="AI20" i="22"/>
  <c r="AI19" i="22"/>
  <c r="AI18" i="22"/>
  <c r="AI17" i="22"/>
  <c r="AI16" i="22"/>
  <c r="AI15" i="22"/>
  <c r="AI14" i="22"/>
  <c r="AI13" i="22"/>
  <c r="AI12" i="22"/>
  <c r="AI11" i="22"/>
  <c r="AI10" i="22"/>
  <c r="AI9" i="22"/>
  <c r="AI8" i="22"/>
  <c r="AI7" i="22"/>
  <c r="AI6" i="22"/>
  <c r="F30" i="21" l="1"/>
  <c r="G7" i="21"/>
  <c r="G6" i="21"/>
  <c r="G30" i="21" s="1"/>
  <c r="I13" i="21" l="1"/>
  <c r="H12" i="21"/>
  <c r="G3" i="21"/>
  <c r="G27" i="21" s="1"/>
  <c r="F3" i="21"/>
  <c r="G41" i="21"/>
  <c r="E41" i="21"/>
  <c r="E40" i="21"/>
  <c r="G39" i="21"/>
  <c r="E39" i="21"/>
  <c r="G38" i="21"/>
  <c r="E38" i="21"/>
  <c r="G35" i="21"/>
  <c r="E35" i="21"/>
  <c r="E34" i="21"/>
  <c r="E33" i="21"/>
  <c r="F32" i="21"/>
  <c r="E32" i="21"/>
  <c r="E31" i="21"/>
  <c r="E30" i="21"/>
  <c r="D27" i="21"/>
  <c r="F41" i="21"/>
  <c r="I17" i="21"/>
  <c r="H17" i="21"/>
  <c r="I16" i="21"/>
  <c r="F39" i="21"/>
  <c r="F35" i="21"/>
  <c r="I10" i="21"/>
  <c r="H10" i="21"/>
  <c r="H9" i="21"/>
  <c r="G32" i="21"/>
  <c r="G31" i="21"/>
  <c r="F31" i="21"/>
  <c r="I5" i="21"/>
  <c r="H5" i="21"/>
  <c r="G40" i="1"/>
  <c r="E40" i="1"/>
  <c r="G39" i="1"/>
  <c r="E39" i="1"/>
  <c r="E37" i="1"/>
  <c r="G37" i="1"/>
  <c r="E38" i="1"/>
  <c r="G38" i="1"/>
  <c r="G36" i="1"/>
  <c r="E36" i="1"/>
  <c r="I15" i="1"/>
  <c r="I10" i="1"/>
  <c r="I5" i="1"/>
  <c r="G31" i="1"/>
  <c r="G34" i="1"/>
  <c r="E32" i="1"/>
  <c r="E33" i="1"/>
  <c r="E34" i="1"/>
  <c r="E35" i="1"/>
  <c r="F33" i="1"/>
  <c r="E31" i="1"/>
  <c r="D28" i="1"/>
  <c r="H39" i="21" l="1"/>
  <c r="F27" i="21"/>
  <c r="I27" i="21" s="1"/>
  <c r="H32" i="21"/>
  <c r="I12" i="21"/>
  <c r="I3" i="21"/>
  <c r="H3" i="21"/>
  <c r="H13" i="21"/>
  <c r="I34" i="21"/>
  <c r="I39" i="21"/>
  <c r="H34" i="21"/>
  <c r="I8" i="21"/>
  <c r="H11" i="21"/>
  <c r="H8" i="21"/>
  <c r="I11" i="21"/>
  <c r="I9" i="21"/>
  <c r="I33" i="21"/>
  <c r="I41" i="21"/>
  <c r="H41" i="21"/>
  <c r="I31" i="21"/>
  <c r="H31" i="21"/>
  <c r="I35" i="21"/>
  <c r="H35" i="21"/>
  <c r="H7" i="21"/>
  <c r="I7" i="21"/>
  <c r="H15" i="21"/>
  <c r="G18" i="21"/>
  <c r="I32" i="21"/>
  <c r="I15" i="21"/>
  <c r="H16" i="21"/>
  <c r="I30" i="21"/>
  <c r="I40" i="21"/>
  <c r="H6" i="21"/>
  <c r="H33" i="21"/>
  <c r="I6" i="21"/>
  <c r="G42" i="21"/>
  <c r="F13" i="1"/>
  <c r="H27" i="21" l="1"/>
  <c r="G24" i="21"/>
  <c r="H40" i="21"/>
  <c r="H30" i="21"/>
  <c r="F38" i="1"/>
  <c r="I13" i="1"/>
  <c r="L16" i="17"/>
  <c r="J16" i="17"/>
  <c r="H16" i="17"/>
  <c r="F11" i="1"/>
  <c r="R60" i="18"/>
  <c r="P60" i="18"/>
  <c r="F60" i="18"/>
  <c r="R59" i="18"/>
  <c r="F59" i="18" s="1"/>
  <c r="P59" i="18"/>
  <c r="R58" i="18"/>
  <c r="P58" i="18"/>
  <c r="F58" i="18"/>
  <c r="N46" i="18"/>
  <c r="R41" i="18"/>
  <c r="P41" i="18"/>
  <c r="F41" i="18" s="1"/>
  <c r="R40" i="18"/>
  <c r="P40" i="18"/>
  <c r="F40" i="18" s="1"/>
  <c r="R39" i="18"/>
  <c r="P39" i="18"/>
  <c r="F39" i="18"/>
  <c r="R34" i="18"/>
  <c r="R50" i="18" s="1"/>
  <c r="R53" i="18" s="1"/>
  <c r="P34" i="18"/>
  <c r="P50" i="18" s="1"/>
  <c r="P53" i="18" s="1"/>
  <c r="L31" i="18"/>
  <c r="J31" i="18"/>
  <c r="H31" i="18"/>
  <c r="F31" i="18"/>
  <c r="R29" i="18"/>
  <c r="R45" i="18" s="1"/>
  <c r="R48" i="18" s="1"/>
  <c r="P29" i="18"/>
  <c r="P45" i="18" s="1"/>
  <c r="P48" i="18" s="1"/>
  <c r="L26" i="18"/>
  <c r="L29" i="18" s="1"/>
  <c r="R21" i="18"/>
  <c r="P21" i="18"/>
  <c r="L21" i="18"/>
  <c r="N20" i="18"/>
  <c r="N31" i="18" s="1"/>
  <c r="L19" i="18"/>
  <c r="J19" i="18"/>
  <c r="J21" i="18" s="1"/>
  <c r="H19" i="18"/>
  <c r="H21" i="18" s="1"/>
  <c r="F19" i="18"/>
  <c r="F21" i="18" s="1"/>
  <c r="R14" i="18"/>
  <c r="P14" i="18"/>
  <c r="L14" i="18"/>
  <c r="J14" i="18"/>
  <c r="H14" i="18"/>
  <c r="F14" i="18"/>
  <c r="N13" i="18"/>
  <c r="N12" i="18"/>
  <c r="N14" i="18" s="1"/>
  <c r="R7" i="18"/>
  <c r="P7" i="18"/>
  <c r="F7" i="18"/>
  <c r="N7" i="18" s="1"/>
  <c r="R60" i="17"/>
  <c r="P60" i="17"/>
  <c r="F60" i="17" s="1"/>
  <c r="R59" i="17"/>
  <c r="P59" i="17"/>
  <c r="R58" i="17"/>
  <c r="P58" i="17"/>
  <c r="N46" i="17"/>
  <c r="R41" i="17"/>
  <c r="P41" i="17"/>
  <c r="R40" i="17"/>
  <c r="P40" i="17"/>
  <c r="R39" i="17"/>
  <c r="P39" i="17"/>
  <c r="R34" i="17"/>
  <c r="R50" i="17" s="1"/>
  <c r="R53" i="17" s="1"/>
  <c r="P34" i="17"/>
  <c r="P50" i="17" s="1"/>
  <c r="P53" i="17" s="1"/>
  <c r="L31" i="17"/>
  <c r="L34" i="17" s="1"/>
  <c r="L50" i="17" s="1"/>
  <c r="J31" i="17"/>
  <c r="J34" i="17" s="1"/>
  <c r="J50" i="17" s="1"/>
  <c r="H31" i="17"/>
  <c r="H34" i="17" s="1"/>
  <c r="H50" i="17" s="1"/>
  <c r="F31" i="17"/>
  <c r="F34" i="17" s="1"/>
  <c r="F50" i="17" s="1"/>
  <c r="R29" i="17"/>
  <c r="R45" i="17" s="1"/>
  <c r="R48" i="17" s="1"/>
  <c r="P29" i="17"/>
  <c r="P45" i="17" s="1"/>
  <c r="P48" i="17" s="1"/>
  <c r="R21" i="17"/>
  <c r="P21" i="17"/>
  <c r="N20" i="17"/>
  <c r="N31" i="17" s="1"/>
  <c r="N34" i="17" s="1"/>
  <c r="N50" i="17" s="1"/>
  <c r="L19" i="17"/>
  <c r="L26" i="17" s="1"/>
  <c r="L29" i="17" s="1"/>
  <c r="J19" i="17"/>
  <c r="J26" i="17" s="1"/>
  <c r="J29" i="17" s="1"/>
  <c r="H19" i="17"/>
  <c r="H21" i="17" s="1"/>
  <c r="F19" i="17"/>
  <c r="F26" i="17" s="1"/>
  <c r="F29" i="17" s="1"/>
  <c r="R14" i="17"/>
  <c r="P14" i="17"/>
  <c r="L14" i="17"/>
  <c r="J14" i="17"/>
  <c r="H14" i="17"/>
  <c r="F14" i="17"/>
  <c r="N13" i="17"/>
  <c r="N12" i="17"/>
  <c r="N19" i="17" s="1"/>
  <c r="R7" i="17"/>
  <c r="P7" i="17"/>
  <c r="F7" i="17"/>
  <c r="N7" i="17" s="1"/>
  <c r="G30" i="1"/>
  <c r="G35" i="1"/>
  <c r="R60" i="16"/>
  <c r="F60" i="16" s="1"/>
  <c r="P60" i="16"/>
  <c r="R59" i="16"/>
  <c r="P59" i="16"/>
  <c r="F59" i="16"/>
  <c r="R58" i="16"/>
  <c r="P58" i="16"/>
  <c r="F58" i="16" s="1"/>
  <c r="P50" i="16"/>
  <c r="P53" i="16" s="1"/>
  <c r="L50" i="16"/>
  <c r="N46" i="16"/>
  <c r="R41" i="16"/>
  <c r="P41" i="16"/>
  <c r="F41" i="16" s="1"/>
  <c r="R40" i="16"/>
  <c r="P40" i="16"/>
  <c r="F40" i="16"/>
  <c r="R39" i="16"/>
  <c r="F39" i="16" s="1"/>
  <c r="P39" i="16"/>
  <c r="R34" i="16"/>
  <c r="R50" i="16" s="1"/>
  <c r="R53" i="16" s="1"/>
  <c r="P34" i="16"/>
  <c r="L34" i="16"/>
  <c r="J34" i="16"/>
  <c r="J50" i="16" s="1"/>
  <c r="H34" i="16"/>
  <c r="H50" i="16" s="1"/>
  <c r="L31" i="16"/>
  <c r="J31" i="16"/>
  <c r="H31" i="16"/>
  <c r="F31" i="16"/>
  <c r="F34" i="16" s="1"/>
  <c r="F50" i="16" s="1"/>
  <c r="R29" i="16"/>
  <c r="R45" i="16" s="1"/>
  <c r="R48" i="16" s="1"/>
  <c r="R55" i="16" s="1"/>
  <c r="P29" i="16"/>
  <c r="P45" i="16" s="1"/>
  <c r="P48" i="16" s="1"/>
  <c r="P55" i="16" s="1"/>
  <c r="N27" i="16"/>
  <c r="L26" i="16"/>
  <c r="L29" i="16" s="1"/>
  <c r="R21" i="16"/>
  <c r="P21" i="16"/>
  <c r="L21" i="16"/>
  <c r="J21" i="16"/>
  <c r="N20" i="16"/>
  <c r="N31" i="16" s="1"/>
  <c r="N34" i="16" s="1"/>
  <c r="N50" i="16" s="1"/>
  <c r="L19" i="16"/>
  <c r="J19" i="16"/>
  <c r="J26" i="16" s="1"/>
  <c r="J29" i="16" s="1"/>
  <c r="H19" i="16"/>
  <c r="H21" i="16" s="1"/>
  <c r="F19" i="16"/>
  <c r="F21" i="16" s="1"/>
  <c r="R14" i="16"/>
  <c r="P14" i="16"/>
  <c r="L14" i="16"/>
  <c r="J14" i="16"/>
  <c r="H14" i="16"/>
  <c r="F14" i="16"/>
  <c r="N13" i="16"/>
  <c r="N12" i="16"/>
  <c r="N14" i="16" s="1"/>
  <c r="R7" i="16"/>
  <c r="P7" i="16"/>
  <c r="F7" i="16"/>
  <c r="N7" i="16" s="1"/>
  <c r="R60" i="15"/>
  <c r="P60" i="15"/>
  <c r="F60" i="15" s="1"/>
  <c r="R59" i="15"/>
  <c r="P59" i="15"/>
  <c r="F59" i="15" s="1"/>
  <c r="R58" i="15"/>
  <c r="P58" i="15"/>
  <c r="F58" i="15"/>
  <c r="N46" i="15"/>
  <c r="R41" i="15"/>
  <c r="P41" i="15"/>
  <c r="F41" i="15" s="1"/>
  <c r="R40" i="15"/>
  <c r="P40" i="15"/>
  <c r="F40" i="15"/>
  <c r="R39" i="15"/>
  <c r="P39" i="15"/>
  <c r="F39" i="15" s="1"/>
  <c r="R34" i="15"/>
  <c r="R50" i="15" s="1"/>
  <c r="R53" i="15" s="1"/>
  <c r="P34" i="15"/>
  <c r="P50" i="15" s="1"/>
  <c r="P53" i="15" s="1"/>
  <c r="L31" i="15"/>
  <c r="J31" i="15"/>
  <c r="H31" i="15"/>
  <c r="F31" i="15"/>
  <c r="R29" i="15"/>
  <c r="R45" i="15" s="1"/>
  <c r="R48" i="15" s="1"/>
  <c r="P29" i="15"/>
  <c r="P45" i="15" s="1"/>
  <c r="P48" i="15" s="1"/>
  <c r="F29" i="15"/>
  <c r="N27" i="15"/>
  <c r="F26" i="15"/>
  <c r="F33" i="15" s="1"/>
  <c r="F34" i="15" s="1"/>
  <c r="F50" i="15" s="1"/>
  <c r="R21" i="15"/>
  <c r="P21" i="15"/>
  <c r="N20" i="15"/>
  <c r="N31" i="15" s="1"/>
  <c r="N19" i="15"/>
  <c r="N21" i="15" s="1"/>
  <c r="L19" i="15"/>
  <c r="L21" i="15" s="1"/>
  <c r="J19" i="15"/>
  <c r="J21" i="15" s="1"/>
  <c r="H19" i="15"/>
  <c r="H21" i="15" s="1"/>
  <c r="F19" i="15"/>
  <c r="F21" i="15" s="1"/>
  <c r="R14" i="15"/>
  <c r="P14" i="15"/>
  <c r="N14" i="15"/>
  <c r="L14" i="15"/>
  <c r="J14" i="15"/>
  <c r="H14" i="15"/>
  <c r="F14" i="15"/>
  <c r="N13" i="15"/>
  <c r="N12" i="15"/>
  <c r="R7" i="15"/>
  <c r="P7" i="15"/>
  <c r="F7" i="15"/>
  <c r="N7" i="15" s="1"/>
  <c r="F36" i="1" l="1"/>
  <c r="I11" i="1"/>
  <c r="I14" i="1"/>
  <c r="I38" i="1"/>
  <c r="H38" i="1"/>
  <c r="F36" i="15"/>
  <c r="L33" i="18"/>
  <c r="L34" i="18" s="1"/>
  <c r="L45" i="18"/>
  <c r="L48" i="18" s="1"/>
  <c r="P55" i="18"/>
  <c r="R55" i="18"/>
  <c r="L45" i="16"/>
  <c r="L48" i="16" s="1"/>
  <c r="L36" i="16"/>
  <c r="J45" i="16"/>
  <c r="J48" i="16" s="1"/>
  <c r="J36" i="16"/>
  <c r="P55" i="15"/>
  <c r="R55" i="15"/>
  <c r="F45" i="15"/>
  <c r="H26" i="15"/>
  <c r="P36" i="16"/>
  <c r="N19" i="18"/>
  <c r="J26" i="15"/>
  <c r="J29" i="15" s="1"/>
  <c r="N19" i="16"/>
  <c r="R36" i="16"/>
  <c r="F26" i="18"/>
  <c r="F29" i="18" s="1"/>
  <c r="L26" i="15"/>
  <c r="L29" i="15" s="1"/>
  <c r="P36" i="15"/>
  <c r="F26" i="16"/>
  <c r="F29" i="16" s="1"/>
  <c r="H26" i="18"/>
  <c r="H29" i="18" s="1"/>
  <c r="N26" i="15"/>
  <c r="N29" i="15" s="1"/>
  <c r="R36" i="15"/>
  <c r="H26" i="16"/>
  <c r="H29" i="16" s="1"/>
  <c r="J26" i="18"/>
  <c r="J29" i="18" s="1"/>
  <c r="P36" i="18"/>
  <c r="F40" i="17"/>
  <c r="R36" i="18"/>
  <c r="F41" i="17"/>
  <c r="L21" i="17"/>
  <c r="F59" i="17"/>
  <c r="N14" i="17"/>
  <c r="F58" i="17"/>
  <c r="P36" i="17"/>
  <c r="J21" i="17"/>
  <c r="F39" i="17"/>
  <c r="N21" i="17"/>
  <c r="N26" i="17"/>
  <c r="N29" i="17" s="1"/>
  <c r="F45" i="17"/>
  <c r="F48" i="17" s="1"/>
  <c r="F36" i="17"/>
  <c r="L36" i="17"/>
  <c r="L45" i="17"/>
  <c r="L48" i="17" s="1"/>
  <c r="R55" i="17"/>
  <c r="J45" i="17"/>
  <c r="J48" i="17" s="1"/>
  <c r="J36" i="17"/>
  <c r="P55" i="17"/>
  <c r="R36" i="17"/>
  <c r="F21" i="17"/>
  <c r="H26" i="17"/>
  <c r="H29" i="17" s="1"/>
  <c r="I36" i="1" l="1"/>
  <c r="H36" i="1"/>
  <c r="L50" i="18"/>
  <c r="L53" i="18" s="1"/>
  <c r="L55" i="18" s="1"/>
  <c r="L36" i="18"/>
  <c r="F45" i="16"/>
  <c r="F36" i="16"/>
  <c r="H33" i="18"/>
  <c r="H34" i="18" s="1"/>
  <c r="H50" i="18" s="1"/>
  <c r="H45" i="18"/>
  <c r="H48" i="18" s="1"/>
  <c r="L52" i="16"/>
  <c r="L53" i="16" s="1"/>
  <c r="L55" i="16"/>
  <c r="F52" i="15"/>
  <c r="F53" i="15" s="1"/>
  <c r="F48" i="15"/>
  <c r="F55" i="15" s="1"/>
  <c r="N33" i="15"/>
  <c r="N34" i="15" s="1"/>
  <c r="N50" i="15" s="1"/>
  <c r="N45" i="15"/>
  <c r="N48" i="15" s="1"/>
  <c r="N36" i="15"/>
  <c r="L52" i="18"/>
  <c r="N26" i="18"/>
  <c r="N29" i="18" s="1"/>
  <c r="N21" i="18"/>
  <c r="J33" i="18"/>
  <c r="J34" i="18" s="1"/>
  <c r="J50" i="18" s="1"/>
  <c r="J45" i="18"/>
  <c r="J48" i="18" s="1"/>
  <c r="J36" i="18"/>
  <c r="F33" i="18"/>
  <c r="F34" i="18" s="1"/>
  <c r="F50" i="18" s="1"/>
  <c r="F45" i="18"/>
  <c r="F48" i="18" s="1"/>
  <c r="H45" i="16"/>
  <c r="H36" i="16"/>
  <c r="J52" i="16"/>
  <c r="J53" i="16" s="1"/>
  <c r="J55" i="16" s="1"/>
  <c r="J33" i="15"/>
  <c r="J34" i="15" s="1"/>
  <c r="J50" i="15" s="1"/>
  <c r="J45" i="15"/>
  <c r="J48" i="15" s="1"/>
  <c r="H33" i="15"/>
  <c r="H34" i="15" s="1"/>
  <c r="H50" i="15" s="1"/>
  <c r="H29" i="15"/>
  <c r="L33" i="15"/>
  <c r="L34" i="15" s="1"/>
  <c r="L50" i="15" s="1"/>
  <c r="L45" i="15"/>
  <c r="L48" i="15" s="1"/>
  <c r="L36" i="15"/>
  <c r="N26" i="16"/>
  <c r="N29" i="16" s="1"/>
  <c r="N21" i="16"/>
  <c r="H45" i="17"/>
  <c r="H48" i="17" s="1"/>
  <c r="H36" i="17"/>
  <c r="J52" i="17"/>
  <c r="J53" i="17" s="1"/>
  <c r="J55" i="17" s="1"/>
  <c r="L52" i="17"/>
  <c r="L53" i="17" s="1"/>
  <c r="L55" i="17" s="1"/>
  <c r="N45" i="17"/>
  <c r="N48" i="17" s="1"/>
  <c r="N36" i="17"/>
  <c r="F52" i="17"/>
  <c r="F53" i="17" s="1"/>
  <c r="F55" i="17" s="1"/>
  <c r="N45" i="18" l="1"/>
  <c r="N48" i="18" s="1"/>
  <c r="N33" i="18"/>
  <c r="N34" i="18" s="1"/>
  <c r="N50" i="18" s="1"/>
  <c r="H36" i="18"/>
  <c r="H36" i="15"/>
  <c r="H45" i="15"/>
  <c r="F52" i="18"/>
  <c r="F53" i="18" s="1"/>
  <c r="F55" i="18" s="1"/>
  <c r="J36" i="15"/>
  <c r="J52" i="15"/>
  <c r="F36" i="18"/>
  <c r="H52" i="18"/>
  <c r="H48" i="16"/>
  <c r="H55" i="16" s="1"/>
  <c r="H52" i="16"/>
  <c r="H53" i="16" s="1"/>
  <c r="N45" i="16"/>
  <c r="N48" i="16" s="1"/>
  <c r="N36" i="16"/>
  <c r="J53" i="15"/>
  <c r="J55" i="15" s="1"/>
  <c r="N52" i="15"/>
  <c r="H53" i="18"/>
  <c r="H55" i="18" s="1"/>
  <c r="J55" i="18"/>
  <c r="J52" i="18"/>
  <c r="N53" i="15"/>
  <c r="N55" i="15" s="1"/>
  <c r="L52" i="15"/>
  <c r="J53" i="18"/>
  <c r="F48" i="16"/>
  <c r="F52" i="16"/>
  <c r="F53" i="16" s="1"/>
  <c r="L53" i="15"/>
  <c r="L55" i="15" s="1"/>
  <c r="H52" i="17"/>
  <c r="H53" i="17" s="1"/>
  <c r="H55" i="17" s="1"/>
  <c r="N52" i="17"/>
  <c r="N53" i="17" s="1"/>
  <c r="N55" i="17" s="1"/>
  <c r="F55" i="16" l="1"/>
  <c r="N52" i="18"/>
  <c r="H52" i="15"/>
  <c r="H53" i="15" s="1"/>
  <c r="H48" i="15"/>
  <c r="H55" i="15" s="1"/>
  <c r="N52" i="16"/>
  <c r="N53" i="16" s="1"/>
  <c r="N55" i="16" s="1"/>
  <c r="N53" i="18"/>
  <c r="N55" i="18" s="1"/>
  <c r="N36" i="18"/>
  <c r="F9" i="1" l="1"/>
  <c r="I9" i="1" s="1"/>
  <c r="F7" i="1"/>
  <c r="F32" i="1" s="1"/>
  <c r="F24" i="1"/>
  <c r="F40" i="1" s="1"/>
  <c r="H29" i="14"/>
  <c r="F29" i="14"/>
  <c r="F28" i="14"/>
  <c r="F25" i="14"/>
  <c r="H23" i="14"/>
  <c r="H22" i="14"/>
  <c r="H21" i="14"/>
  <c r="H20" i="14"/>
  <c r="H19" i="14"/>
  <c r="H18" i="14"/>
  <c r="H17" i="14"/>
  <c r="J16" i="14"/>
  <c r="H16" i="14"/>
  <c r="J15" i="14"/>
  <c r="H15" i="14"/>
  <c r="J14" i="14"/>
  <c r="H14" i="14"/>
  <c r="J13" i="14"/>
  <c r="H13" i="14"/>
  <c r="J12" i="14"/>
  <c r="H12" i="14"/>
  <c r="H28" i="14" s="1"/>
  <c r="J11" i="14"/>
  <c r="H11" i="14"/>
  <c r="H25" i="14" s="1"/>
  <c r="J10" i="14"/>
  <c r="H10" i="14"/>
  <c r="F22" i="13"/>
  <c r="F20" i="13"/>
  <c r="F17" i="13"/>
  <c r="K15" i="13"/>
  <c r="H15" i="13"/>
  <c r="K14" i="13"/>
  <c r="H14" i="13"/>
  <c r="H13" i="13"/>
  <c r="H22" i="13" s="1"/>
  <c r="K12" i="13"/>
  <c r="H12" i="13"/>
  <c r="K11" i="13"/>
  <c r="H11" i="13" s="1"/>
  <c r="K10" i="13"/>
  <c r="H10" i="13" s="1"/>
  <c r="H15" i="1"/>
  <c r="H14" i="1"/>
  <c r="H13" i="1"/>
  <c r="H11" i="1"/>
  <c r="H10" i="1"/>
  <c r="H5" i="1"/>
  <c r="AJ249" i="12"/>
  <c r="AJ248" i="12"/>
  <c r="AJ246" i="12"/>
  <c r="AJ245" i="12"/>
  <c r="AJ244" i="12"/>
  <c r="AJ243" i="12"/>
  <c r="AJ242" i="12"/>
  <c r="AJ241" i="12"/>
  <c r="AJ240" i="12"/>
  <c r="AJ239" i="12"/>
  <c r="AJ238" i="12"/>
  <c r="AJ236" i="12"/>
  <c r="AJ235" i="12"/>
  <c r="AJ234" i="12"/>
  <c r="AJ233" i="12"/>
  <c r="AJ232" i="12"/>
  <c r="AJ231" i="12"/>
  <c r="AJ230" i="12"/>
  <c r="AJ229" i="12"/>
  <c r="AJ228" i="12"/>
  <c r="AJ227" i="12"/>
  <c r="AJ226" i="12"/>
  <c r="AJ225" i="12"/>
  <c r="AJ224" i="12"/>
  <c r="AJ223" i="12"/>
  <c r="AJ222" i="12"/>
  <c r="AJ221" i="12"/>
  <c r="AJ220" i="12"/>
  <c r="AJ219" i="12"/>
  <c r="AJ218" i="12"/>
  <c r="AJ217" i="12"/>
  <c r="AJ216" i="12"/>
  <c r="AJ215" i="12"/>
  <c r="AJ214" i="12"/>
  <c r="AJ213" i="12"/>
  <c r="AJ212" i="12"/>
  <c r="AJ211" i="12"/>
  <c r="AJ210" i="12"/>
  <c r="AJ209" i="12"/>
  <c r="AJ208" i="12"/>
  <c r="AJ207" i="12"/>
  <c r="AJ206" i="12"/>
  <c r="AJ205" i="12"/>
  <c r="AJ204" i="12"/>
  <c r="AJ203" i="12"/>
  <c r="AJ202" i="12"/>
  <c r="AJ201" i="12"/>
  <c r="AJ200" i="12"/>
  <c r="AJ199" i="12"/>
  <c r="AJ198" i="12"/>
  <c r="AJ197" i="12"/>
  <c r="AJ196" i="12"/>
  <c r="AJ195" i="12"/>
  <c r="AJ194" i="12"/>
  <c r="AJ193" i="12"/>
  <c r="AJ192" i="12"/>
  <c r="AJ191" i="12"/>
  <c r="AJ190" i="12"/>
  <c r="AJ189" i="12"/>
  <c r="AJ188" i="12"/>
  <c r="AJ187" i="12"/>
  <c r="AJ186" i="12"/>
  <c r="AJ185" i="12"/>
  <c r="AJ184" i="12"/>
  <c r="AJ183" i="12"/>
  <c r="AJ182" i="12"/>
  <c r="AJ181" i="12"/>
  <c r="AJ180" i="12"/>
  <c r="AJ179" i="12"/>
  <c r="AJ178" i="12"/>
  <c r="AJ177" i="12"/>
  <c r="AJ176" i="12"/>
  <c r="AJ175" i="12"/>
  <c r="AJ174" i="12"/>
  <c r="AJ173" i="12"/>
  <c r="AJ172" i="12"/>
  <c r="AJ171" i="12"/>
  <c r="AJ170" i="12"/>
  <c r="AJ169" i="12"/>
  <c r="AJ168" i="12"/>
  <c r="AJ167" i="12"/>
  <c r="AJ166" i="12"/>
  <c r="AJ165" i="12"/>
  <c r="AJ164" i="12"/>
  <c r="AJ163" i="12"/>
  <c r="AJ162" i="12"/>
  <c r="AJ161" i="12"/>
  <c r="AJ160" i="12"/>
  <c r="AJ159" i="12"/>
  <c r="AJ158" i="12"/>
  <c r="AJ157" i="12"/>
  <c r="AJ156" i="12"/>
  <c r="AJ155" i="12"/>
  <c r="AJ154" i="12"/>
  <c r="AJ153" i="12"/>
  <c r="AJ152" i="12"/>
  <c r="AJ151" i="12"/>
  <c r="AJ150" i="12"/>
  <c r="AJ149" i="12"/>
  <c r="AJ148" i="12"/>
  <c r="AJ147" i="12"/>
  <c r="AJ146" i="12"/>
  <c r="AJ145" i="12"/>
  <c r="AJ144" i="12"/>
  <c r="AJ143" i="12"/>
  <c r="AJ142" i="12"/>
  <c r="AJ141" i="12"/>
  <c r="AJ140" i="12"/>
  <c r="AJ139" i="12"/>
  <c r="AJ138" i="12"/>
  <c r="AJ137" i="12"/>
  <c r="AJ136" i="12"/>
  <c r="AJ135" i="12"/>
  <c r="AJ134" i="12"/>
  <c r="AJ133" i="12"/>
  <c r="AJ132" i="12"/>
  <c r="AJ131" i="12"/>
  <c r="AJ130" i="12"/>
  <c r="AJ129" i="12"/>
  <c r="AJ128" i="12"/>
  <c r="AJ127" i="12"/>
  <c r="AJ126" i="12"/>
  <c r="AJ125" i="12"/>
  <c r="AJ124" i="12"/>
  <c r="AJ123" i="12"/>
  <c r="AJ122" i="12"/>
  <c r="AJ121" i="12"/>
  <c r="AJ120" i="12"/>
  <c r="AJ119" i="12"/>
  <c r="AJ118" i="12"/>
  <c r="AJ117" i="12"/>
  <c r="AJ116" i="12"/>
  <c r="AJ115" i="12"/>
  <c r="AJ114" i="12"/>
  <c r="AJ113" i="12"/>
  <c r="AJ112" i="12"/>
  <c r="AJ111" i="12"/>
  <c r="AJ110" i="12"/>
  <c r="AJ109" i="12"/>
  <c r="AJ108" i="12"/>
  <c r="AJ107" i="12"/>
  <c r="AJ106" i="12"/>
  <c r="AJ105" i="12"/>
  <c r="AJ104" i="12"/>
  <c r="AJ103" i="12"/>
  <c r="AJ102" i="12"/>
  <c r="AJ101" i="12"/>
  <c r="AJ100" i="12"/>
  <c r="AJ99" i="12"/>
  <c r="AJ98" i="12"/>
  <c r="AJ97" i="12"/>
  <c r="AJ96" i="12"/>
  <c r="AJ95" i="12"/>
  <c r="AJ94" i="12"/>
  <c r="AJ93" i="12"/>
  <c r="AJ92" i="12"/>
  <c r="AJ91" i="12"/>
  <c r="AJ90" i="12"/>
  <c r="AJ89" i="12"/>
  <c r="AJ88" i="12"/>
  <c r="AJ87" i="12"/>
  <c r="AJ86" i="12"/>
  <c r="AJ85" i="12"/>
  <c r="AJ84" i="12"/>
  <c r="AJ83" i="12"/>
  <c r="AJ82" i="12"/>
  <c r="AJ81" i="12"/>
  <c r="AJ80" i="12"/>
  <c r="AJ79" i="12"/>
  <c r="AJ78" i="12"/>
  <c r="AJ77" i="12"/>
  <c r="AJ76" i="12"/>
  <c r="AJ75" i="12"/>
  <c r="AJ74" i="12"/>
  <c r="AJ73" i="12"/>
  <c r="AJ72" i="12"/>
  <c r="AJ71" i="12"/>
  <c r="AJ70" i="12"/>
  <c r="AJ69" i="12"/>
  <c r="AJ68" i="12"/>
  <c r="AJ67" i="12"/>
  <c r="AJ66" i="12"/>
  <c r="AJ65" i="12"/>
  <c r="AJ64" i="12"/>
  <c r="AJ63" i="12"/>
  <c r="AJ62" i="12"/>
  <c r="AJ61" i="12"/>
  <c r="AJ60" i="12"/>
  <c r="AJ59" i="12"/>
  <c r="AJ58" i="12"/>
  <c r="AJ57" i="12"/>
  <c r="AJ56" i="12"/>
  <c r="AJ55" i="12"/>
  <c r="AJ54" i="12"/>
  <c r="AJ53" i="12"/>
  <c r="AJ52" i="12"/>
  <c r="AJ51" i="12"/>
  <c r="AJ50" i="12"/>
  <c r="AJ49" i="12"/>
  <c r="AJ48" i="12"/>
  <c r="AJ47" i="12"/>
  <c r="AJ46" i="12"/>
  <c r="AJ45" i="12"/>
  <c r="AJ44" i="12"/>
  <c r="AJ43" i="12"/>
  <c r="AJ42" i="12"/>
  <c r="AJ41" i="12"/>
  <c r="AJ40" i="12"/>
  <c r="AJ39" i="12"/>
  <c r="AJ38" i="12"/>
  <c r="AJ37" i="12"/>
  <c r="AJ36" i="12"/>
  <c r="AJ35" i="12"/>
  <c r="AJ34" i="12"/>
  <c r="AJ33" i="12"/>
  <c r="AJ32" i="12"/>
  <c r="AJ31" i="12"/>
  <c r="AJ30" i="12"/>
  <c r="AJ29" i="12"/>
  <c r="AJ28" i="12"/>
  <c r="AJ27" i="12"/>
  <c r="AJ26" i="12"/>
  <c r="AJ25" i="12"/>
  <c r="AJ24" i="12"/>
  <c r="AJ23" i="12"/>
  <c r="AJ22" i="12"/>
  <c r="AJ21" i="12"/>
  <c r="AJ20" i="12"/>
  <c r="AJ19" i="12"/>
  <c r="AJ18" i="12"/>
  <c r="AJ17" i="12"/>
  <c r="AJ16" i="12"/>
  <c r="AJ15" i="12"/>
  <c r="AJ14" i="12"/>
  <c r="AJ13" i="12"/>
  <c r="AJ12" i="12"/>
  <c r="AJ11" i="12"/>
  <c r="AJ10" i="12"/>
  <c r="AJ9" i="12"/>
  <c r="AJ8" i="12"/>
  <c r="AJ7" i="12"/>
  <c r="AJ6" i="12"/>
  <c r="AJ5" i="12"/>
  <c r="AJ4" i="12"/>
  <c r="AJ3" i="12"/>
  <c r="AJ2" i="12"/>
  <c r="F6" i="1" s="1"/>
  <c r="AI249" i="12"/>
  <c r="AI248" i="12"/>
  <c r="AI247" i="12"/>
  <c r="AI246" i="12"/>
  <c r="AI245" i="12"/>
  <c r="AI244" i="12"/>
  <c r="AI243" i="12"/>
  <c r="AI242" i="12"/>
  <c r="AI241" i="12"/>
  <c r="AI240" i="12"/>
  <c r="AI239" i="12"/>
  <c r="AI238" i="12"/>
  <c r="AI237" i="12"/>
  <c r="AI236" i="12"/>
  <c r="AI235" i="12"/>
  <c r="AI234" i="12"/>
  <c r="AI233" i="12"/>
  <c r="AI232" i="12"/>
  <c r="AI231" i="12"/>
  <c r="AI230" i="12"/>
  <c r="AI229" i="12"/>
  <c r="AI228" i="12"/>
  <c r="AI227" i="12"/>
  <c r="AI226" i="12"/>
  <c r="AI225" i="12"/>
  <c r="AI224" i="12"/>
  <c r="AI223" i="12"/>
  <c r="AI222" i="12"/>
  <c r="AI221" i="12"/>
  <c r="AI220" i="12"/>
  <c r="AI219" i="12"/>
  <c r="AI218" i="12"/>
  <c r="AI217" i="12"/>
  <c r="AI216" i="12"/>
  <c r="AI215" i="12"/>
  <c r="AI214" i="12"/>
  <c r="AI213" i="12"/>
  <c r="AI212" i="12"/>
  <c r="AI211" i="12"/>
  <c r="AI210" i="12"/>
  <c r="AI209" i="12"/>
  <c r="AI208" i="12"/>
  <c r="AI207" i="12"/>
  <c r="AI206" i="12"/>
  <c r="AI205" i="12"/>
  <c r="AI204" i="12"/>
  <c r="AI203" i="12"/>
  <c r="AI202" i="12"/>
  <c r="AI201" i="12"/>
  <c r="AI200" i="12"/>
  <c r="AI199" i="12"/>
  <c r="AI198" i="12"/>
  <c r="AI197" i="12"/>
  <c r="AI196" i="12"/>
  <c r="AI195" i="12"/>
  <c r="AI194" i="12"/>
  <c r="AI193" i="12"/>
  <c r="AI192" i="12"/>
  <c r="AI191" i="12"/>
  <c r="AI190" i="12"/>
  <c r="AI189" i="12"/>
  <c r="AI188" i="12"/>
  <c r="AI187" i="12"/>
  <c r="AI186" i="12"/>
  <c r="AI185" i="12"/>
  <c r="AI184" i="12"/>
  <c r="AI183" i="12"/>
  <c r="AI182" i="12"/>
  <c r="AI181" i="12"/>
  <c r="AI180" i="12"/>
  <c r="AI179" i="12"/>
  <c r="AI178" i="12"/>
  <c r="AI177" i="12"/>
  <c r="AI176" i="12"/>
  <c r="AI175" i="12"/>
  <c r="AI174" i="12"/>
  <c r="AI173" i="12"/>
  <c r="AI172" i="12"/>
  <c r="AI171" i="12"/>
  <c r="AI170" i="12"/>
  <c r="AI169" i="12"/>
  <c r="AI168" i="12"/>
  <c r="AI167" i="12"/>
  <c r="AI166" i="12"/>
  <c r="AI165" i="12"/>
  <c r="AI164" i="12"/>
  <c r="AI163" i="12"/>
  <c r="AI162" i="12"/>
  <c r="AI161" i="12"/>
  <c r="AI160" i="12"/>
  <c r="AI159" i="12"/>
  <c r="AI158" i="12"/>
  <c r="AI157" i="12"/>
  <c r="AI156" i="12"/>
  <c r="AI155" i="12"/>
  <c r="AI154" i="12"/>
  <c r="AI153" i="12"/>
  <c r="AI152" i="12"/>
  <c r="AI151" i="12"/>
  <c r="AI150" i="12"/>
  <c r="AI149" i="12"/>
  <c r="AI148" i="12"/>
  <c r="AI147" i="12"/>
  <c r="AI146" i="12"/>
  <c r="AI145" i="12"/>
  <c r="AI144" i="12"/>
  <c r="AI143" i="12"/>
  <c r="AI142" i="12"/>
  <c r="AI141" i="12"/>
  <c r="AI140" i="12"/>
  <c r="AI139" i="12"/>
  <c r="AI138" i="12"/>
  <c r="AI137" i="12"/>
  <c r="AI136" i="12"/>
  <c r="AI135" i="12"/>
  <c r="AI134" i="12"/>
  <c r="AI133" i="12"/>
  <c r="AI132" i="12"/>
  <c r="AI131" i="12"/>
  <c r="AI130" i="12"/>
  <c r="AI129" i="12"/>
  <c r="AI128" i="12"/>
  <c r="AI127" i="12"/>
  <c r="AI126" i="12"/>
  <c r="AI125" i="12"/>
  <c r="AI124" i="12"/>
  <c r="AI123" i="12"/>
  <c r="AI122" i="12"/>
  <c r="AI121" i="12"/>
  <c r="AI120" i="12"/>
  <c r="AI119" i="12"/>
  <c r="AI118" i="12"/>
  <c r="AI117" i="12"/>
  <c r="AI116" i="12"/>
  <c r="AI115" i="12"/>
  <c r="AI114" i="12"/>
  <c r="AI113" i="12"/>
  <c r="AI112" i="12"/>
  <c r="AI111" i="12"/>
  <c r="AI110" i="12"/>
  <c r="AI109" i="12"/>
  <c r="AI108" i="12"/>
  <c r="AI107" i="12"/>
  <c r="AI106" i="12"/>
  <c r="AI105" i="12"/>
  <c r="AI104" i="12"/>
  <c r="AI103" i="12"/>
  <c r="AI102" i="12"/>
  <c r="AI101" i="12"/>
  <c r="AI100" i="12"/>
  <c r="AI99" i="12"/>
  <c r="AI98" i="12"/>
  <c r="AI97" i="12"/>
  <c r="AI96" i="12"/>
  <c r="AI95" i="12"/>
  <c r="AI94" i="12"/>
  <c r="AI93" i="12"/>
  <c r="AI92" i="12"/>
  <c r="AI91" i="12"/>
  <c r="AI90" i="12"/>
  <c r="AI89" i="12"/>
  <c r="AI88" i="12"/>
  <c r="AI87" i="12"/>
  <c r="AI86" i="12"/>
  <c r="AI85" i="12"/>
  <c r="AI84" i="12"/>
  <c r="AI83" i="12"/>
  <c r="AI82" i="12"/>
  <c r="AI81" i="12"/>
  <c r="AI80" i="12"/>
  <c r="AI79" i="12"/>
  <c r="AI78" i="12"/>
  <c r="AI77" i="12"/>
  <c r="AI76" i="12"/>
  <c r="AI75" i="12"/>
  <c r="AI74" i="12"/>
  <c r="AI73" i="12"/>
  <c r="AI72" i="12"/>
  <c r="AI71" i="12"/>
  <c r="AI70" i="12"/>
  <c r="AI69" i="12"/>
  <c r="AI68" i="12"/>
  <c r="AI67" i="12"/>
  <c r="AI66" i="12"/>
  <c r="AI65" i="12"/>
  <c r="AI64" i="12"/>
  <c r="AI63" i="12"/>
  <c r="AI62" i="12"/>
  <c r="AI61" i="12"/>
  <c r="AI60" i="12"/>
  <c r="AI59" i="12"/>
  <c r="AI58" i="12"/>
  <c r="AI57" i="12"/>
  <c r="AI56" i="12"/>
  <c r="AI55" i="12"/>
  <c r="AI54" i="12"/>
  <c r="AI53" i="12"/>
  <c r="AI52" i="12"/>
  <c r="AI51" i="12"/>
  <c r="AI50" i="12"/>
  <c r="AI49" i="12"/>
  <c r="AI48" i="12"/>
  <c r="AI47" i="12"/>
  <c r="AI46" i="12"/>
  <c r="AI45" i="12"/>
  <c r="AI44" i="12"/>
  <c r="AI43" i="12"/>
  <c r="AI42" i="12"/>
  <c r="AI41" i="12"/>
  <c r="AI40" i="12"/>
  <c r="AI39" i="12"/>
  <c r="AI38" i="12"/>
  <c r="AI37" i="12"/>
  <c r="AI36" i="12"/>
  <c r="AI35" i="12"/>
  <c r="AI34" i="12"/>
  <c r="AI33" i="12"/>
  <c r="AI32" i="12"/>
  <c r="AI31" i="12"/>
  <c r="AI30" i="12"/>
  <c r="AI29" i="12"/>
  <c r="AI28" i="12"/>
  <c r="AI27" i="12"/>
  <c r="AI26" i="12"/>
  <c r="AI25" i="12"/>
  <c r="AI24" i="12"/>
  <c r="AI23" i="12"/>
  <c r="AI22" i="12"/>
  <c r="AI21" i="12"/>
  <c r="AI20" i="12"/>
  <c r="AI19" i="12"/>
  <c r="AI18" i="12"/>
  <c r="AI17" i="12"/>
  <c r="AI16" i="12"/>
  <c r="AI15" i="12"/>
  <c r="AI14" i="12"/>
  <c r="AI13" i="12"/>
  <c r="AI12" i="12"/>
  <c r="AI11" i="12"/>
  <c r="AI10" i="12"/>
  <c r="AI9" i="12"/>
  <c r="AI8" i="12"/>
  <c r="AI7" i="12"/>
  <c r="AI6" i="12"/>
  <c r="AI5" i="12"/>
  <c r="AI4" i="12"/>
  <c r="AI3" i="12"/>
  <c r="AI2" i="12"/>
  <c r="U239" i="11"/>
  <c r="V239" i="11" s="1"/>
  <c r="W239" i="11" s="1"/>
  <c r="U238" i="11"/>
  <c r="V238" i="11" s="1"/>
  <c r="W238" i="11" s="1"/>
  <c r="U237" i="11"/>
  <c r="V237" i="11" s="1"/>
  <c r="W237" i="11" s="1"/>
  <c r="V236" i="11"/>
  <c r="W236" i="11" s="1"/>
  <c r="U236" i="11"/>
  <c r="U235" i="11"/>
  <c r="V235" i="11" s="1"/>
  <c r="W235" i="11" s="1"/>
  <c r="V234" i="11"/>
  <c r="W234" i="11" s="1"/>
  <c r="U234" i="11"/>
  <c r="U233" i="11"/>
  <c r="V233" i="11" s="1"/>
  <c r="W233" i="11" s="1"/>
  <c r="V232" i="11"/>
  <c r="W232" i="11" s="1"/>
  <c r="U232" i="11"/>
  <c r="U231" i="11"/>
  <c r="V231" i="11" s="1"/>
  <c r="W231" i="11" s="1"/>
  <c r="U230" i="11"/>
  <c r="V230" i="11" s="1"/>
  <c r="W230" i="11" s="1"/>
  <c r="U229" i="11"/>
  <c r="V229" i="11" s="1"/>
  <c r="W229" i="11" s="1"/>
  <c r="U228" i="11"/>
  <c r="V228" i="11" s="1"/>
  <c r="W228" i="11" s="1"/>
  <c r="U227" i="11"/>
  <c r="V227" i="11" s="1"/>
  <c r="W227" i="11" s="1"/>
  <c r="U226" i="11"/>
  <c r="V226" i="11" s="1"/>
  <c r="W226" i="11" s="1"/>
  <c r="U225" i="11"/>
  <c r="V225" i="11" s="1"/>
  <c r="W225" i="11" s="1"/>
  <c r="U224" i="11"/>
  <c r="V224" i="11" s="1"/>
  <c r="W224" i="11" s="1"/>
  <c r="U223" i="11"/>
  <c r="V223" i="11" s="1"/>
  <c r="W223" i="11" s="1"/>
  <c r="U222" i="11"/>
  <c r="V222" i="11" s="1"/>
  <c r="W222" i="11" s="1"/>
  <c r="U221" i="11"/>
  <c r="V221" i="11" s="1"/>
  <c r="W221" i="11" s="1"/>
  <c r="U220" i="11"/>
  <c r="V220" i="11" s="1"/>
  <c r="W220" i="11" s="1"/>
  <c r="V219" i="11"/>
  <c r="W219" i="11" s="1"/>
  <c r="U219" i="11"/>
  <c r="U218" i="11"/>
  <c r="V218" i="11" s="1"/>
  <c r="W218" i="11" s="1"/>
  <c r="U217" i="11"/>
  <c r="V217" i="11" s="1"/>
  <c r="W217" i="11" s="1"/>
  <c r="U216" i="11"/>
  <c r="V216" i="11" s="1"/>
  <c r="W216" i="11" s="1"/>
  <c r="U215" i="11"/>
  <c r="V215" i="11" s="1"/>
  <c r="W215" i="11" s="1"/>
  <c r="U214" i="11"/>
  <c r="V214" i="11" s="1"/>
  <c r="W214" i="11" s="1"/>
  <c r="U213" i="11"/>
  <c r="V213" i="11" s="1"/>
  <c r="W213" i="11" s="1"/>
  <c r="U212" i="11"/>
  <c r="V212" i="11" s="1"/>
  <c r="W212" i="11" s="1"/>
  <c r="U211" i="11"/>
  <c r="V211" i="11" s="1"/>
  <c r="W211" i="11" s="1"/>
  <c r="U210" i="11"/>
  <c r="V210" i="11" s="1"/>
  <c r="W210" i="11" s="1"/>
  <c r="U209" i="11"/>
  <c r="V209" i="11" s="1"/>
  <c r="W209" i="11" s="1"/>
  <c r="U208" i="11"/>
  <c r="V208" i="11" s="1"/>
  <c r="W208" i="11" s="1"/>
  <c r="U207" i="11"/>
  <c r="V207" i="11" s="1"/>
  <c r="W207" i="11" s="1"/>
  <c r="U206" i="11"/>
  <c r="V206" i="11" s="1"/>
  <c r="W206" i="11" s="1"/>
  <c r="U205" i="11"/>
  <c r="V205" i="11" s="1"/>
  <c r="W205" i="11" s="1"/>
  <c r="V204" i="11"/>
  <c r="W204" i="11" s="1"/>
  <c r="U204" i="11"/>
  <c r="V203" i="11"/>
  <c r="W203" i="11" s="1"/>
  <c r="U203" i="11"/>
  <c r="V202" i="11"/>
  <c r="W202" i="11" s="1"/>
  <c r="U202" i="11"/>
  <c r="U201" i="11"/>
  <c r="V201" i="11" s="1"/>
  <c r="W201" i="11" s="1"/>
  <c r="V200" i="11"/>
  <c r="W200" i="11" s="1"/>
  <c r="U200" i="11"/>
  <c r="U199" i="11"/>
  <c r="V199" i="11" s="1"/>
  <c r="W199" i="11" s="1"/>
  <c r="U198" i="11"/>
  <c r="V198" i="11" s="1"/>
  <c r="W198" i="11" s="1"/>
  <c r="U197" i="11"/>
  <c r="V197" i="11" s="1"/>
  <c r="W197" i="11" s="1"/>
  <c r="U196" i="11"/>
  <c r="V196" i="11" s="1"/>
  <c r="W196" i="11" s="1"/>
  <c r="U195" i="11"/>
  <c r="V195" i="11" s="1"/>
  <c r="W195" i="11" s="1"/>
  <c r="V194" i="11"/>
  <c r="W194" i="11" s="1"/>
  <c r="U194" i="11"/>
  <c r="U193" i="11"/>
  <c r="V193" i="11" s="1"/>
  <c r="W193" i="11" s="1"/>
  <c r="U192" i="11"/>
  <c r="V192" i="11" s="1"/>
  <c r="W192" i="11" s="1"/>
  <c r="U191" i="11"/>
  <c r="V191" i="11" s="1"/>
  <c r="W191" i="11" s="1"/>
  <c r="U190" i="11"/>
  <c r="V190" i="11" s="1"/>
  <c r="W190" i="11" s="1"/>
  <c r="U189" i="11"/>
  <c r="V189" i="11" s="1"/>
  <c r="W189" i="11" s="1"/>
  <c r="U188" i="11"/>
  <c r="V188" i="11" s="1"/>
  <c r="W188" i="11" s="1"/>
  <c r="V187" i="11"/>
  <c r="W187" i="11" s="1"/>
  <c r="U187" i="11"/>
  <c r="V186" i="11"/>
  <c r="W186" i="11" s="1"/>
  <c r="U186" i="11"/>
  <c r="U185" i="11"/>
  <c r="V185" i="11" s="1"/>
  <c r="W185" i="11" s="1"/>
  <c r="U184" i="11"/>
  <c r="V184" i="11" s="1"/>
  <c r="W184" i="11" s="1"/>
  <c r="U183" i="11"/>
  <c r="V183" i="11" s="1"/>
  <c r="W183" i="11" s="1"/>
  <c r="U182" i="11"/>
  <c r="V182" i="11" s="1"/>
  <c r="W182" i="11" s="1"/>
  <c r="U181" i="11"/>
  <c r="V181" i="11" s="1"/>
  <c r="W181" i="11" s="1"/>
  <c r="U180" i="11"/>
  <c r="V180" i="11" s="1"/>
  <c r="W180" i="11" s="1"/>
  <c r="V179" i="11"/>
  <c r="W179" i="11" s="1"/>
  <c r="U179" i="11"/>
  <c r="U178" i="11"/>
  <c r="V178" i="11" s="1"/>
  <c r="W178" i="11" s="1"/>
  <c r="W177" i="11"/>
  <c r="W176" i="11"/>
  <c r="W175" i="11"/>
  <c r="U175" i="11"/>
  <c r="W174" i="11"/>
  <c r="U174" i="11"/>
  <c r="W173" i="11"/>
  <c r="U173" i="11"/>
  <c r="W172" i="11"/>
  <c r="U172" i="11"/>
  <c r="W171" i="11"/>
  <c r="U171" i="11"/>
  <c r="W169" i="11"/>
  <c r="U169" i="11"/>
  <c r="W168" i="11"/>
  <c r="U168" i="11"/>
  <c r="W167" i="11"/>
  <c r="U167" i="11"/>
  <c r="W166" i="11"/>
  <c r="U166" i="11"/>
  <c r="W165" i="11"/>
  <c r="U165" i="11"/>
  <c r="W164" i="11"/>
  <c r="U164" i="11"/>
  <c r="W163" i="11"/>
  <c r="U163" i="11"/>
  <c r="W162" i="11"/>
  <c r="U162" i="11"/>
  <c r="W161" i="11"/>
  <c r="U161" i="11"/>
  <c r="W160" i="11"/>
  <c r="U160" i="11"/>
  <c r="W159" i="11"/>
  <c r="U159" i="11"/>
  <c r="W158" i="11"/>
  <c r="U158" i="11"/>
  <c r="W157" i="11"/>
  <c r="U157" i="11"/>
  <c r="W156" i="11"/>
  <c r="U156" i="11"/>
  <c r="W155" i="11"/>
  <c r="U155" i="11"/>
  <c r="W154" i="11"/>
  <c r="U154" i="11"/>
  <c r="W153" i="11"/>
  <c r="U153" i="11"/>
  <c r="W152" i="11"/>
  <c r="U152" i="11"/>
  <c r="W151" i="11"/>
  <c r="U151" i="11"/>
  <c r="W150" i="11"/>
  <c r="U150" i="11"/>
  <c r="W149" i="11"/>
  <c r="U149" i="11"/>
  <c r="W148" i="11"/>
  <c r="U148" i="11"/>
  <c r="W147" i="11"/>
  <c r="U147" i="11"/>
  <c r="W146" i="11"/>
  <c r="U146" i="11"/>
  <c r="W145" i="11"/>
  <c r="U145" i="11"/>
  <c r="W144" i="11"/>
  <c r="U144" i="11"/>
  <c r="W143" i="11"/>
  <c r="U143" i="11"/>
  <c r="W142" i="11"/>
  <c r="U142" i="11"/>
  <c r="W141" i="11"/>
  <c r="U141" i="11"/>
  <c r="W140" i="11"/>
  <c r="U140" i="11"/>
  <c r="W139" i="11"/>
  <c r="U139" i="11"/>
  <c r="W138" i="11"/>
  <c r="U138" i="11"/>
  <c r="W137" i="11"/>
  <c r="U137" i="11"/>
  <c r="W136" i="11"/>
  <c r="U136" i="11"/>
  <c r="W135" i="11"/>
  <c r="U135" i="11"/>
  <c r="W134" i="11"/>
  <c r="U134" i="11"/>
  <c r="W133" i="11"/>
  <c r="U133" i="11"/>
  <c r="W132" i="11"/>
  <c r="U132" i="11"/>
  <c r="W131" i="11"/>
  <c r="U131" i="11"/>
  <c r="W130" i="11"/>
  <c r="U130" i="11"/>
  <c r="W129" i="11"/>
  <c r="U129" i="11"/>
  <c r="W128" i="11"/>
  <c r="U128" i="11"/>
  <c r="W127" i="11"/>
  <c r="U127" i="11"/>
  <c r="W126" i="11"/>
  <c r="U126" i="11"/>
  <c r="W125" i="11"/>
  <c r="U125" i="11"/>
  <c r="W124" i="11"/>
  <c r="U124" i="11"/>
  <c r="W123" i="11"/>
  <c r="U123" i="11"/>
  <c r="W122" i="11"/>
  <c r="U122" i="11"/>
  <c r="W121" i="11"/>
  <c r="U121" i="11"/>
  <c r="W120" i="11"/>
  <c r="U120" i="11"/>
  <c r="W119" i="11"/>
  <c r="U119" i="11"/>
  <c r="W118" i="11"/>
  <c r="U118" i="11"/>
  <c r="W117" i="11"/>
  <c r="U117" i="11"/>
  <c r="W116" i="11"/>
  <c r="U116" i="11"/>
  <c r="W115" i="11"/>
  <c r="U115" i="11"/>
  <c r="W114" i="11"/>
  <c r="U114" i="11"/>
  <c r="W113" i="11"/>
  <c r="U113" i="11"/>
  <c r="W112" i="11"/>
  <c r="U112" i="11"/>
  <c r="W111" i="11"/>
  <c r="U111" i="11"/>
  <c r="W110" i="11"/>
  <c r="U110" i="11"/>
  <c r="W109" i="11"/>
  <c r="U109" i="11"/>
  <c r="W108" i="11"/>
  <c r="U108" i="11"/>
  <c r="W107" i="11"/>
  <c r="U107" i="11"/>
  <c r="W106" i="11"/>
  <c r="U106" i="11"/>
  <c r="W105" i="11"/>
  <c r="U105" i="11"/>
  <c r="W104" i="11"/>
  <c r="U104" i="11"/>
  <c r="W103" i="11"/>
  <c r="U103" i="11"/>
  <c r="W102" i="11"/>
  <c r="U102" i="11"/>
  <c r="W101" i="11"/>
  <c r="U101" i="11"/>
  <c r="W100" i="11"/>
  <c r="U100" i="11"/>
  <c r="W99" i="11"/>
  <c r="U99" i="11"/>
  <c r="W98" i="11"/>
  <c r="U98" i="11"/>
  <c r="W97" i="11"/>
  <c r="U97" i="11"/>
  <c r="W96" i="11"/>
  <c r="U96" i="11"/>
  <c r="W95" i="11"/>
  <c r="U95" i="11"/>
  <c r="W94" i="11"/>
  <c r="U94" i="11"/>
  <c r="W93" i="11"/>
  <c r="U93" i="11"/>
  <c r="W92" i="11"/>
  <c r="U92" i="11"/>
  <c r="W91" i="11"/>
  <c r="U91" i="11"/>
  <c r="W90" i="11"/>
  <c r="U90" i="11"/>
  <c r="W89" i="11"/>
  <c r="U89" i="11"/>
  <c r="W88" i="11"/>
  <c r="U88" i="11"/>
  <c r="W87" i="11"/>
  <c r="U87" i="11"/>
  <c r="W86" i="11"/>
  <c r="U86" i="11"/>
  <c r="W85" i="11"/>
  <c r="U85" i="11"/>
  <c r="W84" i="11"/>
  <c r="U84" i="11"/>
  <c r="W83" i="11"/>
  <c r="U83" i="11"/>
  <c r="W82" i="11"/>
  <c r="U82" i="11"/>
  <c r="W81" i="11"/>
  <c r="U81" i="11"/>
  <c r="W80" i="11"/>
  <c r="U80" i="11"/>
  <c r="W79" i="11"/>
  <c r="U79" i="11"/>
  <c r="W78" i="11"/>
  <c r="U78" i="11"/>
  <c r="W77" i="11"/>
  <c r="U77" i="11"/>
  <c r="W76" i="11"/>
  <c r="U76" i="11"/>
  <c r="W75" i="11"/>
  <c r="U75" i="11"/>
  <c r="W74" i="11"/>
  <c r="U74" i="11"/>
  <c r="W73" i="11"/>
  <c r="U73" i="11"/>
  <c r="W72" i="11"/>
  <c r="U72" i="11"/>
  <c r="W71" i="11"/>
  <c r="U71" i="11"/>
  <c r="W70" i="11"/>
  <c r="U70" i="11"/>
  <c r="W69" i="11"/>
  <c r="U69" i="11"/>
  <c r="W68" i="11"/>
  <c r="U68" i="11"/>
  <c r="W67" i="11"/>
  <c r="U67" i="11"/>
  <c r="W66" i="11"/>
  <c r="U66" i="11"/>
  <c r="W65" i="11"/>
  <c r="U65" i="11"/>
  <c r="W64" i="11"/>
  <c r="U64" i="11"/>
  <c r="W63" i="11"/>
  <c r="U63" i="11"/>
  <c r="W62" i="11"/>
  <c r="U62" i="11"/>
  <c r="W61" i="11"/>
  <c r="U61" i="11"/>
  <c r="W60" i="11"/>
  <c r="U60" i="11"/>
  <c r="W59" i="11"/>
  <c r="U59" i="11"/>
  <c r="W58" i="11"/>
  <c r="U58" i="11"/>
  <c r="W57" i="11"/>
  <c r="U57" i="11"/>
  <c r="W56" i="11"/>
  <c r="U56" i="11"/>
  <c r="W55" i="11"/>
  <c r="U55" i="11"/>
  <c r="W54" i="11"/>
  <c r="U54" i="11"/>
  <c r="W53" i="11"/>
  <c r="U53" i="11"/>
  <c r="W52" i="11"/>
  <c r="U52" i="11"/>
  <c r="W51" i="11"/>
  <c r="U51" i="11"/>
  <c r="W50" i="11"/>
  <c r="U50" i="11"/>
  <c r="W48" i="11"/>
  <c r="U48" i="11"/>
  <c r="W47" i="11"/>
  <c r="U47" i="11"/>
  <c r="W46" i="11"/>
  <c r="U46" i="11"/>
  <c r="W45" i="11"/>
  <c r="U45" i="11"/>
  <c r="W44" i="11"/>
  <c r="U44" i="11"/>
  <c r="W43" i="11"/>
  <c r="U43" i="11"/>
  <c r="W40" i="11"/>
  <c r="U40" i="11"/>
  <c r="W39" i="11"/>
  <c r="U39" i="11"/>
  <c r="W38" i="11"/>
  <c r="U38" i="11"/>
  <c r="W37" i="11"/>
  <c r="U37" i="11"/>
  <c r="W36" i="11"/>
  <c r="U36" i="11"/>
  <c r="W35" i="11"/>
  <c r="U35" i="11"/>
  <c r="W31" i="11"/>
  <c r="U31" i="11"/>
  <c r="W30" i="11"/>
  <c r="U30" i="11"/>
  <c r="W29" i="11"/>
  <c r="U29" i="11"/>
  <c r="W28" i="11"/>
  <c r="U28" i="11"/>
  <c r="W27" i="11"/>
  <c r="U27" i="11"/>
  <c r="W26" i="11"/>
  <c r="U26" i="11"/>
  <c r="W25" i="11"/>
  <c r="U25" i="11"/>
  <c r="W24" i="11"/>
  <c r="U24" i="11"/>
  <c r="W23" i="11"/>
  <c r="U23" i="11"/>
  <c r="W22" i="11"/>
  <c r="U22" i="11"/>
  <c r="W21" i="11"/>
  <c r="U21" i="11"/>
  <c r="W20" i="11"/>
  <c r="U20" i="11"/>
  <c r="W19" i="11"/>
  <c r="U19" i="11"/>
  <c r="W17" i="11"/>
  <c r="U17" i="11"/>
  <c r="W16" i="11"/>
  <c r="U16" i="11"/>
  <c r="W15" i="11"/>
  <c r="U15" i="11"/>
  <c r="W14" i="11"/>
  <c r="U14" i="11"/>
  <c r="W13" i="11"/>
  <c r="U13" i="11"/>
  <c r="W12" i="11"/>
  <c r="U12" i="11"/>
  <c r="W11" i="11"/>
  <c r="U11" i="11"/>
  <c r="W10" i="11"/>
  <c r="U10" i="11"/>
  <c r="W9" i="11"/>
  <c r="U9" i="11"/>
  <c r="W8" i="11"/>
  <c r="U8" i="11"/>
  <c r="W7" i="11"/>
  <c r="U7" i="11"/>
  <c r="W6" i="11"/>
  <c r="U6" i="11"/>
  <c r="W5" i="11"/>
  <c r="U5" i="11"/>
  <c r="W4" i="11"/>
  <c r="U4" i="11"/>
  <c r="W3" i="11"/>
  <c r="U3" i="11"/>
  <c r="AL585" i="10"/>
  <c r="AI585" i="10"/>
  <c r="AL584" i="10"/>
  <c r="AI584" i="10"/>
  <c r="AL583" i="10"/>
  <c r="AI583" i="10"/>
  <c r="AL582" i="10"/>
  <c r="AI582" i="10"/>
  <c r="AL581" i="10"/>
  <c r="AI581" i="10"/>
  <c r="AL580" i="10"/>
  <c r="AI580" i="10"/>
  <c r="AL579" i="10"/>
  <c r="AI579" i="10"/>
  <c r="AL578" i="10"/>
  <c r="AI578" i="10"/>
  <c r="AL577" i="10"/>
  <c r="AI577" i="10"/>
  <c r="AL576" i="10"/>
  <c r="AI576" i="10"/>
  <c r="AL575" i="10"/>
  <c r="AI575" i="10"/>
  <c r="AL574" i="10"/>
  <c r="AI574" i="10"/>
  <c r="AL573" i="10"/>
  <c r="AI573" i="10"/>
  <c r="AL572" i="10"/>
  <c r="AI572" i="10"/>
  <c r="AL571" i="10"/>
  <c r="AI571" i="10"/>
  <c r="AL570" i="10"/>
  <c r="AI570" i="10"/>
  <c r="AL569" i="10"/>
  <c r="AI569" i="10"/>
  <c r="AL568" i="10"/>
  <c r="AI568" i="10"/>
  <c r="AL567" i="10"/>
  <c r="AI567" i="10"/>
  <c r="AL566" i="10"/>
  <c r="AI566" i="10"/>
  <c r="AL565" i="10"/>
  <c r="AI565" i="10"/>
  <c r="AL564" i="10"/>
  <c r="AI564" i="10"/>
  <c r="AL563" i="10"/>
  <c r="AI563" i="10"/>
  <c r="AL562" i="10"/>
  <c r="AI562" i="10"/>
  <c r="AL561" i="10"/>
  <c r="AI561" i="10"/>
  <c r="AL560" i="10"/>
  <c r="AI560" i="10"/>
  <c r="AL559" i="10"/>
  <c r="AI559" i="10"/>
  <c r="AL558" i="10"/>
  <c r="AI558" i="10"/>
  <c r="AL557" i="10"/>
  <c r="AI557" i="10"/>
  <c r="AL556" i="10"/>
  <c r="AI556" i="10"/>
  <c r="AL555" i="10"/>
  <c r="AI555" i="10"/>
  <c r="AL554" i="10"/>
  <c r="AI554" i="10"/>
  <c r="AL553" i="10"/>
  <c r="AI553" i="10"/>
  <c r="AL552" i="10"/>
  <c r="AI552" i="10"/>
  <c r="AL551" i="10"/>
  <c r="AI551" i="10"/>
  <c r="AL550" i="10"/>
  <c r="AI550" i="10"/>
  <c r="AL549" i="10"/>
  <c r="AI549" i="10"/>
  <c r="AL548" i="10"/>
  <c r="AI548" i="10"/>
  <c r="AL547" i="10"/>
  <c r="AI547" i="10"/>
  <c r="AL546" i="10"/>
  <c r="AI546" i="10"/>
  <c r="AL545" i="10"/>
  <c r="AI545" i="10"/>
  <c r="AL544" i="10"/>
  <c r="AI544" i="10"/>
  <c r="AL543" i="10"/>
  <c r="AI543" i="10"/>
  <c r="AL542" i="10"/>
  <c r="AI542" i="10"/>
  <c r="AL541" i="10"/>
  <c r="AI541" i="10"/>
  <c r="AL540" i="10"/>
  <c r="AI540" i="10"/>
  <c r="AL539" i="10"/>
  <c r="AI539" i="10"/>
  <c r="AL538" i="10"/>
  <c r="AI538" i="10"/>
  <c r="AL537" i="10"/>
  <c r="AI537" i="10"/>
  <c r="AL536" i="10"/>
  <c r="AI536" i="10"/>
  <c r="AL535" i="10"/>
  <c r="AI535" i="10"/>
  <c r="AL534" i="10"/>
  <c r="AI534" i="10"/>
  <c r="AL533" i="10"/>
  <c r="AI533" i="10"/>
  <c r="AL532" i="10"/>
  <c r="AI532" i="10"/>
  <c r="AL531" i="10"/>
  <c r="AI531" i="10"/>
  <c r="AL530" i="10"/>
  <c r="AI530" i="10"/>
  <c r="AL529" i="10"/>
  <c r="AI529" i="10"/>
  <c r="AL528" i="10"/>
  <c r="AI528" i="10"/>
  <c r="AL527" i="10"/>
  <c r="AI527" i="10"/>
  <c r="AL526" i="10"/>
  <c r="AI526" i="10"/>
  <c r="AL525" i="10"/>
  <c r="AI525" i="10"/>
  <c r="AL524" i="10"/>
  <c r="AI524" i="10"/>
  <c r="AL523" i="10"/>
  <c r="AI523" i="10"/>
  <c r="AL522" i="10"/>
  <c r="AI522" i="10"/>
  <c r="AL521" i="10"/>
  <c r="AI521" i="10"/>
  <c r="AL520" i="10"/>
  <c r="AI520" i="10"/>
  <c r="AL519" i="10"/>
  <c r="AI519" i="10"/>
  <c r="AL518" i="10"/>
  <c r="AI518" i="10"/>
  <c r="AL517" i="10"/>
  <c r="AI517" i="10"/>
  <c r="AL516" i="10"/>
  <c r="AI516" i="10"/>
  <c r="AL515" i="10"/>
  <c r="AI515" i="10"/>
  <c r="AL514" i="10"/>
  <c r="AI514" i="10"/>
  <c r="AL513" i="10"/>
  <c r="AI513" i="10"/>
  <c r="AL512" i="10"/>
  <c r="AI512" i="10"/>
  <c r="AL511" i="10"/>
  <c r="AI511" i="10"/>
  <c r="AL510" i="10"/>
  <c r="AI510" i="10"/>
  <c r="AL509" i="10"/>
  <c r="AI509" i="10"/>
  <c r="AL508" i="10"/>
  <c r="AI508" i="10"/>
  <c r="AL507" i="10"/>
  <c r="AI507" i="10"/>
  <c r="AL506" i="10"/>
  <c r="AI506" i="10"/>
  <c r="AL505" i="10"/>
  <c r="AI505" i="10"/>
  <c r="AL504" i="10"/>
  <c r="AI504" i="10"/>
  <c r="AL503" i="10"/>
  <c r="AI503" i="10"/>
  <c r="AL502" i="10"/>
  <c r="AI502" i="10"/>
  <c r="AL501" i="10"/>
  <c r="AI501" i="10"/>
  <c r="AL500" i="10"/>
  <c r="AI500" i="10"/>
  <c r="AL499" i="10"/>
  <c r="AI499" i="10"/>
  <c r="AL498" i="10"/>
  <c r="AI498" i="10"/>
  <c r="AL497" i="10"/>
  <c r="AI497" i="10"/>
  <c r="AL496" i="10"/>
  <c r="AI496" i="10"/>
  <c r="AL495" i="10"/>
  <c r="AI495" i="10"/>
  <c r="AL494" i="10"/>
  <c r="AI494" i="10"/>
  <c r="AL493" i="10"/>
  <c r="AI493" i="10"/>
  <c r="AL492" i="10"/>
  <c r="AI492" i="10"/>
  <c r="AL491" i="10"/>
  <c r="AI491" i="10"/>
  <c r="AL490" i="10"/>
  <c r="AI490" i="10"/>
  <c r="AL489" i="10"/>
  <c r="AI489" i="10"/>
  <c r="AL488" i="10"/>
  <c r="AI488" i="10"/>
  <c r="AL487" i="10"/>
  <c r="AI487" i="10"/>
  <c r="AL486" i="10"/>
  <c r="AI486" i="10"/>
  <c r="AL485" i="10"/>
  <c r="AI485" i="10"/>
  <c r="AL484" i="10"/>
  <c r="AI484" i="10"/>
  <c r="AL483" i="10"/>
  <c r="AI483" i="10"/>
  <c r="AL482" i="10"/>
  <c r="AI482" i="10"/>
  <c r="AL481" i="10"/>
  <c r="AI481" i="10"/>
  <c r="AL480" i="10"/>
  <c r="AI480" i="10"/>
  <c r="AL479" i="10"/>
  <c r="AI479" i="10"/>
  <c r="AL478" i="10"/>
  <c r="AI478" i="10"/>
  <c r="AL477" i="10"/>
  <c r="AI477" i="10"/>
  <c r="AL476" i="10"/>
  <c r="AI476" i="10"/>
  <c r="AL475" i="10"/>
  <c r="AI475" i="10"/>
  <c r="AL474" i="10"/>
  <c r="AI474" i="10"/>
  <c r="AL473" i="10"/>
  <c r="AI473" i="10"/>
  <c r="AL472" i="10"/>
  <c r="AI472" i="10"/>
  <c r="AL471" i="10"/>
  <c r="AI471" i="10"/>
  <c r="AL470" i="10"/>
  <c r="AI470" i="10"/>
  <c r="AL469" i="10"/>
  <c r="AI469" i="10"/>
  <c r="AL468" i="10"/>
  <c r="AI468" i="10"/>
  <c r="AL467" i="10"/>
  <c r="AI467" i="10"/>
  <c r="AL466" i="10"/>
  <c r="AI466" i="10"/>
  <c r="AL465" i="10"/>
  <c r="AI465" i="10"/>
  <c r="AL464" i="10"/>
  <c r="AI464" i="10"/>
  <c r="AL463" i="10"/>
  <c r="AI463" i="10"/>
  <c r="AL462" i="10"/>
  <c r="AI462" i="10"/>
  <c r="AL461" i="10"/>
  <c r="AI461" i="10"/>
  <c r="AL460" i="10"/>
  <c r="AI460" i="10"/>
  <c r="AL459" i="10"/>
  <c r="AI459" i="10"/>
  <c r="AL458" i="10"/>
  <c r="AI458" i="10"/>
  <c r="AL457" i="10"/>
  <c r="AI457" i="10"/>
  <c r="AL456" i="10"/>
  <c r="AI456" i="10"/>
  <c r="AL455" i="10"/>
  <c r="AI455" i="10"/>
  <c r="AL454" i="10"/>
  <c r="AI454" i="10"/>
  <c r="AL453" i="10"/>
  <c r="AI453" i="10"/>
  <c r="AL452" i="10"/>
  <c r="AI452" i="10"/>
  <c r="AL451" i="10"/>
  <c r="AI451" i="10"/>
  <c r="AL450" i="10"/>
  <c r="AI450" i="10"/>
  <c r="AL449" i="10"/>
  <c r="AI449" i="10"/>
  <c r="AL448" i="10"/>
  <c r="AI448" i="10"/>
  <c r="AL447" i="10"/>
  <c r="AI447" i="10"/>
  <c r="AL446" i="10"/>
  <c r="AI446" i="10"/>
  <c r="AL445" i="10"/>
  <c r="AI445" i="10"/>
  <c r="AL444" i="10"/>
  <c r="AI444" i="10"/>
  <c r="AL443" i="10"/>
  <c r="AI443" i="10"/>
  <c r="AL442" i="10"/>
  <c r="AI442" i="10"/>
  <c r="AL441" i="10"/>
  <c r="AI441" i="10"/>
  <c r="AL440" i="10"/>
  <c r="AI440" i="10"/>
  <c r="AL439" i="10"/>
  <c r="AI439" i="10"/>
  <c r="AL438" i="10"/>
  <c r="AI438" i="10"/>
  <c r="AL437" i="10"/>
  <c r="AI437" i="10"/>
  <c r="AL436" i="10"/>
  <c r="AI436" i="10"/>
  <c r="AL435" i="10"/>
  <c r="AI435" i="10"/>
  <c r="AL434" i="10"/>
  <c r="AI434" i="10"/>
  <c r="AL433" i="10"/>
  <c r="AI433" i="10"/>
  <c r="AL432" i="10"/>
  <c r="AI432" i="10"/>
  <c r="AL431" i="10"/>
  <c r="AI431" i="10"/>
  <c r="AL430" i="10"/>
  <c r="AI430" i="10"/>
  <c r="AL429" i="10"/>
  <c r="AI429" i="10"/>
  <c r="AL428" i="10"/>
  <c r="AI428" i="10"/>
  <c r="AL427" i="10"/>
  <c r="AI427" i="10"/>
  <c r="AL426" i="10"/>
  <c r="AI426" i="10"/>
  <c r="AL425" i="10"/>
  <c r="AI425" i="10"/>
  <c r="AL424" i="10"/>
  <c r="AI424" i="10"/>
  <c r="AL423" i="10"/>
  <c r="AI423" i="10"/>
  <c r="AL422" i="10"/>
  <c r="AI422" i="10"/>
  <c r="AL421" i="10"/>
  <c r="AI421" i="10"/>
  <c r="AL420" i="10"/>
  <c r="AI420" i="10"/>
  <c r="AL419" i="10"/>
  <c r="AI419" i="10"/>
  <c r="AL418" i="10"/>
  <c r="AI418" i="10"/>
  <c r="AL417" i="10"/>
  <c r="AI417" i="10"/>
  <c r="AL416" i="10"/>
  <c r="AI416" i="10"/>
  <c r="AL415" i="10"/>
  <c r="AI415" i="10"/>
  <c r="AL414" i="10"/>
  <c r="AI414" i="10"/>
  <c r="AL413" i="10"/>
  <c r="AI413" i="10"/>
  <c r="AL412" i="10"/>
  <c r="AI412" i="10"/>
  <c r="AL411" i="10"/>
  <c r="AI411" i="10"/>
  <c r="AL410" i="10"/>
  <c r="AI410" i="10"/>
  <c r="AL409" i="10"/>
  <c r="AI409" i="10"/>
  <c r="AL408" i="10"/>
  <c r="AI408" i="10"/>
  <c r="AL407" i="10"/>
  <c r="AI407" i="10"/>
  <c r="AL406" i="10"/>
  <c r="AI406" i="10"/>
  <c r="AL405" i="10"/>
  <c r="AI405" i="10"/>
  <c r="AL404" i="10"/>
  <c r="AI404" i="10"/>
  <c r="AL403" i="10"/>
  <c r="AI403" i="10"/>
  <c r="AL402" i="10"/>
  <c r="AI402" i="10"/>
  <c r="AL401" i="10"/>
  <c r="AI401" i="10"/>
  <c r="AL400" i="10"/>
  <c r="AI400" i="10"/>
  <c r="AL399" i="10"/>
  <c r="AI399" i="10"/>
  <c r="AL398" i="10"/>
  <c r="AI398" i="10"/>
  <c r="AL397" i="10"/>
  <c r="AI397" i="10"/>
  <c r="AL396" i="10"/>
  <c r="AI396" i="10"/>
  <c r="AL395" i="10"/>
  <c r="AI395" i="10"/>
  <c r="AL394" i="10"/>
  <c r="AI394" i="10"/>
  <c r="AL393" i="10"/>
  <c r="AI393" i="10"/>
  <c r="AL392" i="10"/>
  <c r="AI392" i="10"/>
  <c r="AL391" i="10"/>
  <c r="AI391" i="10"/>
  <c r="AL390" i="10"/>
  <c r="AI390" i="10"/>
  <c r="AL389" i="10"/>
  <c r="AI389" i="10"/>
  <c r="AL388" i="10"/>
  <c r="AI388" i="10"/>
  <c r="AL387" i="10"/>
  <c r="AI387" i="10"/>
  <c r="AL386" i="10"/>
  <c r="AI386" i="10"/>
  <c r="AL385" i="10"/>
  <c r="AI385" i="10"/>
  <c r="AL384" i="10"/>
  <c r="AI384" i="10"/>
  <c r="AL383" i="10"/>
  <c r="AI383" i="10"/>
  <c r="AL382" i="10"/>
  <c r="AI382" i="10"/>
  <c r="AL381" i="10"/>
  <c r="AI381" i="10"/>
  <c r="AL380" i="10"/>
  <c r="AI380" i="10"/>
  <c r="AL379" i="10"/>
  <c r="AI379" i="10"/>
  <c r="AL378" i="10"/>
  <c r="AI378" i="10"/>
  <c r="AL377" i="10"/>
  <c r="AI377" i="10"/>
  <c r="AL376" i="10"/>
  <c r="AI376" i="10"/>
  <c r="AL375" i="10"/>
  <c r="AI375" i="10"/>
  <c r="AL374" i="10"/>
  <c r="AI374" i="10"/>
  <c r="AL373" i="10"/>
  <c r="AI373" i="10"/>
  <c r="AL372" i="10"/>
  <c r="AI372" i="10"/>
  <c r="AL371" i="10"/>
  <c r="AI371" i="10"/>
  <c r="AL370" i="10"/>
  <c r="AI370" i="10"/>
  <c r="AL369" i="10"/>
  <c r="AI369" i="10"/>
  <c r="AL368" i="10"/>
  <c r="AI368" i="10"/>
  <c r="AL367" i="10"/>
  <c r="AI367" i="10"/>
  <c r="AL366" i="10"/>
  <c r="AI366" i="10"/>
  <c r="AL365" i="10"/>
  <c r="AI365" i="10"/>
  <c r="AL364" i="10"/>
  <c r="AI364" i="10"/>
  <c r="AL363" i="10"/>
  <c r="AI363" i="10"/>
  <c r="AL362" i="10"/>
  <c r="AI362" i="10"/>
  <c r="AL361" i="10"/>
  <c r="AI361" i="10"/>
  <c r="AL360" i="10"/>
  <c r="AI360" i="10"/>
  <c r="AL359" i="10"/>
  <c r="AI359" i="10"/>
  <c r="AL358" i="10"/>
  <c r="AI358" i="10"/>
  <c r="AL357" i="10"/>
  <c r="AI357" i="10"/>
  <c r="AL356" i="10"/>
  <c r="AI356" i="10"/>
  <c r="AL355" i="10"/>
  <c r="AI355" i="10"/>
  <c r="AL354" i="10"/>
  <c r="AI354" i="10"/>
  <c r="AL353" i="10"/>
  <c r="AI353" i="10"/>
  <c r="AL352" i="10"/>
  <c r="AI352" i="10"/>
  <c r="AL351" i="10"/>
  <c r="AI351" i="10"/>
  <c r="AL350" i="10"/>
  <c r="AI350" i="10"/>
  <c r="AL349" i="10"/>
  <c r="AI349" i="10"/>
  <c r="AL348" i="10"/>
  <c r="AI348" i="10"/>
  <c r="AL347" i="10"/>
  <c r="AI347" i="10"/>
  <c r="AL346" i="10"/>
  <c r="AI346" i="10"/>
  <c r="AL345" i="10"/>
  <c r="AI345" i="10"/>
  <c r="AL344" i="10"/>
  <c r="AI344" i="10"/>
  <c r="AL343" i="10"/>
  <c r="AI343" i="10"/>
  <c r="AL342" i="10"/>
  <c r="AI342" i="10"/>
  <c r="AL341" i="10"/>
  <c r="AI341" i="10"/>
  <c r="AL340" i="10"/>
  <c r="AI340" i="10"/>
  <c r="AL339" i="10"/>
  <c r="AI339" i="10"/>
  <c r="AL338" i="10"/>
  <c r="AI338" i="10"/>
  <c r="AL337" i="10"/>
  <c r="AI337" i="10"/>
  <c r="AL336" i="10"/>
  <c r="AI336" i="10"/>
  <c r="AL335" i="10"/>
  <c r="AI335" i="10"/>
  <c r="AL334" i="10"/>
  <c r="AI334" i="10"/>
  <c r="AL333" i="10"/>
  <c r="AI333" i="10"/>
  <c r="AL332" i="10"/>
  <c r="AI332" i="10"/>
  <c r="AL331" i="10"/>
  <c r="AI331" i="10"/>
  <c r="AL330" i="10"/>
  <c r="AI330" i="10"/>
  <c r="AL329" i="10"/>
  <c r="AI329" i="10"/>
  <c r="AL328" i="10"/>
  <c r="AI328" i="10"/>
  <c r="AL327" i="10"/>
  <c r="AI327" i="10"/>
  <c r="AL326" i="10"/>
  <c r="AI326" i="10"/>
  <c r="AL325" i="10"/>
  <c r="AI325" i="10"/>
  <c r="AL324" i="10"/>
  <c r="AI324" i="10"/>
  <c r="AL323" i="10"/>
  <c r="AI323" i="10"/>
  <c r="AL322" i="10"/>
  <c r="AI322" i="10"/>
  <c r="AL321" i="10"/>
  <c r="AI321" i="10"/>
  <c r="AL320" i="10"/>
  <c r="AI320" i="10"/>
  <c r="AL319" i="10"/>
  <c r="AI319" i="10"/>
  <c r="AL318" i="10"/>
  <c r="AI318" i="10"/>
  <c r="AL317" i="10"/>
  <c r="AI317" i="10"/>
  <c r="AL316" i="10"/>
  <c r="AI316" i="10"/>
  <c r="AL315" i="10"/>
  <c r="AI315" i="10"/>
  <c r="AL314" i="10"/>
  <c r="AI314" i="10"/>
  <c r="AL313" i="10"/>
  <c r="AI313" i="10"/>
  <c r="AL312" i="10"/>
  <c r="AI312" i="10"/>
  <c r="AL311" i="10"/>
  <c r="AI311" i="10"/>
  <c r="AL310" i="10"/>
  <c r="AI310" i="10"/>
  <c r="AL309" i="10"/>
  <c r="AI309" i="10"/>
  <c r="AL308" i="10"/>
  <c r="AI308" i="10"/>
  <c r="AL307" i="10"/>
  <c r="AI307" i="10"/>
  <c r="AL306" i="10"/>
  <c r="AI306" i="10"/>
  <c r="AL305" i="10"/>
  <c r="AI305" i="10"/>
  <c r="AL304" i="10"/>
  <c r="AI304" i="10"/>
  <c r="AL303" i="10"/>
  <c r="AI303" i="10"/>
  <c r="AL302" i="10"/>
  <c r="AI302" i="10"/>
  <c r="AL301" i="10"/>
  <c r="AI301" i="10"/>
  <c r="AL300" i="10"/>
  <c r="AI300" i="10"/>
  <c r="AL299" i="10"/>
  <c r="AI299" i="10"/>
  <c r="AL298" i="10"/>
  <c r="AI298" i="10"/>
  <c r="AL297" i="10"/>
  <c r="AI297" i="10"/>
  <c r="AL296" i="10"/>
  <c r="AI296" i="10"/>
  <c r="AL295" i="10"/>
  <c r="AI295" i="10"/>
  <c r="AL294" i="10"/>
  <c r="AI294" i="10"/>
  <c r="AL293" i="10"/>
  <c r="AI293" i="10"/>
  <c r="AL292" i="10"/>
  <c r="AI292" i="10"/>
  <c r="AL291" i="10"/>
  <c r="AI291" i="10"/>
  <c r="AL290" i="10"/>
  <c r="AI290" i="10"/>
  <c r="AL289" i="10"/>
  <c r="AI289" i="10"/>
  <c r="AL288" i="10"/>
  <c r="AI288" i="10"/>
  <c r="AL287" i="10"/>
  <c r="AI287" i="10"/>
  <c r="AL286" i="10"/>
  <c r="AI286" i="10"/>
  <c r="AL285" i="10"/>
  <c r="AI285" i="10"/>
  <c r="AL284" i="10"/>
  <c r="AI284" i="10"/>
  <c r="AL283" i="10"/>
  <c r="AI283" i="10"/>
  <c r="AL282" i="10"/>
  <c r="AI282" i="10"/>
  <c r="AL281" i="10"/>
  <c r="AI281" i="10"/>
  <c r="AL280" i="10"/>
  <c r="AI280" i="10"/>
  <c r="AL279" i="10"/>
  <c r="AI279" i="10"/>
  <c r="AL278" i="10"/>
  <c r="AI278" i="10"/>
  <c r="AL277" i="10"/>
  <c r="AI277" i="10"/>
  <c r="AL276" i="10"/>
  <c r="AI276" i="10"/>
  <c r="AL275" i="10"/>
  <c r="AI275" i="10"/>
  <c r="AL274" i="10"/>
  <c r="AI274" i="10"/>
  <c r="AL273" i="10"/>
  <c r="AI273" i="10"/>
  <c r="AL272" i="10"/>
  <c r="AI272" i="10"/>
  <c r="AL271" i="10"/>
  <c r="AI271" i="10"/>
  <c r="AL270" i="10"/>
  <c r="AI270" i="10"/>
  <c r="AL269" i="10"/>
  <c r="AI269" i="10"/>
  <c r="AL268" i="10"/>
  <c r="AI268" i="10"/>
  <c r="AL267" i="10"/>
  <c r="AI267" i="10"/>
  <c r="AL266" i="10"/>
  <c r="AI266" i="10"/>
  <c r="AL265" i="10"/>
  <c r="AI265" i="10"/>
  <c r="AL264" i="10"/>
  <c r="AI264" i="10"/>
  <c r="AL263" i="10"/>
  <c r="AI263" i="10"/>
  <c r="AL262" i="10"/>
  <c r="AI262" i="10"/>
  <c r="AL261" i="10"/>
  <c r="AI261" i="10"/>
  <c r="AL260" i="10"/>
  <c r="AI260" i="10"/>
  <c r="AL259" i="10"/>
  <c r="AI259" i="10"/>
  <c r="AL258" i="10"/>
  <c r="AI258" i="10"/>
  <c r="AL257" i="10"/>
  <c r="AI257" i="10"/>
  <c r="AL256" i="10"/>
  <c r="AI256" i="10"/>
  <c r="AL255" i="10"/>
  <c r="AI255" i="10"/>
  <c r="AL254" i="10"/>
  <c r="AI254" i="10"/>
  <c r="AL253" i="10"/>
  <c r="AI253" i="10"/>
  <c r="AL252" i="10"/>
  <c r="AI252" i="10"/>
  <c r="AL251" i="10"/>
  <c r="AI251" i="10"/>
  <c r="AL250" i="10"/>
  <c r="AI250" i="10"/>
  <c r="AL249" i="10"/>
  <c r="AI249" i="10"/>
  <c r="AL248" i="10"/>
  <c r="AI248" i="10"/>
  <c r="AL247" i="10"/>
  <c r="AI247" i="10"/>
  <c r="AL246" i="10"/>
  <c r="AI246" i="10"/>
  <c r="AL245" i="10"/>
  <c r="AI245" i="10"/>
  <c r="AL244" i="10"/>
  <c r="AI244" i="10"/>
  <c r="AL243" i="10"/>
  <c r="AI243" i="10"/>
  <c r="AL242" i="10"/>
  <c r="AI242" i="10"/>
  <c r="AL241" i="10"/>
  <c r="AI241" i="10"/>
  <c r="AL240" i="10"/>
  <c r="AI240" i="10"/>
  <c r="AL239" i="10"/>
  <c r="AI239" i="10"/>
  <c r="AL238" i="10"/>
  <c r="AI238" i="10"/>
  <c r="AL237" i="10"/>
  <c r="AI237" i="10"/>
  <c r="AL236" i="10"/>
  <c r="AI236" i="10"/>
  <c r="AL235" i="10"/>
  <c r="AI235" i="10"/>
  <c r="AL234" i="10"/>
  <c r="AI234" i="10"/>
  <c r="AL233" i="10"/>
  <c r="AI233" i="10"/>
  <c r="AL232" i="10"/>
  <c r="AI232" i="10"/>
  <c r="AL231" i="10"/>
  <c r="AI231" i="10"/>
  <c r="AL230" i="10"/>
  <c r="AI230" i="10"/>
  <c r="AL229" i="10"/>
  <c r="AI229" i="10"/>
  <c r="AL228" i="10"/>
  <c r="AI228" i="10"/>
  <c r="AL227" i="10"/>
  <c r="AI227" i="10"/>
  <c r="AL226" i="10"/>
  <c r="AI226" i="10"/>
  <c r="AL225" i="10"/>
  <c r="AI225" i="10"/>
  <c r="AL224" i="10"/>
  <c r="AI224" i="10"/>
  <c r="AL223" i="10"/>
  <c r="AI223" i="10"/>
  <c r="AL222" i="10"/>
  <c r="AI222" i="10"/>
  <c r="AL221" i="10"/>
  <c r="AI221" i="10"/>
  <c r="AL220" i="10"/>
  <c r="AI220" i="10"/>
  <c r="AL219" i="10"/>
  <c r="AI219" i="10"/>
  <c r="AL218" i="10"/>
  <c r="AI218" i="10"/>
  <c r="AL217" i="10"/>
  <c r="AI217" i="10"/>
  <c r="AL216" i="10"/>
  <c r="AI216" i="10"/>
  <c r="AL215" i="10"/>
  <c r="AI215" i="10"/>
  <c r="AL214" i="10"/>
  <c r="AI214" i="10"/>
  <c r="AL213" i="10"/>
  <c r="AI213" i="10"/>
  <c r="AL212" i="10"/>
  <c r="AI212" i="10"/>
  <c r="AL211" i="10"/>
  <c r="AI211" i="10"/>
  <c r="AL210" i="10"/>
  <c r="AI210" i="10"/>
  <c r="AL209" i="10"/>
  <c r="AI209" i="10"/>
  <c r="AL208" i="10"/>
  <c r="AI208" i="10"/>
  <c r="AL207" i="10"/>
  <c r="AI207" i="10"/>
  <c r="AL206" i="10"/>
  <c r="AI206" i="10"/>
  <c r="AL205" i="10"/>
  <c r="AI205" i="10"/>
  <c r="AL204" i="10"/>
  <c r="AI204" i="10"/>
  <c r="AL203" i="10"/>
  <c r="AI203" i="10"/>
  <c r="AL202" i="10"/>
  <c r="AI202" i="10"/>
  <c r="AL201" i="10"/>
  <c r="AI201" i="10"/>
  <c r="AL200" i="10"/>
  <c r="AI200" i="10"/>
  <c r="AL199" i="10"/>
  <c r="AI199" i="10"/>
  <c r="AL198" i="10"/>
  <c r="AI198" i="10"/>
  <c r="AL197" i="10"/>
  <c r="AI197" i="10"/>
  <c r="AL196" i="10"/>
  <c r="AI196" i="10"/>
  <c r="AL195" i="10"/>
  <c r="AI195" i="10"/>
  <c r="AL194" i="10"/>
  <c r="AI194" i="10"/>
  <c r="AL193" i="10"/>
  <c r="AI193" i="10"/>
  <c r="AL192" i="10"/>
  <c r="AI192" i="10"/>
  <c r="AL191" i="10"/>
  <c r="AI191" i="10"/>
  <c r="AL190" i="10"/>
  <c r="AI190" i="10"/>
  <c r="AL189" i="10"/>
  <c r="AI189" i="10"/>
  <c r="AL188" i="10"/>
  <c r="AI188" i="10"/>
  <c r="AL187" i="10"/>
  <c r="AI187" i="10"/>
  <c r="AL186" i="10"/>
  <c r="AI186" i="10"/>
  <c r="AL185" i="10"/>
  <c r="AI185" i="10"/>
  <c r="AL184" i="10"/>
  <c r="AI184" i="10"/>
  <c r="AL183" i="10"/>
  <c r="AI183" i="10"/>
  <c r="AL182" i="10"/>
  <c r="AI182" i="10"/>
  <c r="AL181" i="10"/>
  <c r="AI181" i="10"/>
  <c r="AL180" i="10"/>
  <c r="AI180" i="10"/>
  <c r="AL179" i="10"/>
  <c r="AI179" i="10"/>
  <c r="AL178" i="10"/>
  <c r="AI178" i="10"/>
  <c r="AL177" i="10"/>
  <c r="AI177" i="10"/>
  <c r="AL176" i="10"/>
  <c r="AI176" i="10"/>
  <c r="AL175" i="10"/>
  <c r="AI175" i="10"/>
  <c r="AL174" i="10"/>
  <c r="AI174" i="10"/>
  <c r="AL173" i="10"/>
  <c r="AI173" i="10"/>
  <c r="AL172" i="10"/>
  <c r="AI172" i="10"/>
  <c r="AL171" i="10"/>
  <c r="AI171" i="10"/>
  <c r="AL170" i="10"/>
  <c r="AI170" i="10"/>
  <c r="AL169" i="10"/>
  <c r="AI169" i="10"/>
  <c r="AL168" i="10"/>
  <c r="AI168" i="10"/>
  <c r="AL167" i="10"/>
  <c r="AI167" i="10"/>
  <c r="AL166" i="10"/>
  <c r="AI166" i="10"/>
  <c r="AL165" i="10"/>
  <c r="AI165" i="10"/>
  <c r="AL164" i="10"/>
  <c r="AI164" i="10"/>
  <c r="AL163" i="10"/>
  <c r="AI163" i="10"/>
  <c r="AL162" i="10"/>
  <c r="AI162" i="10"/>
  <c r="AL161" i="10"/>
  <c r="AI161" i="10"/>
  <c r="AL160" i="10"/>
  <c r="AI160" i="10"/>
  <c r="AL159" i="10"/>
  <c r="AI159" i="10"/>
  <c r="AL158" i="10"/>
  <c r="AI158" i="10"/>
  <c r="AL157" i="10"/>
  <c r="AI157" i="10"/>
  <c r="AL156" i="10"/>
  <c r="AI156" i="10"/>
  <c r="AL155" i="10"/>
  <c r="AI155" i="10"/>
  <c r="AL154" i="10"/>
  <c r="AI154" i="10"/>
  <c r="AL153" i="10"/>
  <c r="AI153" i="10"/>
  <c r="AL152" i="10"/>
  <c r="AI152" i="10"/>
  <c r="AL151" i="10"/>
  <c r="AI151" i="10"/>
  <c r="AL150" i="10"/>
  <c r="AI150" i="10"/>
  <c r="AL149" i="10"/>
  <c r="AI149" i="10"/>
  <c r="AL148" i="10"/>
  <c r="AI148" i="10"/>
  <c r="AL147" i="10"/>
  <c r="AI147" i="10"/>
  <c r="AL146" i="10"/>
  <c r="AI146" i="10"/>
  <c r="AL145" i="10"/>
  <c r="AI145" i="10"/>
  <c r="AL144" i="10"/>
  <c r="AI144" i="10"/>
  <c r="AL143" i="10"/>
  <c r="AI143" i="10"/>
  <c r="AL142" i="10"/>
  <c r="AI142" i="10"/>
  <c r="AL141" i="10"/>
  <c r="AI141" i="10"/>
  <c r="AL140" i="10"/>
  <c r="AI140" i="10"/>
  <c r="AL139" i="10"/>
  <c r="AI139" i="10"/>
  <c r="AL138" i="10"/>
  <c r="AI138" i="10"/>
  <c r="AL137" i="10"/>
  <c r="AI137" i="10"/>
  <c r="AL136" i="10"/>
  <c r="AI136" i="10"/>
  <c r="AL135" i="10"/>
  <c r="AI135" i="10"/>
  <c r="AL134" i="10"/>
  <c r="AI134" i="10"/>
  <c r="AL133" i="10"/>
  <c r="AI133" i="10"/>
  <c r="AL132" i="10"/>
  <c r="AI132" i="10"/>
  <c r="AL131" i="10"/>
  <c r="AI131" i="10"/>
  <c r="AL130" i="10"/>
  <c r="AI130" i="10"/>
  <c r="AL129" i="10"/>
  <c r="AI129" i="10"/>
  <c r="AL128" i="10"/>
  <c r="AI128" i="10"/>
  <c r="AL127" i="10"/>
  <c r="AI127" i="10"/>
  <c r="AL126" i="10"/>
  <c r="AI126" i="10"/>
  <c r="AL125" i="10"/>
  <c r="AI125" i="10"/>
  <c r="AL124" i="10"/>
  <c r="AI124" i="10"/>
  <c r="AL123" i="10"/>
  <c r="AI123" i="10"/>
  <c r="AL122" i="10"/>
  <c r="AI122" i="10"/>
  <c r="AL121" i="10"/>
  <c r="AI121" i="10"/>
  <c r="AL120" i="10"/>
  <c r="AI120" i="10"/>
  <c r="AL119" i="10"/>
  <c r="AI119" i="10"/>
  <c r="AL118" i="10"/>
  <c r="AI118" i="10"/>
  <c r="AL117" i="10"/>
  <c r="AI117" i="10"/>
  <c r="AL116" i="10"/>
  <c r="AI116" i="10"/>
  <c r="AL115" i="10"/>
  <c r="AI115" i="10"/>
  <c r="AL114" i="10"/>
  <c r="AI114" i="10"/>
  <c r="AL113" i="10"/>
  <c r="AI113" i="10"/>
  <c r="AL112" i="10"/>
  <c r="AI112" i="10"/>
  <c r="AL111" i="10"/>
  <c r="AI111" i="10"/>
  <c r="AL110" i="10"/>
  <c r="AI110" i="10"/>
  <c r="AL109" i="10"/>
  <c r="AI109" i="10"/>
  <c r="AL108" i="10"/>
  <c r="AI108" i="10"/>
  <c r="AL107" i="10"/>
  <c r="AI107" i="10"/>
  <c r="AL106" i="10"/>
  <c r="AI106" i="10"/>
  <c r="AL105" i="10"/>
  <c r="AI105" i="10"/>
  <c r="AL104" i="10"/>
  <c r="AI104" i="10"/>
  <c r="AL103" i="10"/>
  <c r="AI103" i="10"/>
  <c r="AL102" i="10"/>
  <c r="AI102" i="10"/>
  <c r="AL101" i="10"/>
  <c r="AI101" i="10"/>
  <c r="AL100" i="10"/>
  <c r="AI100" i="10"/>
  <c r="AL99" i="10"/>
  <c r="AI99" i="10"/>
  <c r="AL98" i="10"/>
  <c r="AI98" i="10"/>
  <c r="AL97" i="10"/>
  <c r="AI97" i="10"/>
  <c r="AL96" i="10"/>
  <c r="AI96" i="10"/>
  <c r="AL95" i="10"/>
  <c r="AI95" i="10"/>
  <c r="AL94" i="10"/>
  <c r="AI94" i="10"/>
  <c r="AL93" i="10"/>
  <c r="AI93" i="10"/>
  <c r="AL92" i="10"/>
  <c r="AI92" i="10"/>
  <c r="AL91" i="10"/>
  <c r="AI91" i="10"/>
  <c r="AL90" i="10"/>
  <c r="AI90" i="10"/>
  <c r="AL89" i="10"/>
  <c r="AI89" i="10"/>
  <c r="AL88" i="10"/>
  <c r="AI88" i="10"/>
  <c r="AL87" i="10"/>
  <c r="AI87" i="10"/>
  <c r="AL86" i="10"/>
  <c r="AI86" i="10"/>
  <c r="AL85" i="10"/>
  <c r="AI85" i="10"/>
  <c r="AL84" i="10"/>
  <c r="AI84" i="10"/>
  <c r="AL83" i="10"/>
  <c r="AI83" i="10"/>
  <c r="AL82" i="10"/>
  <c r="AI82" i="10"/>
  <c r="AL81" i="10"/>
  <c r="AI81" i="10"/>
  <c r="AL80" i="10"/>
  <c r="AI80" i="10"/>
  <c r="AL79" i="10"/>
  <c r="AI79" i="10"/>
  <c r="AL78" i="10"/>
  <c r="AI78" i="10"/>
  <c r="AL77" i="10"/>
  <c r="AI77" i="10"/>
  <c r="AL76" i="10"/>
  <c r="AI76" i="10"/>
  <c r="AL75" i="10"/>
  <c r="AI75" i="10"/>
  <c r="AL74" i="10"/>
  <c r="AI74" i="10"/>
  <c r="AL73" i="10"/>
  <c r="AI73" i="10"/>
  <c r="AL72" i="10"/>
  <c r="AI72" i="10"/>
  <c r="AL71" i="10"/>
  <c r="AI71" i="10"/>
  <c r="AL70" i="10"/>
  <c r="AI70" i="10"/>
  <c r="AL69" i="10"/>
  <c r="AI69" i="10"/>
  <c r="AL68" i="10"/>
  <c r="AI68" i="10"/>
  <c r="AL67" i="10"/>
  <c r="AI67" i="10"/>
  <c r="AL66" i="10"/>
  <c r="AI66" i="10"/>
  <c r="AL65" i="10"/>
  <c r="AI65" i="10"/>
  <c r="AL64" i="10"/>
  <c r="AI64" i="10"/>
  <c r="AL63" i="10"/>
  <c r="AI63" i="10"/>
  <c r="AL62" i="10"/>
  <c r="AI62" i="10"/>
  <c r="AL61" i="10"/>
  <c r="AI61" i="10"/>
  <c r="AL60" i="10"/>
  <c r="AI60" i="10"/>
  <c r="AL59" i="10"/>
  <c r="AI59" i="10"/>
  <c r="AL58" i="10"/>
  <c r="AI58" i="10"/>
  <c r="AL57" i="10"/>
  <c r="AI57" i="10"/>
  <c r="AL56" i="10"/>
  <c r="AI56" i="10"/>
  <c r="AL55" i="10"/>
  <c r="AI55" i="10"/>
  <c r="AL54" i="10"/>
  <c r="AI54" i="10"/>
  <c r="AL53" i="10"/>
  <c r="AI53" i="10"/>
  <c r="AL52" i="10"/>
  <c r="AI52" i="10"/>
  <c r="AL51" i="10"/>
  <c r="AI51" i="10"/>
  <c r="AL50" i="10"/>
  <c r="AI50" i="10"/>
  <c r="AL49" i="10"/>
  <c r="AI49" i="10"/>
  <c r="AL48" i="10"/>
  <c r="AI48" i="10"/>
  <c r="AL47" i="10"/>
  <c r="AI47" i="10"/>
  <c r="AL46" i="10"/>
  <c r="AI46" i="10"/>
  <c r="AL45" i="10"/>
  <c r="AI45" i="10"/>
  <c r="AL44" i="10"/>
  <c r="AI44" i="10"/>
  <c r="AL43" i="10"/>
  <c r="AI43" i="10"/>
  <c r="AL42" i="10"/>
  <c r="AI42" i="10"/>
  <c r="AL41" i="10"/>
  <c r="AI41" i="10"/>
  <c r="AL40" i="10"/>
  <c r="AI40" i="10"/>
  <c r="AL39" i="10"/>
  <c r="AI39" i="10"/>
  <c r="AL38" i="10"/>
  <c r="AI38" i="10"/>
  <c r="AL37" i="10"/>
  <c r="AI37" i="10"/>
  <c r="AL36" i="10"/>
  <c r="AI36" i="10"/>
  <c r="AL35" i="10"/>
  <c r="AI35" i="10"/>
  <c r="AL34" i="10"/>
  <c r="AI34" i="10"/>
  <c r="AL33" i="10"/>
  <c r="AI33" i="10"/>
  <c r="AL32" i="10"/>
  <c r="AI32" i="10"/>
  <c r="AL31" i="10"/>
  <c r="AI31" i="10"/>
  <c r="AL30" i="10"/>
  <c r="AI30" i="10"/>
  <c r="AL29" i="10"/>
  <c r="AI29" i="10"/>
  <c r="AL28" i="10"/>
  <c r="AI28" i="10"/>
  <c r="AL27" i="10"/>
  <c r="AI27" i="10"/>
  <c r="AL26" i="10"/>
  <c r="AI26" i="10"/>
  <c r="AL25" i="10"/>
  <c r="AI25" i="10"/>
  <c r="AL24" i="10"/>
  <c r="AI24" i="10"/>
  <c r="AL23" i="10"/>
  <c r="AI23" i="10"/>
  <c r="AJ22" i="10"/>
  <c r="AL22" i="10" s="1"/>
  <c r="AI22" i="10"/>
  <c r="AL21" i="10"/>
  <c r="AI21" i="10"/>
  <c r="AL20" i="10"/>
  <c r="AI20" i="10"/>
  <c r="AL19" i="10"/>
  <c r="AI19" i="10"/>
  <c r="AL18" i="10"/>
  <c r="AJ18" i="10"/>
  <c r="AI18" i="10"/>
  <c r="AL17" i="10"/>
  <c r="AI17" i="10"/>
  <c r="AL16" i="10"/>
  <c r="AI16" i="10"/>
  <c r="AJ15" i="10"/>
  <c r="AL15" i="10" s="1"/>
  <c r="AI15" i="10"/>
  <c r="AL14" i="10"/>
  <c r="AI14" i="10"/>
  <c r="AL13" i="10"/>
  <c r="AJ13" i="10"/>
  <c r="AI13" i="10"/>
  <c r="AJ12" i="10"/>
  <c r="AL12" i="10" s="1"/>
  <c r="AI12" i="10"/>
  <c r="AL11" i="10"/>
  <c r="AI11" i="10"/>
  <c r="AL10" i="10"/>
  <c r="AI10" i="10"/>
  <c r="AL9" i="10"/>
  <c r="AI9" i="10"/>
  <c r="AL8" i="10"/>
  <c r="AI8" i="10"/>
  <c r="AL7" i="10"/>
  <c r="AI7" i="10"/>
  <c r="AL6" i="10"/>
  <c r="AI6" i="10"/>
  <c r="M2" i="9"/>
  <c r="N2" i="9" s="1"/>
  <c r="I40" i="1" l="1"/>
  <c r="H40" i="1"/>
  <c r="F31" i="1"/>
  <c r="I6" i="1"/>
  <c r="F20" i="1"/>
  <c r="F34" i="1" s="1"/>
  <c r="H17" i="13"/>
  <c r="H20" i="13" s="1"/>
  <c r="H9" i="1"/>
  <c r="H6" i="1"/>
  <c r="F22" i="1"/>
  <c r="F39" i="1" s="1"/>
  <c r="R2" i="9"/>
  <c r="H39" i="1" l="1"/>
  <c r="F54" i="1"/>
  <c r="F64" i="1" s="1"/>
  <c r="H34" i="1"/>
  <c r="I34" i="1"/>
  <c r="H31" i="1"/>
  <c r="I31" i="1"/>
  <c r="F19" i="1"/>
  <c r="F30" i="1" s="1"/>
  <c r="I30" i="1" s="1"/>
  <c r="AI620" i="8"/>
  <c r="AI619" i="8"/>
  <c r="AI618" i="8"/>
  <c r="AI617" i="8"/>
  <c r="AI616" i="8"/>
  <c r="AI615" i="8"/>
  <c r="AI614" i="8"/>
  <c r="AI613" i="8"/>
  <c r="AI612" i="8"/>
  <c r="AI611" i="8"/>
  <c r="AI610" i="8"/>
  <c r="AI609" i="8"/>
  <c r="AI608" i="8"/>
  <c r="AI607" i="8"/>
  <c r="AI606" i="8"/>
  <c r="AI605" i="8"/>
  <c r="AI604" i="8"/>
  <c r="AI603" i="8"/>
  <c r="AI602" i="8"/>
  <c r="AI601" i="8"/>
  <c r="AI600" i="8"/>
  <c r="AI599" i="8"/>
  <c r="AI598" i="8"/>
  <c r="AI597" i="8"/>
  <c r="AI596" i="8"/>
  <c r="AI595" i="8"/>
  <c r="AI594" i="8"/>
  <c r="AI593" i="8"/>
  <c r="AI592" i="8"/>
  <c r="AI591" i="8"/>
  <c r="AI590" i="8"/>
  <c r="AI589" i="8"/>
  <c r="AI588" i="8"/>
  <c r="AI587" i="8"/>
  <c r="AI586" i="8"/>
  <c r="AI585" i="8"/>
  <c r="AI584" i="8"/>
  <c r="AI583" i="8"/>
  <c r="AI582" i="8"/>
  <c r="AI581" i="8"/>
  <c r="AI580" i="8"/>
  <c r="AI579" i="8"/>
  <c r="AI578" i="8"/>
  <c r="AI577" i="8"/>
  <c r="AI576" i="8"/>
  <c r="AI575" i="8"/>
  <c r="AI574" i="8"/>
  <c r="AI573" i="8"/>
  <c r="AI572" i="8"/>
  <c r="AI571" i="8"/>
  <c r="AI570" i="8"/>
  <c r="AI569" i="8"/>
  <c r="AI568" i="8"/>
  <c r="AI567" i="8"/>
  <c r="AI566" i="8"/>
  <c r="AI565" i="8"/>
  <c r="AI564" i="8"/>
  <c r="AI563" i="8"/>
  <c r="AI562" i="8"/>
  <c r="AI561" i="8"/>
  <c r="AI560" i="8"/>
  <c r="AI559" i="8"/>
  <c r="AI558" i="8"/>
  <c r="AI557" i="8"/>
  <c r="AI556" i="8"/>
  <c r="AI555" i="8"/>
  <c r="AI554" i="8"/>
  <c r="AI553" i="8"/>
  <c r="AI552" i="8"/>
  <c r="AI551" i="8"/>
  <c r="AI550" i="8"/>
  <c r="AI549" i="8"/>
  <c r="AI548" i="8"/>
  <c r="AI547" i="8"/>
  <c r="AI546" i="8"/>
  <c r="AI545" i="8"/>
  <c r="AI544" i="8"/>
  <c r="AI543" i="8"/>
  <c r="AI542" i="8"/>
  <c r="AI541" i="8"/>
  <c r="AI540" i="8"/>
  <c r="AI539" i="8"/>
  <c r="AI538" i="8"/>
  <c r="AI537" i="8"/>
  <c r="AI536" i="8"/>
  <c r="AI535" i="8"/>
  <c r="AI534" i="8"/>
  <c r="AI533" i="8"/>
  <c r="AI532" i="8"/>
  <c r="AI531" i="8"/>
  <c r="AI530" i="8"/>
  <c r="AI529" i="8"/>
  <c r="AI528" i="8"/>
  <c r="AI527" i="8"/>
  <c r="AI526" i="8"/>
  <c r="AI525" i="8"/>
  <c r="AI524" i="8"/>
  <c r="AI523" i="8"/>
  <c r="AI522" i="8"/>
  <c r="AI521" i="8"/>
  <c r="AI520" i="8"/>
  <c r="AI519" i="8"/>
  <c r="AI518" i="8"/>
  <c r="AI517" i="8"/>
  <c r="AI516" i="8"/>
  <c r="AI515" i="8"/>
  <c r="AI514" i="8"/>
  <c r="AI513" i="8"/>
  <c r="AI512" i="8"/>
  <c r="AI511" i="8"/>
  <c r="AI510" i="8"/>
  <c r="AI509" i="8"/>
  <c r="AI508" i="8"/>
  <c r="AI507" i="8"/>
  <c r="AI506" i="8"/>
  <c r="AI505" i="8"/>
  <c r="AI504" i="8"/>
  <c r="AI503" i="8"/>
  <c r="AI502" i="8"/>
  <c r="AI501" i="8"/>
  <c r="AI500" i="8"/>
  <c r="AI499" i="8"/>
  <c r="AI498" i="8"/>
  <c r="AI497" i="8"/>
  <c r="AI496" i="8"/>
  <c r="AI495" i="8"/>
  <c r="AI494" i="8"/>
  <c r="AI493" i="8"/>
  <c r="AI492" i="8"/>
  <c r="AI491" i="8"/>
  <c r="AI490" i="8"/>
  <c r="AI489" i="8"/>
  <c r="AI488" i="8"/>
  <c r="AI487" i="8"/>
  <c r="AI486" i="8"/>
  <c r="AI485" i="8"/>
  <c r="AI484" i="8"/>
  <c r="AI483" i="8"/>
  <c r="AI482" i="8"/>
  <c r="AI481" i="8"/>
  <c r="AI480" i="8"/>
  <c r="AI479" i="8"/>
  <c r="AI478" i="8"/>
  <c r="AI477" i="8"/>
  <c r="AI476" i="8"/>
  <c r="AI475" i="8"/>
  <c r="AI474" i="8"/>
  <c r="AI473" i="8"/>
  <c r="AI472" i="8"/>
  <c r="AI471" i="8"/>
  <c r="AI470" i="8"/>
  <c r="AI469" i="8"/>
  <c r="AI468" i="8"/>
  <c r="AI467" i="8"/>
  <c r="AI466" i="8"/>
  <c r="AI465" i="8"/>
  <c r="AI464" i="8"/>
  <c r="AI463" i="8"/>
  <c r="AI462" i="8"/>
  <c r="AI461" i="8"/>
  <c r="AI460" i="8"/>
  <c r="AI459" i="8"/>
  <c r="AI458" i="8"/>
  <c r="AI457" i="8"/>
  <c r="AI456" i="8"/>
  <c r="AI455" i="8"/>
  <c r="AI454" i="8"/>
  <c r="AI453" i="8"/>
  <c r="AI452" i="8"/>
  <c r="AI451" i="8"/>
  <c r="AI450" i="8"/>
  <c r="AI449" i="8"/>
  <c r="AI448" i="8"/>
  <c r="AI447" i="8"/>
  <c r="AI446" i="8"/>
  <c r="AI445" i="8"/>
  <c r="AI444" i="8"/>
  <c r="AI443" i="8"/>
  <c r="AI442" i="8"/>
  <c r="AI441" i="8"/>
  <c r="AI440" i="8"/>
  <c r="AI439" i="8"/>
  <c r="AI438" i="8"/>
  <c r="AI437" i="8"/>
  <c r="AI436" i="8"/>
  <c r="AI435" i="8"/>
  <c r="AI434" i="8"/>
  <c r="AI433" i="8"/>
  <c r="AI432" i="8"/>
  <c r="AI431" i="8"/>
  <c r="AI430" i="8"/>
  <c r="AI429" i="8"/>
  <c r="AI428" i="8"/>
  <c r="AI427" i="8"/>
  <c r="AI426" i="8"/>
  <c r="AI425" i="8"/>
  <c r="AI424" i="8"/>
  <c r="AI423" i="8"/>
  <c r="AI422" i="8"/>
  <c r="AI421" i="8"/>
  <c r="AI420" i="8"/>
  <c r="AI419" i="8"/>
  <c r="AI418" i="8"/>
  <c r="AI417" i="8"/>
  <c r="AI416" i="8"/>
  <c r="AI415" i="8"/>
  <c r="AI414" i="8"/>
  <c r="AI413" i="8"/>
  <c r="AI412" i="8"/>
  <c r="AI411" i="8"/>
  <c r="AI410" i="8"/>
  <c r="AI409" i="8"/>
  <c r="AI408" i="8"/>
  <c r="AI407" i="8"/>
  <c r="AI406" i="8"/>
  <c r="AI405" i="8"/>
  <c r="AI404" i="8"/>
  <c r="AI403" i="8"/>
  <c r="AI402" i="8"/>
  <c r="AI401" i="8"/>
  <c r="AI400" i="8"/>
  <c r="AI399" i="8"/>
  <c r="AI398" i="8"/>
  <c r="AI397" i="8"/>
  <c r="AI396" i="8"/>
  <c r="AI395" i="8"/>
  <c r="AI394" i="8"/>
  <c r="AI393" i="8"/>
  <c r="AI392" i="8"/>
  <c r="AI391" i="8"/>
  <c r="AI390" i="8"/>
  <c r="AI389" i="8"/>
  <c r="AI388" i="8"/>
  <c r="AI387" i="8"/>
  <c r="AI386" i="8"/>
  <c r="AI385" i="8"/>
  <c r="AI384" i="8"/>
  <c r="AI383" i="8"/>
  <c r="AI382" i="8"/>
  <c r="AI381" i="8"/>
  <c r="AI380" i="8"/>
  <c r="AI379" i="8"/>
  <c r="AI378" i="8"/>
  <c r="AI377" i="8"/>
  <c r="AI376" i="8"/>
  <c r="AI375" i="8"/>
  <c r="AI374" i="8"/>
  <c r="AI373" i="8"/>
  <c r="AI372" i="8"/>
  <c r="AI371" i="8"/>
  <c r="AI370" i="8"/>
  <c r="AI369" i="8"/>
  <c r="AI368" i="8"/>
  <c r="AI367" i="8"/>
  <c r="AI366" i="8"/>
  <c r="AI365" i="8"/>
  <c r="AI364" i="8"/>
  <c r="AI363" i="8"/>
  <c r="AI362" i="8"/>
  <c r="AI361" i="8"/>
  <c r="AI360" i="8"/>
  <c r="AI359" i="8"/>
  <c r="AI358" i="8"/>
  <c r="AI357" i="8"/>
  <c r="AI356" i="8"/>
  <c r="AI355" i="8"/>
  <c r="AI354" i="8"/>
  <c r="AI353" i="8"/>
  <c r="AI352" i="8"/>
  <c r="AI351" i="8"/>
  <c r="AI350" i="8"/>
  <c r="AI349" i="8"/>
  <c r="AI348" i="8"/>
  <c r="AI347" i="8"/>
  <c r="AI346" i="8"/>
  <c r="AI345" i="8"/>
  <c r="AI344" i="8"/>
  <c r="AI343" i="8"/>
  <c r="AI342" i="8"/>
  <c r="AI341" i="8"/>
  <c r="AI340" i="8"/>
  <c r="AI339" i="8"/>
  <c r="AI338" i="8"/>
  <c r="AI337" i="8"/>
  <c r="AI336" i="8"/>
  <c r="AI335" i="8"/>
  <c r="AI334" i="8"/>
  <c r="AI333" i="8"/>
  <c r="AI332" i="8"/>
  <c r="AI331" i="8"/>
  <c r="AI330" i="8"/>
  <c r="AI329" i="8"/>
  <c r="AI328" i="8"/>
  <c r="AI327" i="8"/>
  <c r="AI326" i="8"/>
  <c r="AI325" i="8"/>
  <c r="AI324" i="8"/>
  <c r="AI323" i="8"/>
  <c r="AI322" i="8"/>
  <c r="AI321" i="8"/>
  <c r="AI320" i="8"/>
  <c r="AI319" i="8"/>
  <c r="AI318" i="8"/>
  <c r="AI317" i="8"/>
  <c r="AI316" i="8"/>
  <c r="AI315" i="8"/>
  <c r="AI314" i="8"/>
  <c r="AI313" i="8"/>
  <c r="AI312" i="8"/>
  <c r="AI311" i="8"/>
  <c r="AI310" i="8"/>
  <c r="AI309" i="8"/>
  <c r="AI308" i="8"/>
  <c r="AI307" i="8"/>
  <c r="AI306" i="8"/>
  <c r="AI305" i="8"/>
  <c r="AI304" i="8"/>
  <c r="AI303" i="8"/>
  <c r="AI302" i="8"/>
  <c r="AI301" i="8"/>
  <c r="AI300" i="8"/>
  <c r="AI299" i="8"/>
  <c r="AI298" i="8"/>
  <c r="AI297" i="8"/>
  <c r="AI296" i="8"/>
  <c r="AI295" i="8"/>
  <c r="AI294" i="8"/>
  <c r="AI293" i="8"/>
  <c r="AI292" i="8"/>
  <c r="AI291" i="8"/>
  <c r="AI290" i="8"/>
  <c r="AI289" i="8"/>
  <c r="AI288" i="8"/>
  <c r="AI287" i="8"/>
  <c r="AI286" i="8"/>
  <c r="AI285" i="8"/>
  <c r="AI284" i="8"/>
  <c r="AI283" i="8"/>
  <c r="AI282" i="8"/>
  <c r="AI281" i="8"/>
  <c r="AI280" i="8"/>
  <c r="AI279" i="8"/>
  <c r="AI278" i="8"/>
  <c r="AI277" i="8"/>
  <c r="AI276" i="8"/>
  <c r="AI275" i="8"/>
  <c r="AI274" i="8"/>
  <c r="AI273" i="8"/>
  <c r="AI272" i="8"/>
  <c r="AI271" i="8"/>
  <c r="AI270" i="8"/>
  <c r="AI269" i="8"/>
  <c r="AI268" i="8"/>
  <c r="AI267" i="8"/>
  <c r="AI266" i="8"/>
  <c r="AI265" i="8"/>
  <c r="AI264" i="8"/>
  <c r="AI263" i="8"/>
  <c r="AI262" i="8"/>
  <c r="AI261" i="8"/>
  <c r="AI260" i="8"/>
  <c r="AI259" i="8"/>
  <c r="AI258" i="8"/>
  <c r="AI257" i="8"/>
  <c r="AI256" i="8"/>
  <c r="AI255" i="8"/>
  <c r="AI254" i="8"/>
  <c r="AI253" i="8"/>
  <c r="AI252" i="8"/>
  <c r="AI251" i="8"/>
  <c r="AI250" i="8"/>
  <c r="AI249" i="8"/>
  <c r="AI248" i="8"/>
  <c r="AI247" i="8"/>
  <c r="AI246" i="8"/>
  <c r="AI245" i="8"/>
  <c r="AI244" i="8"/>
  <c r="AI243" i="8"/>
  <c r="AI242" i="8"/>
  <c r="AI241" i="8"/>
  <c r="AI240" i="8"/>
  <c r="AI239" i="8"/>
  <c r="AI238" i="8"/>
  <c r="AI237" i="8"/>
  <c r="AI236" i="8"/>
  <c r="AI235" i="8"/>
  <c r="AI234" i="8"/>
  <c r="AI233" i="8"/>
  <c r="AI232" i="8"/>
  <c r="AI231" i="8"/>
  <c r="AI230" i="8"/>
  <c r="AI229" i="8"/>
  <c r="AI228" i="8"/>
  <c r="AI227" i="8"/>
  <c r="AI226" i="8"/>
  <c r="AI225" i="8"/>
  <c r="AI224" i="8"/>
  <c r="AI223" i="8"/>
  <c r="AI222" i="8"/>
  <c r="AI221" i="8"/>
  <c r="AI220" i="8"/>
  <c r="AI219" i="8"/>
  <c r="AI218" i="8"/>
  <c r="AI217" i="8"/>
  <c r="AI216" i="8"/>
  <c r="AI215" i="8"/>
  <c r="AI214" i="8"/>
  <c r="AI213" i="8"/>
  <c r="AI212" i="8"/>
  <c r="AI211" i="8"/>
  <c r="AI210" i="8"/>
  <c r="AI209" i="8"/>
  <c r="AI208" i="8"/>
  <c r="AI207" i="8"/>
  <c r="AI206" i="8"/>
  <c r="AI205" i="8"/>
  <c r="AI204" i="8"/>
  <c r="AI203" i="8"/>
  <c r="AI202" i="8"/>
  <c r="AI201" i="8"/>
  <c r="AI200" i="8"/>
  <c r="AI199" i="8"/>
  <c r="AI198" i="8"/>
  <c r="AI197" i="8"/>
  <c r="AI196" i="8"/>
  <c r="AI195" i="8"/>
  <c r="AI194" i="8"/>
  <c r="AI193" i="8"/>
  <c r="AI192" i="8"/>
  <c r="AI191" i="8"/>
  <c r="AI190" i="8"/>
  <c r="AI189" i="8"/>
  <c r="AI188" i="8"/>
  <c r="AI187" i="8"/>
  <c r="AI186" i="8"/>
  <c r="AI185" i="8"/>
  <c r="AI184" i="8"/>
  <c r="AI183" i="8"/>
  <c r="AI182" i="8"/>
  <c r="AI181" i="8"/>
  <c r="AI180" i="8"/>
  <c r="AI179" i="8"/>
  <c r="AI178" i="8"/>
  <c r="AI177" i="8"/>
  <c r="AI176" i="8"/>
  <c r="AI175" i="8"/>
  <c r="AI174" i="8"/>
  <c r="AI173" i="8"/>
  <c r="AI172" i="8"/>
  <c r="AI171" i="8"/>
  <c r="AI170" i="8"/>
  <c r="AI169" i="8"/>
  <c r="AI168" i="8"/>
  <c r="AI167" i="8"/>
  <c r="AI166" i="8"/>
  <c r="AI165" i="8"/>
  <c r="AI164" i="8"/>
  <c r="AI163" i="8"/>
  <c r="AI162" i="8"/>
  <c r="AI161" i="8"/>
  <c r="AI160" i="8"/>
  <c r="AI159" i="8"/>
  <c r="AI158" i="8"/>
  <c r="AI157" i="8"/>
  <c r="AI156" i="8"/>
  <c r="AI155" i="8"/>
  <c r="AI154" i="8"/>
  <c r="AI153" i="8"/>
  <c r="AI152" i="8"/>
  <c r="AI151" i="8"/>
  <c r="AI150" i="8"/>
  <c r="AI149" i="8"/>
  <c r="AI148" i="8"/>
  <c r="AI147" i="8"/>
  <c r="AI146" i="8"/>
  <c r="AI145" i="8"/>
  <c r="AI144" i="8"/>
  <c r="AI143" i="8"/>
  <c r="AI142" i="8"/>
  <c r="AI141" i="8"/>
  <c r="AI140" i="8"/>
  <c r="AI139" i="8"/>
  <c r="AI138" i="8"/>
  <c r="AI137" i="8"/>
  <c r="AI136" i="8"/>
  <c r="AI135" i="8"/>
  <c r="AI134" i="8"/>
  <c r="AI133" i="8"/>
  <c r="AI132" i="8"/>
  <c r="AI131" i="8"/>
  <c r="AI130" i="8"/>
  <c r="AI129" i="8"/>
  <c r="AI128" i="8"/>
  <c r="AI127" i="8"/>
  <c r="AI126" i="8"/>
  <c r="AI125" i="8"/>
  <c r="AI124" i="8"/>
  <c r="AI123" i="8"/>
  <c r="AI122" i="8"/>
  <c r="AI121" i="8"/>
  <c r="AI120" i="8"/>
  <c r="AI119" i="8"/>
  <c r="AI118" i="8"/>
  <c r="AI117" i="8"/>
  <c r="AI116" i="8"/>
  <c r="AI115" i="8"/>
  <c r="AI114" i="8"/>
  <c r="AI113" i="8"/>
  <c r="AI112" i="8"/>
  <c r="AI111" i="8"/>
  <c r="AI110" i="8"/>
  <c r="AI109" i="8"/>
  <c r="AI108" i="8"/>
  <c r="AI107" i="8"/>
  <c r="AI106" i="8"/>
  <c r="AI105" i="8"/>
  <c r="AI104" i="8"/>
  <c r="AI103" i="8"/>
  <c r="AI102" i="8"/>
  <c r="AI101" i="8"/>
  <c r="AI100" i="8"/>
  <c r="AI99" i="8"/>
  <c r="AI98" i="8"/>
  <c r="AI97" i="8"/>
  <c r="AI96" i="8"/>
  <c r="AI95" i="8"/>
  <c r="AI94" i="8"/>
  <c r="AI93" i="8"/>
  <c r="AI92" i="8"/>
  <c r="AI91" i="8"/>
  <c r="AI90" i="8"/>
  <c r="AI89" i="8"/>
  <c r="AI88" i="8"/>
  <c r="AI87" i="8"/>
  <c r="AI86" i="8"/>
  <c r="AI85" i="8"/>
  <c r="AI84" i="8"/>
  <c r="AI83" i="8"/>
  <c r="AI82" i="8"/>
  <c r="AI81" i="8"/>
  <c r="AI80" i="8"/>
  <c r="AI79" i="8"/>
  <c r="AI78" i="8"/>
  <c r="AI77" i="8"/>
  <c r="AI76" i="8"/>
  <c r="AI75" i="8"/>
  <c r="AI74" i="8"/>
  <c r="AI73" i="8"/>
  <c r="AI72" i="8"/>
  <c r="AI71" i="8"/>
  <c r="AI70" i="8"/>
  <c r="AI69" i="8"/>
  <c r="AI68" i="8"/>
  <c r="AI67" i="8"/>
  <c r="AI66" i="8"/>
  <c r="AI65" i="8"/>
  <c r="AI64" i="8"/>
  <c r="AI63" i="8"/>
  <c r="AI62" i="8"/>
  <c r="AI61" i="8"/>
  <c r="AI60" i="8"/>
  <c r="AI59" i="8"/>
  <c r="AI58" i="8"/>
  <c r="AI57" i="8"/>
  <c r="AI56" i="8"/>
  <c r="AI55" i="8"/>
  <c r="AI54" i="8"/>
  <c r="AI53" i="8"/>
  <c r="AI52" i="8"/>
  <c r="AI51" i="8"/>
  <c r="AI50" i="8"/>
  <c r="AI49" i="8"/>
  <c r="AI48" i="8"/>
  <c r="AI47" i="8"/>
  <c r="AI46" i="8"/>
  <c r="AI45" i="8"/>
  <c r="AI44" i="8"/>
  <c r="AI43" i="8"/>
  <c r="AI42" i="8"/>
  <c r="AI41" i="8"/>
  <c r="AI40" i="8"/>
  <c r="AI39" i="8"/>
  <c r="AI38" i="8"/>
  <c r="AI37" i="8"/>
  <c r="AI36" i="8"/>
  <c r="AI35" i="8"/>
  <c r="AI34" i="8"/>
  <c r="AI33" i="8"/>
  <c r="AI32" i="8"/>
  <c r="AI31" i="8"/>
  <c r="AI30" i="8"/>
  <c r="AI29" i="8"/>
  <c r="AI28" i="8"/>
  <c r="AI27" i="8"/>
  <c r="AI26" i="8"/>
  <c r="AI25" i="8"/>
  <c r="AI24" i="8"/>
  <c r="AI23" i="8"/>
  <c r="AI22" i="8"/>
  <c r="AI21" i="8"/>
  <c r="AI20" i="8"/>
  <c r="AI19" i="8"/>
  <c r="AI18" i="8"/>
  <c r="AI17" i="8"/>
  <c r="AI16" i="8"/>
  <c r="AI15" i="8"/>
  <c r="AI14" i="8"/>
  <c r="AI13" i="8"/>
  <c r="AI12" i="8"/>
  <c r="AI11" i="8"/>
  <c r="AI10" i="8"/>
  <c r="AI9" i="8"/>
  <c r="AI8" i="8"/>
  <c r="AI7" i="8"/>
  <c r="AI6" i="8"/>
  <c r="AI5" i="8"/>
  <c r="AI4" i="8"/>
  <c r="AI3" i="8"/>
  <c r="AI2" i="8"/>
  <c r="I39" i="1" l="1"/>
  <c r="I64" i="1"/>
  <c r="H64" i="1"/>
  <c r="H30" i="1"/>
  <c r="G8" i="1" l="1"/>
  <c r="G7" i="1"/>
  <c r="AA2811" i="6"/>
  <c r="W2811" i="6" a="1"/>
  <c r="W2811" i="6" s="1"/>
  <c r="AA2810" i="6"/>
  <c r="W2810" i="6" a="1"/>
  <c r="W2810" i="6" s="1"/>
  <c r="AA2809" i="6"/>
  <c r="W2809" i="6" a="1"/>
  <c r="W2809" i="6" s="1"/>
  <c r="AA2808" i="6"/>
  <c r="W2808" i="6" a="1"/>
  <c r="W2808" i="6" s="1"/>
  <c r="AA2807" i="6"/>
  <c r="W2807" i="6" a="1"/>
  <c r="W2807" i="6" s="1"/>
  <c r="AA2806" i="6"/>
  <c r="AA2805" i="6"/>
  <c r="W2805" i="6" a="1"/>
  <c r="W2805" i="6" s="1"/>
  <c r="AA2804" i="6"/>
  <c r="W2804" i="6" a="1"/>
  <c r="W2804" i="6" s="1"/>
  <c r="AA2803" i="6"/>
  <c r="W2803" i="6" a="1"/>
  <c r="W2803" i="6" s="1"/>
  <c r="AA2802" i="6"/>
  <c r="W2802" i="6" a="1"/>
  <c r="W2802" i="6" s="1"/>
  <c r="AA2801" i="6"/>
  <c r="W2801" i="6" a="1"/>
  <c r="W2801" i="6" s="1"/>
  <c r="AA2800" i="6"/>
  <c r="W2800" i="6" a="1"/>
  <c r="W2800" i="6" s="1"/>
  <c r="AA2799" i="6"/>
  <c r="W2799" i="6" a="1"/>
  <c r="W2799" i="6" s="1"/>
  <c r="AA2798" i="6"/>
  <c r="W2798" i="6" a="1"/>
  <c r="W2798" i="6" s="1"/>
  <c r="AA2797" i="6"/>
  <c r="X2797" i="6"/>
  <c r="W2797" i="6" a="1"/>
  <c r="W2797" i="6" s="1"/>
  <c r="AA2796" i="6"/>
  <c r="X2796" i="6"/>
  <c r="W2796" i="6" a="1"/>
  <c r="W2796" i="6" s="1"/>
  <c r="AA2795" i="6"/>
  <c r="X2795" i="6"/>
  <c r="W2795" i="6" a="1"/>
  <c r="W2795" i="6" s="1"/>
  <c r="AA2794" i="6"/>
  <c r="X2794" i="6"/>
  <c r="W2794" i="6" a="1"/>
  <c r="W2794" i="6" s="1"/>
  <c r="AA2793" i="6"/>
  <c r="X2793" i="6"/>
  <c r="W2793" i="6" a="1"/>
  <c r="W2793" i="6" s="1"/>
  <c r="AA2792" i="6"/>
  <c r="X2792" i="6"/>
  <c r="W2792" i="6" a="1"/>
  <c r="W2792" i="6" s="1"/>
  <c r="AA2791" i="6"/>
  <c r="X2791" i="6"/>
  <c r="W2791" i="6" a="1"/>
  <c r="W2791" i="6" s="1"/>
  <c r="AA2790" i="6"/>
  <c r="X2790" i="6"/>
  <c r="W2790" i="6" a="1"/>
  <c r="W2790" i="6" s="1"/>
  <c r="AA2789" i="6"/>
  <c r="X2789" i="6"/>
  <c r="W2789" i="6" a="1"/>
  <c r="W2789" i="6" s="1"/>
  <c r="AA2788" i="6"/>
  <c r="X2788" i="6"/>
  <c r="W2788" i="6" a="1"/>
  <c r="W2788" i="6" s="1"/>
  <c r="AA2787" i="6"/>
  <c r="X2787" i="6"/>
  <c r="AA2786" i="6"/>
  <c r="X2786" i="6"/>
  <c r="AA2785" i="6"/>
  <c r="X2785" i="6"/>
  <c r="W2785" i="6" a="1"/>
  <c r="W2785" i="6" s="1"/>
  <c r="AA2784" i="6"/>
  <c r="X2784" i="6"/>
  <c r="W2784" i="6" a="1"/>
  <c r="W2784" i="6" s="1"/>
  <c r="AA2783" i="6"/>
  <c r="X2783" i="6"/>
  <c r="W2783" i="6" a="1"/>
  <c r="W2783" i="6" s="1"/>
  <c r="AA2782" i="6"/>
  <c r="X2782" i="6"/>
  <c r="W2782" i="6" a="1"/>
  <c r="W2782" i="6" s="1"/>
  <c r="AA2781" i="6"/>
  <c r="X2781" i="6"/>
  <c r="W2781" i="6" a="1"/>
  <c r="W2781" i="6" s="1"/>
  <c r="AA2780" i="6"/>
  <c r="X2780" i="6"/>
  <c r="W2780" i="6" a="1"/>
  <c r="W2780" i="6" s="1"/>
  <c r="AA2779" i="6"/>
  <c r="X2779" i="6"/>
  <c r="W2779" i="6" a="1"/>
  <c r="W2779" i="6" s="1"/>
  <c r="AA2778" i="6"/>
  <c r="X2778" i="6"/>
  <c r="W2778" i="6" a="1"/>
  <c r="W2778" i="6" s="1"/>
  <c r="AA2777" i="6"/>
  <c r="X2777" i="6"/>
  <c r="W2777" i="6" a="1"/>
  <c r="W2777" i="6" s="1"/>
  <c r="AA2776" i="6"/>
  <c r="X2776" i="6"/>
  <c r="W2776" i="6" a="1"/>
  <c r="W2776" i="6" s="1"/>
  <c r="AA2775" i="6"/>
  <c r="X2775" i="6"/>
  <c r="AA2774" i="6"/>
  <c r="X2774" i="6"/>
  <c r="AA2773" i="6"/>
  <c r="X2773" i="6"/>
  <c r="W2773" i="6" a="1"/>
  <c r="W2773" i="6" s="1"/>
  <c r="AA2772" i="6"/>
  <c r="X2772" i="6"/>
  <c r="W2772" i="6" a="1"/>
  <c r="W2772" i="6" s="1"/>
  <c r="AA2771" i="6"/>
  <c r="X2771" i="6"/>
  <c r="W2771" i="6" a="1"/>
  <c r="W2771" i="6" s="1"/>
  <c r="AA2770" i="6"/>
  <c r="X2770" i="6"/>
  <c r="W2770" i="6" a="1"/>
  <c r="W2770" i="6" s="1"/>
  <c r="AA2769" i="6"/>
  <c r="X2769" i="6"/>
  <c r="W2769" i="6" a="1"/>
  <c r="W2769" i="6" s="1"/>
  <c r="AA2768" i="6"/>
  <c r="X2768" i="6"/>
  <c r="W2768" i="6" a="1"/>
  <c r="W2768" i="6" s="1"/>
  <c r="AA2767" i="6"/>
  <c r="X2767" i="6"/>
  <c r="W2767" i="6" a="1"/>
  <c r="W2767" i="6" s="1"/>
  <c r="AA2766" i="6"/>
  <c r="X2766" i="6"/>
  <c r="W2766" i="6" a="1"/>
  <c r="W2766" i="6" s="1"/>
  <c r="AA2765" i="6"/>
  <c r="X2765" i="6"/>
  <c r="AA2764" i="6"/>
  <c r="X2764" i="6"/>
  <c r="W2764" i="6" a="1"/>
  <c r="W2764" i="6" s="1"/>
  <c r="AA2763" i="6"/>
  <c r="X2763" i="6"/>
  <c r="W2763" i="6" a="1"/>
  <c r="W2763" i="6" s="1"/>
  <c r="AA2762" i="6"/>
  <c r="X2762" i="6"/>
  <c r="W2762" i="6" a="1"/>
  <c r="W2762" i="6" s="1"/>
  <c r="AA2761" i="6"/>
  <c r="X2761" i="6"/>
  <c r="W2761" i="6" a="1"/>
  <c r="W2761" i="6" s="1"/>
  <c r="AA2760" i="6"/>
  <c r="X2760" i="6"/>
  <c r="W2760" i="6" a="1"/>
  <c r="W2760" i="6" s="1"/>
  <c r="AA2759" i="6"/>
  <c r="X2759" i="6"/>
  <c r="W2759" i="6" a="1"/>
  <c r="W2759" i="6" s="1"/>
  <c r="AA2758" i="6"/>
  <c r="X2758" i="6"/>
  <c r="W2758" i="6" a="1"/>
  <c r="W2758" i="6" s="1"/>
  <c r="AA2757" i="6"/>
  <c r="X2757" i="6"/>
  <c r="W2757" i="6" a="1"/>
  <c r="W2757" i="6" s="1"/>
  <c r="AA2756" i="6"/>
  <c r="X2756" i="6"/>
  <c r="W2756" i="6" a="1"/>
  <c r="W2756" i="6" s="1"/>
  <c r="AA2755" i="6"/>
  <c r="X2755" i="6"/>
  <c r="W2755" i="6" a="1"/>
  <c r="W2755" i="6" s="1"/>
  <c r="AA2754" i="6"/>
  <c r="X2754" i="6"/>
  <c r="W2754" i="6" a="1"/>
  <c r="W2754" i="6" s="1"/>
  <c r="AA2753" i="6"/>
  <c r="X2753" i="6"/>
  <c r="W2753" i="6" a="1"/>
  <c r="W2753" i="6" s="1"/>
  <c r="AA2752" i="6"/>
  <c r="X2752" i="6"/>
  <c r="W2752" i="6" a="1"/>
  <c r="W2752" i="6" s="1"/>
  <c r="AA2751" i="6"/>
  <c r="X2751" i="6"/>
  <c r="W2751" i="6" a="1"/>
  <c r="W2751" i="6" s="1"/>
  <c r="AA2750" i="6"/>
  <c r="X2750" i="6"/>
  <c r="W2750" i="6" a="1"/>
  <c r="W2750" i="6" s="1"/>
  <c r="AA2749" i="6"/>
  <c r="X2749" i="6"/>
  <c r="W2749" i="6" a="1"/>
  <c r="W2749" i="6" s="1"/>
  <c r="AA2748" i="6"/>
  <c r="X2748" i="6"/>
  <c r="W2748" i="6" a="1"/>
  <c r="W2748" i="6" s="1"/>
  <c r="AA2747" i="6"/>
  <c r="X2747" i="6"/>
  <c r="W2747" i="6" a="1"/>
  <c r="W2747" i="6" s="1"/>
  <c r="AA2746" i="6"/>
  <c r="X2746" i="6"/>
  <c r="AA2745" i="6"/>
  <c r="X2745" i="6"/>
  <c r="AA2744" i="6"/>
  <c r="X2744" i="6"/>
  <c r="W2744" i="6" a="1"/>
  <c r="W2744" i="6" s="1"/>
  <c r="AA2743" i="6"/>
  <c r="X2743" i="6"/>
  <c r="W2743" i="6" a="1"/>
  <c r="W2743" i="6" s="1"/>
  <c r="AA2742" i="6"/>
  <c r="X2742" i="6"/>
  <c r="W2742" i="6" a="1"/>
  <c r="W2742" i="6" s="1"/>
  <c r="AA2741" i="6"/>
  <c r="X2741" i="6"/>
  <c r="W2741" i="6" a="1"/>
  <c r="W2741" i="6" s="1"/>
  <c r="AA2740" i="6"/>
  <c r="X2740" i="6"/>
  <c r="W2740" i="6" a="1"/>
  <c r="W2740" i="6" s="1"/>
  <c r="AA2739" i="6"/>
  <c r="X2739" i="6"/>
  <c r="W2739" i="6" a="1"/>
  <c r="W2739" i="6" s="1"/>
  <c r="AA2738" i="6"/>
  <c r="X2738" i="6"/>
  <c r="W2738" i="6" a="1"/>
  <c r="W2738" i="6" s="1"/>
  <c r="AA2737" i="6"/>
  <c r="X2737" i="6"/>
  <c r="W2737" i="6" a="1"/>
  <c r="W2737" i="6" s="1"/>
  <c r="AA2736" i="6"/>
  <c r="X2736" i="6"/>
  <c r="W2736" i="6" a="1"/>
  <c r="W2736" i="6" s="1"/>
  <c r="AA2735" i="6"/>
  <c r="X2735" i="6"/>
  <c r="AA2734" i="6"/>
  <c r="X2734" i="6"/>
  <c r="AA2733" i="6"/>
  <c r="X2733" i="6"/>
  <c r="AA2732" i="6"/>
  <c r="X2732" i="6"/>
  <c r="W2732" i="6" a="1"/>
  <c r="W2732" i="6" s="1"/>
  <c r="AA2731" i="6"/>
  <c r="X2731" i="6"/>
  <c r="W2731" i="6" a="1"/>
  <c r="W2731" i="6" s="1"/>
  <c r="AA2730" i="6"/>
  <c r="X2730" i="6"/>
  <c r="W2730" i="6" a="1"/>
  <c r="W2730" i="6" s="1"/>
  <c r="AA2729" i="6"/>
  <c r="X2729" i="6"/>
  <c r="W2729" i="6" a="1"/>
  <c r="W2729" i="6" s="1"/>
  <c r="AA2728" i="6"/>
  <c r="X2728" i="6"/>
  <c r="W2728" i="6" a="1"/>
  <c r="W2728" i="6" s="1"/>
  <c r="AA2727" i="6"/>
  <c r="X2727" i="6"/>
  <c r="W2727" i="6" a="1"/>
  <c r="W2727" i="6" s="1"/>
  <c r="AA2726" i="6"/>
  <c r="X2726" i="6"/>
  <c r="W2726" i="6" a="1"/>
  <c r="W2726" i="6" s="1"/>
  <c r="AA2725" i="6"/>
  <c r="X2725" i="6"/>
  <c r="W2725" i="6" a="1"/>
  <c r="W2725" i="6" s="1"/>
  <c r="AA2724" i="6"/>
  <c r="X2724" i="6"/>
  <c r="W2724" i="6" a="1"/>
  <c r="W2724" i="6" s="1"/>
  <c r="AA2723" i="6"/>
  <c r="X2723" i="6"/>
  <c r="W2723" i="6" a="1"/>
  <c r="W2723" i="6" s="1"/>
  <c r="AA2722" i="6"/>
  <c r="X2722" i="6"/>
  <c r="W2722" i="6" a="1"/>
  <c r="W2722" i="6" s="1"/>
  <c r="AA2721" i="6"/>
  <c r="X2721" i="6"/>
  <c r="W2721" i="6" a="1"/>
  <c r="W2721" i="6" s="1"/>
  <c r="AA2720" i="6"/>
  <c r="X2720" i="6"/>
  <c r="W2720" i="6" a="1"/>
  <c r="W2720" i="6" s="1"/>
  <c r="AA2719" i="6"/>
  <c r="X2719" i="6"/>
  <c r="W2719" i="6" a="1"/>
  <c r="W2719" i="6" s="1"/>
  <c r="AA2718" i="6"/>
  <c r="X2718" i="6"/>
  <c r="W2718" i="6" a="1"/>
  <c r="W2718" i="6" s="1"/>
  <c r="AA2717" i="6"/>
  <c r="X2717" i="6"/>
  <c r="W2717" i="6" a="1"/>
  <c r="W2717" i="6" s="1"/>
  <c r="AA2716" i="6"/>
  <c r="X2716" i="6"/>
  <c r="W2716" i="6" a="1"/>
  <c r="W2716" i="6" s="1"/>
  <c r="AA2715" i="6"/>
  <c r="X2715" i="6"/>
  <c r="W2715" i="6" a="1"/>
  <c r="W2715" i="6" s="1"/>
  <c r="AA2714" i="6"/>
  <c r="X2714" i="6"/>
  <c r="W2714" i="6" a="1"/>
  <c r="W2714" i="6" s="1"/>
  <c r="AA2713" i="6"/>
  <c r="X2713" i="6"/>
  <c r="W2713" i="6" a="1"/>
  <c r="W2713" i="6" s="1"/>
  <c r="AA2712" i="6"/>
  <c r="X2712" i="6"/>
  <c r="W2712" i="6" a="1"/>
  <c r="W2712" i="6" s="1"/>
  <c r="AA2711" i="6"/>
  <c r="X2711" i="6"/>
  <c r="W2711" i="6" a="1"/>
  <c r="W2711" i="6" s="1"/>
  <c r="AA2710" i="6"/>
  <c r="X2710" i="6"/>
  <c r="W2710" i="6" a="1"/>
  <c r="W2710" i="6" s="1"/>
  <c r="AA2709" i="6"/>
  <c r="X2709" i="6"/>
  <c r="W2709" i="6" a="1"/>
  <c r="W2709" i="6" s="1"/>
  <c r="AA2708" i="6"/>
  <c r="X2708" i="6"/>
  <c r="W2708" i="6" a="1"/>
  <c r="W2708" i="6" s="1"/>
  <c r="AA2707" i="6"/>
  <c r="X2707" i="6"/>
  <c r="W2707" i="6" a="1"/>
  <c r="W2707" i="6" s="1"/>
  <c r="AA2706" i="6"/>
  <c r="X2706" i="6"/>
  <c r="W2706" i="6" a="1"/>
  <c r="W2706" i="6" s="1"/>
  <c r="AA2705" i="6"/>
  <c r="X2705" i="6"/>
  <c r="W2705" i="6" a="1"/>
  <c r="W2705" i="6" s="1"/>
  <c r="AA2704" i="6"/>
  <c r="X2704" i="6"/>
  <c r="W2704" i="6" a="1"/>
  <c r="W2704" i="6" s="1"/>
  <c r="AA2703" i="6"/>
  <c r="X2703" i="6"/>
  <c r="W2703" i="6" a="1"/>
  <c r="W2703" i="6" s="1"/>
  <c r="AA2702" i="6"/>
  <c r="X2702" i="6"/>
  <c r="W2702" i="6" a="1"/>
  <c r="W2702" i="6" s="1"/>
  <c r="AA2701" i="6"/>
  <c r="X2701" i="6"/>
  <c r="W2701" i="6" a="1"/>
  <c r="W2701" i="6" s="1"/>
  <c r="AA2700" i="6"/>
  <c r="X2700" i="6"/>
  <c r="W2700" i="6" a="1"/>
  <c r="W2700" i="6" s="1"/>
  <c r="AA2699" i="6"/>
  <c r="X2699" i="6"/>
  <c r="W2699" i="6" a="1"/>
  <c r="W2699" i="6" s="1"/>
  <c r="AA2698" i="6"/>
  <c r="X2698" i="6"/>
  <c r="W2698" i="6" a="1"/>
  <c r="W2698" i="6" s="1"/>
  <c r="AA2697" i="6"/>
  <c r="X2697" i="6"/>
  <c r="W2697" i="6" a="1"/>
  <c r="W2697" i="6" s="1"/>
  <c r="AA2696" i="6"/>
  <c r="X2696" i="6"/>
  <c r="W2696" i="6" a="1"/>
  <c r="W2696" i="6" s="1"/>
  <c r="AA2695" i="6"/>
  <c r="X2695" i="6"/>
  <c r="W2695" i="6" a="1"/>
  <c r="W2695" i="6" s="1"/>
  <c r="AA2694" i="6"/>
  <c r="X2694" i="6"/>
  <c r="W2694" i="6" a="1"/>
  <c r="W2694" i="6" s="1"/>
  <c r="AA2693" i="6"/>
  <c r="X2693" i="6"/>
  <c r="W2693" i="6" a="1"/>
  <c r="W2693" i="6" s="1"/>
  <c r="AA2692" i="6"/>
  <c r="X2692" i="6"/>
  <c r="W2692" i="6" a="1"/>
  <c r="W2692" i="6" s="1"/>
  <c r="AA2691" i="6"/>
  <c r="X2691" i="6"/>
  <c r="W2691" i="6" a="1"/>
  <c r="W2691" i="6" s="1"/>
  <c r="AA2690" i="6"/>
  <c r="X2690" i="6"/>
  <c r="W2690" i="6" a="1"/>
  <c r="W2690" i="6" s="1"/>
  <c r="AA2689" i="6"/>
  <c r="X2689" i="6"/>
  <c r="W2689" i="6" a="1"/>
  <c r="W2689" i="6" s="1"/>
  <c r="AA2688" i="6"/>
  <c r="X2688" i="6"/>
  <c r="W2688" i="6" a="1"/>
  <c r="W2688" i="6" s="1"/>
  <c r="AA2687" i="6"/>
  <c r="X2687" i="6"/>
  <c r="W2687" i="6" a="1"/>
  <c r="W2687" i="6" s="1"/>
  <c r="AA2686" i="6"/>
  <c r="X2686" i="6"/>
  <c r="W2686" i="6" a="1"/>
  <c r="W2686" i="6" s="1"/>
  <c r="AA2685" i="6"/>
  <c r="X2685" i="6"/>
  <c r="W2685" i="6" a="1"/>
  <c r="W2685" i="6" s="1"/>
  <c r="AA2684" i="6"/>
  <c r="X2684" i="6"/>
  <c r="W2684" i="6" a="1"/>
  <c r="W2684" i="6" s="1"/>
  <c r="AA2683" i="6"/>
  <c r="X2683" i="6"/>
  <c r="W2683" i="6" a="1"/>
  <c r="W2683" i="6" s="1"/>
  <c r="AA2682" i="6"/>
  <c r="X2682" i="6"/>
  <c r="W2682" i="6" a="1"/>
  <c r="W2682" i="6" s="1"/>
  <c r="AA2681" i="6"/>
  <c r="X2681" i="6"/>
  <c r="W2681" i="6" a="1"/>
  <c r="W2681" i="6" s="1"/>
  <c r="AA2680" i="6"/>
  <c r="X2680" i="6"/>
  <c r="W2680" i="6" a="1"/>
  <c r="W2680" i="6" s="1"/>
  <c r="AA2679" i="6"/>
  <c r="X2679" i="6"/>
  <c r="W2679" i="6" a="1"/>
  <c r="W2679" i="6" s="1"/>
  <c r="AA2678" i="6"/>
  <c r="X2678" i="6"/>
  <c r="W2678" i="6" a="1"/>
  <c r="W2678" i="6" s="1"/>
  <c r="AA2677" i="6"/>
  <c r="X2677" i="6"/>
  <c r="W2677" i="6" a="1"/>
  <c r="W2677" i="6" s="1"/>
  <c r="AA2676" i="6"/>
  <c r="X2676" i="6"/>
  <c r="AA2675" i="6"/>
  <c r="X2675" i="6"/>
  <c r="AA2674" i="6"/>
  <c r="X2674" i="6"/>
  <c r="W2674" i="6" a="1"/>
  <c r="W2674" i="6" s="1"/>
  <c r="AA2673" i="6"/>
  <c r="X2673" i="6"/>
  <c r="W2673" i="6" a="1"/>
  <c r="W2673" i="6" s="1"/>
  <c r="AA2672" i="6"/>
  <c r="X2672" i="6"/>
  <c r="W2672" i="6" a="1"/>
  <c r="W2672" i="6" s="1"/>
  <c r="AA2671" i="6"/>
  <c r="X2671" i="6"/>
  <c r="W2671" i="6" a="1"/>
  <c r="W2671" i="6" s="1"/>
  <c r="AA2670" i="6"/>
  <c r="X2670" i="6"/>
  <c r="W2670" i="6" a="1"/>
  <c r="W2670" i="6" s="1"/>
  <c r="AA2669" i="6"/>
  <c r="X2669" i="6"/>
  <c r="W2669" i="6" a="1"/>
  <c r="W2669" i="6" s="1"/>
  <c r="AA2668" i="6"/>
  <c r="X2668" i="6"/>
  <c r="W2668" i="6" a="1"/>
  <c r="W2668" i="6" s="1"/>
  <c r="AA2667" i="6"/>
  <c r="X2667" i="6"/>
  <c r="W2667" i="6" a="1"/>
  <c r="W2667" i="6" s="1"/>
  <c r="AA2666" i="6"/>
  <c r="X2666" i="6"/>
  <c r="W2666" i="6" a="1"/>
  <c r="W2666" i="6" s="1"/>
  <c r="AA2665" i="6"/>
  <c r="X2665" i="6"/>
  <c r="W2665" i="6" a="1"/>
  <c r="W2665" i="6" s="1"/>
  <c r="AA2664" i="6"/>
  <c r="X2664" i="6"/>
  <c r="AA2663" i="6"/>
  <c r="X2663" i="6"/>
  <c r="AA2662" i="6"/>
  <c r="X2662" i="6"/>
  <c r="W2662" i="6" a="1"/>
  <c r="W2662" i="6" s="1"/>
  <c r="AA2661" i="6"/>
  <c r="X2661" i="6"/>
  <c r="W2661" i="6" a="1"/>
  <c r="W2661" i="6" s="1"/>
  <c r="AA2660" i="6"/>
  <c r="X2660" i="6"/>
  <c r="W2660" i="6" a="1"/>
  <c r="W2660" i="6" s="1"/>
  <c r="AA2659" i="6"/>
  <c r="X2659" i="6"/>
  <c r="W2659" i="6" a="1"/>
  <c r="W2659" i="6" s="1"/>
  <c r="AA2658" i="6"/>
  <c r="X2658" i="6"/>
  <c r="W2658" i="6" a="1"/>
  <c r="W2658" i="6" s="1"/>
  <c r="AA2657" i="6"/>
  <c r="X2657" i="6"/>
  <c r="AA2656" i="6"/>
  <c r="X2656" i="6"/>
  <c r="AA2655" i="6"/>
  <c r="X2655" i="6"/>
  <c r="W2655" i="6" a="1"/>
  <c r="W2655" i="6" s="1"/>
  <c r="AA2654" i="6"/>
  <c r="X2654" i="6"/>
  <c r="W2654" i="6" a="1"/>
  <c r="W2654" i="6" s="1"/>
  <c r="AA2653" i="6"/>
  <c r="X2653" i="6"/>
  <c r="W2653" i="6" a="1"/>
  <c r="W2653" i="6" s="1"/>
  <c r="AA2652" i="6"/>
  <c r="X2652" i="6"/>
  <c r="W2652" i="6" a="1"/>
  <c r="W2652" i="6" s="1"/>
  <c r="AA2651" i="6"/>
  <c r="X2651" i="6"/>
  <c r="W2651" i="6" a="1"/>
  <c r="W2651" i="6" s="1"/>
  <c r="AA2650" i="6"/>
  <c r="X2650" i="6"/>
  <c r="W2650" i="6" a="1"/>
  <c r="W2650" i="6" s="1"/>
  <c r="AA2649" i="6"/>
  <c r="X2649" i="6"/>
  <c r="W2649" i="6" a="1"/>
  <c r="W2649" i="6" s="1"/>
  <c r="AA2648" i="6"/>
  <c r="X2648" i="6"/>
  <c r="W2648" i="6" a="1"/>
  <c r="W2648" i="6" s="1"/>
  <c r="AA2647" i="6"/>
  <c r="X2647" i="6"/>
  <c r="W2647" i="6" a="1"/>
  <c r="W2647" i="6" s="1"/>
  <c r="AA2646" i="6"/>
  <c r="X2646" i="6"/>
  <c r="W2646" i="6" a="1"/>
  <c r="W2646" i="6" s="1"/>
  <c r="AA2645" i="6"/>
  <c r="X2645" i="6"/>
  <c r="W2645" i="6" a="1"/>
  <c r="W2645" i="6" s="1"/>
  <c r="AA2644" i="6"/>
  <c r="X2644" i="6"/>
  <c r="W2644" i="6" a="1"/>
  <c r="W2644" i="6" s="1"/>
  <c r="AA2643" i="6"/>
  <c r="X2643" i="6"/>
  <c r="W2643" i="6" a="1"/>
  <c r="W2643" i="6" s="1"/>
  <c r="AA2642" i="6"/>
  <c r="X2642" i="6"/>
  <c r="W2642" i="6" a="1"/>
  <c r="W2642" i="6" s="1"/>
  <c r="AA2641" i="6"/>
  <c r="X2641" i="6"/>
  <c r="W2641" i="6" a="1"/>
  <c r="W2641" i="6" s="1"/>
  <c r="AA2640" i="6"/>
  <c r="X2640" i="6"/>
  <c r="W2640" i="6" a="1"/>
  <c r="W2640" i="6" s="1"/>
  <c r="AA2639" i="6"/>
  <c r="X2639" i="6"/>
  <c r="W2639" i="6" a="1"/>
  <c r="W2639" i="6" s="1"/>
  <c r="AA2638" i="6"/>
  <c r="X2638" i="6"/>
  <c r="W2638" i="6" a="1"/>
  <c r="W2638" i="6" s="1"/>
  <c r="AA2637" i="6"/>
  <c r="X2637" i="6"/>
  <c r="W2637" i="6" a="1"/>
  <c r="W2637" i="6" s="1"/>
  <c r="AA2636" i="6"/>
  <c r="X2636" i="6"/>
  <c r="W2636" i="6" a="1"/>
  <c r="W2636" i="6" s="1"/>
  <c r="AA2635" i="6"/>
  <c r="X2635" i="6"/>
  <c r="W2635" i="6" a="1"/>
  <c r="W2635" i="6" s="1"/>
  <c r="AA2634" i="6"/>
  <c r="X2634" i="6"/>
  <c r="W2634" i="6" a="1"/>
  <c r="W2634" i="6" s="1"/>
  <c r="AA2633" i="6"/>
  <c r="X2633" i="6"/>
  <c r="W2633" i="6" a="1"/>
  <c r="W2633" i="6" s="1"/>
  <c r="AA2632" i="6"/>
  <c r="X2632" i="6"/>
  <c r="W2632" i="6" a="1"/>
  <c r="W2632" i="6" s="1"/>
  <c r="AA2631" i="6"/>
  <c r="X2631" i="6"/>
  <c r="W2631" i="6" a="1"/>
  <c r="W2631" i="6" s="1"/>
  <c r="AA2630" i="6"/>
  <c r="X2630" i="6"/>
  <c r="W2630" i="6" a="1"/>
  <c r="W2630" i="6" s="1"/>
  <c r="AA2629" i="6"/>
  <c r="X2629" i="6"/>
  <c r="W2629" i="6" a="1"/>
  <c r="W2629" i="6" s="1"/>
  <c r="AA2628" i="6"/>
  <c r="X2628" i="6"/>
  <c r="W2628" i="6" a="1"/>
  <c r="W2628" i="6" s="1"/>
  <c r="AA2627" i="6"/>
  <c r="X2627" i="6"/>
  <c r="AA2626" i="6"/>
  <c r="X2626" i="6"/>
  <c r="AA2625" i="6"/>
  <c r="X2625" i="6"/>
  <c r="W2625" i="6" a="1"/>
  <c r="W2625" i="6" s="1"/>
  <c r="AA2624" i="6"/>
  <c r="X2624" i="6"/>
  <c r="W2624" i="6"/>
  <c r="W2624" i="6" a="1"/>
  <c r="AA2623" i="6"/>
  <c r="X2623" i="6"/>
  <c r="W2623" i="6" a="1"/>
  <c r="W2623" i="6" s="1"/>
  <c r="AA2622" i="6"/>
  <c r="X2622" i="6"/>
  <c r="W2622" i="6" a="1"/>
  <c r="W2622" i="6" s="1"/>
  <c r="AA2621" i="6"/>
  <c r="X2621" i="6"/>
  <c r="W2621" i="6" a="1"/>
  <c r="W2621" i="6" s="1"/>
  <c r="AA2620" i="6"/>
  <c r="X2620" i="6"/>
  <c r="W2620" i="6" a="1"/>
  <c r="W2620" i="6" s="1"/>
  <c r="AA2619" i="6"/>
  <c r="X2619" i="6"/>
  <c r="W2619" i="6" a="1"/>
  <c r="W2619" i="6" s="1"/>
  <c r="AA2618" i="6"/>
  <c r="X2618" i="6"/>
  <c r="W2618" i="6" a="1"/>
  <c r="W2618" i="6" s="1"/>
  <c r="AA2617" i="6"/>
  <c r="X2617" i="6"/>
  <c r="W2617" i="6" a="1"/>
  <c r="W2617" i="6" s="1"/>
  <c r="AA2616" i="6"/>
  <c r="X2616" i="6"/>
  <c r="W2616" i="6" a="1"/>
  <c r="W2616" i="6" s="1"/>
  <c r="AA2615" i="6"/>
  <c r="X2615" i="6"/>
  <c r="W2615" i="6" a="1"/>
  <c r="W2615" i="6" s="1"/>
  <c r="AA2614" i="6"/>
  <c r="X2614" i="6"/>
  <c r="W2614" i="6" a="1"/>
  <c r="W2614" i="6" s="1"/>
  <c r="AA2613" i="6"/>
  <c r="X2613" i="6"/>
  <c r="AA2612" i="6"/>
  <c r="X2612" i="6"/>
  <c r="AA2611" i="6"/>
  <c r="X2611" i="6"/>
  <c r="W2611" i="6" a="1"/>
  <c r="W2611" i="6" s="1"/>
  <c r="AA2610" i="6"/>
  <c r="X2610" i="6"/>
  <c r="W2610" i="6" a="1"/>
  <c r="W2610" i="6" s="1"/>
  <c r="AA2609" i="6"/>
  <c r="X2609" i="6"/>
  <c r="W2609" i="6" a="1"/>
  <c r="W2609" i="6" s="1"/>
  <c r="AA2608" i="6"/>
  <c r="X2608" i="6"/>
  <c r="W2608" i="6" a="1"/>
  <c r="W2608" i="6" s="1"/>
  <c r="AA2607" i="6"/>
  <c r="X2607" i="6"/>
  <c r="W2607" i="6" a="1"/>
  <c r="W2607" i="6" s="1"/>
  <c r="AA2606" i="6"/>
  <c r="X2606" i="6"/>
  <c r="W2606" i="6" a="1"/>
  <c r="W2606" i="6" s="1"/>
  <c r="AA2605" i="6"/>
  <c r="X2605" i="6"/>
  <c r="W2605" i="6" a="1"/>
  <c r="W2605" i="6" s="1"/>
  <c r="AA2604" i="6"/>
  <c r="X2604" i="6"/>
  <c r="W2604" i="6" a="1"/>
  <c r="W2604" i="6" s="1"/>
  <c r="AA2603" i="6"/>
  <c r="X2603" i="6"/>
  <c r="W2603" i="6" a="1"/>
  <c r="W2603" i="6" s="1"/>
  <c r="AA2602" i="6"/>
  <c r="X2602" i="6"/>
  <c r="W2602" i="6" a="1"/>
  <c r="W2602" i="6" s="1"/>
  <c r="AA2601" i="6"/>
  <c r="X2601" i="6"/>
  <c r="W2601" i="6" a="1"/>
  <c r="W2601" i="6" s="1"/>
  <c r="AA2600" i="6"/>
  <c r="X2600" i="6"/>
  <c r="W2600" i="6" a="1"/>
  <c r="W2600" i="6" s="1"/>
  <c r="AA2599" i="6"/>
  <c r="X2599" i="6"/>
  <c r="W2599" i="6" a="1"/>
  <c r="W2599" i="6" s="1"/>
  <c r="AA2598" i="6"/>
  <c r="X2598" i="6"/>
  <c r="W2598" i="6" a="1"/>
  <c r="W2598" i="6" s="1"/>
  <c r="AA2597" i="6"/>
  <c r="X2597" i="6"/>
  <c r="W2597" i="6" a="1"/>
  <c r="W2597" i="6" s="1"/>
  <c r="AA2596" i="6"/>
  <c r="X2596" i="6"/>
  <c r="W2596" i="6" a="1"/>
  <c r="W2596" i="6" s="1"/>
  <c r="AA2595" i="6"/>
  <c r="X2595" i="6"/>
  <c r="W2595" i="6" a="1"/>
  <c r="W2595" i="6" s="1"/>
  <c r="AA2594" i="6"/>
  <c r="X2594" i="6"/>
  <c r="W2594" i="6" a="1"/>
  <c r="W2594" i="6" s="1"/>
  <c r="AA2593" i="6"/>
  <c r="X2593" i="6"/>
  <c r="W2593" i="6" a="1"/>
  <c r="W2593" i="6" s="1"/>
  <c r="AA2592" i="6"/>
  <c r="X2592" i="6"/>
  <c r="W2592" i="6" a="1"/>
  <c r="W2592" i="6" s="1"/>
  <c r="AA2591" i="6"/>
  <c r="X2591" i="6"/>
  <c r="W2591" i="6" a="1"/>
  <c r="W2591" i="6" s="1"/>
  <c r="AA2590" i="6"/>
  <c r="X2590" i="6"/>
  <c r="W2590" i="6" a="1"/>
  <c r="W2590" i="6" s="1"/>
  <c r="AA2589" i="6"/>
  <c r="X2589" i="6"/>
  <c r="W2589" i="6" a="1"/>
  <c r="W2589" i="6" s="1"/>
  <c r="AA2588" i="6"/>
  <c r="X2588" i="6"/>
  <c r="W2588" i="6" a="1"/>
  <c r="W2588" i="6" s="1"/>
  <c r="AA2587" i="6"/>
  <c r="X2587" i="6"/>
  <c r="W2587" i="6" a="1"/>
  <c r="W2587" i="6" s="1"/>
  <c r="AA2586" i="6"/>
  <c r="X2586" i="6"/>
  <c r="W2586" i="6" a="1"/>
  <c r="W2586" i="6" s="1"/>
  <c r="AA2585" i="6"/>
  <c r="X2585" i="6"/>
  <c r="W2585" i="6" a="1"/>
  <c r="W2585" i="6" s="1"/>
  <c r="AA2584" i="6"/>
  <c r="X2584" i="6"/>
  <c r="W2584" i="6" a="1"/>
  <c r="W2584" i="6" s="1"/>
  <c r="AA2583" i="6"/>
  <c r="X2583" i="6"/>
  <c r="W2583" i="6" a="1"/>
  <c r="W2583" i="6" s="1"/>
  <c r="AA2582" i="6"/>
  <c r="X2582" i="6"/>
  <c r="W2582" i="6" a="1"/>
  <c r="W2582" i="6" s="1"/>
  <c r="AA2581" i="6"/>
  <c r="X2581" i="6"/>
  <c r="W2581" i="6" a="1"/>
  <c r="W2581" i="6" s="1"/>
  <c r="AA2580" i="6"/>
  <c r="X2580" i="6"/>
  <c r="W2580" i="6" a="1"/>
  <c r="W2580" i="6" s="1"/>
  <c r="AA2579" i="6"/>
  <c r="X2579" i="6"/>
  <c r="W2579" i="6" a="1"/>
  <c r="W2579" i="6" s="1"/>
  <c r="AA2578" i="6"/>
  <c r="X2578" i="6"/>
  <c r="W2578" i="6" a="1"/>
  <c r="W2578" i="6" s="1"/>
  <c r="AA2577" i="6"/>
  <c r="X2577" i="6"/>
  <c r="W2577" i="6" a="1"/>
  <c r="W2577" i="6" s="1"/>
  <c r="AA2576" i="6"/>
  <c r="X2576" i="6"/>
  <c r="W2576" i="6" a="1"/>
  <c r="W2576" i="6" s="1"/>
  <c r="AA2575" i="6"/>
  <c r="X2575" i="6"/>
  <c r="W2575" i="6" a="1"/>
  <c r="W2575" i="6" s="1"/>
  <c r="AA2574" i="6"/>
  <c r="X2574" i="6"/>
  <c r="W2574" i="6" a="1"/>
  <c r="W2574" i="6" s="1"/>
  <c r="AA2573" i="6"/>
  <c r="X2573" i="6"/>
  <c r="W2573" i="6" a="1"/>
  <c r="W2573" i="6" s="1"/>
  <c r="AA2572" i="6"/>
  <c r="X2572" i="6"/>
  <c r="W2572" i="6" a="1"/>
  <c r="W2572" i="6" s="1"/>
  <c r="AA2571" i="6"/>
  <c r="X2571" i="6"/>
  <c r="W2571" i="6" a="1"/>
  <c r="W2571" i="6" s="1"/>
  <c r="AA2570" i="6"/>
  <c r="X2570" i="6"/>
  <c r="W2570" i="6" a="1"/>
  <c r="W2570" i="6" s="1"/>
  <c r="AA2569" i="6"/>
  <c r="X2569" i="6"/>
  <c r="W2569" i="6" a="1"/>
  <c r="W2569" i="6" s="1"/>
  <c r="AA2568" i="6"/>
  <c r="X2568" i="6"/>
  <c r="W2568" i="6" a="1"/>
  <c r="W2568" i="6" s="1"/>
  <c r="AA2567" i="6"/>
  <c r="X2567" i="6"/>
  <c r="W2567" i="6" a="1"/>
  <c r="W2567" i="6" s="1"/>
  <c r="AA2566" i="6"/>
  <c r="X2566" i="6"/>
  <c r="W2566" i="6" a="1"/>
  <c r="W2566" i="6" s="1"/>
  <c r="AA2565" i="6"/>
  <c r="X2565" i="6"/>
  <c r="W2565" i="6" a="1"/>
  <c r="W2565" i="6" s="1"/>
  <c r="AA2564" i="6"/>
  <c r="X2564" i="6"/>
  <c r="W2564" i="6" a="1"/>
  <c r="W2564" i="6" s="1"/>
  <c r="AA2563" i="6"/>
  <c r="X2563" i="6"/>
  <c r="W2563" i="6" a="1"/>
  <c r="W2563" i="6" s="1"/>
  <c r="AA2562" i="6"/>
  <c r="X2562" i="6"/>
  <c r="W2562" i="6" a="1"/>
  <c r="W2562" i="6" s="1"/>
  <c r="AA2561" i="6"/>
  <c r="X2561" i="6"/>
  <c r="W2561" i="6" a="1"/>
  <c r="W2561" i="6" s="1"/>
  <c r="AA2560" i="6"/>
  <c r="X2560" i="6"/>
  <c r="AA2559" i="6"/>
  <c r="X2559" i="6"/>
  <c r="AA2558" i="6"/>
  <c r="X2558" i="6"/>
  <c r="W2558" i="6" a="1"/>
  <c r="W2558" i="6" s="1"/>
  <c r="AA2557" i="6"/>
  <c r="X2557" i="6"/>
  <c r="W2557" i="6" a="1"/>
  <c r="W2557" i="6" s="1"/>
  <c r="AA2556" i="6"/>
  <c r="X2556" i="6"/>
  <c r="W2556" i="6" a="1"/>
  <c r="W2556" i="6" s="1"/>
  <c r="AA2555" i="6"/>
  <c r="X2555" i="6"/>
  <c r="W2555" i="6" a="1"/>
  <c r="W2555" i="6" s="1"/>
  <c r="AA2554" i="6"/>
  <c r="X2554" i="6"/>
  <c r="W2554" i="6" a="1"/>
  <c r="W2554" i="6" s="1"/>
  <c r="AA2553" i="6"/>
  <c r="X2553" i="6"/>
  <c r="W2553" i="6" a="1"/>
  <c r="W2553" i="6" s="1"/>
  <c r="AA2552" i="6"/>
  <c r="X2552" i="6"/>
  <c r="W2552" i="6" a="1"/>
  <c r="W2552" i="6" s="1"/>
  <c r="AA2551" i="6"/>
  <c r="X2551" i="6"/>
  <c r="W2551" i="6" a="1"/>
  <c r="W2551" i="6" s="1"/>
  <c r="AA2550" i="6"/>
  <c r="X2550" i="6"/>
  <c r="W2550" i="6" a="1"/>
  <c r="W2550" i="6" s="1"/>
  <c r="AA2549" i="6"/>
  <c r="X2549" i="6"/>
  <c r="W2549" i="6" a="1"/>
  <c r="W2549" i="6" s="1"/>
  <c r="AA2548" i="6"/>
  <c r="X2548" i="6"/>
  <c r="W2548" i="6" a="1"/>
  <c r="W2548" i="6" s="1"/>
  <c r="AA2547" i="6"/>
  <c r="X2547" i="6"/>
  <c r="W2547" i="6" a="1"/>
  <c r="W2547" i="6" s="1"/>
  <c r="AA2546" i="6"/>
  <c r="X2546" i="6"/>
  <c r="W2546" i="6" a="1"/>
  <c r="W2546" i="6" s="1"/>
  <c r="AA2545" i="6"/>
  <c r="X2545" i="6"/>
  <c r="W2545" i="6" a="1"/>
  <c r="W2545" i="6" s="1"/>
  <c r="AA2544" i="6"/>
  <c r="X2544" i="6"/>
  <c r="W2544" i="6" a="1"/>
  <c r="W2544" i="6" s="1"/>
  <c r="AA2543" i="6"/>
  <c r="X2543" i="6"/>
  <c r="W2543" i="6" a="1"/>
  <c r="W2543" i="6" s="1"/>
  <c r="AA2542" i="6"/>
  <c r="X2542" i="6"/>
  <c r="W2542" i="6" a="1"/>
  <c r="W2542" i="6" s="1"/>
  <c r="AA2541" i="6"/>
  <c r="X2541" i="6"/>
  <c r="W2541" i="6" a="1"/>
  <c r="W2541" i="6" s="1"/>
  <c r="AA2540" i="6"/>
  <c r="X2540" i="6"/>
  <c r="W2540" i="6" a="1"/>
  <c r="W2540" i="6" s="1"/>
  <c r="AA2539" i="6"/>
  <c r="X2539" i="6"/>
  <c r="W2539" i="6" a="1"/>
  <c r="W2539" i="6" s="1"/>
  <c r="AA2538" i="6"/>
  <c r="X2538" i="6"/>
  <c r="W2538" i="6" a="1"/>
  <c r="W2538" i="6" s="1"/>
  <c r="AA2537" i="6"/>
  <c r="X2537" i="6"/>
  <c r="W2537" i="6" a="1"/>
  <c r="W2537" i="6" s="1"/>
  <c r="AA2536" i="6"/>
  <c r="X2536" i="6"/>
  <c r="W2536" i="6" a="1"/>
  <c r="W2536" i="6" s="1"/>
  <c r="AA2535" i="6"/>
  <c r="X2535" i="6"/>
  <c r="W2535" i="6" a="1"/>
  <c r="W2535" i="6" s="1"/>
  <c r="AA2534" i="6"/>
  <c r="X2534" i="6"/>
  <c r="W2534" i="6" a="1"/>
  <c r="W2534" i="6" s="1"/>
  <c r="AA2533" i="6"/>
  <c r="X2533" i="6"/>
  <c r="W2533" i="6" a="1"/>
  <c r="W2533" i="6" s="1"/>
  <c r="AA2532" i="6"/>
  <c r="X2532" i="6"/>
  <c r="W2532" i="6" a="1"/>
  <c r="W2532" i="6" s="1"/>
  <c r="AA2531" i="6"/>
  <c r="X2531" i="6"/>
  <c r="W2531" i="6" a="1"/>
  <c r="W2531" i="6" s="1"/>
  <c r="AA2530" i="6"/>
  <c r="X2530" i="6"/>
  <c r="W2530" i="6" a="1"/>
  <c r="W2530" i="6" s="1"/>
  <c r="AA2529" i="6"/>
  <c r="X2529" i="6"/>
  <c r="W2529" i="6" a="1"/>
  <c r="W2529" i="6" s="1"/>
  <c r="AA2528" i="6"/>
  <c r="X2528" i="6"/>
  <c r="W2528" i="6" a="1"/>
  <c r="W2528" i="6" s="1"/>
  <c r="AA2527" i="6"/>
  <c r="X2527" i="6"/>
  <c r="W2527" i="6" a="1"/>
  <c r="W2527" i="6" s="1"/>
  <c r="AA2526" i="6"/>
  <c r="X2526" i="6"/>
  <c r="W2526" i="6" a="1"/>
  <c r="W2526" i="6" s="1"/>
  <c r="AA2525" i="6"/>
  <c r="X2525" i="6"/>
  <c r="W2525" i="6" a="1"/>
  <c r="W2525" i="6" s="1"/>
  <c r="AA2524" i="6"/>
  <c r="X2524" i="6"/>
  <c r="AA2523" i="6"/>
  <c r="X2523" i="6"/>
  <c r="AA2522" i="6"/>
  <c r="X2522" i="6"/>
  <c r="W2522" i="6" a="1"/>
  <c r="W2522" i="6" s="1"/>
  <c r="AA2521" i="6"/>
  <c r="X2521" i="6"/>
  <c r="W2521" i="6" a="1"/>
  <c r="W2521" i="6" s="1"/>
  <c r="AA2520" i="6"/>
  <c r="X2520" i="6"/>
  <c r="W2520" i="6" a="1"/>
  <c r="W2520" i="6" s="1"/>
  <c r="AA2519" i="6"/>
  <c r="X2519" i="6"/>
  <c r="W2519" i="6" a="1"/>
  <c r="W2519" i="6" s="1"/>
  <c r="AA2518" i="6"/>
  <c r="X2518" i="6"/>
  <c r="W2518" i="6" a="1"/>
  <c r="W2518" i="6" s="1"/>
  <c r="AA2517" i="6"/>
  <c r="X2517" i="6"/>
  <c r="W2517" i="6" a="1"/>
  <c r="W2517" i="6" s="1"/>
  <c r="AA2516" i="6"/>
  <c r="X2516" i="6"/>
  <c r="W2516" i="6" a="1"/>
  <c r="W2516" i="6" s="1"/>
  <c r="AA2515" i="6"/>
  <c r="X2515" i="6"/>
  <c r="W2515" i="6" a="1"/>
  <c r="W2515" i="6" s="1"/>
  <c r="AA2514" i="6"/>
  <c r="X2514" i="6"/>
  <c r="W2514" i="6" a="1"/>
  <c r="W2514" i="6" s="1"/>
  <c r="AA2513" i="6"/>
  <c r="X2513" i="6"/>
  <c r="W2513" i="6" a="1"/>
  <c r="W2513" i="6" s="1"/>
  <c r="AA2512" i="6"/>
  <c r="X2512" i="6"/>
  <c r="W2512" i="6" a="1"/>
  <c r="W2512" i="6" s="1"/>
  <c r="AA2511" i="6"/>
  <c r="X2511" i="6"/>
  <c r="W2511" i="6" a="1"/>
  <c r="W2511" i="6" s="1"/>
  <c r="AA2510" i="6"/>
  <c r="X2510" i="6"/>
  <c r="W2510" i="6" a="1"/>
  <c r="W2510" i="6" s="1"/>
  <c r="AA2509" i="6"/>
  <c r="X2509" i="6"/>
  <c r="W2509" i="6" a="1"/>
  <c r="W2509" i="6" s="1"/>
  <c r="AA2508" i="6"/>
  <c r="X2508" i="6"/>
  <c r="W2508" i="6" a="1"/>
  <c r="W2508" i="6" s="1"/>
  <c r="AA2507" i="6"/>
  <c r="X2507" i="6"/>
  <c r="W2507" i="6" a="1"/>
  <c r="W2507" i="6" s="1"/>
  <c r="AA2506" i="6"/>
  <c r="X2506" i="6"/>
  <c r="W2506" i="6" a="1"/>
  <c r="W2506" i="6" s="1"/>
  <c r="AA2505" i="6"/>
  <c r="X2505" i="6"/>
  <c r="W2505" i="6" a="1"/>
  <c r="W2505" i="6" s="1"/>
  <c r="AA2504" i="6"/>
  <c r="X2504" i="6"/>
  <c r="W2504" i="6" a="1"/>
  <c r="W2504" i="6" s="1"/>
  <c r="AA2503" i="6"/>
  <c r="X2503" i="6"/>
  <c r="W2503" i="6" a="1"/>
  <c r="W2503" i="6" s="1"/>
  <c r="AA2502" i="6"/>
  <c r="X2502" i="6"/>
  <c r="W2502" i="6" a="1"/>
  <c r="W2502" i="6" s="1"/>
  <c r="AA2501" i="6"/>
  <c r="X2501" i="6"/>
  <c r="W2501" i="6" a="1"/>
  <c r="W2501" i="6" s="1"/>
  <c r="AA2500" i="6"/>
  <c r="X2500" i="6"/>
  <c r="W2500" i="6" a="1"/>
  <c r="W2500" i="6" s="1"/>
  <c r="AA2499" i="6"/>
  <c r="X2499" i="6"/>
  <c r="W2499" i="6" a="1"/>
  <c r="W2499" i="6" s="1"/>
  <c r="AA2498" i="6"/>
  <c r="X2498" i="6"/>
  <c r="W2498" i="6" a="1"/>
  <c r="W2498" i="6" s="1"/>
  <c r="AA2497" i="6"/>
  <c r="X2497" i="6"/>
  <c r="W2497" i="6" a="1"/>
  <c r="W2497" i="6" s="1"/>
  <c r="AA2496" i="6"/>
  <c r="X2496" i="6"/>
  <c r="W2496" i="6" a="1"/>
  <c r="W2496" i="6" s="1"/>
  <c r="AA2495" i="6"/>
  <c r="X2495" i="6"/>
  <c r="W2495" i="6" a="1"/>
  <c r="W2495" i="6" s="1"/>
  <c r="AA2494" i="6"/>
  <c r="X2494" i="6"/>
  <c r="W2494" i="6" a="1"/>
  <c r="W2494" i="6" s="1"/>
  <c r="AA2493" i="6"/>
  <c r="X2493" i="6"/>
  <c r="AA2492" i="6"/>
  <c r="X2492" i="6"/>
  <c r="AA2491" i="6"/>
  <c r="X2491" i="6"/>
  <c r="W2491" i="6" a="1"/>
  <c r="W2491" i="6" s="1"/>
  <c r="AA2490" i="6"/>
  <c r="X2490" i="6"/>
  <c r="W2490" i="6" a="1"/>
  <c r="W2490" i="6" s="1"/>
  <c r="AA2489" i="6"/>
  <c r="X2489" i="6"/>
  <c r="W2489" i="6" a="1"/>
  <c r="W2489" i="6" s="1"/>
  <c r="AA2488" i="6"/>
  <c r="X2488" i="6"/>
  <c r="W2488" i="6" a="1"/>
  <c r="W2488" i="6" s="1"/>
  <c r="AA2487" i="6"/>
  <c r="X2487" i="6"/>
  <c r="W2487" i="6" a="1"/>
  <c r="W2487" i="6" s="1"/>
  <c r="AA2486" i="6"/>
  <c r="X2486" i="6"/>
  <c r="W2486" i="6" a="1"/>
  <c r="W2486" i="6" s="1"/>
  <c r="AA2485" i="6"/>
  <c r="X2485" i="6"/>
  <c r="W2485" i="6" a="1"/>
  <c r="W2485" i="6" s="1"/>
  <c r="AA2484" i="6"/>
  <c r="X2484" i="6"/>
  <c r="W2484" i="6" a="1"/>
  <c r="W2484" i="6" s="1"/>
  <c r="AA2483" i="6"/>
  <c r="X2483" i="6"/>
  <c r="W2483" i="6" a="1"/>
  <c r="W2483" i="6" s="1"/>
  <c r="AA2482" i="6"/>
  <c r="X2482" i="6"/>
  <c r="W2482" i="6" a="1"/>
  <c r="W2482" i="6" s="1"/>
  <c r="AA2481" i="6"/>
  <c r="X2481" i="6"/>
  <c r="AA2480" i="6"/>
  <c r="X2480" i="6"/>
  <c r="AA2479" i="6"/>
  <c r="X2479" i="6"/>
  <c r="W2479" i="6" a="1"/>
  <c r="W2479" i="6" s="1"/>
  <c r="AA2478" i="6"/>
  <c r="X2478" i="6"/>
  <c r="W2478" i="6" a="1"/>
  <c r="W2478" i="6" s="1"/>
  <c r="AA2477" i="6"/>
  <c r="X2477" i="6"/>
  <c r="W2477" i="6" a="1"/>
  <c r="W2477" i="6" s="1"/>
  <c r="AA2476" i="6"/>
  <c r="X2476" i="6"/>
  <c r="W2476" i="6" a="1"/>
  <c r="W2476" i="6" s="1"/>
  <c r="AA2475" i="6"/>
  <c r="X2475" i="6"/>
  <c r="W2475" i="6" a="1"/>
  <c r="W2475" i="6" s="1"/>
  <c r="AA2474" i="6"/>
  <c r="X2474" i="6"/>
  <c r="W2474" i="6" a="1"/>
  <c r="W2474" i="6" s="1"/>
  <c r="AA2473" i="6"/>
  <c r="X2473" i="6"/>
  <c r="W2473" i="6" a="1"/>
  <c r="W2473" i="6" s="1"/>
  <c r="AA2472" i="6"/>
  <c r="X2472" i="6"/>
  <c r="W2472" i="6" a="1"/>
  <c r="W2472" i="6" s="1"/>
  <c r="AA2471" i="6"/>
  <c r="X2471" i="6"/>
  <c r="W2471" i="6" a="1"/>
  <c r="W2471" i="6" s="1"/>
  <c r="AA2470" i="6"/>
  <c r="X2470" i="6"/>
  <c r="W2470" i="6" a="1"/>
  <c r="W2470" i="6" s="1"/>
  <c r="AA2469" i="6"/>
  <c r="X2469" i="6"/>
  <c r="W2469" i="6" a="1"/>
  <c r="W2469" i="6" s="1"/>
  <c r="AA2468" i="6"/>
  <c r="X2468" i="6"/>
  <c r="W2468" i="6"/>
  <c r="W2468" i="6" a="1"/>
  <c r="AA2467" i="6"/>
  <c r="X2467" i="6"/>
  <c r="AA2466" i="6"/>
  <c r="X2466" i="6"/>
  <c r="AA2465" i="6"/>
  <c r="X2465" i="6"/>
  <c r="AA2464" i="6"/>
  <c r="X2464" i="6"/>
  <c r="W2464" i="6" a="1"/>
  <c r="W2464" i="6" s="1"/>
  <c r="AA2463" i="6"/>
  <c r="X2463" i="6"/>
  <c r="W2463" i="6" a="1"/>
  <c r="W2463" i="6" s="1"/>
  <c r="AA2462" i="6"/>
  <c r="X2462" i="6"/>
  <c r="W2462" i="6" a="1"/>
  <c r="W2462" i="6" s="1"/>
  <c r="AA2461" i="6"/>
  <c r="X2461" i="6"/>
  <c r="W2461" i="6" a="1"/>
  <c r="W2461" i="6" s="1"/>
  <c r="AA2460" i="6"/>
  <c r="X2460" i="6"/>
  <c r="W2460" i="6" a="1"/>
  <c r="W2460" i="6" s="1"/>
  <c r="AA2459" i="6"/>
  <c r="X2459" i="6"/>
  <c r="W2459" i="6" a="1"/>
  <c r="W2459" i="6" s="1"/>
  <c r="AA2458" i="6"/>
  <c r="X2458" i="6"/>
  <c r="W2458" i="6" a="1"/>
  <c r="W2458" i="6" s="1"/>
  <c r="AA2457" i="6"/>
  <c r="X2457" i="6"/>
  <c r="W2457" i="6" a="1"/>
  <c r="W2457" i="6" s="1"/>
  <c r="AA2456" i="6"/>
  <c r="X2456" i="6"/>
  <c r="W2456" i="6" a="1"/>
  <c r="W2456" i="6" s="1"/>
  <c r="AA2455" i="6"/>
  <c r="X2455" i="6"/>
  <c r="W2455" i="6" a="1"/>
  <c r="W2455" i="6" s="1"/>
  <c r="AA2454" i="6"/>
  <c r="X2454" i="6"/>
  <c r="W2454" i="6" a="1"/>
  <c r="W2454" i="6" s="1"/>
  <c r="AA2453" i="6"/>
  <c r="X2453" i="6"/>
  <c r="W2453" i="6" a="1"/>
  <c r="W2453" i="6" s="1"/>
  <c r="AA2452" i="6"/>
  <c r="X2452" i="6"/>
  <c r="W2452" i="6" a="1"/>
  <c r="W2452" i="6" s="1"/>
  <c r="AA2451" i="6"/>
  <c r="X2451" i="6"/>
  <c r="W2451" i="6" a="1"/>
  <c r="W2451" i="6" s="1"/>
  <c r="AA2450" i="6"/>
  <c r="X2450" i="6"/>
  <c r="W2450" i="6" a="1"/>
  <c r="W2450" i="6" s="1"/>
  <c r="AA2449" i="6"/>
  <c r="X2449" i="6"/>
  <c r="W2449" i="6" a="1"/>
  <c r="W2449" i="6" s="1"/>
  <c r="AA2448" i="6"/>
  <c r="X2448" i="6"/>
  <c r="W2448" i="6" a="1"/>
  <c r="W2448" i="6" s="1"/>
  <c r="AA2447" i="6"/>
  <c r="X2447" i="6"/>
  <c r="W2447" i="6" a="1"/>
  <c r="W2447" i="6" s="1"/>
  <c r="AA2446" i="6"/>
  <c r="X2446" i="6"/>
  <c r="W2446" i="6" a="1"/>
  <c r="W2446" i="6" s="1"/>
  <c r="AA2445" i="6"/>
  <c r="X2445" i="6"/>
  <c r="W2445" i="6" a="1"/>
  <c r="W2445" i="6" s="1"/>
  <c r="AA2444" i="6"/>
  <c r="X2444" i="6"/>
  <c r="W2444" i="6" a="1"/>
  <c r="W2444" i="6" s="1"/>
  <c r="AA2443" i="6"/>
  <c r="X2443" i="6"/>
  <c r="W2443" i="6" a="1"/>
  <c r="W2443" i="6" s="1"/>
  <c r="AA2442" i="6"/>
  <c r="X2442" i="6"/>
  <c r="W2442" i="6" a="1"/>
  <c r="W2442" i="6" s="1"/>
  <c r="AA2441" i="6"/>
  <c r="X2441" i="6"/>
  <c r="W2441" i="6" a="1"/>
  <c r="W2441" i="6" s="1"/>
  <c r="AA2440" i="6"/>
  <c r="X2440" i="6"/>
  <c r="W2440" i="6" a="1"/>
  <c r="W2440" i="6" s="1"/>
  <c r="AA2439" i="6"/>
  <c r="X2439" i="6"/>
  <c r="W2439" i="6" a="1"/>
  <c r="W2439" i="6" s="1"/>
  <c r="AA2438" i="6"/>
  <c r="X2438" i="6"/>
  <c r="W2438" i="6" a="1"/>
  <c r="W2438" i="6" s="1"/>
  <c r="AA2437" i="6"/>
  <c r="X2437" i="6"/>
  <c r="W2437" i="6" a="1"/>
  <c r="W2437" i="6" s="1"/>
  <c r="AA2436" i="6"/>
  <c r="X2436" i="6"/>
  <c r="W2436" i="6" a="1"/>
  <c r="W2436" i="6" s="1"/>
  <c r="AA2435" i="6"/>
  <c r="X2435" i="6"/>
  <c r="W2435" i="6" a="1"/>
  <c r="W2435" i="6" s="1"/>
  <c r="AA2434" i="6"/>
  <c r="X2434" i="6"/>
  <c r="W2434" i="6" a="1"/>
  <c r="W2434" i="6" s="1"/>
  <c r="AA2433" i="6"/>
  <c r="X2433" i="6"/>
  <c r="W2433" i="6" a="1"/>
  <c r="W2433" i="6" s="1"/>
  <c r="AA2432" i="6"/>
  <c r="X2432" i="6"/>
  <c r="W2432" i="6" a="1"/>
  <c r="W2432" i="6" s="1"/>
  <c r="AA2431" i="6"/>
  <c r="X2431" i="6"/>
  <c r="W2431" i="6" a="1"/>
  <c r="W2431" i="6" s="1"/>
  <c r="AA2430" i="6"/>
  <c r="X2430" i="6"/>
  <c r="W2430" i="6" a="1"/>
  <c r="W2430" i="6" s="1"/>
  <c r="AA2429" i="6"/>
  <c r="X2429" i="6"/>
  <c r="W2429" i="6" a="1"/>
  <c r="W2429" i="6" s="1"/>
  <c r="AA2428" i="6"/>
  <c r="X2428" i="6"/>
  <c r="AA2427" i="6"/>
  <c r="X2427" i="6"/>
  <c r="AA2426" i="6"/>
  <c r="X2426" i="6"/>
  <c r="AA2425" i="6"/>
  <c r="X2425" i="6"/>
  <c r="AA2424" i="6"/>
  <c r="X2424" i="6"/>
  <c r="W2424" i="6" a="1"/>
  <c r="W2424" i="6" s="1"/>
  <c r="AA2423" i="6"/>
  <c r="X2423" i="6"/>
  <c r="W2423" i="6" a="1"/>
  <c r="W2423" i="6" s="1"/>
  <c r="AA2422" i="6"/>
  <c r="X2422" i="6"/>
  <c r="W2422" i="6" a="1"/>
  <c r="W2422" i="6" s="1"/>
  <c r="AA2421" i="6"/>
  <c r="X2421" i="6"/>
  <c r="W2421" i="6" a="1"/>
  <c r="W2421" i="6" s="1"/>
  <c r="AA2420" i="6"/>
  <c r="X2420" i="6"/>
  <c r="W2420" i="6" a="1"/>
  <c r="W2420" i="6" s="1"/>
  <c r="AA2419" i="6"/>
  <c r="X2419" i="6"/>
  <c r="W2419" i="6" a="1"/>
  <c r="W2419" i="6" s="1"/>
  <c r="AA2418" i="6"/>
  <c r="X2418" i="6"/>
  <c r="W2418" i="6" a="1"/>
  <c r="W2418" i="6" s="1"/>
  <c r="AA2417" i="6"/>
  <c r="X2417" i="6"/>
  <c r="AA2416" i="6"/>
  <c r="X2416" i="6"/>
  <c r="AA2415" i="6"/>
  <c r="X2415" i="6"/>
  <c r="AA2414" i="6"/>
  <c r="X2414" i="6"/>
  <c r="AA2413" i="6"/>
  <c r="X2413" i="6"/>
  <c r="W2413" i="6" a="1"/>
  <c r="W2413" i="6" s="1"/>
  <c r="AA2412" i="6"/>
  <c r="X2412" i="6"/>
  <c r="W2412" i="6" a="1"/>
  <c r="W2412" i="6" s="1"/>
  <c r="AA2411" i="6"/>
  <c r="X2411" i="6"/>
  <c r="W2411" i="6" a="1"/>
  <c r="W2411" i="6" s="1"/>
  <c r="AA2410" i="6"/>
  <c r="X2410" i="6"/>
  <c r="W2410" i="6" a="1"/>
  <c r="W2410" i="6" s="1"/>
  <c r="AA2409" i="6"/>
  <c r="X2409" i="6"/>
  <c r="W2409" i="6" a="1"/>
  <c r="W2409" i="6" s="1"/>
  <c r="AA2408" i="6"/>
  <c r="X2408" i="6"/>
  <c r="W2408" i="6" a="1"/>
  <c r="W2408" i="6" s="1"/>
  <c r="AA2407" i="6"/>
  <c r="X2407" i="6"/>
  <c r="W2407" i="6" a="1"/>
  <c r="W2407" i="6" s="1"/>
  <c r="AA2406" i="6"/>
  <c r="X2406" i="6"/>
  <c r="AA2405" i="6"/>
  <c r="X2405" i="6"/>
  <c r="AA2404" i="6"/>
  <c r="X2404" i="6"/>
  <c r="AA2403" i="6"/>
  <c r="X2403" i="6"/>
  <c r="AA2402" i="6"/>
  <c r="X2402" i="6"/>
  <c r="W2402" i="6" a="1"/>
  <c r="W2402" i="6" s="1"/>
  <c r="AA2401" i="6"/>
  <c r="X2401" i="6"/>
  <c r="W2401" i="6" a="1"/>
  <c r="W2401" i="6" s="1"/>
  <c r="AA2400" i="6"/>
  <c r="X2400" i="6"/>
  <c r="W2400" i="6" a="1"/>
  <c r="W2400" i="6" s="1"/>
  <c r="AA2399" i="6"/>
  <c r="X2399" i="6"/>
  <c r="W2399" i="6" a="1"/>
  <c r="W2399" i="6" s="1"/>
  <c r="AA2398" i="6"/>
  <c r="X2398" i="6"/>
  <c r="W2398" i="6" a="1"/>
  <c r="W2398" i="6" s="1"/>
  <c r="AA2397" i="6"/>
  <c r="X2397" i="6"/>
  <c r="W2397" i="6" a="1"/>
  <c r="W2397" i="6" s="1"/>
  <c r="AA2396" i="6"/>
  <c r="X2396" i="6"/>
  <c r="W2396" i="6" a="1"/>
  <c r="W2396" i="6" s="1"/>
  <c r="AA2395" i="6"/>
  <c r="X2395" i="6"/>
  <c r="AA2394" i="6"/>
  <c r="X2394" i="6"/>
  <c r="AA2393" i="6"/>
  <c r="X2393" i="6"/>
  <c r="AA2392" i="6"/>
  <c r="X2392" i="6"/>
  <c r="AA2391" i="6"/>
  <c r="X2391" i="6"/>
  <c r="W2391" i="6" a="1"/>
  <c r="W2391" i="6" s="1"/>
  <c r="AA2390" i="6"/>
  <c r="X2390" i="6"/>
  <c r="W2390" i="6" a="1"/>
  <c r="W2390" i="6" s="1"/>
  <c r="AA2389" i="6"/>
  <c r="X2389" i="6"/>
  <c r="W2389" i="6" a="1"/>
  <c r="W2389" i="6" s="1"/>
  <c r="AA2388" i="6"/>
  <c r="X2388" i="6"/>
  <c r="W2388" i="6" a="1"/>
  <c r="W2388" i="6" s="1"/>
  <c r="AA2387" i="6"/>
  <c r="X2387" i="6"/>
  <c r="W2387" i="6" a="1"/>
  <c r="W2387" i="6" s="1"/>
  <c r="AA2386" i="6"/>
  <c r="X2386" i="6"/>
  <c r="W2386" i="6" a="1"/>
  <c r="W2386" i="6" s="1"/>
  <c r="AA2385" i="6"/>
  <c r="X2385" i="6"/>
  <c r="W2385" i="6" a="1"/>
  <c r="W2385" i="6" s="1"/>
  <c r="AA2384" i="6"/>
  <c r="X2384" i="6"/>
  <c r="W2384" i="6" a="1"/>
  <c r="W2384" i="6" s="1"/>
  <c r="AA2383" i="6"/>
  <c r="X2383" i="6"/>
  <c r="W2383" i="6" a="1"/>
  <c r="W2383" i="6" s="1"/>
  <c r="AA2382" i="6"/>
  <c r="X2382" i="6"/>
  <c r="W2382" i="6" a="1"/>
  <c r="W2382" i="6" s="1"/>
  <c r="AA2381" i="6"/>
  <c r="X2381" i="6"/>
  <c r="W2381" i="6" a="1"/>
  <c r="W2381" i="6" s="1"/>
  <c r="AA2380" i="6"/>
  <c r="X2380" i="6"/>
  <c r="W2380" i="6" a="1"/>
  <c r="W2380" i="6" s="1"/>
  <c r="AA2379" i="6"/>
  <c r="X2379" i="6"/>
  <c r="W2379" i="6" a="1"/>
  <c r="W2379" i="6" s="1"/>
  <c r="AA2378" i="6"/>
  <c r="X2378" i="6"/>
  <c r="W2378" i="6" a="1"/>
  <c r="W2378" i="6" s="1"/>
  <c r="AA2377" i="6"/>
  <c r="X2377" i="6"/>
  <c r="W2377" i="6" a="1"/>
  <c r="W2377" i="6" s="1"/>
  <c r="AA2376" i="6"/>
  <c r="X2376" i="6"/>
  <c r="W2376" i="6" a="1"/>
  <c r="W2376" i="6" s="1"/>
  <c r="AA2375" i="6"/>
  <c r="X2375" i="6"/>
  <c r="AA2374" i="6"/>
  <c r="X2374" i="6"/>
  <c r="AA2373" i="6"/>
  <c r="X2373" i="6"/>
  <c r="W2373" i="6" a="1"/>
  <c r="W2373" i="6" s="1"/>
  <c r="AA2372" i="6"/>
  <c r="X2372" i="6"/>
  <c r="W2372" i="6" a="1"/>
  <c r="W2372" i="6" s="1"/>
  <c r="AA2371" i="6"/>
  <c r="X2371" i="6"/>
  <c r="W2371" i="6" a="1"/>
  <c r="W2371" i="6" s="1"/>
  <c r="AA2370" i="6"/>
  <c r="X2370" i="6"/>
  <c r="W2370" i="6" a="1"/>
  <c r="W2370" i="6" s="1"/>
  <c r="AA2369" i="6"/>
  <c r="X2369" i="6"/>
  <c r="W2369" i="6" a="1"/>
  <c r="W2369" i="6" s="1"/>
  <c r="AA2368" i="6"/>
  <c r="X2368" i="6"/>
  <c r="AA2367" i="6"/>
  <c r="X2367" i="6"/>
  <c r="AA2366" i="6"/>
  <c r="X2366" i="6"/>
  <c r="W2366" i="6" a="1"/>
  <c r="W2366" i="6" s="1"/>
  <c r="AA2365" i="6"/>
  <c r="X2365" i="6"/>
  <c r="W2365" i="6" a="1"/>
  <c r="W2365" i="6" s="1"/>
  <c r="AA2364" i="6"/>
  <c r="X2364" i="6"/>
  <c r="W2364" i="6" a="1"/>
  <c r="W2364" i="6" s="1"/>
  <c r="AA2363" i="6"/>
  <c r="X2363" i="6"/>
  <c r="W2363" i="6" a="1"/>
  <c r="W2363" i="6" s="1"/>
  <c r="AA2362" i="6"/>
  <c r="X2362" i="6"/>
  <c r="W2362" i="6" a="1"/>
  <c r="W2362" i="6" s="1"/>
  <c r="AA2361" i="6"/>
  <c r="X2361" i="6"/>
  <c r="W2361" i="6" a="1"/>
  <c r="W2361" i="6" s="1"/>
  <c r="AA2360" i="6"/>
  <c r="X2360" i="6"/>
  <c r="W2360" i="6" a="1"/>
  <c r="W2360" i="6" s="1"/>
  <c r="AA2359" i="6"/>
  <c r="X2359" i="6"/>
  <c r="W2359" i="6" a="1"/>
  <c r="W2359" i="6" s="1"/>
  <c r="AA2358" i="6"/>
  <c r="X2358" i="6"/>
  <c r="W2358" i="6" a="1"/>
  <c r="W2358" i="6" s="1"/>
  <c r="AA2357" i="6"/>
  <c r="X2357" i="6"/>
  <c r="W2357" i="6" a="1"/>
  <c r="W2357" i="6" s="1"/>
  <c r="AA2356" i="6"/>
  <c r="X2356" i="6"/>
  <c r="AA2355" i="6"/>
  <c r="X2355" i="6"/>
  <c r="AA2354" i="6"/>
  <c r="X2354" i="6"/>
  <c r="W2354" i="6" a="1"/>
  <c r="W2354" i="6" s="1"/>
  <c r="AA2353" i="6"/>
  <c r="X2353" i="6"/>
  <c r="W2353" i="6" a="1"/>
  <c r="W2353" i="6" s="1"/>
  <c r="AA2352" i="6"/>
  <c r="X2352" i="6"/>
  <c r="W2352" i="6" a="1"/>
  <c r="W2352" i="6" s="1"/>
  <c r="AA2351" i="6"/>
  <c r="X2351" i="6"/>
  <c r="W2351" i="6" a="1"/>
  <c r="W2351" i="6" s="1"/>
  <c r="AA2350" i="6"/>
  <c r="X2350" i="6"/>
  <c r="W2350" i="6" a="1"/>
  <c r="W2350" i="6" s="1"/>
  <c r="AA2349" i="6"/>
  <c r="X2349" i="6"/>
  <c r="AA2348" i="6"/>
  <c r="X2348" i="6"/>
  <c r="AA2347" i="6"/>
  <c r="X2347" i="6"/>
  <c r="AA2346" i="6"/>
  <c r="X2346" i="6"/>
  <c r="W2346" i="6" a="1"/>
  <c r="W2346" i="6" s="1"/>
  <c r="AA2345" i="6"/>
  <c r="X2345" i="6"/>
  <c r="W2345" i="6" a="1"/>
  <c r="W2345" i="6" s="1"/>
  <c r="AA2344" i="6"/>
  <c r="X2344" i="6"/>
  <c r="W2344" i="6" a="1"/>
  <c r="W2344" i="6" s="1"/>
  <c r="AA2343" i="6"/>
  <c r="X2343" i="6"/>
  <c r="W2343" i="6" a="1"/>
  <c r="W2343" i="6" s="1"/>
  <c r="AA2342" i="6"/>
  <c r="X2342" i="6"/>
  <c r="W2342" i="6" a="1"/>
  <c r="W2342" i="6" s="1"/>
  <c r="AA2341" i="6"/>
  <c r="X2341" i="6"/>
  <c r="W2341" i="6" a="1"/>
  <c r="W2341" i="6" s="1"/>
  <c r="AA2340" i="6"/>
  <c r="X2340" i="6"/>
  <c r="W2340" i="6" a="1"/>
  <c r="W2340" i="6" s="1"/>
  <c r="AA2339" i="6"/>
  <c r="X2339" i="6"/>
  <c r="W2339" i="6" a="1"/>
  <c r="W2339" i="6" s="1"/>
  <c r="AA2338" i="6"/>
  <c r="X2338" i="6"/>
  <c r="W2338" i="6" a="1"/>
  <c r="W2338" i="6" s="1"/>
  <c r="AA2337" i="6"/>
  <c r="X2337" i="6"/>
  <c r="AA2336" i="6"/>
  <c r="X2336" i="6"/>
  <c r="AA2335" i="6"/>
  <c r="X2335" i="6"/>
  <c r="W2335" i="6" a="1"/>
  <c r="W2335" i="6" s="1"/>
  <c r="AA2334" i="6"/>
  <c r="X2334" i="6"/>
  <c r="W2334" i="6" a="1"/>
  <c r="W2334" i="6" s="1"/>
  <c r="AA2333" i="6"/>
  <c r="X2333" i="6"/>
  <c r="W2333" i="6" a="1"/>
  <c r="W2333" i="6" s="1"/>
  <c r="AA2332" i="6"/>
  <c r="X2332" i="6"/>
  <c r="W2332" i="6" a="1"/>
  <c r="W2332" i="6" s="1"/>
  <c r="AA2331" i="6"/>
  <c r="X2331" i="6"/>
  <c r="W2331" i="6" a="1"/>
  <c r="W2331" i="6" s="1"/>
  <c r="AA2330" i="6"/>
  <c r="X2330" i="6"/>
  <c r="W2330" i="6" a="1"/>
  <c r="W2330" i="6" s="1"/>
  <c r="AA2329" i="6"/>
  <c r="X2329" i="6"/>
  <c r="W2329" i="6" a="1"/>
  <c r="W2329" i="6" s="1"/>
  <c r="AA2328" i="6"/>
  <c r="X2328" i="6"/>
  <c r="W2328" i="6" a="1"/>
  <c r="W2328" i="6" s="1"/>
  <c r="AA2327" i="6"/>
  <c r="X2327" i="6"/>
  <c r="W2327" i="6" a="1"/>
  <c r="W2327" i="6" s="1"/>
  <c r="AA2326" i="6"/>
  <c r="X2326" i="6"/>
  <c r="W2326" i="6" a="1"/>
  <c r="W2326" i="6" s="1"/>
  <c r="AA2325" i="6"/>
  <c r="X2325" i="6"/>
  <c r="W2325" i="6" a="1"/>
  <c r="W2325" i="6" s="1"/>
  <c r="AA2324" i="6"/>
  <c r="X2324" i="6"/>
  <c r="W2324" i="6" a="1"/>
  <c r="W2324" i="6" s="1"/>
  <c r="AA2323" i="6"/>
  <c r="X2323" i="6"/>
  <c r="W2323" i="6" a="1"/>
  <c r="W2323" i="6" s="1"/>
  <c r="AA2322" i="6"/>
  <c r="X2322" i="6"/>
  <c r="W2322" i="6" a="1"/>
  <c r="W2322" i="6" s="1"/>
  <c r="AA2321" i="6"/>
  <c r="X2321" i="6"/>
  <c r="W2321" i="6" a="1"/>
  <c r="W2321" i="6" s="1"/>
  <c r="AA2320" i="6"/>
  <c r="X2320" i="6"/>
  <c r="W2320" i="6" a="1"/>
  <c r="W2320" i="6" s="1"/>
  <c r="AA2319" i="6"/>
  <c r="X2319" i="6"/>
  <c r="W2319" i="6" a="1"/>
  <c r="W2319" i="6" s="1"/>
  <c r="AA2318" i="6"/>
  <c r="X2318" i="6"/>
  <c r="W2318" i="6" a="1"/>
  <c r="W2318" i="6" s="1"/>
  <c r="AA2317" i="6"/>
  <c r="X2317" i="6"/>
  <c r="W2317" i="6" a="1"/>
  <c r="W2317" i="6" s="1"/>
  <c r="AA2316" i="6"/>
  <c r="X2316" i="6"/>
  <c r="W2316" i="6" a="1"/>
  <c r="W2316" i="6" s="1"/>
  <c r="AA2315" i="6"/>
  <c r="X2315" i="6"/>
  <c r="W2315" i="6" a="1"/>
  <c r="W2315" i="6" s="1"/>
  <c r="AA2314" i="6"/>
  <c r="X2314" i="6"/>
  <c r="W2314" i="6" a="1"/>
  <c r="W2314" i="6" s="1"/>
  <c r="AA2313" i="6"/>
  <c r="X2313" i="6"/>
  <c r="W2313" i="6" a="1"/>
  <c r="W2313" i="6" s="1"/>
  <c r="AA2312" i="6"/>
  <c r="X2312" i="6"/>
  <c r="W2312" i="6" a="1"/>
  <c r="W2312" i="6" s="1"/>
  <c r="AA2311" i="6"/>
  <c r="X2311" i="6"/>
  <c r="W2311" i="6" a="1"/>
  <c r="W2311" i="6" s="1"/>
  <c r="AA2310" i="6"/>
  <c r="X2310" i="6"/>
  <c r="W2310" i="6" a="1"/>
  <c r="W2310" i="6" s="1"/>
  <c r="AA2309" i="6"/>
  <c r="X2309" i="6"/>
  <c r="W2309" i="6" a="1"/>
  <c r="W2309" i="6" s="1"/>
  <c r="AA2308" i="6"/>
  <c r="X2308" i="6"/>
  <c r="W2308" i="6" a="1"/>
  <c r="W2308" i="6" s="1"/>
  <c r="AA2307" i="6"/>
  <c r="X2307" i="6"/>
  <c r="W2307" i="6" a="1"/>
  <c r="W2307" i="6" s="1"/>
  <c r="AA2306" i="6"/>
  <c r="X2306" i="6"/>
  <c r="W2306" i="6" a="1"/>
  <c r="W2306" i="6" s="1"/>
  <c r="AA2305" i="6"/>
  <c r="X2305" i="6"/>
  <c r="W2305" i="6" a="1"/>
  <c r="W2305" i="6" s="1"/>
  <c r="AA2304" i="6"/>
  <c r="X2304" i="6"/>
  <c r="W2304" i="6" a="1"/>
  <c r="W2304" i="6" s="1"/>
  <c r="AA2303" i="6"/>
  <c r="X2303" i="6"/>
  <c r="W2303" i="6" a="1"/>
  <c r="W2303" i="6" s="1"/>
  <c r="AA2302" i="6"/>
  <c r="X2302" i="6"/>
  <c r="W2302" i="6" a="1"/>
  <c r="W2302" i="6" s="1"/>
  <c r="AA2301" i="6"/>
  <c r="X2301" i="6"/>
  <c r="W2301" i="6" a="1"/>
  <c r="W2301" i="6" s="1"/>
  <c r="AA2300" i="6"/>
  <c r="X2300" i="6"/>
  <c r="AA2299" i="6"/>
  <c r="X2299" i="6"/>
  <c r="AA2298" i="6"/>
  <c r="X2298" i="6"/>
  <c r="W2298" i="6" a="1"/>
  <c r="W2298" i="6" s="1"/>
  <c r="AA2297" i="6"/>
  <c r="X2297" i="6"/>
  <c r="W2297" i="6" a="1"/>
  <c r="W2297" i="6" s="1"/>
  <c r="AA2296" i="6"/>
  <c r="X2296" i="6"/>
  <c r="W2296" i="6" a="1"/>
  <c r="W2296" i="6" s="1"/>
  <c r="AA2295" i="6"/>
  <c r="X2295" i="6"/>
  <c r="W2295" i="6" a="1"/>
  <c r="W2295" i="6" s="1"/>
  <c r="AA2294" i="6"/>
  <c r="X2294" i="6"/>
  <c r="W2294" i="6" a="1"/>
  <c r="W2294" i="6" s="1"/>
  <c r="AA2293" i="6"/>
  <c r="X2293" i="6"/>
  <c r="W2293" i="6" a="1"/>
  <c r="W2293" i="6" s="1"/>
  <c r="AA2292" i="6"/>
  <c r="X2292" i="6"/>
  <c r="AA2291" i="6"/>
  <c r="X2291" i="6"/>
  <c r="AA2290" i="6"/>
  <c r="X2290" i="6"/>
  <c r="W2290" i="6" a="1"/>
  <c r="W2290" i="6" s="1"/>
  <c r="AA2289" i="6"/>
  <c r="X2289" i="6"/>
  <c r="W2289" i="6" a="1"/>
  <c r="W2289" i="6" s="1"/>
  <c r="AA2288" i="6"/>
  <c r="X2288" i="6"/>
  <c r="W2288" i="6" a="1"/>
  <c r="W2288" i="6" s="1"/>
  <c r="AA2287" i="6"/>
  <c r="X2287" i="6"/>
  <c r="W2287" i="6" a="1"/>
  <c r="W2287" i="6" s="1"/>
  <c r="AA2286" i="6"/>
  <c r="X2286" i="6"/>
  <c r="W2286" i="6" a="1"/>
  <c r="W2286" i="6" s="1"/>
  <c r="AA2285" i="6"/>
  <c r="X2285" i="6"/>
  <c r="AA2284" i="6"/>
  <c r="X2284" i="6"/>
  <c r="AA2283" i="6"/>
  <c r="X2283" i="6"/>
  <c r="W2283" i="6" a="1"/>
  <c r="W2283" i="6" s="1"/>
  <c r="AA2282" i="6"/>
  <c r="X2282" i="6"/>
  <c r="W2282" i="6" a="1"/>
  <c r="W2282" i="6" s="1"/>
  <c r="AA2281" i="6"/>
  <c r="X2281" i="6"/>
  <c r="W2281" i="6" a="1"/>
  <c r="W2281" i="6" s="1"/>
  <c r="AA2280" i="6"/>
  <c r="X2280" i="6"/>
  <c r="W2280" i="6" a="1"/>
  <c r="W2280" i="6" s="1"/>
  <c r="AA2279" i="6"/>
  <c r="X2279" i="6"/>
  <c r="W2279" i="6" a="1"/>
  <c r="W2279" i="6" s="1"/>
  <c r="AA2278" i="6"/>
  <c r="X2278" i="6"/>
  <c r="W2278" i="6" a="1"/>
  <c r="W2278" i="6" s="1"/>
  <c r="AA2277" i="6"/>
  <c r="X2277" i="6"/>
  <c r="W2277" i="6" a="1"/>
  <c r="W2277" i="6" s="1"/>
  <c r="AA2276" i="6"/>
  <c r="X2276" i="6"/>
  <c r="W2276" i="6" a="1"/>
  <c r="W2276" i="6" s="1"/>
  <c r="AA2275" i="6"/>
  <c r="X2275" i="6"/>
  <c r="W2275" i="6" a="1"/>
  <c r="W2275" i="6" s="1"/>
  <c r="AA2274" i="6"/>
  <c r="X2274" i="6"/>
  <c r="W2274" i="6" a="1"/>
  <c r="W2274" i="6" s="1"/>
  <c r="AA2273" i="6"/>
  <c r="X2273" i="6"/>
  <c r="W2273" i="6" a="1"/>
  <c r="W2273" i="6" s="1"/>
  <c r="AA2272" i="6"/>
  <c r="X2272" i="6"/>
  <c r="W2272" i="6" a="1"/>
  <c r="W2272" i="6" s="1"/>
  <c r="AA2271" i="6"/>
  <c r="X2271" i="6"/>
  <c r="W2271" i="6" a="1"/>
  <c r="W2271" i="6" s="1"/>
  <c r="AA2270" i="6"/>
  <c r="X2270" i="6"/>
  <c r="W2270" i="6" a="1"/>
  <c r="W2270" i="6" s="1"/>
  <c r="AA2269" i="6"/>
  <c r="X2269" i="6"/>
  <c r="W2269" i="6" a="1"/>
  <c r="W2269" i="6" s="1"/>
  <c r="AA2268" i="6"/>
  <c r="X2268" i="6"/>
  <c r="W2268" i="6" a="1"/>
  <c r="W2268" i="6" s="1"/>
  <c r="AA2267" i="6"/>
  <c r="X2267" i="6"/>
  <c r="W2267" i="6" a="1"/>
  <c r="W2267" i="6" s="1"/>
  <c r="AA2266" i="6"/>
  <c r="X2266" i="6"/>
  <c r="W2266" i="6" a="1"/>
  <c r="W2266" i="6" s="1"/>
  <c r="AA2265" i="6"/>
  <c r="X2265" i="6"/>
  <c r="AA2264" i="6"/>
  <c r="X2264" i="6"/>
  <c r="AA2263" i="6"/>
  <c r="X2263" i="6"/>
  <c r="W2263" i="6" a="1"/>
  <c r="W2263" i="6" s="1"/>
  <c r="AA2262" i="6"/>
  <c r="X2262" i="6"/>
  <c r="W2262" i="6" a="1"/>
  <c r="W2262" i="6" s="1"/>
  <c r="AA2261" i="6"/>
  <c r="X2261" i="6"/>
  <c r="W2261" i="6" a="1"/>
  <c r="W2261" i="6" s="1"/>
  <c r="AA2260" i="6"/>
  <c r="X2260" i="6"/>
  <c r="W2260" i="6" a="1"/>
  <c r="W2260" i="6" s="1"/>
  <c r="AA2259" i="6"/>
  <c r="X2259" i="6"/>
  <c r="W2259" i="6" a="1"/>
  <c r="W2259" i="6" s="1"/>
  <c r="AA2258" i="6"/>
  <c r="X2258" i="6"/>
  <c r="W2258" i="6" a="1"/>
  <c r="W2258" i="6" s="1"/>
  <c r="AA2257" i="6"/>
  <c r="X2257" i="6"/>
  <c r="W2257" i="6" a="1"/>
  <c r="W2257" i="6" s="1"/>
  <c r="AA2256" i="6"/>
  <c r="X2256" i="6"/>
  <c r="AA2255" i="6"/>
  <c r="X2255" i="6"/>
  <c r="AA2254" i="6"/>
  <c r="X2254" i="6"/>
  <c r="W2254" i="6" a="1"/>
  <c r="W2254" i="6" s="1"/>
  <c r="AA2253" i="6"/>
  <c r="X2253" i="6"/>
  <c r="W2253" i="6" a="1"/>
  <c r="W2253" i="6" s="1"/>
  <c r="AA2252" i="6"/>
  <c r="X2252" i="6"/>
  <c r="W2252" i="6" a="1"/>
  <c r="W2252" i="6" s="1"/>
  <c r="AA2251" i="6"/>
  <c r="X2251" i="6"/>
  <c r="W2251" i="6" a="1"/>
  <c r="W2251" i="6" s="1"/>
  <c r="AA2250" i="6"/>
  <c r="X2250" i="6"/>
  <c r="W2250" i="6" a="1"/>
  <c r="W2250" i="6" s="1"/>
  <c r="AA2249" i="6"/>
  <c r="X2249" i="6"/>
  <c r="W2249" i="6" a="1"/>
  <c r="W2249" i="6" s="1"/>
  <c r="AA2248" i="6"/>
  <c r="X2248" i="6"/>
  <c r="AA2247" i="6"/>
  <c r="X2247" i="6"/>
  <c r="AA2246" i="6"/>
  <c r="X2246" i="6"/>
  <c r="W2246" i="6" a="1"/>
  <c r="W2246" i="6" s="1"/>
  <c r="AA2245" i="6"/>
  <c r="X2245" i="6"/>
  <c r="W2245" i="6" a="1"/>
  <c r="W2245" i="6" s="1"/>
  <c r="AA2244" i="6"/>
  <c r="X2244" i="6"/>
  <c r="W2244" i="6" a="1"/>
  <c r="W2244" i="6" s="1"/>
  <c r="AA2243" i="6"/>
  <c r="X2243" i="6"/>
  <c r="W2243" i="6" a="1"/>
  <c r="W2243" i="6" s="1"/>
  <c r="AA2242" i="6"/>
  <c r="X2242" i="6"/>
  <c r="W2242" i="6" a="1"/>
  <c r="W2242" i="6" s="1"/>
  <c r="AA2241" i="6"/>
  <c r="X2241" i="6"/>
  <c r="W2241" i="6" a="1"/>
  <c r="W2241" i="6" s="1"/>
  <c r="AA2240" i="6"/>
  <c r="X2240" i="6"/>
  <c r="AA2239" i="6"/>
  <c r="X2239" i="6"/>
  <c r="AA2238" i="6"/>
  <c r="X2238" i="6"/>
  <c r="W2238" i="6" a="1"/>
  <c r="W2238" i="6" s="1"/>
  <c r="AA2237" i="6"/>
  <c r="X2237" i="6"/>
  <c r="W2237" i="6" a="1"/>
  <c r="W2237" i="6" s="1"/>
  <c r="AA2236" i="6"/>
  <c r="X2236" i="6"/>
  <c r="W2236" i="6" a="1"/>
  <c r="W2236" i="6" s="1"/>
  <c r="AA2235" i="6"/>
  <c r="X2235" i="6"/>
  <c r="W2235" i="6" a="1"/>
  <c r="W2235" i="6" s="1"/>
  <c r="AA2234" i="6"/>
  <c r="X2234" i="6"/>
  <c r="W2234" i="6" a="1"/>
  <c r="W2234" i="6" s="1"/>
  <c r="AA2233" i="6"/>
  <c r="X2233" i="6"/>
  <c r="AA2232" i="6"/>
  <c r="X2232" i="6"/>
  <c r="AA2231" i="6"/>
  <c r="X2231" i="6"/>
  <c r="W2231" i="6" a="1"/>
  <c r="W2231" i="6" s="1"/>
  <c r="AA2230" i="6"/>
  <c r="X2230" i="6"/>
  <c r="W2230" i="6" a="1"/>
  <c r="W2230" i="6" s="1"/>
  <c r="AA2229" i="6"/>
  <c r="X2229" i="6"/>
  <c r="W2229" i="6" a="1"/>
  <c r="W2229" i="6" s="1"/>
  <c r="AA2228" i="6"/>
  <c r="X2228" i="6"/>
  <c r="W2228" i="6" a="1"/>
  <c r="W2228" i="6" s="1"/>
  <c r="AA2227" i="6"/>
  <c r="X2227" i="6"/>
  <c r="W2227" i="6" a="1"/>
  <c r="W2227" i="6" s="1"/>
  <c r="AA2226" i="6"/>
  <c r="X2226" i="6"/>
  <c r="W2226" i="6" a="1"/>
  <c r="W2226" i="6" s="1"/>
  <c r="AA2225" i="6"/>
  <c r="X2225" i="6"/>
  <c r="W2225" i="6" a="1"/>
  <c r="W2225" i="6" s="1"/>
  <c r="AA2224" i="6"/>
  <c r="X2224" i="6"/>
  <c r="W2224" i="6" a="1"/>
  <c r="W2224" i="6" s="1"/>
  <c r="AA2223" i="6"/>
  <c r="X2223" i="6"/>
  <c r="W2223" i="6" a="1"/>
  <c r="W2223" i="6" s="1"/>
  <c r="AA2222" i="6"/>
  <c r="X2222" i="6"/>
  <c r="W2222" i="6" a="1"/>
  <c r="W2222" i="6" s="1"/>
  <c r="AA2221" i="6"/>
  <c r="X2221" i="6"/>
  <c r="W2221" i="6" a="1"/>
  <c r="W2221" i="6" s="1"/>
  <c r="AA2220" i="6"/>
  <c r="X2220" i="6"/>
  <c r="AA2219" i="6"/>
  <c r="X2219" i="6"/>
  <c r="AA2218" i="6"/>
  <c r="X2218" i="6"/>
  <c r="AA2217" i="6"/>
  <c r="X2217" i="6"/>
  <c r="W2217" i="6" a="1"/>
  <c r="W2217" i="6" s="1"/>
  <c r="AA2216" i="6"/>
  <c r="X2216" i="6"/>
  <c r="W2216" i="6" a="1"/>
  <c r="W2216" i="6" s="1"/>
  <c r="AA2215" i="6"/>
  <c r="X2215" i="6"/>
  <c r="W2215" i="6" a="1"/>
  <c r="W2215" i="6" s="1"/>
  <c r="AA2214" i="6"/>
  <c r="X2214" i="6"/>
  <c r="W2214" i="6" a="1"/>
  <c r="W2214" i="6" s="1"/>
  <c r="AA2213" i="6"/>
  <c r="X2213" i="6"/>
  <c r="W2213" i="6" a="1"/>
  <c r="W2213" i="6" s="1"/>
  <c r="AA2212" i="6"/>
  <c r="X2212" i="6"/>
  <c r="AA2211" i="6"/>
  <c r="X2211" i="6"/>
  <c r="AA2210" i="6"/>
  <c r="X2210" i="6"/>
  <c r="AA2209" i="6"/>
  <c r="X2209" i="6"/>
  <c r="W2209" i="6" a="1"/>
  <c r="W2209" i="6" s="1"/>
  <c r="AA2208" i="6"/>
  <c r="X2208" i="6"/>
  <c r="W2208" i="6" a="1"/>
  <c r="W2208" i="6" s="1"/>
  <c r="AA2207" i="6"/>
  <c r="X2207" i="6"/>
  <c r="W2207" i="6" a="1"/>
  <c r="W2207" i="6" s="1"/>
  <c r="AA2206" i="6"/>
  <c r="X2206" i="6"/>
  <c r="W2206" i="6" a="1"/>
  <c r="W2206" i="6" s="1"/>
  <c r="AA2205" i="6"/>
  <c r="X2205" i="6"/>
  <c r="W2205" i="6" a="1"/>
  <c r="W2205" i="6" s="1"/>
  <c r="AA2204" i="6"/>
  <c r="X2204" i="6"/>
  <c r="AA2203" i="6"/>
  <c r="X2203" i="6"/>
  <c r="AA2202" i="6"/>
  <c r="X2202" i="6"/>
  <c r="W2202" i="6" a="1"/>
  <c r="W2202" i="6" s="1"/>
  <c r="AA2201" i="6"/>
  <c r="X2201" i="6"/>
  <c r="W2201" i="6" a="1"/>
  <c r="W2201" i="6" s="1"/>
  <c r="AA2200" i="6"/>
  <c r="X2200" i="6"/>
  <c r="W2200" i="6" a="1"/>
  <c r="W2200" i="6" s="1"/>
  <c r="AA2199" i="6"/>
  <c r="X2199" i="6"/>
  <c r="W2199" i="6" a="1"/>
  <c r="W2199" i="6" s="1"/>
  <c r="AA2198" i="6"/>
  <c r="X2198" i="6"/>
  <c r="W2198" i="6" a="1"/>
  <c r="W2198" i="6" s="1"/>
  <c r="AA2197" i="6"/>
  <c r="X2197" i="6"/>
  <c r="W2197" i="6" a="1"/>
  <c r="W2197" i="6" s="1"/>
  <c r="AA2196" i="6"/>
  <c r="X2196" i="6"/>
  <c r="W2196" i="6" a="1"/>
  <c r="W2196" i="6" s="1"/>
  <c r="AA2195" i="6"/>
  <c r="X2195" i="6"/>
  <c r="W2195" i="6" a="1"/>
  <c r="W2195" i="6" s="1"/>
  <c r="AA2194" i="6"/>
  <c r="X2194" i="6"/>
  <c r="AA2193" i="6"/>
  <c r="X2193" i="6"/>
  <c r="AA2192" i="6"/>
  <c r="X2192" i="6"/>
  <c r="AA2191" i="6"/>
  <c r="X2191" i="6"/>
  <c r="W2191" i="6" a="1"/>
  <c r="W2191" i="6" s="1"/>
  <c r="AA2190" i="6"/>
  <c r="X2190" i="6"/>
  <c r="W2190" i="6" a="1"/>
  <c r="W2190" i="6" s="1"/>
  <c r="AA2189" i="6"/>
  <c r="X2189" i="6"/>
  <c r="W2189" i="6" a="1"/>
  <c r="W2189" i="6" s="1"/>
  <c r="AA2188" i="6"/>
  <c r="X2188" i="6"/>
  <c r="W2188" i="6" a="1"/>
  <c r="W2188" i="6" s="1"/>
  <c r="AA2187" i="6"/>
  <c r="X2187" i="6"/>
  <c r="W2187" i="6" a="1"/>
  <c r="W2187" i="6" s="1"/>
  <c r="AA2186" i="6"/>
  <c r="X2186" i="6"/>
  <c r="W2186" i="6" a="1"/>
  <c r="W2186" i="6" s="1"/>
  <c r="AA2185" i="6"/>
  <c r="X2185" i="6"/>
  <c r="AA2184" i="6"/>
  <c r="X2184" i="6"/>
  <c r="AA2183" i="6"/>
  <c r="X2183" i="6"/>
  <c r="W2183" i="6" a="1"/>
  <c r="W2183" i="6" s="1"/>
  <c r="AA2182" i="6"/>
  <c r="X2182" i="6"/>
  <c r="W2182" i="6" a="1"/>
  <c r="W2182" i="6" s="1"/>
  <c r="AA2181" i="6"/>
  <c r="X2181" i="6"/>
  <c r="W2181" i="6" a="1"/>
  <c r="W2181" i="6" s="1"/>
  <c r="AA2180" i="6"/>
  <c r="X2180" i="6"/>
  <c r="W2180" i="6" a="1"/>
  <c r="W2180" i="6" s="1"/>
  <c r="AA2179" i="6"/>
  <c r="X2179" i="6"/>
  <c r="W2179" i="6" a="1"/>
  <c r="W2179" i="6" s="1"/>
  <c r="AA2178" i="6"/>
  <c r="X2178" i="6"/>
  <c r="W2178" i="6" a="1"/>
  <c r="W2178" i="6" s="1"/>
  <c r="AA2177" i="6"/>
  <c r="X2177" i="6"/>
  <c r="W2177" i="6" a="1"/>
  <c r="W2177" i="6" s="1"/>
  <c r="AA2176" i="6"/>
  <c r="X2176" i="6"/>
  <c r="W2176" i="6" a="1"/>
  <c r="W2176" i="6" s="1"/>
  <c r="AA2175" i="6"/>
  <c r="X2175" i="6"/>
  <c r="AA2174" i="6"/>
  <c r="X2174" i="6"/>
  <c r="AA2173" i="6"/>
  <c r="X2173" i="6"/>
  <c r="AA2172" i="6"/>
  <c r="X2172" i="6"/>
  <c r="W2172" i="6" a="1"/>
  <c r="W2172" i="6" s="1"/>
  <c r="AA2171" i="6"/>
  <c r="X2171" i="6"/>
  <c r="W2171" i="6" a="1"/>
  <c r="W2171" i="6" s="1"/>
  <c r="AA2170" i="6"/>
  <c r="X2170" i="6"/>
  <c r="W2170" i="6" a="1"/>
  <c r="W2170" i="6" s="1"/>
  <c r="AA2169" i="6"/>
  <c r="X2169" i="6"/>
  <c r="W2169" i="6" a="1"/>
  <c r="W2169" i="6" s="1"/>
  <c r="AA2168" i="6"/>
  <c r="X2168" i="6"/>
  <c r="W2168" i="6" a="1"/>
  <c r="W2168" i="6" s="1"/>
  <c r="AA2167" i="6"/>
  <c r="X2167" i="6"/>
  <c r="W2167" i="6" a="1"/>
  <c r="W2167" i="6" s="1"/>
  <c r="AA2166" i="6"/>
  <c r="X2166" i="6"/>
  <c r="W2166" i="6" a="1"/>
  <c r="W2166" i="6" s="1"/>
  <c r="AA2165" i="6"/>
  <c r="X2165" i="6"/>
  <c r="W2165" i="6" a="1"/>
  <c r="W2165" i="6" s="1"/>
  <c r="AA2164" i="6"/>
  <c r="X2164" i="6"/>
  <c r="AA2163" i="6"/>
  <c r="X2163" i="6"/>
  <c r="AA2162" i="6"/>
  <c r="X2162" i="6"/>
  <c r="AA2161" i="6"/>
  <c r="X2161" i="6"/>
  <c r="W2161" i="6" a="1"/>
  <c r="W2161" i="6" s="1"/>
  <c r="AA2160" i="6"/>
  <c r="X2160" i="6"/>
  <c r="W2160" i="6" a="1"/>
  <c r="W2160" i="6" s="1"/>
  <c r="AA2159" i="6"/>
  <c r="X2159" i="6"/>
  <c r="W2159" i="6" a="1"/>
  <c r="W2159" i="6" s="1"/>
  <c r="AA2158" i="6"/>
  <c r="X2158" i="6"/>
  <c r="W2158" i="6" a="1"/>
  <c r="W2158" i="6" s="1"/>
  <c r="AA2157" i="6"/>
  <c r="X2157" i="6"/>
  <c r="W2157" i="6" a="1"/>
  <c r="W2157" i="6" s="1"/>
  <c r="AA2156" i="6"/>
  <c r="X2156" i="6"/>
  <c r="W2156" i="6" a="1"/>
  <c r="W2156" i="6" s="1"/>
  <c r="AA2155" i="6"/>
  <c r="X2155" i="6"/>
  <c r="W2155" i="6" a="1"/>
  <c r="W2155" i="6" s="1"/>
  <c r="AA2154" i="6"/>
  <c r="X2154" i="6"/>
  <c r="W2154" i="6" a="1"/>
  <c r="W2154" i="6" s="1"/>
  <c r="AA2153" i="6"/>
  <c r="X2153" i="6"/>
  <c r="AA2152" i="6"/>
  <c r="X2152" i="6"/>
  <c r="AA2151" i="6"/>
  <c r="X2151" i="6"/>
  <c r="W2151" i="6" a="1"/>
  <c r="W2151" i="6" s="1"/>
  <c r="AA2150" i="6"/>
  <c r="X2150" i="6"/>
  <c r="W2150" i="6" a="1"/>
  <c r="W2150" i="6" s="1"/>
  <c r="AA2149" i="6"/>
  <c r="X2149" i="6"/>
  <c r="W2149" i="6" a="1"/>
  <c r="W2149" i="6" s="1"/>
  <c r="AA2148" i="6"/>
  <c r="X2148" i="6"/>
  <c r="W2148" i="6" a="1"/>
  <c r="W2148" i="6" s="1"/>
  <c r="AA2147" i="6"/>
  <c r="X2147" i="6"/>
  <c r="W2147" i="6" a="1"/>
  <c r="W2147" i="6" s="1"/>
  <c r="AA2146" i="6"/>
  <c r="X2146" i="6"/>
  <c r="W2146" i="6" a="1"/>
  <c r="W2146" i="6" s="1"/>
  <c r="AA2145" i="6"/>
  <c r="X2145" i="6"/>
  <c r="W2145" i="6" a="1"/>
  <c r="W2145" i="6" s="1"/>
  <c r="AA2144" i="6"/>
  <c r="X2144" i="6"/>
  <c r="W2144" i="6" a="1"/>
  <c r="W2144" i="6" s="1"/>
  <c r="AA2143" i="6"/>
  <c r="X2143" i="6"/>
  <c r="AA2142" i="6"/>
  <c r="X2142" i="6"/>
  <c r="AA2141" i="6"/>
  <c r="X2141" i="6"/>
  <c r="AA2140" i="6"/>
  <c r="X2140" i="6"/>
  <c r="W2140" i="6" a="1"/>
  <c r="W2140" i="6" s="1"/>
  <c r="AA2139" i="6"/>
  <c r="X2139" i="6"/>
  <c r="W2139" i="6" a="1"/>
  <c r="W2139" i="6" s="1"/>
  <c r="AA2138" i="6"/>
  <c r="X2138" i="6"/>
  <c r="W2138" i="6" a="1"/>
  <c r="W2138" i="6" s="1"/>
  <c r="AA2137" i="6"/>
  <c r="X2137" i="6"/>
  <c r="W2137" i="6" a="1"/>
  <c r="W2137" i="6" s="1"/>
  <c r="AA2136" i="6"/>
  <c r="X2136" i="6"/>
  <c r="W2136" i="6" a="1"/>
  <c r="W2136" i="6" s="1"/>
  <c r="AA2135" i="6"/>
  <c r="X2135" i="6"/>
  <c r="W2135" i="6" a="1"/>
  <c r="W2135" i="6" s="1"/>
  <c r="AA2134" i="6"/>
  <c r="X2134" i="6"/>
  <c r="W2134" i="6" a="1"/>
  <c r="W2134" i="6" s="1"/>
  <c r="AA2133" i="6"/>
  <c r="X2133" i="6"/>
  <c r="W2133" i="6" a="1"/>
  <c r="W2133" i="6" s="1"/>
  <c r="AA2132" i="6"/>
  <c r="X2132" i="6"/>
  <c r="W2132" i="6" a="1"/>
  <c r="W2132" i="6" s="1"/>
  <c r="AA2131" i="6"/>
  <c r="X2131" i="6"/>
  <c r="W2131" i="6" a="1"/>
  <c r="W2131" i="6" s="1"/>
  <c r="AA2130" i="6"/>
  <c r="X2130" i="6"/>
  <c r="W2130" i="6" a="1"/>
  <c r="W2130" i="6" s="1"/>
  <c r="AA2129" i="6"/>
  <c r="X2129" i="6"/>
  <c r="AA2128" i="6"/>
  <c r="X2128" i="6"/>
  <c r="AA2127" i="6"/>
  <c r="X2127" i="6"/>
  <c r="W2127" i="6" a="1"/>
  <c r="W2127" i="6" s="1"/>
  <c r="AA2126" i="6"/>
  <c r="X2126" i="6"/>
  <c r="W2126" i="6" a="1"/>
  <c r="W2126" i="6" s="1"/>
  <c r="AA2125" i="6"/>
  <c r="X2125" i="6"/>
  <c r="W2125" i="6" a="1"/>
  <c r="W2125" i="6" s="1"/>
  <c r="AA2124" i="6"/>
  <c r="X2124" i="6"/>
  <c r="W2124" i="6" a="1"/>
  <c r="W2124" i="6" s="1"/>
  <c r="AA2123" i="6"/>
  <c r="X2123" i="6"/>
  <c r="W2123" i="6" a="1"/>
  <c r="W2123" i="6" s="1"/>
  <c r="AA2122" i="6"/>
  <c r="X2122" i="6"/>
  <c r="AA2121" i="6"/>
  <c r="X2121" i="6"/>
  <c r="AA2120" i="6"/>
  <c r="X2120" i="6"/>
  <c r="W2120" i="6" a="1"/>
  <c r="W2120" i="6" s="1"/>
  <c r="AA2119" i="6"/>
  <c r="X2119" i="6"/>
  <c r="W2119" i="6" a="1"/>
  <c r="W2119" i="6" s="1"/>
  <c r="AA2118" i="6"/>
  <c r="X2118" i="6"/>
  <c r="W2118" i="6" a="1"/>
  <c r="W2118" i="6" s="1"/>
  <c r="AA2117" i="6"/>
  <c r="X2117" i="6"/>
  <c r="W2117" i="6" a="1"/>
  <c r="W2117" i="6" s="1"/>
  <c r="AA2116" i="6"/>
  <c r="X2116" i="6"/>
  <c r="W2116" i="6" a="1"/>
  <c r="W2116" i="6" s="1"/>
  <c r="AA2115" i="6"/>
  <c r="X2115" i="6"/>
  <c r="AA2114" i="6"/>
  <c r="X2114" i="6"/>
  <c r="AA2113" i="6"/>
  <c r="X2113" i="6"/>
  <c r="W2113" i="6" a="1"/>
  <c r="W2113" i="6" s="1"/>
  <c r="AA2112" i="6"/>
  <c r="X2112" i="6"/>
  <c r="W2112" i="6" a="1"/>
  <c r="W2112" i="6" s="1"/>
  <c r="AA2111" i="6"/>
  <c r="X2111" i="6"/>
  <c r="W2111" i="6" a="1"/>
  <c r="W2111" i="6" s="1"/>
  <c r="AA2110" i="6"/>
  <c r="X2110" i="6"/>
  <c r="W2110" i="6" a="1"/>
  <c r="W2110" i="6" s="1"/>
  <c r="AA2109" i="6"/>
  <c r="X2109" i="6"/>
  <c r="W2109" i="6" a="1"/>
  <c r="W2109" i="6" s="1"/>
  <c r="AA2108" i="6"/>
  <c r="X2108" i="6"/>
  <c r="AA2107" i="6"/>
  <c r="X2107" i="6"/>
  <c r="AA2106" i="6"/>
  <c r="X2106" i="6"/>
  <c r="W2106" i="6" a="1"/>
  <c r="W2106" i="6" s="1"/>
  <c r="AA2105" i="6"/>
  <c r="X2105" i="6"/>
  <c r="W2105" i="6" a="1"/>
  <c r="W2105" i="6" s="1"/>
  <c r="AA2104" i="6"/>
  <c r="X2104" i="6"/>
  <c r="W2104" i="6" a="1"/>
  <c r="W2104" i="6" s="1"/>
  <c r="AA2103" i="6"/>
  <c r="X2103" i="6"/>
  <c r="W2103" i="6" a="1"/>
  <c r="W2103" i="6" s="1"/>
  <c r="AA2102" i="6"/>
  <c r="X2102" i="6"/>
  <c r="W2102" i="6" a="1"/>
  <c r="W2102" i="6" s="1"/>
  <c r="AA2101" i="6"/>
  <c r="X2101" i="6"/>
  <c r="W2101" i="6" a="1"/>
  <c r="W2101" i="6" s="1"/>
  <c r="AA2100" i="6"/>
  <c r="X2100" i="6"/>
  <c r="W2100" i="6" a="1"/>
  <c r="W2100" i="6" s="1"/>
  <c r="AA2099" i="6"/>
  <c r="X2099" i="6"/>
  <c r="W2099" i="6" a="1"/>
  <c r="W2099" i="6" s="1"/>
  <c r="AA2098" i="6"/>
  <c r="X2098" i="6"/>
  <c r="W2098" i="6" a="1"/>
  <c r="W2098" i="6" s="1"/>
  <c r="AA2097" i="6"/>
  <c r="X2097" i="6"/>
  <c r="W2097" i="6" a="1"/>
  <c r="W2097" i="6" s="1"/>
  <c r="AA2096" i="6"/>
  <c r="X2096" i="6"/>
  <c r="W2096" i="6" a="1"/>
  <c r="W2096" i="6" s="1"/>
  <c r="AA2095" i="6"/>
  <c r="X2095" i="6"/>
  <c r="AA2094" i="6"/>
  <c r="X2094" i="6"/>
  <c r="AA2093" i="6"/>
  <c r="X2093" i="6"/>
  <c r="W2093" i="6" a="1"/>
  <c r="W2093" i="6" s="1"/>
  <c r="AA2092" i="6"/>
  <c r="X2092" i="6"/>
  <c r="W2092" i="6" a="1"/>
  <c r="W2092" i="6" s="1"/>
  <c r="AA2091" i="6"/>
  <c r="X2091" i="6"/>
  <c r="W2091" i="6" a="1"/>
  <c r="W2091" i="6" s="1"/>
  <c r="AA2090" i="6"/>
  <c r="X2090" i="6"/>
  <c r="W2090" i="6" a="1"/>
  <c r="W2090" i="6" s="1"/>
  <c r="AA2089" i="6"/>
  <c r="X2089" i="6"/>
  <c r="W2089" i="6" a="1"/>
  <c r="W2089" i="6" s="1"/>
  <c r="AA2088" i="6"/>
  <c r="X2088" i="6"/>
  <c r="W2088" i="6" a="1"/>
  <c r="W2088" i="6" s="1"/>
  <c r="AA2087" i="6"/>
  <c r="X2087" i="6"/>
  <c r="W2087" i="6" a="1"/>
  <c r="W2087" i="6" s="1"/>
  <c r="AA2086" i="6"/>
  <c r="X2086" i="6"/>
  <c r="W2086" i="6" a="1"/>
  <c r="W2086" i="6" s="1"/>
  <c r="AA2085" i="6"/>
  <c r="X2085" i="6"/>
  <c r="W2085" i="6" a="1"/>
  <c r="W2085" i="6" s="1"/>
  <c r="AA2084" i="6"/>
  <c r="X2084" i="6"/>
  <c r="AA2083" i="6"/>
  <c r="X2083" i="6"/>
  <c r="AA2082" i="6"/>
  <c r="X2082" i="6"/>
  <c r="W2082" i="6" a="1"/>
  <c r="W2082" i="6" s="1"/>
  <c r="AA2081" i="6"/>
  <c r="X2081" i="6"/>
  <c r="W2081" i="6" a="1"/>
  <c r="W2081" i="6" s="1"/>
  <c r="AA2080" i="6"/>
  <c r="X2080" i="6"/>
  <c r="W2080" i="6" a="1"/>
  <c r="W2080" i="6" s="1"/>
  <c r="AA2079" i="6"/>
  <c r="X2079" i="6"/>
  <c r="W2079" i="6" a="1"/>
  <c r="W2079" i="6" s="1"/>
  <c r="AA2078" i="6"/>
  <c r="X2078" i="6"/>
  <c r="W2078" i="6" a="1"/>
  <c r="W2078" i="6" s="1"/>
  <c r="AA2077" i="6"/>
  <c r="X2077" i="6"/>
  <c r="W2077" i="6" a="1"/>
  <c r="W2077" i="6" s="1"/>
  <c r="AA2076" i="6"/>
  <c r="X2076" i="6"/>
  <c r="W2076" i="6" a="1"/>
  <c r="W2076" i="6" s="1"/>
  <c r="AA2075" i="6"/>
  <c r="X2075" i="6"/>
  <c r="AA2074" i="6"/>
  <c r="X2074" i="6"/>
  <c r="AA2073" i="6"/>
  <c r="X2073" i="6"/>
  <c r="W2073" i="6" a="1"/>
  <c r="W2073" i="6" s="1"/>
  <c r="AA2072" i="6"/>
  <c r="X2072" i="6"/>
  <c r="W2072" i="6" a="1"/>
  <c r="W2072" i="6" s="1"/>
  <c r="AA2071" i="6"/>
  <c r="X2071" i="6"/>
  <c r="W2071" i="6" a="1"/>
  <c r="W2071" i="6" s="1"/>
  <c r="AA2070" i="6"/>
  <c r="X2070" i="6"/>
  <c r="W2070" i="6" a="1"/>
  <c r="W2070" i="6" s="1"/>
  <c r="AA2069" i="6"/>
  <c r="X2069" i="6"/>
  <c r="W2069" i="6" a="1"/>
  <c r="W2069" i="6" s="1"/>
  <c r="AA2068" i="6"/>
  <c r="X2068" i="6"/>
  <c r="W2068" i="6" a="1"/>
  <c r="W2068" i="6" s="1"/>
  <c r="AA2067" i="6"/>
  <c r="X2067" i="6"/>
  <c r="W2067" i="6" a="1"/>
  <c r="W2067" i="6" s="1"/>
  <c r="AA2066" i="6"/>
  <c r="X2066" i="6"/>
  <c r="W2066" i="6" a="1"/>
  <c r="W2066" i="6" s="1"/>
  <c r="AA2065" i="6"/>
  <c r="X2065" i="6"/>
  <c r="W2065" i="6" a="1"/>
  <c r="W2065" i="6" s="1"/>
  <c r="AA2064" i="6"/>
  <c r="X2064" i="6"/>
  <c r="W2064" i="6" a="1"/>
  <c r="W2064" i="6" s="1"/>
  <c r="AA2063" i="6"/>
  <c r="X2063" i="6"/>
  <c r="W2063" i="6" a="1"/>
  <c r="W2063" i="6" s="1"/>
  <c r="AA2062" i="6"/>
  <c r="X2062" i="6"/>
  <c r="W2062" i="6" a="1"/>
  <c r="W2062" i="6" s="1"/>
  <c r="AA2061" i="6"/>
  <c r="X2061" i="6"/>
  <c r="W2061" i="6" a="1"/>
  <c r="W2061" i="6" s="1"/>
  <c r="AA2060" i="6"/>
  <c r="X2060" i="6"/>
  <c r="W2060" i="6" a="1"/>
  <c r="W2060" i="6" s="1"/>
  <c r="AA2059" i="6"/>
  <c r="X2059" i="6"/>
  <c r="W2059" i="6" a="1"/>
  <c r="W2059" i="6" s="1"/>
  <c r="AA2058" i="6"/>
  <c r="X2058" i="6"/>
  <c r="W2058" i="6" a="1"/>
  <c r="W2058" i="6" s="1"/>
  <c r="AA2057" i="6"/>
  <c r="X2057" i="6"/>
  <c r="AA2056" i="6"/>
  <c r="X2056" i="6"/>
  <c r="AA2055" i="6"/>
  <c r="X2055" i="6"/>
  <c r="W2055" i="6" a="1"/>
  <c r="W2055" i="6" s="1"/>
  <c r="AA2054" i="6"/>
  <c r="X2054" i="6"/>
  <c r="W2054" i="6" a="1"/>
  <c r="W2054" i="6" s="1"/>
  <c r="AA2053" i="6"/>
  <c r="X2053" i="6"/>
  <c r="W2053" i="6" a="1"/>
  <c r="W2053" i="6" s="1"/>
  <c r="AA2052" i="6"/>
  <c r="X2052" i="6"/>
  <c r="W2052" i="6" a="1"/>
  <c r="W2052" i="6" s="1"/>
  <c r="AA2051" i="6"/>
  <c r="X2051" i="6"/>
  <c r="W2051" i="6" a="1"/>
  <c r="W2051" i="6" s="1"/>
  <c r="AA2050" i="6"/>
  <c r="X2050" i="6"/>
  <c r="W2050" i="6" a="1"/>
  <c r="W2050" i="6" s="1"/>
  <c r="AA2049" i="6"/>
  <c r="X2049" i="6"/>
  <c r="W2049" i="6" a="1"/>
  <c r="W2049" i="6" s="1"/>
  <c r="AA2048" i="6"/>
  <c r="X2048" i="6"/>
  <c r="W2048" i="6" a="1"/>
  <c r="W2048" i="6" s="1"/>
  <c r="AA2047" i="6"/>
  <c r="X2047" i="6"/>
  <c r="W2047" i="6" a="1"/>
  <c r="W2047" i="6" s="1"/>
  <c r="AA2046" i="6"/>
  <c r="X2046" i="6"/>
  <c r="W2046" i="6" a="1"/>
  <c r="W2046" i="6" s="1"/>
  <c r="AA2045" i="6"/>
  <c r="X2045" i="6"/>
  <c r="W2045" i="6" a="1"/>
  <c r="W2045" i="6" s="1"/>
  <c r="AA2044" i="6"/>
  <c r="X2044" i="6"/>
  <c r="W2044" i="6" a="1"/>
  <c r="W2044" i="6" s="1"/>
  <c r="AA2043" i="6"/>
  <c r="X2043" i="6"/>
  <c r="W2043" i="6" a="1"/>
  <c r="W2043" i="6" s="1"/>
  <c r="AA2042" i="6"/>
  <c r="X2042" i="6"/>
  <c r="W2042" i="6" a="1"/>
  <c r="W2042" i="6" s="1"/>
  <c r="AA2041" i="6"/>
  <c r="X2041" i="6"/>
  <c r="W2041" i="6" a="1"/>
  <c r="W2041" i="6" s="1"/>
  <c r="AA2040" i="6"/>
  <c r="X2040" i="6"/>
  <c r="W2040" i="6" a="1"/>
  <c r="W2040" i="6" s="1"/>
  <c r="AA2039" i="6"/>
  <c r="X2039" i="6"/>
  <c r="W2039" i="6" a="1"/>
  <c r="W2039" i="6" s="1"/>
  <c r="AA2038" i="6"/>
  <c r="X2038" i="6"/>
  <c r="W2038" i="6" a="1"/>
  <c r="W2038" i="6" s="1"/>
  <c r="AA2037" i="6"/>
  <c r="X2037" i="6"/>
  <c r="W2037" i="6" a="1"/>
  <c r="W2037" i="6" s="1"/>
  <c r="AA2036" i="6"/>
  <c r="X2036" i="6"/>
  <c r="W2036" i="6" a="1"/>
  <c r="W2036" i="6" s="1"/>
  <c r="AA2035" i="6"/>
  <c r="X2035" i="6"/>
  <c r="AA2034" i="6"/>
  <c r="X2034" i="6"/>
  <c r="AA2033" i="6"/>
  <c r="X2033" i="6"/>
  <c r="W2033" i="6" a="1"/>
  <c r="W2033" i="6" s="1"/>
  <c r="AA2032" i="6"/>
  <c r="X2032" i="6"/>
  <c r="W2032" i="6" a="1"/>
  <c r="W2032" i="6" s="1"/>
  <c r="AA2031" i="6"/>
  <c r="X2031" i="6"/>
  <c r="W2031" i="6" a="1"/>
  <c r="W2031" i="6" s="1"/>
  <c r="AA2030" i="6"/>
  <c r="X2030" i="6"/>
  <c r="W2030" i="6" a="1"/>
  <c r="W2030" i="6" s="1"/>
  <c r="AA2029" i="6"/>
  <c r="X2029" i="6"/>
  <c r="W2029" i="6" a="1"/>
  <c r="W2029" i="6" s="1"/>
  <c r="AA2028" i="6"/>
  <c r="X2028" i="6"/>
  <c r="W2028" i="6" a="1"/>
  <c r="W2028" i="6" s="1"/>
  <c r="AA2027" i="6"/>
  <c r="X2027" i="6"/>
  <c r="W2027" i="6" a="1"/>
  <c r="W2027" i="6" s="1"/>
  <c r="AA2026" i="6"/>
  <c r="X2026" i="6"/>
  <c r="W2026" i="6" a="1"/>
  <c r="W2026" i="6" s="1"/>
  <c r="AA2025" i="6"/>
  <c r="X2025" i="6"/>
  <c r="W2025" i="6" a="1"/>
  <c r="W2025" i="6" s="1"/>
  <c r="AA2024" i="6"/>
  <c r="X2024" i="6"/>
  <c r="W2024" i="6" a="1"/>
  <c r="W2024" i="6" s="1"/>
  <c r="AA2023" i="6"/>
  <c r="X2023" i="6"/>
  <c r="W2023" i="6" a="1"/>
  <c r="W2023" i="6" s="1"/>
  <c r="AA2022" i="6"/>
  <c r="X2022" i="6"/>
  <c r="W2022" i="6" a="1"/>
  <c r="W2022" i="6" s="1"/>
  <c r="AA2021" i="6"/>
  <c r="X2021" i="6"/>
  <c r="W2021" i="6" a="1"/>
  <c r="W2021" i="6" s="1"/>
  <c r="AA2020" i="6"/>
  <c r="X2020" i="6"/>
  <c r="W2020" i="6" a="1"/>
  <c r="W2020" i="6" s="1"/>
  <c r="AA2019" i="6"/>
  <c r="X2019" i="6"/>
  <c r="W2019" i="6" a="1"/>
  <c r="W2019" i="6" s="1"/>
  <c r="AA2018" i="6"/>
  <c r="X2018" i="6"/>
  <c r="W2018" i="6" a="1"/>
  <c r="W2018" i="6" s="1"/>
  <c r="AA2017" i="6"/>
  <c r="X2017" i="6"/>
  <c r="W2017" i="6" a="1"/>
  <c r="W2017" i="6" s="1"/>
  <c r="AA2016" i="6"/>
  <c r="X2016" i="6"/>
  <c r="W2016" i="6" a="1"/>
  <c r="W2016" i="6" s="1"/>
  <c r="AA2015" i="6"/>
  <c r="X2015" i="6"/>
  <c r="W2015" i="6" a="1"/>
  <c r="W2015" i="6" s="1"/>
  <c r="AA2014" i="6"/>
  <c r="X2014" i="6"/>
  <c r="W2014" i="6" a="1"/>
  <c r="W2014" i="6" s="1"/>
  <c r="AA2013" i="6"/>
  <c r="X2013" i="6"/>
  <c r="W2013" i="6" a="1"/>
  <c r="W2013" i="6" s="1"/>
  <c r="AA2012" i="6"/>
  <c r="X2012" i="6"/>
  <c r="W2012" i="6" a="1"/>
  <c r="W2012" i="6" s="1"/>
  <c r="AA2011" i="6"/>
  <c r="X2011" i="6"/>
  <c r="W2011" i="6" a="1"/>
  <c r="W2011" i="6" s="1"/>
  <c r="AA2010" i="6"/>
  <c r="X2010" i="6"/>
  <c r="W2010" i="6" a="1"/>
  <c r="W2010" i="6" s="1"/>
  <c r="AA2009" i="6"/>
  <c r="X2009" i="6"/>
  <c r="AA2008" i="6"/>
  <c r="X2008" i="6"/>
  <c r="AA2007" i="6"/>
  <c r="X2007" i="6"/>
  <c r="AA2006" i="6"/>
  <c r="X2006" i="6"/>
  <c r="W2006" i="6" a="1"/>
  <c r="W2006" i="6" s="1"/>
  <c r="AA2005" i="6"/>
  <c r="X2005" i="6"/>
  <c r="W2005" i="6" a="1"/>
  <c r="W2005" i="6" s="1"/>
  <c r="AA2004" i="6"/>
  <c r="X2004" i="6"/>
  <c r="W2004" i="6" a="1"/>
  <c r="W2004" i="6" s="1"/>
  <c r="AA2003" i="6"/>
  <c r="X2003" i="6"/>
  <c r="W2003" i="6" a="1"/>
  <c r="W2003" i="6" s="1"/>
  <c r="AA2002" i="6"/>
  <c r="X2002" i="6"/>
  <c r="W2002" i="6" a="1"/>
  <c r="W2002" i="6" s="1"/>
  <c r="AA2001" i="6"/>
  <c r="X2001" i="6"/>
  <c r="W2001" i="6" a="1"/>
  <c r="W2001" i="6" s="1"/>
  <c r="AA2000" i="6"/>
  <c r="X2000" i="6"/>
  <c r="AA1999" i="6"/>
  <c r="X1999" i="6"/>
  <c r="AA1998" i="6"/>
  <c r="X1998" i="6"/>
  <c r="W1998" i="6" a="1"/>
  <c r="W1998" i="6" s="1"/>
  <c r="AA1997" i="6"/>
  <c r="X1997" i="6"/>
  <c r="W1997" i="6" a="1"/>
  <c r="W1997" i="6" s="1"/>
  <c r="AA1996" i="6"/>
  <c r="X1996" i="6"/>
  <c r="W1996" i="6" a="1"/>
  <c r="W1996" i="6" s="1"/>
  <c r="AA1995" i="6"/>
  <c r="X1995" i="6"/>
  <c r="W1995" i="6" a="1"/>
  <c r="W1995" i="6" s="1"/>
  <c r="AA1994" i="6"/>
  <c r="X1994" i="6"/>
  <c r="W1994" i="6" a="1"/>
  <c r="W1994" i="6" s="1"/>
  <c r="AA1993" i="6"/>
  <c r="X1993" i="6"/>
  <c r="W1993" i="6" a="1"/>
  <c r="W1993" i="6" s="1"/>
  <c r="AA1992" i="6"/>
  <c r="X1992" i="6"/>
  <c r="W1992" i="6" a="1"/>
  <c r="W1992" i="6" s="1"/>
  <c r="AA1991" i="6"/>
  <c r="X1991" i="6"/>
  <c r="AA1990" i="6"/>
  <c r="X1990" i="6"/>
  <c r="AA1989" i="6"/>
  <c r="X1989" i="6"/>
  <c r="AA1988" i="6"/>
  <c r="X1988" i="6"/>
  <c r="W1988" i="6" a="1"/>
  <c r="W1988" i="6" s="1"/>
  <c r="AA1987" i="6"/>
  <c r="X1987" i="6"/>
  <c r="W1987" i="6" a="1"/>
  <c r="W1987" i="6" s="1"/>
  <c r="AA1986" i="6"/>
  <c r="X1986" i="6"/>
  <c r="W1986" i="6" a="1"/>
  <c r="W1986" i="6" s="1"/>
  <c r="AA1985" i="6"/>
  <c r="X1985" i="6"/>
  <c r="W1985" i="6" a="1"/>
  <c r="W1985" i="6" s="1"/>
  <c r="AA1984" i="6"/>
  <c r="X1984" i="6"/>
  <c r="W1984" i="6" a="1"/>
  <c r="W1984" i="6" s="1"/>
  <c r="AA1983" i="6"/>
  <c r="X1983" i="6"/>
  <c r="AA1982" i="6"/>
  <c r="X1982" i="6"/>
  <c r="AA1981" i="6"/>
  <c r="X1981" i="6"/>
  <c r="W1981" i="6" a="1"/>
  <c r="W1981" i="6" s="1"/>
  <c r="AA1980" i="6"/>
  <c r="X1980" i="6"/>
  <c r="W1980" i="6" a="1"/>
  <c r="W1980" i="6" s="1"/>
  <c r="AA1979" i="6"/>
  <c r="X1979" i="6"/>
  <c r="W1979" i="6" a="1"/>
  <c r="W1979" i="6" s="1"/>
  <c r="AA1978" i="6"/>
  <c r="X1978" i="6"/>
  <c r="W1978" i="6" a="1"/>
  <c r="W1978" i="6" s="1"/>
  <c r="AA1977" i="6"/>
  <c r="X1977" i="6"/>
  <c r="W1977" i="6" a="1"/>
  <c r="W1977" i="6" s="1"/>
  <c r="AA1976" i="6"/>
  <c r="X1976" i="6"/>
  <c r="W1976" i="6" a="1"/>
  <c r="W1976" i="6" s="1"/>
  <c r="AA1975" i="6"/>
  <c r="X1975" i="6"/>
  <c r="W1975" i="6" a="1"/>
  <c r="W1975" i="6" s="1"/>
  <c r="AA1974" i="6"/>
  <c r="X1974" i="6"/>
  <c r="W1974" i="6" a="1"/>
  <c r="W1974" i="6" s="1"/>
  <c r="AA1973" i="6"/>
  <c r="X1973" i="6"/>
  <c r="W1973" i="6" a="1"/>
  <c r="W1973" i="6" s="1"/>
  <c r="AA1972" i="6"/>
  <c r="X1972" i="6"/>
  <c r="W1972" i="6" a="1"/>
  <c r="W1972" i="6" s="1"/>
  <c r="AA1971" i="6"/>
  <c r="X1971" i="6"/>
  <c r="AA1970" i="6"/>
  <c r="X1970" i="6"/>
  <c r="AA1969" i="6"/>
  <c r="X1969" i="6"/>
  <c r="W1969" i="6" a="1"/>
  <c r="W1969" i="6" s="1"/>
  <c r="AA1968" i="6"/>
  <c r="X1968" i="6"/>
  <c r="W1968" i="6" a="1"/>
  <c r="W1968" i="6" s="1"/>
  <c r="AA1967" i="6"/>
  <c r="X1967" i="6"/>
  <c r="W1967" i="6" a="1"/>
  <c r="W1967" i="6" s="1"/>
  <c r="AA1966" i="6"/>
  <c r="X1966" i="6"/>
  <c r="W1966" i="6" a="1"/>
  <c r="W1966" i="6" s="1"/>
  <c r="AA1965" i="6"/>
  <c r="X1965" i="6"/>
  <c r="W1965" i="6" a="1"/>
  <c r="W1965" i="6" s="1"/>
  <c r="AA1964" i="6"/>
  <c r="X1964" i="6"/>
  <c r="AA1963" i="6"/>
  <c r="X1963" i="6"/>
  <c r="AA1962" i="6"/>
  <c r="X1962" i="6"/>
  <c r="W1962" i="6" a="1"/>
  <c r="W1962" i="6" s="1"/>
  <c r="AA1961" i="6"/>
  <c r="X1961" i="6"/>
  <c r="W1961" i="6" a="1"/>
  <c r="W1961" i="6" s="1"/>
  <c r="AA1960" i="6"/>
  <c r="X1960" i="6"/>
  <c r="W1960" i="6" a="1"/>
  <c r="W1960" i="6" s="1"/>
  <c r="AA1959" i="6"/>
  <c r="X1959" i="6"/>
  <c r="W1959" i="6" a="1"/>
  <c r="W1959" i="6" s="1"/>
  <c r="AA1958" i="6"/>
  <c r="X1958" i="6"/>
  <c r="W1958" i="6" a="1"/>
  <c r="W1958" i="6" s="1"/>
  <c r="AA1957" i="6"/>
  <c r="X1957" i="6"/>
  <c r="W1957" i="6" a="1"/>
  <c r="W1957" i="6" s="1"/>
  <c r="AA1956" i="6"/>
  <c r="X1956" i="6"/>
  <c r="W1956" i="6" a="1"/>
  <c r="W1956" i="6" s="1"/>
  <c r="AA1955" i="6"/>
  <c r="X1955" i="6"/>
  <c r="W1955" i="6" a="1"/>
  <c r="W1955" i="6" s="1"/>
  <c r="AA1954" i="6"/>
  <c r="X1954" i="6"/>
  <c r="W1954" i="6" a="1"/>
  <c r="W1954" i="6" s="1"/>
  <c r="AA1953" i="6"/>
  <c r="X1953" i="6"/>
  <c r="W1953" i="6" a="1"/>
  <c r="W1953" i="6" s="1"/>
  <c r="AA1952" i="6"/>
  <c r="X1952" i="6"/>
  <c r="W1952" i="6" a="1"/>
  <c r="W1952" i="6" s="1"/>
  <c r="AA1951" i="6"/>
  <c r="X1951" i="6"/>
  <c r="W1951" i="6" a="1"/>
  <c r="W1951" i="6" s="1"/>
  <c r="AA1950" i="6"/>
  <c r="X1950" i="6"/>
  <c r="AA1949" i="6"/>
  <c r="X1949" i="6"/>
  <c r="AA1948" i="6"/>
  <c r="X1948" i="6"/>
  <c r="AA1947" i="6"/>
  <c r="X1947" i="6"/>
  <c r="W1947" i="6" a="1"/>
  <c r="W1947" i="6" s="1"/>
  <c r="AA1946" i="6"/>
  <c r="X1946" i="6"/>
  <c r="W1946" i="6" a="1"/>
  <c r="W1946" i="6" s="1"/>
  <c r="AA1945" i="6"/>
  <c r="X1945" i="6"/>
  <c r="W1945" i="6" a="1"/>
  <c r="W1945" i="6" s="1"/>
  <c r="AA1944" i="6"/>
  <c r="X1944" i="6"/>
  <c r="W1944" i="6" a="1"/>
  <c r="W1944" i="6" s="1"/>
  <c r="AA1943" i="6"/>
  <c r="X1943" i="6"/>
  <c r="W1943" i="6" a="1"/>
  <c r="W1943" i="6" s="1"/>
  <c r="AA1942" i="6"/>
  <c r="X1942" i="6"/>
  <c r="W1942" i="6" a="1"/>
  <c r="W1942" i="6" s="1"/>
  <c r="AA1941" i="6"/>
  <c r="X1941" i="6"/>
  <c r="AA1940" i="6"/>
  <c r="X1940" i="6"/>
  <c r="AA1939" i="6"/>
  <c r="X1939" i="6"/>
  <c r="W1939" i="6" a="1"/>
  <c r="W1939" i="6" s="1"/>
  <c r="AA1938" i="6"/>
  <c r="X1938" i="6"/>
  <c r="W1938" i="6" a="1"/>
  <c r="W1938" i="6" s="1"/>
  <c r="AA1937" i="6"/>
  <c r="X1937" i="6"/>
  <c r="W1937" i="6" a="1"/>
  <c r="W1937" i="6" s="1"/>
  <c r="AA1936" i="6"/>
  <c r="X1936" i="6"/>
  <c r="W1936" i="6" a="1"/>
  <c r="W1936" i="6" s="1"/>
  <c r="AA1935" i="6"/>
  <c r="X1935" i="6"/>
  <c r="W1935" i="6" a="1"/>
  <c r="W1935" i="6" s="1"/>
  <c r="AA1934" i="6"/>
  <c r="X1934" i="6"/>
  <c r="AA1933" i="6"/>
  <c r="X1933" i="6"/>
  <c r="AA1932" i="6"/>
  <c r="X1932" i="6"/>
  <c r="AA1931" i="6"/>
  <c r="X1931" i="6"/>
  <c r="W1931" i="6" a="1"/>
  <c r="W1931" i="6" s="1"/>
  <c r="AA1930" i="6"/>
  <c r="X1930" i="6"/>
  <c r="W1930" i="6" a="1"/>
  <c r="W1930" i="6" s="1"/>
  <c r="AA1929" i="6"/>
  <c r="X1929" i="6"/>
  <c r="W1929" i="6" a="1"/>
  <c r="W1929" i="6" s="1"/>
  <c r="AA1928" i="6"/>
  <c r="X1928" i="6"/>
  <c r="W1928" i="6" a="1"/>
  <c r="W1928" i="6" s="1"/>
  <c r="AA1927" i="6"/>
  <c r="X1927" i="6"/>
  <c r="W1927" i="6" a="1"/>
  <c r="W1927" i="6" s="1"/>
  <c r="AA1926" i="6"/>
  <c r="X1926" i="6"/>
  <c r="AA1925" i="6"/>
  <c r="X1925" i="6"/>
  <c r="AA1924" i="6"/>
  <c r="X1924" i="6"/>
  <c r="W1924" i="6" a="1"/>
  <c r="W1924" i="6" s="1"/>
  <c r="AA1923" i="6"/>
  <c r="X1923" i="6"/>
  <c r="W1923" i="6" a="1"/>
  <c r="W1923" i="6" s="1"/>
  <c r="AA1922" i="6"/>
  <c r="X1922" i="6"/>
  <c r="W1922" i="6" a="1"/>
  <c r="W1922" i="6" s="1"/>
  <c r="AA1921" i="6"/>
  <c r="X1921" i="6"/>
  <c r="W1921" i="6" a="1"/>
  <c r="W1921" i="6" s="1"/>
  <c r="AA1920" i="6"/>
  <c r="X1920" i="6"/>
  <c r="W1920" i="6" a="1"/>
  <c r="W1920" i="6" s="1"/>
  <c r="AA1919" i="6"/>
  <c r="X1919" i="6"/>
  <c r="AA1918" i="6"/>
  <c r="X1918" i="6"/>
  <c r="AA1917" i="6"/>
  <c r="X1917" i="6"/>
  <c r="W1917" i="6" a="1"/>
  <c r="W1917" i="6" s="1"/>
  <c r="AA1916" i="6"/>
  <c r="X1916" i="6"/>
  <c r="W1916" i="6" a="1"/>
  <c r="W1916" i="6" s="1"/>
  <c r="AA1915" i="6"/>
  <c r="X1915" i="6"/>
  <c r="W1915" i="6" a="1"/>
  <c r="W1915" i="6" s="1"/>
  <c r="AA1914" i="6"/>
  <c r="X1914" i="6"/>
  <c r="W1914" i="6" a="1"/>
  <c r="W1914" i="6" s="1"/>
  <c r="AA1913" i="6"/>
  <c r="X1913" i="6"/>
  <c r="W1913" i="6" a="1"/>
  <c r="W1913" i="6" s="1"/>
  <c r="AA1912" i="6"/>
  <c r="X1912" i="6"/>
  <c r="AA1911" i="6"/>
  <c r="X1911" i="6"/>
  <c r="AA1910" i="6"/>
  <c r="X1910" i="6"/>
  <c r="W1910" i="6" a="1"/>
  <c r="W1910" i="6" s="1"/>
  <c r="AA1909" i="6"/>
  <c r="X1909" i="6"/>
  <c r="W1909" i="6" a="1"/>
  <c r="W1909" i="6" s="1"/>
  <c r="AA1908" i="6"/>
  <c r="X1908" i="6"/>
  <c r="W1908" i="6" a="1"/>
  <c r="W1908" i="6" s="1"/>
  <c r="AA1907" i="6"/>
  <c r="X1907" i="6"/>
  <c r="W1907" i="6" a="1"/>
  <c r="W1907" i="6" s="1"/>
  <c r="AA1906" i="6"/>
  <c r="X1906" i="6"/>
  <c r="W1906" i="6" a="1"/>
  <c r="W1906" i="6" s="1"/>
  <c r="AA1905" i="6"/>
  <c r="X1905" i="6"/>
  <c r="AA1904" i="6"/>
  <c r="X1904" i="6"/>
  <c r="AA1903" i="6"/>
  <c r="X1903" i="6"/>
  <c r="W1903" i="6" a="1"/>
  <c r="W1903" i="6" s="1"/>
  <c r="AA1902" i="6"/>
  <c r="X1902" i="6"/>
  <c r="W1902" i="6" a="1"/>
  <c r="W1902" i="6" s="1"/>
  <c r="AA1901" i="6"/>
  <c r="X1901" i="6"/>
  <c r="W1901" i="6" a="1"/>
  <c r="W1901" i="6" s="1"/>
  <c r="AA1900" i="6"/>
  <c r="X1900" i="6"/>
  <c r="W1900" i="6" a="1"/>
  <c r="W1900" i="6" s="1"/>
  <c r="AA1899" i="6"/>
  <c r="X1899" i="6"/>
  <c r="W1899" i="6" a="1"/>
  <c r="W1899" i="6" s="1"/>
  <c r="AA1898" i="6"/>
  <c r="X1898" i="6"/>
  <c r="W1898" i="6" a="1"/>
  <c r="W1898" i="6" s="1"/>
  <c r="AA1897" i="6"/>
  <c r="X1897" i="6"/>
  <c r="W1897" i="6" a="1"/>
  <c r="W1897" i="6" s="1"/>
  <c r="AA1896" i="6"/>
  <c r="X1896" i="6"/>
  <c r="W1896" i="6" a="1"/>
  <c r="W1896" i="6" s="1"/>
  <c r="AA1895" i="6"/>
  <c r="X1895" i="6"/>
  <c r="W1895" i="6" a="1"/>
  <c r="W1895" i="6" s="1"/>
  <c r="AA1894" i="6"/>
  <c r="X1894" i="6"/>
  <c r="W1894" i="6" a="1"/>
  <c r="W1894" i="6" s="1"/>
  <c r="AA1893" i="6"/>
  <c r="X1893" i="6"/>
  <c r="W1893" i="6" a="1"/>
  <c r="W1893" i="6" s="1"/>
  <c r="AA1892" i="6"/>
  <c r="X1892" i="6"/>
  <c r="W1892" i="6" a="1"/>
  <c r="W1892" i="6" s="1"/>
  <c r="AA1891" i="6"/>
  <c r="X1891" i="6"/>
  <c r="W1891" i="6" a="1"/>
  <c r="W1891" i="6" s="1"/>
  <c r="AA1890" i="6"/>
  <c r="X1890" i="6"/>
  <c r="W1890" i="6" a="1"/>
  <c r="W1890" i="6" s="1"/>
  <c r="AA1889" i="6"/>
  <c r="X1889" i="6"/>
  <c r="W1889" i="6" a="1"/>
  <c r="W1889" i="6" s="1"/>
  <c r="AA1888" i="6"/>
  <c r="X1888" i="6"/>
  <c r="W1888" i="6" a="1"/>
  <c r="W1888" i="6" s="1"/>
  <c r="AA1887" i="6"/>
  <c r="X1887" i="6"/>
  <c r="W1887" i="6" a="1"/>
  <c r="W1887" i="6" s="1"/>
  <c r="AA1886" i="6"/>
  <c r="X1886" i="6"/>
  <c r="W1886" i="6" a="1"/>
  <c r="W1886" i="6" s="1"/>
  <c r="AA1885" i="6"/>
  <c r="X1885" i="6"/>
  <c r="W1885" i="6" a="1"/>
  <c r="W1885" i="6" s="1"/>
  <c r="AA1884" i="6"/>
  <c r="X1884" i="6"/>
  <c r="W1884" i="6" a="1"/>
  <c r="W1884" i="6" s="1"/>
  <c r="AA1883" i="6"/>
  <c r="X1883" i="6"/>
  <c r="W1883" i="6" a="1"/>
  <c r="W1883" i="6" s="1"/>
  <c r="AA1882" i="6"/>
  <c r="X1882" i="6"/>
  <c r="W1882" i="6" a="1"/>
  <c r="W1882" i="6" s="1"/>
  <c r="AA1881" i="6"/>
  <c r="X1881" i="6"/>
  <c r="W1881" i="6" a="1"/>
  <c r="W1881" i="6" s="1"/>
  <c r="AA1880" i="6"/>
  <c r="X1880" i="6"/>
  <c r="W1880" i="6" a="1"/>
  <c r="W1880" i="6" s="1"/>
  <c r="AA1879" i="6"/>
  <c r="X1879" i="6"/>
  <c r="W1879" i="6" a="1"/>
  <c r="W1879" i="6" s="1"/>
  <c r="AA1878" i="6"/>
  <c r="X1878" i="6"/>
  <c r="AA1877" i="6"/>
  <c r="X1877" i="6"/>
  <c r="AA1876" i="6"/>
  <c r="X1876" i="6"/>
  <c r="W1876" i="6" a="1"/>
  <c r="W1876" i="6" s="1"/>
  <c r="AA1875" i="6"/>
  <c r="X1875" i="6"/>
  <c r="W1875" i="6" a="1"/>
  <c r="W1875" i="6" s="1"/>
  <c r="AA1874" i="6"/>
  <c r="X1874" i="6"/>
  <c r="W1874" i="6" a="1"/>
  <c r="W1874" i="6" s="1"/>
  <c r="AA1873" i="6"/>
  <c r="X1873" i="6"/>
  <c r="W1873" i="6" a="1"/>
  <c r="W1873" i="6" s="1"/>
  <c r="AA1872" i="6"/>
  <c r="X1872" i="6"/>
  <c r="W1872" i="6" a="1"/>
  <c r="W1872" i="6" s="1"/>
  <c r="AA1871" i="6"/>
  <c r="X1871" i="6"/>
  <c r="W1871" i="6" a="1"/>
  <c r="W1871" i="6" s="1"/>
  <c r="AA1870" i="6"/>
  <c r="X1870" i="6"/>
  <c r="AA1869" i="6"/>
  <c r="X1869" i="6"/>
  <c r="AA1868" i="6"/>
  <c r="X1868" i="6"/>
  <c r="W1868" i="6" a="1"/>
  <c r="W1868" i="6" s="1"/>
  <c r="AA1867" i="6"/>
  <c r="X1867" i="6"/>
  <c r="W1867" i="6" a="1"/>
  <c r="W1867" i="6" s="1"/>
  <c r="AA1866" i="6"/>
  <c r="X1866" i="6"/>
  <c r="W1866" i="6" a="1"/>
  <c r="W1866" i="6" s="1"/>
  <c r="AA1865" i="6"/>
  <c r="X1865" i="6"/>
  <c r="W1865" i="6" a="1"/>
  <c r="W1865" i="6" s="1"/>
  <c r="AA1864" i="6"/>
  <c r="X1864" i="6"/>
  <c r="W1864" i="6" a="1"/>
  <c r="W1864" i="6" s="1"/>
  <c r="AA1863" i="6"/>
  <c r="X1863" i="6"/>
  <c r="AA1862" i="6"/>
  <c r="X1862" i="6"/>
  <c r="AA1861" i="6"/>
  <c r="X1861" i="6"/>
  <c r="W1861" i="6" a="1"/>
  <c r="W1861" i="6" s="1"/>
  <c r="AA1860" i="6"/>
  <c r="X1860" i="6"/>
  <c r="W1860" i="6" a="1"/>
  <c r="W1860" i="6" s="1"/>
  <c r="AA1859" i="6"/>
  <c r="X1859" i="6"/>
  <c r="W1859" i="6" a="1"/>
  <c r="W1859" i="6" s="1"/>
  <c r="AA1858" i="6"/>
  <c r="X1858" i="6"/>
  <c r="W1858" i="6" a="1"/>
  <c r="W1858" i="6" s="1"/>
  <c r="AA1857" i="6"/>
  <c r="X1857" i="6"/>
  <c r="W1857" i="6" a="1"/>
  <c r="W1857" i="6" s="1"/>
  <c r="AA1856" i="6"/>
  <c r="X1856" i="6"/>
  <c r="W1856" i="6" a="1"/>
  <c r="W1856" i="6" s="1"/>
  <c r="AA1855" i="6"/>
  <c r="X1855" i="6"/>
  <c r="W1855" i="6" a="1"/>
  <c r="W1855" i="6" s="1"/>
  <c r="AA1854" i="6"/>
  <c r="X1854" i="6"/>
  <c r="W1854" i="6" a="1"/>
  <c r="W1854" i="6" s="1"/>
  <c r="AA1853" i="6"/>
  <c r="X1853" i="6"/>
  <c r="W1853" i="6" a="1"/>
  <c r="W1853" i="6" s="1"/>
  <c r="AA1852" i="6"/>
  <c r="X1852" i="6"/>
  <c r="W1852" i="6" a="1"/>
  <c r="W1852" i="6" s="1"/>
  <c r="AA1851" i="6"/>
  <c r="X1851" i="6"/>
  <c r="W1851" i="6" a="1"/>
  <c r="W1851" i="6" s="1"/>
  <c r="AA1850" i="6"/>
  <c r="X1850" i="6"/>
  <c r="W1850" i="6" a="1"/>
  <c r="W1850" i="6" s="1"/>
  <c r="AA1849" i="6"/>
  <c r="X1849" i="6"/>
  <c r="AA1848" i="6"/>
  <c r="X1848" i="6"/>
  <c r="AA1847" i="6"/>
  <c r="X1847" i="6"/>
  <c r="W1847" i="6" a="1"/>
  <c r="W1847" i="6" s="1"/>
  <c r="AA1846" i="6"/>
  <c r="X1846" i="6"/>
  <c r="W1846" i="6" a="1"/>
  <c r="W1846" i="6" s="1"/>
  <c r="AA1845" i="6"/>
  <c r="X1845" i="6"/>
  <c r="W1845" i="6" a="1"/>
  <c r="W1845" i="6" s="1"/>
  <c r="AA1844" i="6"/>
  <c r="X1844" i="6"/>
  <c r="W1844" i="6" a="1"/>
  <c r="W1844" i="6" s="1"/>
  <c r="AA1843" i="6"/>
  <c r="X1843" i="6"/>
  <c r="W1843" i="6" a="1"/>
  <c r="W1843" i="6" s="1"/>
  <c r="AA1842" i="6"/>
  <c r="X1842" i="6"/>
  <c r="AA1841" i="6"/>
  <c r="X1841" i="6"/>
  <c r="AA1840" i="6"/>
  <c r="X1840" i="6"/>
  <c r="W1840" i="6" a="1"/>
  <c r="W1840" i="6" s="1"/>
  <c r="AA1839" i="6"/>
  <c r="X1839" i="6"/>
  <c r="W1839" i="6" a="1"/>
  <c r="W1839" i="6" s="1"/>
  <c r="AA1838" i="6"/>
  <c r="X1838" i="6"/>
  <c r="W1838" i="6" a="1"/>
  <c r="W1838" i="6" s="1"/>
  <c r="AA1837" i="6"/>
  <c r="X1837" i="6"/>
  <c r="W1837" i="6" a="1"/>
  <c r="W1837" i="6" s="1"/>
  <c r="AA1836" i="6"/>
  <c r="X1836" i="6"/>
  <c r="W1836" i="6" a="1"/>
  <c r="W1836" i="6" s="1"/>
  <c r="AA1835" i="6"/>
  <c r="X1835" i="6"/>
  <c r="W1835" i="6" a="1"/>
  <c r="W1835" i="6" s="1"/>
  <c r="AA1834" i="6"/>
  <c r="X1834" i="6"/>
  <c r="W1834" i="6" a="1"/>
  <c r="W1834" i="6" s="1"/>
  <c r="AA1833" i="6"/>
  <c r="X1833" i="6"/>
  <c r="W1833" i="6" a="1"/>
  <c r="W1833" i="6" s="1"/>
  <c r="AA1832" i="6"/>
  <c r="X1832" i="6"/>
  <c r="W1832" i="6" a="1"/>
  <c r="W1832" i="6" s="1"/>
  <c r="AA1831" i="6"/>
  <c r="X1831" i="6"/>
  <c r="W1831" i="6" a="1"/>
  <c r="W1831" i="6" s="1"/>
  <c r="AA1830" i="6"/>
  <c r="X1830" i="6"/>
  <c r="W1830" i="6" a="1"/>
  <c r="W1830" i="6" s="1"/>
  <c r="AA1829" i="6"/>
  <c r="X1829" i="6"/>
  <c r="W1829" i="6" a="1"/>
  <c r="W1829" i="6" s="1"/>
  <c r="AA1828" i="6"/>
  <c r="X1828" i="6"/>
  <c r="W1828" i="6" a="1"/>
  <c r="W1828" i="6" s="1"/>
  <c r="AA1827" i="6"/>
  <c r="X1827" i="6"/>
  <c r="W1827" i="6" a="1"/>
  <c r="W1827" i="6" s="1"/>
  <c r="AA1826" i="6"/>
  <c r="X1826" i="6"/>
  <c r="W1826" i="6" a="1"/>
  <c r="W1826" i="6" s="1"/>
  <c r="AA1825" i="6"/>
  <c r="X1825" i="6"/>
  <c r="W1825" i="6" a="1"/>
  <c r="W1825" i="6" s="1"/>
  <c r="AA1824" i="6"/>
  <c r="X1824" i="6"/>
  <c r="W1824" i="6" a="1"/>
  <c r="W1824" i="6" s="1"/>
  <c r="AA1823" i="6"/>
  <c r="X1823" i="6"/>
  <c r="W1823" i="6" a="1"/>
  <c r="W1823" i="6" s="1"/>
  <c r="AA1822" i="6"/>
  <c r="X1822" i="6"/>
  <c r="W1822" i="6" a="1"/>
  <c r="W1822" i="6" s="1"/>
  <c r="AA1821" i="6"/>
  <c r="X1821" i="6"/>
  <c r="W1821" i="6" a="1"/>
  <c r="W1821" i="6" s="1"/>
  <c r="AA1820" i="6"/>
  <c r="X1820" i="6"/>
  <c r="W1820" i="6" a="1"/>
  <c r="W1820" i="6" s="1"/>
  <c r="AA1819" i="6"/>
  <c r="X1819" i="6"/>
  <c r="W1819" i="6" a="1"/>
  <c r="W1819" i="6" s="1"/>
  <c r="AA1818" i="6"/>
  <c r="X1818" i="6"/>
  <c r="W1818" i="6" a="1"/>
  <c r="W1818" i="6" s="1"/>
  <c r="AA1817" i="6"/>
  <c r="X1817" i="6"/>
  <c r="W1817" i="6" a="1"/>
  <c r="W1817" i="6" s="1"/>
  <c r="AA1816" i="6"/>
  <c r="X1816" i="6"/>
  <c r="W1816" i="6" a="1"/>
  <c r="W1816" i="6" s="1"/>
  <c r="AA1815" i="6"/>
  <c r="X1815" i="6"/>
  <c r="W1815" i="6" a="1"/>
  <c r="W1815" i="6" s="1"/>
  <c r="AA1814" i="6"/>
  <c r="X1814" i="6"/>
  <c r="W1814" i="6" a="1"/>
  <c r="W1814" i="6" s="1"/>
  <c r="AA1813" i="6"/>
  <c r="X1813" i="6"/>
  <c r="W1813" i="6" a="1"/>
  <c r="W1813" i="6" s="1"/>
  <c r="AA1812" i="6"/>
  <c r="X1812" i="6"/>
  <c r="W1812" i="6" a="1"/>
  <c r="W1812" i="6" s="1"/>
  <c r="AA1811" i="6"/>
  <c r="X1811" i="6"/>
  <c r="W1811" i="6" a="1"/>
  <c r="W1811" i="6" s="1"/>
  <c r="AA1810" i="6"/>
  <c r="X1810" i="6"/>
  <c r="W1810" i="6" a="1"/>
  <c r="W1810" i="6" s="1"/>
  <c r="AA1809" i="6"/>
  <c r="X1809" i="6"/>
  <c r="W1809" i="6" a="1"/>
  <c r="W1809" i="6" s="1"/>
  <c r="AA1808" i="6"/>
  <c r="X1808" i="6"/>
  <c r="W1808" i="6" a="1"/>
  <c r="W1808" i="6" s="1"/>
  <c r="AA1807" i="6"/>
  <c r="X1807" i="6"/>
  <c r="W1807" i="6" a="1"/>
  <c r="W1807" i="6" s="1"/>
  <c r="AA1806" i="6"/>
  <c r="X1806" i="6"/>
  <c r="W1806" i="6" a="1"/>
  <c r="W1806" i="6" s="1"/>
  <c r="AA1805" i="6"/>
  <c r="X1805" i="6"/>
  <c r="W1805" i="6" a="1"/>
  <c r="W1805" i="6" s="1"/>
  <c r="AA1804" i="6"/>
  <c r="X1804" i="6"/>
  <c r="AA1803" i="6"/>
  <c r="X1803" i="6"/>
  <c r="AA1802" i="6"/>
  <c r="X1802" i="6"/>
  <c r="W1802" i="6" a="1"/>
  <c r="W1802" i="6" s="1"/>
  <c r="AA1801" i="6"/>
  <c r="X1801" i="6"/>
  <c r="W1801" i="6" a="1"/>
  <c r="W1801" i="6" s="1"/>
  <c r="AA1800" i="6"/>
  <c r="X1800" i="6"/>
  <c r="W1800" i="6" a="1"/>
  <c r="W1800" i="6" s="1"/>
  <c r="AA1799" i="6"/>
  <c r="X1799" i="6"/>
  <c r="W1799" i="6" a="1"/>
  <c r="W1799" i="6" s="1"/>
  <c r="AA1798" i="6"/>
  <c r="X1798" i="6"/>
  <c r="W1798" i="6" a="1"/>
  <c r="W1798" i="6" s="1"/>
  <c r="AA1797" i="6"/>
  <c r="X1797" i="6"/>
  <c r="AA1796" i="6"/>
  <c r="X1796" i="6"/>
  <c r="AA1795" i="6"/>
  <c r="X1795" i="6"/>
  <c r="W1795" i="6" a="1"/>
  <c r="W1795" i="6" s="1"/>
  <c r="AA1794" i="6"/>
  <c r="X1794" i="6"/>
  <c r="W1794" i="6" a="1"/>
  <c r="W1794" i="6" s="1"/>
  <c r="AA1793" i="6"/>
  <c r="X1793" i="6"/>
  <c r="W1793" i="6" a="1"/>
  <c r="W1793" i="6" s="1"/>
  <c r="AA1792" i="6"/>
  <c r="X1792" i="6"/>
  <c r="W1792" i="6" a="1"/>
  <c r="W1792" i="6" s="1"/>
  <c r="AA1791" i="6"/>
  <c r="X1791" i="6"/>
  <c r="W1791" i="6" a="1"/>
  <c r="W1791" i="6" s="1"/>
  <c r="AA1790" i="6"/>
  <c r="X1790" i="6"/>
  <c r="W1790" i="6" a="1"/>
  <c r="W1790" i="6" s="1"/>
  <c r="AA1789" i="6"/>
  <c r="X1789" i="6"/>
  <c r="W1789" i="6" a="1"/>
  <c r="W1789" i="6" s="1"/>
  <c r="AA1788" i="6"/>
  <c r="X1788" i="6"/>
  <c r="W1788" i="6" a="1"/>
  <c r="W1788" i="6" s="1"/>
  <c r="AA1787" i="6"/>
  <c r="X1787" i="6"/>
  <c r="W1787" i="6" a="1"/>
  <c r="W1787" i="6" s="1"/>
  <c r="AA1786" i="6"/>
  <c r="X1786" i="6"/>
  <c r="W1786" i="6" a="1"/>
  <c r="W1786" i="6" s="1"/>
  <c r="AA1785" i="6"/>
  <c r="X1785" i="6"/>
  <c r="W1785" i="6" a="1"/>
  <c r="W1785" i="6" s="1"/>
  <c r="AA1784" i="6"/>
  <c r="X1784" i="6"/>
  <c r="W1784" i="6" a="1"/>
  <c r="W1784" i="6" s="1"/>
  <c r="AA1783" i="6"/>
  <c r="X1783" i="6"/>
  <c r="W1783" i="6" a="1"/>
  <c r="W1783" i="6" s="1"/>
  <c r="AA1782" i="6"/>
  <c r="X1782" i="6"/>
  <c r="W1782" i="6" a="1"/>
  <c r="W1782" i="6" s="1"/>
  <c r="AA1781" i="6"/>
  <c r="X1781" i="6"/>
  <c r="W1781" i="6" a="1"/>
  <c r="W1781" i="6" s="1"/>
  <c r="AA1780" i="6"/>
  <c r="X1780" i="6"/>
  <c r="AA1779" i="6"/>
  <c r="X1779" i="6"/>
  <c r="AA1778" i="6"/>
  <c r="X1778" i="6"/>
  <c r="W1778" i="6" a="1"/>
  <c r="W1778" i="6" s="1"/>
  <c r="AA1777" i="6"/>
  <c r="X1777" i="6"/>
  <c r="W1777" i="6" a="1"/>
  <c r="W1777" i="6" s="1"/>
  <c r="AA1776" i="6"/>
  <c r="X1776" i="6"/>
  <c r="W1776" i="6" a="1"/>
  <c r="W1776" i="6" s="1"/>
  <c r="AA1775" i="6"/>
  <c r="X1775" i="6"/>
  <c r="W1775" i="6" a="1"/>
  <c r="W1775" i="6" s="1"/>
  <c r="AA1774" i="6"/>
  <c r="X1774" i="6"/>
  <c r="W1774" i="6" a="1"/>
  <c r="W1774" i="6" s="1"/>
  <c r="AA1773" i="6"/>
  <c r="X1773" i="6"/>
  <c r="W1773" i="6" a="1"/>
  <c r="W1773" i="6" s="1"/>
  <c r="AA1772" i="6"/>
  <c r="X1772" i="6"/>
  <c r="W1772" i="6" a="1"/>
  <c r="W1772" i="6" s="1"/>
  <c r="AA1771" i="6"/>
  <c r="X1771" i="6"/>
  <c r="W1771" i="6" a="1"/>
  <c r="W1771" i="6" s="1"/>
  <c r="AA1770" i="6"/>
  <c r="X1770" i="6"/>
  <c r="W1770" i="6" a="1"/>
  <c r="W1770" i="6" s="1"/>
  <c r="AA1769" i="6"/>
  <c r="X1769" i="6"/>
  <c r="W1769" i="6" a="1"/>
  <c r="W1769" i="6" s="1"/>
  <c r="AA1768" i="6"/>
  <c r="X1768" i="6"/>
  <c r="W1768" i="6" a="1"/>
  <c r="W1768" i="6" s="1"/>
  <c r="AA1767" i="6"/>
  <c r="X1767" i="6"/>
  <c r="W1767" i="6" a="1"/>
  <c r="W1767" i="6" s="1"/>
  <c r="AA1766" i="6"/>
  <c r="X1766" i="6"/>
  <c r="AA1765" i="6"/>
  <c r="X1765" i="6"/>
  <c r="AA1764" i="6"/>
  <c r="X1764" i="6"/>
  <c r="W1764" i="6" a="1"/>
  <c r="W1764" i="6" s="1"/>
  <c r="AA1763" i="6"/>
  <c r="X1763" i="6"/>
  <c r="W1763" i="6" a="1"/>
  <c r="W1763" i="6" s="1"/>
  <c r="AA1762" i="6"/>
  <c r="X1762" i="6"/>
  <c r="W1762" i="6" a="1"/>
  <c r="W1762" i="6" s="1"/>
  <c r="AA1761" i="6"/>
  <c r="X1761" i="6"/>
  <c r="W1761" i="6" a="1"/>
  <c r="W1761" i="6" s="1"/>
  <c r="AA1760" i="6"/>
  <c r="X1760" i="6"/>
  <c r="W1760" i="6" a="1"/>
  <c r="W1760" i="6" s="1"/>
  <c r="AA1759" i="6"/>
  <c r="X1759" i="6"/>
  <c r="AA1758" i="6"/>
  <c r="X1758" i="6"/>
  <c r="AA1757" i="6"/>
  <c r="X1757" i="6"/>
  <c r="W1757" i="6" a="1"/>
  <c r="W1757" i="6" s="1"/>
  <c r="AA1756" i="6"/>
  <c r="X1756" i="6"/>
  <c r="W1756" i="6" a="1"/>
  <c r="W1756" i="6" s="1"/>
  <c r="AA1755" i="6"/>
  <c r="X1755" i="6"/>
  <c r="W1755" i="6" a="1"/>
  <c r="W1755" i="6" s="1"/>
  <c r="AA1754" i="6"/>
  <c r="X1754" i="6"/>
  <c r="W1754" i="6" a="1"/>
  <c r="W1754" i="6" s="1"/>
  <c r="AA1753" i="6"/>
  <c r="X1753" i="6"/>
  <c r="W1753" i="6" a="1"/>
  <c r="W1753" i="6" s="1"/>
  <c r="AA1752" i="6"/>
  <c r="X1752" i="6"/>
  <c r="AA1751" i="6"/>
  <c r="X1751" i="6"/>
  <c r="AA1750" i="6"/>
  <c r="X1750" i="6"/>
  <c r="W1750" i="6" a="1"/>
  <c r="W1750" i="6" s="1"/>
  <c r="AA1749" i="6"/>
  <c r="X1749" i="6"/>
  <c r="W1749" i="6" a="1"/>
  <c r="W1749" i="6" s="1"/>
  <c r="AA1748" i="6"/>
  <c r="X1748" i="6"/>
  <c r="W1748" i="6" a="1"/>
  <c r="W1748" i="6" s="1"/>
  <c r="AA1747" i="6"/>
  <c r="X1747" i="6"/>
  <c r="W1747" i="6" a="1"/>
  <c r="W1747" i="6" s="1"/>
  <c r="AA1746" i="6"/>
  <c r="X1746" i="6"/>
  <c r="W1746" i="6" a="1"/>
  <c r="W1746" i="6" s="1"/>
  <c r="AA1745" i="6"/>
  <c r="X1745" i="6"/>
  <c r="AA1744" i="6"/>
  <c r="X1744" i="6"/>
  <c r="AA1743" i="6"/>
  <c r="X1743" i="6"/>
  <c r="W1743" i="6" a="1"/>
  <c r="W1743" i="6" s="1"/>
  <c r="AA1742" i="6"/>
  <c r="X1742" i="6"/>
  <c r="W1742" i="6" a="1"/>
  <c r="W1742" i="6" s="1"/>
  <c r="AA1741" i="6"/>
  <c r="X1741" i="6"/>
  <c r="W1741" i="6" a="1"/>
  <c r="W1741" i="6" s="1"/>
  <c r="AA1740" i="6"/>
  <c r="X1740" i="6"/>
  <c r="W1740" i="6" a="1"/>
  <c r="W1740" i="6" s="1"/>
  <c r="AA1739" i="6"/>
  <c r="X1739" i="6"/>
  <c r="W1739" i="6" a="1"/>
  <c r="W1739" i="6" s="1"/>
  <c r="AA1738" i="6"/>
  <c r="X1738" i="6"/>
  <c r="W1738" i="6" a="1"/>
  <c r="W1738" i="6" s="1"/>
  <c r="AA1737" i="6"/>
  <c r="X1737" i="6"/>
  <c r="W1737" i="6" a="1"/>
  <c r="W1737" i="6" s="1"/>
  <c r="AA1736" i="6"/>
  <c r="X1736" i="6"/>
  <c r="W1736" i="6" a="1"/>
  <c r="W1736" i="6" s="1"/>
  <c r="AA1735" i="6"/>
  <c r="X1735" i="6"/>
  <c r="W1735" i="6" a="1"/>
  <c r="W1735" i="6" s="1"/>
  <c r="AA1734" i="6"/>
  <c r="X1734" i="6"/>
  <c r="W1734" i="6" a="1"/>
  <c r="W1734" i="6" s="1"/>
  <c r="AA1733" i="6"/>
  <c r="X1733" i="6"/>
  <c r="AA1732" i="6"/>
  <c r="X1732" i="6"/>
  <c r="AA1731" i="6"/>
  <c r="X1731" i="6"/>
  <c r="W1731" i="6" a="1"/>
  <c r="W1731" i="6" s="1"/>
  <c r="AA1730" i="6"/>
  <c r="X1730" i="6"/>
  <c r="W1730" i="6" a="1"/>
  <c r="W1730" i="6" s="1"/>
  <c r="AA1729" i="6"/>
  <c r="X1729" i="6"/>
  <c r="W1729" i="6" a="1"/>
  <c r="W1729" i="6" s="1"/>
  <c r="AA1728" i="6"/>
  <c r="X1728" i="6"/>
  <c r="W1728" i="6" a="1"/>
  <c r="W1728" i="6" s="1"/>
  <c r="AA1727" i="6"/>
  <c r="X1727" i="6"/>
  <c r="W1727" i="6" a="1"/>
  <c r="W1727" i="6" s="1"/>
  <c r="AA1726" i="6"/>
  <c r="X1726" i="6"/>
  <c r="AA1725" i="6"/>
  <c r="X1725" i="6"/>
  <c r="AA1724" i="6"/>
  <c r="X1724" i="6"/>
  <c r="W1724" i="6" a="1"/>
  <c r="W1724" i="6" s="1"/>
  <c r="AA1723" i="6"/>
  <c r="X1723" i="6"/>
  <c r="W1723" i="6" a="1"/>
  <c r="W1723" i="6" s="1"/>
  <c r="AA1722" i="6"/>
  <c r="X1722" i="6"/>
  <c r="W1722" i="6" a="1"/>
  <c r="W1722" i="6" s="1"/>
  <c r="AA1721" i="6"/>
  <c r="X1721" i="6"/>
  <c r="W1721" i="6" a="1"/>
  <c r="W1721" i="6" s="1"/>
  <c r="AA1720" i="6"/>
  <c r="X1720" i="6"/>
  <c r="W1720" i="6" a="1"/>
  <c r="W1720" i="6" s="1"/>
  <c r="AA1719" i="6"/>
  <c r="X1719" i="6"/>
  <c r="AA1718" i="6"/>
  <c r="X1718" i="6"/>
  <c r="AA1717" i="6"/>
  <c r="X1717" i="6"/>
  <c r="W1717" i="6" a="1"/>
  <c r="W1717" i="6" s="1"/>
  <c r="AA1716" i="6"/>
  <c r="X1716" i="6"/>
  <c r="W1716" i="6" a="1"/>
  <c r="W1716" i="6" s="1"/>
  <c r="AA1715" i="6"/>
  <c r="X1715" i="6"/>
  <c r="W1715" i="6" a="1"/>
  <c r="W1715" i="6" s="1"/>
  <c r="AA1714" i="6"/>
  <c r="X1714" i="6"/>
  <c r="W1714" i="6" a="1"/>
  <c r="W1714" i="6" s="1"/>
  <c r="AA1713" i="6"/>
  <c r="X1713" i="6"/>
  <c r="W1713" i="6" a="1"/>
  <c r="W1713" i="6" s="1"/>
  <c r="AA1712" i="6"/>
  <c r="X1712" i="6"/>
  <c r="AA1711" i="6"/>
  <c r="X1711" i="6"/>
  <c r="AA1710" i="6"/>
  <c r="X1710" i="6"/>
  <c r="W1710" i="6" a="1"/>
  <c r="W1710" i="6" s="1"/>
  <c r="AA1709" i="6"/>
  <c r="X1709" i="6"/>
  <c r="W1709" i="6" a="1"/>
  <c r="W1709" i="6" s="1"/>
  <c r="AA1708" i="6"/>
  <c r="X1708" i="6"/>
  <c r="W1708" i="6" a="1"/>
  <c r="W1708" i="6" s="1"/>
  <c r="AA1707" i="6"/>
  <c r="X1707" i="6"/>
  <c r="W1707" i="6" a="1"/>
  <c r="W1707" i="6" s="1"/>
  <c r="AA1706" i="6"/>
  <c r="X1706" i="6"/>
  <c r="W1706" i="6" a="1"/>
  <c r="W1706" i="6" s="1"/>
  <c r="AA1705" i="6"/>
  <c r="X1705" i="6"/>
  <c r="AA1704" i="6"/>
  <c r="X1704" i="6"/>
  <c r="AA1703" i="6"/>
  <c r="X1703" i="6"/>
  <c r="W1703" i="6" a="1"/>
  <c r="W1703" i="6" s="1"/>
  <c r="AA1702" i="6"/>
  <c r="X1702" i="6"/>
  <c r="W1702" i="6" a="1"/>
  <c r="W1702" i="6" s="1"/>
  <c r="AA1701" i="6"/>
  <c r="X1701" i="6"/>
  <c r="W1701" i="6" a="1"/>
  <c r="W1701" i="6" s="1"/>
  <c r="AA1700" i="6"/>
  <c r="X1700" i="6"/>
  <c r="W1700" i="6" a="1"/>
  <c r="W1700" i="6" s="1"/>
  <c r="AA1699" i="6"/>
  <c r="X1699" i="6"/>
  <c r="W1699" i="6" a="1"/>
  <c r="W1699" i="6" s="1"/>
  <c r="AA1698" i="6"/>
  <c r="X1698" i="6"/>
  <c r="AA1697" i="6"/>
  <c r="X1697" i="6"/>
  <c r="AA1696" i="6"/>
  <c r="X1696" i="6"/>
  <c r="W1696" i="6" a="1"/>
  <c r="W1696" i="6" s="1"/>
  <c r="AA1695" i="6"/>
  <c r="X1695" i="6"/>
  <c r="W1695" i="6" a="1"/>
  <c r="W1695" i="6" s="1"/>
  <c r="AA1694" i="6"/>
  <c r="X1694" i="6"/>
  <c r="W1694" i="6" a="1"/>
  <c r="W1694" i="6" s="1"/>
  <c r="AA1693" i="6"/>
  <c r="X1693" i="6"/>
  <c r="W1693" i="6" a="1"/>
  <c r="W1693" i="6" s="1"/>
  <c r="AA1692" i="6"/>
  <c r="X1692" i="6"/>
  <c r="W1692" i="6" a="1"/>
  <c r="W1692" i="6" s="1"/>
  <c r="AA1691" i="6"/>
  <c r="X1691" i="6"/>
  <c r="W1691" i="6" a="1"/>
  <c r="W1691" i="6" s="1"/>
  <c r="AA1690" i="6"/>
  <c r="X1690" i="6"/>
  <c r="W1690" i="6" a="1"/>
  <c r="W1690" i="6" s="1"/>
  <c r="AA1689" i="6"/>
  <c r="X1689" i="6"/>
  <c r="W1689" i="6" a="1"/>
  <c r="W1689" i="6" s="1"/>
  <c r="AA1688" i="6"/>
  <c r="X1688" i="6"/>
  <c r="W1688" i="6" a="1"/>
  <c r="W1688" i="6" s="1"/>
  <c r="AA1687" i="6"/>
  <c r="X1687" i="6"/>
  <c r="W1687" i="6" a="1"/>
  <c r="W1687" i="6" s="1"/>
  <c r="AA1686" i="6"/>
  <c r="X1686" i="6"/>
  <c r="AA1685" i="6"/>
  <c r="X1685" i="6"/>
  <c r="AA1684" i="6"/>
  <c r="X1684" i="6"/>
  <c r="AA1683" i="6"/>
  <c r="X1683" i="6"/>
  <c r="W1683" i="6" a="1"/>
  <c r="W1683" i="6" s="1"/>
  <c r="AA1682" i="6"/>
  <c r="X1682" i="6"/>
  <c r="W1682" i="6" a="1"/>
  <c r="W1682" i="6" s="1"/>
  <c r="AA1681" i="6"/>
  <c r="X1681" i="6"/>
  <c r="W1681" i="6" a="1"/>
  <c r="W1681" i="6" s="1"/>
  <c r="AA1680" i="6"/>
  <c r="X1680" i="6"/>
  <c r="W1680" i="6" a="1"/>
  <c r="W1680" i="6" s="1"/>
  <c r="AA1679" i="6"/>
  <c r="X1679" i="6"/>
  <c r="W1679" i="6" a="1"/>
  <c r="W1679" i="6" s="1"/>
  <c r="AA1678" i="6"/>
  <c r="X1678" i="6"/>
  <c r="AA1677" i="6"/>
  <c r="X1677" i="6"/>
  <c r="AA1676" i="6"/>
  <c r="X1676" i="6"/>
  <c r="W1676" i="6" a="1"/>
  <c r="W1676" i="6" s="1"/>
  <c r="AA1675" i="6"/>
  <c r="X1675" i="6"/>
  <c r="W1675" i="6" a="1"/>
  <c r="W1675" i="6" s="1"/>
  <c r="AA1674" i="6"/>
  <c r="X1674" i="6"/>
  <c r="W1674" i="6" a="1"/>
  <c r="W1674" i="6" s="1"/>
  <c r="AA1673" i="6"/>
  <c r="X1673" i="6"/>
  <c r="W1673" i="6" a="1"/>
  <c r="W1673" i="6" s="1"/>
  <c r="AA1672" i="6"/>
  <c r="X1672" i="6"/>
  <c r="W1672" i="6" a="1"/>
  <c r="W1672" i="6" s="1"/>
  <c r="AA1671" i="6"/>
  <c r="X1671" i="6"/>
  <c r="W1671" i="6" a="1"/>
  <c r="W1671" i="6" s="1"/>
  <c r="AA1670" i="6"/>
  <c r="X1670" i="6"/>
  <c r="W1670" i="6" a="1"/>
  <c r="W1670" i="6" s="1"/>
  <c r="AA1669" i="6"/>
  <c r="X1669" i="6"/>
  <c r="W1669" i="6" a="1"/>
  <c r="W1669" i="6" s="1"/>
  <c r="AA1668" i="6"/>
  <c r="X1668" i="6"/>
  <c r="W1668" i="6" a="1"/>
  <c r="W1668" i="6" s="1"/>
  <c r="AA1667" i="6"/>
  <c r="X1667" i="6"/>
  <c r="W1667" i="6" a="1"/>
  <c r="W1667" i="6" s="1"/>
  <c r="AA1666" i="6"/>
  <c r="X1666" i="6"/>
  <c r="AA1665" i="6"/>
  <c r="X1665" i="6"/>
  <c r="AA1664" i="6"/>
  <c r="X1664" i="6"/>
  <c r="W1664" i="6" a="1"/>
  <c r="W1664" i="6" s="1"/>
  <c r="AA1663" i="6"/>
  <c r="X1663" i="6"/>
  <c r="W1663" i="6" a="1"/>
  <c r="W1663" i="6" s="1"/>
  <c r="AA1662" i="6"/>
  <c r="X1662" i="6"/>
  <c r="W1662" i="6" a="1"/>
  <c r="W1662" i="6" s="1"/>
  <c r="AA1661" i="6"/>
  <c r="X1661" i="6"/>
  <c r="W1661" i="6" a="1"/>
  <c r="W1661" i="6" s="1"/>
  <c r="AA1660" i="6"/>
  <c r="X1660" i="6"/>
  <c r="W1660" i="6" a="1"/>
  <c r="W1660" i="6" s="1"/>
  <c r="AA1659" i="6"/>
  <c r="X1659" i="6"/>
  <c r="AA1658" i="6"/>
  <c r="X1658" i="6"/>
  <c r="AA1657" i="6"/>
  <c r="X1657" i="6"/>
  <c r="W1657" i="6" a="1"/>
  <c r="W1657" i="6" s="1"/>
  <c r="AA1656" i="6"/>
  <c r="X1656" i="6"/>
  <c r="W1656" i="6" a="1"/>
  <c r="W1656" i="6" s="1"/>
  <c r="AA1655" i="6"/>
  <c r="X1655" i="6"/>
  <c r="W1655" i="6" a="1"/>
  <c r="W1655" i="6" s="1"/>
  <c r="AA1654" i="6"/>
  <c r="X1654" i="6"/>
  <c r="W1654" i="6" a="1"/>
  <c r="W1654" i="6" s="1"/>
  <c r="AA1653" i="6"/>
  <c r="X1653" i="6"/>
  <c r="W1653" i="6" a="1"/>
  <c r="W1653" i="6" s="1"/>
  <c r="AA1652" i="6"/>
  <c r="X1652" i="6"/>
  <c r="W1652" i="6" a="1"/>
  <c r="W1652" i="6" s="1"/>
  <c r="AA1651" i="6"/>
  <c r="X1651" i="6"/>
  <c r="W1651" i="6" a="1"/>
  <c r="W1651" i="6" s="1"/>
  <c r="AA1650" i="6"/>
  <c r="X1650" i="6"/>
  <c r="W1650" i="6" a="1"/>
  <c r="W1650" i="6" s="1"/>
  <c r="AA1649" i="6"/>
  <c r="X1649" i="6"/>
  <c r="W1649" i="6" a="1"/>
  <c r="W1649" i="6" s="1"/>
  <c r="AA1648" i="6"/>
  <c r="X1648" i="6"/>
  <c r="W1648" i="6" a="1"/>
  <c r="W1648" i="6" s="1"/>
  <c r="AA1647" i="6"/>
  <c r="X1647" i="6"/>
  <c r="AA1646" i="6"/>
  <c r="X1646" i="6"/>
  <c r="AA1645" i="6"/>
  <c r="X1645" i="6"/>
  <c r="AA1644" i="6"/>
  <c r="X1644" i="6"/>
  <c r="W1644" i="6" a="1"/>
  <c r="W1644" i="6" s="1"/>
  <c r="AA1643" i="6"/>
  <c r="X1643" i="6"/>
  <c r="W1643" i="6" a="1"/>
  <c r="W1643" i="6" s="1"/>
  <c r="AA1642" i="6"/>
  <c r="X1642" i="6"/>
  <c r="W1642" i="6" a="1"/>
  <c r="W1642" i="6" s="1"/>
  <c r="AA1641" i="6"/>
  <c r="X1641" i="6"/>
  <c r="W1641" i="6" a="1"/>
  <c r="W1641" i="6" s="1"/>
  <c r="AA1640" i="6"/>
  <c r="X1640" i="6"/>
  <c r="W1640" i="6" a="1"/>
  <c r="W1640" i="6" s="1"/>
  <c r="AA1639" i="6"/>
  <c r="X1639" i="6"/>
  <c r="W1639" i="6" a="1"/>
  <c r="W1639" i="6" s="1"/>
  <c r="AA1638" i="6"/>
  <c r="X1638" i="6"/>
  <c r="W1638" i="6" a="1"/>
  <c r="W1638" i="6" s="1"/>
  <c r="AA1637" i="6"/>
  <c r="X1637" i="6"/>
  <c r="W1637" i="6" a="1"/>
  <c r="W1637" i="6" s="1"/>
  <c r="AA1636" i="6"/>
  <c r="X1636" i="6"/>
  <c r="W1636" i="6" a="1"/>
  <c r="W1636" i="6" s="1"/>
  <c r="AA1635" i="6"/>
  <c r="X1635" i="6"/>
  <c r="W1635" i="6" a="1"/>
  <c r="W1635" i="6" s="1"/>
  <c r="AA1634" i="6"/>
  <c r="X1634" i="6"/>
  <c r="W1634" i="6" a="1"/>
  <c r="W1634" i="6" s="1"/>
  <c r="AA1633" i="6"/>
  <c r="X1633" i="6"/>
  <c r="W1633" i="6" a="1"/>
  <c r="W1633" i="6" s="1"/>
  <c r="AA1632" i="6"/>
  <c r="X1632" i="6"/>
  <c r="W1632" i="6" a="1"/>
  <c r="W1632" i="6" s="1"/>
  <c r="AA1631" i="6"/>
  <c r="X1631" i="6"/>
  <c r="W1631" i="6" a="1"/>
  <c r="W1631" i="6" s="1"/>
  <c r="AA1630" i="6"/>
  <c r="X1630" i="6"/>
  <c r="W1630" i="6" a="1"/>
  <c r="W1630" i="6" s="1"/>
  <c r="AA1629" i="6"/>
  <c r="X1629" i="6"/>
  <c r="AA1628" i="6"/>
  <c r="X1628" i="6"/>
  <c r="AA1627" i="6"/>
  <c r="X1627" i="6"/>
  <c r="AA1626" i="6"/>
  <c r="X1626" i="6"/>
  <c r="AA1625" i="6"/>
  <c r="X1625" i="6"/>
  <c r="AA1624" i="6"/>
  <c r="X1624" i="6"/>
  <c r="W1624" i="6" a="1"/>
  <c r="W1624" i="6" s="1"/>
  <c r="AA1623" i="6"/>
  <c r="X1623" i="6"/>
  <c r="W1623" i="6" a="1"/>
  <c r="W1623" i="6" s="1"/>
  <c r="AA1622" i="6"/>
  <c r="X1622" i="6"/>
  <c r="W1622" i="6" a="1"/>
  <c r="W1622" i="6" s="1"/>
  <c r="AA1621" i="6"/>
  <c r="X1621" i="6"/>
  <c r="W1621" i="6" a="1"/>
  <c r="W1621" i="6" s="1"/>
  <c r="AA1620" i="6"/>
  <c r="X1620" i="6"/>
  <c r="W1620" i="6" a="1"/>
  <c r="W1620" i="6" s="1"/>
  <c r="AA1619" i="6"/>
  <c r="X1619" i="6"/>
  <c r="W1619" i="6" a="1"/>
  <c r="W1619" i="6" s="1"/>
  <c r="AA1618" i="6"/>
  <c r="X1618" i="6"/>
  <c r="AA1617" i="6"/>
  <c r="X1617" i="6"/>
  <c r="W1617" i="6" a="1"/>
  <c r="W1617" i="6" s="1"/>
  <c r="AA1616" i="6"/>
  <c r="X1616" i="6"/>
  <c r="W1616" i="6" a="1"/>
  <c r="W1616" i="6" s="1"/>
  <c r="AA1615" i="6"/>
  <c r="X1615" i="6"/>
  <c r="W1615" i="6" a="1"/>
  <c r="W1615" i="6" s="1"/>
  <c r="AA1614" i="6"/>
  <c r="X1614" i="6"/>
  <c r="W1614" i="6" a="1"/>
  <c r="W1614" i="6" s="1"/>
  <c r="AA1613" i="6"/>
  <c r="X1613" i="6"/>
  <c r="W1613" i="6" a="1"/>
  <c r="W1613" i="6" s="1"/>
  <c r="AA1612" i="6"/>
  <c r="X1612" i="6"/>
  <c r="W1612" i="6" a="1"/>
  <c r="W1612" i="6" s="1"/>
  <c r="AA1611" i="6"/>
  <c r="X1611" i="6"/>
  <c r="AA1610" i="6"/>
  <c r="X1610" i="6"/>
  <c r="AA1609" i="6"/>
  <c r="X1609" i="6"/>
  <c r="W1609" i="6" a="1"/>
  <c r="W1609" i="6" s="1"/>
  <c r="AA1608" i="6"/>
  <c r="X1608" i="6"/>
  <c r="W1608" i="6" a="1"/>
  <c r="W1608" i="6" s="1"/>
  <c r="AA1607" i="6"/>
  <c r="X1607" i="6"/>
  <c r="W1607" i="6" a="1"/>
  <c r="W1607" i="6" s="1"/>
  <c r="AA1606" i="6"/>
  <c r="X1606" i="6"/>
  <c r="W1606" i="6" a="1"/>
  <c r="W1606" i="6" s="1"/>
  <c r="AA1605" i="6"/>
  <c r="X1605" i="6"/>
  <c r="W1605" i="6" a="1"/>
  <c r="W1605" i="6" s="1"/>
  <c r="AA1604" i="6"/>
  <c r="X1604" i="6"/>
  <c r="W1604" i="6" a="1"/>
  <c r="W1604" i="6" s="1"/>
  <c r="AA1603" i="6"/>
  <c r="X1603" i="6"/>
  <c r="W1603" i="6" a="1"/>
  <c r="W1603" i="6" s="1"/>
  <c r="AA1602" i="6"/>
  <c r="X1602" i="6"/>
  <c r="W1602" i="6" a="1"/>
  <c r="W1602" i="6" s="1"/>
  <c r="AA1601" i="6"/>
  <c r="X1601" i="6"/>
  <c r="W1601" i="6" a="1"/>
  <c r="W1601" i="6" s="1"/>
  <c r="AA1600" i="6"/>
  <c r="X1600" i="6"/>
  <c r="W1600" i="6" a="1"/>
  <c r="W1600" i="6" s="1"/>
  <c r="AA1599" i="6"/>
  <c r="X1599" i="6"/>
  <c r="W1599" i="6" a="1"/>
  <c r="W1599" i="6" s="1"/>
  <c r="AA1598" i="6"/>
  <c r="X1598" i="6"/>
  <c r="W1598" i="6" a="1"/>
  <c r="W1598" i="6" s="1"/>
  <c r="AA1597" i="6"/>
  <c r="X1597" i="6"/>
  <c r="W1597" i="6" a="1"/>
  <c r="W1597" i="6" s="1"/>
  <c r="AA1596" i="6"/>
  <c r="X1596" i="6"/>
  <c r="W1596" i="6" a="1"/>
  <c r="W1596" i="6" s="1"/>
  <c r="AA1595" i="6"/>
  <c r="X1595" i="6"/>
  <c r="AA1594" i="6"/>
  <c r="X1594" i="6"/>
  <c r="AA1593" i="6"/>
  <c r="X1593" i="6"/>
  <c r="W1593" i="6" a="1"/>
  <c r="W1593" i="6" s="1"/>
  <c r="AA1592" i="6"/>
  <c r="X1592" i="6"/>
  <c r="W1592" i="6" a="1"/>
  <c r="W1592" i="6" s="1"/>
  <c r="AA1591" i="6"/>
  <c r="X1591" i="6"/>
  <c r="W1591" i="6" a="1"/>
  <c r="W1591" i="6" s="1"/>
  <c r="AA1590" i="6"/>
  <c r="X1590" i="6"/>
  <c r="W1590" i="6" a="1"/>
  <c r="W1590" i="6" s="1"/>
  <c r="AA1589" i="6"/>
  <c r="X1589" i="6"/>
  <c r="W1589" i="6" a="1"/>
  <c r="W1589" i="6" s="1"/>
  <c r="AA1588" i="6"/>
  <c r="X1588" i="6"/>
  <c r="W1588" i="6" a="1"/>
  <c r="W1588" i="6" s="1"/>
  <c r="AA1587" i="6"/>
  <c r="X1587" i="6"/>
  <c r="W1587" i="6" a="1"/>
  <c r="W1587" i="6" s="1"/>
  <c r="AA1586" i="6"/>
  <c r="X1586" i="6"/>
  <c r="W1586" i="6" a="1"/>
  <c r="W1586" i="6" s="1"/>
  <c r="AA1585" i="6"/>
  <c r="X1585" i="6"/>
  <c r="W1585" i="6" a="1"/>
  <c r="W1585" i="6" s="1"/>
  <c r="AA1584" i="6"/>
  <c r="X1584" i="6"/>
  <c r="W1584" i="6" a="1"/>
  <c r="W1584" i="6" s="1"/>
  <c r="AA1583" i="6"/>
  <c r="X1583" i="6"/>
  <c r="AA1582" i="6"/>
  <c r="X1582" i="6"/>
  <c r="AA1581" i="6"/>
  <c r="X1581" i="6"/>
  <c r="W1581" i="6" a="1"/>
  <c r="W1581" i="6" s="1"/>
  <c r="AA1580" i="6"/>
  <c r="X1580" i="6"/>
  <c r="W1580" i="6" a="1"/>
  <c r="W1580" i="6" s="1"/>
  <c r="AA1579" i="6"/>
  <c r="X1579" i="6"/>
  <c r="W1579" i="6" a="1"/>
  <c r="W1579" i="6" s="1"/>
  <c r="AA1578" i="6"/>
  <c r="X1578" i="6"/>
  <c r="W1578" i="6" a="1"/>
  <c r="W1578" i="6" s="1"/>
  <c r="AA1577" i="6"/>
  <c r="X1577" i="6"/>
  <c r="W1577" i="6" a="1"/>
  <c r="W1577" i="6" s="1"/>
  <c r="AA1576" i="6"/>
  <c r="X1576" i="6"/>
  <c r="W1576" i="6" a="1"/>
  <c r="W1576" i="6" s="1"/>
  <c r="AA1575" i="6"/>
  <c r="X1575" i="6"/>
  <c r="W1575" i="6" a="1"/>
  <c r="W1575" i="6" s="1"/>
  <c r="AA1574" i="6"/>
  <c r="X1574" i="6"/>
  <c r="W1574" i="6" a="1"/>
  <c r="W1574" i="6" s="1"/>
  <c r="AA1573" i="6"/>
  <c r="X1573" i="6"/>
  <c r="W1573" i="6" a="1"/>
  <c r="W1573" i="6" s="1"/>
  <c r="AA1572" i="6"/>
  <c r="X1572" i="6"/>
  <c r="AA1571" i="6"/>
  <c r="X1571" i="6"/>
  <c r="AA1570" i="6"/>
  <c r="X1570" i="6"/>
  <c r="W1570" i="6" a="1"/>
  <c r="W1570" i="6" s="1"/>
  <c r="AA1569" i="6"/>
  <c r="X1569" i="6"/>
  <c r="W1569" i="6" a="1"/>
  <c r="W1569" i="6" s="1"/>
  <c r="AA1568" i="6"/>
  <c r="X1568" i="6"/>
  <c r="W1568" i="6" a="1"/>
  <c r="W1568" i="6" s="1"/>
  <c r="AA1567" i="6"/>
  <c r="X1567" i="6"/>
  <c r="W1567" i="6" a="1"/>
  <c r="W1567" i="6" s="1"/>
  <c r="AA1566" i="6"/>
  <c r="X1566" i="6"/>
  <c r="W1566" i="6" a="1"/>
  <c r="W1566" i="6" s="1"/>
  <c r="AA1565" i="6"/>
  <c r="X1565" i="6"/>
  <c r="W1565" i="6" a="1"/>
  <c r="W1565" i="6" s="1"/>
  <c r="AA1564" i="6"/>
  <c r="X1564" i="6"/>
  <c r="W1564" i="6" a="1"/>
  <c r="W1564" i="6" s="1"/>
  <c r="AA1563" i="6"/>
  <c r="X1563" i="6"/>
  <c r="W1563" i="6" a="1"/>
  <c r="W1563" i="6" s="1"/>
  <c r="AA1562" i="6"/>
  <c r="X1562" i="6"/>
  <c r="W1562" i="6" a="1"/>
  <c r="W1562" i="6" s="1"/>
  <c r="AA1561" i="6"/>
  <c r="X1561" i="6"/>
  <c r="W1561" i="6" a="1"/>
  <c r="W1561" i="6" s="1"/>
  <c r="AA1560" i="6"/>
  <c r="X1560" i="6"/>
  <c r="W1560" i="6" a="1"/>
  <c r="W1560" i="6" s="1"/>
  <c r="AA1559" i="6"/>
  <c r="X1559" i="6"/>
  <c r="W1559" i="6" a="1"/>
  <c r="W1559" i="6" s="1"/>
  <c r="AA1558" i="6"/>
  <c r="X1558" i="6"/>
  <c r="W1558" i="6" a="1"/>
  <c r="W1558" i="6" s="1"/>
  <c r="AA1557" i="6"/>
  <c r="X1557" i="6"/>
  <c r="W1557" i="6" a="1"/>
  <c r="W1557" i="6" s="1"/>
  <c r="AA1556" i="6"/>
  <c r="X1556" i="6"/>
  <c r="W1556" i="6" a="1"/>
  <c r="W1556" i="6" s="1"/>
  <c r="AA1555" i="6"/>
  <c r="X1555" i="6"/>
  <c r="W1555" i="6" a="1"/>
  <c r="W1555" i="6" s="1"/>
  <c r="AA1554" i="6"/>
  <c r="X1554" i="6"/>
  <c r="W1554" i="6" a="1"/>
  <c r="W1554" i="6" s="1"/>
  <c r="AA1553" i="6"/>
  <c r="X1553" i="6"/>
  <c r="W1553" i="6" a="1"/>
  <c r="W1553" i="6" s="1"/>
  <c r="AA1552" i="6"/>
  <c r="X1552" i="6"/>
  <c r="W1552" i="6" a="1"/>
  <c r="W1552" i="6" s="1"/>
  <c r="AA1551" i="6"/>
  <c r="X1551" i="6"/>
  <c r="W1551" i="6" a="1"/>
  <c r="W1551" i="6" s="1"/>
  <c r="AA1550" i="6"/>
  <c r="X1550" i="6"/>
  <c r="W1550" i="6" a="1"/>
  <c r="W1550" i="6" s="1"/>
  <c r="AA1549" i="6"/>
  <c r="X1549" i="6"/>
  <c r="AA1548" i="6"/>
  <c r="X1548" i="6"/>
  <c r="AA1547" i="6"/>
  <c r="X1547" i="6"/>
  <c r="AA1546" i="6"/>
  <c r="X1546" i="6"/>
  <c r="W1546" i="6" a="1"/>
  <c r="W1546" i="6" s="1"/>
  <c r="AA1545" i="6"/>
  <c r="X1545" i="6"/>
  <c r="W1545" i="6" a="1"/>
  <c r="W1545" i="6" s="1"/>
  <c r="AA1544" i="6"/>
  <c r="X1544" i="6"/>
  <c r="W1544" i="6" a="1"/>
  <c r="W1544" i="6" s="1"/>
  <c r="AA1543" i="6"/>
  <c r="X1543" i="6"/>
  <c r="W1543" i="6" a="1"/>
  <c r="W1543" i="6" s="1"/>
  <c r="AA1542" i="6"/>
  <c r="X1542" i="6"/>
  <c r="W1542" i="6" a="1"/>
  <c r="W1542" i="6" s="1"/>
  <c r="AA1541" i="6"/>
  <c r="X1541" i="6"/>
  <c r="W1541" i="6" a="1"/>
  <c r="W1541" i="6" s="1"/>
  <c r="AA1540" i="6"/>
  <c r="X1540" i="6"/>
  <c r="W1540" i="6" a="1"/>
  <c r="W1540" i="6" s="1"/>
  <c r="AA1539" i="6"/>
  <c r="X1539" i="6"/>
  <c r="W1539" i="6" a="1"/>
  <c r="W1539" i="6" s="1"/>
  <c r="AA1538" i="6"/>
  <c r="X1538" i="6"/>
  <c r="W1538" i="6" a="1"/>
  <c r="W1538" i="6" s="1"/>
  <c r="AA1537" i="6"/>
  <c r="X1537" i="6"/>
  <c r="W1537" i="6" a="1"/>
  <c r="W1537" i="6" s="1"/>
  <c r="AA1536" i="6"/>
  <c r="X1536" i="6"/>
  <c r="AA1535" i="6"/>
  <c r="X1535" i="6"/>
  <c r="AA1534" i="6"/>
  <c r="X1534" i="6"/>
  <c r="W1534" i="6" a="1"/>
  <c r="W1534" i="6" s="1"/>
  <c r="AA1533" i="6"/>
  <c r="X1533" i="6"/>
  <c r="W1533" i="6" a="1"/>
  <c r="W1533" i="6" s="1"/>
  <c r="AA1532" i="6"/>
  <c r="X1532" i="6"/>
  <c r="W1532" i="6" a="1"/>
  <c r="W1532" i="6" s="1"/>
  <c r="AA1531" i="6"/>
  <c r="X1531" i="6"/>
  <c r="W1531" i="6" a="1"/>
  <c r="W1531" i="6" s="1"/>
  <c r="AA1530" i="6"/>
  <c r="X1530" i="6"/>
  <c r="W1530" i="6" a="1"/>
  <c r="W1530" i="6" s="1"/>
  <c r="AA1529" i="6"/>
  <c r="X1529" i="6"/>
  <c r="W1529" i="6" a="1"/>
  <c r="W1529" i="6" s="1"/>
  <c r="AA1528" i="6"/>
  <c r="X1528" i="6"/>
  <c r="W1528" i="6" a="1"/>
  <c r="W1528" i="6" s="1"/>
  <c r="AA1527" i="6"/>
  <c r="X1527" i="6"/>
  <c r="W1527" i="6" a="1"/>
  <c r="W1527" i="6" s="1"/>
  <c r="AA1526" i="6"/>
  <c r="X1526" i="6"/>
  <c r="W1526" i="6" a="1"/>
  <c r="W1526" i="6" s="1"/>
  <c r="AA1525" i="6"/>
  <c r="X1525" i="6"/>
  <c r="AA1524" i="6"/>
  <c r="X1524" i="6"/>
  <c r="AA1523" i="6"/>
  <c r="X1523" i="6"/>
  <c r="W1523" i="6" a="1"/>
  <c r="W1523" i="6" s="1"/>
  <c r="AA1522" i="6"/>
  <c r="X1522" i="6"/>
  <c r="W1522" i="6" a="1"/>
  <c r="W1522" i="6" s="1"/>
  <c r="AA1521" i="6"/>
  <c r="X1521" i="6"/>
  <c r="W1521" i="6" a="1"/>
  <c r="W1521" i="6" s="1"/>
  <c r="AA1520" i="6"/>
  <c r="X1520" i="6"/>
  <c r="W1520" i="6" a="1"/>
  <c r="W1520" i="6" s="1"/>
  <c r="AA1519" i="6"/>
  <c r="X1519" i="6"/>
  <c r="W1519" i="6" a="1"/>
  <c r="W1519" i="6" s="1"/>
  <c r="AA1518" i="6"/>
  <c r="X1518" i="6"/>
  <c r="W1518" i="6" a="1"/>
  <c r="W1518" i="6" s="1"/>
  <c r="AA1517" i="6"/>
  <c r="X1517" i="6"/>
  <c r="W1517" i="6" a="1"/>
  <c r="W1517" i="6" s="1"/>
  <c r="AA1516" i="6"/>
  <c r="X1516" i="6"/>
  <c r="AA1515" i="6"/>
  <c r="X1515" i="6"/>
  <c r="AA1514" i="6"/>
  <c r="X1514" i="6"/>
  <c r="W1514" i="6" a="1"/>
  <c r="W1514" i="6" s="1"/>
  <c r="AA1513" i="6"/>
  <c r="X1513" i="6"/>
  <c r="W1513" i="6" a="1"/>
  <c r="W1513" i="6" s="1"/>
  <c r="AA1512" i="6"/>
  <c r="X1512" i="6"/>
  <c r="W1512" i="6" a="1"/>
  <c r="W1512" i="6" s="1"/>
  <c r="AA1511" i="6"/>
  <c r="X1511" i="6"/>
  <c r="W1511" i="6" a="1"/>
  <c r="W1511" i="6" s="1"/>
  <c r="AA1510" i="6"/>
  <c r="X1510" i="6"/>
  <c r="W1510" i="6" a="1"/>
  <c r="W1510" i="6" s="1"/>
  <c r="AA1509" i="6"/>
  <c r="X1509" i="6"/>
  <c r="W1509" i="6" a="1"/>
  <c r="W1509" i="6" s="1"/>
  <c r="AA1508" i="6"/>
  <c r="X1508" i="6"/>
  <c r="W1508" i="6" a="1"/>
  <c r="W1508" i="6" s="1"/>
  <c r="AA1507" i="6"/>
  <c r="X1507" i="6"/>
  <c r="W1507" i="6" a="1"/>
  <c r="W1507" i="6" s="1"/>
  <c r="AA1506" i="6"/>
  <c r="X1506" i="6"/>
  <c r="W1506" i="6" a="1"/>
  <c r="W1506" i="6" s="1"/>
  <c r="AA1505" i="6"/>
  <c r="X1505" i="6"/>
  <c r="W1505" i="6" a="1"/>
  <c r="W1505" i="6" s="1"/>
  <c r="AA1504" i="6"/>
  <c r="X1504" i="6"/>
  <c r="AA1503" i="6"/>
  <c r="X1503" i="6"/>
  <c r="AA1502" i="6"/>
  <c r="X1502" i="6"/>
  <c r="AA1501" i="6"/>
  <c r="X1501" i="6"/>
  <c r="W1501" i="6" a="1"/>
  <c r="W1501" i="6" s="1"/>
  <c r="AA1500" i="6"/>
  <c r="X1500" i="6"/>
  <c r="W1500" i="6" a="1"/>
  <c r="W1500" i="6" s="1"/>
  <c r="AA1499" i="6"/>
  <c r="X1499" i="6"/>
  <c r="W1499" i="6" a="1"/>
  <c r="W1499" i="6" s="1"/>
  <c r="AA1498" i="6"/>
  <c r="X1498" i="6"/>
  <c r="W1498" i="6" a="1"/>
  <c r="W1498" i="6" s="1"/>
  <c r="AA1497" i="6"/>
  <c r="X1497" i="6"/>
  <c r="W1497" i="6" a="1"/>
  <c r="W1497" i="6" s="1"/>
  <c r="AA1496" i="6"/>
  <c r="X1496" i="6"/>
  <c r="W1496" i="6" a="1"/>
  <c r="W1496" i="6" s="1"/>
  <c r="AA1495" i="6"/>
  <c r="X1495" i="6"/>
  <c r="W1495" i="6" a="1"/>
  <c r="W1495" i="6" s="1"/>
  <c r="AA1494" i="6"/>
  <c r="X1494" i="6"/>
  <c r="W1494" i="6" a="1"/>
  <c r="W1494" i="6" s="1"/>
  <c r="AA1493" i="6"/>
  <c r="X1493" i="6"/>
  <c r="W1493" i="6" a="1"/>
  <c r="W1493" i="6" s="1"/>
  <c r="AA1492" i="6"/>
  <c r="X1492" i="6"/>
  <c r="W1492" i="6" a="1"/>
  <c r="W1492" i="6" s="1"/>
  <c r="AA1491" i="6"/>
  <c r="X1491" i="6"/>
  <c r="AA1490" i="6"/>
  <c r="X1490" i="6"/>
  <c r="AA1489" i="6"/>
  <c r="X1489" i="6"/>
  <c r="W1489" i="6" a="1"/>
  <c r="W1489" i="6" s="1"/>
  <c r="AA1488" i="6"/>
  <c r="X1488" i="6"/>
  <c r="W1488" i="6" a="1"/>
  <c r="W1488" i="6" s="1"/>
  <c r="AA1487" i="6"/>
  <c r="X1487" i="6"/>
  <c r="W1487" i="6" a="1"/>
  <c r="W1487" i="6" s="1"/>
  <c r="AA1486" i="6"/>
  <c r="X1486" i="6"/>
  <c r="W1486" i="6" a="1"/>
  <c r="W1486" i="6" s="1"/>
  <c r="AA1485" i="6"/>
  <c r="X1485" i="6"/>
  <c r="W1485" i="6" a="1"/>
  <c r="W1485" i="6" s="1"/>
  <c r="AA1484" i="6"/>
  <c r="X1484" i="6"/>
  <c r="W1484" i="6" a="1"/>
  <c r="W1484" i="6" s="1"/>
  <c r="AA1483" i="6"/>
  <c r="X1483" i="6"/>
  <c r="W1483" i="6" a="1"/>
  <c r="W1483" i="6" s="1"/>
  <c r="AA1482" i="6"/>
  <c r="X1482" i="6"/>
  <c r="AA1481" i="6"/>
  <c r="X1481" i="6"/>
  <c r="AA1480" i="6"/>
  <c r="X1480" i="6"/>
  <c r="W1480" i="6" a="1"/>
  <c r="W1480" i="6" s="1"/>
  <c r="AA1479" i="6"/>
  <c r="X1479" i="6"/>
  <c r="W1479" i="6" a="1"/>
  <c r="W1479" i="6" s="1"/>
  <c r="AA1478" i="6"/>
  <c r="X1478" i="6"/>
  <c r="W1478" i="6" a="1"/>
  <c r="W1478" i="6" s="1"/>
  <c r="AA1477" i="6"/>
  <c r="X1477" i="6"/>
  <c r="W1477" i="6" a="1"/>
  <c r="W1477" i="6" s="1"/>
  <c r="AA1476" i="6"/>
  <c r="X1476" i="6"/>
  <c r="W1476" i="6" a="1"/>
  <c r="W1476" i="6" s="1"/>
  <c r="AA1475" i="6"/>
  <c r="X1475" i="6"/>
  <c r="W1475" i="6" a="1"/>
  <c r="W1475" i="6" s="1"/>
  <c r="AA1474" i="6"/>
  <c r="X1474" i="6"/>
  <c r="AA1473" i="6"/>
  <c r="X1473" i="6"/>
  <c r="AA1472" i="6"/>
  <c r="X1472" i="6"/>
  <c r="W1472" i="6" a="1"/>
  <c r="W1472" i="6" s="1"/>
  <c r="AA1471" i="6"/>
  <c r="X1471" i="6"/>
  <c r="W1471" i="6" a="1"/>
  <c r="W1471" i="6" s="1"/>
  <c r="AA1470" i="6"/>
  <c r="X1470" i="6"/>
  <c r="W1470" i="6" a="1"/>
  <c r="W1470" i="6" s="1"/>
  <c r="AA1469" i="6"/>
  <c r="X1469" i="6"/>
  <c r="W1469" i="6" a="1"/>
  <c r="W1469" i="6" s="1"/>
  <c r="AA1468" i="6"/>
  <c r="X1468" i="6"/>
  <c r="W1468" i="6" a="1"/>
  <c r="W1468" i="6" s="1"/>
  <c r="AA1467" i="6"/>
  <c r="X1467" i="6"/>
  <c r="W1467" i="6" a="1"/>
  <c r="W1467" i="6" s="1"/>
  <c r="AA1466" i="6"/>
  <c r="X1466" i="6"/>
  <c r="W1466" i="6" a="1"/>
  <c r="W1466" i="6" s="1"/>
  <c r="AA1465" i="6"/>
  <c r="X1465" i="6"/>
  <c r="W1465" i="6" a="1"/>
  <c r="W1465" i="6" s="1"/>
  <c r="AA1464" i="6"/>
  <c r="X1464" i="6"/>
  <c r="AA1463" i="6"/>
  <c r="X1463" i="6"/>
  <c r="AA1462" i="6"/>
  <c r="X1462" i="6"/>
  <c r="W1462" i="6" a="1"/>
  <c r="W1462" i="6" s="1"/>
  <c r="AA1461" i="6"/>
  <c r="X1461" i="6"/>
  <c r="W1461" i="6" a="1"/>
  <c r="W1461" i="6" s="1"/>
  <c r="AA1460" i="6"/>
  <c r="X1460" i="6"/>
  <c r="W1460" i="6" a="1"/>
  <c r="W1460" i="6" s="1"/>
  <c r="AA1459" i="6"/>
  <c r="X1459" i="6"/>
  <c r="W1459" i="6" a="1"/>
  <c r="W1459" i="6" s="1"/>
  <c r="AA1458" i="6"/>
  <c r="X1458" i="6"/>
  <c r="W1458" i="6" a="1"/>
  <c r="W1458" i="6" s="1"/>
  <c r="AA1457" i="6"/>
  <c r="X1457" i="6"/>
  <c r="W1457" i="6" a="1"/>
  <c r="W1457" i="6" s="1"/>
  <c r="AA1456" i="6"/>
  <c r="X1456" i="6"/>
  <c r="W1456" i="6" a="1"/>
  <c r="W1456" i="6" s="1"/>
  <c r="AA1455" i="6"/>
  <c r="X1455" i="6"/>
  <c r="W1455" i="6" a="1"/>
  <c r="W1455" i="6" s="1"/>
  <c r="AA1454" i="6"/>
  <c r="X1454" i="6"/>
  <c r="W1454" i="6" a="1"/>
  <c r="W1454" i="6" s="1"/>
  <c r="AA1453" i="6"/>
  <c r="X1453" i="6"/>
  <c r="W1453" i="6" a="1"/>
  <c r="W1453" i="6" s="1"/>
  <c r="AA1452" i="6"/>
  <c r="X1452" i="6"/>
  <c r="W1452" i="6" a="1"/>
  <c r="W1452" i="6" s="1"/>
  <c r="AA1451" i="6"/>
  <c r="X1451" i="6"/>
  <c r="AA1450" i="6"/>
  <c r="X1450" i="6"/>
  <c r="AA1449" i="6"/>
  <c r="X1449" i="6"/>
  <c r="W1449" i="6" a="1"/>
  <c r="W1449" i="6" s="1"/>
  <c r="AA1448" i="6"/>
  <c r="X1448" i="6"/>
  <c r="W1448" i="6" a="1"/>
  <c r="W1448" i="6" s="1"/>
  <c r="AA1447" i="6"/>
  <c r="X1447" i="6"/>
  <c r="W1447" i="6" a="1"/>
  <c r="W1447" i="6" s="1"/>
  <c r="AA1446" i="6"/>
  <c r="X1446" i="6"/>
  <c r="W1446" i="6" a="1"/>
  <c r="W1446" i="6" s="1"/>
  <c r="AA1445" i="6"/>
  <c r="X1445" i="6"/>
  <c r="W1445" i="6" a="1"/>
  <c r="W1445" i="6" s="1"/>
  <c r="AA1444" i="6"/>
  <c r="X1444" i="6"/>
  <c r="W1444" i="6" a="1"/>
  <c r="W1444" i="6" s="1"/>
  <c r="AA1443" i="6"/>
  <c r="X1443" i="6"/>
  <c r="W1443" i="6" a="1"/>
  <c r="W1443" i="6" s="1"/>
  <c r="AA1442" i="6"/>
  <c r="X1442" i="6"/>
  <c r="W1442" i="6" a="1"/>
  <c r="W1442" i="6" s="1"/>
  <c r="AA1441" i="6"/>
  <c r="X1441" i="6"/>
  <c r="W1441" i="6" a="1"/>
  <c r="W1441" i="6" s="1"/>
  <c r="AA1440" i="6"/>
  <c r="X1440" i="6"/>
  <c r="W1440" i="6" a="1"/>
  <c r="W1440" i="6" s="1"/>
  <c r="AA1439" i="6"/>
  <c r="X1439" i="6"/>
  <c r="W1439" i="6" a="1"/>
  <c r="W1439" i="6" s="1"/>
  <c r="AA1438" i="6"/>
  <c r="X1438" i="6"/>
  <c r="AA1437" i="6"/>
  <c r="X1437" i="6"/>
  <c r="AA1436" i="6"/>
  <c r="X1436" i="6"/>
  <c r="W1436" i="6" a="1"/>
  <c r="W1436" i="6" s="1"/>
  <c r="AA1435" i="6"/>
  <c r="X1435" i="6"/>
  <c r="W1435" i="6" a="1"/>
  <c r="W1435" i="6" s="1"/>
  <c r="AA1434" i="6"/>
  <c r="X1434" i="6"/>
  <c r="W1434" i="6" a="1"/>
  <c r="W1434" i="6" s="1"/>
  <c r="AA1433" i="6"/>
  <c r="X1433" i="6"/>
  <c r="W1433" i="6" a="1"/>
  <c r="W1433" i="6" s="1"/>
  <c r="AA1432" i="6"/>
  <c r="X1432" i="6"/>
  <c r="W1432" i="6" a="1"/>
  <c r="W1432" i="6" s="1"/>
  <c r="AA1431" i="6"/>
  <c r="X1431" i="6"/>
  <c r="W1431" i="6" a="1"/>
  <c r="W1431" i="6" s="1"/>
  <c r="AA1430" i="6"/>
  <c r="X1430" i="6"/>
  <c r="W1430" i="6" a="1"/>
  <c r="W1430" i="6" s="1"/>
  <c r="AA1429" i="6"/>
  <c r="X1429" i="6"/>
  <c r="W1429" i="6" a="1"/>
  <c r="W1429" i="6" s="1"/>
  <c r="AA1428" i="6"/>
  <c r="X1428" i="6"/>
  <c r="W1428" i="6" a="1"/>
  <c r="W1428" i="6" s="1"/>
  <c r="AA1427" i="6"/>
  <c r="X1427" i="6"/>
  <c r="W1427" i="6" a="1"/>
  <c r="W1427" i="6" s="1"/>
  <c r="AA1426" i="6"/>
  <c r="X1426" i="6"/>
  <c r="W1426" i="6" a="1"/>
  <c r="W1426" i="6" s="1"/>
  <c r="AA1425" i="6"/>
  <c r="X1425" i="6"/>
  <c r="W1425" i="6" a="1"/>
  <c r="W1425" i="6" s="1"/>
  <c r="AA1424" i="6"/>
  <c r="X1424" i="6"/>
  <c r="W1424" i="6" a="1"/>
  <c r="W1424" i="6" s="1"/>
  <c r="AA1423" i="6"/>
  <c r="X1423" i="6"/>
  <c r="W1423" i="6" a="1"/>
  <c r="W1423" i="6" s="1"/>
  <c r="AA1422" i="6"/>
  <c r="X1422" i="6"/>
  <c r="W1422" i="6" a="1"/>
  <c r="W1422" i="6" s="1"/>
  <c r="AA1421" i="6"/>
  <c r="X1421" i="6"/>
  <c r="W1421" i="6" a="1"/>
  <c r="W1421" i="6" s="1"/>
  <c r="AA1420" i="6"/>
  <c r="X1420" i="6"/>
  <c r="W1420" i="6" a="1"/>
  <c r="W1420" i="6" s="1"/>
  <c r="AA1419" i="6"/>
  <c r="X1419" i="6"/>
  <c r="W1419" i="6" a="1"/>
  <c r="W1419" i="6" s="1"/>
  <c r="AA1418" i="6"/>
  <c r="X1418" i="6"/>
  <c r="W1418" i="6" a="1"/>
  <c r="W1418" i="6" s="1"/>
  <c r="AA1417" i="6"/>
  <c r="X1417" i="6"/>
  <c r="W1417" i="6" a="1"/>
  <c r="W1417" i="6" s="1"/>
  <c r="AA1416" i="6"/>
  <c r="X1416" i="6"/>
  <c r="W1416" i="6" a="1"/>
  <c r="W1416" i="6" s="1"/>
  <c r="AA1415" i="6"/>
  <c r="X1415" i="6"/>
  <c r="W1415" i="6" a="1"/>
  <c r="W1415" i="6" s="1"/>
  <c r="AA1414" i="6"/>
  <c r="X1414" i="6"/>
  <c r="W1414" i="6" a="1"/>
  <c r="W1414" i="6" s="1"/>
  <c r="AA1413" i="6"/>
  <c r="X1413" i="6"/>
  <c r="W1413" i="6" a="1"/>
  <c r="W1413" i="6" s="1"/>
  <c r="AA1412" i="6"/>
  <c r="X1412" i="6"/>
  <c r="AA1411" i="6"/>
  <c r="X1411" i="6"/>
  <c r="AA1410" i="6"/>
  <c r="X1410" i="6"/>
  <c r="W1410" i="6" a="1"/>
  <c r="W1410" i="6" s="1"/>
  <c r="AA1409" i="6"/>
  <c r="X1409" i="6"/>
  <c r="W1409" i="6" a="1"/>
  <c r="W1409" i="6" s="1"/>
  <c r="AA1408" i="6"/>
  <c r="X1408" i="6"/>
  <c r="W1408" i="6" a="1"/>
  <c r="W1408" i="6" s="1"/>
  <c r="AA1407" i="6"/>
  <c r="X1407" i="6"/>
  <c r="W1407" i="6" a="1"/>
  <c r="W1407" i="6" s="1"/>
  <c r="AA1406" i="6"/>
  <c r="X1406" i="6"/>
  <c r="W1406" i="6" a="1"/>
  <c r="W1406" i="6" s="1"/>
  <c r="AA1405" i="6"/>
  <c r="X1405" i="6"/>
  <c r="W1405" i="6" a="1"/>
  <c r="W1405" i="6" s="1"/>
  <c r="AA1404" i="6"/>
  <c r="X1404" i="6"/>
  <c r="W1404" i="6" a="1"/>
  <c r="W1404" i="6" s="1"/>
  <c r="AA1403" i="6"/>
  <c r="X1403" i="6"/>
  <c r="W1403" i="6" a="1"/>
  <c r="W1403" i="6" s="1"/>
  <c r="AA1402" i="6"/>
  <c r="X1402" i="6"/>
  <c r="W1402" i="6" a="1"/>
  <c r="W1402" i="6" s="1"/>
  <c r="AA1401" i="6"/>
  <c r="X1401" i="6"/>
  <c r="W1401" i="6" a="1"/>
  <c r="W1401" i="6" s="1"/>
  <c r="AA1400" i="6"/>
  <c r="X1400" i="6"/>
  <c r="W1400" i="6" a="1"/>
  <c r="W1400" i="6" s="1"/>
  <c r="AA1399" i="6"/>
  <c r="X1399" i="6"/>
  <c r="W1399" i="6" a="1"/>
  <c r="W1399" i="6" s="1"/>
  <c r="AA1398" i="6"/>
  <c r="X1398" i="6"/>
  <c r="W1398" i="6" a="1"/>
  <c r="W1398" i="6" s="1"/>
  <c r="AA1397" i="6"/>
  <c r="X1397" i="6"/>
  <c r="W1397" i="6" a="1"/>
  <c r="W1397" i="6" s="1"/>
  <c r="AA1396" i="6"/>
  <c r="X1396" i="6"/>
  <c r="W1396" i="6" a="1"/>
  <c r="W1396" i="6" s="1"/>
  <c r="AA1395" i="6"/>
  <c r="X1395" i="6"/>
  <c r="W1395" i="6" a="1"/>
  <c r="W1395" i="6" s="1"/>
  <c r="AA1394" i="6"/>
  <c r="X1394" i="6"/>
  <c r="AA1393" i="6"/>
  <c r="X1393" i="6"/>
  <c r="AA1392" i="6"/>
  <c r="X1392" i="6"/>
  <c r="W1392" i="6" a="1"/>
  <c r="W1392" i="6" s="1"/>
  <c r="AA1391" i="6"/>
  <c r="X1391" i="6"/>
  <c r="W1391" i="6" a="1"/>
  <c r="W1391" i="6" s="1"/>
  <c r="AA1390" i="6"/>
  <c r="X1390" i="6"/>
  <c r="W1390" i="6" a="1"/>
  <c r="W1390" i="6" s="1"/>
  <c r="AA1389" i="6"/>
  <c r="X1389" i="6"/>
  <c r="W1389" i="6" a="1"/>
  <c r="W1389" i="6" s="1"/>
  <c r="AA1388" i="6"/>
  <c r="X1388" i="6"/>
  <c r="W1388" i="6" a="1"/>
  <c r="W1388" i="6" s="1"/>
  <c r="AA1387" i="6"/>
  <c r="X1387" i="6"/>
  <c r="W1387" i="6" a="1"/>
  <c r="W1387" i="6" s="1"/>
  <c r="AA1386" i="6"/>
  <c r="X1386" i="6"/>
  <c r="W1386" i="6" a="1"/>
  <c r="W1386" i="6" s="1"/>
  <c r="AA1385" i="6"/>
  <c r="X1385" i="6"/>
  <c r="W1385" i="6" a="1"/>
  <c r="W1385" i="6" s="1"/>
  <c r="AA1384" i="6"/>
  <c r="X1384" i="6"/>
  <c r="W1384" i="6" a="1"/>
  <c r="W1384" i="6" s="1"/>
  <c r="AA1383" i="6"/>
  <c r="X1383" i="6"/>
  <c r="W1383" i="6" a="1"/>
  <c r="W1383" i="6" s="1"/>
  <c r="AA1382" i="6"/>
  <c r="X1382" i="6"/>
  <c r="AA1381" i="6"/>
  <c r="X1381" i="6"/>
  <c r="AA1380" i="6"/>
  <c r="X1380" i="6"/>
  <c r="W1380" i="6" a="1"/>
  <c r="W1380" i="6" s="1"/>
  <c r="AA1379" i="6"/>
  <c r="X1379" i="6"/>
  <c r="W1379" i="6" a="1"/>
  <c r="W1379" i="6" s="1"/>
  <c r="AA1378" i="6"/>
  <c r="X1378" i="6"/>
  <c r="W1378" i="6" a="1"/>
  <c r="W1378" i="6" s="1"/>
  <c r="AA1377" i="6"/>
  <c r="X1377" i="6"/>
  <c r="W1377" i="6" a="1"/>
  <c r="W1377" i="6" s="1"/>
  <c r="AA1376" i="6"/>
  <c r="X1376" i="6"/>
  <c r="W1376" i="6" a="1"/>
  <c r="W1376" i="6" s="1"/>
  <c r="AA1375" i="6"/>
  <c r="X1375" i="6"/>
  <c r="W1375" i="6" a="1"/>
  <c r="W1375" i="6" s="1"/>
  <c r="AA1374" i="6"/>
  <c r="X1374" i="6"/>
  <c r="AA1373" i="6"/>
  <c r="X1373" i="6"/>
  <c r="AA1372" i="6"/>
  <c r="X1372" i="6"/>
  <c r="W1372" i="6" a="1"/>
  <c r="W1372" i="6" s="1"/>
  <c r="AA1371" i="6"/>
  <c r="X1371" i="6"/>
  <c r="W1371" i="6" a="1"/>
  <c r="W1371" i="6" s="1"/>
  <c r="AA1370" i="6"/>
  <c r="X1370" i="6"/>
  <c r="W1370" i="6" a="1"/>
  <c r="W1370" i="6" s="1"/>
  <c r="AA1369" i="6"/>
  <c r="X1369" i="6"/>
  <c r="W1369" i="6" a="1"/>
  <c r="W1369" i="6" s="1"/>
  <c r="AA1368" i="6"/>
  <c r="X1368" i="6"/>
  <c r="W1368" i="6" a="1"/>
  <c r="W1368" i="6" s="1"/>
  <c r="AA1367" i="6"/>
  <c r="X1367" i="6"/>
  <c r="W1367" i="6" a="1"/>
  <c r="W1367" i="6" s="1"/>
  <c r="AA1366" i="6"/>
  <c r="X1366" i="6"/>
  <c r="W1366" i="6" a="1"/>
  <c r="W1366" i="6" s="1"/>
  <c r="AA1365" i="6"/>
  <c r="X1365" i="6"/>
  <c r="W1365" i="6" a="1"/>
  <c r="W1365" i="6" s="1"/>
  <c r="AA1364" i="6"/>
  <c r="X1364" i="6"/>
  <c r="AA1363" i="6"/>
  <c r="X1363" i="6"/>
  <c r="AA1362" i="6"/>
  <c r="X1362" i="6"/>
  <c r="W1362" i="6" a="1"/>
  <c r="W1362" i="6" s="1"/>
  <c r="AA1361" i="6"/>
  <c r="X1361" i="6"/>
  <c r="W1361" i="6" a="1"/>
  <c r="W1361" i="6" s="1"/>
  <c r="AA1360" i="6"/>
  <c r="X1360" i="6"/>
  <c r="W1360" i="6" a="1"/>
  <c r="W1360" i="6" s="1"/>
  <c r="AA1359" i="6"/>
  <c r="X1359" i="6"/>
  <c r="W1359" i="6" a="1"/>
  <c r="W1359" i="6" s="1"/>
  <c r="AA1358" i="6"/>
  <c r="X1358" i="6"/>
  <c r="W1358" i="6" a="1"/>
  <c r="W1358" i="6" s="1"/>
  <c r="AA1357" i="6"/>
  <c r="X1357" i="6"/>
  <c r="W1357" i="6" a="1"/>
  <c r="W1357" i="6" s="1"/>
  <c r="AA1356" i="6"/>
  <c r="X1356" i="6"/>
  <c r="W1356" i="6" a="1"/>
  <c r="W1356" i="6" s="1"/>
  <c r="AA1355" i="6"/>
  <c r="X1355" i="6"/>
  <c r="W1355" i="6" a="1"/>
  <c r="W1355" i="6" s="1"/>
  <c r="AA1354" i="6"/>
  <c r="X1354" i="6"/>
  <c r="W1354" i="6" a="1"/>
  <c r="W1354" i="6" s="1"/>
  <c r="AA1353" i="6"/>
  <c r="X1353" i="6"/>
  <c r="W1353" i="6" a="1"/>
  <c r="W1353" i="6" s="1"/>
  <c r="AA1352" i="6"/>
  <c r="X1352" i="6"/>
  <c r="W1352" i="6" a="1"/>
  <c r="W1352" i="6" s="1"/>
  <c r="AA1351" i="6"/>
  <c r="X1351" i="6"/>
  <c r="W1351" i="6" a="1"/>
  <c r="W1351" i="6" s="1"/>
  <c r="AA1350" i="6"/>
  <c r="X1350" i="6"/>
  <c r="W1350" i="6" a="1"/>
  <c r="W1350" i="6" s="1"/>
  <c r="AA1349" i="6"/>
  <c r="X1349" i="6"/>
  <c r="W1349" i="6" a="1"/>
  <c r="W1349" i="6" s="1"/>
  <c r="AA1348" i="6"/>
  <c r="X1348" i="6"/>
  <c r="W1348" i="6" a="1"/>
  <c r="W1348" i="6" s="1"/>
  <c r="AA1347" i="6"/>
  <c r="X1347" i="6"/>
  <c r="W1347" i="6" a="1"/>
  <c r="W1347" i="6" s="1"/>
  <c r="AA1346" i="6"/>
  <c r="X1346" i="6"/>
  <c r="W1346" i="6" a="1"/>
  <c r="W1346" i="6" s="1"/>
  <c r="AA1345" i="6"/>
  <c r="X1345" i="6"/>
  <c r="W1345" i="6" a="1"/>
  <c r="W1345" i="6" s="1"/>
  <c r="AA1344" i="6"/>
  <c r="X1344" i="6"/>
  <c r="W1344" i="6" a="1"/>
  <c r="W1344" i="6" s="1"/>
  <c r="AA1343" i="6"/>
  <c r="X1343" i="6"/>
  <c r="W1343" i="6" a="1"/>
  <c r="W1343" i="6" s="1"/>
  <c r="AA1342" i="6"/>
  <c r="X1342" i="6"/>
  <c r="W1342" i="6" a="1"/>
  <c r="W1342" i="6" s="1"/>
  <c r="AA1341" i="6"/>
  <c r="X1341" i="6"/>
  <c r="W1341" i="6" a="1"/>
  <c r="W1341" i="6" s="1"/>
  <c r="AA1340" i="6"/>
  <c r="X1340" i="6"/>
  <c r="W1340" i="6" a="1"/>
  <c r="W1340" i="6" s="1"/>
  <c r="AA1339" i="6"/>
  <c r="X1339" i="6"/>
  <c r="W1339" i="6" a="1"/>
  <c r="W1339" i="6" s="1"/>
  <c r="AA1338" i="6"/>
  <c r="X1338" i="6"/>
  <c r="W1338" i="6" a="1"/>
  <c r="W1338" i="6" s="1"/>
  <c r="AA1337" i="6"/>
  <c r="X1337" i="6"/>
  <c r="W1337" i="6" a="1"/>
  <c r="W1337" i="6" s="1"/>
  <c r="AA1336" i="6"/>
  <c r="X1336" i="6"/>
  <c r="W1336" i="6" a="1"/>
  <c r="W1336" i="6" s="1"/>
  <c r="AA1335" i="6"/>
  <c r="X1335" i="6"/>
  <c r="W1335" i="6" a="1"/>
  <c r="W1335" i="6" s="1"/>
  <c r="AA1334" i="6"/>
  <c r="X1334" i="6"/>
  <c r="W1334" i="6" a="1"/>
  <c r="W1334" i="6" s="1"/>
  <c r="AA1333" i="6"/>
  <c r="X1333" i="6"/>
  <c r="W1333" i="6" a="1"/>
  <c r="W1333" i="6" s="1"/>
  <c r="AA1332" i="6"/>
  <c r="X1332" i="6"/>
  <c r="W1332" i="6" a="1"/>
  <c r="W1332" i="6" s="1"/>
  <c r="AA1331" i="6"/>
  <c r="X1331" i="6"/>
  <c r="W1331" i="6" a="1"/>
  <c r="W1331" i="6" s="1"/>
  <c r="AA1330" i="6"/>
  <c r="X1330" i="6"/>
  <c r="W1330" i="6" a="1"/>
  <c r="W1330" i="6" s="1"/>
  <c r="AA1329" i="6"/>
  <c r="X1329" i="6"/>
  <c r="W1329" i="6" a="1"/>
  <c r="W1329" i="6" s="1"/>
  <c r="AA1328" i="6"/>
  <c r="X1328" i="6"/>
  <c r="W1328" i="6" a="1"/>
  <c r="W1328" i="6" s="1"/>
  <c r="AA1327" i="6"/>
  <c r="X1327" i="6"/>
  <c r="W1327" i="6" a="1"/>
  <c r="W1327" i="6" s="1"/>
  <c r="AA1326" i="6"/>
  <c r="X1326" i="6"/>
  <c r="W1326" i="6" a="1"/>
  <c r="W1326" i="6" s="1"/>
  <c r="AA1325" i="6"/>
  <c r="X1325" i="6"/>
  <c r="W1325" i="6" a="1"/>
  <c r="W1325" i="6" s="1"/>
  <c r="AA1324" i="6"/>
  <c r="X1324" i="6"/>
  <c r="W1324" i="6" a="1"/>
  <c r="W1324" i="6" s="1"/>
  <c r="AA1323" i="6"/>
  <c r="X1323" i="6"/>
  <c r="W1323" i="6" a="1"/>
  <c r="W1323" i="6" s="1"/>
  <c r="AA1322" i="6"/>
  <c r="X1322" i="6"/>
  <c r="W1322" i="6" a="1"/>
  <c r="W1322" i="6" s="1"/>
  <c r="AA1321" i="6"/>
  <c r="X1321" i="6"/>
  <c r="W1321" i="6" a="1"/>
  <c r="W1321" i="6" s="1"/>
  <c r="AA1320" i="6"/>
  <c r="X1320" i="6"/>
  <c r="W1320" i="6" a="1"/>
  <c r="W1320" i="6" s="1"/>
  <c r="AA1319" i="6"/>
  <c r="X1319" i="6"/>
  <c r="W1319" i="6" a="1"/>
  <c r="W1319" i="6" s="1"/>
  <c r="AA1318" i="6"/>
  <c r="X1318" i="6"/>
  <c r="W1318" i="6" a="1"/>
  <c r="W1318" i="6" s="1"/>
  <c r="AA1317" i="6"/>
  <c r="X1317" i="6"/>
  <c r="W1317" i="6" a="1"/>
  <c r="W1317" i="6" s="1"/>
  <c r="AA1316" i="6"/>
  <c r="X1316" i="6"/>
  <c r="AA1315" i="6"/>
  <c r="X1315" i="6"/>
  <c r="AA1314" i="6"/>
  <c r="X1314" i="6"/>
  <c r="AA1313" i="6"/>
  <c r="X1313" i="6"/>
  <c r="AA1312" i="6"/>
  <c r="X1312" i="6"/>
  <c r="AA1311" i="6"/>
  <c r="X1311" i="6"/>
  <c r="AA1310" i="6"/>
  <c r="X1310" i="6"/>
  <c r="AA1309" i="6"/>
  <c r="X1309" i="6"/>
  <c r="AA1308" i="6"/>
  <c r="X1308" i="6"/>
  <c r="W1308" i="6" a="1"/>
  <c r="W1308" i="6" s="1"/>
  <c r="AA1307" i="6"/>
  <c r="X1307" i="6"/>
  <c r="W1307" i="6" a="1"/>
  <c r="W1307" i="6" s="1"/>
  <c r="AA1306" i="6"/>
  <c r="X1306" i="6"/>
  <c r="W1306" i="6" a="1"/>
  <c r="W1306" i="6" s="1"/>
  <c r="I1112" i="5" s="1"/>
  <c r="AA1305" i="6"/>
  <c r="X1305" i="6"/>
  <c r="AA1304" i="6"/>
  <c r="I1103" i="26" s="1"/>
  <c r="X1304" i="6"/>
  <c r="W1304" i="6" a="1"/>
  <c r="W1304" i="6" s="1"/>
  <c r="AA1303" i="6"/>
  <c r="X1303" i="6"/>
  <c r="W1303" i="6" a="1"/>
  <c r="W1303" i="6" s="1"/>
  <c r="AA1302" i="6"/>
  <c r="X1302" i="6"/>
  <c r="W1302" i="6" a="1"/>
  <c r="W1302" i="6" s="1"/>
  <c r="AA1301" i="6"/>
  <c r="X1301" i="6"/>
  <c r="W1301" i="6" a="1"/>
  <c r="W1301" i="6" s="1"/>
  <c r="AA1300" i="6"/>
  <c r="X1300" i="6"/>
  <c r="W1300" i="6" a="1"/>
  <c r="W1300" i="6" s="1"/>
  <c r="AA1299" i="6"/>
  <c r="X1299" i="6"/>
  <c r="W1299" i="6" a="1"/>
  <c r="W1299" i="6" s="1"/>
  <c r="AA1298" i="6"/>
  <c r="X1298" i="6"/>
  <c r="W1298" i="6" a="1"/>
  <c r="W1298" i="6" s="1"/>
  <c r="AA1297" i="6"/>
  <c r="X1297" i="6"/>
  <c r="W1297" i="6" a="1"/>
  <c r="W1297" i="6" s="1"/>
  <c r="AA1296" i="6"/>
  <c r="X1296" i="6"/>
  <c r="W1296" i="6" a="1"/>
  <c r="W1296" i="6" s="1"/>
  <c r="AA1295" i="6"/>
  <c r="X1295" i="6"/>
  <c r="W1295" i="6" a="1"/>
  <c r="W1295" i="6" s="1"/>
  <c r="I1056" i="5" s="1"/>
  <c r="AA1294" i="6"/>
  <c r="X1294" i="6"/>
  <c r="W1294" i="6" a="1"/>
  <c r="W1294" i="6" s="1"/>
  <c r="I1055" i="5" s="1"/>
  <c r="AA1293" i="6"/>
  <c r="X1293" i="6"/>
  <c r="W1293" i="6" a="1"/>
  <c r="W1293" i="6" s="1"/>
  <c r="AA1292" i="6"/>
  <c r="X1292" i="6"/>
  <c r="W1292" i="6" a="1"/>
  <c r="W1292" i="6" s="1"/>
  <c r="AA1291" i="6"/>
  <c r="X1291" i="6"/>
  <c r="W1291" i="6" a="1"/>
  <c r="W1291" i="6" s="1"/>
  <c r="AA1290" i="6"/>
  <c r="X1290" i="6"/>
  <c r="W1290" i="6" a="1"/>
  <c r="W1290" i="6" s="1"/>
  <c r="AA1289" i="6"/>
  <c r="X1289" i="6"/>
  <c r="W1289" i="6" a="1"/>
  <c r="W1289" i="6" s="1"/>
  <c r="AA1288" i="6"/>
  <c r="I1031" i="26" s="1"/>
  <c r="X1288" i="6"/>
  <c r="W1288" i="6" a="1"/>
  <c r="W1288" i="6" s="1"/>
  <c r="AA1287" i="6"/>
  <c r="X1287" i="6"/>
  <c r="W1287" i="6" a="1"/>
  <c r="W1287" i="6" s="1"/>
  <c r="AA1286" i="6"/>
  <c r="X1286" i="6"/>
  <c r="W1286" i="6" a="1"/>
  <c r="W1286" i="6" s="1"/>
  <c r="I977" i="5" s="1"/>
  <c r="AA1285" i="6"/>
  <c r="X1285" i="6"/>
  <c r="W1285" i="6" a="1"/>
  <c r="W1285" i="6" s="1"/>
  <c r="AA1284" i="6"/>
  <c r="X1284" i="6"/>
  <c r="W1284" i="6" a="1"/>
  <c r="W1284" i="6" s="1"/>
  <c r="AA1283" i="6"/>
  <c r="X1283" i="6"/>
  <c r="W1283" i="6" a="1"/>
  <c r="W1283" i="6" s="1"/>
  <c r="AA1282" i="6"/>
  <c r="X1282" i="6"/>
  <c r="W1282" i="6" a="1"/>
  <c r="W1282" i="6" s="1"/>
  <c r="AA1281" i="6"/>
  <c r="X1281" i="6"/>
  <c r="W1281" i="6" a="1"/>
  <c r="W1281" i="6" s="1"/>
  <c r="AA1280" i="6"/>
  <c r="X1280" i="6"/>
  <c r="W1280" i="6" a="1"/>
  <c r="W1280" i="6" s="1"/>
  <c r="AA1279" i="6"/>
  <c r="X1279" i="6"/>
  <c r="W1279" i="6" a="1"/>
  <c r="W1279" i="6" s="1"/>
  <c r="AA1278" i="6"/>
  <c r="X1278" i="6"/>
  <c r="W1278" i="6" a="1"/>
  <c r="W1278" i="6" s="1"/>
  <c r="I973" i="5" s="1"/>
  <c r="AA1277" i="6"/>
  <c r="X1277" i="6"/>
  <c r="W1277" i="6" a="1"/>
  <c r="W1277" i="6" s="1"/>
  <c r="AA1276" i="6"/>
  <c r="X1276" i="6"/>
  <c r="W1276" i="6" a="1"/>
  <c r="W1276" i="6" s="1"/>
  <c r="AA1275" i="6"/>
  <c r="X1275" i="6"/>
  <c r="W1275" i="6" a="1"/>
  <c r="W1275" i="6" s="1"/>
  <c r="AA1274" i="6"/>
  <c r="X1274" i="6"/>
  <c r="W1274" i="6" a="1"/>
  <c r="W1274" i="6" s="1"/>
  <c r="AA1273" i="6"/>
  <c r="I972" i="5" s="1"/>
  <c r="X1273" i="6"/>
  <c r="W1273" i="6" a="1"/>
  <c r="W1273" i="6" s="1"/>
  <c r="AA1272" i="6"/>
  <c r="X1272" i="6"/>
  <c r="W1272" i="6" a="1"/>
  <c r="W1272" i="6" s="1"/>
  <c r="AA1271" i="6"/>
  <c r="X1271" i="6"/>
  <c r="W1271" i="6" a="1"/>
  <c r="W1271" i="6" s="1"/>
  <c r="I948" i="5" s="1"/>
  <c r="G948" i="5" s="1"/>
  <c r="AA1270" i="6"/>
  <c r="X1270" i="6"/>
  <c r="W1270" i="6" a="1"/>
  <c r="W1270" i="6" s="1"/>
  <c r="AA1269" i="6"/>
  <c r="X1269" i="6"/>
  <c r="W1269" i="6" a="1"/>
  <c r="W1269" i="6" s="1"/>
  <c r="AA1268" i="6"/>
  <c r="X1268" i="6"/>
  <c r="W1268" i="6" a="1"/>
  <c r="W1268" i="6" s="1"/>
  <c r="AA1267" i="6"/>
  <c r="X1267" i="6"/>
  <c r="W1267" i="6" a="1"/>
  <c r="W1267" i="6" s="1"/>
  <c r="AA1266" i="6"/>
  <c r="X1266" i="6"/>
  <c r="W1266" i="6" a="1"/>
  <c r="W1266" i="6" s="1"/>
  <c r="AA1265" i="6"/>
  <c r="X1265" i="6"/>
  <c r="W1265" i="6" a="1"/>
  <c r="W1265" i="6" s="1"/>
  <c r="AA1264" i="6"/>
  <c r="X1264" i="6"/>
  <c r="W1264" i="6" a="1"/>
  <c r="W1264" i="6" s="1"/>
  <c r="AA1263" i="6"/>
  <c r="X1263" i="6"/>
  <c r="W1263" i="6" a="1"/>
  <c r="W1263" i="6" s="1"/>
  <c r="AA1262" i="6"/>
  <c r="X1262" i="6"/>
  <c r="W1262" i="6" a="1"/>
  <c r="W1262" i="6" s="1"/>
  <c r="AA1261" i="6"/>
  <c r="X1261" i="6"/>
  <c r="W1261" i="6" a="1"/>
  <c r="W1261" i="6" s="1"/>
  <c r="AA1260" i="6"/>
  <c r="X1260" i="6"/>
  <c r="W1260" i="6" a="1"/>
  <c r="W1260" i="6" s="1"/>
  <c r="AA1259" i="6"/>
  <c r="X1259" i="6"/>
  <c r="W1259" i="6" a="1"/>
  <c r="W1259" i="6" s="1"/>
  <c r="AA1258" i="6"/>
  <c r="X1258" i="6"/>
  <c r="W1258" i="6" a="1"/>
  <c r="W1258" i="6" s="1"/>
  <c r="AA1257" i="6"/>
  <c r="X1257" i="6"/>
  <c r="W1257" i="6" a="1"/>
  <c r="W1257" i="6" s="1"/>
  <c r="AA1256" i="6"/>
  <c r="X1256" i="6"/>
  <c r="W1256" i="6" a="1"/>
  <c r="W1256" i="6" s="1"/>
  <c r="AA1255" i="6"/>
  <c r="X1255" i="6"/>
  <c r="AA1254" i="6"/>
  <c r="X1254" i="6"/>
  <c r="W1254" i="6" a="1"/>
  <c r="W1254" i="6" s="1"/>
  <c r="AA1253" i="6"/>
  <c r="X1253" i="6"/>
  <c r="W1253" i="6" a="1"/>
  <c r="W1253" i="6" s="1"/>
  <c r="AA1252" i="6"/>
  <c r="X1252" i="6"/>
  <c r="W1252" i="6" a="1"/>
  <c r="W1252" i="6" s="1"/>
  <c r="AA1251" i="6"/>
  <c r="X1251" i="6"/>
  <c r="W1251" i="6" a="1"/>
  <c r="W1251" i="6" s="1"/>
  <c r="I930" i="5" s="1"/>
  <c r="AA1250" i="6"/>
  <c r="X1250" i="6"/>
  <c r="W1250" i="6" a="1"/>
  <c r="W1250" i="6" s="1"/>
  <c r="AA1249" i="6"/>
  <c r="X1249" i="6"/>
  <c r="W1249" i="6" a="1"/>
  <c r="W1249" i="6" s="1"/>
  <c r="AA1248" i="6"/>
  <c r="X1248" i="6"/>
  <c r="W1248" i="6" a="1"/>
  <c r="W1248" i="6" s="1"/>
  <c r="AA1247" i="6"/>
  <c r="X1247" i="6"/>
  <c r="W1247" i="6" a="1"/>
  <c r="W1247" i="6" s="1"/>
  <c r="AA1246" i="6"/>
  <c r="X1246" i="6"/>
  <c r="W1246" i="6" a="1"/>
  <c r="W1246" i="6" s="1"/>
  <c r="AA1245" i="6"/>
  <c r="I917" i="26" s="1"/>
  <c r="X1245" i="6"/>
  <c r="W1245" i="6" a="1"/>
  <c r="W1245" i="6" s="1"/>
  <c r="AA1244" i="6"/>
  <c r="X1244" i="6"/>
  <c r="W1244" i="6" a="1"/>
  <c r="W1244" i="6" s="1"/>
  <c r="AA1243" i="6"/>
  <c r="X1243" i="6"/>
  <c r="W1243" i="6" a="1"/>
  <c r="W1243" i="6" s="1"/>
  <c r="I912" i="5" s="1"/>
  <c r="AA1242" i="6"/>
  <c r="X1242" i="6"/>
  <c r="W1242" i="6" a="1"/>
  <c r="W1242" i="6" s="1"/>
  <c r="AA1241" i="6"/>
  <c r="X1241" i="6"/>
  <c r="W1241" i="6" a="1"/>
  <c r="W1241" i="6" s="1"/>
  <c r="AA1240" i="6"/>
  <c r="X1240" i="6"/>
  <c r="W1240" i="6" a="1"/>
  <c r="W1240" i="6" s="1"/>
  <c r="AA1239" i="6"/>
  <c r="X1239" i="6"/>
  <c r="W1239" i="6" a="1"/>
  <c r="W1239" i="6" s="1"/>
  <c r="AA1238" i="6"/>
  <c r="X1238" i="6"/>
  <c r="W1238" i="6" a="1"/>
  <c r="W1238" i="6" s="1"/>
  <c r="AA1237" i="6"/>
  <c r="X1237" i="6"/>
  <c r="W1237" i="6" a="1"/>
  <c r="W1237" i="6" s="1"/>
  <c r="AA1236" i="6"/>
  <c r="X1236" i="6"/>
  <c r="W1236" i="6" a="1"/>
  <c r="W1236" i="6" s="1"/>
  <c r="AA1235" i="6"/>
  <c r="X1235" i="6"/>
  <c r="W1235" i="6" a="1"/>
  <c r="W1235" i="6" s="1"/>
  <c r="AA1234" i="6"/>
  <c r="X1234" i="6"/>
  <c r="W1234" i="6" a="1"/>
  <c r="W1234" i="6" s="1"/>
  <c r="AA1233" i="6"/>
  <c r="X1233" i="6"/>
  <c r="W1233" i="6" a="1"/>
  <c r="W1233" i="6" s="1"/>
  <c r="AA1232" i="6"/>
  <c r="X1232" i="6"/>
  <c r="AA1231" i="6"/>
  <c r="X1231" i="6"/>
  <c r="AA1230" i="6"/>
  <c r="X1230" i="6"/>
  <c r="W1230" i="6" a="1"/>
  <c r="W1230" i="6" s="1"/>
  <c r="AA1229" i="6"/>
  <c r="X1229" i="6"/>
  <c r="W1229" i="6" a="1"/>
  <c r="W1229" i="6" s="1"/>
  <c r="AA1228" i="6"/>
  <c r="X1228" i="6"/>
  <c r="W1228" i="6" a="1"/>
  <c r="W1228" i="6" s="1"/>
  <c r="AA1227" i="6"/>
  <c r="X1227" i="6"/>
  <c r="W1227" i="6" a="1"/>
  <c r="W1227" i="6" s="1"/>
  <c r="AA1226" i="6"/>
  <c r="X1226" i="6"/>
  <c r="W1226" i="6" a="1"/>
  <c r="W1226" i="6" s="1"/>
  <c r="AA1225" i="6"/>
  <c r="X1225" i="6"/>
  <c r="W1225" i="6" a="1"/>
  <c r="W1225" i="6" s="1"/>
  <c r="AA1224" i="6"/>
  <c r="X1224" i="6"/>
  <c r="W1224" i="6" a="1"/>
  <c r="W1224" i="6" s="1"/>
  <c r="AA1223" i="6"/>
  <c r="X1223" i="6"/>
  <c r="W1223" i="6" a="1"/>
  <c r="W1223" i="6" s="1"/>
  <c r="AA1222" i="6"/>
  <c r="X1222" i="6"/>
  <c r="W1222" i="6" a="1"/>
  <c r="W1222" i="6" s="1"/>
  <c r="AA1221" i="6"/>
  <c r="X1221" i="6"/>
  <c r="W1221" i="6" a="1"/>
  <c r="W1221" i="6" s="1"/>
  <c r="AA1220" i="6"/>
  <c r="X1220" i="6"/>
  <c r="AA1219" i="6"/>
  <c r="X1219" i="6"/>
  <c r="AA1218" i="6"/>
  <c r="X1218" i="6"/>
  <c r="W1218" i="6" a="1"/>
  <c r="W1218" i="6" s="1"/>
  <c r="AA1217" i="6"/>
  <c r="X1217" i="6"/>
  <c r="W1217" i="6" a="1"/>
  <c r="W1217" i="6" s="1"/>
  <c r="AA1216" i="6"/>
  <c r="X1216" i="6"/>
  <c r="W1216" i="6" a="1"/>
  <c r="W1216" i="6" s="1"/>
  <c r="AA1215" i="6"/>
  <c r="X1215" i="6"/>
  <c r="W1215" i="6" a="1"/>
  <c r="W1215" i="6" s="1"/>
  <c r="I824" i="5" s="1"/>
  <c r="AA1214" i="6"/>
  <c r="X1214" i="6"/>
  <c r="W1214" i="6" a="1"/>
  <c r="W1214" i="6" s="1"/>
  <c r="AA1213" i="6"/>
  <c r="X1213" i="6"/>
  <c r="W1213" i="6" a="1"/>
  <c r="W1213" i="6" s="1"/>
  <c r="AA1212" i="6"/>
  <c r="X1212" i="6"/>
  <c r="W1212" i="6" a="1"/>
  <c r="W1212" i="6" s="1"/>
  <c r="AA1211" i="6"/>
  <c r="X1211" i="6"/>
  <c r="W1211" i="6" a="1"/>
  <c r="W1211" i="6" s="1"/>
  <c r="AA1210" i="6"/>
  <c r="X1210" i="6"/>
  <c r="W1210" i="6" a="1"/>
  <c r="W1210" i="6" s="1"/>
  <c r="AA1209" i="6"/>
  <c r="X1209" i="6"/>
  <c r="W1209" i="6" a="1"/>
  <c r="W1209" i="6" s="1"/>
  <c r="AA1208" i="6"/>
  <c r="X1208" i="6"/>
  <c r="W1208" i="6" a="1"/>
  <c r="W1208" i="6" s="1"/>
  <c r="AA1207" i="6"/>
  <c r="X1207" i="6"/>
  <c r="W1207" i="6" a="1"/>
  <c r="W1207" i="6" s="1"/>
  <c r="AA1206" i="6"/>
  <c r="X1206" i="6"/>
  <c r="W1206" i="6" a="1"/>
  <c r="W1206" i="6" s="1"/>
  <c r="AA1205" i="6"/>
  <c r="X1205" i="6"/>
  <c r="W1205" i="6" a="1"/>
  <c r="W1205" i="6" s="1"/>
  <c r="AA1204" i="6"/>
  <c r="X1204" i="6"/>
  <c r="W1204" i="6" a="1"/>
  <c r="W1204" i="6" s="1"/>
  <c r="AA1203" i="6"/>
  <c r="X1203" i="6"/>
  <c r="W1203" i="6" a="1"/>
  <c r="W1203" i="6" s="1"/>
  <c r="AA1202" i="6"/>
  <c r="X1202" i="6"/>
  <c r="W1202" i="6" a="1"/>
  <c r="W1202" i="6" s="1"/>
  <c r="AA1201" i="6"/>
  <c r="I801" i="26" s="1"/>
  <c r="X1201" i="6"/>
  <c r="W1201" i="6" a="1"/>
  <c r="W1201" i="6" s="1"/>
  <c r="AA1200" i="6"/>
  <c r="X1200" i="6"/>
  <c r="W1200" i="6" a="1"/>
  <c r="W1200" i="6" s="1"/>
  <c r="AA1199" i="6"/>
  <c r="X1199" i="6"/>
  <c r="W1199" i="6" a="1"/>
  <c r="W1199" i="6" s="1"/>
  <c r="AA1198" i="6"/>
  <c r="X1198" i="6"/>
  <c r="W1198" i="6" a="1"/>
  <c r="W1198" i="6" s="1"/>
  <c r="AA1197" i="6"/>
  <c r="X1197" i="6"/>
  <c r="W1197" i="6" a="1"/>
  <c r="W1197" i="6" s="1"/>
  <c r="AA1196" i="6"/>
  <c r="X1196" i="6"/>
  <c r="W1196" i="6" a="1"/>
  <c r="W1196" i="6" s="1"/>
  <c r="AA1195" i="6"/>
  <c r="X1195" i="6"/>
  <c r="W1195" i="6" a="1"/>
  <c r="W1195" i="6" s="1"/>
  <c r="AA1194" i="6"/>
  <c r="X1194" i="6"/>
  <c r="W1194" i="6" a="1"/>
  <c r="W1194" i="6" s="1"/>
  <c r="AA1193" i="6"/>
  <c r="X1193" i="6"/>
  <c r="W1193" i="6" a="1"/>
  <c r="W1193" i="6" s="1"/>
  <c r="AA1192" i="6"/>
  <c r="X1192" i="6"/>
  <c r="W1192" i="6" a="1"/>
  <c r="W1192" i="6" s="1"/>
  <c r="AA1191" i="6"/>
  <c r="X1191" i="6"/>
  <c r="W1191" i="6" a="1"/>
  <c r="W1191" i="6" s="1"/>
  <c r="AA1190" i="6"/>
  <c r="X1190" i="6"/>
  <c r="AA1189" i="6"/>
  <c r="X1189" i="6"/>
  <c r="W1189" i="6" a="1"/>
  <c r="W1189" i="6" s="1"/>
  <c r="AA1188" i="6"/>
  <c r="X1188" i="6"/>
  <c r="W1188" i="6" a="1"/>
  <c r="W1188" i="6" s="1"/>
  <c r="AA1187" i="6"/>
  <c r="X1187" i="6"/>
  <c r="W1187" i="6" a="1"/>
  <c r="W1187" i="6" s="1"/>
  <c r="AA1186" i="6"/>
  <c r="X1186" i="6"/>
  <c r="W1186" i="6" a="1"/>
  <c r="W1186" i="6" s="1"/>
  <c r="AA1185" i="6"/>
  <c r="X1185" i="6"/>
  <c r="W1185" i="6" a="1"/>
  <c r="W1185" i="6" s="1"/>
  <c r="AA1184" i="6"/>
  <c r="X1184" i="6"/>
  <c r="W1184" i="6" a="1"/>
  <c r="W1184" i="6" s="1"/>
  <c r="AA1183" i="6"/>
  <c r="X1183" i="6"/>
  <c r="W1183" i="6" a="1"/>
  <c r="W1183" i="6" s="1"/>
  <c r="AA1182" i="6"/>
  <c r="X1182" i="6"/>
  <c r="W1182" i="6" a="1"/>
  <c r="W1182" i="6" s="1"/>
  <c r="AA1181" i="6"/>
  <c r="X1181" i="6"/>
  <c r="W1181" i="6" a="1"/>
  <c r="W1181" i="6" s="1"/>
  <c r="AA1180" i="6"/>
  <c r="X1180" i="6"/>
  <c r="W1180" i="6" a="1"/>
  <c r="W1180" i="6" s="1"/>
  <c r="I770" i="5" s="1"/>
  <c r="AA1179" i="6"/>
  <c r="X1179" i="6"/>
  <c r="W1179" i="6" a="1"/>
  <c r="W1179" i="6" s="1"/>
  <c r="AA1178" i="6"/>
  <c r="X1178" i="6"/>
  <c r="W1178" i="6" a="1"/>
  <c r="W1178" i="6" s="1"/>
  <c r="AA1177" i="6"/>
  <c r="X1177" i="6"/>
  <c r="W1177" i="6" a="1"/>
  <c r="W1177" i="6" s="1"/>
  <c r="AA1176" i="6"/>
  <c r="X1176" i="6"/>
  <c r="W1176" i="6" a="1"/>
  <c r="W1176" i="6" s="1"/>
  <c r="AA1175" i="6"/>
  <c r="I769" i="5" s="1"/>
  <c r="X1175" i="6"/>
  <c r="W1175" i="6" a="1"/>
  <c r="W1175" i="6" s="1"/>
  <c r="AA1174" i="6"/>
  <c r="X1174" i="6"/>
  <c r="W1174" i="6" a="1"/>
  <c r="W1174" i="6" s="1"/>
  <c r="AA1173" i="6"/>
  <c r="X1173" i="6"/>
  <c r="W1173" i="6" a="1"/>
  <c r="W1173" i="6" s="1"/>
  <c r="AA1172" i="6"/>
  <c r="X1172" i="6"/>
  <c r="W1172" i="6" a="1"/>
  <c r="W1172" i="6" s="1"/>
  <c r="AA1171" i="6"/>
  <c r="X1171" i="6"/>
  <c r="W1171" i="6" a="1"/>
  <c r="W1171" i="6" s="1"/>
  <c r="AA1170" i="6"/>
  <c r="X1170" i="6"/>
  <c r="W1170" i="6" a="1"/>
  <c r="W1170" i="6" s="1"/>
  <c r="AA1169" i="6"/>
  <c r="X1169" i="6"/>
  <c r="AA1168" i="6"/>
  <c r="X1168" i="6"/>
  <c r="AA1167" i="6"/>
  <c r="X1167" i="6"/>
  <c r="W1167" i="6" a="1"/>
  <c r="W1167" i="6" s="1"/>
  <c r="I755" i="5" s="1"/>
  <c r="AA1166" i="6"/>
  <c r="X1166" i="6"/>
  <c r="W1166" i="6" a="1"/>
  <c r="W1166" i="6" s="1"/>
  <c r="AA1165" i="6"/>
  <c r="X1165" i="6"/>
  <c r="W1165" i="6" a="1"/>
  <c r="W1165" i="6" s="1"/>
  <c r="AA1164" i="6"/>
  <c r="X1164" i="6"/>
  <c r="W1164" i="6" a="1"/>
  <c r="W1164" i="6" s="1"/>
  <c r="AA1163" i="6"/>
  <c r="X1163" i="6"/>
  <c r="W1163" i="6" a="1"/>
  <c r="W1163" i="6" s="1"/>
  <c r="AA1162" i="6"/>
  <c r="X1162" i="6"/>
  <c r="W1162" i="6" a="1"/>
  <c r="W1162" i="6" s="1"/>
  <c r="AA1161" i="6"/>
  <c r="X1161" i="6"/>
  <c r="W1161" i="6" a="1"/>
  <c r="W1161" i="6" s="1"/>
  <c r="AA1160" i="6"/>
  <c r="X1160" i="6"/>
  <c r="W1160" i="6" a="1"/>
  <c r="W1160" i="6" s="1"/>
  <c r="AA1159" i="6"/>
  <c r="X1159" i="6"/>
  <c r="W1159" i="6" a="1"/>
  <c r="W1159" i="6" s="1"/>
  <c r="AA1158" i="6"/>
  <c r="X1158" i="6"/>
  <c r="W1158" i="6" a="1"/>
  <c r="W1158" i="6" s="1"/>
  <c r="AA1157" i="6"/>
  <c r="X1157" i="6"/>
  <c r="W1157" i="6" a="1"/>
  <c r="W1157" i="6" s="1"/>
  <c r="AA1156" i="6"/>
  <c r="X1156" i="6"/>
  <c r="W1156" i="6" a="1"/>
  <c r="W1156" i="6" s="1"/>
  <c r="AA1155" i="6"/>
  <c r="X1155" i="6"/>
  <c r="AA1154" i="6"/>
  <c r="X1154" i="6"/>
  <c r="AA1153" i="6"/>
  <c r="X1153" i="6"/>
  <c r="W1153" i="6" a="1"/>
  <c r="W1153" i="6" s="1"/>
  <c r="AA1152" i="6"/>
  <c r="X1152" i="6"/>
  <c r="W1152" i="6" a="1"/>
  <c r="W1152" i="6" s="1"/>
  <c r="I753" i="5" s="1"/>
  <c r="AA1151" i="6"/>
  <c r="X1151" i="6"/>
  <c r="W1151" i="6"/>
  <c r="W1151" i="6" a="1"/>
  <c r="AA1150" i="6"/>
  <c r="X1150" i="6"/>
  <c r="W1150" i="6" a="1"/>
  <c r="W1150" i="6" s="1"/>
  <c r="AA1149" i="6"/>
  <c r="X1149" i="6"/>
  <c r="W1149" i="6" a="1"/>
  <c r="W1149" i="6" s="1"/>
  <c r="AA1148" i="6"/>
  <c r="X1148" i="6"/>
  <c r="W1148" i="6" a="1"/>
  <c r="W1148" i="6" s="1"/>
  <c r="AA1147" i="6"/>
  <c r="X1147" i="6"/>
  <c r="W1147" i="6" a="1"/>
  <c r="W1147" i="6" s="1"/>
  <c r="I745" i="5" s="1"/>
  <c r="AA1146" i="6"/>
  <c r="X1146" i="6"/>
  <c r="W1146" i="6" a="1"/>
  <c r="W1146" i="6" s="1"/>
  <c r="AA1145" i="6"/>
  <c r="X1145" i="6"/>
  <c r="W1145" i="6" a="1"/>
  <c r="W1145" i="6" s="1"/>
  <c r="AA1144" i="6"/>
  <c r="X1144" i="6"/>
  <c r="W1144" i="6" a="1"/>
  <c r="W1144" i="6" s="1"/>
  <c r="AA1143" i="6"/>
  <c r="X1143" i="6"/>
  <c r="W1143" i="6" a="1"/>
  <c r="W1143" i="6" s="1"/>
  <c r="AA1142" i="6"/>
  <c r="X1142" i="6"/>
  <c r="W1142" i="6" a="1"/>
  <c r="W1142" i="6" s="1"/>
  <c r="AA1141" i="6"/>
  <c r="X1141" i="6"/>
  <c r="W1141" i="6" a="1"/>
  <c r="W1141" i="6" s="1"/>
  <c r="AA1140" i="6"/>
  <c r="X1140" i="6"/>
  <c r="W1140" i="6" a="1"/>
  <c r="W1140" i="6" s="1"/>
  <c r="AA1139" i="6"/>
  <c r="X1139" i="6"/>
  <c r="W1139" i="6" a="1"/>
  <c r="W1139" i="6" s="1"/>
  <c r="AA1138" i="6"/>
  <c r="X1138" i="6"/>
  <c r="W1138" i="6" a="1"/>
  <c r="W1138" i="6" s="1"/>
  <c r="AA1137" i="6"/>
  <c r="X1137" i="6"/>
  <c r="W1137" i="6" a="1"/>
  <c r="W1137" i="6" s="1"/>
  <c r="AA1136" i="6"/>
  <c r="X1136" i="6"/>
  <c r="W1136" i="6" a="1"/>
  <c r="W1136" i="6" s="1"/>
  <c r="AA1135" i="6"/>
  <c r="X1135" i="6"/>
  <c r="W1135" i="6" a="1"/>
  <c r="W1135" i="6" s="1"/>
  <c r="AA1134" i="6"/>
  <c r="X1134" i="6"/>
  <c r="W1134" i="6" a="1"/>
  <c r="W1134" i="6" s="1"/>
  <c r="AA1133" i="6"/>
  <c r="X1133" i="6"/>
  <c r="W1133" i="6" a="1"/>
  <c r="W1133" i="6" s="1"/>
  <c r="AA1132" i="6"/>
  <c r="X1132" i="6"/>
  <c r="W1132" i="6" a="1"/>
  <c r="W1132" i="6" s="1"/>
  <c r="AA1131" i="6"/>
  <c r="X1131" i="6"/>
  <c r="W1131" i="6"/>
  <c r="W1131" i="6" a="1"/>
  <c r="AA1130" i="6"/>
  <c r="X1130" i="6"/>
  <c r="W1130" i="6" a="1"/>
  <c r="W1130" i="6" s="1"/>
  <c r="AA1129" i="6"/>
  <c r="I741" i="26" s="1"/>
  <c r="X1129" i="6"/>
  <c r="W1129" i="6" a="1"/>
  <c r="W1129" i="6" s="1"/>
  <c r="AA1128" i="6"/>
  <c r="X1128" i="6"/>
  <c r="W1128" i="6" a="1"/>
  <c r="W1128" i="6" s="1"/>
  <c r="AA1127" i="6"/>
  <c r="X1127" i="6"/>
  <c r="W1127" i="6" a="1"/>
  <c r="W1127" i="6" s="1"/>
  <c r="AA1126" i="6"/>
  <c r="X1126" i="6"/>
  <c r="W1126" i="6" a="1"/>
  <c r="W1126" i="6" s="1"/>
  <c r="AA1125" i="6"/>
  <c r="X1125" i="6"/>
  <c r="W1125" i="6" a="1"/>
  <c r="W1125" i="6" s="1"/>
  <c r="AA1124" i="6"/>
  <c r="X1124" i="6"/>
  <c r="W1124" i="6" a="1"/>
  <c r="W1124" i="6" s="1"/>
  <c r="AA1123" i="6"/>
  <c r="X1123" i="6"/>
  <c r="W1123" i="6" a="1"/>
  <c r="W1123" i="6" s="1"/>
  <c r="AA1122" i="6"/>
  <c r="X1122" i="6"/>
  <c r="W1122" i="6" a="1"/>
  <c r="W1122" i="6" s="1"/>
  <c r="AA1121" i="6"/>
  <c r="X1121" i="6"/>
  <c r="W1121" i="6" a="1"/>
  <c r="W1121" i="6" s="1"/>
  <c r="AA1120" i="6"/>
  <c r="X1120" i="6"/>
  <c r="W1120" i="6" a="1"/>
  <c r="W1120" i="6" s="1"/>
  <c r="AA1119" i="6"/>
  <c r="X1119" i="6"/>
  <c r="W1119" i="6"/>
  <c r="W1119" i="6" a="1"/>
  <c r="AA1118" i="6"/>
  <c r="X1118" i="6"/>
  <c r="W1118" i="6" a="1"/>
  <c r="W1118" i="6" s="1"/>
  <c r="AA1117" i="6"/>
  <c r="X1117" i="6"/>
  <c r="W1117" i="6" a="1"/>
  <c r="W1117" i="6" s="1"/>
  <c r="AA1116" i="6"/>
  <c r="X1116" i="6"/>
  <c r="W1116" i="6" a="1"/>
  <c r="W1116" i="6" s="1"/>
  <c r="AA1115" i="6"/>
  <c r="X1115" i="6"/>
  <c r="W1115" i="6" a="1"/>
  <c r="W1115" i="6" s="1"/>
  <c r="AA1114" i="6"/>
  <c r="X1114" i="6"/>
  <c r="AA1113" i="6"/>
  <c r="X1113" i="6"/>
  <c r="AA1112" i="6"/>
  <c r="X1112" i="6"/>
  <c r="AA1111" i="6"/>
  <c r="X1111" i="6"/>
  <c r="W1111" i="6" a="1"/>
  <c r="W1111" i="6" s="1"/>
  <c r="AA1110" i="6"/>
  <c r="X1110" i="6"/>
  <c r="W1110" i="6" a="1"/>
  <c r="W1110" i="6" s="1"/>
  <c r="AA1109" i="6"/>
  <c r="X1109" i="6"/>
  <c r="W1109" i="6" a="1"/>
  <c r="W1109" i="6" s="1"/>
  <c r="AA1108" i="6"/>
  <c r="X1108" i="6"/>
  <c r="W1108" i="6" a="1"/>
  <c r="W1108" i="6" s="1"/>
  <c r="AA1107" i="6"/>
  <c r="X1107" i="6"/>
  <c r="W1107" i="6" a="1"/>
  <c r="W1107" i="6" s="1"/>
  <c r="AA1106" i="6"/>
  <c r="X1106" i="6"/>
  <c r="AA1105" i="6"/>
  <c r="X1105" i="6"/>
  <c r="W1105" i="6" a="1"/>
  <c r="W1105" i="6" s="1"/>
  <c r="I720" i="5" s="1"/>
  <c r="AA1104" i="6"/>
  <c r="X1104" i="6"/>
  <c r="W1104" i="6" a="1"/>
  <c r="W1104" i="6" s="1"/>
  <c r="AA1103" i="6"/>
  <c r="X1103" i="6"/>
  <c r="W1103" i="6" a="1"/>
  <c r="W1103" i="6" s="1"/>
  <c r="AA1102" i="6"/>
  <c r="X1102" i="6"/>
  <c r="W1102" i="6" a="1"/>
  <c r="W1102" i="6" s="1"/>
  <c r="AA1101" i="6"/>
  <c r="X1101" i="6"/>
  <c r="W1101" i="6" a="1"/>
  <c r="W1101" i="6" s="1"/>
  <c r="AA1100" i="6"/>
  <c r="X1100" i="6"/>
  <c r="W1100" i="6" a="1"/>
  <c r="W1100" i="6" s="1"/>
  <c r="AA1099" i="6"/>
  <c r="X1099" i="6"/>
  <c r="W1099" i="6" a="1"/>
  <c r="W1099" i="6" s="1"/>
  <c r="AA1098" i="6"/>
  <c r="X1098" i="6"/>
  <c r="AA1097" i="6"/>
  <c r="X1097" i="6"/>
  <c r="W1097" i="6" a="1"/>
  <c r="W1097" i="6" s="1"/>
  <c r="AA1096" i="6"/>
  <c r="X1096" i="6"/>
  <c r="W1096" i="6" a="1"/>
  <c r="W1096" i="6" s="1"/>
  <c r="AA1095" i="6"/>
  <c r="X1095" i="6"/>
  <c r="W1095" i="6" a="1"/>
  <c r="W1095" i="6" s="1"/>
  <c r="AA1094" i="6"/>
  <c r="X1094" i="6"/>
  <c r="W1094" i="6" a="1"/>
  <c r="W1094" i="6" s="1"/>
  <c r="AA1093" i="6"/>
  <c r="X1093" i="6"/>
  <c r="W1093" i="6" a="1"/>
  <c r="W1093" i="6" s="1"/>
  <c r="AA1092" i="6"/>
  <c r="X1092" i="6"/>
  <c r="AA1091" i="6"/>
  <c r="X1091" i="6"/>
  <c r="W1091" i="6" a="1"/>
  <c r="W1091" i="6" s="1"/>
  <c r="AA1090" i="6"/>
  <c r="X1090" i="6"/>
  <c r="W1090" i="6" a="1"/>
  <c r="W1090" i="6" s="1"/>
  <c r="AA1089" i="6"/>
  <c r="X1089" i="6"/>
  <c r="W1089" i="6" a="1"/>
  <c r="W1089" i="6" s="1"/>
  <c r="AA1088" i="6"/>
  <c r="X1088" i="6"/>
  <c r="W1088" i="6" a="1"/>
  <c r="W1088" i="6" s="1"/>
  <c r="AA1087" i="6"/>
  <c r="X1087" i="6"/>
  <c r="W1087" i="6" a="1"/>
  <c r="W1087" i="6" s="1"/>
  <c r="AA1086" i="6"/>
  <c r="X1086" i="6"/>
  <c r="W1086" i="6" a="1"/>
  <c r="W1086" i="6" s="1"/>
  <c r="AA1085" i="6"/>
  <c r="X1085" i="6"/>
  <c r="W1085" i="6" a="1"/>
  <c r="W1085" i="6" s="1"/>
  <c r="AA1084" i="6"/>
  <c r="X1084" i="6"/>
  <c r="W1084" i="6" a="1"/>
  <c r="W1084" i="6" s="1"/>
  <c r="AA1083" i="6"/>
  <c r="X1083" i="6"/>
  <c r="AA1082" i="6"/>
  <c r="X1082" i="6"/>
  <c r="W1082" i="6" a="1"/>
  <c r="W1082" i="6" s="1"/>
  <c r="AA1081" i="6"/>
  <c r="X1081" i="6"/>
  <c r="W1081" i="6" a="1"/>
  <c r="W1081" i="6" s="1"/>
  <c r="AA1080" i="6"/>
  <c r="X1080" i="6"/>
  <c r="W1080" i="6" a="1"/>
  <c r="W1080" i="6" s="1"/>
  <c r="AA1079" i="6"/>
  <c r="X1079" i="6"/>
  <c r="W1079" i="6" a="1"/>
  <c r="W1079" i="6" s="1"/>
  <c r="AA1078" i="6"/>
  <c r="X1078" i="6"/>
  <c r="W1078" i="6" a="1"/>
  <c r="W1078" i="6" s="1"/>
  <c r="AA1077" i="6"/>
  <c r="X1077" i="6"/>
  <c r="W1077" i="6" a="1"/>
  <c r="W1077" i="6" s="1"/>
  <c r="AA1076" i="6"/>
  <c r="X1076" i="6"/>
  <c r="AA1075" i="6"/>
  <c r="X1075" i="6"/>
  <c r="AA1074" i="6"/>
  <c r="X1074" i="6"/>
  <c r="W1074" i="6" a="1"/>
  <c r="W1074" i="6" s="1"/>
  <c r="AA1073" i="6"/>
  <c r="X1073" i="6"/>
  <c r="W1073" i="6" a="1"/>
  <c r="W1073" i="6" s="1"/>
  <c r="AA1072" i="6"/>
  <c r="X1072" i="6"/>
  <c r="W1072" i="6" a="1"/>
  <c r="W1072" i="6" s="1"/>
  <c r="AA1071" i="6"/>
  <c r="X1071" i="6"/>
  <c r="W1071" i="6" a="1"/>
  <c r="W1071" i="6" s="1"/>
  <c r="AA1070" i="6"/>
  <c r="X1070" i="6"/>
  <c r="W1070" i="6" a="1"/>
  <c r="W1070" i="6" s="1"/>
  <c r="AA1069" i="6"/>
  <c r="X1069" i="6"/>
  <c r="W1069" i="6" a="1"/>
  <c r="W1069" i="6" s="1"/>
  <c r="AA1068" i="6"/>
  <c r="X1068" i="6"/>
  <c r="W1068" i="6" a="1"/>
  <c r="W1068" i="6" s="1"/>
  <c r="AA1067" i="6"/>
  <c r="X1067" i="6"/>
  <c r="W1067" i="6" a="1"/>
  <c r="W1067" i="6" s="1"/>
  <c r="AA1066" i="6"/>
  <c r="X1066" i="6"/>
  <c r="AA1065" i="6"/>
  <c r="X1065" i="6"/>
  <c r="AA1064" i="6"/>
  <c r="X1064" i="6"/>
  <c r="W1064" i="6" a="1"/>
  <c r="W1064" i="6" s="1"/>
  <c r="AA1063" i="6"/>
  <c r="X1063" i="6"/>
  <c r="W1063" i="6" a="1"/>
  <c r="W1063" i="6" s="1"/>
  <c r="AA1062" i="6"/>
  <c r="X1062" i="6"/>
  <c r="W1062" i="6" a="1"/>
  <c r="W1062" i="6" s="1"/>
  <c r="AA1061" i="6"/>
  <c r="X1061" i="6"/>
  <c r="W1061" i="6" a="1"/>
  <c r="W1061" i="6" s="1"/>
  <c r="AA1060" i="6"/>
  <c r="X1060" i="6"/>
  <c r="W1060" i="6" a="1"/>
  <c r="W1060" i="6" s="1"/>
  <c r="AA1059" i="6"/>
  <c r="X1059" i="6"/>
  <c r="W1059" i="6" a="1"/>
  <c r="W1059" i="6" s="1"/>
  <c r="AA1058" i="6"/>
  <c r="X1058" i="6"/>
  <c r="W1058" i="6" a="1"/>
  <c r="W1058" i="6" s="1"/>
  <c r="AA1057" i="6"/>
  <c r="X1057" i="6"/>
  <c r="W1057" i="6" a="1"/>
  <c r="W1057" i="6" s="1"/>
  <c r="AA1056" i="6"/>
  <c r="X1056" i="6"/>
  <c r="W1056" i="6" a="1"/>
  <c r="W1056" i="6" s="1"/>
  <c r="AA1055" i="6"/>
  <c r="X1055" i="6"/>
  <c r="W1055" i="6" a="1"/>
  <c r="W1055" i="6" s="1"/>
  <c r="AA1054" i="6"/>
  <c r="X1054" i="6"/>
  <c r="W1054" i="6" a="1"/>
  <c r="W1054" i="6" s="1"/>
  <c r="AA1053" i="6"/>
  <c r="X1053" i="6"/>
  <c r="W1053" i="6" a="1"/>
  <c r="W1053" i="6" s="1"/>
  <c r="AA1052" i="6"/>
  <c r="X1052" i="6"/>
  <c r="W1052" i="6" a="1"/>
  <c r="W1052" i="6" s="1"/>
  <c r="AA1051" i="6"/>
  <c r="X1051" i="6"/>
  <c r="AA1050" i="6"/>
  <c r="X1050" i="6"/>
  <c r="AA1049" i="6"/>
  <c r="X1049" i="6"/>
  <c r="W1049" i="6" a="1"/>
  <c r="W1049" i="6" s="1"/>
  <c r="AA1048" i="6"/>
  <c r="X1048" i="6"/>
  <c r="W1048" i="6" a="1"/>
  <c r="W1048" i="6" s="1"/>
  <c r="AA1047" i="6"/>
  <c r="X1047" i="6"/>
  <c r="W1047" i="6" a="1"/>
  <c r="W1047" i="6" s="1"/>
  <c r="AA1046" i="6"/>
  <c r="X1046" i="6"/>
  <c r="W1046" i="6" a="1"/>
  <c r="W1046" i="6" s="1"/>
  <c r="AA1045" i="6"/>
  <c r="X1045" i="6"/>
  <c r="W1045" i="6" a="1"/>
  <c r="W1045" i="6" s="1"/>
  <c r="AA1044" i="6"/>
  <c r="X1044" i="6"/>
  <c r="W1044" i="6" a="1"/>
  <c r="W1044" i="6" s="1"/>
  <c r="AA1043" i="6"/>
  <c r="X1043" i="6"/>
  <c r="W1043" i="6" a="1"/>
  <c r="W1043" i="6" s="1"/>
  <c r="AA1042" i="6"/>
  <c r="X1042" i="6"/>
  <c r="W1042" i="6" a="1"/>
  <c r="W1042" i="6" s="1"/>
  <c r="AA1041" i="6"/>
  <c r="X1041" i="6"/>
  <c r="AA1040" i="6"/>
  <c r="X1040" i="6"/>
  <c r="W1040" i="6" a="1"/>
  <c r="W1040" i="6" s="1"/>
  <c r="AA1039" i="6"/>
  <c r="X1039" i="6"/>
  <c r="W1039" i="6" a="1"/>
  <c r="W1039" i="6" s="1"/>
  <c r="AA1038" i="6"/>
  <c r="X1038" i="6"/>
  <c r="W1038" i="6" a="1"/>
  <c r="W1038" i="6" s="1"/>
  <c r="AA1037" i="6"/>
  <c r="X1037" i="6"/>
  <c r="W1037" i="6" a="1"/>
  <c r="W1037" i="6" s="1"/>
  <c r="AA1036" i="6"/>
  <c r="X1036" i="6"/>
  <c r="W1036" i="6" a="1"/>
  <c r="W1036" i="6" s="1"/>
  <c r="AA1035" i="6"/>
  <c r="X1035" i="6"/>
  <c r="W1035" i="6" a="1"/>
  <c r="W1035" i="6" s="1"/>
  <c r="AA1034" i="6"/>
  <c r="X1034" i="6"/>
  <c r="W1034" i="6" a="1"/>
  <c r="W1034" i="6" s="1"/>
  <c r="AA1033" i="6"/>
  <c r="X1033" i="6"/>
  <c r="W1033" i="6" a="1"/>
  <c r="W1033" i="6" s="1"/>
  <c r="AA1032" i="6"/>
  <c r="X1032" i="6"/>
  <c r="W1032" i="6" a="1"/>
  <c r="W1032" i="6" s="1"/>
  <c r="AA1031" i="6"/>
  <c r="X1031" i="6"/>
  <c r="AA1030" i="6"/>
  <c r="X1030" i="6"/>
  <c r="AA1029" i="6"/>
  <c r="X1029" i="6"/>
  <c r="W1029" i="6" a="1"/>
  <c r="W1029" i="6" s="1"/>
  <c r="AA1028" i="6"/>
  <c r="X1028" i="6"/>
  <c r="W1028" i="6" a="1"/>
  <c r="W1028" i="6" s="1"/>
  <c r="AA1027" i="6"/>
  <c r="X1027" i="6"/>
  <c r="W1027" i="6" a="1"/>
  <c r="W1027" i="6" s="1"/>
  <c r="AA1026" i="6"/>
  <c r="X1026" i="6"/>
  <c r="W1026" i="6" a="1"/>
  <c r="W1026" i="6" s="1"/>
  <c r="AA1025" i="6"/>
  <c r="X1025" i="6"/>
  <c r="W1025" i="6" a="1"/>
  <c r="W1025" i="6" s="1"/>
  <c r="AA1024" i="6"/>
  <c r="X1024" i="6"/>
  <c r="W1024" i="6" a="1"/>
  <c r="W1024" i="6" s="1"/>
  <c r="AA1023" i="6"/>
  <c r="X1023" i="6"/>
  <c r="W1023" i="6" a="1"/>
  <c r="W1023" i="6" s="1"/>
  <c r="AA1022" i="6"/>
  <c r="X1022" i="6"/>
  <c r="W1022" i="6" a="1"/>
  <c r="W1022" i="6" s="1"/>
  <c r="AA1021" i="6"/>
  <c r="X1021" i="6"/>
  <c r="W1021" i="6" a="1"/>
  <c r="W1021" i="6" s="1"/>
  <c r="AA1020" i="6"/>
  <c r="X1020" i="6"/>
  <c r="W1020" i="6" a="1"/>
  <c r="W1020" i="6" s="1"/>
  <c r="AA1019" i="6"/>
  <c r="X1019" i="6"/>
  <c r="W1019" i="6" a="1"/>
  <c r="W1019" i="6" s="1"/>
  <c r="AA1018" i="6"/>
  <c r="X1018" i="6"/>
  <c r="W1018" i="6" a="1"/>
  <c r="W1018" i="6" s="1"/>
  <c r="AA1017" i="6"/>
  <c r="X1017" i="6"/>
  <c r="W1017" i="6" a="1"/>
  <c r="W1017" i="6" s="1"/>
  <c r="AA1016" i="6"/>
  <c r="X1016" i="6"/>
  <c r="W1016" i="6" a="1"/>
  <c r="W1016" i="6" s="1"/>
  <c r="AA1015" i="6"/>
  <c r="X1015" i="6"/>
  <c r="W1015" i="6" a="1"/>
  <c r="W1015" i="6" s="1"/>
  <c r="AA1014" i="6"/>
  <c r="X1014" i="6"/>
  <c r="W1014" i="6" a="1"/>
  <c r="W1014" i="6" s="1"/>
  <c r="AA1013" i="6"/>
  <c r="X1013" i="6"/>
  <c r="W1013" i="6" a="1"/>
  <c r="W1013" i="6" s="1"/>
  <c r="AA1012" i="6"/>
  <c r="X1012" i="6"/>
  <c r="W1012" i="6" a="1"/>
  <c r="W1012" i="6" s="1"/>
  <c r="AA1011" i="6"/>
  <c r="X1011" i="6"/>
  <c r="W1011" i="6" a="1"/>
  <c r="W1011" i="6" s="1"/>
  <c r="AA1010" i="6"/>
  <c r="X1010" i="6"/>
  <c r="AA1009" i="6"/>
  <c r="X1009" i="6"/>
  <c r="AA1008" i="6"/>
  <c r="X1008" i="6"/>
  <c r="W1008" i="6" a="1"/>
  <c r="W1008" i="6" s="1"/>
  <c r="AA1007" i="6"/>
  <c r="X1007" i="6"/>
  <c r="W1007" i="6" a="1"/>
  <c r="W1007" i="6" s="1"/>
  <c r="AA1006" i="6"/>
  <c r="X1006" i="6"/>
  <c r="W1006" i="6" a="1"/>
  <c r="W1006" i="6" s="1"/>
  <c r="AA1005" i="6"/>
  <c r="X1005" i="6"/>
  <c r="W1005" i="6" a="1"/>
  <c r="W1005" i="6" s="1"/>
  <c r="I637" i="5" s="1"/>
  <c r="AA1004" i="6"/>
  <c r="X1004" i="6"/>
  <c r="W1004" i="6" a="1"/>
  <c r="W1004" i="6" s="1"/>
  <c r="AA1003" i="6"/>
  <c r="X1003" i="6"/>
  <c r="W1003" i="6" a="1"/>
  <c r="W1003" i="6" s="1"/>
  <c r="AA1002" i="6"/>
  <c r="X1002" i="6"/>
  <c r="W1002" i="6" a="1"/>
  <c r="W1002" i="6" s="1"/>
  <c r="AA1001" i="6"/>
  <c r="X1001" i="6"/>
  <c r="W1001" i="6" a="1"/>
  <c r="W1001" i="6" s="1"/>
  <c r="AA1000" i="6"/>
  <c r="X1000" i="6"/>
  <c r="W1000" i="6" a="1"/>
  <c r="W1000" i="6" s="1"/>
  <c r="AA999" i="6"/>
  <c r="X999" i="6"/>
  <c r="W999" i="6" a="1"/>
  <c r="W999" i="6" s="1"/>
  <c r="AA998" i="6"/>
  <c r="X998" i="6"/>
  <c r="W998" i="6" a="1"/>
  <c r="W998" i="6" s="1"/>
  <c r="AA997" i="6"/>
  <c r="X997" i="6"/>
  <c r="W997" i="6" a="1"/>
  <c r="W997" i="6" s="1"/>
  <c r="AA996" i="6"/>
  <c r="X996" i="6"/>
  <c r="W996" i="6" a="1"/>
  <c r="W996" i="6" s="1"/>
  <c r="AA995" i="6"/>
  <c r="X995" i="6"/>
  <c r="W995" i="6"/>
  <c r="W995" i="6" a="1"/>
  <c r="AA994" i="6"/>
  <c r="X994" i="6"/>
  <c r="W994" i="6" a="1"/>
  <c r="W994" i="6" s="1"/>
  <c r="AA993" i="6"/>
  <c r="X993" i="6"/>
  <c r="W993" i="6" a="1"/>
  <c r="W993" i="6" s="1"/>
  <c r="AA992" i="6"/>
  <c r="X992" i="6"/>
  <c r="W992" i="6" a="1"/>
  <c r="W992" i="6" s="1"/>
  <c r="AA991" i="6"/>
  <c r="X991" i="6"/>
  <c r="AA990" i="6"/>
  <c r="X990" i="6"/>
  <c r="AA989" i="6"/>
  <c r="X989" i="6"/>
  <c r="W989" i="6" a="1"/>
  <c r="W989" i="6" s="1"/>
  <c r="AA988" i="6"/>
  <c r="X988" i="6"/>
  <c r="W988" i="6" a="1"/>
  <c r="W988" i="6" s="1"/>
  <c r="AA987" i="6"/>
  <c r="X987" i="6"/>
  <c r="W987" i="6" a="1"/>
  <c r="W987" i="6" s="1"/>
  <c r="AA986" i="6"/>
  <c r="X986" i="6"/>
  <c r="W986" i="6" a="1"/>
  <c r="W986" i="6" s="1"/>
  <c r="AA985" i="6"/>
  <c r="X985" i="6"/>
  <c r="W985" i="6" a="1"/>
  <c r="W985" i="6" s="1"/>
  <c r="AA984" i="6"/>
  <c r="X984" i="6"/>
  <c r="AA983" i="6"/>
  <c r="X983" i="6"/>
  <c r="W983" i="6" a="1"/>
  <c r="W983" i="6" s="1"/>
  <c r="AA982" i="6"/>
  <c r="X982" i="6"/>
  <c r="W982" i="6" a="1"/>
  <c r="W982" i="6" s="1"/>
  <c r="AA981" i="6"/>
  <c r="X981" i="6"/>
  <c r="W981" i="6"/>
  <c r="W981" i="6" a="1"/>
  <c r="AA980" i="6"/>
  <c r="X980" i="6"/>
  <c r="AA979" i="6"/>
  <c r="X979" i="6"/>
  <c r="W979" i="6" a="1"/>
  <c r="W979" i="6" s="1"/>
  <c r="AA978" i="6"/>
  <c r="X978" i="6"/>
  <c r="W978" i="6" a="1"/>
  <c r="W978" i="6" s="1"/>
  <c r="AA977" i="6"/>
  <c r="X977" i="6"/>
  <c r="W977" i="6" a="1"/>
  <c r="W977" i="6" s="1"/>
  <c r="AA976" i="6"/>
  <c r="X976" i="6"/>
  <c r="W976" i="6" a="1"/>
  <c r="W976" i="6" s="1"/>
  <c r="AA975" i="6"/>
  <c r="X975" i="6"/>
  <c r="W975" i="6" a="1"/>
  <c r="W975" i="6" s="1"/>
  <c r="AA974" i="6"/>
  <c r="X974" i="6"/>
  <c r="W974" i="6" a="1"/>
  <c r="W974" i="6" s="1"/>
  <c r="AA973" i="6"/>
  <c r="X973" i="6"/>
  <c r="W973" i="6" a="1"/>
  <c r="W973" i="6" s="1"/>
  <c r="AA972" i="6"/>
  <c r="X972" i="6"/>
  <c r="W972" i="6" a="1"/>
  <c r="W972" i="6" s="1"/>
  <c r="AA971" i="6"/>
  <c r="X971" i="6"/>
  <c r="W971" i="6" a="1"/>
  <c r="W971" i="6" s="1"/>
  <c r="AA970" i="6"/>
  <c r="X970" i="6"/>
  <c r="AA969" i="6"/>
  <c r="X969" i="6"/>
  <c r="AA968" i="6"/>
  <c r="X968" i="6"/>
  <c r="W968" i="6" a="1"/>
  <c r="W968" i="6" s="1"/>
  <c r="AA967" i="6"/>
  <c r="X967" i="6"/>
  <c r="W967" i="6" a="1"/>
  <c r="W967" i="6" s="1"/>
  <c r="AA966" i="6"/>
  <c r="X966" i="6"/>
  <c r="W966" i="6" a="1"/>
  <c r="W966" i="6" s="1"/>
  <c r="AA965" i="6"/>
  <c r="X965" i="6"/>
  <c r="W965" i="6" a="1"/>
  <c r="W965" i="6" s="1"/>
  <c r="AA964" i="6"/>
  <c r="X964" i="6"/>
  <c r="W964" i="6" a="1"/>
  <c r="W964" i="6" s="1"/>
  <c r="AA963" i="6"/>
  <c r="X963" i="6"/>
  <c r="W963" i="6" a="1"/>
  <c r="W963" i="6" s="1"/>
  <c r="AA962" i="6"/>
  <c r="X962" i="6"/>
  <c r="W962" i="6" a="1"/>
  <c r="W962" i="6" s="1"/>
  <c r="AA961" i="6"/>
  <c r="X961" i="6"/>
  <c r="W961" i="6" a="1"/>
  <c r="W961" i="6" s="1"/>
  <c r="AA960" i="6"/>
  <c r="X960" i="6"/>
  <c r="W960" i="6" a="1"/>
  <c r="W960" i="6" s="1"/>
  <c r="AA959" i="6"/>
  <c r="X959" i="6"/>
  <c r="W959" i="6" a="1"/>
  <c r="W959" i="6" s="1"/>
  <c r="AA958" i="6"/>
  <c r="X958" i="6"/>
  <c r="W958" i="6" a="1"/>
  <c r="W958" i="6" s="1"/>
  <c r="AA957" i="6"/>
  <c r="X957" i="6"/>
  <c r="W957" i="6" a="1"/>
  <c r="W957" i="6" s="1"/>
  <c r="AA956" i="6"/>
  <c r="X956" i="6"/>
  <c r="W956" i="6" a="1"/>
  <c r="W956" i="6" s="1"/>
  <c r="AA955" i="6"/>
  <c r="X955" i="6"/>
  <c r="W955" i="6" a="1"/>
  <c r="W955" i="6" s="1"/>
  <c r="AA954" i="6"/>
  <c r="X954" i="6"/>
  <c r="W954" i="6" a="1"/>
  <c r="W954" i="6" s="1"/>
  <c r="AA953" i="6"/>
  <c r="X953" i="6"/>
  <c r="W953" i="6" a="1"/>
  <c r="W953" i="6" s="1"/>
  <c r="AA952" i="6"/>
  <c r="X952" i="6"/>
  <c r="W952" i="6" a="1"/>
  <c r="W952" i="6" s="1"/>
  <c r="AA951" i="6"/>
  <c r="X951" i="6"/>
  <c r="W951" i="6" a="1"/>
  <c r="W951" i="6" s="1"/>
  <c r="AA950" i="6"/>
  <c r="X950" i="6"/>
  <c r="W950" i="6" a="1"/>
  <c r="W950" i="6" s="1"/>
  <c r="AA949" i="6"/>
  <c r="X949" i="6"/>
  <c r="AA948" i="6"/>
  <c r="X948" i="6"/>
  <c r="AA947" i="6"/>
  <c r="X947" i="6"/>
  <c r="W947" i="6" a="1"/>
  <c r="W947" i="6" s="1"/>
  <c r="AA946" i="6"/>
  <c r="X946" i="6"/>
  <c r="W946" i="6" a="1"/>
  <c r="W946" i="6" s="1"/>
  <c r="AA945" i="6"/>
  <c r="X945" i="6"/>
  <c r="W945" i="6" a="1"/>
  <c r="W945" i="6" s="1"/>
  <c r="AA944" i="6"/>
  <c r="X944" i="6"/>
  <c r="W944" i="6" a="1"/>
  <c r="W944" i="6" s="1"/>
  <c r="AA943" i="6"/>
  <c r="X943" i="6"/>
  <c r="W943" i="6" a="1"/>
  <c r="W943" i="6" s="1"/>
  <c r="I617" i="5" s="1"/>
  <c r="AA942" i="6"/>
  <c r="X942" i="6"/>
  <c r="W942" i="6" a="1"/>
  <c r="W942" i="6" s="1"/>
  <c r="AA941" i="6"/>
  <c r="X941" i="6"/>
  <c r="W941" i="6" a="1"/>
  <c r="W941" i="6" s="1"/>
  <c r="AA940" i="6"/>
  <c r="X940" i="6"/>
  <c r="W940" i="6" a="1"/>
  <c r="W940" i="6" s="1"/>
  <c r="AA939" i="6"/>
  <c r="X939" i="6"/>
  <c r="W939" i="6" a="1"/>
  <c r="W939" i="6" s="1"/>
  <c r="AA938" i="6"/>
  <c r="X938" i="6"/>
  <c r="W938" i="6" a="1"/>
  <c r="W938" i="6" s="1"/>
  <c r="AA937" i="6"/>
  <c r="X937" i="6"/>
  <c r="W937" i="6" a="1"/>
  <c r="W937" i="6" s="1"/>
  <c r="AA936" i="6"/>
  <c r="X936" i="6"/>
  <c r="W936" i="6" a="1"/>
  <c r="W936" i="6" s="1"/>
  <c r="AA935" i="6"/>
  <c r="X935" i="6"/>
  <c r="W935" i="6" a="1"/>
  <c r="W935" i="6" s="1"/>
  <c r="AA934" i="6"/>
  <c r="X934" i="6"/>
  <c r="W934" i="6" a="1"/>
  <c r="W934" i="6" s="1"/>
  <c r="AA933" i="6"/>
  <c r="X933" i="6"/>
  <c r="W933" i="6" a="1"/>
  <c r="W933" i="6" s="1"/>
  <c r="AA932" i="6"/>
  <c r="X932" i="6"/>
  <c r="W932" i="6" a="1"/>
  <c r="W932" i="6" s="1"/>
  <c r="AA931" i="6"/>
  <c r="X931" i="6"/>
  <c r="W931" i="6" a="1"/>
  <c r="W931" i="6" s="1"/>
  <c r="AA930" i="6"/>
  <c r="X930" i="6"/>
  <c r="AA929" i="6"/>
  <c r="X929" i="6"/>
  <c r="AA928" i="6"/>
  <c r="X928" i="6"/>
  <c r="W928" i="6" a="1"/>
  <c r="W928" i="6" s="1"/>
  <c r="AA927" i="6"/>
  <c r="X927" i="6"/>
  <c r="W927" i="6" a="1"/>
  <c r="W927" i="6" s="1"/>
  <c r="AA926" i="6"/>
  <c r="X926" i="6"/>
  <c r="W926" i="6" a="1"/>
  <c r="W926" i="6" s="1"/>
  <c r="AA925" i="6"/>
  <c r="X925" i="6"/>
  <c r="AA924" i="6"/>
  <c r="X924" i="6"/>
  <c r="W924" i="6" a="1"/>
  <c r="W924" i="6" s="1"/>
  <c r="AA923" i="6"/>
  <c r="X923" i="6"/>
  <c r="W923" i="6" a="1"/>
  <c r="W923" i="6" s="1"/>
  <c r="AA922" i="6"/>
  <c r="X922" i="6"/>
  <c r="W922" i="6" a="1"/>
  <c r="W922" i="6" s="1"/>
  <c r="AA921" i="6"/>
  <c r="X921" i="6"/>
  <c r="W921" i="6" a="1"/>
  <c r="W921" i="6" s="1"/>
  <c r="AA920" i="6"/>
  <c r="X920" i="6"/>
  <c r="W920" i="6" a="1"/>
  <c r="W920" i="6" s="1"/>
  <c r="AA919" i="6"/>
  <c r="X919" i="6"/>
  <c r="W919" i="6" a="1"/>
  <c r="W919" i="6" s="1"/>
  <c r="AA918" i="6"/>
  <c r="X918" i="6"/>
  <c r="W918" i="6" a="1"/>
  <c r="W918" i="6" s="1"/>
  <c r="AA917" i="6"/>
  <c r="X917" i="6"/>
  <c r="W917" i="6" a="1"/>
  <c r="W917" i="6" s="1"/>
  <c r="AA916" i="6"/>
  <c r="X916" i="6"/>
  <c r="W916" i="6" a="1"/>
  <c r="W916" i="6" s="1"/>
  <c r="AA915" i="6"/>
  <c r="X915" i="6"/>
  <c r="W915" i="6" a="1"/>
  <c r="W915" i="6" s="1"/>
  <c r="AA914" i="6"/>
  <c r="X914" i="6"/>
  <c r="W914" i="6" a="1"/>
  <c r="W914" i="6" s="1"/>
  <c r="AA913" i="6"/>
  <c r="X913" i="6"/>
  <c r="W913" i="6" a="1"/>
  <c r="W913" i="6" s="1"/>
  <c r="AA912" i="6"/>
  <c r="X912" i="6"/>
  <c r="AA911" i="6"/>
  <c r="X911" i="6"/>
  <c r="AA910" i="6"/>
  <c r="X910" i="6"/>
  <c r="W910" i="6" a="1"/>
  <c r="W910" i="6" s="1"/>
  <c r="AA909" i="6"/>
  <c r="X909" i="6"/>
  <c r="W909" i="6" a="1"/>
  <c r="W909" i="6" s="1"/>
  <c r="AA908" i="6"/>
  <c r="X908" i="6"/>
  <c r="W908" i="6" a="1"/>
  <c r="W908" i="6" s="1"/>
  <c r="AA907" i="6"/>
  <c r="X907" i="6"/>
  <c r="W907" i="6" a="1"/>
  <c r="W907" i="6" s="1"/>
  <c r="AA906" i="6"/>
  <c r="X906" i="6"/>
  <c r="W906" i="6" a="1"/>
  <c r="W906" i="6" s="1"/>
  <c r="AA905" i="6"/>
  <c r="X905" i="6"/>
  <c r="W905" i="6" a="1"/>
  <c r="W905" i="6" s="1"/>
  <c r="AA904" i="6"/>
  <c r="X904" i="6"/>
  <c r="W904" i="6" a="1"/>
  <c r="W904" i="6" s="1"/>
  <c r="AA903" i="6"/>
  <c r="X903" i="6"/>
  <c r="W903" i="6" a="1"/>
  <c r="W903" i="6" s="1"/>
  <c r="AA902" i="6"/>
  <c r="X902" i="6"/>
  <c r="W902" i="6" a="1"/>
  <c r="W902" i="6" s="1"/>
  <c r="AA901" i="6"/>
  <c r="X901" i="6"/>
  <c r="W901" i="6" a="1"/>
  <c r="W901" i="6" s="1"/>
  <c r="AA900" i="6"/>
  <c r="X900" i="6"/>
  <c r="W900" i="6" a="1"/>
  <c r="W900" i="6" s="1"/>
  <c r="AA899" i="6"/>
  <c r="X899" i="6"/>
  <c r="W899" i="6" a="1"/>
  <c r="W899" i="6" s="1"/>
  <c r="AA898" i="6"/>
  <c r="X898" i="6"/>
  <c r="W898" i="6" a="1"/>
  <c r="W898" i="6" s="1"/>
  <c r="AA897" i="6"/>
  <c r="X897" i="6"/>
  <c r="AA896" i="6"/>
  <c r="X896" i="6"/>
  <c r="AA895" i="6"/>
  <c r="X895" i="6"/>
  <c r="W895" i="6" a="1"/>
  <c r="W895" i="6" s="1"/>
  <c r="AA894" i="6"/>
  <c r="I601" i="26" s="1"/>
  <c r="X894" i="6"/>
  <c r="W894" i="6" a="1"/>
  <c r="W894" i="6" s="1"/>
  <c r="AA893" i="6"/>
  <c r="X893" i="6"/>
  <c r="W893" i="6" a="1"/>
  <c r="W893" i="6" s="1"/>
  <c r="AA892" i="6"/>
  <c r="X892" i="6"/>
  <c r="W892" i="6" a="1"/>
  <c r="W892" i="6" s="1"/>
  <c r="AA891" i="6"/>
  <c r="X891" i="6"/>
  <c r="W891" i="6" a="1"/>
  <c r="W891" i="6" s="1"/>
  <c r="AA890" i="6"/>
  <c r="X890" i="6"/>
  <c r="AA889" i="6"/>
  <c r="X889" i="6"/>
  <c r="W889" i="6"/>
  <c r="W889" i="6" a="1"/>
  <c r="AA888" i="6"/>
  <c r="X888" i="6"/>
  <c r="W888" i="6" a="1"/>
  <c r="W888" i="6" s="1"/>
  <c r="AA887" i="6"/>
  <c r="X887" i="6"/>
  <c r="W887" i="6" a="1"/>
  <c r="W887" i="6" s="1"/>
  <c r="AA886" i="6"/>
  <c r="X886" i="6"/>
  <c r="W886" i="6" a="1"/>
  <c r="W886" i="6" s="1"/>
  <c r="AA885" i="6"/>
  <c r="X885" i="6"/>
  <c r="AA884" i="6"/>
  <c r="X884" i="6"/>
  <c r="W884" i="6" a="1"/>
  <c r="W884" i="6" s="1"/>
  <c r="AA883" i="6"/>
  <c r="X883" i="6"/>
  <c r="W883" i="6" a="1"/>
  <c r="W883" i="6" s="1"/>
  <c r="AA882" i="6"/>
  <c r="X882" i="6"/>
  <c r="W882" i="6" a="1"/>
  <c r="W882" i="6" s="1"/>
  <c r="AA881" i="6"/>
  <c r="X881" i="6"/>
  <c r="AA880" i="6"/>
  <c r="X880" i="6"/>
  <c r="W880" i="6" a="1"/>
  <c r="W880" i="6" s="1"/>
  <c r="AA879" i="6"/>
  <c r="X879" i="6"/>
  <c r="W879" i="6" a="1"/>
  <c r="W879" i="6" s="1"/>
  <c r="AA878" i="6"/>
  <c r="X878" i="6"/>
  <c r="W878" i="6" a="1"/>
  <c r="W878" i="6" s="1"/>
  <c r="AA877" i="6"/>
  <c r="X877" i="6"/>
  <c r="W877" i="6" a="1"/>
  <c r="W877" i="6" s="1"/>
  <c r="AA876" i="6"/>
  <c r="X876" i="6"/>
  <c r="AA875" i="6"/>
  <c r="X875" i="6"/>
  <c r="W875" i="6" a="1"/>
  <c r="W875" i="6" s="1"/>
  <c r="AA874" i="6"/>
  <c r="X874" i="6"/>
  <c r="W874" i="6" a="1"/>
  <c r="W874" i="6" s="1"/>
  <c r="AA873" i="6"/>
  <c r="X873" i="6"/>
  <c r="W873" i="6" a="1"/>
  <c r="W873" i="6" s="1"/>
  <c r="AA872" i="6"/>
  <c r="X872" i="6"/>
  <c r="W872" i="6" a="1"/>
  <c r="W872" i="6" s="1"/>
  <c r="AA871" i="6"/>
  <c r="X871" i="6"/>
  <c r="W871" i="6" a="1"/>
  <c r="W871" i="6" s="1"/>
  <c r="AA870" i="6"/>
  <c r="X870" i="6"/>
  <c r="W870" i="6" a="1"/>
  <c r="W870" i="6" s="1"/>
  <c r="AA869" i="6"/>
  <c r="X869" i="6"/>
  <c r="W869" i="6" a="1"/>
  <c r="W869" i="6" s="1"/>
  <c r="AA868" i="6"/>
  <c r="X868" i="6"/>
  <c r="W868" i="6" a="1"/>
  <c r="W868" i="6" s="1"/>
  <c r="AA867" i="6"/>
  <c r="X867" i="6"/>
  <c r="W867" i="6" a="1"/>
  <c r="W867" i="6" s="1"/>
  <c r="AA866" i="6"/>
  <c r="X866" i="6"/>
  <c r="AA865" i="6"/>
  <c r="X865" i="6"/>
  <c r="W865" i="6" a="1"/>
  <c r="W865" i="6" s="1"/>
  <c r="AA864" i="6"/>
  <c r="X864" i="6"/>
  <c r="W864" i="6" a="1"/>
  <c r="W864" i="6" s="1"/>
  <c r="AA863" i="6"/>
  <c r="X863" i="6"/>
  <c r="W863" i="6" a="1"/>
  <c r="W863" i="6" s="1"/>
  <c r="AA862" i="6"/>
  <c r="X862" i="6"/>
  <c r="W862" i="6" a="1"/>
  <c r="W862" i="6" s="1"/>
  <c r="AA861" i="6"/>
  <c r="X861" i="6"/>
  <c r="W861" i="6" a="1"/>
  <c r="W861" i="6" s="1"/>
  <c r="AA860" i="6"/>
  <c r="X860" i="6"/>
  <c r="W860" i="6" a="1"/>
  <c r="W860" i="6" s="1"/>
  <c r="AA859" i="6"/>
  <c r="X859" i="6"/>
  <c r="W859" i="6" a="1"/>
  <c r="W859" i="6" s="1"/>
  <c r="AA858" i="6"/>
  <c r="X858" i="6"/>
  <c r="W858" i="6" a="1"/>
  <c r="W858" i="6" s="1"/>
  <c r="AA857" i="6"/>
  <c r="X857" i="6"/>
  <c r="W857" i="6" a="1"/>
  <c r="W857" i="6" s="1"/>
  <c r="AA856" i="6"/>
  <c r="X856" i="6"/>
  <c r="W856" i="6" a="1"/>
  <c r="W856" i="6" s="1"/>
  <c r="AA855" i="6"/>
  <c r="X855" i="6"/>
  <c r="W855" i="6" a="1"/>
  <c r="W855" i="6" s="1"/>
  <c r="AA854" i="6"/>
  <c r="X854" i="6"/>
  <c r="W854" i="6" a="1"/>
  <c r="W854" i="6" s="1"/>
  <c r="AA853" i="6"/>
  <c r="X853" i="6"/>
  <c r="W853" i="6" a="1"/>
  <c r="W853" i="6" s="1"/>
  <c r="AA852" i="6"/>
  <c r="X852" i="6"/>
  <c r="W852" i="6" a="1"/>
  <c r="W852" i="6" s="1"/>
  <c r="AA851" i="6"/>
  <c r="X851" i="6"/>
  <c r="W851" i="6" a="1"/>
  <c r="W851" i="6" s="1"/>
  <c r="AA850" i="6"/>
  <c r="X850" i="6"/>
  <c r="W850" i="6" a="1"/>
  <c r="W850" i="6" s="1"/>
  <c r="AA849" i="6"/>
  <c r="X849" i="6"/>
  <c r="W849" i="6" a="1"/>
  <c r="W849" i="6" s="1"/>
  <c r="AA848" i="6"/>
  <c r="X848" i="6"/>
  <c r="W848" i="6" a="1"/>
  <c r="W848" i="6" s="1"/>
  <c r="AA847" i="6"/>
  <c r="X847" i="6"/>
  <c r="W847" i="6" a="1"/>
  <c r="W847" i="6" s="1"/>
  <c r="AA846" i="6"/>
  <c r="X846" i="6"/>
  <c r="W846" i="6" a="1"/>
  <c r="W846" i="6" s="1"/>
  <c r="AA845" i="6"/>
  <c r="X845" i="6"/>
  <c r="W845" i="6" a="1"/>
  <c r="W845" i="6" s="1"/>
  <c r="AA844" i="6"/>
  <c r="X844" i="6"/>
  <c r="W844" i="6" a="1"/>
  <c r="W844" i="6" s="1"/>
  <c r="AA843" i="6"/>
  <c r="X843" i="6"/>
  <c r="W843" i="6" a="1"/>
  <c r="W843" i="6" s="1"/>
  <c r="AA842" i="6"/>
  <c r="X842" i="6"/>
  <c r="W842" i="6" a="1"/>
  <c r="W842" i="6" s="1"/>
  <c r="AA841" i="6"/>
  <c r="X841" i="6"/>
  <c r="W841" i="6" a="1"/>
  <c r="W841" i="6" s="1"/>
  <c r="AA840" i="6"/>
  <c r="X840" i="6"/>
  <c r="W840" i="6" a="1"/>
  <c r="W840" i="6" s="1"/>
  <c r="AA839" i="6"/>
  <c r="X839" i="6"/>
  <c r="W839" i="6" a="1"/>
  <c r="W839" i="6" s="1"/>
  <c r="AA838" i="6"/>
  <c r="X838" i="6"/>
  <c r="W838" i="6" a="1"/>
  <c r="W838" i="6" s="1"/>
  <c r="AA837" i="6"/>
  <c r="X837" i="6"/>
  <c r="W837" i="6" a="1"/>
  <c r="W837" i="6" s="1"/>
  <c r="AA836" i="6"/>
  <c r="X836" i="6"/>
  <c r="W836" i="6" a="1"/>
  <c r="W836" i="6" s="1"/>
  <c r="AA835" i="6"/>
  <c r="X835" i="6"/>
  <c r="W835" i="6" a="1"/>
  <c r="W835" i="6" s="1"/>
  <c r="AA834" i="6"/>
  <c r="X834" i="6"/>
  <c r="W834" i="6" a="1"/>
  <c r="W834" i="6" s="1"/>
  <c r="AA833" i="6"/>
  <c r="X833" i="6"/>
  <c r="AA832" i="6"/>
  <c r="X832" i="6"/>
  <c r="AA831" i="6"/>
  <c r="X831" i="6"/>
  <c r="W831" i="6" a="1"/>
  <c r="W831" i="6" s="1"/>
  <c r="AA830" i="6"/>
  <c r="X830" i="6"/>
  <c r="W830" i="6" a="1"/>
  <c r="W830" i="6" s="1"/>
  <c r="AA829" i="6"/>
  <c r="X829" i="6"/>
  <c r="W829" i="6" a="1"/>
  <c r="W829" i="6" s="1"/>
  <c r="AA828" i="6"/>
  <c r="X828" i="6"/>
  <c r="W828" i="6" a="1"/>
  <c r="W828" i="6" s="1"/>
  <c r="AA827" i="6"/>
  <c r="X827" i="6"/>
  <c r="W827" i="6" a="1"/>
  <c r="W827" i="6" s="1"/>
  <c r="AA826" i="6"/>
  <c r="X826" i="6"/>
  <c r="W826" i="6" a="1"/>
  <c r="W826" i="6" s="1"/>
  <c r="AA825" i="6"/>
  <c r="X825" i="6"/>
  <c r="W825" i="6" a="1"/>
  <c r="W825" i="6" s="1"/>
  <c r="AA824" i="6"/>
  <c r="X824" i="6"/>
  <c r="AA823" i="6"/>
  <c r="X823" i="6"/>
  <c r="AA822" i="6"/>
  <c r="X822" i="6"/>
  <c r="W822" i="6" a="1"/>
  <c r="W822" i="6" s="1"/>
  <c r="AA821" i="6"/>
  <c r="X821" i="6"/>
  <c r="W821" i="6" a="1"/>
  <c r="W821" i="6" s="1"/>
  <c r="AA820" i="6"/>
  <c r="X820" i="6"/>
  <c r="W820" i="6" a="1"/>
  <c r="W820" i="6" s="1"/>
  <c r="I539" i="5" s="1"/>
  <c r="AA819" i="6"/>
  <c r="X819" i="6"/>
  <c r="W819" i="6" a="1"/>
  <c r="W819" i="6" s="1"/>
  <c r="AA818" i="6"/>
  <c r="X818" i="6"/>
  <c r="W818" i="6" a="1"/>
  <c r="W818" i="6" s="1"/>
  <c r="AA817" i="6"/>
  <c r="X817" i="6"/>
  <c r="W817" i="6" a="1"/>
  <c r="W817" i="6" s="1"/>
  <c r="AA816" i="6"/>
  <c r="X816" i="6"/>
  <c r="W816" i="6" a="1"/>
  <c r="W816" i="6" s="1"/>
  <c r="AA815" i="6"/>
  <c r="X815" i="6"/>
  <c r="W815" i="6" a="1"/>
  <c r="W815" i="6" s="1"/>
  <c r="AA814" i="6"/>
  <c r="X814" i="6"/>
  <c r="W814" i="6" a="1"/>
  <c r="W814" i="6" s="1"/>
  <c r="AA813" i="6"/>
  <c r="X813" i="6"/>
  <c r="W813" i="6" a="1"/>
  <c r="W813" i="6" s="1"/>
  <c r="AA812" i="6"/>
  <c r="X812" i="6"/>
  <c r="W812" i="6" a="1"/>
  <c r="W812" i="6" s="1"/>
  <c r="AA811" i="6"/>
  <c r="X811" i="6"/>
  <c r="W811" i="6" a="1"/>
  <c r="W811" i="6" s="1"/>
  <c r="AA810" i="6"/>
  <c r="X810" i="6"/>
  <c r="W810" i="6" a="1"/>
  <c r="W810" i="6" s="1"/>
  <c r="AA809" i="6"/>
  <c r="X809" i="6"/>
  <c r="W809" i="6" a="1"/>
  <c r="W809" i="6" s="1"/>
  <c r="AA808" i="6"/>
  <c r="X808" i="6"/>
  <c r="W808" i="6" a="1"/>
  <c r="W808" i="6" s="1"/>
  <c r="AA807" i="6"/>
  <c r="X807" i="6"/>
  <c r="W807" i="6" a="1"/>
  <c r="W807" i="6" s="1"/>
  <c r="AA806" i="6"/>
  <c r="X806" i="6"/>
  <c r="W806" i="6" a="1"/>
  <c r="W806" i="6" s="1"/>
  <c r="AA805" i="6"/>
  <c r="X805" i="6"/>
  <c r="AA804" i="6"/>
  <c r="X804" i="6"/>
  <c r="AA803" i="6"/>
  <c r="X803" i="6"/>
  <c r="W803" i="6" a="1"/>
  <c r="W803" i="6" s="1"/>
  <c r="AA802" i="6"/>
  <c r="X802" i="6"/>
  <c r="W802" i="6" a="1"/>
  <c r="W802" i="6" s="1"/>
  <c r="AA801" i="6"/>
  <c r="X801" i="6"/>
  <c r="W801" i="6" a="1"/>
  <c r="W801" i="6" s="1"/>
  <c r="AA800" i="6"/>
  <c r="X800" i="6"/>
  <c r="W800" i="6" a="1"/>
  <c r="W800" i="6" s="1"/>
  <c r="AA799" i="6"/>
  <c r="X799" i="6"/>
  <c r="W799" i="6" a="1"/>
  <c r="W799" i="6" s="1"/>
  <c r="AA798" i="6"/>
  <c r="X798" i="6"/>
  <c r="W798" i="6" a="1"/>
  <c r="W798" i="6" s="1"/>
  <c r="AA797" i="6"/>
  <c r="X797" i="6"/>
  <c r="W797" i="6" a="1"/>
  <c r="W797" i="6" s="1"/>
  <c r="AA796" i="6"/>
  <c r="X796" i="6"/>
  <c r="W796" i="6" a="1"/>
  <c r="W796" i="6" s="1"/>
  <c r="AA795" i="6"/>
  <c r="X795" i="6"/>
  <c r="W795" i="6" a="1"/>
  <c r="W795" i="6" s="1"/>
  <c r="AA794" i="6"/>
  <c r="X794" i="6"/>
  <c r="W794" i="6" a="1"/>
  <c r="W794" i="6" s="1"/>
  <c r="AA793" i="6"/>
  <c r="X793" i="6"/>
  <c r="W793" i="6" a="1"/>
  <c r="W793" i="6" s="1"/>
  <c r="AA792" i="6"/>
  <c r="X792" i="6"/>
  <c r="W792" i="6" a="1"/>
  <c r="W792" i="6" s="1"/>
  <c r="AA791" i="6"/>
  <c r="X791" i="6"/>
  <c r="W791" i="6" a="1"/>
  <c r="W791" i="6" s="1"/>
  <c r="AA790" i="6"/>
  <c r="X790" i="6"/>
  <c r="W790" i="6" a="1"/>
  <c r="W790" i="6" s="1"/>
  <c r="AA789" i="6"/>
  <c r="X789" i="6"/>
  <c r="W789" i="6" a="1"/>
  <c r="W789" i="6" s="1"/>
  <c r="AA788" i="6"/>
  <c r="X788" i="6"/>
  <c r="W788" i="6" a="1"/>
  <c r="W788" i="6" s="1"/>
  <c r="AA787" i="6"/>
  <c r="X787" i="6"/>
  <c r="W787" i="6" a="1"/>
  <c r="W787" i="6" s="1"/>
  <c r="AA786" i="6"/>
  <c r="X786" i="6"/>
  <c r="W786" i="6" a="1"/>
  <c r="W786" i="6" s="1"/>
  <c r="AA785" i="6"/>
  <c r="X785" i="6"/>
  <c r="W785" i="6" a="1"/>
  <c r="W785" i="6" s="1"/>
  <c r="AA784" i="6"/>
  <c r="X784" i="6"/>
  <c r="W784" i="6" a="1"/>
  <c r="W784" i="6" s="1"/>
  <c r="AA783" i="6"/>
  <c r="X783" i="6"/>
  <c r="W783" i="6" a="1"/>
  <c r="W783" i="6" s="1"/>
  <c r="AA782" i="6"/>
  <c r="X782" i="6"/>
  <c r="W782" i="6" a="1"/>
  <c r="W782" i="6" s="1"/>
  <c r="AA781" i="6"/>
  <c r="X781" i="6"/>
  <c r="W781" i="6" a="1"/>
  <c r="W781" i="6" s="1"/>
  <c r="AA780" i="6"/>
  <c r="X780" i="6"/>
  <c r="W780" i="6" a="1"/>
  <c r="W780" i="6" s="1"/>
  <c r="AA779" i="6"/>
  <c r="X779" i="6"/>
  <c r="W779" i="6" a="1"/>
  <c r="W779" i="6" s="1"/>
  <c r="AA778" i="6"/>
  <c r="X778" i="6"/>
  <c r="W778" i="6" a="1"/>
  <c r="W778" i="6" s="1"/>
  <c r="AA777" i="6"/>
  <c r="X777" i="6"/>
  <c r="W777" i="6" a="1"/>
  <c r="W777" i="6" s="1"/>
  <c r="AA776" i="6"/>
  <c r="X776" i="6"/>
  <c r="W776" i="6" a="1"/>
  <c r="W776" i="6" s="1"/>
  <c r="AA775" i="6"/>
  <c r="X775" i="6"/>
  <c r="W775" i="6"/>
  <c r="W775" i="6" a="1"/>
  <c r="AA774" i="6"/>
  <c r="X774" i="6"/>
  <c r="W774" i="6" a="1"/>
  <c r="W774" i="6" s="1"/>
  <c r="AA773" i="6"/>
  <c r="X773" i="6"/>
  <c r="W773" i="6" a="1"/>
  <c r="W773" i="6" s="1"/>
  <c r="AA772" i="6"/>
  <c r="X772" i="6"/>
  <c r="W772" i="6" a="1"/>
  <c r="W772" i="6" s="1"/>
  <c r="AA771" i="6"/>
  <c r="X771" i="6"/>
  <c r="W771" i="6" a="1"/>
  <c r="W771" i="6" s="1"/>
  <c r="AA770" i="6"/>
  <c r="X770" i="6"/>
  <c r="W770" i="6" a="1"/>
  <c r="W770" i="6" s="1"/>
  <c r="AA769" i="6"/>
  <c r="X769" i="6"/>
  <c r="W769" i="6" a="1"/>
  <c r="W769" i="6" s="1"/>
  <c r="AA768" i="6"/>
  <c r="X768" i="6"/>
  <c r="W768" i="6" a="1"/>
  <c r="W768" i="6" s="1"/>
  <c r="AA767" i="6"/>
  <c r="X767" i="6"/>
  <c r="W767" i="6" a="1"/>
  <c r="W767" i="6" s="1"/>
  <c r="AA766" i="6"/>
  <c r="X766" i="6"/>
  <c r="W766" i="6" a="1"/>
  <c r="W766" i="6" s="1"/>
  <c r="AA765" i="6"/>
  <c r="X765" i="6"/>
  <c r="W765" i="6" a="1"/>
  <c r="W765" i="6" s="1"/>
  <c r="AA764" i="6"/>
  <c r="X764" i="6"/>
  <c r="AA763" i="6"/>
  <c r="X763" i="6"/>
  <c r="AA762" i="6"/>
  <c r="X762" i="6"/>
  <c r="W762" i="6" a="1"/>
  <c r="W762" i="6" s="1"/>
  <c r="AA761" i="6"/>
  <c r="X761" i="6"/>
  <c r="W761" i="6" a="1"/>
  <c r="W761" i="6" s="1"/>
  <c r="AA760" i="6"/>
  <c r="X760" i="6"/>
  <c r="W760" i="6" a="1"/>
  <c r="W760" i="6" s="1"/>
  <c r="AA759" i="6"/>
  <c r="X759" i="6"/>
  <c r="W759" i="6" a="1"/>
  <c r="W759" i="6" s="1"/>
  <c r="AA758" i="6"/>
  <c r="X758" i="6"/>
  <c r="W758" i="6" a="1"/>
  <c r="W758" i="6" s="1"/>
  <c r="AA757" i="6"/>
  <c r="X757" i="6"/>
  <c r="W757" i="6" a="1"/>
  <c r="W757" i="6" s="1"/>
  <c r="AA756" i="6"/>
  <c r="X756" i="6"/>
  <c r="W756" i="6" a="1"/>
  <c r="W756" i="6" s="1"/>
  <c r="AA755" i="6"/>
  <c r="X755" i="6"/>
  <c r="W755" i="6" a="1"/>
  <c r="W755" i="6" s="1"/>
  <c r="AA754" i="6"/>
  <c r="X754" i="6"/>
  <c r="W754" i="6" a="1"/>
  <c r="W754" i="6" s="1"/>
  <c r="AA753" i="6"/>
  <c r="X753" i="6"/>
  <c r="W753" i="6" a="1"/>
  <c r="W753" i="6" s="1"/>
  <c r="AA752" i="6"/>
  <c r="X752" i="6"/>
  <c r="W752" i="6" a="1"/>
  <c r="W752" i="6" s="1"/>
  <c r="AA751" i="6"/>
  <c r="X751" i="6"/>
  <c r="W751" i="6" a="1"/>
  <c r="W751" i="6" s="1"/>
  <c r="AA750" i="6"/>
  <c r="X750" i="6"/>
  <c r="W750" i="6" a="1"/>
  <c r="W750" i="6" s="1"/>
  <c r="AA749" i="6"/>
  <c r="X749" i="6"/>
  <c r="W749" i="6" a="1"/>
  <c r="W749" i="6" s="1"/>
  <c r="AA748" i="6"/>
  <c r="X748" i="6"/>
  <c r="W748" i="6" a="1"/>
  <c r="W748" i="6" s="1"/>
  <c r="AA747" i="6"/>
  <c r="X747" i="6"/>
  <c r="W747" i="6" a="1"/>
  <c r="W747" i="6" s="1"/>
  <c r="AA746" i="6"/>
  <c r="X746" i="6"/>
  <c r="W746" i="6" a="1"/>
  <c r="W746" i="6" s="1"/>
  <c r="AA745" i="6"/>
  <c r="X745" i="6"/>
  <c r="W745" i="6" a="1"/>
  <c r="W745" i="6" s="1"/>
  <c r="AA744" i="6"/>
  <c r="X744" i="6"/>
  <c r="W744" i="6" a="1"/>
  <c r="W744" i="6" s="1"/>
  <c r="AA743" i="6"/>
  <c r="X743" i="6"/>
  <c r="W743" i="6" a="1"/>
  <c r="W743" i="6" s="1"/>
  <c r="AA742" i="6"/>
  <c r="X742" i="6"/>
  <c r="W742" i="6" a="1"/>
  <c r="W742" i="6" s="1"/>
  <c r="AA741" i="6"/>
  <c r="X741" i="6"/>
  <c r="W741" i="6" a="1"/>
  <c r="W741" i="6" s="1"/>
  <c r="AA740" i="6"/>
  <c r="X740" i="6"/>
  <c r="W740" i="6" a="1"/>
  <c r="W740" i="6" s="1"/>
  <c r="AA739" i="6"/>
  <c r="X739" i="6"/>
  <c r="W739" i="6" a="1"/>
  <c r="W739" i="6" s="1"/>
  <c r="AA738" i="6"/>
  <c r="X738" i="6"/>
  <c r="W738" i="6" a="1"/>
  <c r="W738" i="6" s="1"/>
  <c r="AA737" i="6"/>
  <c r="X737" i="6"/>
  <c r="W737" i="6" a="1"/>
  <c r="W737" i="6" s="1"/>
  <c r="AA736" i="6"/>
  <c r="X736" i="6"/>
  <c r="W736" i="6" a="1"/>
  <c r="W736" i="6" s="1"/>
  <c r="AA735" i="6"/>
  <c r="X735" i="6"/>
  <c r="W735" i="6" a="1"/>
  <c r="W735" i="6" s="1"/>
  <c r="AA734" i="6"/>
  <c r="X734" i="6"/>
  <c r="AA733" i="6"/>
  <c r="X733" i="6"/>
  <c r="AA732" i="6"/>
  <c r="X732" i="6"/>
  <c r="W732" i="6" a="1"/>
  <c r="W732" i="6" s="1"/>
  <c r="AA731" i="6"/>
  <c r="X731" i="6"/>
  <c r="W731" i="6" a="1"/>
  <c r="W731" i="6" s="1"/>
  <c r="AA730" i="6"/>
  <c r="X730" i="6"/>
  <c r="W730" i="6" a="1"/>
  <c r="W730" i="6" s="1"/>
  <c r="AA729" i="6"/>
  <c r="X729" i="6"/>
  <c r="W729" i="6" a="1"/>
  <c r="W729" i="6" s="1"/>
  <c r="AA728" i="6"/>
  <c r="X728" i="6"/>
  <c r="W728" i="6" a="1"/>
  <c r="W728" i="6" s="1"/>
  <c r="AA727" i="6"/>
  <c r="X727" i="6"/>
  <c r="W727" i="6" a="1"/>
  <c r="W727" i="6" s="1"/>
  <c r="AA726" i="6"/>
  <c r="X726" i="6"/>
  <c r="W726" i="6" a="1"/>
  <c r="W726" i="6" s="1"/>
  <c r="AA725" i="6"/>
  <c r="I495" i="5" s="1"/>
  <c r="H495" i="5" s="1"/>
  <c r="X725" i="6"/>
  <c r="W725" i="6" a="1"/>
  <c r="W725" i="6" s="1"/>
  <c r="AA724" i="6"/>
  <c r="X724" i="6"/>
  <c r="W724" i="6" a="1"/>
  <c r="W724" i="6" s="1"/>
  <c r="AA723" i="6"/>
  <c r="X723" i="6"/>
  <c r="W723" i="6" a="1"/>
  <c r="W723" i="6" s="1"/>
  <c r="AA722" i="6"/>
  <c r="X722" i="6"/>
  <c r="W722" i="6" a="1"/>
  <c r="W722" i="6" s="1"/>
  <c r="AA721" i="6"/>
  <c r="X721" i="6"/>
  <c r="W721" i="6" a="1"/>
  <c r="W721" i="6" s="1"/>
  <c r="AA720" i="6"/>
  <c r="X720" i="6"/>
  <c r="W720" i="6" a="1"/>
  <c r="W720" i="6" s="1"/>
  <c r="AA719" i="6"/>
  <c r="X719" i="6"/>
  <c r="W719" i="6" a="1"/>
  <c r="W719" i="6" s="1"/>
  <c r="AA718" i="6"/>
  <c r="X718" i="6"/>
  <c r="W718" i="6" a="1"/>
  <c r="W718" i="6" s="1"/>
  <c r="AA717" i="6"/>
  <c r="X717" i="6"/>
  <c r="W717" i="6" a="1"/>
  <c r="W717" i="6" s="1"/>
  <c r="AA716" i="6"/>
  <c r="X716" i="6"/>
  <c r="W716" i="6" a="1"/>
  <c r="W716" i="6" s="1"/>
  <c r="AA715" i="6"/>
  <c r="X715" i="6"/>
  <c r="W715" i="6" a="1"/>
  <c r="W715" i="6" s="1"/>
  <c r="I486" i="5" s="1"/>
  <c r="AA714" i="6"/>
  <c r="X714" i="6"/>
  <c r="W714" i="6" a="1"/>
  <c r="W714" i="6" s="1"/>
  <c r="AA713" i="6"/>
  <c r="X713" i="6"/>
  <c r="W713" i="6" a="1"/>
  <c r="W713" i="6" s="1"/>
  <c r="AA712" i="6"/>
  <c r="X712" i="6"/>
  <c r="W712" i="6" a="1"/>
  <c r="W712" i="6" s="1"/>
  <c r="AA711" i="6"/>
  <c r="X711" i="6"/>
  <c r="W711" i="6" a="1"/>
  <c r="W711" i="6" s="1"/>
  <c r="AA710" i="6"/>
  <c r="X710" i="6"/>
  <c r="W710" i="6" a="1"/>
  <c r="W710" i="6" s="1"/>
  <c r="AA709" i="6"/>
  <c r="X709" i="6"/>
  <c r="W709" i="6" a="1"/>
  <c r="W709" i="6" s="1"/>
  <c r="AA708" i="6"/>
  <c r="X708" i="6"/>
  <c r="W708" i="6" a="1"/>
  <c r="W708" i="6" s="1"/>
  <c r="AA707" i="6"/>
  <c r="X707" i="6"/>
  <c r="W707" i="6" a="1"/>
  <c r="W707" i="6" s="1"/>
  <c r="AA706" i="6"/>
  <c r="X706" i="6"/>
  <c r="W706" i="6" a="1"/>
  <c r="W706" i="6" s="1"/>
  <c r="AA705" i="6"/>
  <c r="X705" i="6"/>
  <c r="W705" i="6" a="1"/>
  <c r="W705" i="6" s="1"/>
  <c r="AA704" i="6"/>
  <c r="X704" i="6"/>
  <c r="W704" i="6" a="1"/>
  <c r="W704" i="6" s="1"/>
  <c r="AA703" i="6"/>
  <c r="X703" i="6"/>
  <c r="W703" i="6" a="1"/>
  <c r="W703" i="6" s="1"/>
  <c r="AA702" i="6"/>
  <c r="X702" i="6"/>
  <c r="W702" i="6" a="1"/>
  <c r="W702" i="6" s="1"/>
  <c r="AA701" i="6"/>
  <c r="X701" i="6"/>
  <c r="W701" i="6" a="1"/>
  <c r="W701" i="6" s="1"/>
  <c r="AA700" i="6"/>
  <c r="X700" i="6"/>
  <c r="W700" i="6" a="1"/>
  <c r="W700" i="6" s="1"/>
  <c r="AA699" i="6"/>
  <c r="X699" i="6"/>
  <c r="W699" i="6" a="1"/>
  <c r="W699" i="6" s="1"/>
  <c r="AA698" i="6"/>
  <c r="X698" i="6"/>
  <c r="W698" i="6" a="1"/>
  <c r="W698" i="6" s="1"/>
  <c r="AA697" i="6"/>
  <c r="I474" i="26" s="1"/>
  <c r="H474" i="26" s="1"/>
  <c r="O474" i="26" s="1"/>
  <c r="X697" i="6"/>
  <c r="W697" i="6" a="1"/>
  <c r="W697" i="6" s="1"/>
  <c r="AA696" i="6"/>
  <c r="X696" i="6"/>
  <c r="W696" i="6" a="1"/>
  <c r="W696" i="6" s="1"/>
  <c r="AA695" i="6"/>
  <c r="X695" i="6"/>
  <c r="W695" i="6"/>
  <c r="I473" i="5" s="1"/>
  <c r="H473" i="5" s="1"/>
  <c r="W695" i="6" a="1"/>
  <c r="AA694" i="6"/>
  <c r="X694" i="6"/>
  <c r="W694" i="6" a="1"/>
  <c r="W694" i="6" s="1"/>
  <c r="AA693" i="6"/>
  <c r="X693" i="6"/>
  <c r="W693" i="6" a="1"/>
  <c r="W693" i="6" s="1"/>
  <c r="AA692" i="6"/>
  <c r="X692" i="6"/>
  <c r="W692" i="6" a="1"/>
  <c r="W692" i="6" s="1"/>
  <c r="AA691" i="6"/>
  <c r="X691" i="6"/>
  <c r="W691" i="6" a="1"/>
  <c r="W691" i="6" s="1"/>
  <c r="AA690" i="6"/>
  <c r="X690" i="6"/>
  <c r="W690" i="6" a="1"/>
  <c r="W690" i="6" s="1"/>
  <c r="AA689" i="6"/>
  <c r="X689" i="6"/>
  <c r="W689" i="6" a="1"/>
  <c r="W689" i="6" s="1"/>
  <c r="AA688" i="6"/>
  <c r="X688" i="6"/>
  <c r="W688" i="6" a="1"/>
  <c r="W688" i="6" s="1"/>
  <c r="AA687" i="6"/>
  <c r="X687" i="6"/>
  <c r="W687" i="6" a="1"/>
  <c r="W687" i="6" s="1"/>
  <c r="AA686" i="6"/>
  <c r="X686" i="6"/>
  <c r="W686" i="6" a="1"/>
  <c r="W686" i="6" s="1"/>
  <c r="AA685" i="6"/>
  <c r="X685" i="6"/>
  <c r="W685" i="6" a="1"/>
  <c r="W685" i="6" s="1"/>
  <c r="AA684" i="6"/>
  <c r="X684" i="6"/>
  <c r="W684" i="6" a="1"/>
  <c r="W684" i="6" s="1"/>
  <c r="AA683" i="6"/>
  <c r="I468" i="5" s="1"/>
  <c r="H468" i="5" s="1"/>
  <c r="X683" i="6"/>
  <c r="W683" i="6" a="1"/>
  <c r="W683" i="6" s="1"/>
  <c r="AA682" i="6"/>
  <c r="X682" i="6"/>
  <c r="W682" i="6" a="1"/>
  <c r="W682" i="6" s="1"/>
  <c r="AA681" i="6"/>
  <c r="X681" i="6"/>
  <c r="W681" i="6" a="1"/>
  <c r="W681" i="6" s="1"/>
  <c r="AA680" i="6"/>
  <c r="X680" i="6"/>
  <c r="W680" i="6" a="1"/>
  <c r="W680" i="6" s="1"/>
  <c r="AA679" i="6"/>
  <c r="X679" i="6"/>
  <c r="W679" i="6" a="1"/>
  <c r="W679" i="6" s="1"/>
  <c r="AA678" i="6"/>
  <c r="X678" i="6"/>
  <c r="W678" i="6" a="1"/>
  <c r="W678" i="6" s="1"/>
  <c r="AA677" i="6"/>
  <c r="X677" i="6"/>
  <c r="W677" i="6" a="1"/>
  <c r="W677" i="6" s="1"/>
  <c r="AA676" i="6"/>
  <c r="X676" i="6"/>
  <c r="W676" i="6" a="1"/>
  <c r="W676" i="6" s="1"/>
  <c r="AA675" i="6"/>
  <c r="I466" i="5" s="1"/>
  <c r="H466" i="5" s="1"/>
  <c r="X675" i="6"/>
  <c r="W675" i="6" a="1"/>
  <c r="W675" i="6" s="1"/>
  <c r="AA674" i="6"/>
  <c r="X674" i="6"/>
  <c r="W674" i="6" a="1"/>
  <c r="W674" i="6" s="1"/>
  <c r="AA673" i="6"/>
  <c r="X673" i="6"/>
  <c r="W673" i="6" a="1"/>
  <c r="W673" i="6" s="1"/>
  <c r="I465" i="5" s="1"/>
  <c r="H465" i="5" s="1"/>
  <c r="AA672" i="6"/>
  <c r="X672" i="6"/>
  <c r="W672" i="6" a="1"/>
  <c r="W672" i="6" s="1"/>
  <c r="AA671" i="6"/>
  <c r="X671" i="6"/>
  <c r="W671" i="6" a="1"/>
  <c r="W671" i="6" s="1"/>
  <c r="AA670" i="6"/>
  <c r="X670" i="6"/>
  <c r="W670" i="6" a="1"/>
  <c r="W670" i="6" s="1"/>
  <c r="AA669" i="6"/>
  <c r="X669" i="6"/>
  <c r="W669" i="6" a="1"/>
  <c r="W669" i="6" s="1"/>
  <c r="AA668" i="6"/>
  <c r="X668" i="6"/>
  <c r="W668" i="6" a="1"/>
  <c r="W668" i="6" s="1"/>
  <c r="AA667" i="6"/>
  <c r="I464" i="5" s="1"/>
  <c r="H464" i="5" s="1"/>
  <c r="X667" i="6"/>
  <c r="W667" i="6" a="1"/>
  <c r="W667" i="6" s="1"/>
  <c r="AA666" i="6"/>
  <c r="X666" i="6"/>
  <c r="W666" i="6" a="1"/>
  <c r="W666" i="6" s="1"/>
  <c r="AA665" i="6"/>
  <c r="X665" i="6"/>
  <c r="W665" i="6" a="1"/>
  <c r="W665" i="6" s="1"/>
  <c r="AA664" i="6"/>
  <c r="X664" i="6"/>
  <c r="W664" i="6" a="1"/>
  <c r="W664" i="6" s="1"/>
  <c r="AA663" i="6"/>
  <c r="X663" i="6"/>
  <c r="W663" i="6" a="1"/>
  <c r="W663" i="6" s="1"/>
  <c r="AA662" i="6"/>
  <c r="X662" i="6"/>
  <c r="W662" i="6" a="1"/>
  <c r="W662" i="6" s="1"/>
  <c r="AA661" i="6"/>
  <c r="X661" i="6"/>
  <c r="W661" i="6" a="1"/>
  <c r="W661" i="6" s="1"/>
  <c r="AA660" i="6"/>
  <c r="X660" i="6"/>
  <c r="W660" i="6" a="1"/>
  <c r="W660" i="6" s="1"/>
  <c r="AA659" i="6"/>
  <c r="I462" i="5" s="1"/>
  <c r="H462" i="5" s="1"/>
  <c r="X659" i="6"/>
  <c r="W659" i="6" a="1"/>
  <c r="W659" i="6" s="1"/>
  <c r="AA658" i="6"/>
  <c r="X658" i="6"/>
  <c r="W658" i="6" a="1"/>
  <c r="W658" i="6" s="1"/>
  <c r="AA657" i="6"/>
  <c r="X657" i="6"/>
  <c r="W657" i="6" a="1"/>
  <c r="W657" i="6" s="1"/>
  <c r="AA656" i="6"/>
  <c r="X656" i="6"/>
  <c r="W656" i="6" a="1"/>
  <c r="W656" i="6" s="1"/>
  <c r="AA655" i="6"/>
  <c r="X655" i="6"/>
  <c r="W655" i="6" a="1"/>
  <c r="W655" i="6" s="1"/>
  <c r="AA654" i="6"/>
  <c r="X654" i="6"/>
  <c r="W654" i="6" a="1"/>
  <c r="W654" i="6" s="1"/>
  <c r="AA653" i="6"/>
  <c r="X653" i="6"/>
  <c r="W653" i="6" a="1"/>
  <c r="W653" i="6" s="1"/>
  <c r="AA652" i="6"/>
  <c r="X652" i="6"/>
  <c r="W652" i="6" a="1"/>
  <c r="W652" i="6" s="1"/>
  <c r="AA651" i="6"/>
  <c r="X651" i="6"/>
  <c r="W651" i="6" a="1"/>
  <c r="W651" i="6" s="1"/>
  <c r="AA650" i="6"/>
  <c r="X650" i="6"/>
  <c r="W650" i="6" a="1"/>
  <c r="W650" i="6" s="1"/>
  <c r="AA649" i="6"/>
  <c r="X649" i="6"/>
  <c r="W649" i="6" a="1"/>
  <c r="W649" i="6" s="1"/>
  <c r="AA648" i="6"/>
  <c r="X648" i="6"/>
  <c r="W648" i="6" a="1"/>
  <c r="W648" i="6" s="1"/>
  <c r="AA647" i="6"/>
  <c r="X647" i="6"/>
  <c r="W647" i="6" a="1"/>
  <c r="W647" i="6" s="1"/>
  <c r="AA646" i="6"/>
  <c r="X646" i="6"/>
  <c r="W646" i="6" a="1"/>
  <c r="W646" i="6" s="1"/>
  <c r="AA645" i="6"/>
  <c r="X645" i="6"/>
  <c r="W645" i="6" a="1"/>
  <c r="W645" i="6" s="1"/>
  <c r="AA644" i="6"/>
  <c r="X644" i="6"/>
  <c r="W644" i="6" a="1"/>
  <c r="W644" i="6" s="1"/>
  <c r="AA643" i="6"/>
  <c r="X643" i="6"/>
  <c r="W643" i="6" a="1"/>
  <c r="W643" i="6" s="1"/>
  <c r="AA642" i="6"/>
  <c r="X642" i="6"/>
  <c r="W642" i="6" a="1"/>
  <c r="W642" i="6" s="1"/>
  <c r="AA641" i="6"/>
  <c r="X641" i="6"/>
  <c r="W641" i="6" a="1"/>
  <c r="W641" i="6" s="1"/>
  <c r="AA640" i="6"/>
  <c r="X640" i="6"/>
  <c r="W640" i="6" a="1"/>
  <c r="W640" i="6" s="1"/>
  <c r="AA639" i="6"/>
  <c r="X639" i="6"/>
  <c r="W639" i="6" a="1"/>
  <c r="W639" i="6" s="1"/>
  <c r="AA638" i="6"/>
  <c r="X638" i="6"/>
  <c r="W638" i="6" a="1"/>
  <c r="W638" i="6" s="1"/>
  <c r="AA637" i="6"/>
  <c r="X637" i="6"/>
  <c r="W637" i="6" a="1"/>
  <c r="W637" i="6" s="1"/>
  <c r="AA636" i="6"/>
  <c r="X636" i="6"/>
  <c r="AA635" i="6"/>
  <c r="X635" i="6"/>
  <c r="AA634" i="6"/>
  <c r="X634" i="6"/>
  <c r="W634" i="6" a="1"/>
  <c r="W634" i="6" s="1"/>
  <c r="AA633" i="6"/>
  <c r="I455" i="5" s="1"/>
  <c r="G455" i="5" s="1"/>
  <c r="X633" i="6"/>
  <c r="W633" i="6" a="1"/>
  <c r="W633" i="6" s="1"/>
  <c r="AA632" i="6"/>
  <c r="X632" i="6"/>
  <c r="W632" i="6" a="1"/>
  <c r="W632" i="6" s="1"/>
  <c r="AA631" i="6"/>
  <c r="X631" i="6"/>
  <c r="W631" i="6" a="1"/>
  <c r="W631" i="6" s="1"/>
  <c r="AA630" i="6"/>
  <c r="X630" i="6"/>
  <c r="W630" i="6" a="1"/>
  <c r="W630" i="6" s="1"/>
  <c r="AA629" i="6"/>
  <c r="X629" i="6"/>
  <c r="W629" i="6" a="1"/>
  <c r="W629" i="6" s="1"/>
  <c r="AA628" i="6"/>
  <c r="X628" i="6"/>
  <c r="W628" i="6" a="1"/>
  <c r="W628" i="6" s="1"/>
  <c r="AA627" i="6"/>
  <c r="X627" i="6"/>
  <c r="W627" i="6" a="1"/>
  <c r="W627" i="6" s="1"/>
  <c r="AA626" i="6"/>
  <c r="X626" i="6"/>
  <c r="W626" i="6" a="1"/>
  <c r="W626" i="6" s="1"/>
  <c r="AA625" i="6"/>
  <c r="X625" i="6"/>
  <c r="W625" i="6" a="1"/>
  <c r="W625" i="6" s="1"/>
  <c r="AA624" i="6"/>
  <c r="X624" i="6"/>
  <c r="W624" i="6" a="1"/>
  <c r="W624" i="6" s="1"/>
  <c r="AA623" i="6"/>
  <c r="X623" i="6"/>
  <c r="W623" i="6" a="1"/>
  <c r="W623" i="6" s="1"/>
  <c r="AA622" i="6"/>
  <c r="X622" i="6"/>
  <c r="W622" i="6" a="1"/>
  <c r="W622" i="6" s="1"/>
  <c r="AA621" i="6"/>
  <c r="X621" i="6"/>
  <c r="W621" i="6" a="1"/>
  <c r="W621" i="6" s="1"/>
  <c r="AA620" i="6"/>
  <c r="X620" i="6"/>
  <c r="W620" i="6" a="1"/>
  <c r="W620" i="6" s="1"/>
  <c r="AA619" i="6"/>
  <c r="X619" i="6"/>
  <c r="W619" i="6" a="1"/>
  <c r="W619" i="6" s="1"/>
  <c r="AA618" i="6"/>
  <c r="X618" i="6"/>
  <c r="W618" i="6" a="1"/>
  <c r="W618" i="6" s="1"/>
  <c r="AA617" i="6"/>
  <c r="X617" i="6"/>
  <c r="W617" i="6" a="1"/>
  <c r="W617" i="6" s="1"/>
  <c r="AA616" i="6"/>
  <c r="X616" i="6"/>
  <c r="W616" i="6" a="1"/>
  <c r="W616" i="6" s="1"/>
  <c r="AA615" i="6"/>
  <c r="X615" i="6"/>
  <c r="W615" i="6" a="1"/>
  <c r="W615" i="6" s="1"/>
  <c r="AA614" i="6"/>
  <c r="X614" i="6"/>
  <c r="W614" i="6" a="1"/>
  <c r="W614" i="6" s="1"/>
  <c r="AA613" i="6"/>
  <c r="X613" i="6"/>
  <c r="W613" i="6" a="1"/>
  <c r="W613" i="6" s="1"/>
  <c r="AA612" i="6"/>
  <c r="X612" i="6"/>
  <c r="W612" i="6" a="1"/>
  <c r="W612" i="6" s="1"/>
  <c r="AA611" i="6"/>
  <c r="X611" i="6"/>
  <c r="W611" i="6" a="1"/>
  <c r="W611" i="6" s="1"/>
  <c r="AA610" i="6"/>
  <c r="X610" i="6"/>
  <c r="W610" i="6" a="1"/>
  <c r="W610" i="6" s="1"/>
  <c r="AA609" i="6"/>
  <c r="X609" i="6"/>
  <c r="W609" i="6" a="1"/>
  <c r="W609" i="6" s="1"/>
  <c r="I450" i="5" s="1"/>
  <c r="G450" i="5" s="1"/>
  <c r="AA608" i="6"/>
  <c r="X608" i="6"/>
  <c r="W608" i="6" a="1"/>
  <c r="W608" i="6" s="1"/>
  <c r="AA607" i="6"/>
  <c r="X607" i="6"/>
  <c r="W607" i="6" a="1"/>
  <c r="W607" i="6" s="1"/>
  <c r="AA606" i="6"/>
  <c r="X606" i="6"/>
  <c r="W606" i="6" a="1"/>
  <c r="W606" i="6" s="1"/>
  <c r="AA605" i="6"/>
  <c r="X605" i="6"/>
  <c r="W605" i="6" a="1"/>
  <c r="W605" i="6" s="1"/>
  <c r="AA604" i="6"/>
  <c r="I449" i="26" s="1"/>
  <c r="G449" i="26" s="1"/>
  <c r="N449" i="26" s="1"/>
  <c r="X604" i="6"/>
  <c r="W604" i="6" a="1"/>
  <c r="W604" i="6" s="1"/>
  <c r="AA603" i="6"/>
  <c r="X603" i="6"/>
  <c r="W603" i="6" a="1"/>
  <c r="W603" i="6" s="1"/>
  <c r="AA602" i="6"/>
  <c r="X602" i="6"/>
  <c r="W602" i="6" a="1"/>
  <c r="W602" i="6" s="1"/>
  <c r="AA601" i="6"/>
  <c r="X601" i="6"/>
  <c r="W601" i="6"/>
  <c r="W601" i="6" a="1"/>
  <c r="AA600" i="6"/>
  <c r="X600" i="6"/>
  <c r="W600" i="6" a="1"/>
  <c r="W600" i="6" s="1"/>
  <c r="AA599" i="6"/>
  <c r="X599" i="6"/>
  <c r="W599" i="6" a="1"/>
  <c r="W599" i="6" s="1"/>
  <c r="AA598" i="6"/>
  <c r="X598" i="6"/>
  <c r="W598" i="6" a="1"/>
  <c r="W598" i="6" s="1"/>
  <c r="AA597" i="6"/>
  <c r="X597" i="6"/>
  <c r="W597" i="6" a="1"/>
  <c r="W597" i="6" s="1"/>
  <c r="AA596" i="6"/>
  <c r="X596" i="6"/>
  <c r="W596" i="6" a="1"/>
  <c r="W596" i="6" s="1"/>
  <c r="I447" i="5" s="1"/>
  <c r="G447" i="5" s="1"/>
  <c r="AA595" i="6"/>
  <c r="X595" i="6"/>
  <c r="W595" i="6" a="1"/>
  <c r="W595" i="6" s="1"/>
  <c r="AA594" i="6"/>
  <c r="X594" i="6"/>
  <c r="W594" i="6" a="1"/>
  <c r="W594" i="6" s="1"/>
  <c r="AA593" i="6"/>
  <c r="X593" i="6"/>
  <c r="W593" i="6" a="1"/>
  <c r="W593" i="6" s="1"/>
  <c r="AA592" i="6"/>
  <c r="X592" i="6"/>
  <c r="W592" i="6" a="1"/>
  <c r="W592" i="6" s="1"/>
  <c r="AA591" i="6"/>
  <c r="X591" i="6"/>
  <c r="W591" i="6" a="1"/>
  <c r="W591" i="6" s="1"/>
  <c r="AA590" i="6"/>
  <c r="X590" i="6"/>
  <c r="W590" i="6" a="1"/>
  <c r="W590" i="6" s="1"/>
  <c r="AA589" i="6"/>
  <c r="X589" i="6"/>
  <c r="W589" i="6" a="1"/>
  <c r="W589" i="6" s="1"/>
  <c r="AA588" i="6"/>
  <c r="X588" i="6"/>
  <c r="W588" i="6" a="1"/>
  <c r="W588" i="6" s="1"/>
  <c r="AC588" i="6" s="1"/>
  <c r="AA587" i="6"/>
  <c r="X587" i="6"/>
  <c r="W587" i="6" a="1"/>
  <c r="W587" i="6" s="1"/>
  <c r="AC587" i="6" s="1"/>
  <c r="AA586" i="6"/>
  <c r="X586" i="6"/>
  <c r="W586" i="6" a="1"/>
  <c r="W586" i="6" s="1"/>
  <c r="AC586" i="6" s="1"/>
  <c r="AA585" i="6"/>
  <c r="X585" i="6"/>
  <c r="W585" i="6" a="1"/>
  <c r="W585" i="6" s="1"/>
  <c r="AC585" i="6" s="1"/>
  <c r="AA584" i="6"/>
  <c r="X584" i="6"/>
  <c r="W584" i="6" a="1"/>
  <c r="W584" i="6" s="1"/>
  <c r="AC584" i="6" s="1"/>
  <c r="AA583" i="6"/>
  <c r="X583" i="6"/>
  <c r="W583" i="6" a="1"/>
  <c r="W583" i="6" s="1"/>
  <c r="AC583" i="6" s="1"/>
  <c r="AA582" i="6"/>
  <c r="X582" i="6"/>
  <c r="W582" i="6" a="1"/>
  <c r="W582" i="6" s="1"/>
  <c r="AC582" i="6" s="1"/>
  <c r="AA581" i="6"/>
  <c r="X581" i="6"/>
  <c r="W581" i="6" a="1"/>
  <c r="W581" i="6" s="1"/>
  <c r="AC581" i="6" s="1"/>
  <c r="AA580" i="6"/>
  <c r="X580" i="6"/>
  <c r="W580" i="6" a="1"/>
  <c r="W580" i="6" s="1"/>
  <c r="AC580" i="6" s="1"/>
  <c r="AA579" i="6"/>
  <c r="X579" i="6"/>
  <c r="W579" i="6" a="1"/>
  <c r="W579" i="6" s="1"/>
  <c r="AC579" i="6" s="1"/>
  <c r="AA578" i="6"/>
  <c r="X578" i="6"/>
  <c r="W578" i="6" a="1"/>
  <c r="W578" i="6" s="1"/>
  <c r="AC578" i="6" s="1"/>
  <c r="AA577" i="6"/>
  <c r="X577" i="6"/>
  <c r="AA576" i="6"/>
  <c r="X576" i="6"/>
  <c r="AA575" i="6"/>
  <c r="X575" i="6"/>
  <c r="W575" i="6" a="1"/>
  <c r="W575" i="6" s="1"/>
  <c r="AA574" i="6"/>
  <c r="X574" i="6"/>
  <c r="W574" i="6" a="1"/>
  <c r="W574" i="6" s="1"/>
  <c r="I432" i="5" s="1"/>
  <c r="H432" i="5" s="1"/>
  <c r="AA573" i="6"/>
  <c r="X573" i="6"/>
  <c r="W573" i="6" a="1"/>
  <c r="W573" i="6" s="1"/>
  <c r="AA572" i="6"/>
  <c r="X572" i="6"/>
  <c r="W572" i="6" a="1"/>
  <c r="W572" i="6" s="1"/>
  <c r="AA571" i="6"/>
  <c r="X571" i="6"/>
  <c r="W571" i="6" a="1"/>
  <c r="W571" i="6" s="1"/>
  <c r="AA570" i="6"/>
  <c r="X570" i="6"/>
  <c r="W570" i="6" a="1"/>
  <c r="W570" i="6" s="1"/>
  <c r="AA569" i="6"/>
  <c r="X569" i="6"/>
  <c r="W569" i="6" a="1"/>
  <c r="W569" i="6" s="1"/>
  <c r="AA568" i="6"/>
  <c r="X568" i="6"/>
  <c r="W568" i="6" a="1"/>
  <c r="W568" i="6" s="1"/>
  <c r="AA567" i="6"/>
  <c r="X567" i="6"/>
  <c r="W567" i="6" a="1"/>
  <c r="W567" i="6" s="1"/>
  <c r="AA566" i="6"/>
  <c r="X566" i="6"/>
  <c r="W566" i="6" a="1"/>
  <c r="W566" i="6" s="1"/>
  <c r="AA565" i="6"/>
  <c r="X565" i="6"/>
  <c r="W565" i="6" a="1"/>
  <c r="W565" i="6" s="1"/>
  <c r="AA564" i="6"/>
  <c r="I429" i="26" s="1"/>
  <c r="H429" i="26" s="1"/>
  <c r="O429" i="26" s="1"/>
  <c r="X564" i="6"/>
  <c r="W564" i="6" a="1"/>
  <c r="W564" i="6" s="1"/>
  <c r="AA563" i="6"/>
  <c r="I428" i="26" s="1"/>
  <c r="G428" i="26" s="1"/>
  <c r="N428" i="26" s="1"/>
  <c r="X563" i="6"/>
  <c r="W563" i="6" a="1"/>
  <c r="W563" i="6" s="1"/>
  <c r="AA562" i="6"/>
  <c r="X562" i="6"/>
  <c r="W562" i="6" a="1"/>
  <c r="W562" i="6" s="1"/>
  <c r="AA561" i="6"/>
  <c r="X561" i="6"/>
  <c r="W561" i="6" a="1"/>
  <c r="W561" i="6" s="1"/>
  <c r="AA560" i="6"/>
  <c r="X560" i="6"/>
  <c r="W560" i="6" a="1"/>
  <c r="W560" i="6" s="1"/>
  <c r="AA559" i="6"/>
  <c r="X559" i="6"/>
  <c r="W559" i="6" a="1"/>
  <c r="W559" i="6" s="1"/>
  <c r="AA558" i="6"/>
  <c r="X558" i="6"/>
  <c r="W558" i="6" a="1"/>
  <c r="W558" i="6" s="1"/>
  <c r="I426" i="5" s="1"/>
  <c r="G426" i="5" s="1"/>
  <c r="AA557" i="6"/>
  <c r="X557" i="6"/>
  <c r="W557" i="6" a="1"/>
  <c r="W557" i="6" s="1"/>
  <c r="AA556" i="6"/>
  <c r="X556" i="6"/>
  <c r="W556" i="6" a="1"/>
  <c r="W556" i="6" s="1"/>
  <c r="AA555" i="6"/>
  <c r="X555" i="6"/>
  <c r="W555" i="6" a="1"/>
  <c r="W555" i="6" s="1"/>
  <c r="AA554" i="6"/>
  <c r="X554" i="6"/>
  <c r="W554" i="6" a="1"/>
  <c r="W554" i="6" s="1"/>
  <c r="AA553" i="6"/>
  <c r="X553" i="6"/>
  <c r="W553" i="6" a="1"/>
  <c r="W553" i="6" s="1"/>
  <c r="AA552" i="6"/>
  <c r="X552" i="6"/>
  <c r="W552" i="6" a="1"/>
  <c r="W552" i="6" s="1"/>
  <c r="AA551" i="6"/>
  <c r="X551" i="6"/>
  <c r="W551" i="6" a="1"/>
  <c r="W551" i="6" s="1"/>
  <c r="AA550" i="6"/>
  <c r="X550" i="6"/>
  <c r="W550" i="6" a="1"/>
  <c r="W550" i="6" s="1"/>
  <c r="I425" i="5" s="1"/>
  <c r="AA549" i="6"/>
  <c r="X549" i="6"/>
  <c r="W549" i="6" a="1"/>
  <c r="W549" i="6" s="1"/>
  <c r="AA548" i="6"/>
  <c r="X548" i="6"/>
  <c r="W548" i="6" a="1"/>
  <c r="W548" i="6" s="1"/>
  <c r="AA547" i="6"/>
  <c r="X547" i="6"/>
  <c r="W547" i="6" a="1"/>
  <c r="W547" i="6" s="1"/>
  <c r="AA546" i="6"/>
  <c r="X546" i="6"/>
  <c r="W546" i="6" a="1"/>
  <c r="W546" i="6" s="1"/>
  <c r="AA545" i="6"/>
  <c r="X545" i="6"/>
  <c r="W545" i="6" a="1"/>
  <c r="W545" i="6" s="1"/>
  <c r="AA544" i="6"/>
  <c r="X544" i="6"/>
  <c r="W544" i="6" a="1"/>
  <c r="W544" i="6" s="1"/>
  <c r="AA543" i="6"/>
  <c r="X543" i="6"/>
  <c r="W543" i="6" a="1"/>
  <c r="W543" i="6" s="1"/>
  <c r="AA542" i="6"/>
  <c r="X542" i="6"/>
  <c r="W542" i="6" a="1"/>
  <c r="W542" i="6" s="1"/>
  <c r="AA541" i="6"/>
  <c r="X541" i="6"/>
  <c r="W541" i="6" a="1"/>
  <c r="W541" i="6" s="1"/>
  <c r="AA540" i="6"/>
  <c r="X540" i="6"/>
  <c r="W540" i="6" a="1"/>
  <c r="W540" i="6" s="1"/>
  <c r="AA539" i="6"/>
  <c r="X539" i="6"/>
  <c r="W539" i="6" a="1"/>
  <c r="W539" i="6" s="1"/>
  <c r="AA538" i="6"/>
  <c r="X538" i="6"/>
  <c r="W538" i="6" a="1"/>
  <c r="W538" i="6" s="1"/>
  <c r="AA537" i="6"/>
  <c r="X537" i="6"/>
  <c r="W537" i="6" a="1"/>
  <c r="W537" i="6" s="1"/>
  <c r="I423" i="5" s="1"/>
  <c r="AA536" i="6"/>
  <c r="X536" i="6"/>
  <c r="W536" i="6" a="1"/>
  <c r="W536" i="6" s="1"/>
  <c r="AA535" i="6"/>
  <c r="X535" i="6"/>
  <c r="W535" i="6" a="1"/>
  <c r="W535" i="6" s="1"/>
  <c r="AA534" i="6"/>
  <c r="X534" i="6"/>
  <c r="W534" i="6" a="1"/>
  <c r="W534" i="6" s="1"/>
  <c r="AA533" i="6"/>
  <c r="X533" i="6"/>
  <c r="W533" i="6" a="1"/>
  <c r="W533" i="6" s="1"/>
  <c r="AA532" i="6"/>
  <c r="X532" i="6"/>
  <c r="W532" i="6" a="1"/>
  <c r="W532" i="6" s="1"/>
  <c r="AA531" i="6"/>
  <c r="X531" i="6"/>
  <c r="W531" i="6" a="1"/>
  <c r="W531" i="6" s="1"/>
  <c r="AA530" i="6"/>
  <c r="X530" i="6"/>
  <c r="W530" i="6" a="1"/>
  <c r="W530" i="6" s="1"/>
  <c r="AA529" i="6"/>
  <c r="X529" i="6"/>
  <c r="W529" i="6" a="1"/>
  <c r="W529" i="6" s="1"/>
  <c r="I416" i="5" s="1"/>
  <c r="AA528" i="6"/>
  <c r="X528" i="6"/>
  <c r="W528" i="6" a="1"/>
  <c r="W528" i="6" s="1"/>
  <c r="AA527" i="6"/>
  <c r="X527" i="6"/>
  <c r="W527" i="6" a="1"/>
  <c r="W527" i="6" s="1"/>
  <c r="AA526" i="6"/>
  <c r="X526" i="6"/>
  <c r="W526" i="6" a="1"/>
  <c r="W526" i="6" s="1"/>
  <c r="AA525" i="6"/>
  <c r="X525" i="6"/>
  <c r="W525" i="6" a="1"/>
  <c r="W525" i="6" s="1"/>
  <c r="AA524" i="6"/>
  <c r="X524" i="6"/>
  <c r="W524" i="6" a="1"/>
  <c r="W524" i="6" s="1"/>
  <c r="AA523" i="6"/>
  <c r="X523" i="6"/>
  <c r="W523" i="6" a="1"/>
  <c r="W523" i="6" s="1"/>
  <c r="AA522" i="6"/>
  <c r="X522" i="6"/>
  <c r="W522" i="6" a="1"/>
  <c r="W522" i="6" s="1"/>
  <c r="AA521" i="6"/>
  <c r="X521" i="6"/>
  <c r="W521" i="6" a="1"/>
  <c r="W521" i="6" s="1"/>
  <c r="I412" i="5" s="1"/>
  <c r="AA520" i="6"/>
  <c r="X520" i="6"/>
  <c r="W520" i="6" a="1"/>
  <c r="W520" i="6" s="1"/>
  <c r="AA519" i="6"/>
  <c r="X519" i="6"/>
  <c r="W519" i="6" a="1"/>
  <c r="W519" i="6" s="1"/>
  <c r="AA518" i="6"/>
  <c r="X518" i="6"/>
  <c r="W518" i="6" a="1"/>
  <c r="W518" i="6" s="1"/>
  <c r="AA517" i="6"/>
  <c r="X517" i="6"/>
  <c r="W517" i="6" a="1"/>
  <c r="W517" i="6" s="1"/>
  <c r="AA516" i="6"/>
  <c r="X516" i="6"/>
  <c r="W516" i="6" a="1"/>
  <c r="W516" i="6" s="1"/>
  <c r="AA515" i="6"/>
  <c r="X515" i="6"/>
  <c r="AA514" i="6"/>
  <c r="X514" i="6"/>
  <c r="AA513" i="6"/>
  <c r="X513" i="6"/>
  <c r="W513" i="6" a="1"/>
  <c r="W513" i="6" s="1"/>
  <c r="AA512" i="6"/>
  <c r="X512" i="6"/>
  <c r="W512" i="6" a="1"/>
  <c r="W512" i="6" s="1"/>
  <c r="AA511" i="6"/>
  <c r="X511" i="6"/>
  <c r="W511" i="6" a="1"/>
  <c r="W511" i="6" s="1"/>
  <c r="AA510" i="6"/>
  <c r="X510" i="6"/>
  <c r="W510" i="6" a="1"/>
  <c r="W510" i="6" s="1"/>
  <c r="AA509" i="6"/>
  <c r="X509" i="6"/>
  <c r="W509" i="6" a="1"/>
  <c r="W509" i="6" s="1"/>
  <c r="AA508" i="6"/>
  <c r="X508" i="6"/>
  <c r="AA507" i="6"/>
  <c r="X507" i="6"/>
  <c r="W507" i="6" a="1"/>
  <c r="W507" i="6" s="1"/>
  <c r="AA506" i="6"/>
  <c r="X506" i="6"/>
  <c r="W506" i="6" a="1"/>
  <c r="W506" i="6" s="1"/>
  <c r="AA505" i="6"/>
  <c r="X505" i="6"/>
  <c r="W505" i="6" a="1"/>
  <c r="W505" i="6" s="1"/>
  <c r="AA504" i="6"/>
  <c r="X504" i="6"/>
  <c r="W504" i="6" a="1"/>
  <c r="W504" i="6" s="1"/>
  <c r="I396" i="5" s="1"/>
  <c r="AA503" i="6"/>
  <c r="X503" i="6"/>
  <c r="W503" i="6" a="1"/>
  <c r="W503" i="6" s="1"/>
  <c r="AA502" i="6"/>
  <c r="X502" i="6"/>
  <c r="W502" i="6" a="1"/>
  <c r="W502" i="6" s="1"/>
  <c r="AA501" i="6"/>
  <c r="X501" i="6"/>
  <c r="W501" i="6" a="1"/>
  <c r="W501" i="6" s="1"/>
  <c r="AA500" i="6"/>
  <c r="X500" i="6"/>
  <c r="W500" i="6" a="1"/>
  <c r="W500" i="6" s="1"/>
  <c r="AA499" i="6"/>
  <c r="I382" i="5" s="1"/>
  <c r="X499" i="6"/>
  <c r="W499" i="6" a="1"/>
  <c r="W499" i="6" s="1"/>
  <c r="AA498" i="6"/>
  <c r="I379" i="26" s="1"/>
  <c r="X498" i="6"/>
  <c r="W498" i="6" a="1"/>
  <c r="W498" i="6" s="1"/>
  <c r="AA497" i="6"/>
  <c r="X497" i="6"/>
  <c r="W497" i="6" a="1"/>
  <c r="W497" i="6" s="1"/>
  <c r="AA496" i="6"/>
  <c r="X496" i="6"/>
  <c r="W496" i="6" a="1"/>
  <c r="W496" i="6" s="1"/>
  <c r="AA495" i="6"/>
  <c r="X495" i="6"/>
  <c r="W495" i="6" a="1"/>
  <c r="W495" i="6" s="1"/>
  <c r="AA494" i="6"/>
  <c r="X494" i="6"/>
  <c r="W494" i="6" a="1"/>
  <c r="W494" i="6" s="1"/>
  <c r="AA493" i="6"/>
  <c r="X493" i="6"/>
  <c r="W493" i="6" a="1"/>
  <c r="W493" i="6" s="1"/>
  <c r="AA492" i="6"/>
  <c r="X492" i="6"/>
  <c r="W492" i="6" a="1"/>
  <c r="W492" i="6" s="1"/>
  <c r="AA491" i="6"/>
  <c r="X491" i="6"/>
  <c r="AA490" i="6"/>
  <c r="I368" i="26" s="1"/>
  <c r="X490" i="6"/>
  <c r="W490" i="6" a="1"/>
  <c r="W490" i="6" s="1"/>
  <c r="AA489" i="6"/>
  <c r="X489" i="6"/>
  <c r="W489" i="6" a="1"/>
  <c r="W489" i="6" s="1"/>
  <c r="AA488" i="6"/>
  <c r="I363" i="26" s="1"/>
  <c r="X488" i="6"/>
  <c r="W488" i="6" a="1"/>
  <c r="W488" i="6" s="1"/>
  <c r="AA487" i="6"/>
  <c r="X487" i="6"/>
  <c r="W487" i="6" a="1"/>
  <c r="W487" i="6" s="1"/>
  <c r="AA486" i="6"/>
  <c r="X486" i="6"/>
  <c r="W486" i="6" a="1"/>
  <c r="W486" i="6" s="1"/>
  <c r="AA485" i="6"/>
  <c r="X485" i="6"/>
  <c r="W485" i="6" a="1"/>
  <c r="W485" i="6" s="1"/>
  <c r="I358" i="5" s="1"/>
  <c r="AA484" i="6"/>
  <c r="X484" i="6"/>
  <c r="W484" i="6" a="1"/>
  <c r="W484" i="6" s="1"/>
  <c r="AA483" i="6"/>
  <c r="X483" i="6"/>
  <c r="W483" i="6" a="1"/>
  <c r="W483" i="6" s="1"/>
  <c r="AA482" i="6"/>
  <c r="X482" i="6"/>
  <c r="W482" i="6" a="1"/>
  <c r="W482" i="6" s="1"/>
  <c r="AA481" i="6"/>
  <c r="X481" i="6"/>
  <c r="W481" i="6" a="1"/>
  <c r="W481" i="6" s="1"/>
  <c r="AA480" i="6"/>
  <c r="X480" i="6"/>
  <c r="W480" i="6" a="1"/>
  <c r="W480" i="6" s="1"/>
  <c r="AA479" i="6"/>
  <c r="I356" i="5" s="1"/>
  <c r="X479" i="6"/>
  <c r="W479" i="6" a="1"/>
  <c r="W479" i="6" s="1"/>
  <c r="AA478" i="6"/>
  <c r="X478" i="6"/>
  <c r="W478" i="6" a="1"/>
  <c r="W478" i="6" s="1"/>
  <c r="AA477" i="6"/>
  <c r="X477" i="6"/>
  <c r="W477" i="6" a="1"/>
  <c r="W477" i="6" s="1"/>
  <c r="AA476" i="6"/>
  <c r="X476" i="6"/>
  <c r="W476" i="6" a="1"/>
  <c r="W476" i="6" s="1"/>
  <c r="AA475" i="6"/>
  <c r="X475" i="6"/>
  <c r="W475" i="6" a="1"/>
  <c r="W475" i="6" s="1"/>
  <c r="AA474" i="6"/>
  <c r="X474" i="6"/>
  <c r="W474" i="6" a="1"/>
  <c r="W474" i="6" s="1"/>
  <c r="AA473" i="6"/>
  <c r="X473" i="6"/>
  <c r="AA472" i="6"/>
  <c r="X472" i="6"/>
  <c r="AA471" i="6"/>
  <c r="X471" i="6"/>
  <c r="W471" i="6" a="1"/>
  <c r="W471" i="6" s="1"/>
  <c r="I354" i="5" s="1"/>
  <c r="AA470" i="6"/>
  <c r="X470" i="6"/>
  <c r="W470" i="6" a="1"/>
  <c r="W470" i="6" s="1"/>
  <c r="AA469" i="6"/>
  <c r="X469" i="6"/>
  <c r="W469" i="6" a="1"/>
  <c r="W469" i="6" s="1"/>
  <c r="AA468" i="6"/>
  <c r="X468" i="6"/>
  <c r="W468" i="6" a="1"/>
  <c r="W468" i="6" s="1"/>
  <c r="AA467" i="6"/>
  <c r="X467" i="6"/>
  <c r="W467" i="6" a="1"/>
  <c r="W467" i="6" s="1"/>
  <c r="AA466" i="6"/>
  <c r="X466" i="6"/>
  <c r="W466" i="6" a="1"/>
  <c r="W466" i="6" s="1"/>
  <c r="AA465" i="6"/>
  <c r="X465" i="6"/>
  <c r="W465" i="6" a="1"/>
  <c r="W465" i="6" s="1"/>
  <c r="AA464" i="6"/>
  <c r="X464" i="6"/>
  <c r="W464" i="6" a="1"/>
  <c r="W464" i="6" s="1"/>
  <c r="AA463" i="6"/>
  <c r="X463" i="6"/>
  <c r="W463" i="6" a="1"/>
  <c r="W463" i="6" s="1"/>
  <c r="AA462" i="6"/>
  <c r="X462" i="6"/>
  <c r="AA461" i="6"/>
  <c r="X461" i="6"/>
  <c r="AA460" i="6"/>
  <c r="X460" i="6"/>
  <c r="W460" i="6" a="1"/>
  <c r="W460" i="6" s="1"/>
  <c r="AA459" i="6"/>
  <c r="X459" i="6"/>
  <c r="W459" i="6" a="1"/>
  <c r="W459" i="6" s="1"/>
  <c r="AA458" i="6"/>
  <c r="X458" i="6"/>
  <c r="W458" i="6" a="1"/>
  <c r="W458" i="6" s="1"/>
  <c r="AA457" i="6"/>
  <c r="X457" i="6"/>
  <c r="W457" i="6" a="1"/>
  <c r="W457" i="6" s="1"/>
  <c r="AA456" i="6"/>
  <c r="X456" i="6"/>
  <c r="W456" i="6" a="1"/>
  <c r="W456" i="6" s="1"/>
  <c r="AA455" i="6"/>
  <c r="X455" i="6"/>
  <c r="W455" i="6" a="1"/>
  <c r="W455" i="6" s="1"/>
  <c r="AA454" i="6"/>
  <c r="X454" i="6"/>
  <c r="AA453" i="6"/>
  <c r="X453" i="6"/>
  <c r="W453" i="6" a="1"/>
  <c r="W453" i="6" s="1"/>
  <c r="AA452" i="6"/>
  <c r="X452" i="6"/>
  <c r="W452" i="6" a="1"/>
  <c r="W452" i="6" s="1"/>
  <c r="AA451" i="6"/>
  <c r="X451" i="6"/>
  <c r="W451" i="6" a="1"/>
  <c r="W451" i="6" s="1"/>
  <c r="AA450" i="6"/>
  <c r="X450" i="6"/>
  <c r="W450" i="6" a="1"/>
  <c r="W450" i="6" s="1"/>
  <c r="AA449" i="6"/>
  <c r="X449" i="6"/>
  <c r="W449" i="6" a="1"/>
  <c r="W449" i="6" s="1"/>
  <c r="AA448" i="6"/>
  <c r="X448" i="6"/>
  <c r="W448" i="6" a="1"/>
  <c r="W448" i="6" s="1"/>
  <c r="AA447" i="6"/>
  <c r="X447" i="6"/>
  <c r="AA446" i="6"/>
  <c r="X446" i="6"/>
  <c r="AA445" i="6"/>
  <c r="X445" i="6"/>
  <c r="W445" i="6" a="1"/>
  <c r="W445" i="6" s="1"/>
  <c r="AA444" i="6"/>
  <c r="X444" i="6"/>
  <c r="W444" i="6" a="1"/>
  <c r="W444" i="6" s="1"/>
  <c r="AA443" i="6"/>
  <c r="X443" i="6"/>
  <c r="W443" i="6" a="1"/>
  <c r="W443" i="6" s="1"/>
  <c r="AA442" i="6"/>
  <c r="X442" i="6"/>
  <c r="W442" i="6" a="1"/>
  <c r="W442" i="6" s="1"/>
  <c r="AA441" i="6"/>
  <c r="X441" i="6"/>
  <c r="W441" i="6" a="1"/>
  <c r="W441" i="6" s="1"/>
  <c r="AA440" i="6"/>
  <c r="X440" i="6"/>
  <c r="W440" i="6" a="1"/>
  <c r="W440" i="6" s="1"/>
  <c r="AA439" i="6"/>
  <c r="X439" i="6"/>
  <c r="W439" i="6" a="1"/>
  <c r="W439" i="6" s="1"/>
  <c r="AA438" i="6"/>
  <c r="X438" i="6"/>
  <c r="W438" i="6" a="1"/>
  <c r="W438" i="6" s="1"/>
  <c r="AA437" i="6"/>
  <c r="X437" i="6"/>
  <c r="W437" i="6" a="1"/>
  <c r="W437" i="6" s="1"/>
  <c r="AA436" i="6"/>
  <c r="X436" i="6"/>
  <c r="W436" i="6" a="1"/>
  <c r="W436" i="6" s="1"/>
  <c r="AA435" i="6"/>
  <c r="X435" i="6"/>
  <c r="AA434" i="6"/>
  <c r="X434" i="6"/>
  <c r="AA433" i="6"/>
  <c r="X433" i="6"/>
  <c r="AA432" i="6"/>
  <c r="X432" i="6"/>
  <c r="W432" i="6" a="1"/>
  <c r="W432" i="6" s="1"/>
  <c r="AA431" i="6"/>
  <c r="X431" i="6"/>
  <c r="W431" i="6" a="1"/>
  <c r="W431" i="6" s="1"/>
  <c r="AA430" i="6"/>
  <c r="X430" i="6"/>
  <c r="W430" i="6" a="1"/>
  <c r="W430" i="6" s="1"/>
  <c r="AA429" i="6"/>
  <c r="X429" i="6"/>
  <c r="W429" i="6" a="1"/>
  <c r="W429" i="6" s="1"/>
  <c r="AA428" i="6"/>
  <c r="X428" i="6"/>
  <c r="W428" i="6" a="1"/>
  <c r="W428" i="6" s="1"/>
  <c r="AA427" i="6"/>
  <c r="X427" i="6"/>
  <c r="W427" i="6" a="1"/>
  <c r="W427" i="6" s="1"/>
  <c r="AA426" i="6"/>
  <c r="X426" i="6"/>
  <c r="W426" i="6" a="1"/>
  <c r="W426" i="6" s="1"/>
  <c r="AA425" i="6"/>
  <c r="X425" i="6"/>
  <c r="W425" i="6" a="1"/>
  <c r="W425" i="6" s="1"/>
  <c r="AA424" i="6"/>
  <c r="X424" i="6"/>
  <c r="W424" i="6" a="1"/>
  <c r="W424" i="6" s="1"/>
  <c r="AA423" i="6"/>
  <c r="X423" i="6"/>
  <c r="W423" i="6" a="1"/>
  <c r="W423" i="6" s="1"/>
  <c r="AA422" i="6"/>
  <c r="X422" i="6"/>
  <c r="W422" i="6" a="1"/>
  <c r="W422" i="6" s="1"/>
  <c r="AA421" i="6"/>
  <c r="X421" i="6"/>
  <c r="AA420" i="6"/>
  <c r="X420" i="6"/>
  <c r="W420" i="6" a="1"/>
  <c r="W420" i="6" s="1"/>
  <c r="AA419" i="6"/>
  <c r="X419" i="6"/>
  <c r="W419" i="6" a="1"/>
  <c r="W419" i="6" s="1"/>
  <c r="AA418" i="6"/>
  <c r="X418" i="6"/>
  <c r="W418" i="6" a="1"/>
  <c r="W418" i="6" s="1"/>
  <c r="AA417" i="6"/>
  <c r="X417" i="6"/>
  <c r="W417" i="6" a="1"/>
  <c r="W417" i="6" s="1"/>
  <c r="AA416" i="6"/>
  <c r="X416" i="6"/>
  <c r="W416" i="6" a="1"/>
  <c r="W416" i="6" s="1"/>
  <c r="AA415" i="6"/>
  <c r="X415" i="6"/>
  <c r="W415" i="6" a="1"/>
  <c r="W415" i="6" s="1"/>
  <c r="AA414" i="6"/>
  <c r="I344" i="5" s="1"/>
  <c r="X414" i="6"/>
  <c r="W414" i="6" a="1"/>
  <c r="W414" i="6" s="1"/>
  <c r="AA413" i="6"/>
  <c r="X413" i="6"/>
  <c r="W413" i="6" a="1"/>
  <c r="W413" i="6" s="1"/>
  <c r="AA412" i="6"/>
  <c r="X412" i="6"/>
  <c r="W412" i="6" a="1"/>
  <c r="W412" i="6" s="1"/>
  <c r="AA411" i="6"/>
  <c r="X411" i="6"/>
  <c r="W411" i="6" a="1"/>
  <c r="W411" i="6" s="1"/>
  <c r="AA410" i="6"/>
  <c r="X410" i="6"/>
  <c r="W410" i="6" a="1"/>
  <c r="W410" i="6" s="1"/>
  <c r="AA409" i="6"/>
  <c r="X409" i="6"/>
  <c r="W409" i="6" a="1"/>
  <c r="W409" i="6" s="1"/>
  <c r="AA408" i="6"/>
  <c r="X408" i="6"/>
  <c r="W408" i="6" a="1"/>
  <c r="W408" i="6" s="1"/>
  <c r="AA407" i="6"/>
  <c r="I343" i="5" s="1"/>
  <c r="X407" i="6"/>
  <c r="W407" i="6" a="1"/>
  <c r="W407" i="6" s="1"/>
  <c r="AA406" i="6"/>
  <c r="X406" i="6"/>
  <c r="W406" i="6" a="1"/>
  <c r="W406" i="6" s="1"/>
  <c r="AA405" i="6"/>
  <c r="X405" i="6"/>
  <c r="W405" i="6" a="1"/>
  <c r="W405" i="6" s="1"/>
  <c r="AA404" i="6"/>
  <c r="X404" i="6"/>
  <c r="W404" i="6" a="1"/>
  <c r="W404" i="6" s="1"/>
  <c r="AA403" i="6"/>
  <c r="X403" i="6"/>
  <c r="W403" i="6" a="1"/>
  <c r="W403" i="6" s="1"/>
  <c r="AA402" i="6"/>
  <c r="X402" i="6"/>
  <c r="W402" i="6" a="1"/>
  <c r="W402" i="6" s="1"/>
  <c r="AA401" i="6"/>
  <c r="X401" i="6"/>
  <c r="W401" i="6" a="1"/>
  <c r="W401" i="6" s="1"/>
  <c r="AA400" i="6"/>
  <c r="X400" i="6"/>
  <c r="W400" i="6" a="1"/>
  <c r="W400" i="6" s="1"/>
  <c r="AA399" i="6"/>
  <c r="X399" i="6"/>
  <c r="W399" i="6" a="1"/>
  <c r="W399" i="6" s="1"/>
  <c r="AA398" i="6"/>
  <c r="X398" i="6"/>
  <c r="W398" i="6" a="1"/>
  <c r="W398" i="6" s="1"/>
  <c r="AA397" i="6"/>
  <c r="X397" i="6"/>
  <c r="W397" i="6" a="1"/>
  <c r="W397" i="6" s="1"/>
  <c r="AA396" i="6"/>
  <c r="X396" i="6"/>
  <c r="W396" i="6" a="1"/>
  <c r="W396" i="6" s="1"/>
  <c r="AA395" i="6"/>
  <c r="X395" i="6"/>
  <c r="W395" i="6" a="1"/>
  <c r="W395" i="6" s="1"/>
  <c r="AA394" i="6"/>
  <c r="X394" i="6"/>
  <c r="W394" i="6" a="1"/>
  <c r="W394" i="6" s="1"/>
  <c r="AA393" i="6"/>
  <c r="X393" i="6"/>
  <c r="AA392" i="6"/>
  <c r="X392" i="6"/>
  <c r="AA391" i="6"/>
  <c r="X391" i="6"/>
  <c r="W391" i="6" a="1"/>
  <c r="W391" i="6" s="1"/>
  <c r="AA390" i="6"/>
  <c r="X390" i="6"/>
  <c r="W390" i="6" a="1"/>
  <c r="W390" i="6" s="1"/>
  <c r="AA389" i="6"/>
  <c r="X389" i="6"/>
  <c r="W389" i="6" a="1"/>
  <c r="W389" i="6" s="1"/>
  <c r="AA388" i="6"/>
  <c r="X388" i="6"/>
  <c r="W388" i="6" a="1"/>
  <c r="W388" i="6" s="1"/>
  <c r="AA387" i="6"/>
  <c r="X387" i="6"/>
  <c r="W387" i="6" a="1"/>
  <c r="W387" i="6" s="1"/>
  <c r="AA386" i="6"/>
  <c r="X386" i="6"/>
  <c r="W386" i="6" a="1"/>
  <c r="W386" i="6" s="1"/>
  <c r="AA385" i="6"/>
  <c r="X385" i="6"/>
  <c r="W385" i="6" a="1"/>
  <c r="W385" i="6" s="1"/>
  <c r="AA384" i="6"/>
  <c r="X384" i="6"/>
  <c r="AA383" i="6"/>
  <c r="X383" i="6"/>
  <c r="AA382" i="6"/>
  <c r="X382" i="6"/>
  <c r="W382" i="6" a="1"/>
  <c r="W382" i="6" s="1"/>
  <c r="AA381" i="6"/>
  <c r="X381" i="6"/>
  <c r="W381" i="6" a="1"/>
  <c r="W381" i="6" s="1"/>
  <c r="AA380" i="6"/>
  <c r="X380" i="6"/>
  <c r="W380" i="6" a="1"/>
  <c r="W380" i="6" s="1"/>
  <c r="AA379" i="6"/>
  <c r="X379" i="6"/>
  <c r="W379" i="6" a="1"/>
  <c r="W379" i="6" s="1"/>
  <c r="AA378" i="6"/>
  <c r="I336" i="5" s="1"/>
  <c r="X378" i="6"/>
  <c r="W378" i="6" a="1"/>
  <c r="W378" i="6" s="1"/>
  <c r="AA377" i="6"/>
  <c r="X377" i="6"/>
  <c r="W377" i="6" a="1"/>
  <c r="W377" i="6" s="1"/>
  <c r="AA376" i="6"/>
  <c r="X376" i="6"/>
  <c r="W376" i="6" a="1"/>
  <c r="W376" i="6" s="1"/>
  <c r="I335" i="5" s="1"/>
  <c r="AA375" i="6"/>
  <c r="X375" i="6"/>
  <c r="W375" i="6" a="1"/>
  <c r="W375" i="6" s="1"/>
  <c r="AA374" i="6"/>
  <c r="X374" i="6"/>
  <c r="W374" i="6" a="1"/>
  <c r="W374" i="6" s="1"/>
  <c r="AA373" i="6"/>
  <c r="X373" i="6"/>
  <c r="W373" i="6" a="1"/>
  <c r="W373" i="6" s="1"/>
  <c r="AA372" i="6"/>
  <c r="X372" i="6"/>
  <c r="AA371" i="6"/>
  <c r="X371" i="6"/>
  <c r="W371" i="6" a="1"/>
  <c r="W371" i="6" s="1"/>
  <c r="AA370" i="6"/>
  <c r="X370" i="6"/>
  <c r="W370" i="6" a="1"/>
  <c r="W370" i="6" s="1"/>
  <c r="AA369" i="6"/>
  <c r="X369" i="6"/>
  <c r="W369" i="6" a="1"/>
  <c r="W369" i="6" s="1"/>
  <c r="AA368" i="6"/>
  <c r="X368" i="6"/>
  <c r="W368" i="6" a="1"/>
  <c r="W368" i="6" s="1"/>
  <c r="AA367" i="6"/>
  <c r="X367" i="6"/>
  <c r="W367" i="6" a="1"/>
  <c r="W367" i="6" s="1"/>
  <c r="AA366" i="6"/>
  <c r="X366" i="6"/>
  <c r="W366" i="6" a="1"/>
  <c r="W366" i="6" s="1"/>
  <c r="AA365" i="6"/>
  <c r="X365" i="6"/>
  <c r="W365" i="6" a="1"/>
  <c r="W365" i="6" s="1"/>
  <c r="AA364" i="6"/>
  <c r="X364" i="6"/>
  <c r="W364" i="6" a="1"/>
  <c r="W364" i="6" s="1"/>
  <c r="AA363" i="6"/>
  <c r="X363" i="6"/>
  <c r="W363" i="6" a="1"/>
  <c r="W363" i="6" s="1"/>
  <c r="AA362" i="6"/>
  <c r="X362" i="6"/>
  <c r="AA361" i="6"/>
  <c r="X361" i="6"/>
  <c r="AA360" i="6"/>
  <c r="X360" i="6"/>
  <c r="AA359" i="6"/>
  <c r="X359" i="6"/>
  <c r="W359" i="6" a="1"/>
  <c r="W359" i="6" s="1"/>
  <c r="AA358" i="6"/>
  <c r="X358" i="6"/>
  <c r="W358" i="6" a="1"/>
  <c r="W358" i="6" s="1"/>
  <c r="AA357" i="6"/>
  <c r="X357" i="6"/>
  <c r="W357" i="6" a="1"/>
  <c r="W357" i="6" s="1"/>
  <c r="AA356" i="6"/>
  <c r="X356" i="6"/>
  <c r="W356" i="6" a="1"/>
  <c r="W356" i="6" s="1"/>
  <c r="AA355" i="6"/>
  <c r="X355" i="6"/>
  <c r="W355" i="6" a="1"/>
  <c r="W355" i="6" s="1"/>
  <c r="AA354" i="6"/>
  <c r="X354" i="6"/>
  <c r="W354" i="6" a="1"/>
  <c r="W354" i="6" s="1"/>
  <c r="AA353" i="6"/>
  <c r="X353" i="6"/>
  <c r="W353" i="6" a="1"/>
  <c r="W353" i="6" s="1"/>
  <c r="AA352" i="6"/>
  <c r="X352" i="6"/>
  <c r="AA351" i="6"/>
  <c r="X351" i="6"/>
  <c r="W351" i="6" a="1"/>
  <c r="W351" i="6" s="1"/>
  <c r="AA350" i="6"/>
  <c r="X350" i="6"/>
  <c r="W350" i="6" a="1"/>
  <c r="W350" i="6" s="1"/>
  <c r="AA349" i="6"/>
  <c r="X349" i="6"/>
  <c r="W349" i="6" a="1"/>
  <c r="W349" i="6" s="1"/>
  <c r="AA348" i="6"/>
  <c r="X348" i="6"/>
  <c r="W348" i="6" a="1"/>
  <c r="W348" i="6" s="1"/>
  <c r="AA347" i="6"/>
  <c r="X347" i="6"/>
  <c r="W347" i="6" a="1"/>
  <c r="W347" i="6" s="1"/>
  <c r="AA346" i="6"/>
  <c r="X346" i="6"/>
  <c r="W346" i="6" a="1"/>
  <c r="W346" i="6" s="1"/>
  <c r="AA345" i="6"/>
  <c r="X345" i="6"/>
  <c r="W345" i="6" a="1"/>
  <c r="W345" i="6" s="1"/>
  <c r="I325" i="5" s="1"/>
  <c r="AA344" i="6"/>
  <c r="X344" i="6"/>
  <c r="W344" i="6" a="1"/>
  <c r="W344" i="6" s="1"/>
  <c r="AA343" i="6"/>
  <c r="X343" i="6"/>
  <c r="W343" i="6" a="1"/>
  <c r="W343" i="6" s="1"/>
  <c r="AA342" i="6"/>
  <c r="X342" i="6"/>
  <c r="W342" i="6" a="1"/>
  <c r="W342" i="6" s="1"/>
  <c r="AA341" i="6"/>
  <c r="X341" i="6"/>
  <c r="W341" i="6" a="1"/>
  <c r="W341" i="6" s="1"/>
  <c r="AA340" i="6"/>
  <c r="X340" i="6"/>
  <c r="W340" i="6" a="1"/>
  <c r="W340" i="6" s="1"/>
  <c r="AA339" i="6"/>
  <c r="X339" i="6"/>
  <c r="W339" i="6" a="1"/>
  <c r="W339" i="6" s="1"/>
  <c r="AA338" i="6"/>
  <c r="X338" i="6"/>
  <c r="W338" i="6" a="1"/>
  <c r="W338" i="6" s="1"/>
  <c r="AA337" i="6"/>
  <c r="X337" i="6"/>
  <c r="W337" i="6" a="1"/>
  <c r="W337" i="6" s="1"/>
  <c r="I324" i="5" s="1"/>
  <c r="AA336" i="6"/>
  <c r="X336" i="6"/>
  <c r="W336" i="6" a="1"/>
  <c r="W336" i="6" s="1"/>
  <c r="AA335" i="6"/>
  <c r="X335" i="6"/>
  <c r="W335" i="6" a="1"/>
  <c r="W335" i="6" s="1"/>
  <c r="AA334" i="6"/>
  <c r="X334" i="6"/>
  <c r="W334" i="6" a="1"/>
  <c r="W334" i="6" s="1"/>
  <c r="AA333" i="6"/>
  <c r="X333" i="6"/>
  <c r="W333" i="6" a="1"/>
  <c r="W333" i="6" s="1"/>
  <c r="AA332" i="6"/>
  <c r="X332" i="6"/>
  <c r="W332" i="6" a="1"/>
  <c r="W332" i="6" s="1"/>
  <c r="AA331" i="6"/>
  <c r="X331" i="6"/>
  <c r="W331" i="6" a="1"/>
  <c r="W331" i="6" s="1"/>
  <c r="AA330" i="6"/>
  <c r="X330" i="6"/>
  <c r="W330" i="6" a="1"/>
  <c r="W330" i="6" s="1"/>
  <c r="AA329" i="6"/>
  <c r="X329" i="6"/>
  <c r="W329" i="6" a="1"/>
  <c r="W329" i="6" s="1"/>
  <c r="I323" i="5" s="1"/>
  <c r="AA328" i="6"/>
  <c r="X328" i="6"/>
  <c r="W328" i="6" a="1"/>
  <c r="W328" i="6" s="1"/>
  <c r="AA327" i="6"/>
  <c r="X327" i="6"/>
  <c r="W327" i="6" a="1"/>
  <c r="W327" i="6" s="1"/>
  <c r="AA326" i="6"/>
  <c r="X326" i="6"/>
  <c r="W326" i="6" a="1"/>
  <c r="W326" i="6" s="1"/>
  <c r="AA325" i="6"/>
  <c r="X325" i="6"/>
  <c r="W325" i="6" a="1"/>
  <c r="W325" i="6" s="1"/>
  <c r="AA324" i="6"/>
  <c r="X324" i="6"/>
  <c r="W324" i="6" a="1"/>
  <c r="W324" i="6" s="1"/>
  <c r="AA323" i="6"/>
  <c r="X323" i="6"/>
  <c r="W323" i="6" a="1"/>
  <c r="W323" i="6" s="1"/>
  <c r="AA322" i="6"/>
  <c r="X322" i="6"/>
  <c r="W322" i="6" a="1"/>
  <c r="W322" i="6" s="1"/>
  <c r="AA321" i="6"/>
  <c r="X321" i="6"/>
  <c r="W321" i="6" a="1"/>
  <c r="W321" i="6" s="1"/>
  <c r="AA320" i="6"/>
  <c r="X320" i="6"/>
  <c r="W320" i="6" a="1"/>
  <c r="W320" i="6" s="1"/>
  <c r="AA319" i="6"/>
  <c r="X319" i="6"/>
  <c r="W319" i="6" a="1"/>
  <c r="W319" i="6" s="1"/>
  <c r="AA318" i="6"/>
  <c r="X318" i="6"/>
  <c r="W318" i="6" a="1"/>
  <c r="W318" i="6" s="1"/>
  <c r="AA317" i="6"/>
  <c r="X317" i="6"/>
  <c r="W317" i="6" a="1"/>
  <c r="W317" i="6" s="1"/>
  <c r="AA316" i="6"/>
  <c r="X316" i="6"/>
  <c r="W316" i="6" a="1"/>
  <c r="W316" i="6" s="1"/>
  <c r="AA315" i="6"/>
  <c r="X315" i="6"/>
  <c r="W315" i="6" a="1"/>
  <c r="W315" i="6" s="1"/>
  <c r="AA314" i="6"/>
  <c r="X314" i="6"/>
  <c r="W314" i="6" a="1"/>
  <c r="W314" i="6" s="1"/>
  <c r="AA313" i="6"/>
  <c r="X313" i="6"/>
  <c r="W313" i="6" a="1"/>
  <c r="W313" i="6" s="1"/>
  <c r="AA312" i="6"/>
  <c r="X312" i="6"/>
  <c r="AA311" i="6"/>
  <c r="X311" i="6"/>
  <c r="AA310" i="6"/>
  <c r="I321" i="26" s="1"/>
  <c r="X310" i="6"/>
  <c r="W310" i="6" a="1"/>
  <c r="W310" i="6" s="1"/>
  <c r="AA309" i="6"/>
  <c r="X309" i="6"/>
  <c r="W309" i="6" a="1"/>
  <c r="W309" i="6" s="1"/>
  <c r="AA308" i="6"/>
  <c r="X308" i="6"/>
  <c r="W308" i="6" a="1"/>
  <c r="W308" i="6" s="1"/>
  <c r="AA307" i="6"/>
  <c r="X307" i="6"/>
  <c r="W307" i="6" a="1"/>
  <c r="W307" i="6" s="1"/>
  <c r="I320" i="5" s="1"/>
  <c r="AA306" i="6"/>
  <c r="X306" i="6"/>
  <c r="W306" i="6" a="1"/>
  <c r="W306" i="6" s="1"/>
  <c r="AA305" i="6"/>
  <c r="X305" i="6"/>
  <c r="W305" i="6" a="1"/>
  <c r="W305" i="6" s="1"/>
  <c r="AA304" i="6"/>
  <c r="X304" i="6"/>
  <c r="W304" i="6" a="1"/>
  <c r="W304" i="6" s="1"/>
  <c r="AA303" i="6"/>
  <c r="X303" i="6"/>
  <c r="W303" i="6" a="1"/>
  <c r="W303" i="6" s="1"/>
  <c r="AA302" i="6"/>
  <c r="X302" i="6"/>
  <c r="W302" i="6" a="1"/>
  <c r="W302" i="6" s="1"/>
  <c r="AA301" i="6"/>
  <c r="X301" i="6"/>
  <c r="W301" i="6" a="1"/>
  <c r="W301" i="6" s="1"/>
  <c r="AA300" i="6"/>
  <c r="X300" i="6"/>
  <c r="W300" i="6" a="1"/>
  <c r="W300" i="6" s="1"/>
  <c r="AA299" i="6"/>
  <c r="X299" i="6"/>
  <c r="W299" i="6" a="1"/>
  <c r="W299" i="6" s="1"/>
  <c r="AA298" i="6"/>
  <c r="X298" i="6"/>
  <c r="W298" i="6" a="1"/>
  <c r="W298" i="6" s="1"/>
  <c r="AA297" i="6"/>
  <c r="X297" i="6"/>
  <c r="W297" i="6" a="1"/>
  <c r="W297" i="6" s="1"/>
  <c r="AA296" i="6"/>
  <c r="X296" i="6"/>
  <c r="W296" i="6" a="1"/>
  <c r="W296" i="6" s="1"/>
  <c r="AA295" i="6"/>
  <c r="X295" i="6"/>
  <c r="W295" i="6" a="1"/>
  <c r="W295" i="6" s="1"/>
  <c r="AA294" i="6"/>
  <c r="X294" i="6"/>
  <c r="W294" i="6" a="1"/>
  <c r="W294" i="6" s="1"/>
  <c r="AA293" i="6"/>
  <c r="X293" i="6"/>
  <c r="W293" i="6" a="1"/>
  <c r="W293" i="6" s="1"/>
  <c r="AA292" i="6"/>
  <c r="X292" i="6"/>
  <c r="W292" i="6" a="1"/>
  <c r="W292" i="6" s="1"/>
  <c r="I318" i="5" s="1"/>
  <c r="AA291" i="6"/>
  <c r="X291" i="6"/>
  <c r="W291" i="6" a="1"/>
  <c r="W291" i="6" s="1"/>
  <c r="AA290" i="6"/>
  <c r="X290" i="6"/>
  <c r="W290" i="6" a="1"/>
  <c r="W290" i="6" s="1"/>
  <c r="AA289" i="6"/>
  <c r="X289" i="6"/>
  <c r="W289" i="6" a="1"/>
  <c r="W289" i="6" s="1"/>
  <c r="AA288" i="6"/>
  <c r="X288" i="6"/>
  <c r="W288" i="6" a="1"/>
  <c r="W288" i="6" s="1"/>
  <c r="AA287" i="6"/>
  <c r="X287" i="6"/>
  <c r="W287" i="6" a="1"/>
  <c r="W287" i="6" s="1"/>
  <c r="AA286" i="6"/>
  <c r="X286" i="6"/>
  <c r="W286" i="6" a="1"/>
  <c r="W286" i="6" s="1"/>
  <c r="AA285" i="6"/>
  <c r="X285" i="6"/>
  <c r="W285" i="6" a="1"/>
  <c r="W285" i="6" s="1"/>
  <c r="AA284" i="6"/>
  <c r="X284" i="6"/>
  <c r="W284" i="6" a="1"/>
  <c r="W284" i="6" s="1"/>
  <c r="AA283" i="6"/>
  <c r="X283" i="6"/>
  <c r="W283" i="6" a="1"/>
  <c r="W283" i="6" s="1"/>
  <c r="AA282" i="6"/>
  <c r="X282" i="6"/>
  <c r="W282" i="6" a="1"/>
  <c r="W282" i="6" s="1"/>
  <c r="AA281" i="6"/>
  <c r="X281" i="6"/>
  <c r="AA280" i="6"/>
  <c r="X280" i="6"/>
  <c r="AA279" i="6"/>
  <c r="X279" i="6"/>
  <c r="W279" i="6" a="1"/>
  <c r="W279" i="6" s="1"/>
  <c r="AA278" i="6"/>
  <c r="X278" i="6"/>
  <c r="W278" i="6" a="1"/>
  <c r="W278" i="6" s="1"/>
  <c r="AA277" i="6"/>
  <c r="X277" i="6"/>
  <c r="W277" i="6" a="1"/>
  <c r="W277" i="6" s="1"/>
  <c r="I311" i="5" s="1"/>
  <c r="AA276" i="6"/>
  <c r="X276" i="6"/>
  <c r="W276" i="6" a="1"/>
  <c r="W276" i="6" s="1"/>
  <c r="AA275" i="6"/>
  <c r="X275" i="6"/>
  <c r="W275" i="6" a="1"/>
  <c r="W275" i="6" s="1"/>
  <c r="AA274" i="6"/>
  <c r="X274" i="6"/>
  <c r="W274" i="6" a="1"/>
  <c r="W274" i="6" s="1"/>
  <c r="AA273" i="6"/>
  <c r="X273" i="6"/>
  <c r="W273" i="6" a="1"/>
  <c r="W273" i="6" s="1"/>
  <c r="AA272" i="6"/>
  <c r="X272" i="6"/>
  <c r="W272" i="6" a="1"/>
  <c r="W272" i="6" s="1"/>
  <c r="AA271" i="6"/>
  <c r="I290" i="5" s="1"/>
  <c r="H290" i="5" s="1"/>
  <c r="X271" i="6"/>
  <c r="W271" i="6" a="1"/>
  <c r="W271" i="6" s="1"/>
  <c r="AA270" i="6"/>
  <c r="X270" i="6"/>
  <c r="W270" i="6" a="1"/>
  <c r="W270" i="6" s="1"/>
  <c r="AA269" i="6"/>
  <c r="X269" i="6"/>
  <c r="W269" i="6" a="1"/>
  <c r="W269" i="6" s="1"/>
  <c r="I289" i="5" s="1"/>
  <c r="H289" i="5" s="1"/>
  <c r="AA268" i="6"/>
  <c r="X268" i="6"/>
  <c r="W268" i="6" a="1"/>
  <c r="W268" i="6" s="1"/>
  <c r="AA267" i="6"/>
  <c r="X267" i="6"/>
  <c r="W267" i="6" a="1"/>
  <c r="W267" i="6" s="1"/>
  <c r="AA266" i="6"/>
  <c r="X266" i="6"/>
  <c r="W266" i="6" a="1"/>
  <c r="W266" i="6" s="1"/>
  <c r="AA265" i="6"/>
  <c r="X265" i="6"/>
  <c r="W265" i="6" a="1"/>
  <c r="W265" i="6" s="1"/>
  <c r="AA264" i="6"/>
  <c r="X264" i="6"/>
  <c r="W264" i="6" a="1"/>
  <c r="W264" i="6" s="1"/>
  <c r="AA263" i="6"/>
  <c r="X263" i="6"/>
  <c r="W263" i="6" a="1"/>
  <c r="W263" i="6" s="1"/>
  <c r="AA262" i="6"/>
  <c r="X262" i="6"/>
  <c r="W262" i="6" a="1"/>
  <c r="W262" i="6" s="1"/>
  <c r="AA261" i="6"/>
  <c r="X261" i="6"/>
  <c r="W261" i="6" a="1"/>
  <c r="W261" i="6" s="1"/>
  <c r="I287" i="5" s="1"/>
  <c r="AA260" i="6"/>
  <c r="X260" i="6"/>
  <c r="W260" i="6" a="1"/>
  <c r="W260" i="6" s="1"/>
  <c r="AA259" i="6"/>
  <c r="X259" i="6"/>
  <c r="W259" i="6" a="1"/>
  <c r="W259" i="6" s="1"/>
  <c r="AA258" i="6"/>
  <c r="X258" i="6"/>
  <c r="W258" i="6" a="1"/>
  <c r="W258" i="6" s="1"/>
  <c r="AA257" i="6"/>
  <c r="X257" i="6"/>
  <c r="W257" i="6" a="1"/>
  <c r="W257" i="6" s="1"/>
  <c r="AA256" i="6"/>
  <c r="X256" i="6"/>
  <c r="W256" i="6" a="1"/>
  <c r="W256" i="6" s="1"/>
  <c r="AA255" i="6"/>
  <c r="I279" i="5" s="1"/>
  <c r="X255" i="6"/>
  <c r="W255" i="6" a="1"/>
  <c r="W255" i="6" s="1"/>
  <c r="AA254" i="6"/>
  <c r="X254" i="6"/>
  <c r="W254" i="6" a="1"/>
  <c r="W254" i="6" s="1"/>
  <c r="AA253" i="6"/>
  <c r="X253" i="6"/>
  <c r="W253" i="6" a="1"/>
  <c r="W253" i="6" s="1"/>
  <c r="I271" i="5" s="1"/>
  <c r="H271" i="5" s="1"/>
  <c r="AA252" i="6"/>
  <c r="X252" i="6"/>
  <c r="W252" i="6" a="1"/>
  <c r="W252" i="6" s="1"/>
  <c r="AA251" i="6"/>
  <c r="X251" i="6"/>
  <c r="W251" i="6" a="1"/>
  <c r="W251" i="6" s="1"/>
  <c r="AA250" i="6"/>
  <c r="X250" i="6"/>
  <c r="W250" i="6" a="1"/>
  <c r="W250" i="6" s="1"/>
  <c r="AA249" i="6"/>
  <c r="X249" i="6"/>
  <c r="W249" i="6" a="1"/>
  <c r="W249" i="6" s="1"/>
  <c r="AA248" i="6"/>
  <c r="X248" i="6"/>
  <c r="W248" i="6" a="1"/>
  <c r="W248" i="6" s="1"/>
  <c r="AA247" i="6"/>
  <c r="X247" i="6"/>
  <c r="W247" i="6" a="1"/>
  <c r="W247" i="6" s="1"/>
  <c r="AA246" i="6"/>
  <c r="X246" i="6"/>
  <c r="W246" i="6" a="1"/>
  <c r="W246" i="6" s="1"/>
  <c r="I270" i="5" s="1"/>
  <c r="H270" i="5" s="1"/>
  <c r="AA245" i="6"/>
  <c r="X245" i="6"/>
  <c r="W245" i="6" a="1"/>
  <c r="W245" i="6" s="1"/>
  <c r="I269" i="5" s="1"/>
  <c r="H269" i="5" s="1"/>
  <c r="AA244" i="6"/>
  <c r="X244" i="6"/>
  <c r="W244" i="6" a="1"/>
  <c r="W244" i="6" s="1"/>
  <c r="AA243" i="6"/>
  <c r="X243" i="6"/>
  <c r="W243" i="6" a="1"/>
  <c r="W243" i="6" s="1"/>
  <c r="AA242" i="6"/>
  <c r="X242" i="6"/>
  <c r="W242" i="6" a="1"/>
  <c r="W242" i="6" s="1"/>
  <c r="AA241" i="6"/>
  <c r="X241" i="6"/>
  <c r="W241" i="6" a="1"/>
  <c r="W241" i="6" s="1"/>
  <c r="AA240" i="6"/>
  <c r="I268" i="5" s="1"/>
  <c r="H268" i="5" s="1"/>
  <c r="X240" i="6"/>
  <c r="W240" i="6" a="1"/>
  <c r="W240" i="6" s="1"/>
  <c r="AA239" i="6"/>
  <c r="I267" i="5" s="1"/>
  <c r="H267" i="5" s="1"/>
  <c r="X239" i="6"/>
  <c r="W239" i="6" a="1"/>
  <c r="W239" i="6" s="1"/>
  <c r="AA238" i="6"/>
  <c r="X238" i="6"/>
  <c r="W238" i="6" a="1"/>
  <c r="W238" i="6" s="1"/>
  <c r="AA237" i="6"/>
  <c r="X237" i="6"/>
  <c r="W237" i="6" a="1"/>
  <c r="W237" i="6" s="1"/>
  <c r="I266" i="5" s="1"/>
  <c r="H266" i="5" s="1"/>
  <c r="AA236" i="6"/>
  <c r="X236" i="6"/>
  <c r="W236" i="6" a="1"/>
  <c r="W236" i="6" s="1"/>
  <c r="AA235" i="6"/>
  <c r="X235" i="6"/>
  <c r="W235" i="6" a="1"/>
  <c r="W235" i="6" s="1"/>
  <c r="AA234" i="6"/>
  <c r="X234" i="6"/>
  <c r="W234" i="6" a="1"/>
  <c r="W234" i="6" s="1"/>
  <c r="AA233" i="6"/>
  <c r="X233" i="6"/>
  <c r="W233" i="6" a="1"/>
  <c r="W233" i="6" s="1"/>
  <c r="AA232" i="6"/>
  <c r="I265" i="5" s="1"/>
  <c r="H265" i="5" s="1"/>
  <c r="X232" i="6"/>
  <c r="W232" i="6" a="1"/>
  <c r="W232" i="6" s="1"/>
  <c r="AA231" i="6"/>
  <c r="I263" i="5" s="1"/>
  <c r="H263" i="5" s="1"/>
  <c r="X231" i="6"/>
  <c r="W231" i="6" a="1"/>
  <c r="W231" i="6" s="1"/>
  <c r="AA230" i="6"/>
  <c r="X230" i="6"/>
  <c r="W230" i="6" a="1"/>
  <c r="W230" i="6" s="1"/>
  <c r="AA229" i="6"/>
  <c r="X229" i="6"/>
  <c r="W229" i="6" a="1"/>
  <c r="W229" i="6" s="1"/>
  <c r="I262" i="5" s="1"/>
  <c r="H262" i="5" s="1"/>
  <c r="AA228" i="6"/>
  <c r="X228" i="6"/>
  <c r="W228" i="6" a="1"/>
  <c r="W228" i="6" s="1"/>
  <c r="AA227" i="6"/>
  <c r="X227" i="6"/>
  <c r="W227" i="6" a="1"/>
  <c r="W227" i="6" s="1"/>
  <c r="AA226" i="6"/>
  <c r="X226" i="6"/>
  <c r="W226" i="6" a="1"/>
  <c r="W226" i="6" s="1"/>
  <c r="AA225" i="6"/>
  <c r="X225" i="6"/>
  <c r="W225" i="6" a="1"/>
  <c r="W225" i="6" s="1"/>
  <c r="AA224" i="6"/>
  <c r="X224" i="6"/>
  <c r="W224" i="6" a="1"/>
  <c r="W224" i="6" s="1"/>
  <c r="AA223" i="6"/>
  <c r="X223" i="6"/>
  <c r="W223" i="6" a="1"/>
  <c r="W223" i="6" s="1"/>
  <c r="AA222" i="6"/>
  <c r="X222" i="6"/>
  <c r="W222" i="6" a="1"/>
  <c r="W222" i="6" s="1"/>
  <c r="I261" i="5" s="1"/>
  <c r="H261" i="5" s="1"/>
  <c r="AA221" i="6"/>
  <c r="X221" i="6"/>
  <c r="W221" i="6" a="1"/>
  <c r="W221" i="6" s="1"/>
  <c r="I260" i="5" s="1"/>
  <c r="H260" i="5" s="1"/>
  <c r="AA220" i="6"/>
  <c r="X220" i="6"/>
  <c r="W220" i="6" a="1"/>
  <c r="W220" i="6" s="1"/>
  <c r="AA219" i="6"/>
  <c r="X219" i="6"/>
  <c r="W219" i="6" a="1"/>
  <c r="W219" i="6" s="1"/>
  <c r="AA218" i="6"/>
  <c r="X218" i="6"/>
  <c r="W218" i="6" a="1"/>
  <c r="W218" i="6" s="1"/>
  <c r="AA217" i="6"/>
  <c r="X217" i="6"/>
  <c r="W217" i="6" a="1"/>
  <c r="W217" i="6" s="1"/>
  <c r="AA216" i="6"/>
  <c r="X216" i="6"/>
  <c r="W216" i="6" a="1"/>
  <c r="W216" i="6" s="1"/>
  <c r="AA215" i="6"/>
  <c r="I259" i="5" s="1"/>
  <c r="H259" i="5" s="1"/>
  <c r="X215" i="6"/>
  <c r="W215" i="6" a="1"/>
  <c r="W215" i="6" s="1"/>
  <c r="AA214" i="6"/>
  <c r="X214" i="6"/>
  <c r="W214" i="6" a="1"/>
  <c r="W214" i="6" s="1"/>
  <c r="AA213" i="6"/>
  <c r="X213" i="6"/>
  <c r="W213" i="6" a="1"/>
  <c r="W213" i="6" s="1"/>
  <c r="AA212" i="6"/>
  <c r="X212" i="6"/>
  <c r="W212" i="6" a="1"/>
  <c r="W212" i="6" s="1"/>
  <c r="AA211" i="6"/>
  <c r="X211" i="6"/>
  <c r="W211" i="6" a="1"/>
  <c r="W211" i="6" s="1"/>
  <c r="AA210" i="6"/>
  <c r="X210" i="6"/>
  <c r="W210" i="6" a="1"/>
  <c r="W210" i="6" s="1"/>
  <c r="AA209" i="6"/>
  <c r="X209" i="6"/>
  <c r="W209" i="6" a="1"/>
  <c r="W209" i="6" s="1"/>
  <c r="AA208" i="6"/>
  <c r="X208" i="6"/>
  <c r="W208" i="6" a="1"/>
  <c r="W208" i="6" s="1"/>
  <c r="AA207" i="6"/>
  <c r="X207" i="6"/>
  <c r="W207" i="6" a="1"/>
  <c r="W207" i="6" s="1"/>
  <c r="AA206" i="6"/>
  <c r="X206" i="6"/>
  <c r="W206" i="6" a="1"/>
  <c r="W206" i="6" s="1"/>
  <c r="AA205" i="6"/>
  <c r="X205" i="6"/>
  <c r="W205" i="6" a="1"/>
  <c r="W205" i="6" s="1"/>
  <c r="AA204" i="6"/>
  <c r="X204" i="6"/>
  <c r="W204" i="6" a="1"/>
  <c r="W204" i="6" s="1"/>
  <c r="AA203" i="6"/>
  <c r="X203" i="6"/>
  <c r="W203" i="6" a="1"/>
  <c r="W203" i="6" s="1"/>
  <c r="AA202" i="6"/>
  <c r="X202" i="6"/>
  <c r="W202" i="6" a="1"/>
  <c r="W202" i="6" s="1"/>
  <c r="AA201" i="6"/>
  <c r="X201" i="6"/>
  <c r="W201" i="6" a="1"/>
  <c r="W201" i="6" s="1"/>
  <c r="AA200" i="6"/>
  <c r="I253" i="5" s="1"/>
  <c r="G253" i="5" s="1"/>
  <c r="X200" i="6"/>
  <c r="W200" i="6" a="1"/>
  <c r="W200" i="6" s="1"/>
  <c r="AA199" i="6"/>
  <c r="X199" i="6"/>
  <c r="W199" i="6" a="1"/>
  <c r="W199" i="6" s="1"/>
  <c r="AA198" i="6"/>
  <c r="X198" i="6"/>
  <c r="W198" i="6" a="1"/>
  <c r="W198" i="6" s="1"/>
  <c r="AA197" i="6"/>
  <c r="X197" i="6"/>
  <c r="W197" i="6" a="1"/>
  <c r="W197" i="6" s="1"/>
  <c r="AA196" i="6"/>
  <c r="X196" i="6"/>
  <c r="W196" i="6" a="1"/>
  <c r="W196" i="6" s="1"/>
  <c r="AA195" i="6"/>
  <c r="X195" i="6"/>
  <c r="W195" i="6" a="1"/>
  <c r="W195" i="6" s="1"/>
  <c r="AA194" i="6"/>
  <c r="X194" i="6"/>
  <c r="W194" i="6" a="1"/>
  <c r="W194" i="6" s="1"/>
  <c r="AA193" i="6"/>
  <c r="X193" i="6"/>
  <c r="W193" i="6" a="1"/>
  <c r="W193" i="6" s="1"/>
  <c r="AA192" i="6"/>
  <c r="X192" i="6"/>
  <c r="W192" i="6" a="1"/>
  <c r="W192" i="6" s="1"/>
  <c r="AA191" i="6"/>
  <c r="I251" i="5" s="1"/>
  <c r="G251" i="5" s="1"/>
  <c r="X191" i="6"/>
  <c r="W191" i="6"/>
  <c r="W191" i="6" a="1"/>
  <c r="AA190" i="6"/>
  <c r="X190" i="6"/>
  <c r="W190" i="6" a="1"/>
  <c r="W190" i="6" s="1"/>
  <c r="AA189" i="6"/>
  <c r="X189" i="6"/>
  <c r="W189" i="6" a="1"/>
  <c r="W189" i="6" s="1"/>
  <c r="AA188" i="6"/>
  <c r="X188" i="6"/>
  <c r="W188" i="6" a="1"/>
  <c r="W188" i="6" s="1"/>
  <c r="AA187" i="6"/>
  <c r="X187" i="6"/>
  <c r="W187" i="6" a="1"/>
  <c r="W187" i="6" s="1"/>
  <c r="AA186" i="6"/>
  <c r="X186" i="6"/>
  <c r="W186" i="6" a="1"/>
  <c r="W186" i="6" s="1"/>
  <c r="AA185" i="6"/>
  <c r="X185" i="6"/>
  <c r="W185" i="6" a="1"/>
  <c r="W185" i="6" s="1"/>
  <c r="AA184" i="6"/>
  <c r="X184" i="6"/>
  <c r="W184" i="6" a="1"/>
  <c r="W184" i="6" s="1"/>
  <c r="AA183" i="6"/>
  <c r="X183" i="6"/>
  <c r="W183" i="6" a="1"/>
  <c r="W183" i="6" s="1"/>
  <c r="AA182" i="6"/>
  <c r="X182" i="6"/>
  <c r="W182" i="6" a="1"/>
  <c r="W182" i="6" s="1"/>
  <c r="AA181" i="6"/>
  <c r="X181" i="6"/>
  <c r="W181" i="6" a="1"/>
  <c r="W181" i="6" s="1"/>
  <c r="AA180" i="6"/>
  <c r="X180" i="6"/>
  <c r="W180" i="6" a="1"/>
  <c r="W180" i="6" s="1"/>
  <c r="AA179" i="6"/>
  <c r="X179" i="6"/>
  <c r="AA178" i="6"/>
  <c r="X178" i="6"/>
  <c r="AA177" i="6"/>
  <c r="X177" i="6"/>
  <c r="W177" i="6" a="1"/>
  <c r="W177" i="6" s="1"/>
  <c r="AA176" i="6"/>
  <c r="X176" i="6"/>
  <c r="W176" i="6" a="1"/>
  <c r="W176" i="6" s="1"/>
  <c r="AA175" i="6"/>
  <c r="X175" i="6"/>
  <c r="W175" i="6" a="1"/>
  <c r="W175" i="6" s="1"/>
  <c r="AA174" i="6"/>
  <c r="X174" i="6"/>
  <c r="W174" i="6" a="1"/>
  <c r="W174" i="6" s="1"/>
  <c r="AA173" i="6"/>
  <c r="X173" i="6"/>
  <c r="W173" i="6" a="1"/>
  <c r="W173" i="6" s="1"/>
  <c r="AA172" i="6"/>
  <c r="X172" i="6"/>
  <c r="W172" i="6" a="1"/>
  <c r="W172" i="6" s="1"/>
  <c r="AA171" i="6"/>
  <c r="X171" i="6"/>
  <c r="W171" i="6" a="1"/>
  <c r="W171" i="6" s="1"/>
  <c r="AA170" i="6"/>
  <c r="X170" i="6"/>
  <c r="W170" i="6" a="1"/>
  <c r="W170" i="6" s="1"/>
  <c r="AA169" i="6"/>
  <c r="X169" i="6"/>
  <c r="W169" i="6" a="1"/>
  <c r="W169" i="6" s="1"/>
  <c r="AA168" i="6"/>
  <c r="X168" i="6"/>
  <c r="W168" i="6" a="1"/>
  <c r="W168" i="6" s="1"/>
  <c r="AA167" i="6"/>
  <c r="X167" i="6"/>
  <c r="W167" i="6" a="1"/>
  <c r="W167" i="6" s="1"/>
  <c r="AA166" i="6"/>
  <c r="X166" i="6"/>
  <c r="W166" i="6" a="1"/>
  <c r="W166" i="6" s="1"/>
  <c r="AA165" i="6"/>
  <c r="X165" i="6"/>
  <c r="W165" i="6" a="1"/>
  <c r="W165" i="6" s="1"/>
  <c r="AA164" i="6"/>
  <c r="X164" i="6"/>
  <c r="W164" i="6" a="1"/>
  <c r="W164" i="6" s="1"/>
  <c r="AA163" i="6"/>
  <c r="X163" i="6"/>
  <c r="W163" i="6" a="1"/>
  <c r="W163" i="6" s="1"/>
  <c r="AA162" i="6"/>
  <c r="X162" i="6"/>
  <c r="W162" i="6" a="1"/>
  <c r="W162" i="6" s="1"/>
  <c r="AA161" i="6"/>
  <c r="X161" i="6"/>
  <c r="W161" i="6" a="1"/>
  <c r="W161" i="6" s="1"/>
  <c r="AA160" i="6"/>
  <c r="X160" i="6"/>
  <c r="W160" i="6" a="1"/>
  <c r="W160" i="6" s="1"/>
  <c r="AA159" i="6"/>
  <c r="X159" i="6"/>
  <c r="W159" i="6" a="1"/>
  <c r="W159" i="6" s="1"/>
  <c r="AA158" i="6"/>
  <c r="X158" i="6"/>
  <c r="W158" i="6" a="1"/>
  <c r="W158" i="6" s="1"/>
  <c r="AA157" i="6"/>
  <c r="X157" i="6"/>
  <c r="W157" i="6" a="1"/>
  <c r="W157" i="6" s="1"/>
  <c r="I246" i="5" s="1"/>
  <c r="G246" i="5" s="1"/>
  <c r="AA156" i="6"/>
  <c r="X156" i="6"/>
  <c r="W156" i="6" a="1"/>
  <c r="W156" i="6" s="1"/>
  <c r="AA155" i="6"/>
  <c r="X155" i="6"/>
  <c r="W155" i="6" a="1"/>
  <c r="W155" i="6" s="1"/>
  <c r="AA154" i="6"/>
  <c r="X154" i="6"/>
  <c r="W154" i="6" a="1"/>
  <c r="W154" i="6" s="1"/>
  <c r="AA153" i="6"/>
  <c r="X153" i="6"/>
  <c r="W153" i="6" a="1"/>
  <c r="W153" i="6" s="1"/>
  <c r="AA152" i="6"/>
  <c r="X152" i="6"/>
  <c r="W152" i="6" a="1"/>
  <c r="W152" i="6" s="1"/>
  <c r="AA151" i="6"/>
  <c r="X151" i="6"/>
  <c r="W151" i="6" a="1"/>
  <c r="W151" i="6" s="1"/>
  <c r="AA150" i="6"/>
  <c r="X150" i="6"/>
  <c r="W150" i="6" a="1"/>
  <c r="W150" i="6" s="1"/>
  <c r="AA149" i="6"/>
  <c r="X149" i="6"/>
  <c r="W149" i="6" a="1"/>
  <c r="W149" i="6" s="1"/>
  <c r="I244" i="5" s="1"/>
  <c r="G244" i="5" s="1"/>
  <c r="AA148" i="6"/>
  <c r="X148" i="6"/>
  <c r="W148" i="6" a="1"/>
  <c r="W148" i="6" s="1"/>
  <c r="AA147" i="6"/>
  <c r="X147" i="6"/>
  <c r="W147" i="6" a="1"/>
  <c r="W147" i="6" s="1"/>
  <c r="AA146" i="6"/>
  <c r="X146" i="6"/>
  <c r="W146" i="6" a="1"/>
  <c r="W146" i="6" s="1"/>
  <c r="AA145" i="6"/>
  <c r="X145" i="6"/>
  <c r="W145" i="6" a="1"/>
  <c r="W145" i="6" s="1"/>
  <c r="AA144" i="6"/>
  <c r="X144" i="6"/>
  <c r="W144" i="6" a="1"/>
  <c r="W144" i="6" s="1"/>
  <c r="AA143" i="6"/>
  <c r="X143" i="6"/>
  <c r="W143" i="6" a="1"/>
  <c r="W143" i="6" s="1"/>
  <c r="AA142" i="6"/>
  <c r="X142" i="6"/>
  <c r="W142" i="6" a="1"/>
  <c r="W142" i="6" s="1"/>
  <c r="AA141" i="6"/>
  <c r="X141" i="6"/>
  <c r="W141" i="6" a="1"/>
  <c r="W141" i="6" s="1"/>
  <c r="I242" i="5" s="1"/>
  <c r="G242" i="5" s="1"/>
  <c r="AA140" i="6"/>
  <c r="X140" i="6"/>
  <c r="W140" i="6" a="1"/>
  <c r="W140" i="6" s="1"/>
  <c r="AA139" i="6"/>
  <c r="X139" i="6"/>
  <c r="W139" i="6" a="1"/>
  <c r="W139" i="6" s="1"/>
  <c r="AA138" i="6"/>
  <c r="X138" i="6"/>
  <c r="W138" i="6" a="1"/>
  <c r="W138" i="6" s="1"/>
  <c r="AA137" i="6"/>
  <c r="X137" i="6"/>
  <c r="W137" i="6" a="1"/>
  <c r="W137" i="6" s="1"/>
  <c r="AA136" i="6"/>
  <c r="X136" i="6"/>
  <c r="W136" i="6" a="1"/>
  <c r="W136" i="6" s="1"/>
  <c r="AA135" i="6"/>
  <c r="I241" i="5" s="1"/>
  <c r="G241" i="5" s="1"/>
  <c r="X135" i="6"/>
  <c r="W135" i="6" a="1"/>
  <c r="W135" i="6" s="1"/>
  <c r="AA134" i="6"/>
  <c r="X134" i="6"/>
  <c r="W134" i="6" a="1"/>
  <c r="W134" i="6" s="1"/>
  <c r="AA133" i="6"/>
  <c r="X133" i="6"/>
  <c r="W133" i="6" a="1"/>
  <c r="W133" i="6" s="1"/>
  <c r="I239" i="5" s="1"/>
  <c r="G239" i="5" s="1"/>
  <c r="AA132" i="6"/>
  <c r="X132" i="6"/>
  <c r="W132" i="6" a="1"/>
  <c r="W132" i="6" s="1"/>
  <c r="AA131" i="6"/>
  <c r="X131" i="6"/>
  <c r="W131" i="6" a="1"/>
  <c r="W131" i="6" s="1"/>
  <c r="AA130" i="6"/>
  <c r="X130" i="6"/>
  <c r="W130" i="6" a="1"/>
  <c r="W130" i="6" s="1"/>
  <c r="AA129" i="6"/>
  <c r="X129" i="6"/>
  <c r="W129" i="6" a="1"/>
  <c r="W129" i="6" s="1"/>
  <c r="AA128" i="6"/>
  <c r="X128" i="6"/>
  <c r="W128" i="6" a="1"/>
  <c r="W128" i="6" s="1"/>
  <c r="AA127" i="6"/>
  <c r="X127" i="6"/>
  <c r="W127" i="6" a="1"/>
  <c r="W127" i="6" s="1"/>
  <c r="AA126" i="6"/>
  <c r="X126" i="6"/>
  <c r="W126" i="6" a="1"/>
  <c r="W126" i="6" s="1"/>
  <c r="AA125" i="6"/>
  <c r="X125" i="6"/>
  <c r="W125" i="6" a="1"/>
  <c r="W125" i="6" s="1"/>
  <c r="AA124" i="6"/>
  <c r="X124" i="6"/>
  <c r="W124" i="6" a="1"/>
  <c r="W124" i="6" s="1"/>
  <c r="AA123" i="6"/>
  <c r="X123" i="6"/>
  <c r="W123" i="6" a="1"/>
  <c r="W123" i="6" s="1"/>
  <c r="AA122" i="6"/>
  <c r="X122" i="6"/>
  <c r="W122" i="6" a="1"/>
  <c r="W122" i="6" s="1"/>
  <c r="AA121" i="6"/>
  <c r="X121" i="6"/>
  <c r="W121" i="6" a="1"/>
  <c r="W121" i="6" s="1"/>
  <c r="AA120" i="6"/>
  <c r="X120" i="6"/>
  <c r="W120" i="6" a="1"/>
  <c r="W120" i="6" s="1"/>
  <c r="AA119" i="6"/>
  <c r="X119" i="6"/>
  <c r="W119" i="6" a="1"/>
  <c r="W119" i="6" s="1"/>
  <c r="AA118" i="6"/>
  <c r="X118" i="6"/>
  <c r="AA117" i="6"/>
  <c r="X117" i="6"/>
  <c r="AA116" i="6"/>
  <c r="X116" i="6"/>
  <c r="W116" i="6" a="1"/>
  <c r="W116" i="6" s="1"/>
  <c r="AA115" i="6"/>
  <c r="X115" i="6"/>
  <c r="W115" i="6" a="1"/>
  <c r="W115" i="6" s="1"/>
  <c r="AA114" i="6"/>
  <c r="X114" i="6"/>
  <c r="W114" i="6" a="1"/>
  <c r="W114" i="6" s="1"/>
  <c r="AA113" i="6"/>
  <c r="X113" i="6"/>
  <c r="W113" i="6" a="1"/>
  <c r="W113" i="6" s="1"/>
  <c r="AA112" i="6"/>
  <c r="X112" i="6"/>
  <c r="W112" i="6" a="1"/>
  <c r="W112" i="6" s="1"/>
  <c r="AA111" i="6"/>
  <c r="X111" i="6"/>
  <c r="W111" i="6" a="1"/>
  <c r="W111" i="6" s="1"/>
  <c r="I225" i="5" s="1"/>
  <c r="H225" i="5" s="1"/>
  <c r="AA110" i="6"/>
  <c r="X110" i="6"/>
  <c r="W110" i="6" a="1"/>
  <c r="W110" i="6" s="1"/>
  <c r="AA109" i="6"/>
  <c r="X109" i="6"/>
  <c r="W109" i="6" a="1"/>
  <c r="W109" i="6" s="1"/>
  <c r="AA108" i="6"/>
  <c r="X108" i="6"/>
  <c r="W108" i="6" a="1"/>
  <c r="W108" i="6" s="1"/>
  <c r="AA107" i="6"/>
  <c r="X107" i="6"/>
  <c r="W107" i="6" a="1"/>
  <c r="W107" i="6" s="1"/>
  <c r="AA106" i="6"/>
  <c r="X106" i="6"/>
  <c r="W106" i="6" a="1"/>
  <c r="W106" i="6" s="1"/>
  <c r="AA105" i="6"/>
  <c r="I223" i="5" s="1"/>
  <c r="H223" i="5" s="1"/>
  <c r="X105" i="6"/>
  <c r="W105" i="6" a="1"/>
  <c r="W105" i="6" s="1"/>
  <c r="AA104" i="6"/>
  <c r="X104" i="6"/>
  <c r="W104" i="6" a="1"/>
  <c r="W104" i="6" s="1"/>
  <c r="I222" i="5" s="1"/>
  <c r="G222" i="5" s="1"/>
  <c r="AA103" i="6"/>
  <c r="X103" i="6"/>
  <c r="W103" i="6" a="1"/>
  <c r="W103" i="6" s="1"/>
  <c r="I221" i="5" s="1"/>
  <c r="G221" i="5" s="1"/>
  <c r="AA102" i="6"/>
  <c r="X102" i="6"/>
  <c r="W102" i="6" a="1"/>
  <c r="W102" i="6" s="1"/>
  <c r="AA101" i="6"/>
  <c r="X101" i="6"/>
  <c r="W101" i="6" a="1"/>
  <c r="W101" i="6" s="1"/>
  <c r="AA100" i="6"/>
  <c r="X100" i="6"/>
  <c r="W100" i="6" a="1"/>
  <c r="W100" i="6" s="1"/>
  <c r="AA99" i="6"/>
  <c r="X99" i="6"/>
  <c r="W99" i="6" a="1"/>
  <c r="W99" i="6" s="1"/>
  <c r="AA98" i="6"/>
  <c r="X98" i="6"/>
  <c r="W98" i="6" a="1"/>
  <c r="W98" i="6" s="1"/>
  <c r="AA97" i="6"/>
  <c r="X97" i="6"/>
  <c r="W97" i="6" a="1"/>
  <c r="W97" i="6" s="1"/>
  <c r="AA96" i="6"/>
  <c r="X96" i="6"/>
  <c r="W96" i="6" a="1"/>
  <c r="W96" i="6" s="1"/>
  <c r="AA95" i="6"/>
  <c r="X95" i="6"/>
  <c r="W95" i="6" a="1"/>
  <c r="W95" i="6" s="1"/>
  <c r="AA94" i="6"/>
  <c r="X94" i="6"/>
  <c r="W94" i="6" a="1"/>
  <c r="W94" i="6" s="1"/>
  <c r="AA93" i="6"/>
  <c r="X93" i="6"/>
  <c r="W93" i="6" a="1"/>
  <c r="W93" i="6" s="1"/>
  <c r="AA92" i="6"/>
  <c r="X92" i="6"/>
  <c r="W92" i="6" a="1"/>
  <c r="W92" i="6" s="1"/>
  <c r="AA91" i="6"/>
  <c r="X91" i="6"/>
  <c r="W91" i="6" a="1"/>
  <c r="W91" i="6" s="1"/>
  <c r="AA90" i="6"/>
  <c r="X90" i="6"/>
  <c r="W90" i="6" a="1"/>
  <c r="W90" i="6" s="1"/>
  <c r="AA89" i="6"/>
  <c r="I219" i="5" s="1"/>
  <c r="X89" i="6"/>
  <c r="W89" i="6" a="1"/>
  <c r="W89" i="6" s="1"/>
  <c r="AA88" i="6"/>
  <c r="X88" i="6"/>
  <c r="W88" i="6" a="1"/>
  <c r="W88" i="6" s="1"/>
  <c r="AA87" i="6"/>
  <c r="X87" i="6"/>
  <c r="W87" i="6" a="1"/>
  <c r="W87" i="6" s="1"/>
  <c r="I218" i="5" s="1"/>
  <c r="AA86" i="6"/>
  <c r="X86" i="6"/>
  <c r="W86" i="6" a="1"/>
  <c r="W86" i="6" s="1"/>
  <c r="AA85" i="6"/>
  <c r="X85" i="6"/>
  <c r="W85" i="6" a="1"/>
  <c r="W85" i="6" s="1"/>
  <c r="AA84" i="6"/>
  <c r="X84" i="6"/>
  <c r="W84" i="6" a="1"/>
  <c r="W84" i="6" s="1"/>
  <c r="AA83" i="6"/>
  <c r="X83" i="6"/>
  <c r="W83" i="6" a="1"/>
  <c r="W83" i="6" s="1"/>
  <c r="AA82" i="6"/>
  <c r="X82" i="6"/>
  <c r="W82" i="6" a="1"/>
  <c r="W82" i="6" s="1"/>
  <c r="AA81" i="6"/>
  <c r="X81" i="6"/>
  <c r="W81" i="6" a="1"/>
  <c r="W81" i="6" s="1"/>
  <c r="AA80" i="6"/>
  <c r="X80" i="6"/>
  <c r="W80" i="6" a="1"/>
  <c r="W80" i="6" s="1"/>
  <c r="AA79" i="6"/>
  <c r="X79" i="6"/>
  <c r="W79" i="6" a="1"/>
  <c r="W79" i="6" s="1"/>
  <c r="I217" i="5" s="1"/>
  <c r="AA78" i="6"/>
  <c r="X78" i="6"/>
  <c r="W78" i="6" a="1"/>
  <c r="W78" i="6" s="1"/>
  <c r="AA77" i="6"/>
  <c r="X77" i="6"/>
  <c r="W77" i="6" a="1"/>
  <c r="W77" i="6" s="1"/>
  <c r="AA76" i="6"/>
  <c r="X76" i="6"/>
  <c r="W76" i="6" a="1"/>
  <c r="W76" i="6" s="1"/>
  <c r="AA75" i="6"/>
  <c r="X75" i="6"/>
  <c r="W75" i="6" a="1"/>
  <c r="W75" i="6" s="1"/>
  <c r="AA74" i="6"/>
  <c r="X74" i="6"/>
  <c r="W74" i="6" a="1"/>
  <c r="W74" i="6" s="1"/>
  <c r="AA73" i="6"/>
  <c r="I208" i="5" s="1"/>
  <c r="G208" i="5" s="1"/>
  <c r="X73" i="6"/>
  <c r="W73" i="6" a="1"/>
  <c r="W73" i="6" s="1"/>
  <c r="AA72" i="6"/>
  <c r="X72" i="6"/>
  <c r="W72" i="6" a="1"/>
  <c r="W72" i="6" s="1"/>
  <c r="AA71" i="6"/>
  <c r="X71" i="6"/>
  <c r="W71" i="6" a="1"/>
  <c r="W71" i="6" s="1"/>
  <c r="I207" i="5" s="1"/>
  <c r="G207" i="5" s="1"/>
  <c r="AA70" i="6"/>
  <c r="X70" i="6"/>
  <c r="W70" i="6" a="1"/>
  <c r="W70" i="6" s="1"/>
  <c r="AA69" i="6"/>
  <c r="X69" i="6"/>
  <c r="W69" i="6" a="1"/>
  <c r="W69" i="6" s="1"/>
  <c r="AA68" i="6"/>
  <c r="X68" i="6"/>
  <c r="W68" i="6" a="1"/>
  <c r="W68" i="6" s="1"/>
  <c r="AA67" i="6"/>
  <c r="X67" i="6"/>
  <c r="W67" i="6" a="1"/>
  <c r="W67" i="6" s="1"/>
  <c r="AA66" i="6"/>
  <c r="X66" i="6"/>
  <c r="W66" i="6" a="1"/>
  <c r="W66" i="6" s="1"/>
  <c r="AA65" i="6"/>
  <c r="X65" i="6"/>
  <c r="W65" i="6" a="1"/>
  <c r="W65" i="6" s="1"/>
  <c r="AA64" i="6"/>
  <c r="X64" i="6"/>
  <c r="W64" i="6" a="1"/>
  <c r="W64" i="6" s="1"/>
  <c r="AA63" i="6"/>
  <c r="X63" i="6"/>
  <c r="W63" i="6" a="1"/>
  <c r="W63" i="6" s="1"/>
  <c r="I205" i="5" s="1"/>
  <c r="AA62" i="6"/>
  <c r="X62" i="6"/>
  <c r="W62" i="6" a="1"/>
  <c r="W62" i="6" s="1"/>
  <c r="AA61" i="6"/>
  <c r="X61" i="6"/>
  <c r="W61" i="6" a="1"/>
  <c r="W61" i="6" s="1"/>
  <c r="AA60" i="6"/>
  <c r="X60" i="6"/>
  <c r="AA59" i="6"/>
  <c r="X59" i="6"/>
  <c r="AA58" i="6"/>
  <c r="X58" i="6"/>
  <c r="AA57" i="6"/>
  <c r="X57" i="6"/>
  <c r="AA56" i="6"/>
  <c r="X56" i="6"/>
  <c r="AA55" i="6"/>
  <c r="X55" i="6"/>
  <c r="W55" i="6" a="1"/>
  <c r="W55" i="6" s="1"/>
  <c r="AA54" i="6"/>
  <c r="X54" i="6"/>
  <c r="W54" i="6" a="1"/>
  <c r="W54" i="6" s="1"/>
  <c r="AA53" i="6"/>
  <c r="X53" i="6"/>
  <c r="W53" i="6" a="1"/>
  <c r="W53" i="6" s="1"/>
  <c r="AA52" i="6"/>
  <c r="X52" i="6"/>
  <c r="W52" i="6" a="1"/>
  <c r="W52" i="6" s="1"/>
  <c r="AA51" i="6"/>
  <c r="X51" i="6"/>
  <c r="W51" i="6" a="1"/>
  <c r="W51" i="6" s="1"/>
  <c r="AA50" i="6"/>
  <c r="X50" i="6"/>
  <c r="W50" i="6" a="1"/>
  <c r="W50" i="6" s="1"/>
  <c r="AA49" i="6"/>
  <c r="X49" i="6"/>
  <c r="AA48" i="6"/>
  <c r="X48" i="6"/>
  <c r="AA47" i="6"/>
  <c r="X47" i="6"/>
  <c r="AA46" i="6"/>
  <c r="X46" i="6"/>
  <c r="AA45" i="6"/>
  <c r="X45" i="6"/>
  <c r="AA44" i="6"/>
  <c r="X44" i="6"/>
  <c r="AA43" i="6"/>
  <c r="X43" i="6"/>
  <c r="AA42" i="6"/>
  <c r="X42" i="6"/>
  <c r="AA41" i="6"/>
  <c r="X41" i="6"/>
  <c r="AA40" i="6"/>
  <c r="X40" i="6"/>
  <c r="AA39" i="6"/>
  <c r="X39" i="6"/>
  <c r="AA38" i="6"/>
  <c r="X38" i="6"/>
  <c r="AA37" i="6"/>
  <c r="X37" i="6"/>
  <c r="AA36" i="6"/>
  <c r="X36" i="6"/>
  <c r="AA35" i="6"/>
  <c r="X35" i="6"/>
  <c r="AA34" i="6"/>
  <c r="X34" i="6"/>
  <c r="W34" i="6" a="1"/>
  <c r="W34" i="6" s="1"/>
  <c r="AA33" i="6"/>
  <c r="X33" i="6"/>
  <c r="W33" i="6" a="1"/>
  <c r="W33" i="6" s="1"/>
  <c r="AA32" i="6"/>
  <c r="X32" i="6"/>
  <c r="W32" i="6" a="1"/>
  <c r="W32" i="6" s="1"/>
  <c r="AA31" i="6"/>
  <c r="X31" i="6"/>
  <c r="W31" i="6" a="1"/>
  <c r="W31" i="6" s="1"/>
  <c r="AA30" i="6"/>
  <c r="X30" i="6"/>
  <c r="W30" i="6" a="1"/>
  <c r="W30" i="6" s="1"/>
  <c r="AA29" i="6"/>
  <c r="X29" i="6"/>
  <c r="W29" i="6" a="1"/>
  <c r="W29" i="6" s="1"/>
  <c r="AA28" i="6"/>
  <c r="X28" i="6"/>
  <c r="W28" i="6" a="1"/>
  <c r="W28" i="6" s="1"/>
  <c r="AA27" i="6"/>
  <c r="X27" i="6"/>
  <c r="W27" i="6" a="1"/>
  <c r="W27" i="6" s="1"/>
  <c r="I138" i="5" s="1"/>
  <c r="AA26" i="6"/>
  <c r="X26" i="6"/>
  <c r="W26" i="6" a="1"/>
  <c r="W26" i="6" s="1"/>
  <c r="AA25" i="6"/>
  <c r="X25" i="6"/>
  <c r="W25" i="6" a="1"/>
  <c r="W25" i="6" s="1"/>
  <c r="AA24" i="6"/>
  <c r="X24" i="6"/>
  <c r="W24" i="6" a="1"/>
  <c r="W24" i="6" s="1"/>
  <c r="AA23" i="6"/>
  <c r="X23" i="6"/>
  <c r="W23" i="6" a="1"/>
  <c r="W23" i="6" s="1"/>
  <c r="AA22" i="6"/>
  <c r="X22" i="6"/>
  <c r="W22" i="6" a="1"/>
  <c r="W22" i="6" s="1"/>
  <c r="AA21" i="6"/>
  <c r="X21" i="6"/>
  <c r="W21" i="6" a="1"/>
  <c r="W21" i="6" s="1"/>
  <c r="AA20" i="6"/>
  <c r="X20" i="6"/>
  <c r="W20" i="6" a="1"/>
  <c r="W20" i="6" s="1"/>
  <c r="AA19" i="6"/>
  <c r="X19" i="6"/>
  <c r="W19" i="6" a="1"/>
  <c r="W19" i="6" s="1"/>
  <c r="I130" i="5" s="1"/>
  <c r="AA18" i="6"/>
  <c r="X18" i="6"/>
  <c r="W18" i="6" a="1"/>
  <c r="W18" i="6" s="1"/>
  <c r="AA17" i="6"/>
  <c r="X17" i="6"/>
  <c r="W17" i="6" a="1"/>
  <c r="W17" i="6" s="1"/>
  <c r="AA16" i="6"/>
  <c r="X16" i="6"/>
  <c r="W16" i="6" a="1"/>
  <c r="W16" i="6" s="1"/>
  <c r="AA15" i="6"/>
  <c r="X15" i="6"/>
  <c r="W15" i="6" a="1"/>
  <c r="W15" i="6" s="1"/>
  <c r="AA14" i="6"/>
  <c r="X14" i="6"/>
  <c r="W14" i="6" a="1"/>
  <c r="W14" i="6" s="1"/>
  <c r="AA13" i="6"/>
  <c r="X13" i="6"/>
  <c r="W13" i="6" a="1"/>
  <c r="W13" i="6" s="1"/>
  <c r="AA12" i="6"/>
  <c r="X12" i="6"/>
  <c r="W12" i="6" a="1"/>
  <c r="W12" i="6" s="1"/>
  <c r="AA11" i="6"/>
  <c r="X11" i="6"/>
  <c r="W11" i="6" a="1"/>
  <c r="W11" i="6" s="1"/>
  <c r="I116" i="5" s="1"/>
  <c r="AA10" i="6"/>
  <c r="X10" i="6"/>
  <c r="W10" i="6" a="1"/>
  <c r="W10" i="6" s="1"/>
  <c r="AA9" i="6"/>
  <c r="X9" i="6"/>
  <c r="W9" i="6" a="1"/>
  <c r="W9" i="6" s="1"/>
  <c r="AA8" i="6"/>
  <c r="X8" i="6"/>
  <c r="W8" i="6" a="1"/>
  <c r="W8" i="6" s="1"/>
  <c r="AA7" i="6"/>
  <c r="X7" i="6"/>
  <c r="W7" i="6" a="1"/>
  <c r="W7" i="6" s="1"/>
  <c r="AA6" i="6"/>
  <c r="X6" i="6"/>
  <c r="W6" i="6" a="1"/>
  <c r="W6" i="6" s="1"/>
  <c r="AA5" i="6"/>
  <c r="X5" i="6"/>
  <c r="W5" i="6" a="1"/>
  <c r="W5" i="6" s="1"/>
  <c r="I1756" i="5"/>
  <c r="K1756" i="5" s="1"/>
  <c r="H1181" i="5" s="1"/>
  <c r="I1755" i="5"/>
  <c r="H1748" i="5"/>
  <c r="H1747" i="5"/>
  <c r="I1743" i="5"/>
  <c r="I1735" i="5"/>
  <c r="I1699" i="5"/>
  <c r="H1663" i="5"/>
  <c r="G1663" i="5"/>
  <c r="H1662" i="5"/>
  <c r="G1662" i="5"/>
  <c r="H1661" i="5"/>
  <c r="G1661" i="5"/>
  <c r="H1660" i="5"/>
  <c r="G1660" i="5"/>
  <c r="H1659" i="5"/>
  <c r="G1659" i="5"/>
  <c r="H1657" i="5"/>
  <c r="G1657" i="5"/>
  <c r="H1656" i="5"/>
  <c r="G1656" i="5"/>
  <c r="H1655" i="5"/>
  <c r="G1655" i="5"/>
  <c r="H1654" i="5"/>
  <c r="G1654" i="5"/>
  <c r="H1653" i="5"/>
  <c r="G1653" i="5"/>
  <c r="H1652" i="5"/>
  <c r="G1652" i="5"/>
  <c r="H1651" i="5"/>
  <c r="G1651" i="5"/>
  <c r="H1650" i="5"/>
  <c r="G1650" i="5"/>
  <c r="H1649" i="5"/>
  <c r="G1649" i="5"/>
  <c r="H1648" i="5"/>
  <c r="G1648" i="5"/>
  <c r="H1637" i="5"/>
  <c r="G1637" i="5"/>
  <c r="H1636" i="5"/>
  <c r="G1636" i="5"/>
  <c r="H1635" i="5"/>
  <c r="G1635" i="5"/>
  <c r="H1634" i="5"/>
  <c r="G1634" i="5"/>
  <c r="H1633" i="5"/>
  <c r="G1633" i="5"/>
  <c r="H1632" i="5"/>
  <c r="G1632" i="5"/>
  <c r="H1631" i="5"/>
  <c r="G1631" i="5"/>
  <c r="H1630" i="5"/>
  <c r="G1630" i="5"/>
  <c r="H1629" i="5"/>
  <c r="G1629" i="5"/>
  <c r="H1628" i="5"/>
  <c r="G1628" i="5"/>
  <c r="H1627" i="5"/>
  <c r="G1627" i="5"/>
  <c r="H1626" i="5"/>
  <c r="G1626" i="5"/>
  <c r="H1625" i="5"/>
  <c r="G1625" i="5"/>
  <c r="H1624" i="5"/>
  <c r="G1624" i="5"/>
  <c r="H1623" i="5"/>
  <c r="G1623" i="5"/>
  <c r="H1622" i="5"/>
  <c r="G1622" i="5"/>
  <c r="H1621" i="5"/>
  <c r="G1621" i="5"/>
  <c r="H1620" i="5"/>
  <c r="G1620" i="5"/>
  <c r="H1619" i="5"/>
  <c r="G1619" i="5"/>
  <c r="H1618" i="5"/>
  <c r="G1618" i="5"/>
  <c r="H1617" i="5"/>
  <c r="G1617" i="5"/>
  <c r="H1616" i="5"/>
  <c r="G1616" i="5"/>
  <c r="H1615" i="5"/>
  <c r="G1615" i="5"/>
  <c r="H1614" i="5"/>
  <c r="G1614" i="5"/>
  <c r="H1613" i="5"/>
  <c r="G1613" i="5"/>
  <c r="H1612" i="5"/>
  <c r="G1612" i="5"/>
  <c r="H1611" i="5"/>
  <c r="G1611" i="5"/>
  <c r="H1610" i="5"/>
  <c r="G1610" i="5"/>
  <c r="H1609" i="5"/>
  <c r="G1609" i="5"/>
  <c r="H1567" i="5"/>
  <c r="G1567" i="5"/>
  <c r="H1566" i="5"/>
  <c r="G1566" i="5"/>
  <c r="H1565" i="5"/>
  <c r="G1565" i="5"/>
  <c r="H1564" i="5"/>
  <c r="G1564" i="5"/>
  <c r="H1563" i="5"/>
  <c r="G1563" i="5"/>
  <c r="H1562" i="5"/>
  <c r="G1562" i="5"/>
  <c r="H1561" i="5"/>
  <c r="G1561" i="5"/>
  <c r="H1560" i="5"/>
  <c r="G1560" i="5"/>
  <c r="H1559" i="5"/>
  <c r="G1559" i="5"/>
  <c r="H1558" i="5"/>
  <c r="G1558" i="5"/>
  <c r="H1551" i="5"/>
  <c r="G1551" i="5"/>
  <c r="H1550" i="5"/>
  <c r="G1550" i="5"/>
  <c r="H1549" i="5"/>
  <c r="G1549" i="5"/>
  <c r="H1548" i="5"/>
  <c r="G1548" i="5"/>
  <c r="H1547" i="5"/>
  <c r="G1547" i="5"/>
  <c r="H1546" i="5"/>
  <c r="G1546" i="5"/>
  <c r="H1545" i="5"/>
  <c r="G1545" i="5"/>
  <c r="H1544" i="5"/>
  <c r="G1544" i="5"/>
  <c r="H1543" i="5"/>
  <c r="G1543" i="5"/>
  <c r="H1542" i="5"/>
  <c r="G1542" i="5"/>
  <c r="H1541" i="5"/>
  <c r="G1541" i="5"/>
  <c r="H1540" i="5"/>
  <c r="G1540" i="5"/>
  <c r="H1539" i="5"/>
  <c r="G1539" i="5"/>
  <c r="H1538" i="5"/>
  <c r="G1538" i="5"/>
  <c r="H1537" i="5"/>
  <c r="G1537" i="5"/>
  <c r="H1536" i="5"/>
  <c r="G1536" i="5"/>
  <c r="H1535" i="5"/>
  <c r="G1535" i="5"/>
  <c r="H1534" i="5"/>
  <c r="G1534" i="5"/>
  <c r="H1533" i="5"/>
  <c r="G1533" i="5"/>
  <c r="H1532" i="5"/>
  <c r="G1532" i="5"/>
  <c r="H1531" i="5"/>
  <c r="G1531" i="5"/>
  <c r="H1530" i="5"/>
  <c r="G1530" i="5"/>
  <c r="H1529" i="5"/>
  <c r="G1529" i="5"/>
  <c r="H1528" i="5"/>
  <c r="G1528" i="5"/>
  <c r="H1527" i="5"/>
  <c r="G1527" i="5"/>
  <c r="H1526" i="5"/>
  <c r="G1526" i="5"/>
  <c r="H1525" i="5"/>
  <c r="G1525" i="5"/>
  <c r="H1524" i="5"/>
  <c r="G1524" i="5"/>
  <c r="H1523" i="5"/>
  <c r="G1523" i="5"/>
  <c r="H1522" i="5"/>
  <c r="G1522" i="5"/>
  <c r="H1521" i="5"/>
  <c r="G1521" i="5"/>
  <c r="H1520" i="5"/>
  <c r="G1520" i="5"/>
  <c r="H1519" i="5"/>
  <c r="G1519" i="5"/>
  <c r="H1518" i="5"/>
  <c r="G1518" i="5"/>
  <c r="H1517" i="5"/>
  <c r="G1517" i="5"/>
  <c r="H1516" i="5"/>
  <c r="G1516" i="5"/>
  <c r="H1515" i="5"/>
  <c r="G1515" i="5"/>
  <c r="H1514" i="5"/>
  <c r="G1514" i="5"/>
  <c r="H1513" i="5"/>
  <c r="G1513" i="5"/>
  <c r="H1512" i="5"/>
  <c r="G1512" i="5"/>
  <c r="H1506" i="5"/>
  <c r="G1506" i="5"/>
  <c r="H1505" i="5"/>
  <c r="G1505" i="5"/>
  <c r="H1504" i="5"/>
  <c r="G1504" i="5"/>
  <c r="H1503" i="5"/>
  <c r="G1503" i="5"/>
  <c r="H1502" i="5"/>
  <c r="G1502" i="5"/>
  <c r="H1501" i="5"/>
  <c r="G1501" i="5"/>
  <c r="H1500" i="5"/>
  <c r="G1500" i="5"/>
  <c r="H1499" i="5"/>
  <c r="G1499" i="5"/>
  <c r="H1498" i="5"/>
  <c r="G1498" i="5"/>
  <c r="H1497" i="5"/>
  <c r="G1497" i="5"/>
  <c r="H1496" i="5"/>
  <c r="G1496" i="5"/>
  <c r="H1495" i="5"/>
  <c r="G1495" i="5"/>
  <c r="I1488" i="5"/>
  <c r="I1465" i="5"/>
  <c r="I1481" i="5" s="1"/>
  <c r="I1460" i="5"/>
  <c r="I1451" i="5"/>
  <c r="I1445" i="5"/>
  <c r="I1416" i="5"/>
  <c r="I1405" i="5"/>
  <c r="I1396" i="5"/>
  <c r="I1386" i="5"/>
  <c r="I1355" i="5"/>
  <c r="I1349" i="5"/>
  <c r="I1341" i="5"/>
  <c r="I1330" i="5"/>
  <c r="I1313" i="5"/>
  <c r="I1284" i="5"/>
  <c r="I1271" i="5"/>
  <c r="H1261" i="5"/>
  <c r="G1261" i="5"/>
  <c r="H1260" i="5"/>
  <c r="G1260" i="5"/>
  <c r="H1259" i="5"/>
  <c r="G1259" i="5"/>
  <c r="I1255" i="5"/>
  <c r="H1254" i="5"/>
  <c r="H1255" i="5" s="1"/>
  <c r="G1254" i="5"/>
  <c r="G1255" i="5" s="1"/>
  <c r="I1251" i="5"/>
  <c r="H1250" i="5"/>
  <c r="G1250" i="5"/>
  <c r="I1243" i="5"/>
  <c r="I1237" i="5"/>
  <c r="H1234" i="5"/>
  <c r="G1234" i="5"/>
  <c r="H1225" i="5"/>
  <c r="G1225" i="5"/>
  <c r="H1213" i="5"/>
  <c r="G1213" i="5"/>
  <c r="H1211" i="5"/>
  <c r="G1211" i="5"/>
  <c r="H1210" i="5"/>
  <c r="G1210" i="5"/>
  <c r="H1206" i="5"/>
  <c r="G1206" i="5"/>
  <c r="H1205" i="5"/>
  <c r="G1205" i="5"/>
  <c r="H1203" i="5"/>
  <c r="G1203" i="5"/>
  <c r="H1202" i="5"/>
  <c r="G1202" i="5"/>
  <c r="I1198" i="5"/>
  <c r="H1194" i="5"/>
  <c r="G1194" i="5"/>
  <c r="H1193" i="5"/>
  <c r="G1193" i="5"/>
  <c r="I1187" i="5"/>
  <c r="H1185" i="5"/>
  <c r="G1185" i="5"/>
  <c r="H1184" i="5"/>
  <c r="G1184" i="5"/>
  <c r="H1183" i="5"/>
  <c r="G1183" i="5"/>
  <c r="H1182" i="5"/>
  <c r="H1178" i="5"/>
  <c r="H1174" i="5"/>
  <c r="H1170" i="5"/>
  <c r="H1166" i="5"/>
  <c r="H1162" i="5"/>
  <c r="H1158" i="5"/>
  <c r="H1154" i="5"/>
  <c r="G1154" i="5"/>
  <c r="H1153" i="5"/>
  <c r="G1153" i="5"/>
  <c r="H1152" i="5"/>
  <c r="G1152" i="5"/>
  <c r="H1150" i="5"/>
  <c r="G1150" i="5"/>
  <c r="H1146" i="5"/>
  <c r="H1142" i="5"/>
  <c r="G1142" i="5"/>
  <c r="H1141" i="5"/>
  <c r="G1141" i="5"/>
  <c r="H1140" i="5"/>
  <c r="G1140" i="5"/>
  <c r="H1139" i="5"/>
  <c r="G1139" i="5"/>
  <c r="H1138" i="5"/>
  <c r="G1138" i="5"/>
  <c r="H1137" i="5"/>
  <c r="G1137" i="5"/>
  <c r="H1136" i="5"/>
  <c r="G1136" i="5"/>
  <c r="H1135" i="5"/>
  <c r="G1135" i="5"/>
  <c r="H1134" i="5"/>
  <c r="G1134" i="5"/>
  <c r="H1133" i="5"/>
  <c r="G1133" i="5"/>
  <c r="H1132" i="5"/>
  <c r="G1132" i="5"/>
  <c r="H1131" i="5"/>
  <c r="G1131" i="5"/>
  <c r="H1130" i="5"/>
  <c r="G1130" i="5"/>
  <c r="H1129" i="5"/>
  <c r="G1129" i="5"/>
  <c r="H1128" i="5"/>
  <c r="H1124" i="5"/>
  <c r="I1117" i="5"/>
  <c r="I1115" i="5"/>
  <c r="I1114" i="5"/>
  <c r="I1113" i="5"/>
  <c r="I1111" i="5"/>
  <c r="I1110" i="5"/>
  <c r="I1109" i="5"/>
  <c r="I1104" i="5"/>
  <c r="I1099" i="5"/>
  <c r="I1098" i="5"/>
  <c r="I1097" i="5"/>
  <c r="I1096" i="5"/>
  <c r="I1095" i="5"/>
  <c r="I1094" i="5"/>
  <c r="I1093" i="5"/>
  <c r="I1092" i="5"/>
  <c r="I1091" i="5"/>
  <c r="I1090" i="5"/>
  <c r="I1089" i="5"/>
  <c r="I1088" i="5"/>
  <c r="I1087" i="5"/>
  <c r="I1086" i="5"/>
  <c r="I1085" i="5"/>
  <c r="I1084" i="5"/>
  <c r="I1083" i="5"/>
  <c r="I1082" i="5"/>
  <c r="I1081" i="5"/>
  <c r="I1080" i="5"/>
  <c r="I1079" i="5"/>
  <c r="I1078" i="5"/>
  <c r="I1077" i="5"/>
  <c r="H1077" i="5" s="1"/>
  <c r="G1077" i="5"/>
  <c r="I1076" i="5"/>
  <c r="H1076" i="5" s="1"/>
  <c r="G1076" i="5"/>
  <c r="I1075" i="5"/>
  <c r="H1075" i="5" s="1"/>
  <c r="G1075" i="5"/>
  <c r="I1074" i="5"/>
  <c r="H1074" i="5" s="1"/>
  <c r="G1074" i="5"/>
  <c r="I1073" i="5"/>
  <c r="H1073" i="5" s="1"/>
  <c r="G1073" i="5"/>
  <c r="I1072" i="5"/>
  <c r="I1071" i="5"/>
  <c r="H1071" i="5" s="1"/>
  <c r="G1071" i="5"/>
  <c r="I1070" i="5"/>
  <c r="H1070" i="5" s="1"/>
  <c r="G1070" i="5"/>
  <c r="I1069" i="5"/>
  <c r="H1069" i="5" s="1"/>
  <c r="G1069" i="5"/>
  <c r="I1068" i="5"/>
  <c r="H1068" i="5" s="1"/>
  <c r="G1068" i="5"/>
  <c r="I1067" i="5"/>
  <c r="H1067" i="5" s="1"/>
  <c r="G1067" i="5"/>
  <c r="I1066" i="5"/>
  <c r="H1066" i="5" s="1"/>
  <c r="G1066" i="5"/>
  <c r="I1065" i="5"/>
  <c r="H1065" i="5" s="1"/>
  <c r="G1065" i="5"/>
  <c r="I1064" i="5"/>
  <c r="H1064" i="5" s="1"/>
  <c r="G1064" i="5"/>
  <c r="I1063" i="5"/>
  <c r="H1063" i="5" s="1"/>
  <c r="G1063" i="5"/>
  <c r="I1062" i="5"/>
  <c r="H1062" i="5" s="1"/>
  <c r="G1062" i="5"/>
  <c r="I1061" i="5"/>
  <c r="I1060" i="5"/>
  <c r="I1059" i="5"/>
  <c r="I1058" i="5"/>
  <c r="I1057" i="5"/>
  <c r="I1054" i="5"/>
  <c r="I1053" i="5"/>
  <c r="I1052" i="5"/>
  <c r="I1051" i="5"/>
  <c r="G1051" i="5" s="1"/>
  <c r="H1051" i="5"/>
  <c r="I1050" i="5"/>
  <c r="G1050" i="5" s="1"/>
  <c r="H1050" i="5"/>
  <c r="I1049" i="5"/>
  <c r="G1049" i="5" s="1"/>
  <c r="H1049" i="5"/>
  <c r="I1048" i="5"/>
  <c r="G1048" i="5" s="1"/>
  <c r="H1048" i="5"/>
  <c r="I1047" i="5"/>
  <c r="G1047" i="5" s="1"/>
  <c r="H1047" i="5"/>
  <c r="I1046" i="5"/>
  <c r="G1046" i="5" s="1"/>
  <c r="H1046" i="5"/>
  <c r="I1045" i="5"/>
  <c r="G1045" i="5" s="1"/>
  <c r="H1045" i="5"/>
  <c r="I1044" i="5"/>
  <c r="G1044" i="5" s="1"/>
  <c r="H1044" i="5"/>
  <c r="I1043" i="5"/>
  <c r="G1043" i="5" s="1"/>
  <c r="H1043" i="5"/>
  <c r="I1042" i="5"/>
  <c r="G1042" i="5" s="1"/>
  <c r="H1042" i="5"/>
  <c r="I1041" i="5"/>
  <c r="G1041" i="5" s="1"/>
  <c r="H1041" i="5"/>
  <c r="I1040" i="5"/>
  <c r="G1040" i="5" s="1"/>
  <c r="H1040" i="5"/>
  <c r="I1039" i="5"/>
  <c r="G1039" i="5" s="1"/>
  <c r="H1039" i="5"/>
  <c r="I1038" i="5"/>
  <c r="G1038" i="5" s="1"/>
  <c r="H1038" i="5"/>
  <c r="I1037" i="5"/>
  <c r="G1037" i="5" s="1"/>
  <c r="H1037" i="5"/>
  <c r="I1036" i="5"/>
  <c r="H1036" i="5" s="1"/>
  <c r="G1036" i="5"/>
  <c r="I1035" i="5"/>
  <c r="H1035" i="5" s="1"/>
  <c r="G1035" i="5"/>
  <c r="I1034" i="5"/>
  <c r="H1034" i="5" s="1"/>
  <c r="G1034" i="5"/>
  <c r="I1033" i="5"/>
  <c r="G1033" i="5" s="1"/>
  <c r="H1033" i="5"/>
  <c r="I1032" i="5"/>
  <c r="H1032" i="5" s="1"/>
  <c r="G1032" i="5"/>
  <c r="H1031" i="5"/>
  <c r="I1030" i="5"/>
  <c r="H1030" i="5" s="1"/>
  <c r="G1030" i="5"/>
  <c r="I1029" i="5"/>
  <c r="H1029" i="5" s="1"/>
  <c r="G1029" i="5"/>
  <c r="I1028" i="5"/>
  <c r="H1028" i="5" s="1"/>
  <c r="G1028" i="5"/>
  <c r="I1027" i="5"/>
  <c r="H1027" i="5" s="1"/>
  <c r="G1027" i="5"/>
  <c r="I1026" i="5"/>
  <c r="H1026" i="5" s="1"/>
  <c r="G1026" i="5"/>
  <c r="I1025" i="5"/>
  <c r="G1025" i="5" s="1"/>
  <c r="H1025" i="5"/>
  <c r="I1024" i="5"/>
  <c r="G1024" i="5" s="1"/>
  <c r="H1024" i="5"/>
  <c r="I1023" i="5"/>
  <c r="G1023" i="5" s="1"/>
  <c r="H1023" i="5"/>
  <c r="I1022" i="5"/>
  <c r="I1021" i="5"/>
  <c r="I1017" i="5"/>
  <c r="I1016" i="5"/>
  <c r="I1015" i="5"/>
  <c r="I1014" i="5"/>
  <c r="I1013" i="5"/>
  <c r="I1012" i="5"/>
  <c r="I1011" i="5"/>
  <c r="I1010" i="5"/>
  <c r="I1009" i="5"/>
  <c r="I1008" i="5"/>
  <c r="I1007" i="5"/>
  <c r="I1006" i="5"/>
  <c r="I1005" i="5"/>
  <c r="I1004" i="5"/>
  <c r="I1003" i="5"/>
  <c r="I1002" i="5"/>
  <c r="I1001" i="5"/>
  <c r="I1000" i="5"/>
  <c r="I999" i="5"/>
  <c r="I998" i="5"/>
  <c r="I997" i="5"/>
  <c r="I996" i="5"/>
  <c r="I995" i="5"/>
  <c r="I994" i="5"/>
  <c r="H994" i="5" s="1"/>
  <c r="G994" i="5"/>
  <c r="I993" i="5"/>
  <c r="H993" i="5" s="1"/>
  <c r="G993" i="5"/>
  <c r="I992" i="5"/>
  <c r="H992" i="5" s="1"/>
  <c r="G992" i="5"/>
  <c r="I991" i="5"/>
  <c r="H991" i="5" s="1"/>
  <c r="G991" i="5"/>
  <c r="I990" i="5"/>
  <c r="H990" i="5" s="1"/>
  <c r="G990" i="5"/>
  <c r="I989" i="5"/>
  <c r="I988" i="5"/>
  <c r="H988" i="5" s="1"/>
  <c r="G988" i="5"/>
  <c r="I987" i="5"/>
  <c r="H987" i="5" s="1"/>
  <c r="G987" i="5"/>
  <c r="I986" i="5"/>
  <c r="H986" i="5" s="1"/>
  <c r="G986" i="5"/>
  <c r="I985" i="5"/>
  <c r="H985" i="5" s="1"/>
  <c r="G985" i="5"/>
  <c r="I984" i="5"/>
  <c r="H984" i="5" s="1"/>
  <c r="G984" i="5"/>
  <c r="I983" i="5"/>
  <c r="H983" i="5" s="1"/>
  <c r="G983" i="5"/>
  <c r="I982" i="5"/>
  <c r="H982" i="5" s="1"/>
  <c r="G982" i="5"/>
  <c r="I981" i="5"/>
  <c r="H981" i="5" s="1"/>
  <c r="G981" i="5"/>
  <c r="I980" i="5"/>
  <c r="H980" i="5" s="1"/>
  <c r="G980" i="5"/>
  <c r="I979" i="5"/>
  <c r="H979" i="5" s="1"/>
  <c r="G979" i="5"/>
  <c r="I978" i="5"/>
  <c r="G978" i="5" s="1"/>
  <c r="H978" i="5"/>
  <c r="I976" i="5"/>
  <c r="I975" i="5"/>
  <c r="I974" i="5"/>
  <c r="I971" i="5"/>
  <c r="I970" i="5"/>
  <c r="I969" i="5"/>
  <c r="I968" i="5"/>
  <c r="G968" i="5" s="1"/>
  <c r="H968" i="5"/>
  <c r="I967" i="5"/>
  <c r="G967" i="5" s="1"/>
  <c r="H967" i="5"/>
  <c r="I966" i="5"/>
  <c r="G966" i="5" s="1"/>
  <c r="H966" i="5"/>
  <c r="I965" i="5"/>
  <c r="G965" i="5" s="1"/>
  <c r="H965" i="5"/>
  <c r="I964" i="5"/>
  <c r="G964" i="5" s="1"/>
  <c r="H964" i="5"/>
  <c r="I963" i="5"/>
  <c r="G963" i="5" s="1"/>
  <c r="H963" i="5"/>
  <c r="I962" i="5"/>
  <c r="G962" i="5" s="1"/>
  <c r="H962" i="5"/>
  <c r="I961" i="5"/>
  <c r="G961" i="5" s="1"/>
  <c r="H961" i="5"/>
  <c r="I960" i="5"/>
  <c r="G960" i="5" s="1"/>
  <c r="H960" i="5"/>
  <c r="I959" i="5"/>
  <c r="G959" i="5" s="1"/>
  <c r="H959" i="5"/>
  <c r="I958" i="5"/>
  <c r="G958" i="5" s="1"/>
  <c r="H958" i="5"/>
  <c r="I957" i="5"/>
  <c r="G957" i="5" s="1"/>
  <c r="H957" i="5"/>
  <c r="I956" i="5"/>
  <c r="G956" i="5" s="1"/>
  <c r="H956" i="5"/>
  <c r="I955" i="5"/>
  <c r="G955" i="5" s="1"/>
  <c r="H955" i="5"/>
  <c r="I954" i="5"/>
  <c r="G954" i="5" s="1"/>
  <c r="H954" i="5"/>
  <c r="I953" i="5"/>
  <c r="H953" i="5" s="1"/>
  <c r="G953" i="5"/>
  <c r="I952" i="5"/>
  <c r="H952" i="5" s="1"/>
  <c r="G952" i="5"/>
  <c r="I951" i="5"/>
  <c r="H951" i="5" s="1"/>
  <c r="G951" i="5"/>
  <c r="I950" i="5"/>
  <c r="G950" i="5" s="1"/>
  <c r="H950" i="5"/>
  <c r="I949" i="5"/>
  <c r="H949" i="5" s="1"/>
  <c r="G949" i="5"/>
  <c r="H948" i="5"/>
  <c r="I947" i="5"/>
  <c r="H947" i="5" s="1"/>
  <c r="G947" i="5"/>
  <c r="I946" i="5"/>
  <c r="H946" i="5" s="1"/>
  <c r="G946" i="5"/>
  <c r="I945" i="5"/>
  <c r="H945" i="5" s="1"/>
  <c r="G945" i="5"/>
  <c r="I944" i="5"/>
  <c r="H944" i="5" s="1"/>
  <c r="G944" i="5"/>
  <c r="I943" i="5"/>
  <c r="H943" i="5" s="1"/>
  <c r="G943" i="5"/>
  <c r="I942" i="5"/>
  <c r="G942" i="5" s="1"/>
  <c r="H942" i="5"/>
  <c r="I941" i="5"/>
  <c r="G941" i="5" s="1"/>
  <c r="H941" i="5"/>
  <c r="I940" i="5"/>
  <c r="G940" i="5" s="1"/>
  <c r="H940" i="5"/>
  <c r="I939" i="5"/>
  <c r="I938" i="5"/>
  <c r="I932" i="5"/>
  <c r="I929" i="5"/>
  <c r="I928" i="5"/>
  <c r="I927" i="5"/>
  <c r="I926" i="5"/>
  <c r="I925" i="5"/>
  <c r="I924" i="5"/>
  <c r="I923" i="5"/>
  <c r="I922" i="5"/>
  <c r="I921" i="5"/>
  <c r="I920" i="5"/>
  <c r="I919" i="5"/>
  <c r="I918" i="5"/>
  <c r="I917" i="5"/>
  <c r="I916" i="5"/>
  <c r="I911" i="5"/>
  <c r="I910" i="5"/>
  <c r="I909" i="5"/>
  <c r="I908" i="5"/>
  <c r="I907" i="5"/>
  <c r="I906" i="5"/>
  <c r="I905" i="5"/>
  <c r="I904" i="5"/>
  <c r="I903" i="5"/>
  <c r="I902" i="5"/>
  <c r="I901" i="5"/>
  <c r="I900" i="5"/>
  <c r="I899" i="5"/>
  <c r="I898" i="5"/>
  <c r="I897" i="5"/>
  <c r="I896" i="5"/>
  <c r="I895" i="5"/>
  <c r="I894" i="5"/>
  <c r="I893" i="5"/>
  <c r="I892" i="5"/>
  <c r="I891" i="5"/>
  <c r="I890" i="5"/>
  <c r="I889" i="5"/>
  <c r="I888" i="5"/>
  <c r="I887" i="5"/>
  <c r="I886" i="5"/>
  <c r="I885" i="5"/>
  <c r="I884" i="5"/>
  <c r="I883" i="5"/>
  <c r="I882" i="5"/>
  <c r="I881" i="5"/>
  <c r="I880" i="5"/>
  <c r="I879" i="5"/>
  <c r="I878" i="5"/>
  <c r="I877" i="5"/>
  <c r="I876" i="5"/>
  <c r="I875" i="5"/>
  <c r="I869" i="5"/>
  <c r="I868" i="5"/>
  <c r="I867" i="5"/>
  <c r="I866" i="5"/>
  <c r="I865" i="5"/>
  <c r="I861" i="5"/>
  <c r="I860" i="5"/>
  <c r="I859" i="5"/>
  <c r="I858" i="5"/>
  <c r="I857" i="5"/>
  <c r="I856" i="5"/>
  <c r="I855" i="5"/>
  <c r="I854" i="5"/>
  <c r="I853" i="5"/>
  <c r="I852" i="5"/>
  <c r="I851" i="5"/>
  <c r="I850" i="5"/>
  <c r="I849" i="5"/>
  <c r="I845" i="5"/>
  <c r="I844" i="5"/>
  <c r="I843" i="5"/>
  <c r="I842" i="5"/>
  <c r="I838" i="5"/>
  <c r="I837" i="5"/>
  <c r="I836" i="5"/>
  <c r="I835" i="5"/>
  <c r="I831" i="5"/>
  <c r="I830" i="5"/>
  <c r="I829" i="5"/>
  <c r="I828" i="5"/>
  <c r="I823" i="5"/>
  <c r="I819" i="5"/>
  <c r="I818" i="5"/>
  <c r="I817" i="5"/>
  <c r="I816" i="5"/>
  <c r="I815" i="5"/>
  <c r="I814" i="5"/>
  <c r="I813" i="5"/>
  <c r="I812" i="5"/>
  <c r="H812" i="5" s="1"/>
  <c r="I808" i="5"/>
  <c r="I807" i="5"/>
  <c r="I806" i="5"/>
  <c r="I802" i="5"/>
  <c r="I800" i="5"/>
  <c r="I799" i="5"/>
  <c r="I795" i="5"/>
  <c r="H795" i="5" s="1"/>
  <c r="I793" i="5"/>
  <c r="I789" i="5"/>
  <c r="I788" i="5"/>
  <c r="I787" i="5"/>
  <c r="I786" i="5"/>
  <c r="I785" i="5"/>
  <c r="I784" i="5"/>
  <c r="I783" i="5"/>
  <c r="I782" i="5"/>
  <c r="I781" i="5"/>
  <c r="I780" i="5"/>
  <c r="I779" i="5"/>
  <c r="I778" i="5"/>
  <c r="I777" i="5"/>
  <c r="I773" i="5"/>
  <c r="I772" i="5"/>
  <c r="I771" i="5"/>
  <c r="I767" i="5"/>
  <c r="I766" i="5"/>
  <c r="I765" i="5"/>
  <c r="I761" i="5"/>
  <c r="I760" i="5"/>
  <c r="I759" i="5"/>
  <c r="I758" i="5"/>
  <c r="I757" i="5"/>
  <c r="I756" i="5"/>
  <c r="I752" i="5"/>
  <c r="I751" i="5"/>
  <c r="I750" i="5"/>
  <c r="I749" i="5"/>
  <c r="I743" i="5"/>
  <c r="I735" i="5"/>
  <c r="I734" i="5"/>
  <c r="I733" i="5"/>
  <c r="I731" i="5"/>
  <c r="I730" i="5"/>
  <c r="I729" i="5"/>
  <c r="I727" i="5"/>
  <c r="I723" i="5"/>
  <c r="I722" i="5"/>
  <c r="I721" i="5"/>
  <c r="I712" i="5"/>
  <c r="I711" i="5"/>
  <c r="I704" i="5"/>
  <c r="I697" i="5"/>
  <c r="I696" i="5"/>
  <c r="I695" i="5"/>
  <c r="I694" i="5"/>
  <c r="I693" i="5"/>
  <c r="I689" i="5"/>
  <c r="I690" i="5" s="1"/>
  <c r="I685" i="5"/>
  <c r="I686" i="5" s="1"/>
  <c r="I681" i="5"/>
  <c r="I680" i="5"/>
  <c r="I679" i="5"/>
  <c r="I678" i="5"/>
  <c r="I677" i="5"/>
  <c r="I676" i="5"/>
  <c r="I675" i="5"/>
  <c r="I674" i="5"/>
  <c r="I673" i="5"/>
  <c r="I672" i="5"/>
  <c r="I668" i="5"/>
  <c r="I667" i="5"/>
  <c r="I666" i="5"/>
  <c r="I665" i="5"/>
  <c r="I664" i="5"/>
  <c r="I663" i="5"/>
  <c r="I662" i="5"/>
  <c r="I661" i="5"/>
  <c r="I660" i="5"/>
  <c r="I659" i="5"/>
  <c r="I654" i="5"/>
  <c r="I655" i="5" s="1"/>
  <c r="I650" i="5"/>
  <c r="I648" i="5"/>
  <c r="H648" i="5"/>
  <c r="G648" i="5"/>
  <c r="I647" i="5"/>
  <c r="I646" i="5"/>
  <c r="I645" i="5"/>
  <c r="G644" i="5"/>
  <c r="I643" i="5"/>
  <c r="G642" i="5"/>
  <c r="I639" i="5"/>
  <c r="I638" i="5"/>
  <c r="H636" i="5"/>
  <c r="I635" i="5"/>
  <c r="I630" i="5"/>
  <c r="I628" i="5"/>
  <c r="H628" i="5"/>
  <c r="G628" i="5"/>
  <c r="I627" i="5"/>
  <c r="I626" i="5"/>
  <c r="I625" i="5"/>
  <c r="G624" i="5"/>
  <c r="I623" i="5"/>
  <c r="I622" i="5"/>
  <c r="H622" i="5" s="1"/>
  <c r="G622" i="5"/>
  <c r="I619" i="5"/>
  <c r="I618" i="5"/>
  <c r="H616" i="5"/>
  <c r="I615" i="5"/>
  <c r="I611" i="5"/>
  <c r="I610" i="5"/>
  <c r="I609" i="5"/>
  <c r="I608" i="5"/>
  <c r="I607" i="5"/>
  <c r="I606" i="5"/>
  <c r="I605" i="5"/>
  <c r="I603" i="5"/>
  <c r="I590" i="5"/>
  <c r="I589" i="5"/>
  <c r="I588" i="5"/>
  <c r="I587" i="5"/>
  <c r="I586" i="5"/>
  <c r="I582" i="5"/>
  <c r="I581" i="5"/>
  <c r="I580" i="5"/>
  <c r="I579" i="5"/>
  <c r="I578" i="5"/>
  <c r="I577" i="5"/>
  <c r="I576" i="5"/>
  <c r="I575" i="5"/>
  <c r="I571" i="5"/>
  <c r="I570" i="5"/>
  <c r="I566" i="5"/>
  <c r="I565" i="5"/>
  <c r="I561" i="5"/>
  <c r="I562" i="5" s="1"/>
  <c r="I551" i="5"/>
  <c r="I552" i="5" s="1"/>
  <c r="I547" i="5"/>
  <c r="I526" i="5"/>
  <c r="I521" i="5"/>
  <c r="I520" i="5"/>
  <c r="I516" i="5"/>
  <c r="I515" i="5"/>
  <c r="I514" i="5"/>
  <c r="I513" i="5"/>
  <c r="I512" i="5"/>
  <c r="I511" i="5"/>
  <c r="I510" i="5"/>
  <c r="I509" i="5"/>
  <c r="I508" i="5"/>
  <c r="I507" i="5"/>
  <c r="I506" i="5"/>
  <c r="I505" i="5"/>
  <c r="I504" i="5"/>
  <c r="I503" i="5"/>
  <c r="I502" i="5"/>
  <c r="I501" i="5"/>
  <c r="I500" i="5"/>
  <c r="I499" i="5"/>
  <c r="I498" i="5"/>
  <c r="H498" i="5"/>
  <c r="G498" i="5"/>
  <c r="I497" i="5"/>
  <c r="H497" i="5" s="1"/>
  <c r="G497" i="5"/>
  <c r="G496" i="5"/>
  <c r="G495" i="5"/>
  <c r="G494" i="5"/>
  <c r="I493" i="5"/>
  <c r="G493" i="5" s="1"/>
  <c r="H493" i="5"/>
  <c r="I492" i="5"/>
  <c r="G492" i="5" s="1"/>
  <c r="H492" i="5"/>
  <c r="H491" i="5"/>
  <c r="I490" i="5"/>
  <c r="G490" i="5" s="1"/>
  <c r="H490" i="5"/>
  <c r="I489" i="5"/>
  <c r="G489" i="5" s="1"/>
  <c r="H489" i="5"/>
  <c r="I488" i="5"/>
  <c r="I487" i="5"/>
  <c r="I484" i="5"/>
  <c r="I483" i="5"/>
  <c r="I482" i="5"/>
  <c r="H482" i="5"/>
  <c r="G482" i="5"/>
  <c r="I481" i="5"/>
  <c r="H481" i="5"/>
  <c r="G481" i="5"/>
  <c r="I480" i="5"/>
  <c r="H480" i="5"/>
  <c r="G480" i="5"/>
  <c r="I479" i="5"/>
  <c r="H479" i="5" s="1"/>
  <c r="G479" i="5"/>
  <c r="I478" i="5"/>
  <c r="H478" i="5" s="1"/>
  <c r="G478" i="5"/>
  <c r="G477" i="5"/>
  <c r="G476" i="5"/>
  <c r="G475" i="5"/>
  <c r="G474" i="5"/>
  <c r="G473" i="5"/>
  <c r="I472" i="5"/>
  <c r="H472" i="5" s="1"/>
  <c r="G472" i="5"/>
  <c r="G471" i="5"/>
  <c r="I470" i="5"/>
  <c r="H470" i="5" s="1"/>
  <c r="G470" i="5"/>
  <c r="I469" i="5"/>
  <c r="H469" i="5" s="1"/>
  <c r="G469" i="5"/>
  <c r="G468" i="5"/>
  <c r="G467" i="5"/>
  <c r="G466" i="5"/>
  <c r="G465" i="5"/>
  <c r="G464" i="5"/>
  <c r="G463" i="5"/>
  <c r="G462" i="5"/>
  <c r="I461" i="5"/>
  <c r="H461" i="5" s="1"/>
  <c r="G461" i="5"/>
  <c r="I460" i="5"/>
  <c r="H460" i="5" s="1"/>
  <c r="G460" i="5"/>
  <c r="I459" i="5"/>
  <c r="G459" i="5" s="1"/>
  <c r="H459" i="5"/>
  <c r="H458" i="5"/>
  <c r="H457" i="5"/>
  <c r="H456" i="5"/>
  <c r="H455" i="5"/>
  <c r="H454" i="5"/>
  <c r="H453" i="5"/>
  <c r="H452" i="5"/>
  <c r="I451" i="5"/>
  <c r="G451" i="5" s="1"/>
  <c r="H451" i="5"/>
  <c r="H450" i="5"/>
  <c r="H449" i="5"/>
  <c r="H448" i="5"/>
  <c r="H447" i="5"/>
  <c r="I446" i="5"/>
  <c r="G446" i="5" s="1"/>
  <c r="H446" i="5"/>
  <c r="H445" i="5"/>
  <c r="I444" i="5"/>
  <c r="G444" i="5" s="1"/>
  <c r="H444" i="5"/>
  <c r="I443" i="5"/>
  <c r="G443" i="5" s="1"/>
  <c r="H443" i="5"/>
  <c r="I441" i="5"/>
  <c r="I440" i="5"/>
  <c r="I439" i="5"/>
  <c r="I438" i="5"/>
  <c r="I437" i="5"/>
  <c r="H437" i="5"/>
  <c r="G437" i="5"/>
  <c r="I436" i="5"/>
  <c r="H436" i="5"/>
  <c r="G436" i="5"/>
  <c r="I435" i="5"/>
  <c r="H435" i="5"/>
  <c r="G435" i="5"/>
  <c r="I434" i="5"/>
  <c r="H434" i="5"/>
  <c r="G434" i="5"/>
  <c r="I433" i="5"/>
  <c r="H433" i="5" s="1"/>
  <c r="G433" i="5"/>
  <c r="G432" i="5"/>
  <c r="G431" i="5"/>
  <c r="G430" i="5"/>
  <c r="I429" i="5"/>
  <c r="H429" i="5" s="1"/>
  <c r="G429" i="5"/>
  <c r="I428" i="5"/>
  <c r="G428" i="5" s="1"/>
  <c r="H428" i="5"/>
  <c r="H427" i="5"/>
  <c r="H426" i="5"/>
  <c r="I411" i="5"/>
  <c r="I405" i="5"/>
  <c r="I404" i="5"/>
  <c r="I403" i="5"/>
  <c r="I402" i="5"/>
  <c r="I401" i="5"/>
  <c r="I400" i="5"/>
  <c r="I399" i="5"/>
  <c r="I398" i="5"/>
  <c r="I397" i="5"/>
  <c r="I395" i="5"/>
  <c r="I394" i="5"/>
  <c r="I393" i="5"/>
  <c r="I392" i="5"/>
  <c r="I390" i="5"/>
  <c r="I389" i="5"/>
  <c r="I388" i="5"/>
  <c r="I387" i="5"/>
  <c r="I386" i="5"/>
  <c r="I385" i="5"/>
  <c r="I384" i="5"/>
  <c r="I383" i="5"/>
  <c r="I381" i="5"/>
  <c r="I380" i="5"/>
  <c r="I377" i="5"/>
  <c r="I376" i="5"/>
  <c r="I375" i="5"/>
  <c r="I374" i="5"/>
  <c r="I373" i="5"/>
  <c r="I372" i="5"/>
  <c r="I371" i="5"/>
  <c r="I370" i="5"/>
  <c r="I369" i="5"/>
  <c r="I368" i="5"/>
  <c r="I367" i="5"/>
  <c r="I366" i="5"/>
  <c r="I365" i="5"/>
  <c r="I364" i="5"/>
  <c r="I361" i="5"/>
  <c r="I360" i="5"/>
  <c r="I359" i="5"/>
  <c r="I349" i="5"/>
  <c r="I342" i="5"/>
  <c r="I319" i="5"/>
  <c r="I316" i="5"/>
  <c r="I315" i="5"/>
  <c r="I310" i="5"/>
  <c r="I309" i="5"/>
  <c r="I308" i="5"/>
  <c r="I307" i="5"/>
  <c r="I306" i="5"/>
  <c r="I305" i="5"/>
  <c r="I304" i="5"/>
  <c r="I303" i="5"/>
  <c r="I302" i="5"/>
  <c r="I301" i="5"/>
  <c r="I300" i="5"/>
  <c r="I299" i="5"/>
  <c r="I298" i="5"/>
  <c r="I297" i="5"/>
  <c r="I296" i="5"/>
  <c r="I295" i="5"/>
  <c r="I294" i="5"/>
  <c r="I293" i="5"/>
  <c r="I292" i="5"/>
  <c r="H292" i="5" s="1"/>
  <c r="G292" i="5"/>
  <c r="I291" i="5"/>
  <c r="H291" i="5" s="1"/>
  <c r="G291" i="5"/>
  <c r="G290" i="5"/>
  <c r="G289" i="5"/>
  <c r="I288" i="5"/>
  <c r="H288" i="5" s="1"/>
  <c r="G288" i="5"/>
  <c r="I286" i="5"/>
  <c r="G286" i="5" s="1"/>
  <c r="H286" i="5"/>
  <c r="I285" i="5"/>
  <c r="G285" i="5" s="1"/>
  <c r="H285" i="5"/>
  <c r="I284" i="5"/>
  <c r="G284" i="5" s="1"/>
  <c r="H284" i="5"/>
  <c r="I283" i="5"/>
  <c r="G283" i="5" s="1"/>
  <c r="H283" i="5"/>
  <c r="I282" i="5"/>
  <c r="I281" i="5"/>
  <c r="I280" i="5"/>
  <c r="I278" i="5"/>
  <c r="I277" i="5"/>
  <c r="I276" i="5"/>
  <c r="H276" i="5"/>
  <c r="G276" i="5"/>
  <c r="I275" i="5"/>
  <c r="H275" i="5"/>
  <c r="G275" i="5"/>
  <c r="I274" i="5"/>
  <c r="H274" i="5"/>
  <c r="G274" i="5"/>
  <c r="I273" i="5"/>
  <c r="H273" i="5" s="1"/>
  <c r="G273" i="5"/>
  <c r="I272" i="5"/>
  <c r="H272" i="5" s="1"/>
  <c r="G272" i="5"/>
  <c r="G271" i="5"/>
  <c r="G270" i="5"/>
  <c r="G269" i="5"/>
  <c r="G268" i="5"/>
  <c r="G267" i="5"/>
  <c r="G266" i="5"/>
  <c r="G265" i="5"/>
  <c r="I264" i="5"/>
  <c r="H264" i="5" s="1"/>
  <c r="G264" i="5"/>
  <c r="G263" i="5"/>
  <c r="G262" i="5"/>
  <c r="G261" i="5"/>
  <c r="G260" i="5"/>
  <c r="G259" i="5"/>
  <c r="G258" i="5"/>
  <c r="G257" i="5"/>
  <c r="G256" i="5"/>
  <c r="I255" i="5"/>
  <c r="H255" i="5" s="1"/>
  <c r="G255" i="5"/>
  <c r="I254" i="5"/>
  <c r="H254" i="5" s="1"/>
  <c r="G254" i="5"/>
  <c r="H253" i="5"/>
  <c r="H252" i="5"/>
  <c r="H251" i="5"/>
  <c r="H250" i="5"/>
  <c r="H249" i="5"/>
  <c r="H248" i="5"/>
  <c r="H247" i="5"/>
  <c r="H246" i="5"/>
  <c r="I245" i="5"/>
  <c r="G245" i="5" s="1"/>
  <c r="H245" i="5"/>
  <c r="H244" i="5"/>
  <c r="I243" i="5"/>
  <c r="G243" i="5" s="1"/>
  <c r="H243" i="5"/>
  <c r="H242" i="5"/>
  <c r="H241" i="5"/>
  <c r="I240" i="5"/>
  <c r="G240" i="5" s="1"/>
  <c r="H240" i="5"/>
  <c r="H239" i="5"/>
  <c r="I238" i="5"/>
  <c r="G238" i="5" s="1"/>
  <c r="H238" i="5"/>
  <c r="I237" i="5"/>
  <c r="G237" i="5" s="1"/>
  <c r="H237" i="5"/>
  <c r="I235" i="5"/>
  <c r="I234" i="5"/>
  <c r="I233" i="5"/>
  <c r="I232" i="5"/>
  <c r="I231" i="5"/>
  <c r="H231" i="5"/>
  <c r="G231" i="5"/>
  <c r="I230" i="5"/>
  <c r="H230" i="5"/>
  <c r="G230" i="5"/>
  <c r="I229" i="5"/>
  <c r="H229" i="5"/>
  <c r="G229" i="5"/>
  <c r="I228" i="5"/>
  <c r="H228" i="5"/>
  <c r="G228" i="5"/>
  <c r="I227" i="5"/>
  <c r="I226" i="5"/>
  <c r="H226" i="5" s="1"/>
  <c r="G226" i="5"/>
  <c r="G225" i="5"/>
  <c r="I224" i="5"/>
  <c r="H224" i="5" s="1"/>
  <c r="G224" i="5"/>
  <c r="G223" i="5"/>
  <c r="H222" i="5"/>
  <c r="H221" i="5"/>
  <c r="I220" i="5"/>
  <c r="G220" i="5" s="1"/>
  <c r="H220" i="5"/>
  <c r="I213" i="5"/>
  <c r="I212" i="5"/>
  <c r="I211" i="5"/>
  <c r="H211" i="5" s="1"/>
  <c r="G211" i="5"/>
  <c r="I210" i="5"/>
  <c r="H210" i="5" s="1"/>
  <c r="G210" i="5"/>
  <c r="I209" i="5"/>
  <c r="H208" i="5"/>
  <c r="H207" i="5"/>
  <c r="I206" i="5"/>
  <c r="G206" i="5" s="1"/>
  <c r="H206" i="5"/>
  <c r="I201" i="5"/>
  <c r="I202" i="5" s="1"/>
  <c r="I197" i="5"/>
  <c r="I198" i="5" s="1"/>
  <c r="I192" i="5"/>
  <c r="I190" i="5"/>
  <c r="I189" i="5"/>
  <c r="I188" i="5"/>
  <c r="I187" i="5"/>
  <c r="I186" i="5"/>
  <c r="I185" i="5"/>
  <c r="I184" i="5"/>
  <c r="I183" i="5"/>
  <c r="I182" i="5"/>
  <c r="I180" i="5"/>
  <c r="I175" i="5"/>
  <c r="I174" i="5"/>
  <c r="I173" i="5"/>
  <c r="I172" i="5"/>
  <c r="I168" i="5"/>
  <c r="I169" i="5" s="1"/>
  <c r="I164" i="5"/>
  <c r="I163" i="5"/>
  <c r="I162" i="5"/>
  <c r="I161" i="5"/>
  <c r="I160" i="5"/>
  <c r="I159" i="5"/>
  <c r="I158" i="5"/>
  <c r="I157" i="5"/>
  <c r="I156" i="5"/>
  <c r="I152" i="5"/>
  <c r="I151" i="5"/>
  <c r="I150" i="5"/>
  <c r="I149" i="5"/>
  <c r="I148" i="5"/>
  <c r="I147" i="5"/>
  <c r="I146" i="5"/>
  <c r="I145" i="5"/>
  <c r="I144" i="5"/>
  <c r="I143" i="5"/>
  <c r="I142" i="5"/>
  <c r="I137" i="5"/>
  <c r="I133" i="5"/>
  <c r="H133" i="5" s="1"/>
  <c r="I132" i="5"/>
  <c r="I131" i="5"/>
  <c r="H131" i="5" s="1"/>
  <c r="I126" i="5"/>
  <c r="I125" i="5"/>
  <c r="I124" i="5"/>
  <c r="I120" i="5"/>
  <c r="I119" i="5"/>
  <c r="I118" i="5"/>
  <c r="I117" i="5"/>
  <c r="I115" i="5"/>
  <c r="I111" i="5"/>
  <c r="I110" i="5"/>
  <c r="I109" i="5"/>
  <c r="I108" i="5"/>
  <c r="I107" i="5"/>
  <c r="I106" i="5"/>
  <c r="I105" i="5"/>
  <c r="I104" i="5"/>
  <c r="I103" i="5"/>
  <c r="I102" i="5"/>
  <c r="I101" i="5"/>
  <c r="I100" i="5"/>
  <c r="I99" i="5"/>
  <c r="I98" i="5"/>
  <c r="I97" i="5"/>
  <c r="I93" i="5"/>
  <c r="I92" i="5"/>
  <c r="I91" i="5"/>
  <c r="I90" i="5"/>
  <c r="I89" i="5"/>
  <c r="I88" i="5"/>
  <c r="I87" i="5"/>
  <c r="I86" i="5"/>
  <c r="I85" i="5"/>
  <c r="I84"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26" i="5"/>
  <c r="I25" i="5"/>
  <c r="I24" i="5"/>
  <c r="I23" i="5"/>
  <c r="I22" i="5"/>
  <c r="I21" i="5"/>
  <c r="I20" i="5"/>
  <c r="I19" i="5"/>
  <c r="I18" i="5"/>
  <c r="I17" i="5"/>
  <c r="I16" i="5"/>
  <c r="I15" i="5"/>
  <c r="I14" i="5"/>
  <c r="I13" i="5"/>
  <c r="I12" i="5"/>
  <c r="I11" i="5"/>
  <c r="I10" i="5"/>
  <c r="I9" i="5"/>
  <c r="I8" i="5"/>
  <c r="I4" i="5"/>
  <c r="H4" i="5"/>
  <c r="D726" i="4"/>
  <c r="D725" i="4"/>
  <c r="D724" i="4"/>
  <c r="D719" i="4"/>
  <c r="D718" i="4"/>
  <c r="E713" i="4"/>
  <c r="I709" i="4"/>
  <c r="E714" i="4" s="1"/>
  <c r="G709" i="4"/>
  <c r="D714" i="4" s="1"/>
  <c r="E709" i="4"/>
  <c r="I708" i="4"/>
  <c r="G708" i="4"/>
  <c r="D713" i="4" s="1"/>
  <c r="E708" i="4"/>
  <c r="I707" i="4"/>
  <c r="E712" i="4" s="1"/>
  <c r="G707" i="4"/>
  <c r="D712" i="4" s="1"/>
  <c r="E707" i="4"/>
  <c r="F702" i="4"/>
  <c r="E702" i="4"/>
  <c r="F701" i="4"/>
  <c r="E701" i="4"/>
  <c r="F700" i="4"/>
  <c r="E700" i="4"/>
  <c r="F699" i="4"/>
  <c r="E699" i="4"/>
  <c r="F698" i="4"/>
  <c r="E692" i="4"/>
  <c r="E698" i="4" s="1"/>
  <c r="F684" i="4"/>
  <c r="F691" i="4" s="1"/>
  <c r="F697" i="4" s="1"/>
  <c r="F683" i="4"/>
  <c r="F685" i="4" s="1"/>
  <c r="E678" i="4"/>
  <c r="F677" i="4"/>
  <c r="H677" i="4" s="1"/>
  <c r="E677" i="4"/>
  <c r="G677" i="4" s="1"/>
  <c r="G676" i="4"/>
  <c r="F676" i="4"/>
  <c r="E676" i="4"/>
  <c r="H676" i="4" s="1"/>
  <c r="M672" i="4"/>
  <c r="I672" i="4"/>
  <c r="H672" i="4"/>
  <c r="G672" i="4"/>
  <c r="E672" i="4"/>
  <c r="M669" i="4"/>
  <c r="I669" i="4"/>
  <c r="H669" i="4"/>
  <c r="G669" i="4"/>
  <c r="F669" i="4"/>
  <c r="F672" i="4" s="1"/>
  <c r="E669" i="4"/>
  <c r="Y667" i="4"/>
  <c r="V667" i="4"/>
  <c r="U667" i="4"/>
  <c r="T667" i="4"/>
  <c r="S667" i="4"/>
  <c r="R667" i="4"/>
  <c r="Y666" i="4"/>
  <c r="W666" i="4"/>
  <c r="V666" i="4"/>
  <c r="U666" i="4"/>
  <c r="T666" i="4"/>
  <c r="S666" i="4"/>
  <c r="R666" i="4"/>
  <c r="Y665" i="4"/>
  <c r="W665" i="4"/>
  <c r="V665" i="4"/>
  <c r="U665" i="4"/>
  <c r="T665" i="4"/>
  <c r="S665" i="4"/>
  <c r="R665" i="4"/>
  <c r="Y664" i="4"/>
  <c r="W664" i="4"/>
  <c r="V664" i="4"/>
  <c r="U664" i="4"/>
  <c r="T664" i="4"/>
  <c r="S664" i="4"/>
  <c r="R664" i="4"/>
  <c r="Y663" i="4"/>
  <c r="W663" i="4"/>
  <c r="V663" i="4"/>
  <c r="U663" i="4"/>
  <c r="T663" i="4"/>
  <c r="S663" i="4"/>
  <c r="R663" i="4"/>
  <c r="Y662" i="4"/>
  <c r="W662" i="4"/>
  <c r="V662" i="4"/>
  <c r="U662" i="4"/>
  <c r="T662" i="4"/>
  <c r="S662" i="4"/>
  <c r="R662" i="4"/>
  <c r="Y661" i="4"/>
  <c r="W661" i="4"/>
  <c r="V661" i="4"/>
  <c r="U661" i="4"/>
  <c r="T661" i="4"/>
  <c r="S661" i="4"/>
  <c r="R661" i="4"/>
  <c r="Y660" i="4"/>
  <c r="W660" i="4"/>
  <c r="V660" i="4"/>
  <c r="U660" i="4"/>
  <c r="T660" i="4"/>
  <c r="S660" i="4"/>
  <c r="R660" i="4"/>
  <c r="Y659" i="4"/>
  <c r="W659" i="4"/>
  <c r="V659" i="4"/>
  <c r="U659" i="4"/>
  <c r="T659" i="4"/>
  <c r="S659" i="4"/>
  <c r="R659" i="4"/>
  <c r="Y658" i="4"/>
  <c r="W658" i="4"/>
  <c r="V658" i="4"/>
  <c r="U658" i="4"/>
  <c r="T658" i="4"/>
  <c r="S658" i="4"/>
  <c r="R658" i="4"/>
  <c r="Y657" i="4"/>
  <c r="W657" i="4"/>
  <c r="V657" i="4"/>
  <c r="U657" i="4"/>
  <c r="T657" i="4"/>
  <c r="S657" i="4"/>
  <c r="R657" i="4"/>
  <c r="Y656" i="4"/>
  <c r="W656" i="4"/>
  <c r="V656" i="4"/>
  <c r="U656" i="4"/>
  <c r="T656" i="4"/>
  <c r="S656" i="4"/>
  <c r="R656" i="4"/>
  <c r="Y655" i="4"/>
  <c r="W655" i="4"/>
  <c r="V655" i="4"/>
  <c r="U655" i="4"/>
  <c r="T655" i="4"/>
  <c r="S655" i="4"/>
  <c r="R655" i="4"/>
  <c r="Y654" i="4"/>
  <c r="W654" i="4"/>
  <c r="V654" i="4"/>
  <c r="U654" i="4"/>
  <c r="T654" i="4"/>
  <c r="S654" i="4"/>
  <c r="R654" i="4"/>
  <c r="Y653" i="4"/>
  <c r="W653" i="4"/>
  <c r="V653" i="4"/>
  <c r="U653" i="4"/>
  <c r="T653" i="4"/>
  <c r="S653" i="4"/>
  <c r="R653" i="4"/>
  <c r="Y652" i="4"/>
  <c r="W652" i="4"/>
  <c r="V652" i="4"/>
  <c r="U652" i="4"/>
  <c r="T652" i="4"/>
  <c r="S652" i="4"/>
  <c r="R652" i="4"/>
  <c r="Y651" i="4"/>
  <c r="W651" i="4"/>
  <c r="V651" i="4"/>
  <c r="U651" i="4"/>
  <c r="T651" i="4"/>
  <c r="S651" i="4"/>
  <c r="R651" i="4"/>
  <c r="Y650" i="4"/>
  <c r="W650" i="4"/>
  <c r="V650" i="4"/>
  <c r="U650" i="4"/>
  <c r="T650" i="4"/>
  <c r="S650" i="4"/>
  <c r="R650" i="4"/>
  <c r="Y649" i="4"/>
  <c r="W649" i="4"/>
  <c r="V649" i="4"/>
  <c r="U649" i="4"/>
  <c r="T649" i="4"/>
  <c r="S649" i="4"/>
  <c r="R649" i="4"/>
  <c r="Y648" i="4"/>
  <c r="W648" i="4"/>
  <c r="V648" i="4"/>
  <c r="U648" i="4"/>
  <c r="T648" i="4"/>
  <c r="S648" i="4"/>
  <c r="R648" i="4"/>
  <c r="Y647" i="4"/>
  <c r="W647" i="4"/>
  <c r="V647" i="4"/>
  <c r="U647" i="4"/>
  <c r="T647" i="4"/>
  <c r="S647" i="4"/>
  <c r="R647" i="4"/>
  <c r="Y646" i="4"/>
  <c r="W646" i="4"/>
  <c r="V646" i="4"/>
  <c r="U646" i="4"/>
  <c r="T646" i="4"/>
  <c r="S646" i="4"/>
  <c r="R646" i="4"/>
  <c r="Y645" i="4"/>
  <c r="W645" i="4"/>
  <c r="V645" i="4"/>
  <c r="U645" i="4"/>
  <c r="T645" i="4"/>
  <c r="S645" i="4"/>
  <c r="R645" i="4"/>
  <c r="Y644" i="4"/>
  <c r="W644" i="4"/>
  <c r="V644" i="4"/>
  <c r="U644" i="4"/>
  <c r="T644" i="4"/>
  <c r="S644" i="4"/>
  <c r="R644" i="4"/>
  <c r="Y643" i="4"/>
  <c r="W643" i="4"/>
  <c r="V643" i="4"/>
  <c r="U643" i="4"/>
  <c r="T643" i="4"/>
  <c r="S643" i="4"/>
  <c r="R643" i="4"/>
  <c r="Y642" i="4"/>
  <c r="W642" i="4"/>
  <c r="V642" i="4"/>
  <c r="U642" i="4"/>
  <c r="T642" i="4"/>
  <c r="S642" i="4"/>
  <c r="R642" i="4"/>
  <c r="Y641" i="4"/>
  <c r="W641" i="4"/>
  <c r="V641" i="4"/>
  <c r="U641" i="4"/>
  <c r="T641" i="4"/>
  <c r="S641" i="4"/>
  <c r="R641" i="4"/>
  <c r="Y640" i="4"/>
  <c r="W640" i="4"/>
  <c r="V640" i="4"/>
  <c r="U640" i="4"/>
  <c r="T640" i="4"/>
  <c r="S640" i="4"/>
  <c r="R640" i="4"/>
  <c r="Y639" i="4"/>
  <c r="W639" i="4"/>
  <c r="V639" i="4"/>
  <c r="U639" i="4"/>
  <c r="T639" i="4"/>
  <c r="S639" i="4"/>
  <c r="R639" i="4"/>
  <c r="Y638" i="4"/>
  <c r="W638" i="4"/>
  <c r="V638" i="4"/>
  <c r="U638" i="4"/>
  <c r="T638" i="4"/>
  <c r="S638" i="4"/>
  <c r="R638" i="4"/>
  <c r="Y637" i="4"/>
  <c r="W637" i="4"/>
  <c r="V637" i="4"/>
  <c r="U637" i="4"/>
  <c r="T637" i="4"/>
  <c r="S637" i="4"/>
  <c r="R637" i="4"/>
  <c r="Y636" i="4"/>
  <c r="W636" i="4"/>
  <c r="V636" i="4"/>
  <c r="U636" i="4"/>
  <c r="T636" i="4"/>
  <c r="S636" i="4"/>
  <c r="R636" i="4"/>
  <c r="Y635" i="4"/>
  <c r="W635" i="4"/>
  <c r="V635" i="4"/>
  <c r="U635" i="4"/>
  <c r="T635" i="4"/>
  <c r="S635" i="4"/>
  <c r="R635" i="4"/>
  <c r="Y634" i="4"/>
  <c r="W634" i="4"/>
  <c r="V634" i="4"/>
  <c r="U634" i="4"/>
  <c r="T634" i="4"/>
  <c r="S634" i="4"/>
  <c r="R634" i="4"/>
  <c r="Y633" i="4"/>
  <c r="W633" i="4"/>
  <c r="V633" i="4"/>
  <c r="U633" i="4"/>
  <c r="T633" i="4"/>
  <c r="S633" i="4"/>
  <c r="R633" i="4"/>
  <c r="Y632" i="4"/>
  <c r="W632" i="4"/>
  <c r="V632" i="4"/>
  <c r="U632" i="4"/>
  <c r="T632" i="4"/>
  <c r="S632" i="4"/>
  <c r="R632" i="4"/>
  <c r="Y631" i="4"/>
  <c r="W631" i="4"/>
  <c r="V631" i="4"/>
  <c r="U631" i="4"/>
  <c r="T631" i="4"/>
  <c r="S631" i="4"/>
  <c r="R631" i="4"/>
  <c r="Y630" i="4"/>
  <c r="W630" i="4"/>
  <c r="V630" i="4"/>
  <c r="U630" i="4"/>
  <c r="T630" i="4"/>
  <c r="S630" i="4"/>
  <c r="R630" i="4"/>
  <c r="Y629" i="4"/>
  <c r="Y628" i="4"/>
  <c r="W628" i="4"/>
  <c r="V628" i="4"/>
  <c r="U628" i="4"/>
  <c r="T628" i="4"/>
  <c r="S628" i="4"/>
  <c r="R628" i="4"/>
  <c r="Y627" i="4"/>
  <c r="W627" i="4"/>
  <c r="V627" i="4"/>
  <c r="U627" i="4"/>
  <c r="T627" i="4"/>
  <c r="S627" i="4"/>
  <c r="R627" i="4"/>
  <c r="Y626" i="4"/>
  <c r="W626" i="4"/>
  <c r="V626" i="4"/>
  <c r="U626" i="4"/>
  <c r="T626" i="4"/>
  <c r="S626" i="4"/>
  <c r="R626" i="4"/>
  <c r="Y625" i="4"/>
  <c r="W625" i="4"/>
  <c r="V625" i="4"/>
  <c r="U625" i="4"/>
  <c r="T625" i="4"/>
  <c r="S625" i="4"/>
  <c r="R625" i="4"/>
  <c r="Y624" i="4"/>
  <c r="W624" i="4"/>
  <c r="V624" i="4"/>
  <c r="U624" i="4"/>
  <c r="T624" i="4"/>
  <c r="S624" i="4"/>
  <c r="R624" i="4"/>
  <c r="Y623" i="4"/>
  <c r="W623" i="4"/>
  <c r="V623" i="4"/>
  <c r="U623" i="4"/>
  <c r="T623" i="4"/>
  <c r="S623" i="4"/>
  <c r="R623" i="4"/>
  <c r="Y622" i="4"/>
  <c r="W622" i="4"/>
  <c r="V622" i="4"/>
  <c r="U622" i="4"/>
  <c r="T622" i="4"/>
  <c r="S622" i="4"/>
  <c r="R622" i="4"/>
  <c r="Y621" i="4"/>
  <c r="W621" i="4"/>
  <c r="V621" i="4"/>
  <c r="U621" i="4"/>
  <c r="T621" i="4"/>
  <c r="S621" i="4"/>
  <c r="R621" i="4"/>
  <c r="Y620" i="4"/>
  <c r="W620" i="4"/>
  <c r="V620" i="4"/>
  <c r="U620" i="4"/>
  <c r="T620" i="4"/>
  <c r="S620" i="4"/>
  <c r="R620" i="4"/>
  <c r="Y619" i="4"/>
  <c r="W619" i="4"/>
  <c r="V619" i="4"/>
  <c r="U619" i="4"/>
  <c r="T619" i="4"/>
  <c r="S619" i="4"/>
  <c r="R619" i="4"/>
  <c r="Y618" i="4"/>
  <c r="W618" i="4"/>
  <c r="V618" i="4"/>
  <c r="U618" i="4"/>
  <c r="T618" i="4"/>
  <c r="S618" i="4"/>
  <c r="R618" i="4"/>
  <c r="Y617" i="4"/>
  <c r="W617" i="4"/>
  <c r="V617" i="4"/>
  <c r="U617" i="4"/>
  <c r="T617" i="4"/>
  <c r="S617" i="4"/>
  <c r="R617" i="4"/>
  <c r="Y616" i="4"/>
  <c r="W616" i="4"/>
  <c r="V616" i="4"/>
  <c r="U616" i="4"/>
  <c r="T616" i="4"/>
  <c r="S616" i="4"/>
  <c r="R616" i="4"/>
  <c r="Y615" i="4"/>
  <c r="W615" i="4"/>
  <c r="V615" i="4"/>
  <c r="U615" i="4"/>
  <c r="T615" i="4"/>
  <c r="S615" i="4"/>
  <c r="R615" i="4"/>
  <c r="Y614" i="4"/>
  <c r="W614" i="4"/>
  <c r="V614" i="4"/>
  <c r="U614" i="4"/>
  <c r="T614" i="4"/>
  <c r="S614" i="4"/>
  <c r="R614" i="4"/>
  <c r="Y613" i="4"/>
  <c r="W613" i="4"/>
  <c r="V613" i="4"/>
  <c r="U613" i="4"/>
  <c r="T613" i="4"/>
  <c r="S613" i="4"/>
  <c r="R613" i="4"/>
  <c r="Y612" i="4"/>
  <c r="W612" i="4"/>
  <c r="V612" i="4"/>
  <c r="U612" i="4"/>
  <c r="T612" i="4"/>
  <c r="S612" i="4"/>
  <c r="R612" i="4"/>
  <c r="Y611" i="4"/>
  <c r="W611" i="4"/>
  <c r="V611" i="4"/>
  <c r="U611" i="4"/>
  <c r="T611" i="4"/>
  <c r="S611" i="4"/>
  <c r="R611" i="4"/>
  <c r="Y610" i="4"/>
  <c r="W610" i="4"/>
  <c r="V610" i="4"/>
  <c r="U610" i="4"/>
  <c r="T610" i="4"/>
  <c r="S610" i="4"/>
  <c r="R610" i="4"/>
  <c r="Y609" i="4"/>
  <c r="W609" i="4"/>
  <c r="V609" i="4"/>
  <c r="U609" i="4"/>
  <c r="T609" i="4"/>
  <c r="S609" i="4"/>
  <c r="R609" i="4"/>
  <c r="Y608" i="4"/>
  <c r="W608" i="4"/>
  <c r="V608" i="4"/>
  <c r="U608" i="4"/>
  <c r="T608" i="4"/>
  <c r="S608" i="4"/>
  <c r="R608" i="4"/>
  <c r="Y607" i="4"/>
  <c r="W607" i="4"/>
  <c r="V607" i="4"/>
  <c r="U607" i="4"/>
  <c r="T607" i="4"/>
  <c r="S607" i="4"/>
  <c r="R607" i="4"/>
  <c r="Y606" i="4"/>
  <c r="W606" i="4"/>
  <c r="V606" i="4"/>
  <c r="U606" i="4"/>
  <c r="T606" i="4"/>
  <c r="S606" i="4"/>
  <c r="R606" i="4"/>
  <c r="Y605" i="4"/>
  <c r="W605" i="4"/>
  <c r="V605" i="4"/>
  <c r="U605" i="4"/>
  <c r="T605" i="4"/>
  <c r="S605" i="4"/>
  <c r="R605" i="4"/>
  <c r="Y604" i="4"/>
  <c r="W604" i="4"/>
  <c r="V604" i="4"/>
  <c r="U604" i="4"/>
  <c r="T604" i="4"/>
  <c r="S604" i="4"/>
  <c r="R604" i="4"/>
  <c r="Y603" i="4"/>
  <c r="W603" i="4"/>
  <c r="V603" i="4"/>
  <c r="U603" i="4"/>
  <c r="T603" i="4"/>
  <c r="S603" i="4"/>
  <c r="R603" i="4"/>
  <c r="Y602" i="4"/>
  <c r="W602" i="4"/>
  <c r="V602" i="4"/>
  <c r="U602" i="4"/>
  <c r="T602" i="4"/>
  <c r="S602" i="4"/>
  <c r="R602" i="4"/>
  <c r="Y601" i="4"/>
  <c r="W601" i="4"/>
  <c r="V601" i="4"/>
  <c r="U601" i="4"/>
  <c r="T601" i="4"/>
  <c r="S601" i="4"/>
  <c r="R601" i="4"/>
  <c r="Y600" i="4"/>
  <c r="W600" i="4"/>
  <c r="V600" i="4"/>
  <c r="U600" i="4"/>
  <c r="T600" i="4"/>
  <c r="S600" i="4"/>
  <c r="R600" i="4"/>
  <c r="Y599" i="4"/>
  <c r="W599" i="4"/>
  <c r="V599" i="4"/>
  <c r="U599" i="4"/>
  <c r="T599" i="4"/>
  <c r="S599" i="4"/>
  <c r="R599" i="4"/>
  <c r="Y598" i="4"/>
  <c r="W598" i="4"/>
  <c r="V598" i="4"/>
  <c r="U598" i="4"/>
  <c r="T598" i="4"/>
  <c r="S598" i="4"/>
  <c r="R598" i="4"/>
  <c r="Y597" i="4"/>
  <c r="W597" i="4"/>
  <c r="V597" i="4"/>
  <c r="U597" i="4"/>
  <c r="T597" i="4"/>
  <c r="S597" i="4"/>
  <c r="R597" i="4"/>
  <c r="Y596" i="4"/>
  <c r="W596" i="4"/>
  <c r="V596" i="4"/>
  <c r="U596" i="4"/>
  <c r="T596" i="4"/>
  <c r="S596" i="4"/>
  <c r="R596" i="4"/>
  <c r="Y595" i="4"/>
  <c r="W595" i="4"/>
  <c r="V595" i="4"/>
  <c r="U595" i="4"/>
  <c r="T595" i="4"/>
  <c r="S595" i="4"/>
  <c r="R595" i="4"/>
  <c r="Y594" i="4"/>
  <c r="W594" i="4"/>
  <c r="V594" i="4"/>
  <c r="U594" i="4"/>
  <c r="T594" i="4"/>
  <c r="S594" i="4"/>
  <c r="R594" i="4"/>
  <c r="Y593" i="4"/>
  <c r="W593" i="4"/>
  <c r="V593" i="4"/>
  <c r="U593" i="4"/>
  <c r="T593" i="4"/>
  <c r="S593" i="4"/>
  <c r="R593" i="4"/>
  <c r="Y592" i="4"/>
  <c r="W592" i="4"/>
  <c r="V592" i="4"/>
  <c r="U592" i="4"/>
  <c r="T592" i="4"/>
  <c r="S592" i="4"/>
  <c r="R592" i="4"/>
  <c r="Y591" i="4"/>
  <c r="W591" i="4"/>
  <c r="V591" i="4"/>
  <c r="U591" i="4"/>
  <c r="T591" i="4"/>
  <c r="S591" i="4"/>
  <c r="R591" i="4"/>
  <c r="Y590" i="4"/>
  <c r="W590" i="4"/>
  <c r="V590" i="4"/>
  <c r="U590" i="4"/>
  <c r="T590" i="4"/>
  <c r="S590" i="4"/>
  <c r="R590" i="4"/>
  <c r="Y589" i="4"/>
  <c r="W589" i="4"/>
  <c r="V589" i="4"/>
  <c r="U589" i="4"/>
  <c r="T589" i="4"/>
  <c r="S589" i="4"/>
  <c r="R589" i="4"/>
  <c r="Y588" i="4"/>
  <c r="W588" i="4"/>
  <c r="V588" i="4"/>
  <c r="U588" i="4"/>
  <c r="T588" i="4"/>
  <c r="S588" i="4"/>
  <c r="R588" i="4"/>
  <c r="Y587" i="4"/>
  <c r="W587" i="4"/>
  <c r="V587" i="4"/>
  <c r="U587" i="4"/>
  <c r="T587" i="4"/>
  <c r="S587" i="4"/>
  <c r="R587" i="4"/>
  <c r="Y586" i="4"/>
  <c r="W586" i="4"/>
  <c r="V586" i="4"/>
  <c r="U586" i="4"/>
  <c r="T586" i="4"/>
  <c r="S586" i="4"/>
  <c r="R586" i="4"/>
  <c r="Y585" i="4"/>
  <c r="W585" i="4"/>
  <c r="V585" i="4"/>
  <c r="U585" i="4"/>
  <c r="T585" i="4"/>
  <c r="S585" i="4"/>
  <c r="R585" i="4"/>
  <c r="Y584" i="4"/>
  <c r="W584" i="4"/>
  <c r="V584" i="4"/>
  <c r="U584" i="4"/>
  <c r="T584" i="4"/>
  <c r="S584" i="4"/>
  <c r="R584" i="4"/>
  <c r="Y583" i="4"/>
  <c r="W583" i="4"/>
  <c r="V583" i="4"/>
  <c r="U583" i="4"/>
  <c r="T583" i="4"/>
  <c r="S583" i="4"/>
  <c r="R583" i="4"/>
  <c r="Y582" i="4"/>
  <c r="W582" i="4"/>
  <c r="V582" i="4"/>
  <c r="U582" i="4"/>
  <c r="T582" i="4"/>
  <c r="S582" i="4"/>
  <c r="R582" i="4"/>
  <c r="Y581" i="4"/>
  <c r="W581" i="4"/>
  <c r="V581" i="4"/>
  <c r="U581" i="4"/>
  <c r="T581" i="4"/>
  <c r="S581" i="4"/>
  <c r="R581" i="4"/>
  <c r="Y580" i="4"/>
  <c r="W580" i="4"/>
  <c r="V580" i="4"/>
  <c r="U580" i="4"/>
  <c r="T580" i="4"/>
  <c r="S580" i="4"/>
  <c r="R580" i="4"/>
  <c r="Y579" i="4"/>
  <c r="W579" i="4"/>
  <c r="V579" i="4"/>
  <c r="U579" i="4"/>
  <c r="T579" i="4"/>
  <c r="S579" i="4"/>
  <c r="R579" i="4"/>
  <c r="Y578" i="4"/>
  <c r="W578" i="4"/>
  <c r="V578" i="4"/>
  <c r="U578" i="4"/>
  <c r="T578" i="4"/>
  <c r="S578" i="4"/>
  <c r="R578" i="4"/>
  <c r="Y577" i="4"/>
  <c r="W577" i="4"/>
  <c r="V577" i="4"/>
  <c r="U577" i="4"/>
  <c r="T577" i="4"/>
  <c r="S577" i="4"/>
  <c r="R577" i="4"/>
  <c r="Y576" i="4"/>
  <c r="W576" i="4"/>
  <c r="V576" i="4"/>
  <c r="U576" i="4"/>
  <c r="T576" i="4"/>
  <c r="S576" i="4"/>
  <c r="R576" i="4"/>
  <c r="Y575" i="4"/>
  <c r="W575" i="4"/>
  <c r="V575" i="4"/>
  <c r="U575" i="4"/>
  <c r="T575" i="4"/>
  <c r="S575" i="4"/>
  <c r="R575" i="4"/>
  <c r="Y574" i="4"/>
  <c r="W574" i="4"/>
  <c r="V574" i="4"/>
  <c r="U574" i="4"/>
  <c r="T574" i="4"/>
  <c r="S574" i="4"/>
  <c r="R574" i="4"/>
  <c r="Y573" i="4"/>
  <c r="W573" i="4"/>
  <c r="V573" i="4"/>
  <c r="U573" i="4"/>
  <c r="T573" i="4"/>
  <c r="S573" i="4"/>
  <c r="R573" i="4"/>
  <c r="Y572" i="4"/>
  <c r="W572" i="4"/>
  <c r="V572" i="4"/>
  <c r="U572" i="4"/>
  <c r="T572" i="4"/>
  <c r="S572" i="4"/>
  <c r="R572" i="4"/>
  <c r="Y571" i="4"/>
  <c r="W571" i="4"/>
  <c r="V571" i="4"/>
  <c r="U571" i="4"/>
  <c r="T571" i="4"/>
  <c r="S571" i="4"/>
  <c r="R571" i="4"/>
  <c r="Y570" i="4"/>
  <c r="W570" i="4"/>
  <c r="V570" i="4"/>
  <c r="U570" i="4"/>
  <c r="T570" i="4"/>
  <c r="S570" i="4"/>
  <c r="R570" i="4"/>
  <c r="Y569" i="4"/>
  <c r="W569" i="4"/>
  <c r="V569" i="4"/>
  <c r="U569" i="4"/>
  <c r="T569" i="4"/>
  <c r="S569" i="4"/>
  <c r="R569" i="4"/>
  <c r="Y568" i="4"/>
  <c r="W568" i="4"/>
  <c r="V568" i="4"/>
  <c r="U568" i="4"/>
  <c r="T568" i="4"/>
  <c r="S568" i="4"/>
  <c r="R568" i="4"/>
  <c r="Y567" i="4"/>
  <c r="W567" i="4"/>
  <c r="V567" i="4"/>
  <c r="U567" i="4"/>
  <c r="T567" i="4"/>
  <c r="S567" i="4"/>
  <c r="R567" i="4"/>
  <c r="Y566" i="4"/>
  <c r="W566" i="4"/>
  <c r="V566" i="4"/>
  <c r="U566" i="4"/>
  <c r="T566" i="4"/>
  <c r="S566" i="4"/>
  <c r="R566" i="4"/>
  <c r="Y565" i="4"/>
  <c r="W565" i="4"/>
  <c r="V565" i="4"/>
  <c r="U565" i="4"/>
  <c r="T565" i="4"/>
  <c r="S565" i="4"/>
  <c r="R565" i="4"/>
  <c r="Y564" i="4"/>
  <c r="W564" i="4"/>
  <c r="V564" i="4"/>
  <c r="U564" i="4"/>
  <c r="T564" i="4"/>
  <c r="S564" i="4"/>
  <c r="R564" i="4"/>
  <c r="Y563" i="4"/>
  <c r="W563" i="4"/>
  <c r="V563" i="4"/>
  <c r="U563" i="4"/>
  <c r="T563" i="4"/>
  <c r="S563" i="4"/>
  <c r="R563" i="4"/>
  <c r="Y562" i="4"/>
  <c r="W562" i="4"/>
  <c r="V562" i="4"/>
  <c r="U562" i="4"/>
  <c r="T562" i="4"/>
  <c r="S562" i="4"/>
  <c r="R562" i="4"/>
  <c r="Y561" i="4"/>
  <c r="W561" i="4"/>
  <c r="V561" i="4"/>
  <c r="U561" i="4"/>
  <c r="T561" i="4"/>
  <c r="S561" i="4"/>
  <c r="R561" i="4"/>
  <c r="Y560" i="4"/>
  <c r="W560" i="4"/>
  <c r="V560" i="4"/>
  <c r="U560" i="4"/>
  <c r="T560" i="4"/>
  <c r="S560" i="4"/>
  <c r="R560" i="4"/>
  <c r="Y559" i="4"/>
  <c r="W559" i="4"/>
  <c r="V559" i="4"/>
  <c r="U559" i="4"/>
  <c r="T559" i="4"/>
  <c r="S559" i="4"/>
  <c r="R559" i="4"/>
  <c r="Y558" i="4"/>
  <c r="W558" i="4"/>
  <c r="V558" i="4"/>
  <c r="U558" i="4"/>
  <c r="T558" i="4"/>
  <c r="S558" i="4"/>
  <c r="R558" i="4"/>
  <c r="Y557" i="4"/>
  <c r="W557" i="4"/>
  <c r="V557" i="4"/>
  <c r="U557" i="4"/>
  <c r="T557" i="4"/>
  <c r="S557" i="4"/>
  <c r="R557" i="4"/>
  <c r="Y556" i="4"/>
  <c r="Y555" i="4"/>
  <c r="W555" i="4"/>
  <c r="V555" i="4"/>
  <c r="U555" i="4"/>
  <c r="T555" i="4"/>
  <c r="S555" i="4"/>
  <c r="R555" i="4"/>
  <c r="Y554" i="4"/>
  <c r="W554" i="4"/>
  <c r="V554" i="4"/>
  <c r="U554" i="4"/>
  <c r="T554" i="4"/>
  <c r="S554" i="4"/>
  <c r="R554" i="4"/>
  <c r="Y553" i="4"/>
  <c r="W553" i="4"/>
  <c r="V553" i="4"/>
  <c r="U553" i="4"/>
  <c r="T553" i="4"/>
  <c r="S553" i="4"/>
  <c r="R553" i="4"/>
  <c r="Y552" i="4"/>
  <c r="W552" i="4"/>
  <c r="V552" i="4"/>
  <c r="U552" i="4"/>
  <c r="T552" i="4"/>
  <c r="S552" i="4"/>
  <c r="R552" i="4"/>
  <c r="Y551" i="4"/>
  <c r="W551" i="4"/>
  <c r="V551" i="4"/>
  <c r="U551" i="4"/>
  <c r="T551" i="4"/>
  <c r="S551" i="4"/>
  <c r="R551" i="4"/>
  <c r="Y550" i="4"/>
  <c r="W550" i="4"/>
  <c r="V550" i="4"/>
  <c r="U550" i="4"/>
  <c r="T550" i="4"/>
  <c r="S550" i="4"/>
  <c r="R550" i="4"/>
  <c r="Y549" i="4"/>
  <c r="W549" i="4"/>
  <c r="V549" i="4"/>
  <c r="U549" i="4"/>
  <c r="T549" i="4"/>
  <c r="S549" i="4"/>
  <c r="R549" i="4"/>
  <c r="Y548" i="4"/>
  <c r="W548" i="4"/>
  <c r="V548" i="4"/>
  <c r="U548" i="4"/>
  <c r="T548" i="4"/>
  <c r="S548" i="4"/>
  <c r="R548" i="4"/>
  <c r="Y547" i="4"/>
  <c r="W547" i="4"/>
  <c r="V547" i="4"/>
  <c r="U547" i="4"/>
  <c r="T547" i="4"/>
  <c r="S547" i="4"/>
  <c r="R547" i="4"/>
  <c r="Y546" i="4"/>
  <c r="W546" i="4"/>
  <c r="V546" i="4"/>
  <c r="U546" i="4"/>
  <c r="T546" i="4"/>
  <c r="S546" i="4"/>
  <c r="R546" i="4"/>
  <c r="Y545" i="4"/>
  <c r="W545" i="4"/>
  <c r="V545" i="4"/>
  <c r="U545" i="4"/>
  <c r="T545" i="4"/>
  <c r="S545" i="4"/>
  <c r="R545" i="4"/>
  <c r="Y544" i="4"/>
  <c r="W544" i="4"/>
  <c r="V544" i="4"/>
  <c r="U544" i="4"/>
  <c r="T544" i="4"/>
  <c r="S544" i="4"/>
  <c r="R544" i="4"/>
  <c r="Y543" i="4"/>
  <c r="W543" i="4"/>
  <c r="V543" i="4"/>
  <c r="U543" i="4"/>
  <c r="T543" i="4"/>
  <c r="S543" i="4"/>
  <c r="R543" i="4"/>
  <c r="Y542" i="4"/>
  <c r="W542" i="4"/>
  <c r="V542" i="4"/>
  <c r="U542" i="4"/>
  <c r="T542" i="4"/>
  <c r="S542" i="4"/>
  <c r="R542" i="4"/>
  <c r="Y541" i="4"/>
  <c r="W541" i="4"/>
  <c r="V541" i="4"/>
  <c r="U541" i="4"/>
  <c r="T541" i="4"/>
  <c r="S541" i="4"/>
  <c r="R541" i="4"/>
  <c r="Y540" i="4"/>
  <c r="W540" i="4"/>
  <c r="V540" i="4"/>
  <c r="U540" i="4"/>
  <c r="T540" i="4"/>
  <c r="S540" i="4"/>
  <c r="R540" i="4"/>
  <c r="Y539" i="4"/>
  <c r="W539" i="4"/>
  <c r="V539" i="4"/>
  <c r="U539" i="4"/>
  <c r="T539" i="4"/>
  <c r="S539" i="4"/>
  <c r="R539" i="4"/>
  <c r="Y538" i="4"/>
  <c r="W538" i="4"/>
  <c r="V538" i="4"/>
  <c r="U538" i="4"/>
  <c r="T538" i="4"/>
  <c r="S538" i="4"/>
  <c r="R538" i="4"/>
  <c r="Y537" i="4"/>
  <c r="W537" i="4"/>
  <c r="V537" i="4"/>
  <c r="U537" i="4"/>
  <c r="T537" i="4"/>
  <c r="S537" i="4"/>
  <c r="R537" i="4"/>
  <c r="Y536" i="4"/>
  <c r="W536" i="4"/>
  <c r="V536" i="4"/>
  <c r="U536" i="4"/>
  <c r="T536" i="4"/>
  <c r="S536" i="4"/>
  <c r="R536" i="4"/>
  <c r="Y535" i="4"/>
  <c r="W535" i="4"/>
  <c r="V535" i="4"/>
  <c r="U535" i="4"/>
  <c r="T535" i="4"/>
  <c r="S535" i="4"/>
  <c r="R535" i="4"/>
  <c r="Y534" i="4"/>
  <c r="W534" i="4"/>
  <c r="V534" i="4"/>
  <c r="U534" i="4"/>
  <c r="T534" i="4"/>
  <c r="S534" i="4"/>
  <c r="R534" i="4"/>
  <c r="Y533" i="4"/>
  <c r="W533" i="4"/>
  <c r="V533" i="4"/>
  <c r="U533" i="4"/>
  <c r="T533" i="4"/>
  <c r="S533" i="4"/>
  <c r="R533" i="4"/>
  <c r="Y532" i="4"/>
  <c r="W532" i="4"/>
  <c r="V532" i="4"/>
  <c r="U532" i="4"/>
  <c r="T532" i="4"/>
  <c r="S532" i="4"/>
  <c r="R532" i="4"/>
  <c r="Y531" i="4"/>
  <c r="W531" i="4"/>
  <c r="V531" i="4"/>
  <c r="U531" i="4"/>
  <c r="T531" i="4"/>
  <c r="S531" i="4"/>
  <c r="R531" i="4"/>
  <c r="Y530" i="4"/>
  <c r="W530" i="4"/>
  <c r="V530" i="4"/>
  <c r="U530" i="4"/>
  <c r="T530" i="4"/>
  <c r="S530" i="4"/>
  <c r="R530" i="4"/>
  <c r="Y529" i="4"/>
  <c r="W529" i="4"/>
  <c r="V529" i="4"/>
  <c r="U529" i="4"/>
  <c r="T529" i="4"/>
  <c r="S529" i="4"/>
  <c r="R529" i="4"/>
  <c r="Y528" i="4"/>
  <c r="W528" i="4"/>
  <c r="V528" i="4"/>
  <c r="U528" i="4"/>
  <c r="T528" i="4"/>
  <c r="S528" i="4"/>
  <c r="R528" i="4"/>
  <c r="Y527" i="4"/>
  <c r="W527" i="4"/>
  <c r="V527" i="4"/>
  <c r="U527" i="4"/>
  <c r="T527" i="4"/>
  <c r="S527" i="4"/>
  <c r="R527" i="4"/>
  <c r="Y526" i="4"/>
  <c r="W526" i="4"/>
  <c r="V526" i="4"/>
  <c r="U526" i="4"/>
  <c r="T526" i="4"/>
  <c r="S526" i="4"/>
  <c r="R526" i="4"/>
  <c r="Y525" i="4"/>
  <c r="W525" i="4"/>
  <c r="V525" i="4"/>
  <c r="U525" i="4"/>
  <c r="T525" i="4"/>
  <c r="S525" i="4"/>
  <c r="R525" i="4"/>
  <c r="Y524" i="4"/>
  <c r="W524" i="4"/>
  <c r="V524" i="4"/>
  <c r="U524" i="4"/>
  <c r="T524" i="4"/>
  <c r="S524" i="4"/>
  <c r="R524" i="4"/>
  <c r="Y523" i="4"/>
  <c r="W523" i="4"/>
  <c r="V523" i="4"/>
  <c r="U523" i="4"/>
  <c r="T523" i="4"/>
  <c r="S523" i="4"/>
  <c r="R523" i="4"/>
  <c r="Y522" i="4"/>
  <c r="W522" i="4"/>
  <c r="V522" i="4"/>
  <c r="U522" i="4"/>
  <c r="T522" i="4"/>
  <c r="S522" i="4"/>
  <c r="R522" i="4"/>
  <c r="Y521" i="4"/>
  <c r="W521" i="4"/>
  <c r="V521" i="4"/>
  <c r="U521" i="4"/>
  <c r="T521" i="4"/>
  <c r="S521" i="4"/>
  <c r="R521" i="4"/>
  <c r="Y520" i="4"/>
  <c r="W520" i="4"/>
  <c r="V520" i="4"/>
  <c r="U520" i="4"/>
  <c r="T520" i="4"/>
  <c r="S520" i="4"/>
  <c r="R520" i="4"/>
  <c r="Y519" i="4"/>
  <c r="W519" i="4"/>
  <c r="V519" i="4"/>
  <c r="U519" i="4"/>
  <c r="T519" i="4"/>
  <c r="S519" i="4"/>
  <c r="R519" i="4"/>
  <c r="Y518" i="4"/>
  <c r="W518" i="4"/>
  <c r="V518" i="4"/>
  <c r="U518" i="4"/>
  <c r="T518" i="4"/>
  <c r="S518" i="4"/>
  <c r="R518" i="4"/>
  <c r="Y517" i="4"/>
  <c r="W517" i="4"/>
  <c r="V517" i="4"/>
  <c r="U517" i="4"/>
  <c r="T517" i="4"/>
  <c r="S517" i="4"/>
  <c r="R517" i="4"/>
  <c r="Y516" i="4"/>
  <c r="W516" i="4"/>
  <c r="V516" i="4"/>
  <c r="U516" i="4"/>
  <c r="T516" i="4"/>
  <c r="S516" i="4"/>
  <c r="R516" i="4"/>
  <c r="Y515" i="4"/>
  <c r="W515" i="4"/>
  <c r="V515" i="4"/>
  <c r="U515" i="4"/>
  <c r="T515" i="4"/>
  <c r="S515" i="4"/>
  <c r="R515" i="4"/>
  <c r="Y514" i="4"/>
  <c r="W514" i="4"/>
  <c r="V514" i="4"/>
  <c r="U514" i="4"/>
  <c r="T514" i="4"/>
  <c r="S514" i="4"/>
  <c r="R514" i="4"/>
  <c r="Y513" i="4"/>
  <c r="W513" i="4"/>
  <c r="V513" i="4"/>
  <c r="U513" i="4"/>
  <c r="T513" i="4"/>
  <c r="S513" i="4"/>
  <c r="R513" i="4"/>
  <c r="Y512" i="4"/>
  <c r="W512" i="4"/>
  <c r="V512" i="4"/>
  <c r="U512" i="4"/>
  <c r="T512" i="4"/>
  <c r="S512" i="4"/>
  <c r="R512" i="4"/>
  <c r="Y511" i="4"/>
  <c r="W511" i="4"/>
  <c r="V511" i="4"/>
  <c r="U511" i="4"/>
  <c r="T511" i="4"/>
  <c r="S511" i="4"/>
  <c r="R511" i="4"/>
  <c r="Y510" i="4"/>
  <c r="W510" i="4"/>
  <c r="V510" i="4"/>
  <c r="U510" i="4"/>
  <c r="T510" i="4"/>
  <c r="S510" i="4"/>
  <c r="R510" i="4"/>
  <c r="Y509" i="4"/>
  <c r="W509" i="4"/>
  <c r="V509" i="4"/>
  <c r="U509" i="4"/>
  <c r="T509" i="4"/>
  <c r="S509" i="4"/>
  <c r="R509" i="4"/>
  <c r="Y508" i="4"/>
  <c r="W508" i="4"/>
  <c r="V508" i="4"/>
  <c r="U508" i="4"/>
  <c r="T508" i="4"/>
  <c r="S508" i="4"/>
  <c r="R508" i="4"/>
  <c r="Y507" i="4"/>
  <c r="W507" i="4"/>
  <c r="V507" i="4"/>
  <c r="U507" i="4"/>
  <c r="T507" i="4"/>
  <c r="S507" i="4"/>
  <c r="R507" i="4"/>
  <c r="Y506" i="4"/>
  <c r="W506" i="4"/>
  <c r="V506" i="4"/>
  <c r="U506" i="4"/>
  <c r="T506" i="4"/>
  <c r="S506" i="4"/>
  <c r="R506" i="4"/>
  <c r="Y505" i="4"/>
  <c r="W505" i="4"/>
  <c r="V505" i="4"/>
  <c r="U505" i="4"/>
  <c r="T505" i="4"/>
  <c r="S505" i="4"/>
  <c r="R505" i="4"/>
  <c r="Y504" i="4"/>
  <c r="W504" i="4"/>
  <c r="V504" i="4"/>
  <c r="U504" i="4"/>
  <c r="T504" i="4"/>
  <c r="S504" i="4"/>
  <c r="R504" i="4"/>
  <c r="Y503" i="4"/>
  <c r="W503" i="4"/>
  <c r="V503" i="4"/>
  <c r="U503" i="4"/>
  <c r="T503" i="4"/>
  <c r="S503" i="4"/>
  <c r="R503" i="4"/>
  <c r="Y502" i="4"/>
  <c r="W502" i="4"/>
  <c r="V502" i="4"/>
  <c r="U502" i="4"/>
  <c r="T502" i="4"/>
  <c r="S502" i="4"/>
  <c r="R502" i="4"/>
  <c r="Y501" i="4"/>
  <c r="W501" i="4"/>
  <c r="V501" i="4"/>
  <c r="U501" i="4"/>
  <c r="T501" i="4"/>
  <c r="S501" i="4"/>
  <c r="R501" i="4"/>
  <c r="Y500" i="4"/>
  <c r="W500" i="4"/>
  <c r="V500" i="4"/>
  <c r="U500" i="4"/>
  <c r="T500" i="4"/>
  <c r="S500" i="4"/>
  <c r="R500" i="4"/>
  <c r="Y499" i="4"/>
  <c r="W499" i="4"/>
  <c r="V499" i="4"/>
  <c r="U499" i="4"/>
  <c r="T499" i="4"/>
  <c r="S499" i="4"/>
  <c r="R499" i="4"/>
  <c r="Y498" i="4"/>
  <c r="W498" i="4"/>
  <c r="V498" i="4"/>
  <c r="U498" i="4"/>
  <c r="T498" i="4"/>
  <c r="S498" i="4"/>
  <c r="R498" i="4"/>
  <c r="Y497" i="4"/>
  <c r="W497" i="4"/>
  <c r="V497" i="4"/>
  <c r="U497" i="4"/>
  <c r="T497" i="4"/>
  <c r="S497" i="4"/>
  <c r="R497" i="4"/>
  <c r="Y496" i="4"/>
  <c r="W496" i="4"/>
  <c r="V496" i="4"/>
  <c r="U496" i="4"/>
  <c r="T496" i="4"/>
  <c r="S496" i="4"/>
  <c r="R496" i="4"/>
  <c r="Y495" i="4"/>
  <c r="W495" i="4"/>
  <c r="V495" i="4"/>
  <c r="U495" i="4"/>
  <c r="T495" i="4"/>
  <c r="S495" i="4"/>
  <c r="R495" i="4"/>
  <c r="Y494" i="4"/>
  <c r="W494" i="4"/>
  <c r="V494" i="4"/>
  <c r="U494" i="4"/>
  <c r="T494" i="4"/>
  <c r="S494" i="4"/>
  <c r="R494" i="4"/>
  <c r="Y493" i="4"/>
  <c r="W493" i="4"/>
  <c r="V493" i="4"/>
  <c r="U493" i="4"/>
  <c r="T493" i="4"/>
  <c r="S493" i="4"/>
  <c r="R493" i="4"/>
  <c r="Y492" i="4"/>
  <c r="W492" i="4"/>
  <c r="V492" i="4"/>
  <c r="U492" i="4"/>
  <c r="T492" i="4"/>
  <c r="S492" i="4"/>
  <c r="R492" i="4"/>
  <c r="Y491" i="4"/>
  <c r="W491" i="4"/>
  <c r="V491" i="4"/>
  <c r="U491" i="4"/>
  <c r="T491" i="4"/>
  <c r="S491" i="4"/>
  <c r="R491" i="4"/>
  <c r="Y490" i="4"/>
  <c r="W490" i="4"/>
  <c r="V490" i="4"/>
  <c r="U490" i="4"/>
  <c r="T490" i="4"/>
  <c r="S490" i="4"/>
  <c r="R490" i="4"/>
  <c r="Y489" i="4"/>
  <c r="W489" i="4"/>
  <c r="V489" i="4"/>
  <c r="U489" i="4"/>
  <c r="T489" i="4"/>
  <c r="S489" i="4"/>
  <c r="R489" i="4"/>
  <c r="Y488" i="4"/>
  <c r="W488" i="4"/>
  <c r="V488" i="4"/>
  <c r="U488" i="4"/>
  <c r="T488" i="4"/>
  <c r="S488" i="4"/>
  <c r="R488" i="4"/>
  <c r="Y487" i="4"/>
  <c r="W487" i="4"/>
  <c r="V487" i="4"/>
  <c r="U487" i="4"/>
  <c r="T487" i="4"/>
  <c r="S487" i="4"/>
  <c r="R487" i="4"/>
  <c r="Y486" i="4"/>
  <c r="W486" i="4"/>
  <c r="V486" i="4"/>
  <c r="U486" i="4"/>
  <c r="T486" i="4"/>
  <c r="S486" i="4"/>
  <c r="R486" i="4"/>
  <c r="Y485" i="4"/>
  <c r="W485" i="4"/>
  <c r="V485" i="4"/>
  <c r="U485" i="4"/>
  <c r="T485" i="4"/>
  <c r="S485" i="4"/>
  <c r="R485" i="4"/>
  <c r="Y484" i="4"/>
  <c r="W484" i="4"/>
  <c r="V484" i="4"/>
  <c r="U484" i="4"/>
  <c r="T484" i="4"/>
  <c r="S484" i="4"/>
  <c r="R484" i="4"/>
  <c r="Y483" i="4"/>
  <c r="W483" i="4"/>
  <c r="V483" i="4"/>
  <c r="U483" i="4"/>
  <c r="T483" i="4"/>
  <c r="S483" i="4"/>
  <c r="R483" i="4"/>
  <c r="Y482" i="4"/>
  <c r="W482" i="4"/>
  <c r="V482" i="4"/>
  <c r="U482" i="4"/>
  <c r="T482" i="4"/>
  <c r="S482" i="4"/>
  <c r="R482" i="4"/>
  <c r="Y481" i="4"/>
  <c r="W481" i="4"/>
  <c r="V481" i="4"/>
  <c r="U481" i="4"/>
  <c r="T481" i="4"/>
  <c r="S481" i="4"/>
  <c r="R481" i="4"/>
  <c r="Y480" i="4"/>
  <c r="W480" i="4"/>
  <c r="V480" i="4"/>
  <c r="U480" i="4"/>
  <c r="T480" i="4"/>
  <c r="S480" i="4"/>
  <c r="R480" i="4"/>
  <c r="Y479" i="4"/>
  <c r="W479" i="4"/>
  <c r="V479" i="4"/>
  <c r="U479" i="4"/>
  <c r="T479" i="4"/>
  <c r="S479" i="4"/>
  <c r="R479" i="4"/>
  <c r="Y478" i="4"/>
  <c r="W478" i="4"/>
  <c r="V478" i="4"/>
  <c r="U478" i="4"/>
  <c r="T478" i="4"/>
  <c r="S478" i="4"/>
  <c r="R478" i="4"/>
  <c r="Y477" i="4"/>
  <c r="W477" i="4"/>
  <c r="V477" i="4"/>
  <c r="U477" i="4"/>
  <c r="T477" i="4"/>
  <c r="S477" i="4"/>
  <c r="R477" i="4"/>
  <c r="Y476" i="4"/>
  <c r="W476" i="4"/>
  <c r="V476" i="4"/>
  <c r="U476" i="4"/>
  <c r="T476" i="4"/>
  <c r="S476" i="4"/>
  <c r="R476" i="4"/>
  <c r="Y475" i="4"/>
  <c r="W475" i="4"/>
  <c r="V475" i="4"/>
  <c r="U475" i="4"/>
  <c r="T475" i="4"/>
  <c r="S475" i="4"/>
  <c r="R475" i="4"/>
  <c r="Y474" i="4"/>
  <c r="W474" i="4"/>
  <c r="V474" i="4"/>
  <c r="U474" i="4"/>
  <c r="T474" i="4"/>
  <c r="S474" i="4"/>
  <c r="R474" i="4"/>
  <c r="Y473" i="4"/>
  <c r="W473" i="4"/>
  <c r="V473" i="4"/>
  <c r="U473" i="4"/>
  <c r="T473" i="4"/>
  <c r="S473" i="4"/>
  <c r="R473" i="4"/>
  <c r="Y472" i="4"/>
  <c r="W472" i="4"/>
  <c r="V472" i="4"/>
  <c r="U472" i="4"/>
  <c r="T472" i="4"/>
  <c r="S472" i="4"/>
  <c r="R472" i="4"/>
  <c r="Y471" i="4"/>
  <c r="W471" i="4"/>
  <c r="V471" i="4"/>
  <c r="U471" i="4"/>
  <c r="T471" i="4"/>
  <c r="S471" i="4"/>
  <c r="R471" i="4"/>
  <c r="Y470" i="4"/>
  <c r="W470" i="4"/>
  <c r="V470" i="4"/>
  <c r="U470" i="4"/>
  <c r="T470" i="4"/>
  <c r="S470" i="4"/>
  <c r="R470" i="4"/>
  <c r="Y469" i="4"/>
  <c r="W469" i="4"/>
  <c r="V469" i="4"/>
  <c r="U469" i="4"/>
  <c r="T469" i="4"/>
  <c r="S469" i="4"/>
  <c r="R469" i="4"/>
  <c r="Y468" i="4"/>
  <c r="W468" i="4"/>
  <c r="V468" i="4"/>
  <c r="U468" i="4"/>
  <c r="T468" i="4"/>
  <c r="S468" i="4"/>
  <c r="R468" i="4"/>
  <c r="Y467" i="4"/>
  <c r="W467" i="4"/>
  <c r="V467" i="4"/>
  <c r="U467" i="4"/>
  <c r="T467" i="4"/>
  <c r="S467" i="4"/>
  <c r="R467" i="4"/>
  <c r="Y466" i="4"/>
  <c r="Y465" i="4"/>
  <c r="W465" i="4"/>
  <c r="V465" i="4"/>
  <c r="U465" i="4"/>
  <c r="T465" i="4"/>
  <c r="S465" i="4"/>
  <c r="R465" i="4"/>
  <c r="Y464" i="4"/>
  <c r="W464" i="4"/>
  <c r="V464" i="4"/>
  <c r="U464" i="4"/>
  <c r="T464" i="4"/>
  <c r="S464" i="4"/>
  <c r="R464" i="4"/>
  <c r="Y463" i="4"/>
  <c r="W463" i="4"/>
  <c r="V463" i="4"/>
  <c r="U463" i="4"/>
  <c r="T463" i="4"/>
  <c r="S463" i="4"/>
  <c r="R463" i="4"/>
  <c r="Y462" i="4"/>
  <c r="W462" i="4"/>
  <c r="V462" i="4"/>
  <c r="U462" i="4"/>
  <c r="T462" i="4"/>
  <c r="S462" i="4"/>
  <c r="R462" i="4"/>
  <c r="Y461" i="4"/>
  <c r="W461" i="4"/>
  <c r="V461" i="4"/>
  <c r="U461" i="4"/>
  <c r="T461" i="4"/>
  <c r="S461" i="4"/>
  <c r="R461" i="4"/>
  <c r="Y460" i="4"/>
  <c r="W460" i="4"/>
  <c r="V460" i="4"/>
  <c r="U460" i="4"/>
  <c r="T460" i="4"/>
  <c r="S460" i="4"/>
  <c r="R460" i="4"/>
  <c r="Y459" i="4"/>
  <c r="W459" i="4"/>
  <c r="V459" i="4"/>
  <c r="U459" i="4"/>
  <c r="T459" i="4"/>
  <c r="S459" i="4"/>
  <c r="R459" i="4"/>
  <c r="Y458" i="4"/>
  <c r="Y457" i="4"/>
  <c r="Y456" i="4"/>
  <c r="W456" i="4"/>
  <c r="V456" i="4"/>
  <c r="U456" i="4"/>
  <c r="T456" i="4"/>
  <c r="S456" i="4"/>
  <c r="R456" i="4"/>
  <c r="Y455" i="4"/>
  <c r="W455" i="4"/>
  <c r="V455" i="4"/>
  <c r="U455" i="4"/>
  <c r="T455" i="4"/>
  <c r="S455" i="4"/>
  <c r="R455" i="4"/>
  <c r="Y454" i="4"/>
  <c r="W454" i="4"/>
  <c r="V454" i="4"/>
  <c r="U454" i="4"/>
  <c r="T454" i="4"/>
  <c r="S454" i="4"/>
  <c r="R454" i="4"/>
  <c r="Y453" i="4"/>
  <c r="W453" i="4"/>
  <c r="V453" i="4"/>
  <c r="U453" i="4"/>
  <c r="T453" i="4"/>
  <c r="S453" i="4"/>
  <c r="R453" i="4"/>
  <c r="Y452" i="4"/>
  <c r="W452" i="4"/>
  <c r="V452" i="4"/>
  <c r="U452" i="4"/>
  <c r="T452" i="4"/>
  <c r="S452" i="4"/>
  <c r="R452" i="4"/>
  <c r="Y451" i="4"/>
  <c r="W451" i="4"/>
  <c r="V451" i="4"/>
  <c r="U451" i="4"/>
  <c r="T451" i="4"/>
  <c r="S451" i="4"/>
  <c r="R451" i="4"/>
  <c r="Y450" i="4"/>
  <c r="W450" i="4"/>
  <c r="V450" i="4"/>
  <c r="U450" i="4"/>
  <c r="T450" i="4"/>
  <c r="S450" i="4"/>
  <c r="R450" i="4"/>
  <c r="Y449" i="4"/>
  <c r="W449" i="4"/>
  <c r="V449" i="4"/>
  <c r="U449" i="4"/>
  <c r="T449" i="4"/>
  <c r="S449" i="4"/>
  <c r="R449" i="4"/>
  <c r="Y448" i="4"/>
  <c r="W448" i="4"/>
  <c r="V448" i="4"/>
  <c r="U448" i="4"/>
  <c r="T448" i="4"/>
  <c r="S448" i="4"/>
  <c r="R448" i="4"/>
  <c r="Y447" i="4"/>
  <c r="W447" i="4"/>
  <c r="V447" i="4"/>
  <c r="U447" i="4"/>
  <c r="T447" i="4"/>
  <c r="S447" i="4"/>
  <c r="R447" i="4"/>
  <c r="Y446" i="4"/>
  <c r="W446" i="4"/>
  <c r="V446" i="4"/>
  <c r="U446" i="4"/>
  <c r="T446" i="4"/>
  <c r="S446" i="4"/>
  <c r="R446" i="4"/>
  <c r="Y445" i="4"/>
  <c r="W445" i="4"/>
  <c r="V445" i="4"/>
  <c r="U445" i="4"/>
  <c r="T445" i="4"/>
  <c r="S445" i="4"/>
  <c r="R445" i="4"/>
  <c r="Y444" i="4"/>
  <c r="W444" i="4"/>
  <c r="V444" i="4"/>
  <c r="U444" i="4"/>
  <c r="T444" i="4"/>
  <c r="S444" i="4"/>
  <c r="R444" i="4"/>
  <c r="Y443" i="4"/>
  <c r="W443" i="4"/>
  <c r="V443" i="4"/>
  <c r="U443" i="4"/>
  <c r="T443" i="4"/>
  <c r="S443" i="4"/>
  <c r="R443" i="4"/>
  <c r="Y442" i="4"/>
  <c r="W442" i="4"/>
  <c r="V442" i="4"/>
  <c r="U442" i="4"/>
  <c r="T442" i="4"/>
  <c r="S442" i="4"/>
  <c r="R442" i="4"/>
  <c r="Y441" i="4"/>
  <c r="W441" i="4"/>
  <c r="V441" i="4"/>
  <c r="U441" i="4"/>
  <c r="T441" i="4"/>
  <c r="S441" i="4"/>
  <c r="R441" i="4"/>
  <c r="Y440" i="4"/>
  <c r="W440" i="4"/>
  <c r="V440" i="4"/>
  <c r="U440" i="4"/>
  <c r="T440" i="4"/>
  <c r="S440" i="4"/>
  <c r="R440" i="4"/>
  <c r="Y439" i="4"/>
  <c r="W439" i="4"/>
  <c r="V439" i="4"/>
  <c r="U439" i="4"/>
  <c r="T439" i="4"/>
  <c r="S439" i="4"/>
  <c r="R439" i="4"/>
  <c r="Y438" i="4"/>
  <c r="W438" i="4"/>
  <c r="V438" i="4"/>
  <c r="U438" i="4"/>
  <c r="T438" i="4"/>
  <c r="S438" i="4"/>
  <c r="R438" i="4"/>
  <c r="Y437" i="4"/>
  <c r="W437" i="4"/>
  <c r="V437" i="4"/>
  <c r="U437" i="4"/>
  <c r="T437" i="4"/>
  <c r="S437" i="4"/>
  <c r="R437" i="4"/>
  <c r="Y436" i="4"/>
  <c r="W436" i="4"/>
  <c r="V436" i="4"/>
  <c r="U436" i="4"/>
  <c r="T436" i="4"/>
  <c r="S436" i="4"/>
  <c r="R436" i="4"/>
  <c r="Y435" i="4"/>
  <c r="W435" i="4"/>
  <c r="V435" i="4"/>
  <c r="U435" i="4"/>
  <c r="T435" i="4"/>
  <c r="S435" i="4"/>
  <c r="R435" i="4"/>
  <c r="Y434" i="4"/>
  <c r="W434" i="4"/>
  <c r="V434" i="4"/>
  <c r="U434" i="4"/>
  <c r="T434" i="4"/>
  <c r="S434" i="4"/>
  <c r="R434" i="4"/>
  <c r="Y433" i="4"/>
  <c r="W433" i="4"/>
  <c r="V433" i="4"/>
  <c r="U433" i="4"/>
  <c r="T433" i="4"/>
  <c r="S433" i="4"/>
  <c r="R433" i="4"/>
  <c r="Y432" i="4"/>
  <c r="W432" i="4"/>
  <c r="V432" i="4"/>
  <c r="U432" i="4"/>
  <c r="T432" i="4"/>
  <c r="S432" i="4"/>
  <c r="R432" i="4"/>
  <c r="Y431" i="4"/>
  <c r="W431" i="4"/>
  <c r="V431" i="4"/>
  <c r="U431" i="4"/>
  <c r="T431" i="4"/>
  <c r="S431" i="4"/>
  <c r="R431" i="4"/>
  <c r="Y430" i="4"/>
  <c r="W430" i="4"/>
  <c r="V430" i="4"/>
  <c r="U430" i="4"/>
  <c r="T430" i="4"/>
  <c r="S430" i="4"/>
  <c r="R430" i="4"/>
  <c r="Y429" i="4"/>
  <c r="W429" i="4"/>
  <c r="V429" i="4"/>
  <c r="U429" i="4"/>
  <c r="T429" i="4"/>
  <c r="S429" i="4"/>
  <c r="R429" i="4"/>
  <c r="Y428" i="4"/>
  <c r="W428" i="4"/>
  <c r="V428" i="4"/>
  <c r="U428" i="4"/>
  <c r="T428" i="4"/>
  <c r="S428" i="4"/>
  <c r="R428" i="4"/>
  <c r="Y427" i="4"/>
  <c r="W427" i="4"/>
  <c r="V427" i="4"/>
  <c r="U427" i="4"/>
  <c r="T427" i="4"/>
  <c r="S427" i="4"/>
  <c r="R427" i="4"/>
  <c r="Y426" i="4"/>
  <c r="W426" i="4"/>
  <c r="V426" i="4"/>
  <c r="U426" i="4"/>
  <c r="T426" i="4"/>
  <c r="S426" i="4"/>
  <c r="R426" i="4"/>
  <c r="Y425" i="4"/>
  <c r="W425" i="4"/>
  <c r="V425" i="4"/>
  <c r="U425" i="4"/>
  <c r="T425" i="4"/>
  <c r="S425" i="4"/>
  <c r="R425" i="4"/>
  <c r="Y424" i="4"/>
  <c r="W424" i="4"/>
  <c r="V424" i="4"/>
  <c r="U424" i="4"/>
  <c r="T424" i="4"/>
  <c r="S424" i="4"/>
  <c r="R424" i="4"/>
  <c r="Y423" i="4"/>
  <c r="W423" i="4"/>
  <c r="V423" i="4"/>
  <c r="U423" i="4"/>
  <c r="T423" i="4"/>
  <c r="S423" i="4"/>
  <c r="R423" i="4"/>
  <c r="Y422" i="4"/>
  <c r="W422" i="4"/>
  <c r="V422" i="4"/>
  <c r="U422" i="4"/>
  <c r="T422" i="4"/>
  <c r="S422" i="4"/>
  <c r="R422" i="4"/>
  <c r="Y421" i="4"/>
  <c r="W421" i="4"/>
  <c r="V421" i="4"/>
  <c r="U421" i="4"/>
  <c r="T421" i="4"/>
  <c r="S421" i="4"/>
  <c r="R421" i="4"/>
  <c r="Y420" i="4"/>
  <c r="W420" i="4"/>
  <c r="V420" i="4"/>
  <c r="U420" i="4"/>
  <c r="T420" i="4"/>
  <c r="S420" i="4"/>
  <c r="R420" i="4"/>
  <c r="Y419" i="4"/>
  <c r="W419" i="4"/>
  <c r="V419" i="4"/>
  <c r="U419" i="4"/>
  <c r="T419" i="4"/>
  <c r="S419" i="4"/>
  <c r="R419" i="4"/>
  <c r="Y418" i="4"/>
  <c r="W418" i="4"/>
  <c r="V418" i="4"/>
  <c r="U418" i="4"/>
  <c r="T418" i="4"/>
  <c r="S418" i="4"/>
  <c r="R418" i="4"/>
  <c r="Y417" i="4"/>
  <c r="W417" i="4"/>
  <c r="V417" i="4"/>
  <c r="U417" i="4"/>
  <c r="T417" i="4"/>
  <c r="S417" i="4"/>
  <c r="R417" i="4"/>
  <c r="Y416" i="4"/>
  <c r="W416" i="4"/>
  <c r="V416" i="4"/>
  <c r="U416" i="4"/>
  <c r="T416" i="4"/>
  <c r="S416" i="4"/>
  <c r="R416" i="4"/>
  <c r="Y415" i="4"/>
  <c r="W415" i="4"/>
  <c r="V415" i="4"/>
  <c r="U415" i="4"/>
  <c r="T415" i="4"/>
  <c r="S415" i="4"/>
  <c r="R415" i="4"/>
  <c r="Y414" i="4"/>
  <c r="W414" i="4"/>
  <c r="V414" i="4"/>
  <c r="U414" i="4"/>
  <c r="T414" i="4"/>
  <c r="S414" i="4"/>
  <c r="R414" i="4"/>
  <c r="Y413" i="4"/>
  <c r="W413" i="4"/>
  <c r="V413" i="4"/>
  <c r="U413" i="4"/>
  <c r="T413" i="4"/>
  <c r="S413" i="4"/>
  <c r="R413" i="4"/>
  <c r="Y412" i="4"/>
  <c r="W412" i="4"/>
  <c r="V412" i="4"/>
  <c r="U412" i="4"/>
  <c r="T412" i="4"/>
  <c r="S412" i="4"/>
  <c r="R412" i="4"/>
  <c r="Y411" i="4"/>
  <c r="W411" i="4"/>
  <c r="V411" i="4"/>
  <c r="U411" i="4"/>
  <c r="T411" i="4"/>
  <c r="S411" i="4"/>
  <c r="R411" i="4"/>
  <c r="Y410" i="4"/>
  <c r="W410" i="4"/>
  <c r="V410" i="4"/>
  <c r="U410" i="4"/>
  <c r="T410" i="4"/>
  <c r="S410" i="4"/>
  <c r="R410" i="4"/>
  <c r="Y409" i="4"/>
  <c r="W409" i="4"/>
  <c r="V409" i="4"/>
  <c r="U409" i="4"/>
  <c r="T409" i="4"/>
  <c r="S409" i="4"/>
  <c r="R409" i="4"/>
  <c r="Y408" i="4"/>
  <c r="W408" i="4"/>
  <c r="V408" i="4"/>
  <c r="U408" i="4"/>
  <c r="T408" i="4"/>
  <c r="S408" i="4"/>
  <c r="R408" i="4"/>
  <c r="Y407" i="4"/>
  <c r="W407" i="4"/>
  <c r="V407" i="4"/>
  <c r="U407" i="4"/>
  <c r="T407" i="4"/>
  <c r="S407" i="4"/>
  <c r="R407" i="4"/>
  <c r="Y406" i="4"/>
  <c r="W406" i="4"/>
  <c r="V406" i="4"/>
  <c r="U406" i="4"/>
  <c r="T406" i="4"/>
  <c r="S406" i="4"/>
  <c r="R406" i="4"/>
  <c r="Y405" i="4"/>
  <c r="W405" i="4"/>
  <c r="V405" i="4"/>
  <c r="U405" i="4"/>
  <c r="T405" i="4"/>
  <c r="S405" i="4"/>
  <c r="R405" i="4"/>
  <c r="Y404" i="4"/>
  <c r="W404" i="4"/>
  <c r="V404" i="4"/>
  <c r="U404" i="4"/>
  <c r="T404" i="4"/>
  <c r="S404" i="4"/>
  <c r="R404" i="4"/>
  <c r="Y403" i="4"/>
  <c r="W403" i="4"/>
  <c r="V403" i="4"/>
  <c r="U403" i="4"/>
  <c r="T403" i="4"/>
  <c r="S403" i="4"/>
  <c r="R403" i="4"/>
  <c r="Y402" i="4"/>
  <c r="W402" i="4"/>
  <c r="V402" i="4"/>
  <c r="U402" i="4"/>
  <c r="T402" i="4"/>
  <c r="S402" i="4"/>
  <c r="R402" i="4"/>
  <c r="Y401" i="4"/>
  <c r="W401" i="4"/>
  <c r="V401" i="4"/>
  <c r="U401" i="4"/>
  <c r="T401" i="4"/>
  <c r="S401" i="4"/>
  <c r="R401" i="4"/>
  <c r="Y400" i="4"/>
  <c r="W400" i="4"/>
  <c r="V400" i="4"/>
  <c r="U400" i="4"/>
  <c r="T400" i="4"/>
  <c r="S400" i="4"/>
  <c r="R400" i="4"/>
  <c r="Y399" i="4"/>
  <c r="W399" i="4"/>
  <c r="V399" i="4"/>
  <c r="U399" i="4"/>
  <c r="T399" i="4"/>
  <c r="S399" i="4"/>
  <c r="R399" i="4"/>
  <c r="Y398" i="4"/>
  <c r="W398" i="4"/>
  <c r="V398" i="4"/>
  <c r="U398" i="4"/>
  <c r="T398" i="4"/>
  <c r="S398" i="4"/>
  <c r="R398" i="4"/>
  <c r="Y397" i="4"/>
  <c r="W397" i="4"/>
  <c r="V397" i="4"/>
  <c r="U397" i="4"/>
  <c r="T397" i="4"/>
  <c r="S397" i="4"/>
  <c r="R397" i="4"/>
  <c r="Y396" i="4"/>
  <c r="W396" i="4"/>
  <c r="V396" i="4"/>
  <c r="U396" i="4"/>
  <c r="T396" i="4"/>
  <c r="S396" i="4"/>
  <c r="R396" i="4"/>
  <c r="Y395" i="4"/>
  <c r="W395" i="4"/>
  <c r="V395" i="4"/>
  <c r="U395" i="4"/>
  <c r="T395" i="4"/>
  <c r="S395" i="4"/>
  <c r="R395" i="4"/>
  <c r="Y394" i="4"/>
  <c r="W394" i="4"/>
  <c r="V394" i="4"/>
  <c r="U394" i="4"/>
  <c r="T394" i="4"/>
  <c r="S394" i="4"/>
  <c r="R394" i="4"/>
  <c r="Y393" i="4"/>
  <c r="W393" i="4"/>
  <c r="V393" i="4"/>
  <c r="U393" i="4"/>
  <c r="T393" i="4"/>
  <c r="S393" i="4"/>
  <c r="R393" i="4"/>
  <c r="Y392" i="4"/>
  <c r="W392" i="4"/>
  <c r="V392" i="4"/>
  <c r="U392" i="4"/>
  <c r="T392" i="4"/>
  <c r="S392" i="4"/>
  <c r="R392" i="4"/>
  <c r="Y391" i="4"/>
  <c r="W391" i="4"/>
  <c r="V391" i="4"/>
  <c r="U391" i="4"/>
  <c r="T391" i="4"/>
  <c r="S391" i="4"/>
  <c r="R391" i="4"/>
  <c r="Y390" i="4"/>
  <c r="W390" i="4"/>
  <c r="V390" i="4"/>
  <c r="U390" i="4"/>
  <c r="T390" i="4"/>
  <c r="S390" i="4"/>
  <c r="R390" i="4"/>
  <c r="Y389" i="4"/>
  <c r="W389" i="4"/>
  <c r="V389" i="4"/>
  <c r="U389" i="4"/>
  <c r="T389" i="4"/>
  <c r="S389" i="4"/>
  <c r="R389" i="4"/>
  <c r="Y388" i="4"/>
  <c r="W388" i="4"/>
  <c r="V388" i="4"/>
  <c r="U388" i="4"/>
  <c r="T388" i="4"/>
  <c r="S388" i="4"/>
  <c r="R388" i="4"/>
  <c r="Y387" i="4"/>
  <c r="W387" i="4"/>
  <c r="V387" i="4"/>
  <c r="U387" i="4"/>
  <c r="T387" i="4"/>
  <c r="S387" i="4"/>
  <c r="R387" i="4"/>
  <c r="Y386" i="4"/>
  <c r="W386" i="4"/>
  <c r="V386" i="4"/>
  <c r="U386" i="4"/>
  <c r="T386" i="4"/>
  <c r="S386" i="4"/>
  <c r="R386" i="4"/>
  <c r="Y385" i="4"/>
  <c r="W385" i="4"/>
  <c r="V385" i="4"/>
  <c r="U385" i="4"/>
  <c r="T385" i="4"/>
  <c r="S385" i="4"/>
  <c r="R385" i="4"/>
  <c r="Y384" i="4"/>
  <c r="W384" i="4"/>
  <c r="V384" i="4"/>
  <c r="U384" i="4"/>
  <c r="T384" i="4"/>
  <c r="S384" i="4"/>
  <c r="R384" i="4"/>
  <c r="Y383" i="4"/>
  <c r="W383" i="4"/>
  <c r="V383" i="4"/>
  <c r="U383" i="4"/>
  <c r="T383" i="4"/>
  <c r="S383" i="4"/>
  <c r="R383" i="4"/>
  <c r="Y382" i="4"/>
  <c r="W382" i="4"/>
  <c r="V382" i="4"/>
  <c r="U382" i="4"/>
  <c r="T382" i="4"/>
  <c r="S382" i="4"/>
  <c r="R382" i="4"/>
  <c r="Y381" i="4"/>
  <c r="W381" i="4"/>
  <c r="V381" i="4"/>
  <c r="U381" i="4"/>
  <c r="T381" i="4"/>
  <c r="S381" i="4"/>
  <c r="R381" i="4"/>
  <c r="Y380" i="4"/>
  <c r="W380" i="4"/>
  <c r="V380" i="4"/>
  <c r="U380" i="4"/>
  <c r="T380" i="4"/>
  <c r="S380" i="4"/>
  <c r="R380" i="4"/>
  <c r="Y379" i="4"/>
  <c r="W379" i="4"/>
  <c r="V379" i="4"/>
  <c r="U379" i="4"/>
  <c r="T379" i="4"/>
  <c r="S379" i="4"/>
  <c r="R379" i="4"/>
  <c r="Y378" i="4"/>
  <c r="W378" i="4"/>
  <c r="V378" i="4"/>
  <c r="U378" i="4"/>
  <c r="T378" i="4"/>
  <c r="S378" i="4"/>
  <c r="R378" i="4"/>
  <c r="Y377" i="4"/>
  <c r="W377" i="4"/>
  <c r="V377" i="4"/>
  <c r="U377" i="4"/>
  <c r="T377" i="4"/>
  <c r="S377" i="4"/>
  <c r="R377" i="4"/>
  <c r="Y376" i="4"/>
  <c r="W376" i="4"/>
  <c r="V376" i="4"/>
  <c r="U376" i="4"/>
  <c r="T376" i="4"/>
  <c r="S376" i="4"/>
  <c r="R376" i="4"/>
  <c r="Y375" i="4"/>
  <c r="W375" i="4"/>
  <c r="V375" i="4"/>
  <c r="U375" i="4"/>
  <c r="T375" i="4"/>
  <c r="S375" i="4"/>
  <c r="R375" i="4"/>
  <c r="Y374" i="4"/>
  <c r="W374" i="4"/>
  <c r="V374" i="4"/>
  <c r="U374" i="4"/>
  <c r="T374" i="4"/>
  <c r="S374" i="4"/>
  <c r="R374" i="4"/>
  <c r="Y373" i="4"/>
  <c r="W373" i="4"/>
  <c r="V373" i="4"/>
  <c r="U373" i="4"/>
  <c r="T373" i="4"/>
  <c r="S373" i="4"/>
  <c r="R373" i="4"/>
  <c r="Y372" i="4"/>
  <c r="W372" i="4"/>
  <c r="V372" i="4"/>
  <c r="U372" i="4"/>
  <c r="T372" i="4"/>
  <c r="S372" i="4"/>
  <c r="R372" i="4"/>
  <c r="Y371" i="4"/>
  <c r="W371" i="4"/>
  <c r="V371" i="4"/>
  <c r="U371" i="4"/>
  <c r="T371" i="4"/>
  <c r="S371" i="4"/>
  <c r="R371" i="4"/>
  <c r="Y370" i="4"/>
  <c r="W370" i="4"/>
  <c r="V370" i="4"/>
  <c r="U370" i="4"/>
  <c r="T370" i="4"/>
  <c r="S370" i="4"/>
  <c r="R370" i="4"/>
  <c r="Y369" i="4"/>
  <c r="W369" i="4"/>
  <c r="V369" i="4"/>
  <c r="U369" i="4"/>
  <c r="T369" i="4"/>
  <c r="S369" i="4"/>
  <c r="R369" i="4"/>
  <c r="Y368" i="4"/>
  <c r="W368" i="4"/>
  <c r="V368" i="4"/>
  <c r="U368" i="4"/>
  <c r="T368" i="4"/>
  <c r="S368" i="4"/>
  <c r="R368" i="4"/>
  <c r="Y367" i="4"/>
  <c r="W367" i="4"/>
  <c r="V367" i="4"/>
  <c r="U367" i="4"/>
  <c r="T367" i="4"/>
  <c r="S367" i="4"/>
  <c r="R367" i="4"/>
  <c r="Y366" i="4"/>
  <c r="W366" i="4"/>
  <c r="V366" i="4"/>
  <c r="U366" i="4"/>
  <c r="T366" i="4"/>
  <c r="S366" i="4"/>
  <c r="R366" i="4"/>
  <c r="Y365" i="4"/>
  <c r="W365" i="4"/>
  <c r="V365" i="4"/>
  <c r="U365" i="4"/>
  <c r="T365" i="4"/>
  <c r="S365" i="4"/>
  <c r="R365" i="4"/>
  <c r="Y364" i="4"/>
  <c r="W364" i="4"/>
  <c r="V364" i="4"/>
  <c r="U364" i="4"/>
  <c r="T364" i="4"/>
  <c r="S364" i="4"/>
  <c r="R364" i="4"/>
  <c r="Y363" i="4"/>
  <c r="W363" i="4"/>
  <c r="V363" i="4"/>
  <c r="U363" i="4"/>
  <c r="T363" i="4"/>
  <c r="S363" i="4"/>
  <c r="R363" i="4"/>
  <c r="Y362" i="4"/>
  <c r="W362" i="4"/>
  <c r="V362" i="4"/>
  <c r="U362" i="4"/>
  <c r="T362" i="4"/>
  <c r="S362" i="4"/>
  <c r="R362" i="4"/>
  <c r="Y361" i="4"/>
  <c r="W361" i="4"/>
  <c r="V361" i="4"/>
  <c r="U361" i="4"/>
  <c r="T361" i="4"/>
  <c r="S361" i="4"/>
  <c r="R361" i="4"/>
  <c r="Y360" i="4"/>
  <c r="W360" i="4"/>
  <c r="V360" i="4"/>
  <c r="U360" i="4"/>
  <c r="T360" i="4"/>
  <c r="S360" i="4"/>
  <c r="R360" i="4"/>
  <c r="Y359" i="4"/>
  <c r="W359" i="4"/>
  <c r="V359" i="4"/>
  <c r="U359" i="4"/>
  <c r="T359" i="4"/>
  <c r="S359" i="4"/>
  <c r="R359" i="4"/>
  <c r="Y358" i="4"/>
  <c r="W358" i="4"/>
  <c r="V358" i="4"/>
  <c r="U358" i="4"/>
  <c r="T358" i="4"/>
  <c r="S358" i="4"/>
  <c r="R358" i="4"/>
  <c r="Y357" i="4"/>
  <c r="W357" i="4"/>
  <c r="V357" i="4"/>
  <c r="U357" i="4"/>
  <c r="T357" i="4"/>
  <c r="S357" i="4"/>
  <c r="R357" i="4"/>
  <c r="Y356" i="4"/>
  <c r="W356" i="4"/>
  <c r="V356" i="4"/>
  <c r="U356" i="4"/>
  <c r="T356" i="4"/>
  <c r="S356" i="4"/>
  <c r="R356" i="4"/>
  <c r="Y355" i="4"/>
  <c r="W355" i="4"/>
  <c r="V355" i="4"/>
  <c r="U355" i="4"/>
  <c r="T355" i="4"/>
  <c r="S355" i="4"/>
  <c r="R355" i="4"/>
  <c r="Y354" i="4"/>
  <c r="W354" i="4"/>
  <c r="V354" i="4"/>
  <c r="U354" i="4"/>
  <c r="T354" i="4"/>
  <c r="S354" i="4"/>
  <c r="R354" i="4"/>
  <c r="Y353" i="4"/>
  <c r="W353" i="4"/>
  <c r="V353" i="4"/>
  <c r="U353" i="4"/>
  <c r="T353" i="4"/>
  <c r="S353" i="4"/>
  <c r="R353" i="4"/>
  <c r="Y352" i="4"/>
  <c r="W352" i="4"/>
  <c r="V352" i="4"/>
  <c r="U352" i="4"/>
  <c r="T352" i="4"/>
  <c r="S352" i="4"/>
  <c r="R352" i="4"/>
  <c r="Y351" i="4"/>
  <c r="W351" i="4"/>
  <c r="V351" i="4"/>
  <c r="U351" i="4"/>
  <c r="T351" i="4"/>
  <c r="S351" i="4"/>
  <c r="R351" i="4"/>
  <c r="Y350" i="4"/>
  <c r="W350" i="4"/>
  <c r="V350" i="4"/>
  <c r="U350" i="4"/>
  <c r="T350" i="4"/>
  <c r="S350" i="4"/>
  <c r="R350" i="4"/>
  <c r="Y349" i="4"/>
  <c r="W349" i="4"/>
  <c r="V349" i="4"/>
  <c r="U349" i="4"/>
  <c r="T349" i="4"/>
  <c r="S349" i="4"/>
  <c r="R349" i="4"/>
  <c r="Y348" i="4"/>
  <c r="W348" i="4"/>
  <c r="V348" i="4"/>
  <c r="U348" i="4"/>
  <c r="T348" i="4"/>
  <c r="S348" i="4"/>
  <c r="R348" i="4"/>
  <c r="Y347" i="4"/>
  <c r="W347" i="4"/>
  <c r="V347" i="4"/>
  <c r="U347" i="4"/>
  <c r="T347" i="4"/>
  <c r="S347" i="4"/>
  <c r="R347" i="4"/>
  <c r="Y346" i="4"/>
  <c r="W346" i="4"/>
  <c r="V346" i="4"/>
  <c r="U346" i="4"/>
  <c r="T346" i="4"/>
  <c r="S346" i="4"/>
  <c r="R346" i="4"/>
  <c r="Y345" i="4"/>
  <c r="W345" i="4"/>
  <c r="V345" i="4"/>
  <c r="U345" i="4"/>
  <c r="T345" i="4"/>
  <c r="S345" i="4"/>
  <c r="R345" i="4"/>
  <c r="Y344" i="4"/>
  <c r="W344" i="4"/>
  <c r="V344" i="4"/>
  <c r="U344" i="4"/>
  <c r="T344" i="4"/>
  <c r="S344" i="4"/>
  <c r="R344" i="4"/>
  <c r="Y343" i="4"/>
  <c r="W343" i="4"/>
  <c r="V343" i="4"/>
  <c r="U343" i="4"/>
  <c r="T343" i="4"/>
  <c r="S343" i="4"/>
  <c r="R343" i="4"/>
  <c r="Y342" i="4"/>
  <c r="W342" i="4"/>
  <c r="V342" i="4"/>
  <c r="U342" i="4"/>
  <c r="T342" i="4"/>
  <c r="S342" i="4"/>
  <c r="R342" i="4"/>
  <c r="Y341" i="4"/>
  <c r="W341" i="4"/>
  <c r="V341" i="4"/>
  <c r="U341" i="4"/>
  <c r="T341" i="4"/>
  <c r="S341" i="4"/>
  <c r="R341" i="4"/>
  <c r="Y340" i="4"/>
  <c r="W340" i="4"/>
  <c r="V340" i="4"/>
  <c r="U340" i="4"/>
  <c r="T340" i="4"/>
  <c r="S340" i="4"/>
  <c r="R340" i="4"/>
  <c r="Y339" i="4"/>
  <c r="W339" i="4"/>
  <c r="V339" i="4"/>
  <c r="U339" i="4"/>
  <c r="T339" i="4"/>
  <c r="S339" i="4"/>
  <c r="R339" i="4"/>
  <c r="Y338" i="4"/>
  <c r="W338" i="4"/>
  <c r="V338" i="4"/>
  <c r="U338" i="4"/>
  <c r="T338" i="4"/>
  <c r="S338" i="4"/>
  <c r="R338" i="4"/>
  <c r="Y337" i="4"/>
  <c r="W337" i="4"/>
  <c r="V337" i="4"/>
  <c r="U337" i="4"/>
  <c r="T337" i="4"/>
  <c r="S337" i="4"/>
  <c r="R337" i="4"/>
  <c r="Y336" i="4"/>
  <c r="W336" i="4"/>
  <c r="V336" i="4"/>
  <c r="U336" i="4"/>
  <c r="T336" i="4"/>
  <c r="S336" i="4"/>
  <c r="R336" i="4"/>
  <c r="Y335" i="4"/>
  <c r="W335" i="4"/>
  <c r="V335" i="4"/>
  <c r="U335" i="4"/>
  <c r="T335" i="4"/>
  <c r="S335" i="4"/>
  <c r="R335" i="4"/>
  <c r="Y334" i="4"/>
  <c r="W334" i="4"/>
  <c r="V334" i="4"/>
  <c r="U334" i="4"/>
  <c r="T334" i="4"/>
  <c r="S334" i="4"/>
  <c r="R334" i="4"/>
  <c r="Y333" i="4"/>
  <c r="W333" i="4"/>
  <c r="V333" i="4"/>
  <c r="U333" i="4"/>
  <c r="T333" i="4"/>
  <c r="S333" i="4"/>
  <c r="R333" i="4"/>
  <c r="Y332" i="4"/>
  <c r="W332" i="4"/>
  <c r="V332" i="4"/>
  <c r="U332" i="4"/>
  <c r="T332" i="4"/>
  <c r="S332" i="4"/>
  <c r="R332" i="4"/>
  <c r="Y331" i="4"/>
  <c r="W331" i="4"/>
  <c r="V331" i="4"/>
  <c r="U331" i="4"/>
  <c r="T331" i="4"/>
  <c r="S331" i="4"/>
  <c r="R331" i="4"/>
  <c r="Y330" i="4"/>
  <c r="W330" i="4"/>
  <c r="V330" i="4"/>
  <c r="U330" i="4"/>
  <c r="T330" i="4"/>
  <c r="S330" i="4"/>
  <c r="R330" i="4"/>
  <c r="Y329" i="4"/>
  <c r="W329" i="4"/>
  <c r="V329" i="4"/>
  <c r="U329" i="4"/>
  <c r="T329" i="4"/>
  <c r="S329" i="4"/>
  <c r="R329" i="4"/>
  <c r="Y328" i="4"/>
  <c r="W328" i="4"/>
  <c r="V328" i="4"/>
  <c r="U328" i="4"/>
  <c r="T328" i="4"/>
  <c r="S328" i="4"/>
  <c r="R328" i="4"/>
  <c r="Y327" i="4"/>
  <c r="W327" i="4"/>
  <c r="V327" i="4"/>
  <c r="U327" i="4"/>
  <c r="T327" i="4"/>
  <c r="S327" i="4"/>
  <c r="R327" i="4"/>
  <c r="Y326" i="4"/>
  <c r="W326" i="4"/>
  <c r="V326" i="4"/>
  <c r="U326" i="4"/>
  <c r="T326" i="4"/>
  <c r="S326" i="4"/>
  <c r="R326" i="4"/>
  <c r="Y325" i="4"/>
  <c r="W325" i="4"/>
  <c r="V325" i="4"/>
  <c r="U325" i="4"/>
  <c r="T325" i="4"/>
  <c r="S325" i="4"/>
  <c r="R325" i="4"/>
  <c r="Y324" i="4"/>
  <c r="W324" i="4"/>
  <c r="V324" i="4"/>
  <c r="U324" i="4"/>
  <c r="T324" i="4"/>
  <c r="S324" i="4"/>
  <c r="R324" i="4"/>
  <c r="Y323" i="4"/>
  <c r="W323" i="4"/>
  <c r="V323" i="4"/>
  <c r="U323" i="4"/>
  <c r="T323" i="4"/>
  <c r="S323" i="4"/>
  <c r="R323" i="4"/>
  <c r="Y322" i="4"/>
  <c r="W322" i="4"/>
  <c r="V322" i="4"/>
  <c r="U322" i="4"/>
  <c r="T322" i="4"/>
  <c r="S322" i="4"/>
  <c r="R322" i="4"/>
  <c r="Y321" i="4"/>
  <c r="W321" i="4"/>
  <c r="V321" i="4"/>
  <c r="U321" i="4"/>
  <c r="T321" i="4"/>
  <c r="S321" i="4"/>
  <c r="R321" i="4"/>
  <c r="Y320" i="4"/>
  <c r="W320" i="4"/>
  <c r="V320" i="4"/>
  <c r="U320" i="4"/>
  <c r="T320" i="4"/>
  <c r="S320" i="4"/>
  <c r="R320" i="4"/>
  <c r="Y319" i="4"/>
  <c r="W319" i="4"/>
  <c r="V319" i="4"/>
  <c r="U319" i="4"/>
  <c r="T319" i="4"/>
  <c r="S319" i="4"/>
  <c r="R319" i="4"/>
  <c r="Y318" i="4"/>
  <c r="W318" i="4"/>
  <c r="V318" i="4"/>
  <c r="U318" i="4"/>
  <c r="T318" i="4"/>
  <c r="S318" i="4"/>
  <c r="R318" i="4"/>
  <c r="Y317" i="4"/>
  <c r="W317" i="4"/>
  <c r="V317" i="4"/>
  <c r="U317" i="4"/>
  <c r="T317" i="4"/>
  <c r="S317" i="4"/>
  <c r="R317" i="4"/>
  <c r="Y316" i="4"/>
  <c r="W316" i="4"/>
  <c r="V316" i="4"/>
  <c r="U316" i="4"/>
  <c r="T316" i="4"/>
  <c r="S316" i="4"/>
  <c r="R316" i="4"/>
  <c r="Y315" i="4"/>
  <c r="W315" i="4"/>
  <c r="V315" i="4"/>
  <c r="U315" i="4"/>
  <c r="T315" i="4"/>
  <c r="S315" i="4"/>
  <c r="R315" i="4"/>
  <c r="Y314" i="4"/>
  <c r="W314" i="4"/>
  <c r="V314" i="4"/>
  <c r="U314" i="4"/>
  <c r="T314" i="4"/>
  <c r="S314" i="4"/>
  <c r="R314" i="4"/>
  <c r="Y313" i="4"/>
  <c r="W313" i="4"/>
  <c r="V313" i="4"/>
  <c r="U313" i="4"/>
  <c r="T313" i="4"/>
  <c r="S313" i="4"/>
  <c r="R313" i="4"/>
  <c r="Y312" i="4"/>
  <c r="W312" i="4"/>
  <c r="V312" i="4"/>
  <c r="U312" i="4"/>
  <c r="T312" i="4"/>
  <c r="S312" i="4"/>
  <c r="R312" i="4"/>
  <c r="Y311" i="4"/>
  <c r="W311" i="4"/>
  <c r="V311" i="4"/>
  <c r="U311" i="4"/>
  <c r="T311" i="4"/>
  <c r="S311" i="4"/>
  <c r="R311" i="4"/>
  <c r="Y310" i="4"/>
  <c r="W310" i="4"/>
  <c r="V310" i="4"/>
  <c r="U310" i="4"/>
  <c r="T310" i="4"/>
  <c r="S310" i="4"/>
  <c r="R310" i="4"/>
  <c r="Y309" i="4"/>
  <c r="W309" i="4"/>
  <c r="V309" i="4"/>
  <c r="U309" i="4"/>
  <c r="T309" i="4"/>
  <c r="S309" i="4"/>
  <c r="R309" i="4"/>
  <c r="Y308" i="4"/>
  <c r="W308" i="4"/>
  <c r="V308" i="4"/>
  <c r="U308" i="4"/>
  <c r="T308" i="4"/>
  <c r="S308" i="4"/>
  <c r="R308" i="4"/>
  <c r="Y307" i="4"/>
  <c r="W307" i="4"/>
  <c r="V307" i="4"/>
  <c r="U307" i="4"/>
  <c r="T307" i="4"/>
  <c r="S307" i="4"/>
  <c r="R307" i="4"/>
  <c r="Y306" i="4"/>
  <c r="W306" i="4"/>
  <c r="V306" i="4"/>
  <c r="U306" i="4"/>
  <c r="T306" i="4"/>
  <c r="S306" i="4"/>
  <c r="R306" i="4"/>
  <c r="Y305" i="4"/>
  <c r="W305" i="4"/>
  <c r="V305" i="4"/>
  <c r="U305" i="4"/>
  <c r="T305" i="4"/>
  <c r="S305" i="4"/>
  <c r="R305" i="4"/>
  <c r="Y304" i="4"/>
  <c r="W304" i="4"/>
  <c r="V304" i="4"/>
  <c r="U304" i="4"/>
  <c r="T304" i="4"/>
  <c r="S304" i="4"/>
  <c r="R304" i="4"/>
  <c r="Y303" i="4"/>
  <c r="W303" i="4"/>
  <c r="V303" i="4"/>
  <c r="U303" i="4"/>
  <c r="T303" i="4"/>
  <c r="S303" i="4"/>
  <c r="R303" i="4"/>
  <c r="Y302" i="4"/>
  <c r="W302" i="4"/>
  <c r="V302" i="4"/>
  <c r="U302" i="4"/>
  <c r="T302" i="4"/>
  <c r="S302" i="4"/>
  <c r="R302" i="4"/>
  <c r="Y301" i="4"/>
  <c r="W301" i="4"/>
  <c r="V301" i="4"/>
  <c r="U301" i="4"/>
  <c r="T301" i="4"/>
  <c r="S301" i="4"/>
  <c r="R301" i="4"/>
  <c r="Y300" i="4"/>
  <c r="W300" i="4"/>
  <c r="V300" i="4"/>
  <c r="U300" i="4"/>
  <c r="T300" i="4"/>
  <c r="S300" i="4"/>
  <c r="R300" i="4"/>
  <c r="Y299" i="4"/>
  <c r="W299" i="4"/>
  <c r="V299" i="4"/>
  <c r="U299" i="4"/>
  <c r="T299" i="4"/>
  <c r="S299" i="4"/>
  <c r="R299" i="4"/>
  <c r="Y298" i="4"/>
  <c r="W298" i="4"/>
  <c r="V298" i="4"/>
  <c r="U298" i="4"/>
  <c r="T298" i="4"/>
  <c r="S298" i="4"/>
  <c r="R298" i="4"/>
  <c r="Y297" i="4"/>
  <c r="W297" i="4"/>
  <c r="V297" i="4"/>
  <c r="U297" i="4"/>
  <c r="T297" i="4"/>
  <c r="S297" i="4"/>
  <c r="R297" i="4"/>
  <c r="Y296" i="4"/>
  <c r="W296" i="4"/>
  <c r="V296" i="4"/>
  <c r="U296" i="4"/>
  <c r="T296" i="4"/>
  <c r="S296" i="4"/>
  <c r="R296" i="4"/>
  <c r="Y295" i="4"/>
  <c r="W295" i="4"/>
  <c r="V295" i="4"/>
  <c r="U295" i="4"/>
  <c r="T295" i="4"/>
  <c r="S295" i="4"/>
  <c r="R295" i="4"/>
  <c r="Y294" i="4"/>
  <c r="W294" i="4"/>
  <c r="V294" i="4"/>
  <c r="U294" i="4"/>
  <c r="T294" i="4"/>
  <c r="S294" i="4"/>
  <c r="R294" i="4"/>
  <c r="Y293" i="4"/>
  <c r="W293" i="4"/>
  <c r="V293" i="4"/>
  <c r="U293" i="4"/>
  <c r="T293" i="4"/>
  <c r="S293" i="4"/>
  <c r="R293" i="4"/>
  <c r="Y292" i="4"/>
  <c r="W292" i="4"/>
  <c r="V292" i="4"/>
  <c r="U292" i="4"/>
  <c r="T292" i="4"/>
  <c r="S292" i="4"/>
  <c r="R292" i="4"/>
  <c r="Y291" i="4"/>
  <c r="W291" i="4"/>
  <c r="V291" i="4"/>
  <c r="U291" i="4"/>
  <c r="T291" i="4"/>
  <c r="S291" i="4"/>
  <c r="R291" i="4"/>
  <c r="Y290" i="4"/>
  <c r="W290" i="4"/>
  <c r="V290" i="4"/>
  <c r="U290" i="4"/>
  <c r="T290" i="4"/>
  <c r="S290" i="4"/>
  <c r="R290" i="4"/>
  <c r="Y289" i="4"/>
  <c r="W289" i="4"/>
  <c r="V289" i="4"/>
  <c r="U289" i="4"/>
  <c r="T289" i="4"/>
  <c r="S289" i="4"/>
  <c r="R289" i="4"/>
  <c r="Y288" i="4"/>
  <c r="W288" i="4"/>
  <c r="V288" i="4"/>
  <c r="U288" i="4"/>
  <c r="T288" i="4"/>
  <c r="S288" i="4"/>
  <c r="R288" i="4"/>
  <c r="Y287" i="4"/>
  <c r="W287" i="4"/>
  <c r="V287" i="4"/>
  <c r="U287" i="4"/>
  <c r="T287" i="4"/>
  <c r="S287" i="4"/>
  <c r="R287" i="4"/>
  <c r="Y286" i="4"/>
  <c r="W286" i="4"/>
  <c r="V286" i="4"/>
  <c r="U286" i="4"/>
  <c r="T286" i="4"/>
  <c r="S286" i="4"/>
  <c r="R286" i="4"/>
  <c r="Y285" i="4"/>
  <c r="W285" i="4"/>
  <c r="V285" i="4"/>
  <c r="U285" i="4"/>
  <c r="T285" i="4"/>
  <c r="S285" i="4"/>
  <c r="R285" i="4"/>
  <c r="Y284" i="4"/>
  <c r="W284" i="4"/>
  <c r="V284" i="4"/>
  <c r="U284" i="4"/>
  <c r="T284" i="4"/>
  <c r="S284" i="4"/>
  <c r="R284" i="4"/>
  <c r="Y283" i="4"/>
  <c r="W283" i="4"/>
  <c r="V283" i="4"/>
  <c r="U283" i="4"/>
  <c r="T283" i="4"/>
  <c r="S283" i="4"/>
  <c r="R283" i="4"/>
  <c r="Y282" i="4"/>
  <c r="W282" i="4"/>
  <c r="V282" i="4"/>
  <c r="U282" i="4"/>
  <c r="T282" i="4"/>
  <c r="S282" i="4"/>
  <c r="R282" i="4"/>
  <c r="Y281" i="4"/>
  <c r="W281" i="4"/>
  <c r="V281" i="4"/>
  <c r="U281" i="4"/>
  <c r="T281" i="4"/>
  <c r="S281" i="4"/>
  <c r="R281" i="4"/>
  <c r="Y280" i="4"/>
  <c r="W280" i="4"/>
  <c r="V280" i="4"/>
  <c r="U280" i="4"/>
  <c r="T280" i="4"/>
  <c r="S280" i="4"/>
  <c r="R280" i="4"/>
  <c r="Y279" i="4"/>
  <c r="W279" i="4"/>
  <c r="V279" i="4"/>
  <c r="U279" i="4"/>
  <c r="T279" i="4"/>
  <c r="S279" i="4"/>
  <c r="R279" i="4"/>
  <c r="Y278" i="4"/>
  <c r="W278" i="4"/>
  <c r="V278" i="4"/>
  <c r="U278" i="4"/>
  <c r="T278" i="4"/>
  <c r="S278" i="4"/>
  <c r="R278" i="4"/>
  <c r="Y277" i="4"/>
  <c r="W277" i="4"/>
  <c r="V277" i="4"/>
  <c r="U277" i="4"/>
  <c r="T277" i="4"/>
  <c r="S277" i="4"/>
  <c r="R277" i="4"/>
  <c r="Y276" i="4"/>
  <c r="W276" i="4"/>
  <c r="V276" i="4"/>
  <c r="U276" i="4"/>
  <c r="T276" i="4"/>
  <c r="S276" i="4"/>
  <c r="R276" i="4"/>
  <c r="Y275" i="4"/>
  <c r="W275" i="4"/>
  <c r="V275" i="4"/>
  <c r="U275" i="4"/>
  <c r="T275" i="4"/>
  <c r="S275" i="4"/>
  <c r="R275" i="4"/>
  <c r="Y274" i="4"/>
  <c r="W274" i="4"/>
  <c r="V274" i="4"/>
  <c r="U274" i="4"/>
  <c r="T274" i="4"/>
  <c r="S274" i="4"/>
  <c r="R274" i="4"/>
  <c r="Y273" i="4"/>
  <c r="W273" i="4"/>
  <c r="V273" i="4"/>
  <c r="U273" i="4"/>
  <c r="T273" i="4"/>
  <c r="S273" i="4"/>
  <c r="R273" i="4"/>
  <c r="Y272" i="4"/>
  <c r="W272" i="4"/>
  <c r="V272" i="4"/>
  <c r="U272" i="4"/>
  <c r="T272" i="4"/>
  <c r="S272" i="4"/>
  <c r="R272" i="4"/>
  <c r="Y271" i="4"/>
  <c r="W271" i="4"/>
  <c r="V271" i="4"/>
  <c r="U271" i="4"/>
  <c r="T271" i="4"/>
  <c r="S271" i="4"/>
  <c r="R271" i="4"/>
  <c r="Y270" i="4"/>
  <c r="W270" i="4"/>
  <c r="V270" i="4"/>
  <c r="U270" i="4"/>
  <c r="T270" i="4"/>
  <c r="S270" i="4"/>
  <c r="R270" i="4"/>
  <c r="Y269" i="4"/>
  <c r="W269" i="4"/>
  <c r="V269" i="4"/>
  <c r="U269" i="4"/>
  <c r="T269" i="4"/>
  <c r="S269" i="4"/>
  <c r="R269" i="4"/>
  <c r="Y268" i="4"/>
  <c r="W268" i="4"/>
  <c r="V268" i="4"/>
  <c r="U268" i="4"/>
  <c r="T268" i="4"/>
  <c r="S268" i="4"/>
  <c r="R268" i="4"/>
  <c r="Y267" i="4"/>
  <c r="W267" i="4"/>
  <c r="V267" i="4"/>
  <c r="U267" i="4"/>
  <c r="T267" i="4"/>
  <c r="S267" i="4"/>
  <c r="R267" i="4"/>
  <c r="Y266" i="4"/>
  <c r="W266" i="4"/>
  <c r="V266" i="4"/>
  <c r="U266" i="4"/>
  <c r="T266" i="4"/>
  <c r="S266" i="4"/>
  <c r="R266" i="4"/>
  <c r="Y265" i="4"/>
  <c r="W265" i="4"/>
  <c r="V265" i="4"/>
  <c r="U265" i="4"/>
  <c r="T265" i="4"/>
  <c r="S265" i="4"/>
  <c r="R265" i="4"/>
  <c r="Y264" i="4"/>
  <c r="W264" i="4"/>
  <c r="V264" i="4"/>
  <c r="U264" i="4"/>
  <c r="T264" i="4"/>
  <c r="S264" i="4"/>
  <c r="R264" i="4"/>
  <c r="Y263" i="4"/>
  <c r="W263" i="4"/>
  <c r="V263" i="4"/>
  <c r="U263" i="4"/>
  <c r="T263" i="4"/>
  <c r="S263" i="4"/>
  <c r="R263" i="4"/>
  <c r="Y262" i="4"/>
  <c r="W262" i="4"/>
  <c r="V262" i="4"/>
  <c r="U262" i="4"/>
  <c r="T262" i="4"/>
  <c r="S262" i="4"/>
  <c r="R262" i="4"/>
  <c r="Y261" i="4"/>
  <c r="W261" i="4"/>
  <c r="V261" i="4"/>
  <c r="U261" i="4"/>
  <c r="T261" i="4"/>
  <c r="S261" i="4"/>
  <c r="R261" i="4"/>
  <c r="Y260" i="4"/>
  <c r="W260" i="4"/>
  <c r="V260" i="4"/>
  <c r="U260" i="4"/>
  <c r="T260" i="4"/>
  <c r="S260" i="4"/>
  <c r="R260" i="4"/>
  <c r="Y259" i="4"/>
  <c r="W259" i="4"/>
  <c r="V259" i="4"/>
  <c r="U259" i="4"/>
  <c r="T259" i="4"/>
  <c r="S259" i="4"/>
  <c r="R259" i="4"/>
  <c r="Y258" i="4"/>
  <c r="W258" i="4"/>
  <c r="V258" i="4"/>
  <c r="U258" i="4"/>
  <c r="T258" i="4"/>
  <c r="S258" i="4"/>
  <c r="R258" i="4"/>
  <c r="Y257" i="4"/>
  <c r="W257" i="4"/>
  <c r="V257" i="4"/>
  <c r="U257" i="4"/>
  <c r="T257" i="4"/>
  <c r="S257" i="4"/>
  <c r="R257" i="4"/>
  <c r="Y256" i="4"/>
  <c r="W256" i="4"/>
  <c r="V256" i="4"/>
  <c r="U256" i="4"/>
  <c r="T256" i="4"/>
  <c r="S256" i="4"/>
  <c r="R256" i="4"/>
  <c r="Y255" i="4"/>
  <c r="W255" i="4"/>
  <c r="V255" i="4"/>
  <c r="U255" i="4"/>
  <c r="T255" i="4"/>
  <c r="S255" i="4"/>
  <c r="R255" i="4"/>
  <c r="Y254" i="4"/>
  <c r="W254" i="4"/>
  <c r="V254" i="4"/>
  <c r="U254" i="4"/>
  <c r="T254" i="4"/>
  <c r="S254" i="4"/>
  <c r="R254" i="4"/>
  <c r="Y253" i="4"/>
  <c r="W253" i="4"/>
  <c r="V253" i="4"/>
  <c r="U253" i="4"/>
  <c r="T253" i="4"/>
  <c r="S253" i="4"/>
  <c r="R253" i="4"/>
  <c r="Y252" i="4"/>
  <c r="W252" i="4"/>
  <c r="V252" i="4"/>
  <c r="U252" i="4"/>
  <c r="T252" i="4"/>
  <c r="S252" i="4"/>
  <c r="R252" i="4"/>
  <c r="Y251" i="4"/>
  <c r="W251" i="4"/>
  <c r="V251" i="4"/>
  <c r="U251" i="4"/>
  <c r="T251" i="4"/>
  <c r="S251" i="4"/>
  <c r="R251" i="4"/>
  <c r="Y250" i="4"/>
  <c r="W250" i="4"/>
  <c r="V250" i="4"/>
  <c r="U250" i="4"/>
  <c r="T250" i="4"/>
  <c r="S250" i="4"/>
  <c r="R250" i="4"/>
  <c r="Y249" i="4"/>
  <c r="W249" i="4"/>
  <c r="V249" i="4"/>
  <c r="U249" i="4"/>
  <c r="T249" i="4"/>
  <c r="S249" i="4"/>
  <c r="R249" i="4"/>
  <c r="Y248" i="4"/>
  <c r="W248" i="4"/>
  <c r="V248" i="4"/>
  <c r="U248" i="4"/>
  <c r="T248" i="4"/>
  <c r="S248" i="4"/>
  <c r="R248" i="4"/>
  <c r="Y247" i="4"/>
  <c r="W247" i="4"/>
  <c r="V247" i="4"/>
  <c r="U247" i="4"/>
  <c r="T247" i="4"/>
  <c r="S247" i="4"/>
  <c r="R247" i="4"/>
  <c r="Y246" i="4"/>
  <c r="W246" i="4"/>
  <c r="V246" i="4"/>
  <c r="U246" i="4"/>
  <c r="T246" i="4"/>
  <c r="S246" i="4"/>
  <c r="R246" i="4"/>
  <c r="Y245" i="4"/>
  <c r="W245" i="4"/>
  <c r="V245" i="4"/>
  <c r="U245" i="4"/>
  <c r="T245" i="4"/>
  <c r="S245" i="4"/>
  <c r="R245" i="4"/>
  <c r="Y244" i="4"/>
  <c r="W244" i="4"/>
  <c r="V244" i="4"/>
  <c r="U244" i="4"/>
  <c r="T244" i="4"/>
  <c r="S244" i="4"/>
  <c r="R244" i="4"/>
  <c r="Y243" i="4"/>
  <c r="W243" i="4"/>
  <c r="V243" i="4"/>
  <c r="U243" i="4"/>
  <c r="T243" i="4"/>
  <c r="S243" i="4"/>
  <c r="R243" i="4"/>
  <c r="Y242" i="4"/>
  <c r="W242" i="4"/>
  <c r="V242" i="4"/>
  <c r="U242" i="4"/>
  <c r="T242" i="4"/>
  <c r="S242" i="4"/>
  <c r="R242" i="4"/>
  <c r="Y241" i="4"/>
  <c r="W241" i="4"/>
  <c r="V241" i="4"/>
  <c r="U241" i="4"/>
  <c r="T241" i="4"/>
  <c r="S241" i="4"/>
  <c r="R241" i="4"/>
  <c r="Y240" i="4"/>
  <c r="W240" i="4"/>
  <c r="V240" i="4"/>
  <c r="U240" i="4"/>
  <c r="T240" i="4"/>
  <c r="S240" i="4"/>
  <c r="R240" i="4"/>
  <c r="Y239" i="4"/>
  <c r="W239" i="4"/>
  <c r="V239" i="4"/>
  <c r="U239" i="4"/>
  <c r="T239" i="4"/>
  <c r="S239" i="4"/>
  <c r="R239" i="4"/>
  <c r="Y238" i="4"/>
  <c r="W238" i="4"/>
  <c r="V238" i="4"/>
  <c r="U238" i="4"/>
  <c r="T238" i="4"/>
  <c r="S238" i="4"/>
  <c r="R238" i="4"/>
  <c r="Y237" i="4"/>
  <c r="W237" i="4"/>
  <c r="V237" i="4"/>
  <c r="U237" i="4"/>
  <c r="T237" i="4"/>
  <c r="S237" i="4"/>
  <c r="R237" i="4"/>
  <c r="Y236" i="4"/>
  <c r="W236" i="4"/>
  <c r="V236" i="4"/>
  <c r="U236" i="4"/>
  <c r="T236" i="4"/>
  <c r="S236" i="4"/>
  <c r="R236" i="4"/>
  <c r="Y235" i="4"/>
  <c r="W235" i="4"/>
  <c r="V235" i="4"/>
  <c r="U235" i="4"/>
  <c r="T235" i="4"/>
  <c r="S235" i="4"/>
  <c r="R235" i="4"/>
  <c r="Y234" i="4"/>
  <c r="W234" i="4"/>
  <c r="V234" i="4"/>
  <c r="U234" i="4"/>
  <c r="T234" i="4"/>
  <c r="S234" i="4"/>
  <c r="R234" i="4"/>
  <c r="Y233" i="4"/>
  <c r="W233" i="4"/>
  <c r="V233" i="4"/>
  <c r="U233" i="4"/>
  <c r="T233" i="4"/>
  <c r="S233" i="4"/>
  <c r="R233" i="4"/>
  <c r="Y232" i="4"/>
  <c r="W232" i="4"/>
  <c r="V232" i="4"/>
  <c r="U232" i="4"/>
  <c r="T232" i="4"/>
  <c r="S232" i="4"/>
  <c r="R232" i="4"/>
  <c r="Y231" i="4"/>
  <c r="W231" i="4"/>
  <c r="V231" i="4"/>
  <c r="U231" i="4"/>
  <c r="T231" i="4"/>
  <c r="S231" i="4"/>
  <c r="R231" i="4"/>
  <c r="Y230" i="4"/>
  <c r="W230" i="4"/>
  <c r="V230" i="4"/>
  <c r="U230" i="4"/>
  <c r="T230" i="4"/>
  <c r="S230" i="4"/>
  <c r="R230" i="4"/>
  <c r="Y229" i="4"/>
  <c r="W229" i="4"/>
  <c r="V229" i="4"/>
  <c r="U229" i="4"/>
  <c r="T229" i="4"/>
  <c r="S229" i="4"/>
  <c r="R229" i="4"/>
  <c r="Y228" i="4"/>
  <c r="W228" i="4"/>
  <c r="V228" i="4"/>
  <c r="U228" i="4"/>
  <c r="T228" i="4"/>
  <c r="S228" i="4"/>
  <c r="R228" i="4"/>
  <c r="Y227" i="4"/>
  <c r="W227" i="4"/>
  <c r="V227" i="4"/>
  <c r="U227" i="4"/>
  <c r="T227" i="4"/>
  <c r="S227" i="4"/>
  <c r="R227" i="4"/>
  <c r="Y226" i="4"/>
  <c r="W226" i="4"/>
  <c r="V226" i="4"/>
  <c r="U226" i="4"/>
  <c r="T226" i="4"/>
  <c r="S226" i="4"/>
  <c r="R226" i="4"/>
  <c r="Y225" i="4"/>
  <c r="W225" i="4"/>
  <c r="V225" i="4"/>
  <c r="U225" i="4"/>
  <c r="T225" i="4"/>
  <c r="S225" i="4"/>
  <c r="R225" i="4"/>
  <c r="Y224" i="4"/>
  <c r="W224" i="4"/>
  <c r="V224" i="4"/>
  <c r="U224" i="4"/>
  <c r="T224" i="4"/>
  <c r="S224" i="4"/>
  <c r="R224" i="4"/>
  <c r="Y223" i="4"/>
  <c r="W223" i="4"/>
  <c r="V223" i="4"/>
  <c r="U223" i="4"/>
  <c r="T223" i="4"/>
  <c r="S223" i="4"/>
  <c r="R223" i="4"/>
  <c r="Y222" i="4"/>
  <c r="W222" i="4"/>
  <c r="V222" i="4"/>
  <c r="U222" i="4"/>
  <c r="T222" i="4"/>
  <c r="S222" i="4"/>
  <c r="R222" i="4"/>
  <c r="Y221" i="4"/>
  <c r="W221" i="4"/>
  <c r="V221" i="4"/>
  <c r="U221" i="4"/>
  <c r="T221" i="4"/>
  <c r="S221" i="4"/>
  <c r="R221" i="4"/>
  <c r="Y220" i="4"/>
  <c r="W220" i="4"/>
  <c r="V220" i="4"/>
  <c r="U220" i="4"/>
  <c r="T220" i="4"/>
  <c r="S220" i="4"/>
  <c r="R220" i="4"/>
  <c r="Y219" i="4"/>
  <c r="W219" i="4"/>
  <c r="V219" i="4"/>
  <c r="U219" i="4"/>
  <c r="T219" i="4"/>
  <c r="S219" i="4"/>
  <c r="R219" i="4"/>
  <c r="Y218" i="4"/>
  <c r="W218" i="4"/>
  <c r="V218" i="4"/>
  <c r="U218" i="4"/>
  <c r="T218" i="4"/>
  <c r="S218" i="4"/>
  <c r="R218" i="4"/>
  <c r="Y217" i="4"/>
  <c r="W217" i="4"/>
  <c r="V217" i="4"/>
  <c r="U217" i="4"/>
  <c r="T217" i="4"/>
  <c r="S217" i="4"/>
  <c r="R217" i="4"/>
  <c r="Y216" i="4"/>
  <c r="W216" i="4"/>
  <c r="V216" i="4"/>
  <c r="U216" i="4"/>
  <c r="T216" i="4"/>
  <c r="S216" i="4"/>
  <c r="R216" i="4"/>
  <c r="Y215" i="4"/>
  <c r="W215" i="4"/>
  <c r="V215" i="4"/>
  <c r="U215" i="4"/>
  <c r="T215" i="4"/>
  <c r="S215" i="4"/>
  <c r="R215" i="4"/>
  <c r="Y214" i="4"/>
  <c r="W214" i="4"/>
  <c r="V214" i="4"/>
  <c r="U214" i="4"/>
  <c r="T214" i="4"/>
  <c r="S214" i="4"/>
  <c r="R214" i="4"/>
  <c r="Y213" i="4"/>
  <c r="W213" i="4"/>
  <c r="V213" i="4"/>
  <c r="U213" i="4"/>
  <c r="T213" i="4"/>
  <c r="S213" i="4"/>
  <c r="R213" i="4"/>
  <c r="Y212" i="4"/>
  <c r="W212" i="4"/>
  <c r="V212" i="4"/>
  <c r="U212" i="4"/>
  <c r="T212" i="4"/>
  <c r="S212" i="4"/>
  <c r="R212" i="4"/>
  <c r="Y211" i="4"/>
  <c r="W211" i="4"/>
  <c r="V211" i="4"/>
  <c r="U211" i="4"/>
  <c r="T211" i="4"/>
  <c r="S211" i="4"/>
  <c r="R211" i="4"/>
  <c r="Y210" i="4"/>
  <c r="W210" i="4"/>
  <c r="V210" i="4"/>
  <c r="U210" i="4"/>
  <c r="T210" i="4"/>
  <c r="S210" i="4"/>
  <c r="R210" i="4"/>
  <c r="Y209" i="4"/>
  <c r="W209" i="4"/>
  <c r="V209" i="4"/>
  <c r="U209" i="4"/>
  <c r="T209" i="4"/>
  <c r="S209" i="4"/>
  <c r="R209" i="4"/>
  <c r="Y208" i="4"/>
  <c r="W208" i="4"/>
  <c r="V208" i="4"/>
  <c r="U208" i="4"/>
  <c r="T208" i="4"/>
  <c r="S208" i="4"/>
  <c r="R208" i="4"/>
  <c r="Y207" i="4"/>
  <c r="W207" i="4"/>
  <c r="V207" i="4"/>
  <c r="U207" i="4"/>
  <c r="T207" i="4"/>
  <c r="S207" i="4"/>
  <c r="R207" i="4"/>
  <c r="Y206" i="4"/>
  <c r="W206" i="4"/>
  <c r="V206" i="4"/>
  <c r="U206" i="4"/>
  <c r="T206" i="4"/>
  <c r="S206" i="4"/>
  <c r="R206" i="4"/>
  <c r="Y205" i="4"/>
  <c r="W205" i="4"/>
  <c r="V205" i="4"/>
  <c r="U205" i="4"/>
  <c r="T205" i="4"/>
  <c r="S205" i="4"/>
  <c r="R205" i="4"/>
  <c r="Y204" i="4"/>
  <c r="W204" i="4"/>
  <c r="V204" i="4"/>
  <c r="U204" i="4"/>
  <c r="T204" i="4"/>
  <c r="S204" i="4"/>
  <c r="R204" i="4"/>
  <c r="Y203" i="4"/>
  <c r="W203" i="4"/>
  <c r="V203" i="4"/>
  <c r="U203" i="4"/>
  <c r="T203" i="4"/>
  <c r="S203" i="4"/>
  <c r="R203" i="4"/>
  <c r="Y202" i="4"/>
  <c r="W202" i="4"/>
  <c r="V202" i="4"/>
  <c r="U202" i="4"/>
  <c r="T202" i="4"/>
  <c r="S202" i="4"/>
  <c r="R202" i="4"/>
  <c r="Y201" i="4"/>
  <c r="W201" i="4"/>
  <c r="V201" i="4"/>
  <c r="U201" i="4"/>
  <c r="T201" i="4"/>
  <c r="S201" i="4"/>
  <c r="R201" i="4"/>
  <c r="Y200" i="4"/>
  <c r="Y199" i="4"/>
  <c r="W199" i="4"/>
  <c r="V199" i="4"/>
  <c r="U199" i="4"/>
  <c r="T199" i="4"/>
  <c r="S199" i="4"/>
  <c r="R199" i="4"/>
  <c r="Y198" i="4"/>
  <c r="W198" i="4"/>
  <c r="V198" i="4"/>
  <c r="U198" i="4"/>
  <c r="T198" i="4"/>
  <c r="S198" i="4"/>
  <c r="R198" i="4"/>
  <c r="Y197" i="4"/>
  <c r="W197" i="4"/>
  <c r="V197" i="4"/>
  <c r="U197" i="4"/>
  <c r="T197" i="4"/>
  <c r="S197" i="4"/>
  <c r="R197" i="4"/>
  <c r="Y196" i="4"/>
  <c r="W196" i="4"/>
  <c r="V196" i="4"/>
  <c r="U196" i="4"/>
  <c r="T196" i="4"/>
  <c r="S196" i="4"/>
  <c r="R196" i="4"/>
  <c r="Y195" i="4"/>
  <c r="W195" i="4"/>
  <c r="V195" i="4"/>
  <c r="U195" i="4"/>
  <c r="T195" i="4"/>
  <c r="S195" i="4"/>
  <c r="R195" i="4"/>
  <c r="Y194" i="4"/>
  <c r="W194" i="4"/>
  <c r="V194" i="4"/>
  <c r="U194" i="4"/>
  <c r="T194" i="4"/>
  <c r="S194" i="4"/>
  <c r="R194" i="4"/>
  <c r="Y193" i="4"/>
  <c r="W193" i="4"/>
  <c r="V193" i="4"/>
  <c r="U193" i="4"/>
  <c r="T193" i="4"/>
  <c r="S193" i="4"/>
  <c r="R193" i="4"/>
  <c r="Y192" i="4"/>
  <c r="W192" i="4"/>
  <c r="V192" i="4"/>
  <c r="U192" i="4"/>
  <c r="T192" i="4"/>
  <c r="S192" i="4"/>
  <c r="R192" i="4"/>
  <c r="Y191" i="4"/>
  <c r="W191" i="4"/>
  <c r="V191" i="4"/>
  <c r="U191" i="4"/>
  <c r="T191" i="4"/>
  <c r="S191" i="4"/>
  <c r="R191" i="4"/>
  <c r="Y190" i="4"/>
  <c r="W190" i="4"/>
  <c r="V190" i="4"/>
  <c r="U190" i="4"/>
  <c r="T190" i="4"/>
  <c r="S190" i="4"/>
  <c r="R190" i="4"/>
  <c r="Y189" i="4"/>
  <c r="W189" i="4"/>
  <c r="V189" i="4"/>
  <c r="U189" i="4"/>
  <c r="T189" i="4"/>
  <c r="S189" i="4"/>
  <c r="R189" i="4"/>
  <c r="Y188" i="4"/>
  <c r="W188" i="4"/>
  <c r="V188" i="4"/>
  <c r="U188" i="4"/>
  <c r="T188" i="4"/>
  <c r="S188" i="4"/>
  <c r="R188" i="4"/>
  <c r="Y187" i="4"/>
  <c r="W187" i="4"/>
  <c r="V187" i="4"/>
  <c r="U187" i="4"/>
  <c r="T187" i="4"/>
  <c r="S187" i="4"/>
  <c r="R187" i="4"/>
  <c r="Y186" i="4"/>
  <c r="W186" i="4"/>
  <c r="V186" i="4"/>
  <c r="U186" i="4"/>
  <c r="T186" i="4"/>
  <c r="S186" i="4"/>
  <c r="R186" i="4"/>
  <c r="Y185" i="4"/>
  <c r="W185" i="4"/>
  <c r="V185" i="4"/>
  <c r="U185" i="4"/>
  <c r="T185" i="4"/>
  <c r="S185" i="4"/>
  <c r="R185" i="4"/>
  <c r="Y184" i="4"/>
  <c r="W184" i="4"/>
  <c r="V184" i="4"/>
  <c r="U184" i="4"/>
  <c r="T184" i="4"/>
  <c r="S184" i="4"/>
  <c r="R184" i="4"/>
  <c r="Y183" i="4"/>
  <c r="W183" i="4"/>
  <c r="V183" i="4"/>
  <c r="U183" i="4"/>
  <c r="T183" i="4"/>
  <c r="S183" i="4"/>
  <c r="R183" i="4"/>
  <c r="Y182" i="4"/>
  <c r="W182" i="4"/>
  <c r="V182" i="4"/>
  <c r="U182" i="4"/>
  <c r="T182" i="4"/>
  <c r="S182" i="4"/>
  <c r="R182" i="4"/>
  <c r="Y181" i="4"/>
  <c r="W181" i="4"/>
  <c r="V181" i="4"/>
  <c r="U181" i="4"/>
  <c r="T181" i="4"/>
  <c r="S181" i="4"/>
  <c r="R181" i="4"/>
  <c r="Y180" i="4"/>
  <c r="W180" i="4"/>
  <c r="V180" i="4"/>
  <c r="U180" i="4"/>
  <c r="T180" i="4"/>
  <c r="S180" i="4"/>
  <c r="R180" i="4"/>
  <c r="Y179" i="4"/>
  <c r="W179" i="4"/>
  <c r="V179" i="4"/>
  <c r="U179" i="4"/>
  <c r="T179" i="4"/>
  <c r="S179" i="4"/>
  <c r="R179" i="4"/>
  <c r="Y178" i="4"/>
  <c r="W178" i="4"/>
  <c r="V178" i="4"/>
  <c r="U178" i="4"/>
  <c r="T178" i="4"/>
  <c r="S178" i="4"/>
  <c r="R178" i="4"/>
  <c r="Y177" i="4"/>
  <c r="W177" i="4"/>
  <c r="V177" i="4"/>
  <c r="U177" i="4"/>
  <c r="T177" i="4"/>
  <c r="S177" i="4"/>
  <c r="R177" i="4"/>
  <c r="Y176" i="4"/>
  <c r="W176" i="4"/>
  <c r="V176" i="4"/>
  <c r="U176" i="4"/>
  <c r="T176" i="4"/>
  <c r="S176" i="4"/>
  <c r="R176" i="4"/>
  <c r="Y175" i="4"/>
  <c r="W175" i="4"/>
  <c r="V175" i="4"/>
  <c r="U175" i="4"/>
  <c r="T175" i="4"/>
  <c r="S175" i="4"/>
  <c r="R175" i="4"/>
  <c r="Y174" i="4"/>
  <c r="W174" i="4"/>
  <c r="V174" i="4"/>
  <c r="U174" i="4"/>
  <c r="T174" i="4"/>
  <c r="S174" i="4"/>
  <c r="R174" i="4"/>
  <c r="Y173" i="4"/>
  <c r="W173" i="4"/>
  <c r="V173" i="4"/>
  <c r="U173" i="4"/>
  <c r="T173" i="4"/>
  <c r="S173" i="4"/>
  <c r="R173" i="4"/>
  <c r="Y172" i="4"/>
  <c r="W172" i="4"/>
  <c r="V172" i="4"/>
  <c r="U172" i="4"/>
  <c r="T172" i="4"/>
  <c r="S172" i="4"/>
  <c r="R172" i="4"/>
  <c r="Y171" i="4"/>
  <c r="W171" i="4"/>
  <c r="V171" i="4"/>
  <c r="U171" i="4"/>
  <c r="T171" i="4"/>
  <c r="S171" i="4"/>
  <c r="R171" i="4"/>
  <c r="Y170" i="4"/>
  <c r="W170" i="4"/>
  <c r="V170" i="4"/>
  <c r="U170" i="4"/>
  <c r="T170" i="4"/>
  <c r="S170" i="4"/>
  <c r="R170" i="4"/>
  <c r="Y169" i="4"/>
  <c r="W169" i="4"/>
  <c r="V169" i="4"/>
  <c r="U169" i="4"/>
  <c r="T169" i="4"/>
  <c r="S169" i="4"/>
  <c r="R169" i="4"/>
  <c r="Y168" i="4"/>
  <c r="W168" i="4"/>
  <c r="V168" i="4"/>
  <c r="U168" i="4"/>
  <c r="T168" i="4"/>
  <c r="S168" i="4"/>
  <c r="R168" i="4"/>
  <c r="Y167" i="4"/>
  <c r="W167" i="4"/>
  <c r="V167" i="4"/>
  <c r="U167" i="4"/>
  <c r="T167" i="4"/>
  <c r="S167" i="4"/>
  <c r="R167" i="4"/>
  <c r="Y166" i="4"/>
  <c r="W166" i="4"/>
  <c r="V166" i="4"/>
  <c r="U166" i="4"/>
  <c r="T166" i="4"/>
  <c r="S166" i="4"/>
  <c r="R166" i="4"/>
  <c r="Y165" i="4"/>
  <c r="Y164" i="4"/>
  <c r="Y163" i="4"/>
  <c r="W163" i="4"/>
  <c r="V163" i="4"/>
  <c r="U163" i="4"/>
  <c r="T163" i="4"/>
  <c r="S163" i="4"/>
  <c r="R163" i="4"/>
  <c r="Y162" i="4"/>
  <c r="W162" i="4"/>
  <c r="V162" i="4"/>
  <c r="U162" i="4"/>
  <c r="T162" i="4"/>
  <c r="S162" i="4"/>
  <c r="R162" i="4"/>
  <c r="Y161" i="4"/>
  <c r="W161" i="4"/>
  <c r="V161" i="4"/>
  <c r="U161" i="4"/>
  <c r="T161" i="4"/>
  <c r="S161" i="4"/>
  <c r="R161" i="4"/>
  <c r="Y160" i="4"/>
  <c r="W160" i="4"/>
  <c r="V160" i="4"/>
  <c r="U160" i="4"/>
  <c r="T160" i="4"/>
  <c r="S160" i="4"/>
  <c r="R160" i="4"/>
  <c r="Y159" i="4"/>
  <c r="W159" i="4"/>
  <c r="V159" i="4"/>
  <c r="U159" i="4"/>
  <c r="T159" i="4"/>
  <c r="S159" i="4"/>
  <c r="R159" i="4"/>
  <c r="Y158" i="4"/>
  <c r="W158" i="4"/>
  <c r="V158" i="4"/>
  <c r="U158" i="4"/>
  <c r="T158" i="4"/>
  <c r="S158" i="4"/>
  <c r="R158" i="4"/>
  <c r="Y157" i="4"/>
  <c r="W157" i="4"/>
  <c r="V157" i="4"/>
  <c r="U157" i="4"/>
  <c r="T157" i="4"/>
  <c r="S157" i="4"/>
  <c r="R157" i="4"/>
  <c r="Y156" i="4"/>
  <c r="W156" i="4"/>
  <c r="V156" i="4"/>
  <c r="U156" i="4"/>
  <c r="T156" i="4"/>
  <c r="S156" i="4"/>
  <c r="R156" i="4"/>
  <c r="Y155" i="4"/>
  <c r="W155" i="4"/>
  <c r="V155" i="4"/>
  <c r="U155" i="4"/>
  <c r="T155" i="4"/>
  <c r="S155" i="4"/>
  <c r="R155" i="4"/>
  <c r="Y154" i="4"/>
  <c r="W154" i="4"/>
  <c r="V154" i="4"/>
  <c r="U154" i="4"/>
  <c r="T154" i="4"/>
  <c r="S154" i="4"/>
  <c r="R154" i="4"/>
  <c r="Y153" i="4"/>
  <c r="W153" i="4"/>
  <c r="V153" i="4"/>
  <c r="U153" i="4"/>
  <c r="T153" i="4"/>
  <c r="S153" i="4"/>
  <c r="R153" i="4"/>
  <c r="Y152" i="4"/>
  <c r="W152" i="4"/>
  <c r="V152" i="4"/>
  <c r="U152" i="4"/>
  <c r="T152" i="4"/>
  <c r="S152" i="4"/>
  <c r="R152" i="4"/>
  <c r="Y151" i="4"/>
  <c r="W151" i="4"/>
  <c r="V151" i="4"/>
  <c r="U151" i="4"/>
  <c r="T151" i="4"/>
  <c r="S151" i="4"/>
  <c r="R151" i="4"/>
  <c r="Y150" i="4"/>
  <c r="W150" i="4"/>
  <c r="V150" i="4"/>
  <c r="U150" i="4"/>
  <c r="T150" i="4"/>
  <c r="S150" i="4"/>
  <c r="R150" i="4"/>
  <c r="Y149" i="4"/>
  <c r="W149" i="4"/>
  <c r="V149" i="4"/>
  <c r="U149" i="4"/>
  <c r="T149" i="4"/>
  <c r="S149" i="4"/>
  <c r="R149" i="4"/>
  <c r="Y148" i="4"/>
  <c r="W148" i="4"/>
  <c r="V148" i="4"/>
  <c r="U148" i="4"/>
  <c r="T148" i="4"/>
  <c r="S148" i="4"/>
  <c r="R148" i="4"/>
  <c r="Y147" i="4"/>
  <c r="W147" i="4"/>
  <c r="V147" i="4"/>
  <c r="U147" i="4"/>
  <c r="T147" i="4"/>
  <c r="S147" i="4"/>
  <c r="R147" i="4"/>
  <c r="Y146" i="4"/>
  <c r="W146" i="4"/>
  <c r="V146" i="4"/>
  <c r="U146" i="4"/>
  <c r="T146" i="4"/>
  <c r="S146" i="4"/>
  <c r="R146" i="4"/>
  <c r="Y145" i="4"/>
  <c r="W145" i="4"/>
  <c r="V145" i="4"/>
  <c r="U145" i="4"/>
  <c r="T145" i="4"/>
  <c r="S145" i="4"/>
  <c r="R145" i="4"/>
  <c r="Y144" i="4"/>
  <c r="W144" i="4"/>
  <c r="V144" i="4"/>
  <c r="U144" i="4"/>
  <c r="T144" i="4"/>
  <c r="S144" i="4"/>
  <c r="R144" i="4"/>
  <c r="Y143" i="4"/>
  <c r="W143" i="4"/>
  <c r="V143" i="4"/>
  <c r="U143" i="4"/>
  <c r="T143" i="4"/>
  <c r="S143" i="4"/>
  <c r="R143" i="4"/>
  <c r="Y142" i="4"/>
  <c r="W142" i="4"/>
  <c r="V142" i="4"/>
  <c r="U142" i="4"/>
  <c r="T142" i="4"/>
  <c r="S142" i="4"/>
  <c r="R142" i="4"/>
  <c r="Y141" i="4"/>
  <c r="W141" i="4"/>
  <c r="V141" i="4"/>
  <c r="U141" i="4"/>
  <c r="T141" i="4"/>
  <c r="S141" i="4"/>
  <c r="R141" i="4"/>
  <c r="Y140" i="4"/>
  <c r="W140" i="4"/>
  <c r="V140" i="4"/>
  <c r="U140" i="4"/>
  <c r="T140" i="4"/>
  <c r="S140" i="4"/>
  <c r="R140" i="4"/>
  <c r="Y139" i="4"/>
  <c r="Y138" i="4"/>
  <c r="Y137" i="4"/>
  <c r="W137" i="4"/>
  <c r="V137" i="4"/>
  <c r="U137" i="4"/>
  <c r="T137" i="4"/>
  <c r="S137" i="4"/>
  <c r="R137" i="4"/>
  <c r="Y136" i="4"/>
  <c r="W136" i="4"/>
  <c r="V136" i="4"/>
  <c r="U136" i="4"/>
  <c r="T136" i="4"/>
  <c r="S136" i="4"/>
  <c r="R136" i="4"/>
  <c r="Y135" i="4"/>
  <c r="W135" i="4"/>
  <c r="V135" i="4"/>
  <c r="U135" i="4"/>
  <c r="T135" i="4"/>
  <c r="S135" i="4"/>
  <c r="R135" i="4"/>
  <c r="Y134" i="4"/>
  <c r="W134" i="4"/>
  <c r="V134" i="4"/>
  <c r="U134" i="4"/>
  <c r="T134" i="4"/>
  <c r="S134" i="4"/>
  <c r="R134" i="4"/>
  <c r="Y133" i="4"/>
  <c r="W133" i="4"/>
  <c r="V133" i="4"/>
  <c r="U133" i="4"/>
  <c r="T133" i="4"/>
  <c r="S133" i="4"/>
  <c r="R133" i="4"/>
  <c r="Y132" i="4"/>
  <c r="W132" i="4"/>
  <c r="V132" i="4"/>
  <c r="U132" i="4"/>
  <c r="T132" i="4"/>
  <c r="S132" i="4"/>
  <c r="R132" i="4"/>
  <c r="Y131" i="4"/>
  <c r="W131" i="4"/>
  <c r="V131" i="4"/>
  <c r="U131" i="4"/>
  <c r="T131" i="4"/>
  <c r="S131" i="4"/>
  <c r="R131" i="4"/>
  <c r="Y130" i="4"/>
  <c r="W130" i="4"/>
  <c r="V130" i="4"/>
  <c r="U130" i="4"/>
  <c r="T130" i="4"/>
  <c r="S130" i="4"/>
  <c r="R130" i="4"/>
  <c r="Y129" i="4"/>
  <c r="W129" i="4"/>
  <c r="V129" i="4"/>
  <c r="U129" i="4"/>
  <c r="T129" i="4"/>
  <c r="S129" i="4"/>
  <c r="R129" i="4"/>
  <c r="Y128" i="4"/>
  <c r="W128" i="4"/>
  <c r="V128" i="4"/>
  <c r="U128" i="4"/>
  <c r="T128" i="4"/>
  <c r="S128" i="4"/>
  <c r="R128" i="4"/>
  <c r="Y127" i="4"/>
  <c r="W127" i="4"/>
  <c r="V127" i="4"/>
  <c r="U127" i="4"/>
  <c r="T127" i="4"/>
  <c r="S127" i="4"/>
  <c r="R127" i="4"/>
  <c r="Y126" i="4"/>
  <c r="W126" i="4"/>
  <c r="V126" i="4"/>
  <c r="U126" i="4"/>
  <c r="T126" i="4"/>
  <c r="S126" i="4"/>
  <c r="R126" i="4"/>
  <c r="Y125" i="4"/>
  <c r="W125" i="4"/>
  <c r="V125" i="4"/>
  <c r="U125" i="4"/>
  <c r="T125" i="4"/>
  <c r="S125" i="4"/>
  <c r="R125" i="4"/>
  <c r="Y124" i="4"/>
  <c r="W124" i="4"/>
  <c r="V124" i="4"/>
  <c r="U124" i="4"/>
  <c r="T124" i="4"/>
  <c r="S124" i="4"/>
  <c r="R124" i="4"/>
  <c r="Y123" i="4"/>
  <c r="W123" i="4"/>
  <c r="V123" i="4"/>
  <c r="U123" i="4"/>
  <c r="T123" i="4"/>
  <c r="S123" i="4"/>
  <c r="R123" i="4"/>
  <c r="Y122" i="4"/>
  <c r="W122" i="4"/>
  <c r="V122" i="4"/>
  <c r="U122" i="4"/>
  <c r="T122" i="4"/>
  <c r="S122" i="4"/>
  <c r="R122" i="4"/>
  <c r="Y121" i="4"/>
  <c r="W121" i="4"/>
  <c r="V121" i="4"/>
  <c r="U121" i="4"/>
  <c r="T121" i="4"/>
  <c r="S121" i="4"/>
  <c r="R121" i="4"/>
  <c r="Y120" i="4"/>
  <c r="W120" i="4"/>
  <c r="V120" i="4"/>
  <c r="U120" i="4"/>
  <c r="T120" i="4"/>
  <c r="S120" i="4"/>
  <c r="R120" i="4"/>
  <c r="Y119" i="4"/>
  <c r="W119" i="4"/>
  <c r="V119" i="4"/>
  <c r="U119" i="4"/>
  <c r="T119" i="4"/>
  <c r="S119" i="4"/>
  <c r="R119" i="4"/>
  <c r="Y118" i="4"/>
  <c r="W118" i="4"/>
  <c r="V118" i="4"/>
  <c r="U118" i="4"/>
  <c r="T118" i="4"/>
  <c r="S118" i="4"/>
  <c r="R118" i="4"/>
  <c r="Y117" i="4"/>
  <c r="W117" i="4"/>
  <c r="V117" i="4"/>
  <c r="U117" i="4"/>
  <c r="T117" i="4"/>
  <c r="S117" i="4"/>
  <c r="R117" i="4"/>
  <c r="Y116" i="4"/>
  <c r="W116" i="4"/>
  <c r="V116" i="4"/>
  <c r="U116" i="4"/>
  <c r="T116" i="4"/>
  <c r="S116" i="4"/>
  <c r="R116" i="4"/>
  <c r="Y115" i="4"/>
  <c r="W115" i="4"/>
  <c r="V115" i="4"/>
  <c r="U115" i="4"/>
  <c r="T115" i="4"/>
  <c r="S115" i="4"/>
  <c r="R115" i="4"/>
  <c r="Y114" i="4"/>
  <c r="W114" i="4"/>
  <c r="V114" i="4"/>
  <c r="U114" i="4"/>
  <c r="T114" i="4"/>
  <c r="S114" i="4"/>
  <c r="R114" i="4"/>
  <c r="Y113" i="4"/>
  <c r="W113" i="4"/>
  <c r="V113" i="4"/>
  <c r="U113" i="4"/>
  <c r="T113" i="4"/>
  <c r="S113" i="4"/>
  <c r="R113" i="4"/>
  <c r="Y112" i="4"/>
  <c r="W112" i="4"/>
  <c r="V112" i="4"/>
  <c r="U112" i="4"/>
  <c r="T112" i="4"/>
  <c r="S112" i="4"/>
  <c r="R112" i="4"/>
  <c r="Y111" i="4"/>
  <c r="W111" i="4"/>
  <c r="V111" i="4"/>
  <c r="U111" i="4"/>
  <c r="T111" i="4"/>
  <c r="S111" i="4"/>
  <c r="R111" i="4"/>
  <c r="Y110" i="4"/>
  <c r="W110" i="4"/>
  <c r="V110" i="4"/>
  <c r="U110" i="4"/>
  <c r="T110" i="4"/>
  <c r="S110" i="4"/>
  <c r="R110" i="4"/>
  <c r="Y109" i="4"/>
  <c r="W109" i="4"/>
  <c r="V109" i="4"/>
  <c r="U109" i="4"/>
  <c r="T109" i="4"/>
  <c r="S109" i="4"/>
  <c r="R109" i="4"/>
  <c r="Y108" i="4"/>
  <c r="W108" i="4"/>
  <c r="V108" i="4"/>
  <c r="U108" i="4"/>
  <c r="T108" i="4"/>
  <c r="S108" i="4"/>
  <c r="R108" i="4"/>
  <c r="Y107" i="4"/>
  <c r="W107" i="4"/>
  <c r="V107" i="4"/>
  <c r="U107" i="4"/>
  <c r="T107" i="4"/>
  <c r="S107" i="4"/>
  <c r="R107" i="4"/>
  <c r="Y106" i="4"/>
  <c r="W106" i="4"/>
  <c r="V106" i="4"/>
  <c r="U106" i="4"/>
  <c r="T106" i="4"/>
  <c r="S106" i="4"/>
  <c r="R106" i="4"/>
  <c r="Y105" i="4"/>
  <c r="W105" i="4"/>
  <c r="V105" i="4"/>
  <c r="U105" i="4"/>
  <c r="T105" i="4"/>
  <c r="S105" i="4"/>
  <c r="R105" i="4"/>
  <c r="Y104" i="4"/>
  <c r="W104" i="4"/>
  <c r="V104" i="4"/>
  <c r="U104" i="4"/>
  <c r="T104" i="4"/>
  <c r="S104" i="4"/>
  <c r="R104" i="4"/>
  <c r="Y103" i="4"/>
  <c r="W103" i="4"/>
  <c r="V103" i="4"/>
  <c r="U103" i="4"/>
  <c r="T103" i="4"/>
  <c r="S103" i="4"/>
  <c r="R103" i="4"/>
  <c r="Y102" i="4"/>
  <c r="W102" i="4"/>
  <c r="V102" i="4"/>
  <c r="U102" i="4"/>
  <c r="T102" i="4"/>
  <c r="S102" i="4"/>
  <c r="R102" i="4"/>
  <c r="Y101" i="4"/>
  <c r="W101" i="4"/>
  <c r="V101" i="4"/>
  <c r="U101" i="4"/>
  <c r="T101" i="4"/>
  <c r="S101" i="4"/>
  <c r="R101" i="4"/>
  <c r="Y100" i="4"/>
  <c r="W100" i="4"/>
  <c r="V100" i="4"/>
  <c r="U100" i="4"/>
  <c r="T100" i="4"/>
  <c r="S100" i="4"/>
  <c r="R100" i="4"/>
  <c r="Y99" i="4"/>
  <c r="W99" i="4"/>
  <c r="V99" i="4"/>
  <c r="U99" i="4"/>
  <c r="T99" i="4"/>
  <c r="S99" i="4"/>
  <c r="R99" i="4"/>
  <c r="Y98" i="4"/>
  <c r="W98" i="4"/>
  <c r="V98" i="4"/>
  <c r="U98" i="4"/>
  <c r="T98" i="4"/>
  <c r="S98" i="4"/>
  <c r="R98" i="4"/>
  <c r="Y97" i="4"/>
  <c r="W97" i="4"/>
  <c r="V97" i="4"/>
  <c r="U97" i="4"/>
  <c r="T97" i="4"/>
  <c r="S97" i="4"/>
  <c r="R97" i="4"/>
  <c r="Y96" i="4"/>
  <c r="W96" i="4"/>
  <c r="V96" i="4"/>
  <c r="U96" i="4"/>
  <c r="T96" i="4"/>
  <c r="S96" i="4"/>
  <c r="R96" i="4"/>
  <c r="Y95" i="4"/>
  <c r="W95" i="4"/>
  <c r="V95" i="4"/>
  <c r="U95" i="4"/>
  <c r="T95" i="4"/>
  <c r="S95" i="4"/>
  <c r="R95" i="4"/>
  <c r="Y94" i="4"/>
  <c r="W94" i="4"/>
  <c r="V94" i="4"/>
  <c r="U94" i="4"/>
  <c r="T94" i="4"/>
  <c r="S94" i="4"/>
  <c r="R94" i="4"/>
  <c r="Y93" i="4"/>
  <c r="W93" i="4"/>
  <c r="V93" i="4"/>
  <c r="U93" i="4"/>
  <c r="T93" i="4"/>
  <c r="S93" i="4"/>
  <c r="R93" i="4"/>
  <c r="Y92" i="4"/>
  <c r="W92" i="4"/>
  <c r="V92" i="4"/>
  <c r="U92" i="4"/>
  <c r="T92" i="4"/>
  <c r="S92" i="4"/>
  <c r="R92" i="4"/>
  <c r="Y91" i="4"/>
  <c r="W91" i="4"/>
  <c r="V91" i="4"/>
  <c r="U91" i="4"/>
  <c r="T91" i="4"/>
  <c r="S91" i="4"/>
  <c r="R91" i="4"/>
  <c r="Y90" i="4"/>
  <c r="W90" i="4"/>
  <c r="V90" i="4"/>
  <c r="U90" i="4"/>
  <c r="T90" i="4"/>
  <c r="S90" i="4"/>
  <c r="R90" i="4"/>
  <c r="Y89" i="4"/>
  <c r="W89" i="4"/>
  <c r="V89" i="4"/>
  <c r="U89" i="4"/>
  <c r="T89" i="4"/>
  <c r="S89" i="4"/>
  <c r="R89" i="4"/>
  <c r="Y88" i="4"/>
  <c r="W88" i="4"/>
  <c r="V88" i="4"/>
  <c r="U88" i="4"/>
  <c r="T88" i="4"/>
  <c r="S88" i="4"/>
  <c r="R88" i="4"/>
  <c r="Y87" i="4"/>
  <c r="W87" i="4"/>
  <c r="V87" i="4"/>
  <c r="U87" i="4"/>
  <c r="T87" i="4"/>
  <c r="S87" i="4"/>
  <c r="R87" i="4"/>
  <c r="Y86" i="4"/>
  <c r="W86" i="4"/>
  <c r="V86" i="4"/>
  <c r="U86" i="4"/>
  <c r="T86" i="4"/>
  <c r="S86" i="4"/>
  <c r="R86" i="4"/>
  <c r="Y85" i="4"/>
  <c r="W85" i="4"/>
  <c r="V85" i="4"/>
  <c r="U85" i="4"/>
  <c r="T85" i="4"/>
  <c r="S85" i="4"/>
  <c r="R85" i="4"/>
  <c r="Y84" i="4"/>
  <c r="W84" i="4"/>
  <c r="V84" i="4"/>
  <c r="U84" i="4"/>
  <c r="T84" i="4"/>
  <c r="S84" i="4"/>
  <c r="R84" i="4"/>
  <c r="Y83" i="4"/>
  <c r="W83" i="4"/>
  <c r="V83" i="4"/>
  <c r="U83" i="4"/>
  <c r="T83" i="4"/>
  <c r="S83" i="4"/>
  <c r="R83" i="4"/>
  <c r="Y82" i="4"/>
  <c r="W82" i="4"/>
  <c r="V82" i="4"/>
  <c r="U82" i="4"/>
  <c r="T82" i="4"/>
  <c r="S82" i="4"/>
  <c r="R82" i="4"/>
  <c r="Y81" i="4"/>
  <c r="W81" i="4"/>
  <c r="V81" i="4"/>
  <c r="U81" i="4"/>
  <c r="T81" i="4"/>
  <c r="S81" i="4"/>
  <c r="R81" i="4"/>
  <c r="Y80" i="4"/>
  <c r="W80" i="4"/>
  <c r="V80" i="4"/>
  <c r="U80" i="4"/>
  <c r="T80" i="4"/>
  <c r="S80" i="4"/>
  <c r="R80" i="4"/>
  <c r="Y79" i="4"/>
  <c r="W79" i="4"/>
  <c r="V79" i="4"/>
  <c r="U79" i="4"/>
  <c r="T79" i="4"/>
  <c r="S79" i="4"/>
  <c r="R79" i="4"/>
  <c r="Y78" i="4"/>
  <c r="W78" i="4"/>
  <c r="V78" i="4"/>
  <c r="U78" i="4"/>
  <c r="T78" i="4"/>
  <c r="S78" i="4"/>
  <c r="R78" i="4"/>
  <c r="Y77" i="4"/>
  <c r="W77" i="4"/>
  <c r="V77" i="4"/>
  <c r="U77" i="4"/>
  <c r="T77" i="4"/>
  <c r="S77" i="4"/>
  <c r="R77" i="4"/>
  <c r="Y76" i="4"/>
  <c r="W76" i="4"/>
  <c r="V76" i="4"/>
  <c r="U76" i="4"/>
  <c r="T76" i="4"/>
  <c r="S76" i="4"/>
  <c r="R76" i="4"/>
  <c r="Y75" i="4"/>
  <c r="W75" i="4"/>
  <c r="V75" i="4"/>
  <c r="U75" i="4"/>
  <c r="T75" i="4"/>
  <c r="S75" i="4"/>
  <c r="R75" i="4"/>
  <c r="Y74" i="4"/>
  <c r="W74" i="4"/>
  <c r="V74" i="4"/>
  <c r="U74" i="4"/>
  <c r="T74" i="4"/>
  <c r="S74" i="4"/>
  <c r="R74" i="4"/>
  <c r="Y73" i="4"/>
  <c r="W73" i="4"/>
  <c r="V73" i="4"/>
  <c r="U73" i="4"/>
  <c r="T73" i="4"/>
  <c r="S73" i="4"/>
  <c r="R73" i="4"/>
  <c r="Y72" i="4"/>
  <c r="W72" i="4"/>
  <c r="V72" i="4"/>
  <c r="U72" i="4"/>
  <c r="T72" i="4"/>
  <c r="S72" i="4"/>
  <c r="R72" i="4"/>
  <c r="Y71" i="4"/>
  <c r="W71" i="4"/>
  <c r="V71" i="4"/>
  <c r="U71" i="4"/>
  <c r="T71" i="4"/>
  <c r="S71" i="4"/>
  <c r="R71" i="4"/>
  <c r="Y70" i="4"/>
  <c r="W70" i="4"/>
  <c r="V70" i="4"/>
  <c r="U70" i="4"/>
  <c r="T70" i="4"/>
  <c r="S70" i="4"/>
  <c r="R70" i="4"/>
  <c r="Y69" i="4"/>
  <c r="W69" i="4"/>
  <c r="V69" i="4"/>
  <c r="U69" i="4"/>
  <c r="T69" i="4"/>
  <c r="S69" i="4"/>
  <c r="R69" i="4"/>
  <c r="Y68" i="4"/>
  <c r="W68" i="4"/>
  <c r="V68" i="4"/>
  <c r="U68" i="4"/>
  <c r="T68" i="4"/>
  <c r="S68" i="4"/>
  <c r="R68" i="4"/>
  <c r="Y67" i="4"/>
  <c r="W67" i="4"/>
  <c r="V67" i="4"/>
  <c r="U67" i="4"/>
  <c r="T67" i="4"/>
  <c r="S67" i="4"/>
  <c r="R67" i="4"/>
  <c r="Y66" i="4"/>
  <c r="W66" i="4"/>
  <c r="V66" i="4"/>
  <c r="U66" i="4"/>
  <c r="T66" i="4"/>
  <c r="S66" i="4"/>
  <c r="R66" i="4"/>
  <c r="Y65" i="4"/>
  <c r="W65" i="4"/>
  <c r="V65" i="4"/>
  <c r="U65" i="4"/>
  <c r="T65" i="4"/>
  <c r="S65" i="4"/>
  <c r="R65" i="4"/>
  <c r="Y64" i="4"/>
  <c r="W64" i="4"/>
  <c r="V64" i="4"/>
  <c r="U64" i="4"/>
  <c r="T64" i="4"/>
  <c r="S64" i="4"/>
  <c r="R64" i="4"/>
  <c r="Y63" i="4"/>
  <c r="W63" i="4"/>
  <c r="V63" i="4"/>
  <c r="U63" i="4"/>
  <c r="T63" i="4"/>
  <c r="S63" i="4"/>
  <c r="R63" i="4"/>
  <c r="Y62" i="4"/>
  <c r="W62" i="4"/>
  <c r="V62" i="4"/>
  <c r="U62" i="4"/>
  <c r="T62" i="4"/>
  <c r="S62" i="4"/>
  <c r="R62" i="4"/>
  <c r="Y61" i="4"/>
  <c r="W61" i="4"/>
  <c r="V61" i="4"/>
  <c r="U61" i="4"/>
  <c r="T61" i="4"/>
  <c r="S61" i="4"/>
  <c r="R61" i="4"/>
  <c r="Y60" i="4"/>
  <c r="W60" i="4"/>
  <c r="V60" i="4"/>
  <c r="U60" i="4"/>
  <c r="T60" i="4"/>
  <c r="S60" i="4"/>
  <c r="R60" i="4"/>
  <c r="Y59" i="4"/>
  <c r="W59" i="4"/>
  <c r="V59" i="4"/>
  <c r="U59" i="4"/>
  <c r="T59" i="4"/>
  <c r="S59" i="4"/>
  <c r="R59" i="4"/>
  <c r="Y58" i="4"/>
  <c r="W58" i="4"/>
  <c r="V58" i="4"/>
  <c r="U58" i="4"/>
  <c r="T58" i="4"/>
  <c r="S58" i="4"/>
  <c r="R58" i="4"/>
  <c r="Y57" i="4"/>
  <c r="W57" i="4"/>
  <c r="V57" i="4"/>
  <c r="U57" i="4"/>
  <c r="T57" i="4"/>
  <c r="S57" i="4"/>
  <c r="R57" i="4"/>
  <c r="Y56" i="4"/>
  <c r="W56" i="4"/>
  <c r="V56" i="4"/>
  <c r="U56" i="4"/>
  <c r="T56" i="4"/>
  <c r="S56" i="4"/>
  <c r="R56" i="4"/>
  <c r="Y55" i="4"/>
  <c r="W55" i="4"/>
  <c r="V55" i="4"/>
  <c r="U55" i="4"/>
  <c r="T55" i="4"/>
  <c r="S55" i="4"/>
  <c r="R55" i="4"/>
  <c r="Y54" i="4"/>
  <c r="W54" i="4"/>
  <c r="V54" i="4"/>
  <c r="U54" i="4"/>
  <c r="T54" i="4"/>
  <c r="S54" i="4"/>
  <c r="R54" i="4"/>
  <c r="Y53" i="4"/>
  <c r="W53" i="4"/>
  <c r="V53" i="4"/>
  <c r="U53" i="4"/>
  <c r="T53" i="4"/>
  <c r="S53" i="4"/>
  <c r="R53" i="4"/>
  <c r="Y52" i="4"/>
  <c r="W52" i="4"/>
  <c r="V52" i="4"/>
  <c r="U52" i="4"/>
  <c r="T52" i="4"/>
  <c r="S52" i="4"/>
  <c r="R52" i="4"/>
  <c r="Y51" i="4"/>
  <c r="W51" i="4"/>
  <c r="V51" i="4"/>
  <c r="U51" i="4"/>
  <c r="T51" i="4"/>
  <c r="S51" i="4"/>
  <c r="R51" i="4"/>
  <c r="Y50" i="4"/>
  <c r="W50" i="4"/>
  <c r="V50" i="4"/>
  <c r="U50" i="4"/>
  <c r="T50" i="4"/>
  <c r="S50" i="4"/>
  <c r="R50" i="4"/>
  <c r="Y49" i="4"/>
  <c r="W49" i="4"/>
  <c r="V49" i="4"/>
  <c r="U49" i="4"/>
  <c r="T49" i="4"/>
  <c r="S49" i="4"/>
  <c r="R49" i="4"/>
  <c r="Y48" i="4"/>
  <c r="W48" i="4"/>
  <c r="V48" i="4"/>
  <c r="U48" i="4"/>
  <c r="T48" i="4"/>
  <c r="S48" i="4"/>
  <c r="R48" i="4"/>
  <c r="Y47" i="4"/>
  <c r="W47" i="4"/>
  <c r="V47" i="4"/>
  <c r="U47" i="4"/>
  <c r="T47" i="4"/>
  <c r="S47" i="4"/>
  <c r="R47" i="4"/>
  <c r="Y46" i="4"/>
  <c r="W46" i="4"/>
  <c r="V46" i="4"/>
  <c r="U46" i="4"/>
  <c r="T46" i="4"/>
  <c r="S46" i="4"/>
  <c r="R46" i="4"/>
  <c r="Y45" i="4"/>
  <c r="W45" i="4"/>
  <c r="V45" i="4"/>
  <c r="U45" i="4"/>
  <c r="T45" i="4"/>
  <c r="S45" i="4"/>
  <c r="R45" i="4"/>
  <c r="Y44" i="4"/>
  <c r="W44" i="4"/>
  <c r="V44" i="4"/>
  <c r="U44" i="4"/>
  <c r="T44" i="4"/>
  <c r="S44" i="4"/>
  <c r="R44" i="4"/>
  <c r="Y43" i="4"/>
  <c r="W43" i="4"/>
  <c r="V43" i="4"/>
  <c r="U43" i="4"/>
  <c r="T43" i="4"/>
  <c r="S43" i="4"/>
  <c r="R43" i="4"/>
  <c r="Y42" i="4"/>
  <c r="W42" i="4"/>
  <c r="V42" i="4"/>
  <c r="U42" i="4"/>
  <c r="T42" i="4"/>
  <c r="S42" i="4"/>
  <c r="R42" i="4"/>
  <c r="Y41" i="4"/>
  <c r="W41" i="4"/>
  <c r="V41" i="4"/>
  <c r="U41" i="4"/>
  <c r="T41" i="4"/>
  <c r="S41" i="4"/>
  <c r="R41" i="4"/>
  <c r="Y40" i="4"/>
  <c r="W40" i="4"/>
  <c r="V40" i="4"/>
  <c r="U40" i="4"/>
  <c r="T40" i="4"/>
  <c r="S40" i="4"/>
  <c r="R40" i="4"/>
  <c r="Y39" i="4"/>
  <c r="W39" i="4"/>
  <c r="V39" i="4"/>
  <c r="U39" i="4"/>
  <c r="T39" i="4"/>
  <c r="S39" i="4"/>
  <c r="R39" i="4"/>
  <c r="Y38" i="4"/>
  <c r="W38" i="4"/>
  <c r="V38" i="4"/>
  <c r="U38" i="4"/>
  <c r="T38" i="4"/>
  <c r="S38" i="4"/>
  <c r="R38" i="4"/>
  <c r="Y37" i="4"/>
  <c r="W37" i="4"/>
  <c r="V37" i="4"/>
  <c r="U37" i="4"/>
  <c r="T37" i="4"/>
  <c r="S37" i="4"/>
  <c r="R37" i="4"/>
  <c r="Y36" i="4"/>
  <c r="W36" i="4"/>
  <c r="V36" i="4"/>
  <c r="U36" i="4"/>
  <c r="T36" i="4"/>
  <c r="S36" i="4"/>
  <c r="R36" i="4"/>
  <c r="Y35" i="4"/>
  <c r="W35" i="4"/>
  <c r="V35" i="4"/>
  <c r="U35" i="4"/>
  <c r="T35" i="4"/>
  <c r="S35" i="4"/>
  <c r="R35" i="4"/>
  <c r="Y34" i="4"/>
  <c r="W34" i="4"/>
  <c r="V34" i="4"/>
  <c r="U34" i="4"/>
  <c r="T34" i="4"/>
  <c r="S34" i="4"/>
  <c r="R34" i="4"/>
  <c r="Y33" i="4"/>
  <c r="W33" i="4"/>
  <c r="V33" i="4"/>
  <c r="U33" i="4"/>
  <c r="T33" i="4"/>
  <c r="S33" i="4"/>
  <c r="R33" i="4"/>
  <c r="Y32" i="4"/>
  <c r="W32" i="4"/>
  <c r="V32" i="4"/>
  <c r="U32" i="4"/>
  <c r="T32" i="4"/>
  <c r="S32" i="4"/>
  <c r="R32" i="4"/>
  <c r="Y31" i="4"/>
  <c r="W31" i="4"/>
  <c r="V31" i="4"/>
  <c r="U31" i="4"/>
  <c r="T31" i="4"/>
  <c r="S31" i="4"/>
  <c r="R31" i="4"/>
  <c r="Y30" i="4"/>
  <c r="W30" i="4"/>
  <c r="V30" i="4"/>
  <c r="U30" i="4"/>
  <c r="T30" i="4"/>
  <c r="S30" i="4"/>
  <c r="R30" i="4"/>
  <c r="Y29" i="4"/>
  <c r="W29" i="4"/>
  <c r="V29" i="4"/>
  <c r="U29" i="4"/>
  <c r="T29" i="4"/>
  <c r="S29" i="4"/>
  <c r="R29" i="4"/>
  <c r="Y28" i="4"/>
  <c r="W28" i="4"/>
  <c r="V28" i="4"/>
  <c r="U28" i="4"/>
  <c r="T28" i="4"/>
  <c r="S28" i="4"/>
  <c r="R28" i="4"/>
  <c r="Y27" i="4"/>
  <c r="W27" i="4"/>
  <c r="V27" i="4"/>
  <c r="U27" i="4"/>
  <c r="T27" i="4"/>
  <c r="S27" i="4"/>
  <c r="R27" i="4"/>
  <c r="Y26" i="4"/>
  <c r="W26" i="4"/>
  <c r="V26" i="4"/>
  <c r="U26" i="4"/>
  <c r="T26" i="4"/>
  <c r="S26" i="4"/>
  <c r="R26" i="4"/>
  <c r="Y25" i="4"/>
  <c r="W25" i="4"/>
  <c r="V25" i="4"/>
  <c r="U25" i="4"/>
  <c r="T25" i="4"/>
  <c r="S25" i="4"/>
  <c r="R25" i="4"/>
  <c r="Y24" i="4"/>
  <c r="W24" i="4"/>
  <c r="V24" i="4"/>
  <c r="U24" i="4"/>
  <c r="T24" i="4"/>
  <c r="S24" i="4"/>
  <c r="R24" i="4"/>
  <c r="Y23" i="4"/>
  <c r="W23" i="4"/>
  <c r="V23" i="4"/>
  <c r="U23" i="4"/>
  <c r="T23" i="4"/>
  <c r="S23" i="4"/>
  <c r="R23" i="4"/>
  <c r="Y22" i="4"/>
  <c r="W22" i="4"/>
  <c r="V22" i="4"/>
  <c r="U22" i="4"/>
  <c r="T22" i="4"/>
  <c r="S22" i="4"/>
  <c r="R22" i="4"/>
  <c r="Y21" i="4"/>
  <c r="W21" i="4"/>
  <c r="V21" i="4"/>
  <c r="U21" i="4"/>
  <c r="T21" i="4"/>
  <c r="S21" i="4"/>
  <c r="R21" i="4"/>
  <c r="Y20" i="4"/>
  <c r="W20" i="4"/>
  <c r="V20" i="4"/>
  <c r="U20" i="4"/>
  <c r="T20" i="4"/>
  <c r="S20" i="4"/>
  <c r="R20" i="4"/>
  <c r="Y19" i="4"/>
  <c r="W19" i="4"/>
  <c r="V19" i="4"/>
  <c r="U19" i="4"/>
  <c r="T19" i="4"/>
  <c r="S19" i="4"/>
  <c r="R19" i="4"/>
  <c r="Y18" i="4"/>
  <c r="W18" i="4"/>
  <c r="V18" i="4"/>
  <c r="U18" i="4"/>
  <c r="T18" i="4"/>
  <c r="S18" i="4"/>
  <c r="R18" i="4"/>
  <c r="Y17" i="4"/>
  <c r="W17" i="4"/>
  <c r="V17" i="4"/>
  <c r="U17" i="4"/>
  <c r="T17" i="4"/>
  <c r="S17" i="4"/>
  <c r="R17" i="4"/>
  <c r="Y16" i="4"/>
  <c r="W16" i="4"/>
  <c r="V16" i="4"/>
  <c r="U16" i="4"/>
  <c r="T16" i="4"/>
  <c r="S16" i="4"/>
  <c r="R16" i="4"/>
  <c r="Y15" i="4"/>
  <c r="W15" i="4"/>
  <c r="V15" i="4"/>
  <c r="U15" i="4"/>
  <c r="T15" i="4"/>
  <c r="S15" i="4"/>
  <c r="R15" i="4"/>
  <c r="Y14" i="4"/>
  <c r="W14" i="4"/>
  <c r="V14" i="4"/>
  <c r="U14" i="4"/>
  <c r="T14" i="4"/>
  <c r="S14" i="4"/>
  <c r="R14" i="4"/>
  <c r="Y13" i="4"/>
  <c r="W13" i="4"/>
  <c r="V13" i="4"/>
  <c r="U13" i="4"/>
  <c r="T13" i="4"/>
  <c r="S13" i="4"/>
  <c r="R13" i="4"/>
  <c r="Y12" i="4"/>
  <c r="W12" i="4"/>
  <c r="V12" i="4"/>
  <c r="U12" i="4"/>
  <c r="T12" i="4"/>
  <c r="S12" i="4"/>
  <c r="R12" i="4"/>
  <c r="Y11" i="4"/>
  <c r="W11" i="4"/>
  <c r="V11" i="4"/>
  <c r="U11" i="4"/>
  <c r="T11" i="4"/>
  <c r="S11" i="4"/>
  <c r="R11" i="4"/>
  <c r="Y10" i="4"/>
  <c r="W10" i="4"/>
  <c r="V10" i="4"/>
  <c r="U10" i="4"/>
  <c r="T10" i="4"/>
  <c r="S10" i="4"/>
  <c r="R10" i="4"/>
  <c r="Y9" i="4"/>
  <c r="W9" i="4"/>
  <c r="V9" i="4"/>
  <c r="U9" i="4"/>
  <c r="T9" i="4"/>
  <c r="S9" i="4"/>
  <c r="R9" i="4"/>
  <c r="Y8" i="4"/>
  <c r="W8" i="4"/>
  <c r="V8" i="4"/>
  <c r="U8" i="4"/>
  <c r="T8" i="4"/>
  <c r="S8" i="4"/>
  <c r="R8" i="4"/>
  <c r="Y7" i="4"/>
  <c r="W7" i="4"/>
  <c r="V7" i="4"/>
  <c r="U7" i="4"/>
  <c r="T7" i="4"/>
  <c r="S7" i="4"/>
  <c r="R7" i="4"/>
  <c r="Y6" i="4"/>
  <c r="W6" i="4"/>
  <c r="V6" i="4"/>
  <c r="U6" i="4"/>
  <c r="T6" i="4"/>
  <c r="S6" i="4"/>
  <c r="R6" i="4"/>
  <c r="Y5" i="4"/>
  <c r="W5" i="4"/>
  <c r="V5" i="4"/>
  <c r="U5" i="4"/>
  <c r="T5" i="4"/>
  <c r="S5" i="4"/>
  <c r="R5" i="4"/>
  <c r="Y4" i="4"/>
  <c r="W4" i="4"/>
  <c r="V4" i="4"/>
  <c r="U4" i="4"/>
  <c r="T4" i="4"/>
  <c r="S4" i="4"/>
  <c r="R4" i="4"/>
  <c r="Y3" i="4"/>
  <c r="W3" i="4"/>
  <c r="V3" i="4"/>
  <c r="U3" i="4"/>
  <c r="T3" i="4"/>
  <c r="S3" i="4"/>
  <c r="R3" i="4"/>
  <c r="Y2" i="4"/>
  <c r="W2" i="4"/>
  <c r="V2" i="4"/>
  <c r="U2" i="4"/>
  <c r="T2" i="4"/>
  <c r="S2" i="4"/>
  <c r="R2" i="4"/>
  <c r="H1759" i="3"/>
  <c r="G1759" i="3"/>
  <c r="H1758" i="3"/>
  <c r="G1758" i="3"/>
  <c r="H1756" i="3"/>
  <c r="G1756" i="3"/>
  <c r="K1755" i="3"/>
  <c r="H1737" i="3" s="1"/>
  <c r="I1755" i="3"/>
  <c r="J1755" i="3" s="1"/>
  <c r="L1754" i="3"/>
  <c r="K1754" i="3"/>
  <c r="J1754" i="3"/>
  <c r="G1696" i="3" s="1"/>
  <c r="I1754" i="3"/>
  <c r="H1747" i="3"/>
  <c r="G1747" i="3"/>
  <c r="H1746" i="3"/>
  <c r="G1746" i="3"/>
  <c r="I1742" i="3"/>
  <c r="H1741" i="3"/>
  <c r="G1741" i="3"/>
  <c r="I1734" i="3"/>
  <c r="H1733" i="3"/>
  <c r="H1732" i="3"/>
  <c r="G1732" i="3"/>
  <c r="H1731" i="3"/>
  <c r="G1731" i="3"/>
  <c r="H1730" i="3"/>
  <c r="G1730" i="3"/>
  <c r="H1729" i="3"/>
  <c r="H1728" i="3"/>
  <c r="G1728" i="3"/>
  <c r="H1727" i="3"/>
  <c r="G1727" i="3"/>
  <c r="H1726" i="3"/>
  <c r="G1726" i="3"/>
  <c r="H1725" i="3"/>
  <c r="H1724" i="3"/>
  <c r="G1724" i="3"/>
  <c r="H1723" i="3"/>
  <c r="G1723" i="3"/>
  <c r="H1722" i="3"/>
  <c r="G1722" i="3"/>
  <c r="H1721" i="3"/>
  <c r="H1720" i="3"/>
  <c r="G1720" i="3"/>
  <c r="H1719" i="3"/>
  <c r="G1719" i="3"/>
  <c r="H1718" i="3"/>
  <c r="G1718" i="3"/>
  <c r="H1717" i="3"/>
  <c r="H1716" i="3"/>
  <c r="G1716" i="3"/>
  <c r="H1715" i="3"/>
  <c r="G1715" i="3"/>
  <c r="H1714" i="3"/>
  <c r="G1714" i="3"/>
  <c r="H1713" i="3"/>
  <c r="H1712" i="3"/>
  <c r="G1712" i="3"/>
  <c r="H1711" i="3"/>
  <c r="G1711" i="3"/>
  <c r="H1710" i="3"/>
  <c r="G1710" i="3"/>
  <c r="H1709" i="3"/>
  <c r="H1708" i="3"/>
  <c r="G1708" i="3"/>
  <c r="H1707" i="3"/>
  <c r="G1707" i="3"/>
  <c r="H1706" i="3"/>
  <c r="G1706" i="3"/>
  <c r="H1705" i="3"/>
  <c r="H1704" i="3"/>
  <c r="G1704" i="3"/>
  <c r="H1703" i="3"/>
  <c r="G1703" i="3"/>
  <c r="H1702" i="3"/>
  <c r="G1702" i="3"/>
  <c r="I1698" i="3"/>
  <c r="H1697" i="3"/>
  <c r="G1697" i="3"/>
  <c r="H1696" i="3"/>
  <c r="H1695" i="3"/>
  <c r="H1694" i="3"/>
  <c r="G1694" i="3"/>
  <c r="H1693" i="3"/>
  <c r="G1693" i="3"/>
  <c r="H1692" i="3"/>
  <c r="H1691" i="3"/>
  <c r="H1690" i="3"/>
  <c r="G1690" i="3"/>
  <c r="H1689" i="3"/>
  <c r="G1689" i="3"/>
  <c r="H1688" i="3"/>
  <c r="G1688" i="3"/>
  <c r="H1687" i="3"/>
  <c r="H1686" i="3"/>
  <c r="G1686" i="3"/>
  <c r="H1685" i="3"/>
  <c r="G1685" i="3"/>
  <c r="H1684" i="3"/>
  <c r="G1684" i="3"/>
  <c r="H1683" i="3"/>
  <c r="H1682" i="3"/>
  <c r="G1682" i="3"/>
  <c r="H1681" i="3"/>
  <c r="G1681" i="3"/>
  <c r="H1680" i="3"/>
  <c r="G1680" i="3"/>
  <c r="H1679" i="3"/>
  <c r="H1678" i="3"/>
  <c r="G1678" i="3"/>
  <c r="H1677" i="3"/>
  <c r="G1677" i="3"/>
  <c r="H1676" i="3"/>
  <c r="G1676" i="3"/>
  <c r="H1675" i="3"/>
  <c r="H1674" i="3"/>
  <c r="G1674" i="3"/>
  <c r="H1673" i="3"/>
  <c r="G1673" i="3"/>
  <c r="H1672" i="3"/>
  <c r="G1672" i="3"/>
  <c r="H1671" i="3"/>
  <c r="H1670" i="3"/>
  <c r="G1670" i="3"/>
  <c r="H1669" i="3"/>
  <c r="G1669" i="3"/>
  <c r="H1668" i="3"/>
  <c r="G1668" i="3"/>
  <c r="H1667" i="3"/>
  <c r="H1666" i="3"/>
  <c r="G1666" i="3"/>
  <c r="H1665" i="3"/>
  <c r="G1665" i="3"/>
  <c r="H1664" i="3"/>
  <c r="G1664" i="3"/>
  <c r="H1663" i="3"/>
  <c r="H1662" i="3"/>
  <c r="G1662" i="3"/>
  <c r="H1661" i="3"/>
  <c r="G1661" i="3"/>
  <c r="H1660" i="3"/>
  <c r="G1660" i="3"/>
  <c r="H1659" i="3"/>
  <c r="G1659" i="3"/>
  <c r="H1658" i="3"/>
  <c r="G1658" i="3"/>
  <c r="H1657" i="3"/>
  <c r="G1657" i="3"/>
  <c r="H1656" i="3"/>
  <c r="G1656" i="3"/>
  <c r="H1655" i="3"/>
  <c r="G1655" i="3"/>
  <c r="H1654" i="3"/>
  <c r="G1654" i="3"/>
  <c r="H1653" i="3"/>
  <c r="G1653" i="3"/>
  <c r="H1652" i="3"/>
  <c r="G1652" i="3"/>
  <c r="H1651" i="3"/>
  <c r="G1651" i="3"/>
  <c r="H1650" i="3"/>
  <c r="G1650" i="3"/>
  <c r="H1649" i="3"/>
  <c r="G1649" i="3"/>
  <c r="H1648" i="3"/>
  <c r="G1648" i="3"/>
  <c r="H1647" i="3"/>
  <c r="G1647" i="3"/>
  <c r="H1646" i="3"/>
  <c r="G1646" i="3"/>
  <c r="H1645" i="3"/>
  <c r="G1645" i="3"/>
  <c r="H1644" i="3"/>
  <c r="G1644" i="3"/>
  <c r="H1643" i="3"/>
  <c r="H1642" i="3"/>
  <c r="G1642" i="3"/>
  <c r="H1641" i="3"/>
  <c r="G1641" i="3"/>
  <c r="H1640" i="3"/>
  <c r="G1640" i="3"/>
  <c r="H1639" i="3"/>
  <c r="H1638" i="3"/>
  <c r="G1638" i="3"/>
  <c r="H1637" i="3"/>
  <c r="G1637" i="3"/>
  <c r="H1636" i="3"/>
  <c r="G1636" i="3"/>
  <c r="H1635" i="3"/>
  <c r="G1635" i="3"/>
  <c r="H1634" i="3"/>
  <c r="G1634" i="3"/>
  <c r="H1633" i="3"/>
  <c r="G1633" i="3"/>
  <c r="H1632" i="3"/>
  <c r="G1632" i="3"/>
  <c r="H1631" i="3"/>
  <c r="G1631" i="3"/>
  <c r="H1630" i="3"/>
  <c r="G1630" i="3"/>
  <c r="H1629" i="3"/>
  <c r="G1629" i="3"/>
  <c r="H1628" i="3"/>
  <c r="G1628" i="3"/>
  <c r="H1627" i="3"/>
  <c r="G1627" i="3"/>
  <c r="H1626" i="3"/>
  <c r="G1626" i="3"/>
  <c r="H1625" i="3"/>
  <c r="G1625" i="3"/>
  <c r="H1624" i="3"/>
  <c r="G1624" i="3"/>
  <c r="H1623" i="3"/>
  <c r="G1623" i="3"/>
  <c r="H1622" i="3"/>
  <c r="G1622" i="3"/>
  <c r="H1621" i="3"/>
  <c r="G1621" i="3"/>
  <c r="H1620" i="3"/>
  <c r="G1620" i="3"/>
  <c r="H1619" i="3"/>
  <c r="G1619" i="3"/>
  <c r="H1618" i="3"/>
  <c r="G1618" i="3"/>
  <c r="H1617" i="3"/>
  <c r="G1617" i="3"/>
  <c r="H1616" i="3"/>
  <c r="G1616" i="3"/>
  <c r="H1615" i="3"/>
  <c r="G1615" i="3"/>
  <c r="H1614" i="3"/>
  <c r="G1614" i="3"/>
  <c r="H1613" i="3"/>
  <c r="G1613" i="3"/>
  <c r="H1612" i="3"/>
  <c r="G1612" i="3"/>
  <c r="H1611" i="3"/>
  <c r="G1611" i="3"/>
  <c r="H1610" i="3"/>
  <c r="G1610" i="3"/>
  <c r="H1609" i="3"/>
  <c r="G1609" i="3"/>
  <c r="H1608" i="3"/>
  <c r="G1608" i="3"/>
  <c r="H1607" i="3"/>
  <c r="H1606" i="3"/>
  <c r="G1606" i="3"/>
  <c r="H1605" i="3"/>
  <c r="G1605" i="3"/>
  <c r="J1604" i="3" a="1"/>
  <c r="J1604" i="3" s="1"/>
  <c r="H1604" i="3"/>
  <c r="J1603" i="3" a="1"/>
  <c r="J1603" i="3" s="1"/>
  <c r="H1603" i="3"/>
  <c r="G1603" i="3"/>
  <c r="J1602" i="3"/>
  <c r="J1602" i="3" a="1"/>
  <c r="H1602" i="3"/>
  <c r="J1601" i="3" a="1"/>
  <c r="J1601" i="3" s="1"/>
  <c r="H1601" i="3"/>
  <c r="G1601" i="3"/>
  <c r="J1600" i="3" a="1"/>
  <c r="J1600" i="3" s="1"/>
  <c r="H1600" i="3"/>
  <c r="J1599" i="3" a="1"/>
  <c r="J1599" i="3" s="1"/>
  <c r="H1599" i="3"/>
  <c r="G1599" i="3"/>
  <c r="J1598" i="3" a="1"/>
  <c r="J1598" i="3" s="1"/>
  <c r="H1598" i="3"/>
  <c r="J1597" i="3" a="1"/>
  <c r="J1597" i="3" s="1"/>
  <c r="H1597" i="3"/>
  <c r="G1597" i="3"/>
  <c r="J1596" i="3" a="1"/>
  <c r="J1596" i="3" s="1"/>
  <c r="H1596" i="3"/>
  <c r="J1595" i="3" a="1"/>
  <c r="J1595" i="3" s="1"/>
  <c r="H1595" i="3"/>
  <c r="G1595" i="3"/>
  <c r="J1594" i="3"/>
  <c r="J1594" i="3" a="1"/>
  <c r="H1594" i="3"/>
  <c r="J1593" i="3" a="1"/>
  <c r="J1593" i="3" s="1"/>
  <c r="H1593" i="3"/>
  <c r="G1593" i="3"/>
  <c r="J1592" i="3" a="1"/>
  <c r="J1592" i="3" s="1"/>
  <c r="H1592" i="3"/>
  <c r="J1591" i="3" a="1"/>
  <c r="J1591" i="3" s="1"/>
  <c r="H1591" i="3"/>
  <c r="G1591" i="3"/>
  <c r="J1590" i="3" a="1"/>
  <c r="J1590" i="3" s="1"/>
  <c r="H1590" i="3"/>
  <c r="J1589" i="3" a="1"/>
  <c r="J1589" i="3" s="1"/>
  <c r="H1589" i="3"/>
  <c r="G1589" i="3"/>
  <c r="J1588" i="3" a="1"/>
  <c r="J1588" i="3" s="1"/>
  <c r="H1588" i="3"/>
  <c r="J1587" i="3" a="1"/>
  <c r="J1587" i="3" s="1"/>
  <c r="H1587" i="3"/>
  <c r="G1587" i="3"/>
  <c r="J1586" i="3"/>
  <c r="J1586" i="3" a="1"/>
  <c r="H1586" i="3"/>
  <c r="J1585" i="3" a="1"/>
  <c r="J1585" i="3" s="1"/>
  <c r="H1585" i="3"/>
  <c r="G1585" i="3"/>
  <c r="J1584" i="3" a="1"/>
  <c r="J1584" i="3" s="1"/>
  <c r="H1584" i="3"/>
  <c r="J1583" i="3" a="1"/>
  <c r="J1583" i="3" s="1"/>
  <c r="H1583" i="3"/>
  <c r="G1583" i="3"/>
  <c r="J1582" i="3" a="1"/>
  <c r="J1582" i="3" s="1"/>
  <c r="H1582" i="3"/>
  <c r="J1581" i="3" a="1"/>
  <c r="J1581" i="3" s="1"/>
  <c r="H1581" i="3"/>
  <c r="G1581" i="3"/>
  <c r="J1580" i="3" a="1"/>
  <c r="J1580" i="3" s="1"/>
  <c r="H1580" i="3"/>
  <c r="J1579" i="3" a="1"/>
  <c r="J1579" i="3" s="1"/>
  <c r="H1579" i="3"/>
  <c r="G1579" i="3"/>
  <c r="J1578" i="3"/>
  <c r="J1578" i="3" a="1"/>
  <c r="H1578" i="3"/>
  <c r="J1577" i="3" a="1"/>
  <c r="J1577" i="3" s="1"/>
  <c r="H1577" i="3"/>
  <c r="G1577" i="3"/>
  <c r="J1576" i="3" a="1"/>
  <c r="J1576" i="3" s="1"/>
  <c r="H1576" i="3"/>
  <c r="J1575" i="3" a="1"/>
  <c r="J1575" i="3" s="1"/>
  <c r="H1575" i="3"/>
  <c r="G1575" i="3"/>
  <c r="J1574" i="3" a="1"/>
  <c r="J1574" i="3" s="1"/>
  <c r="H1574" i="3"/>
  <c r="J1573" i="3" a="1"/>
  <c r="J1573" i="3" s="1"/>
  <c r="H1573" i="3"/>
  <c r="G1573" i="3"/>
  <c r="J1572" i="3" a="1"/>
  <c r="J1572" i="3" s="1"/>
  <c r="H1572" i="3"/>
  <c r="J1571" i="3" a="1"/>
  <c r="J1571" i="3" s="1"/>
  <c r="H1571" i="3"/>
  <c r="G1571" i="3"/>
  <c r="J1570" i="3"/>
  <c r="J1570" i="3" a="1"/>
  <c r="H1570" i="3"/>
  <c r="J1569" i="3" a="1"/>
  <c r="J1569" i="3" s="1"/>
  <c r="H1569" i="3"/>
  <c r="G1569" i="3"/>
  <c r="J1568" i="3" a="1"/>
  <c r="J1568" i="3" s="1"/>
  <c r="H1568" i="3"/>
  <c r="J1567" i="3" a="1"/>
  <c r="J1567" i="3" s="1"/>
  <c r="H1567" i="3"/>
  <c r="G1567" i="3"/>
  <c r="J1566" i="3" a="1"/>
  <c r="J1566" i="3" s="1"/>
  <c r="H1566" i="3"/>
  <c r="G1566" i="3"/>
  <c r="J1565" i="3" a="1"/>
  <c r="J1565" i="3" s="1"/>
  <c r="H1565" i="3"/>
  <c r="G1565" i="3"/>
  <c r="J1564" i="3"/>
  <c r="J1564" i="3" a="1"/>
  <c r="H1564" i="3"/>
  <c r="G1564" i="3"/>
  <c r="J1563" i="3" a="1"/>
  <c r="J1563" i="3" s="1"/>
  <c r="H1563" i="3"/>
  <c r="G1563" i="3"/>
  <c r="J1562" i="3" a="1"/>
  <c r="J1562" i="3" s="1"/>
  <c r="H1562" i="3"/>
  <c r="G1562" i="3"/>
  <c r="J1561" i="3" a="1"/>
  <c r="J1561" i="3" s="1"/>
  <c r="H1561" i="3"/>
  <c r="G1561" i="3"/>
  <c r="J1560" i="3"/>
  <c r="J1560" i="3" a="1"/>
  <c r="H1560" i="3"/>
  <c r="G1560" i="3"/>
  <c r="J1559" i="3" a="1"/>
  <c r="J1559" i="3" s="1"/>
  <c r="H1559" i="3"/>
  <c r="G1559" i="3"/>
  <c r="J1558" i="3"/>
  <c r="J1558" i="3" a="1"/>
  <c r="H1558" i="3"/>
  <c r="G1558" i="3"/>
  <c r="J1557" i="3" a="1"/>
  <c r="J1557" i="3" s="1"/>
  <c r="H1557" i="3"/>
  <c r="G1557" i="3"/>
  <c r="J1556" i="3" a="1"/>
  <c r="J1556" i="3" s="1"/>
  <c r="H1556" i="3"/>
  <c r="J1555" i="3" a="1"/>
  <c r="J1555" i="3" s="1"/>
  <c r="H1555" i="3"/>
  <c r="G1555" i="3"/>
  <c r="J1554" i="3"/>
  <c r="J1554" i="3" a="1"/>
  <c r="H1554" i="3"/>
  <c r="J1553" i="3" a="1"/>
  <c r="J1553" i="3" s="1"/>
  <c r="H1553" i="3"/>
  <c r="G1553" i="3"/>
  <c r="J1552" i="3"/>
  <c r="J1552" i="3" a="1"/>
  <c r="H1552" i="3"/>
  <c r="J1551" i="3" a="1"/>
  <c r="J1551" i="3" s="1"/>
  <c r="H1551" i="3"/>
  <c r="G1551" i="3"/>
  <c r="J1550" i="3"/>
  <c r="J1550" i="3" a="1"/>
  <c r="H1550" i="3"/>
  <c r="G1550" i="3"/>
  <c r="J1549" i="3" a="1"/>
  <c r="J1549" i="3" s="1"/>
  <c r="H1549" i="3"/>
  <c r="G1549" i="3"/>
  <c r="J1548" i="3"/>
  <c r="J1548" i="3" a="1"/>
  <c r="H1548" i="3"/>
  <c r="G1548" i="3"/>
  <c r="J1547" i="3" a="1"/>
  <c r="J1547" i="3" s="1"/>
  <c r="H1547" i="3"/>
  <c r="G1547" i="3"/>
  <c r="J1546" i="3" a="1"/>
  <c r="J1546" i="3" s="1"/>
  <c r="H1546" i="3"/>
  <c r="G1546" i="3"/>
  <c r="J1545" i="3" a="1"/>
  <c r="J1545" i="3" s="1"/>
  <c r="H1545" i="3"/>
  <c r="G1545" i="3"/>
  <c r="J1544" i="3" a="1"/>
  <c r="J1544" i="3" s="1"/>
  <c r="H1544" i="3"/>
  <c r="G1544" i="3"/>
  <c r="J1543" i="3" a="1"/>
  <c r="J1543" i="3" s="1"/>
  <c r="H1543" i="3"/>
  <c r="G1543" i="3"/>
  <c r="J1542" i="3"/>
  <c r="J1542" i="3" a="1"/>
  <c r="H1542" i="3"/>
  <c r="G1542" i="3"/>
  <c r="J1541" i="3" a="1"/>
  <c r="J1541" i="3" s="1"/>
  <c r="H1541" i="3"/>
  <c r="G1541" i="3"/>
  <c r="J1540" i="3" a="1"/>
  <c r="J1540" i="3" s="1"/>
  <c r="H1540" i="3"/>
  <c r="G1540" i="3"/>
  <c r="J1539" i="3" a="1"/>
  <c r="J1539" i="3" s="1"/>
  <c r="H1539" i="3"/>
  <c r="G1539" i="3"/>
  <c r="J1538" i="3"/>
  <c r="J1538" i="3" a="1"/>
  <c r="H1538" i="3"/>
  <c r="G1538" i="3"/>
  <c r="J1537" i="3" a="1"/>
  <c r="J1537" i="3" s="1"/>
  <c r="H1537" i="3"/>
  <c r="G1537" i="3"/>
  <c r="J1536" i="3" a="1"/>
  <c r="J1536" i="3" s="1"/>
  <c r="H1536" i="3"/>
  <c r="G1536" i="3"/>
  <c r="J1535" i="3" a="1"/>
  <c r="J1535" i="3" s="1"/>
  <c r="H1535" i="3"/>
  <c r="G1535" i="3"/>
  <c r="J1534" i="3"/>
  <c r="J1534" i="3" a="1"/>
  <c r="H1534" i="3"/>
  <c r="G1534" i="3"/>
  <c r="J1533" i="3" a="1"/>
  <c r="J1533" i="3" s="1"/>
  <c r="H1533" i="3"/>
  <c r="G1533" i="3"/>
  <c r="J1532" i="3"/>
  <c r="J1532" i="3" a="1"/>
  <c r="H1532" i="3"/>
  <c r="G1532" i="3"/>
  <c r="J1531" i="3" a="1"/>
  <c r="J1531" i="3" s="1"/>
  <c r="H1531" i="3"/>
  <c r="G1531" i="3"/>
  <c r="J1530" i="3" a="1"/>
  <c r="J1530" i="3" s="1"/>
  <c r="H1530" i="3"/>
  <c r="G1530" i="3"/>
  <c r="J1529" i="3" a="1"/>
  <c r="J1529" i="3" s="1"/>
  <c r="H1529" i="3"/>
  <c r="G1529" i="3"/>
  <c r="J1528" i="3" a="1"/>
  <c r="J1528" i="3" s="1"/>
  <c r="H1528" i="3"/>
  <c r="G1528" i="3"/>
  <c r="J1527" i="3" a="1"/>
  <c r="J1527" i="3" s="1"/>
  <c r="H1527" i="3"/>
  <c r="G1527" i="3"/>
  <c r="J1526" i="3" a="1"/>
  <c r="J1526" i="3" s="1"/>
  <c r="H1526" i="3"/>
  <c r="G1526" i="3"/>
  <c r="J1525" i="3" a="1"/>
  <c r="J1525" i="3" s="1"/>
  <c r="H1525" i="3"/>
  <c r="G1525" i="3"/>
  <c r="J1524" i="3"/>
  <c r="J1524" i="3" a="1"/>
  <c r="H1524" i="3"/>
  <c r="G1524" i="3"/>
  <c r="J1523" i="3" a="1"/>
  <c r="J1523" i="3" s="1"/>
  <c r="H1523" i="3"/>
  <c r="G1523" i="3"/>
  <c r="J1522" i="3" a="1"/>
  <c r="J1522" i="3" s="1"/>
  <c r="H1522" i="3"/>
  <c r="G1522" i="3"/>
  <c r="J1521" i="3" a="1"/>
  <c r="J1521" i="3" s="1"/>
  <c r="H1521" i="3"/>
  <c r="G1521" i="3"/>
  <c r="J1520" i="3"/>
  <c r="J1520" i="3" a="1"/>
  <c r="H1520" i="3"/>
  <c r="G1520" i="3"/>
  <c r="J1519" i="3" a="1"/>
  <c r="J1519" i="3" s="1"/>
  <c r="H1519" i="3"/>
  <c r="G1519" i="3"/>
  <c r="J1518" i="3" a="1"/>
  <c r="J1518" i="3" s="1"/>
  <c r="H1518" i="3"/>
  <c r="G1518" i="3"/>
  <c r="J1517" i="3" a="1"/>
  <c r="J1517" i="3" s="1"/>
  <c r="H1517" i="3"/>
  <c r="G1517" i="3"/>
  <c r="J1516" i="3" a="1"/>
  <c r="J1516" i="3" s="1"/>
  <c r="H1516" i="3"/>
  <c r="G1516" i="3"/>
  <c r="J1515" i="3" a="1"/>
  <c r="J1515" i="3" s="1"/>
  <c r="H1515" i="3"/>
  <c r="G1515" i="3"/>
  <c r="J1514" i="3" a="1"/>
  <c r="J1514" i="3" s="1"/>
  <c r="H1514" i="3"/>
  <c r="G1514" i="3"/>
  <c r="J1513" i="3" a="1"/>
  <c r="J1513" i="3" s="1"/>
  <c r="H1513" i="3"/>
  <c r="G1513" i="3"/>
  <c r="J1512" i="3"/>
  <c r="J1512" i="3" a="1"/>
  <c r="H1512" i="3"/>
  <c r="G1512" i="3"/>
  <c r="J1511" i="3" a="1"/>
  <c r="J1511" i="3" s="1"/>
  <c r="H1511" i="3"/>
  <c r="G1511" i="3"/>
  <c r="J1510" i="3" a="1"/>
  <c r="J1510" i="3" s="1"/>
  <c r="H1510" i="3"/>
  <c r="J1509" i="3" a="1"/>
  <c r="J1509" i="3" s="1"/>
  <c r="H1509" i="3"/>
  <c r="G1509" i="3"/>
  <c r="J1508" i="3" a="1"/>
  <c r="J1508" i="3" s="1"/>
  <c r="H1508" i="3"/>
  <c r="G1508" i="3"/>
  <c r="J1507" i="3" a="1"/>
  <c r="J1507" i="3" s="1"/>
  <c r="H1507" i="3"/>
  <c r="G1507" i="3"/>
  <c r="J1506" i="3"/>
  <c r="J1506" i="3" a="1"/>
  <c r="H1506" i="3"/>
  <c r="G1506" i="3"/>
  <c r="J1505" i="3" a="1"/>
  <c r="J1505" i="3" s="1"/>
  <c r="H1505" i="3"/>
  <c r="G1505" i="3"/>
  <c r="J1504" i="3" a="1"/>
  <c r="J1504" i="3" s="1"/>
  <c r="H1504" i="3"/>
  <c r="G1504" i="3"/>
  <c r="J1503" i="3" a="1"/>
  <c r="J1503" i="3" s="1"/>
  <c r="H1503" i="3"/>
  <c r="G1503" i="3"/>
  <c r="J1502" i="3" a="1"/>
  <c r="J1502" i="3" s="1"/>
  <c r="H1502" i="3"/>
  <c r="G1502" i="3"/>
  <c r="J1501" i="3" a="1"/>
  <c r="J1501" i="3" s="1"/>
  <c r="H1501" i="3"/>
  <c r="G1501" i="3"/>
  <c r="J1500" i="3"/>
  <c r="J1500" i="3" a="1"/>
  <c r="H1500" i="3"/>
  <c r="G1500" i="3"/>
  <c r="J1499" i="3" a="1"/>
  <c r="J1499" i="3" s="1"/>
  <c r="H1499" i="3"/>
  <c r="G1499" i="3"/>
  <c r="J1498" i="3"/>
  <c r="J1498" i="3" a="1"/>
  <c r="H1498" i="3"/>
  <c r="G1498" i="3"/>
  <c r="J1497" i="3" a="1"/>
  <c r="J1497" i="3" s="1"/>
  <c r="H1497" i="3"/>
  <c r="G1497" i="3"/>
  <c r="J1496" i="3" a="1"/>
  <c r="J1496" i="3" s="1"/>
  <c r="H1496" i="3"/>
  <c r="G1496" i="3"/>
  <c r="J1495" i="3" a="1"/>
  <c r="J1495" i="3" s="1"/>
  <c r="H1495" i="3"/>
  <c r="G1495" i="3"/>
  <c r="J1494" i="3"/>
  <c r="J1494" i="3" a="1"/>
  <c r="H1494" i="3"/>
  <c r="G1494" i="3"/>
  <c r="J1493" i="3" a="1"/>
  <c r="J1493" i="3" s="1"/>
  <c r="H1493" i="3"/>
  <c r="G1493" i="3"/>
  <c r="J1492" i="3" a="1"/>
  <c r="J1492" i="3" s="1"/>
  <c r="H1492" i="3"/>
  <c r="G1492" i="3"/>
  <c r="J1491" i="3" a="1"/>
  <c r="J1491" i="3" s="1"/>
  <c r="H1491" i="3"/>
  <c r="G1491" i="3"/>
  <c r="I1487" i="3"/>
  <c r="H1486" i="3"/>
  <c r="G1486" i="3"/>
  <c r="H1485" i="3"/>
  <c r="G1485" i="3"/>
  <c r="H1484" i="3"/>
  <c r="G1484" i="3"/>
  <c r="H1483" i="3"/>
  <c r="G1483" i="3"/>
  <c r="H1482" i="3"/>
  <c r="G1482" i="3"/>
  <c r="H1479" i="3"/>
  <c r="G1479" i="3"/>
  <c r="H1478" i="3"/>
  <c r="G1478" i="3"/>
  <c r="H1477" i="3"/>
  <c r="G1477" i="3"/>
  <c r="H1476" i="3"/>
  <c r="G1476" i="3"/>
  <c r="H1475" i="3"/>
  <c r="G1475" i="3"/>
  <c r="H1474" i="3"/>
  <c r="G1474" i="3"/>
  <c r="H1473" i="3"/>
  <c r="G1473" i="3"/>
  <c r="H1472" i="3"/>
  <c r="G1472" i="3"/>
  <c r="H1471" i="3"/>
  <c r="G1471" i="3"/>
  <c r="H1470" i="3"/>
  <c r="G1470" i="3"/>
  <c r="H1469" i="3"/>
  <c r="G1469" i="3"/>
  <c r="H1468" i="3"/>
  <c r="G1468" i="3"/>
  <c r="H1467" i="3"/>
  <c r="G1467" i="3"/>
  <c r="I1464" i="3"/>
  <c r="I1480" i="3" s="1"/>
  <c r="H1463" i="3"/>
  <c r="G1463" i="3"/>
  <c r="H1462" i="3"/>
  <c r="G1462" i="3"/>
  <c r="I1459" i="3"/>
  <c r="H1458" i="3"/>
  <c r="G1458" i="3"/>
  <c r="H1457" i="3"/>
  <c r="G1457" i="3"/>
  <c r="H1456" i="3"/>
  <c r="G1456" i="3"/>
  <c r="H1455" i="3"/>
  <c r="G1455" i="3"/>
  <c r="H1454" i="3"/>
  <c r="G1454" i="3"/>
  <c r="H1453" i="3"/>
  <c r="G1453" i="3"/>
  <c r="I1450" i="3"/>
  <c r="H1448" i="3"/>
  <c r="H1447" i="3"/>
  <c r="I1444" i="3"/>
  <c r="H1443" i="3"/>
  <c r="G1443" i="3"/>
  <c r="H1442" i="3"/>
  <c r="G1442" i="3"/>
  <c r="H1441" i="3"/>
  <c r="G1441" i="3"/>
  <c r="H1440" i="3"/>
  <c r="G1440" i="3"/>
  <c r="H1439" i="3"/>
  <c r="G1439" i="3"/>
  <c r="H1438" i="3"/>
  <c r="G1438" i="3"/>
  <c r="H1437" i="3"/>
  <c r="G1437" i="3"/>
  <c r="H1436" i="3"/>
  <c r="G1436" i="3"/>
  <c r="H1435" i="3"/>
  <c r="G1435" i="3"/>
  <c r="H1434" i="3"/>
  <c r="G1434" i="3"/>
  <c r="H1433" i="3"/>
  <c r="G1433" i="3"/>
  <c r="H1432" i="3"/>
  <c r="G1432" i="3"/>
  <c r="H1431" i="3"/>
  <c r="G1431" i="3"/>
  <c r="H1430" i="3"/>
  <c r="G1430" i="3"/>
  <c r="H1429" i="3"/>
  <c r="G1429" i="3"/>
  <c r="H1428" i="3"/>
  <c r="G1428" i="3"/>
  <c r="H1427" i="3"/>
  <c r="G1427" i="3"/>
  <c r="H1426" i="3"/>
  <c r="G1426" i="3"/>
  <c r="H1425" i="3"/>
  <c r="G1425" i="3"/>
  <c r="H1424" i="3"/>
  <c r="G1424" i="3"/>
  <c r="H1423" i="3"/>
  <c r="G1423" i="3"/>
  <c r="H1422" i="3"/>
  <c r="G1422" i="3"/>
  <c r="H1421" i="3"/>
  <c r="G1421" i="3"/>
  <c r="H1420" i="3"/>
  <c r="G1420" i="3"/>
  <c r="H1419" i="3"/>
  <c r="G1419" i="3"/>
  <c r="H1418" i="3"/>
  <c r="G1418" i="3"/>
  <c r="I1415" i="3"/>
  <c r="H1414" i="3"/>
  <c r="G1414" i="3"/>
  <c r="H1413" i="3"/>
  <c r="G1413" i="3"/>
  <c r="H1412" i="3"/>
  <c r="G1412" i="3"/>
  <c r="H1411" i="3"/>
  <c r="G1411" i="3"/>
  <c r="H1410" i="3"/>
  <c r="G1410" i="3"/>
  <c r="H1409" i="3"/>
  <c r="G1409" i="3"/>
  <c r="H1408" i="3"/>
  <c r="G1408" i="3"/>
  <c r="H1407" i="3"/>
  <c r="G1407" i="3"/>
  <c r="I1404" i="3"/>
  <c r="H1403" i="3"/>
  <c r="G1403" i="3"/>
  <c r="H1402" i="3"/>
  <c r="G1402" i="3"/>
  <c r="H1401" i="3"/>
  <c r="G1401" i="3"/>
  <c r="H1400" i="3"/>
  <c r="G1400" i="3"/>
  <c r="H1399" i="3"/>
  <c r="G1399" i="3"/>
  <c r="H1398" i="3"/>
  <c r="G1398" i="3"/>
  <c r="I1395" i="3"/>
  <c r="H1394" i="3"/>
  <c r="G1394" i="3"/>
  <c r="H1393" i="3"/>
  <c r="G1393" i="3"/>
  <c r="H1392" i="3"/>
  <c r="G1392" i="3"/>
  <c r="H1391" i="3"/>
  <c r="G1391" i="3"/>
  <c r="H1390" i="3"/>
  <c r="G1390" i="3"/>
  <c r="H1389" i="3"/>
  <c r="G1389" i="3"/>
  <c r="H1388" i="3"/>
  <c r="G1388" i="3"/>
  <c r="I1385" i="3"/>
  <c r="H1384" i="3"/>
  <c r="G1384" i="3"/>
  <c r="H1383" i="3"/>
  <c r="G1383" i="3"/>
  <c r="H1382" i="3"/>
  <c r="G1382" i="3"/>
  <c r="H1381" i="3"/>
  <c r="G1381" i="3"/>
  <c r="H1380" i="3"/>
  <c r="G1380" i="3"/>
  <c r="H1379" i="3"/>
  <c r="G1379" i="3"/>
  <c r="H1378" i="3"/>
  <c r="G1378" i="3"/>
  <c r="H1377" i="3"/>
  <c r="G1377" i="3"/>
  <c r="H1376" i="3"/>
  <c r="G1376" i="3"/>
  <c r="H1375" i="3"/>
  <c r="G1375" i="3"/>
  <c r="H1374" i="3"/>
  <c r="G1374" i="3"/>
  <c r="H1373" i="3"/>
  <c r="G1373" i="3"/>
  <c r="H1372" i="3"/>
  <c r="G1372" i="3"/>
  <c r="H1371" i="3"/>
  <c r="G1371" i="3"/>
  <c r="H1370" i="3"/>
  <c r="G1370" i="3"/>
  <c r="H1369" i="3"/>
  <c r="G1369" i="3"/>
  <c r="H1368" i="3"/>
  <c r="G1368" i="3"/>
  <c r="H1367" i="3"/>
  <c r="G1367" i="3"/>
  <c r="H1366" i="3"/>
  <c r="G1366" i="3"/>
  <c r="H1365" i="3"/>
  <c r="G1365" i="3"/>
  <c r="H1364" i="3"/>
  <c r="G1364" i="3"/>
  <c r="H1363" i="3"/>
  <c r="G1363" i="3"/>
  <c r="H1362" i="3"/>
  <c r="G1362" i="3"/>
  <c r="H1361" i="3"/>
  <c r="G1361" i="3"/>
  <c r="H1360" i="3"/>
  <c r="G1360" i="3"/>
  <c r="H1359" i="3"/>
  <c r="G1359" i="3"/>
  <c r="H1358" i="3"/>
  <c r="G1358" i="3"/>
  <c r="H1357" i="3"/>
  <c r="G1357" i="3"/>
  <c r="I1354" i="3"/>
  <c r="H1353" i="3"/>
  <c r="G1353" i="3"/>
  <c r="H1352" i="3"/>
  <c r="G1352" i="3"/>
  <c r="H1351" i="3"/>
  <c r="G1351" i="3"/>
  <c r="I1348" i="3"/>
  <c r="H1347" i="3"/>
  <c r="G1347" i="3"/>
  <c r="H1346" i="3"/>
  <c r="G1346" i="3"/>
  <c r="H1345" i="3"/>
  <c r="G1345" i="3"/>
  <c r="H1344" i="3"/>
  <c r="G1344" i="3"/>
  <c r="H1343" i="3"/>
  <c r="G1343" i="3"/>
  <c r="I1340" i="3"/>
  <c r="H1339" i="3"/>
  <c r="G1339" i="3"/>
  <c r="H1338" i="3"/>
  <c r="G1338" i="3"/>
  <c r="H1337" i="3"/>
  <c r="G1337" i="3"/>
  <c r="H1336" i="3"/>
  <c r="G1336" i="3"/>
  <c r="H1335" i="3"/>
  <c r="G1335" i="3"/>
  <c r="H1334" i="3"/>
  <c r="G1334" i="3"/>
  <c r="H1333" i="3"/>
  <c r="G1333" i="3"/>
  <c r="H1332" i="3"/>
  <c r="G1332" i="3"/>
  <c r="I1329" i="3"/>
  <c r="H1328" i="3"/>
  <c r="G1328" i="3"/>
  <c r="H1327" i="3"/>
  <c r="G1327" i="3"/>
  <c r="H1326" i="3"/>
  <c r="G1326" i="3"/>
  <c r="H1325" i="3"/>
  <c r="G1325" i="3"/>
  <c r="H1324" i="3"/>
  <c r="G1324" i="3"/>
  <c r="H1323" i="3"/>
  <c r="G1323" i="3"/>
  <c r="H1322" i="3"/>
  <c r="G1322" i="3"/>
  <c r="H1321" i="3"/>
  <c r="G1321" i="3"/>
  <c r="H1320" i="3"/>
  <c r="G1320" i="3"/>
  <c r="H1319" i="3"/>
  <c r="G1319" i="3"/>
  <c r="H1318" i="3"/>
  <c r="G1318" i="3"/>
  <c r="H1317" i="3"/>
  <c r="G1317" i="3"/>
  <c r="H1316" i="3"/>
  <c r="G1316" i="3"/>
  <c r="H1315" i="3"/>
  <c r="G1315" i="3"/>
  <c r="I1312" i="3"/>
  <c r="H1311" i="3"/>
  <c r="G1311" i="3"/>
  <c r="H1310" i="3"/>
  <c r="G1310" i="3"/>
  <c r="H1309" i="3"/>
  <c r="G1309" i="3"/>
  <c r="H1308" i="3"/>
  <c r="G1308" i="3"/>
  <c r="H1307" i="3"/>
  <c r="G1307" i="3"/>
  <c r="H1306" i="3"/>
  <c r="G1306" i="3"/>
  <c r="H1305" i="3"/>
  <c r="G1305" i="3"/>
  <c r="H1304" i="3"/>
  <c r="G1304" i="3"/>
  <c r="H1303" i="3"/>
  <c r="G1303" i="3"/>
  <c r="H1302" i="3"/>
  <c r="G1302" i="3"/>
  <c r="H1301" i="3"/>
  <c r="G1301" i="3"/>
  <c r="H1300" i="3"/>
  <c r="G1300" i="3"/>
  <c r="H1299" i="3"/>
  <c r="G1299" i="3"/>
  <c r="H1298" i="3"/>
  <c r="G1298" i="3"/>
  <c r="H1297" i="3"/>
  <c r="G1297" i="3"/>
  <c r="H1296" i="3"/>
  <c r="G1296" i="3"/>
  <c r="H1295" i="3"/>
  <c r="G1295" i="3"/>
  <c r="H1294" i="3"/>
  <c r="G1294" i="3"/>
  <c r="H1293" i="3"/>
  <c r="G1293" i="3"/>
  <c r="H1292" i="3"/>
  <c r="G1292" i="3"/>
  <c r="H1291" i="3"/>
  <c r="G1291" i="3"/>
  <c r="H1290" i="3"/>
  <c r="G1290" i="3"/>
  <c r="H1289" i="3"/>
  <c r="G1289" i="3"/>
  <c r="H1288" i="3"/>
  <c r="G1288" i="3"/>
  <c r="H1287" i="3"/>
  <c r="G1287" i="3"/>
  <c r="H1286" i="3"/>
  <c r="G1286" i="3"/>
  <c r="I1283" i="3"/>
  <c r="H1282" i="3"/>
  <c r="G1282" i="3"/>
  <c r="H1281" i="3"/>
  <c r="G1281" i="3"/>
  <c r="H1280" i="3"/>
  <c r="G1280" i="3"/>
  <c r="H1279" i="3"/>
  <c r="G1279" i="3"/>
  <c r="H1278" i="3"/>
  <c r="G1278" i="3"/>
  <c r="H1277" i="3"/>
  <c r="G1277" i="3"/>
  <c r="H1276" i="3"/>
  <c r="G1276" i="3"/>
  <c r="H1275" i="3"/>
  <c r="G1275" i="3"/>
  <c r="H1274" i="3"/>
  <c r="G1274" i="3"/>
  <c r="H1273" i="3"/>
  <c r="G1273" i="3"/>
  <c r="I1270" i="3"/>
  <c r="H1269" i="3"/>
  <c r="G1269" i="3"/>
  <c r="H1268" i="3"/>
  <c r="G1268" i="3"/>
  <c r="H1267" i="3"/>
  <c r="G1267" i="3"/>
  <c r="H1266" i="3"/>
  <c r="G1266" i="3"/>
  <c r="H1265" i="3"/>
  <c r="G1265" i="3"/>
  <c r="H1264" i="3"/>
  <c r="G1264" i="3"/>
  <c r="H1263" i="3"/>
  <c r="G1263" i="3"/>
  <c r="H1262" i="3"/>
  <c r="G1262" i="3"/>
  <c r="H1261" i="3"/>
  <c r="G1261" i="3"/>
  <c r="H1260" i="3"/>
  <c r="G1260" i="3"/>
  <c r="H1259" i="3"/>
  <c r="G1259" i="3"/>
  <c r="H1258" i="3"/>
  <c r="G1258" i="3"/>
  <c r="H1257" i="3"/>
  <c r="G1257" i="3"/>
  <c r="I1254" i="3"/>
  <c r="H1253" i="3"/>
  <c r="H1254" i="3" s="1"/>
  <c r="G1253" i="3"/>
  <c r="G1254" i="3" s="1"/>
  <c r="I1250" i="3"/>
  <c r="H1249" i="3"/>
  <c r="G1249" i="3"/>
  <c r="H1248" i="3"/>
  <c r="G1248" i="3"/>
  <c r="H1247" i="3"/>
  <c r="G1247" i="3"/>
  <c r="H1246" i="3"/>
  <c r="G1246" i="3"/>
  <c r="I1242" i="3"/>
  <c r="H1241" i="3"/>
  <c r="G1241" i="3"/>
  <c r="H1240" i="3"/>
  <c r="G1240" i="3"/>
  <c r="H1239" i="3"/>
  <c r="G1239" i="3"/>
  <c r="I1236" i="3"/>
  <c r="H1235" i="3"/>
  <c r="G1235" i="3"/>
  <c r="H1234" i="3"/>
  <c r="G1234" i="3"/>
  <c r="H1233" i="3"/>
  <c r="G1233" i="3"/>
  <c r="H1232" i="3"/>
  <c r="G1232" i="3"/>
  <c r="H1231" i="3"/>
  <c r="G1231" i="3"/>
  <c r="H1230" i="3"/>
  <c r="G1230" i="3"/>
  <c r="H1229" i="3"/>
  <c r="G1229" i="3"/>
  <c r="H1228" i="3"/>
  <c r="G1228" i="3"/>
  <c r="H1227" i="3"/>
  <c r="G1227" i="3"/>
  <c r="H1226" i="3"/>
  <c r="G1226" i="3"/>
  <c r="H1225" i="3"/>
  <c r="G1225" i="3"/>
  <c r="H1224" i="3"/>
  <c r="G1224" i="3"/>
  <c r="H1223" i="3"/>
  <c r="G1223" i="3"/>
  <c r="H1222" i="3"/>
  <c r="G1222" i="3"/>
  <c r="H1221" i="3"/>
  <c r="G1221" i="3"/>
  <c r="H1220" i="3"/>
  <c r="G1220" i="3"/>
  <c r="H1219" i="3"/>
  <c r="G1219" i="3"/>
  <c r="H1218" i="3"/>
  <c r="G1218" i="3"/>
  <c r="H1217" i="3"/>
  <c r="G1217" i="3"/>
  <c r="H1216" i="3"/>
  <c r="G1216" i="3"/>
  <c r="H1215" i="3"/>
  <c r="G1215" i="3"/>
  <c r="H1214" i="3"/>
  <c r="G1214" i="3"/>
  <c r="H1213" i="3"/>
  <c r="G1213" i="3"/>
  <c r="H1212" i="3"/>
  <c r="G1212" i="3"/>
  <c r="H1211" i="3"/>
  <c r="G1211" i="3"/>
  <c r="H1210" i="3"/>
  <c r="G1210" i="3"/>
  <c r="H1209" i="3"/>
  <c r="G1209" i="3"/>
  <c r="H1208" i="3"/>
  <c r="G1208" i="3"/>
  <c r="H1207" i="3"/>
  <c r="G1207" i="3"/>
  <c r="H1206" i="3"/>
  <c r="G1206" i="3"/>
  <c r="H1205" i="3"/>
  <c r="G1205" i="3"/>
  <c r="H1204" i="3"/>
  <c r="G1204" i="3"/>
  <c r="H1203" i="3"/>
  <c r="G1203" i="3"/>
  <c r="H1202" i="3"/>
  <c r="G1202" i="3"/>
  <c r="H1201" i="3"/>
  <c r="G1201" i="3"/>
  <c r="H1200" i="3"/>
  <c r="G1200" i="3"/>
  <c r="I1197" i="3"/>
  <c r="H1196" i="3"/>
  <c r="G1196" i="3"/>
  <c r="H1195" i="3"/>
  <c r="G1195" i="3"/>
  <c r="H1194" i="3"/>
  <c r="G1194" i="3"/>
  <c r="H1193" i="3"/>
  <c r="G1193" i="3"/>
  <c r="H1192" i="3"/>
  <c r="G1192" i="3"/>
  <c r="I1186" i="3"/>
  <c r="H1184" i="3"/>
  <c r="G1184" i="3"/>
  <c r="H1183" i="3"/>
  <c r="G1183" i="3"/>
  <c r="H1182" i="3"/>
  <c r="G1182" i="3"/>
  <c r="H1181" i="3"/>
  <c r="H1179" i="3"/>
  <c r="H1178" i="3"/>
  <c r="H1177" i="3"/>
  <c r="H1175" i="3"/>
  <c r="H1174" i="3"/>
  <c r="H1173" i="3"/>
  <c r="H1171" i="3"/>
  <c r="H1170" i="3"/>
  <c r="H1169" i="3"/>
  <c r="H1167" i="3"/>
  <c r="H1166" i="3"/>
  <c r="H1165" i="3"/>
  <c r="H1163" i="3"/>
  <c r="H1162" i="3"/>
  <c r="H1161" i="3"/>
  <c r="H1159" i="3"/>
  <c r="H1158" i="3"/>
  <c r="H1157" i="3"/>
  <c r="H1155" i="3"/>
  <c r="H1154" i="3"/>
  <c r="H1153" i="3"/>
  <c r="G1153" i="3"/>
  <c r="H1152" i="3"/>
  <c r="G1152" i="3"/>
  <c r="H1151" i="3"/>
  <c r="G1151" i="3"/>
  <c r="H1150" i="3"/>
  <c r="H1149" i="3"/>
  <c r="G1149" i="3"/>
  <c r="H1147" i="3"/>
  <c r="H1146" i="3"/>
  <c r="H1145" i="3"/>
  <c r="H1141" i="3"/>
  <c r="G1141" i="3"/>
  <c r="H1140" i="3"/>
  <c r="G1140" i="3"/>
  <c r="H1139" i="3"/>
  <c r="G1139" i="3"/>
  <c r="H1138" i="3"/>
  <c r="G1138" i="3"/>
  <c r="H1137" i="3"/>
  <c r="G1137" i="3"/>
  <c r="H1136" i="3"/>
  <c r="G1136" i="3"/>
  <c r="H1135" i="3"/>
  <c r="G1135" i="3"/>
  <c r="H1134" i="3"/>
  <c r="G1134" i="3"/>
  <c r="H1133" i="3"/>
  <c r="G1133" i="3"/>
  <c r="H1132" i="3"/>
  <c r="G1132" i="3"/>
  <c r="H1131" i="3"/>
  <c r="G1131" i="3"/>
  <c r="H1130" i="3"/>
  <c r="G1130" i="3"/>
  <c r="H1129" i="3"/>
  <c r="G1129" i="3"/>
  <c r="H1128" i="3"/>
  <c r="G1128" i="3"/>
  <c r="H1127" i="3"/>
  <c r="H1125" i="3"/>
  <c r="H1124" i="3"/>
  <c r="H1123" i="3"/>
  <c r="I1118" i="3"/>
  <c r="H1117" i="3"/>
  <c r="G1117" i="3"/>
  <c r="H1116" i="3"/>
  <c r="G1116" i="3"/>
  <c r="H1115" i="3"/>
  <c r="G1115" i="3"/>
  <c r="H1114" i="3"/>
  <c r="G1114" i="3"/>
  <c r="H1113" i="3"/>
  <c r="G1113" i="3"/>
  <c r="H1112" i="3"/>
  <c r="G1112" i="3"/>
  <c r="H1111" i="3"/>
  <c r="G1111" i="3"/>
  <c r="H1110" i="3"/>
  <c r="G1110" i="3"/>
  <c r="H1109" i="3"/>
  <c r="G1109" i="3"/>
  <c r="H1108" i="3"/>
  <c r="G1108" i="3"/>
  <c r="H1107" i="3"/>
  <c r="G1107" i="3"/>
  <c r="I1104" i="3"/>
  <c r="H1103" i="3"/>
  <c r="G1103" i="3"/>
  <c r="H1102" i="3"/>
  <c r="G1102" i="3"/>
  <c r="I1099" i="3"/>
  <c r="H1098" i="3"/>
  <c r="G1098" i="3"/>
  <c r="H1097" i="3"/>
  <c r="G1097" i="3"/>
  <c r="H1096" i="3"/>
  <c r="G1096" i="3"/>
  <c r="H1095" i="3"/>
  <c r="G1095" i="3"/>
  <c r="H1094" i="3"/>
  <c r="G1094" i="3"/>
  <c r="H1093" i="3"/>
  <c r="G1093" i="3"/>
  <c r="H1092" i="3"/>
  <c r="G1092" i="3"/>
  <c r="H1091" i="3"/>
  <c r="G1091" i="3"/>
  <c r="H1090" i="3"/>
  <c r="G1090" i="3"/>
  <c r="H1089" i="3"/>
  <c r="G1089" i="3"/>
  <c r="H1088" i="3"/>
  <c r="G1088" i="3"/>
  <c r="H1087" i="3"/>
  <c r="G1087" i="3"/>
  <c r="H1086" i="3"/>
  <c r="G1086" i="3"/>
  <c r="H1085" i="3"/>
  <c r="G1085" i="3"/>
  <c r="H1084" i="3"/>
  <c r="G1084" i="3"/>
  <c r="H1083" i="3"/>
  <c r="G1083" i="3"/>
  <c r="H1082" i="3"/>
  <c r="G1082" i="3"/>
  <c r="H1081" i="3"/>
  <c r="G1081" i="3"/>
  <c r="H1080" i="3"/>
  <c r="G1080" i="3"/>
  <c r="H1079" i="3"/>
  <c r="G1079" i="3"/>
  <c r="H1078" i="3"/>
  <c r="G1078" i="3"/>
  <c r="H1077" i="3"/>
  <c r="G1077" i="3"/>
  <c r="H1076" i="3"/>
  <c r="G1076" i="3"/>
  <c r="H1075" i="3"/>
  <c r="G1075" i="3"/>
  <c r="H1074" i="3"/>
  <c r="G1074" i="3"/>
  <c r="H1073" i="3"/>
  <c r="G1073" i="3"/>
  <c r="H1072" i="3"/>
  <c r="G1072" i="3"/>
  <c r="H1071" i="3"/>
  <c r="G1071" i="3"/>
  <c r="H1070" i="3"/>
  <c r="G1070" i="3"/>
  <c r="H1069" i="3"/>
  <c r="G1069" i="3"/>
  <c r="H1068" i="3"/>
  <c r="G1068" i="3"/>
  <c r="H1067" i="3"/>
  <c r="G1067" i="3"/>
  <c r="H1066" i="3"/>
  <c r="G1066" i="3"/>
  <c r="H1065" i="3"/>
  <c r="G1065" i="3"/>
  <c r="H1064" i="3"/>
  <c r="G1064" i="3"/>
  <c r="H1063" i="3"/>
  <c r="G1063" i="3"/>
  <c r="H1062" i="3"/>
  <c r="G1062" i="3"/>
  <c r="H1061" i="3"/>
  <c r="G1061" i="3"/>
  <c r="H1060" i="3"/>
  <c r="G1060" i="3"/>
  <c r="H1059" i="3"/>
  <c r="G1059" i="3"/>
  <c r="H1058" i="3"/>
  <c r="G1058" i="3"/>
  <c r="H1057" i="3"/>
  <c r="G1057" i="3"/>
  <c r="H1056" i="3"/>
  <c r="G1056" i="3"/>
  <c r="H1055" i="3"/>
  <c r="G1055" i="3"/>
  <c r="H1054" i="3"/>
  <c r="G1054" i="3"/>
  <c r="H1053" i="3"/>
  <c r="G1053" i="3"/>
  <c r="H1052" i="3"/>
  <c r="G1052" i="3"/>
  <c r="H1051" i="3"/>
  <c r="G1051" i="3"/>
  <c r="H1050" i="3"/>
  <c r="G1050" i="3"/>
  <c r="H1049" i="3"/>
  <c r="G1049" i="3"/>
  <c r="H1048" i="3"/>
  <c r="G1048" i="3"/>
  <c r="H1047" i="3"/>
  <c r="G1047" i="3"/>
  <c r="H1046" i="3"/>
  <c r="G1046" i="3"/>
  <c r="H1045" i="3"/>
  <c r="G1045" i="3"/>
  <c r="H1044" i="3"/>
  <c r="G1044" i="3"/>
  <c r="H1043" i="3"/>
  <c r="G1043" i="3"/>
  <c r="H1042" i="3"/>
  <c r="G1042" i="3"/>
  <c r="H1041" i="3"/>
  <c r="G1041" i="3"/>
  <c r="H1040" i="3"/>
  <c r="G1040" i="3"/>
  <c r="H1039" i="3"/>
  <c r="G1039" i="3"/>
  <c r="H1038" i="3"/>
  <c r="G1038" i="3"/>
  <c r="H1037" i="3"/>
  <c r="G1037" i="3"/>
  <c r="H1036" i="3"/>
  <c r="G1036" i="3"/>
  <c r="H1035" i="3"/>
  <c r="G1035" i="3"/>
  <c r="H1034" i="3"/>
  <c r="G1034" i="3"/>
  <c r="H1033" i="3"/>
  <c r="G1033" i="3"/>
  <c r="H1032" i="3"/>
  <c r="G1032" i="3"/>
  <c r="H1031" i="3"/>
  <c r="G1031" i="3"/>
  <c r="H1030" i="3"/>
  <c r="G1030" i="3"/>
  <c r="H1029" i="3"/>
  <c r="G1029" i="3"/>
  <c r="H1028" i="3"/>
  <c r="G1028" i="3"/>
  <c r="H1027" i="3"/>
  <c r="G1027" i="3"/>
  <c r="H1026" i="3"/>
  <c r="G1026" i="3"/>
  <c r="H1025" i="3"/>
  <c r="G1025" i="3"/>
  <c r="H1024" i="3"/>
  <c r="G1024" i="3"/>
  <c r="H1023" i="3"/>
  <c r="G1023" i="3"/>
  <c r="H1022" i="3"/>
  <c r="G1022" i="3"/>
  <c r="H1021" i="3"/>
  <c r="G1021" i="3"/>
  <c r="H1020" i="3"/>
  <c r="G1020" i="3"/>
  <c r="I1017" i="3"/>
  <c r="H1016" i="3"/>
  <c r="G1016" i="3"/>
  <c r="H1015" i="3"/>
  <c r="G1015" i="3"/>
  <c r="H1014" i="3"/>
  <c r="G1014" i="3"/>
  <c r="H1013" i="3"/>
  <c r="G1013" i="3"/>
  <c r="H1012" i="3"/>
  <c r="G1012" i="3"/>
  <c r="H1011" i="3"/>
  <c r="G1011" i="3"/>
  <c r="H1010" i="3"/>
  <c r="G1010" i="3"/>
  <c r="H1009" i="3"/>
  <c r="G1009" i="3"/>
  <c r="H1008" i="3"/>
  <c r="G1008" i="3"/>
  <c r="H1007" i="3"/>
  <c r="G1007" i="3"/>
  <c r="H1006" i="3"/>
  <c r="G1006" i="3"/>
  <c r="H1005" i="3"/>
  <c r="G1005" i="3"/>
  <c r="H1004" i="3"/>
  <c r="G1004" i="3"/>
  <c r="H1003" i="3"/>
  <c r="G1003" i="3"/>
  <c r="H1002" i="3"/>
  <c r="G1002" i="3"/>
  <c r="H1001" i="3"/>
  <c r="G1001" i="3"/>
  <c r="H1000" i="3"/>
  <c r="G1000" i="3"/>
  <c r="H999" i="3"/>
  <c r="G999" i="3"/>
  <c r="H998" i="3"/>
  <c r="G998" i="3"/>
  <c r="H997" i="3"/>
  <c r="G997" i="3"/>
  <c r="H996" i="3"/>
  <c r="G996" i="3"/>
  <c r="H995" i="3"/>
  <c r="G995" i="3"/>
  <c r="H994" i="3"/>
  <c r="G994" i="3"/>
  <c r="H993" i="3"/>
  <c r="G993" i="3"/>
  <c r="H992" i="3"/>
  <c r="G992" i="3"/>
  <c r="H991" i="3"/>
  <c r="G991" i="3"/>
  <c r="H990" i="3"/>
  <c r="G990" i="3"/>
  <c r="H989" i="3"/>
  <c r="G989" i="3"/>
  <c r="H988" i="3"/>
  <c r="G988" i="3"/>
  <c r="H987" i="3"/>
  <c r="G987" i="3"/>
  <c r="H986" i="3"/>
  <c r="G986" i="3"/>
  <c r="H985" i="3"/>
  <c r="G985" i="3"/>
  <c r="H984" i="3"/>
  <c r="G984" i="3"/>
  <c r="H983" i="3"/>
  <c r="G983" i="3"/>
  <c r="H982" i="3"/>
  <c r="G982" i="3"/>
  <c r="H981" i="3"/>
  <c r="G981" i="3"/>
  <c r="H980" i="3"/>
  <c r="G980" i="3"/>
  <c r="H979" i="3"/>
  <c r="G979" i="3"/>
  <c r="H978" i="3"/>
  <c r="G978" i="3"/>
  <c r="H977" i="3"/>
  <c r="G977" i="3"/>
  <c r="H976" i="3"/>
  <c r="G976" i="3"/>
  <c r="H975" i="3"/>
  <c r="G975" i="3"/>
  <c r="H974" i="3"/>
  <c r="G974" i="3"/>
  <c r="H973" i="3"/>
  <c r="G973" i="3"/>
  <c r="H972" i="3"/>
  <c r="G972" i="3"/>
  <c r="H971" i="3"/>
  <c r="G971" i="3"/>
  <c r="H970" i="3"/>
  <c r="G970" i="3"/>
  <c r="H969" i="3"/>
  <c r="G969" i="3"/>
  <c r="H968" i="3"/>
  <c r="G968" i="3"/>
  <c r="H967" i="3"/>
  <c r="G967" i="3"/>
  <c r="H966" i="3"/>
  <c r="G966" i="3"/>
  <c r="H965" i="3"/>
  <c r="G965" i="3"/>
  <c r="H964" i="3"/>
  <c r="G964" i="3"/>
  <c r="H963" i="3"/>
  <c r="G963" i="3"/>
  <c r="H962" i="3"/>
  <c r="G962" i="3"/>
  <c r="H961" i="3"/>
  <c r="G961" i="3"/>
  <c r="H960" i="3"/>
  <c r="G960" i="3"/>
  <c r="H959" i="3"/>
  <c r="G959" i="3"/>
  <c r="H958" i="3"/>
  <c r="G958" i="3"/>
  <c r="H957" i="3"/>
  <c r="G957" i="3"/>
  <c r="H956" i="3"/>
  <c r="G956" i="3"/>
  <c r="H955" i="3"/>
  <c r="G955" i="3"/>
  <c r="H954" i="3"/>
  <c r="G954" i="3"/>
  <c r="H953" i="3"/>
  <c r="G953" i="3"/>
  <c r="H952" i="3"/>
  <c r="G952" i="3"/>
  <c r="H951" i="3"/>
  <c r="G951" i="3"/>
  <c r="H950" i="3"/>
  <c r="G950" i="3"/>
  <c r="H949" i="3"/>
  <c r="G949" i="3"/>
  <c r="H948" i="3"/>
  <c r="G948" i="3"/>
  <c r="H947" i="3"/>
  <c r="G947" i="3"/>
  <c r="H946" i="3"/>
  <c r="G946" i="3"/>
  <c r="H945" i="3"/>
  <c r="G945" i="3"/>
  <c r="H944" i="3"/>
  <c r="G944" i="3"/>
  <c r="H943" i="3"/>
  <c r="G943" i="3"/>
  <c r="H942" i="3"/>
  <c r="G942" i="3"/>
  <c r="H941" i="3"/>
  <c r="G941" i="3"/>
  <c r="H940" i="3"/>
  <c r="G940" i="3"/>
  <c r="H939" i="3"/>
  <c r="G939" i="3"/>
  <c r="H938" i="3"/>
  <c r="G938" i="3"/>
  <c r="H937" i="3"/>
  <c r="G937" i="3"/>
  <c r="I932" i="3"/>
  <c r="H931" i="3"/>
  <c r="G931" i="3"/>
  <c r="H930" i="3"/>
  <c r="G930" i="3"/>
  <c r="H929" i="3"/>
  <c r="G929" i="3"/>
  <c r="H928" i="3"/>
  <c r="G928" i="3"/>
  <c r="H927" i="3"/>
  <c r="G927" i="3"/>
  <c r="H926" i="3"/>
  <c r="G926" i="3"/>
  <c r="H925" i="3"/>
  <c r="G925" i="3"/>
  <c r="H924" i="3"/>
  <c r="G924" i="3"/>
  <c r="H923" i="3"/>
  <c r="G923" i="3"/>
  <c r="H922" i="3"/>
  <c r="G922" i="3"/>
  <c r="H921" i="3"/>
  <c r="G921" i="3"/>
  <c r="H920" i="3"/>
  <c r="G920" i="3"/>
  <c r="H919" i="3"/>
  <c r="G919" i="3"/>
  <c r="H918" i="3"/>
  <c r="G918" i="3"/>
  <c r="H917" i="3"/>
  <c r="G917" i="3"/>
  <c r="H916" i="3"/>
  <c r="G916" i="3"/>
  <c r="H915" i="3"/>
  <c r="G915" i="3"/>
  <c r="I912" i="3"/>
  <c r="H911" i="3"/>
  <c r="G911" i="3"/>
  <c r="H874" i="3"/>
  <c r="G874" i="3"/>
  <c r="I869" i="3"/>
  <c r="H867" i="3"/>
  <c r="G867" i="3"/>
  <c r="H865" i="3"/>
  <c r="G865" i="3"/>
  <c r="H864" i="3"/>
  <c r="G864" i="3"/>
  <c r="I861" i="3"/>
  <c r="H860" i="3"/>
  <c r="G860" i="3"/>
  <c r="H859" i="3"/>
  <c r="G859" i="3"/>
  <c r="H858" i="3"/>
  <c r="G858" i="3"/>
  <c r="H857" i="3"/>
  <c r="G857" i="3"/>
  <c r="H856" i="3"/>
  <c r="G856" i="3"/>
  <c r="H855" i="3"/>
  <c r="G855" i="3"/>
  <c r="H854" i="3"/>
  <c r="G854" i="3"/>
  <c r="H853" i="3"/>
  <c r="G853" i="3"/>
  <c r="H852" i="3"/>
  <c r="G852" i="3"/>
  <c r="H851" i="3"/>
  <c r="G851" i="3"/>
  <c r="H850" i="3"/>
  <c r="G850" i="3"/>
  <c r="H849" i="3"/>
  <c r="G849" i="3"/>
  <c r="H848" i="3"/>
  <c r="G848" i="3"/>
  <c r="I845" i="3"/>
  <c r="H844" i="3"/>
  <c r="G844" i="3"/>
  <c r="H843" i="3"/>
  <c r="G843" i="3"/>
  <c r="H842" i="3"/>
  <c r="G842" i="3"/>
  <c r="H841" i="3"/>
  <c r="G841" i="3"/>
  <c r="I838" i="3"/>
  <c r="H837" i="3"/>
  <c r="G837" i="3"/>
  <c r="H836" i="3"/>
  <c r="G836" i="3"/>
  <c r="H835" i="3"/>
  <c r="G835" i="3"/>
  <c r="H834" i="3"/>
  <c r="G834" i="3"/>
  <c r="I831" i="3"/>
  <c r="H830" i="3"/>
  <c r="G830" i="3"/>
  <c r="H829" i="3"/>
  <c r="G829" i="3"/>
  <c r="H828" i="3"/>
  <c r="G828" i="3"/>
  <c r="H827" i="3"/>
  <c r="G827" i="3"/>
  <c r="I824" i="3"/>
  <c r="H823" i="3"/>
  <c r="G823" i="3"/>
  <c r="H822" i="3"/>
  <c r="G822" i="3"/>
  <c r="I819" i="3"/>
  <c r="H818" i="3"/>
  <c r="G818" i="3"/>
  <c r="H817" i="3"/>
  <c r="G817" i="3"/>
  <c r="H816" i="3"/>
  <c r="G816" i="3"/>
  <c r="H815" i="3"/>
  <c r="G815" i="3"/>
  <c r="H814" i="3"/>
  <c r="G814" i="3"/>
  <c r="H813" i="3"/>
  <c r="G813" i="3"/>
  <c r="H812" i="3"/>
  <c r="G812" i="3"/>
  <c r="H811" i="3"/>
  <c r="I808" i="3"/>
  <c r="H807" i="3"/>
  <c r="G807" i="3"/>
  <c r="H806" i="3"/>
  <c r="G806" i="3"/>
  <c r="H805" i="3"/>
  <c r="G805" i="3"/>
  <c r="I802" i="3"/>
  <c r="H801" i="3"/>
  <c r="G801" i="3"/>
  <c r="H800" i="3"/>
  <c r="G800" i="3"/>
  <c r="H799" i="3"/>
  <c r="G799" i="3"/>
  <c r="H798" i="3"/>
  <c r="G798" i="3"/>
  <c r="I795" i="3"/>
  <c r="H794" i="3"/>
  <c r="H793" i="3"/>
  <c r="H792" i="3"/>
  <c r="I789" i="3"/>
  <c r="H788" i="3"/>
  <c r="G788" i="3"/>
  <c r="H787" i="3"/>
  <c r="G787" i="3"/>
  <c r="H786" i="3"/>
  <c r="G786" i="3"/>
  <c r="H785" i="3"/>
  <c r="G785" i="3"/>
  <c r="H784" i="3"/>
  <c r="G784" i="3"/>
  <c r="H783" i="3"/>
  <c r="G783" i="3"/>
  <c r="H782" i="3"/>
  <c r="G782" i="3"/>
  <c r="H781" i="3"/>
  <c r="G781" i="3"/>
  <c r="H780" i="3"/>
  <c r="G780" i="3"/>
  <c r="H779" i="3"/>
  <c r="G779" i="3"/>
  <c r="H778" i="3"/>
  <c r="G778" i="3"/>
  <c r="H777" i="3"/>
  <c r="G777" i="3"/>
  <c r="H776" i="3"/>
  <c r="G776" i="3"/>
  <c r="I773" i="3"/>
  <c r="H772" i="3"/>
  <c r="G772" i="3"/>
  <c r="H771" i="3"/>
  <c r="G771" i="3"/>
  <c r="H770" i="3"/>
  <c r="G770" i="3"/>
  <c r="H769" i="3"/>
  <c r="G769" i="3"/>
  <c r="H768" i="3"/>
  <c r="G768" i="3"/>
  <c r="H767" i="3"/>
  <c r="G767" i="3"/>
  <c r="H766" i="3"/>
  <c r="G766" i="3"/>
  <c r="H765" i="3"/>
  <c r="G765" i="3"/>
  <c r="H764" i="3"/>
  <c r="G764" i="3"/>
  <c r="I761" i="3"/>
  <c r="H760" i="3"/>
  <c r="G760" i="3"/>
  <c r="H759" i="3"/>
  <c r="G759" i="3"/>
  <c r="H758" i="3"/>
  <c r="G758" i="3"/>
  <c r="H757" i="3"/>
  <c r="G757" i="3"/>
  <c r="H756" i="3"/>
  <c r="G756" i="3"/>
  <c r="H755" i="3"/>
  <c r="G755" i="3"/>
  <c r="H754" i="3"/>
  <c r="G754" i="3"/>
  <c r="H753" i="3"/>
  <c r="G753" i="3"/>
  <c r="H752" i="3"/>
  <c r="G752" i="3"/>
  <c r="H751" i="3"/>
  <c r="G751" i="3"/>
  <c r="H750" i="3"/>
  <c r="G750" i="3"/>
  <c r="H749" i="3"/>
  <c r="G749" i="3"/>
  <c r="H748" i="3"/>
  <c r="G748" i="3"/>
  <c r="I745" i="3"/>
  <c r="H744" i="3"/>
  <c r="G744" i="3"/>
  <c r="H743" i="3"/>
  <c r="G743" i="3"/>
  <c r="H742" i="3"/>
  <c r="G742" i="3"/>
  <c r="H741" i="3"/>
  <c r="G741" i="3"/>
  <c r="H740" i="3"/>
  <c r="G740" i="3"/>
  <c r="H739" i="3"/>
  <c r="G739" i="3"/>
  <c r="I735" i="3"/>
  <c r="H734" i="3"/>
  <c r="G734" i="3"/>
  <c r="H733" i="3"/>
  <c r="G733" i="3"/>
  <c r="H732" i="3"/>
  <c r="G732" i="3"/>
  <c r="H731" i="3"/>
  <c r="G731" i="3"/>
  <c r="H730" i="3"/>
  <c r="G730" i="3"/>
  <c r="H729" i="3"/>
  <c r="G729" i="3"/>
  <c r="H728" i="3"/>
  <c r="G728" i="3"/>
  <c r="H727" i="3"/>
  <c r="G727" i="3"/>
  <c r="H726" i="3"/>
  <c r="G726" i="3"/>
  <c r="I723" i="3"/>
  <c r="H722" i="3"/>
  <c r="G722" i="3"/>
  <c r="H721" i="3"/>
  <c r="G721" i="3"/>
  <c r="H720" i="3"/>
  <c r="G720" i="3"/>
  <c r="H719" i="3"/>
  <c r="G719" i="3"/>
  <c r="H718" i="3"/>
  <c r="G718" i="3"/>
  <c r="H717" i="3"/>
  <c r="G717" i="3"/>
  <c r="I713" i="3"/>
  <c r="H712" i="3"/>
  <c r="G712" i="3"/>
  <c r="H711" i="3"/>
  <c r="G711" i="3"/>
  <c r="H710" i="3"/>
  <c r="G710" i="3"/>
  <c r="I707" i="3"/>
  <c r="H706" i="3"/>
  <c r="G706" i="3"/>
  <c r="H705" i="3"/>
  <c r="G705" i="3"/>
  <c r="H704" i="3"/>
  <c r="G704" i="3"/>
  <c r="H703" i="3"/>
  <c r="G703" i="3"/>
  <c r="I698" i="3"/>
  <c r="H697" i="3"/>
  <c r="G697" i="3"/>
  <c r="H696" i="3"/>
  <c r="G696" i="3"/>
  <c r="H695" i="3"/>
  <c r="G695" i="3"/>
  <c r="H694" i="3"/>
  <c r="G694" i="3"/>
  <c r="H693" i="3"/>
  <c r="G693" i="3"/>
  <c r="I690" i="3"/>
  <c r="H689" i="3"/>
  <c r="H690" i="3" s="1"/>
  <c r="G689" i="3"/>
  <c r="G690" i="3" s="1"/>
  <c r="I686" i="3"/>
  <c r="H685" i="3"/>
  <c r="H686" i="3" s="1"/>
  <c r="G685" i="3"/>
  <c r="G686" i="3" s="1"/>
  <c r="I682" i="3"/>
  <c r="H681" i="3"/>
  <c r="G681" i="3"/>
  <c r="H680" i="3"/>
  <c r="G680" i="3"/>
  <c r="H679" i="3"/>
  <c r="G679" i="3"/>
  <c r="H678" i="3"/>
  <c r="G678" i="3"/>
  <c r="H677" i="3"/>
  <c r="G677" i="3"/>
  <c r="H676" i="3"/>
  <c r="G676" i="3"/>
  <c r="H675" i="3"/>
  <c r="G675" i="3"/>
  <c r="H674" i="3"/>
  <c r="G674" i="3"/>
  <c r="H673" i="3"/>
  <c r="G673" i="3"/>
  <c r="H672" i="3"/>
  <c r="G672" i="3"/>
  <c r="I669" i="3"/>
  <c r="H668" i="3"/>
  <c r="G668" i="3"/>
  <c r="H667" i="3"/>
  <c r="G667" i="3"/>
  <c r="H666" i="3"/>
  <c r="G666" i="3"/>
  <c r="H665" i="3"/>
  <c r="G665" i="3"/>
  <c r="H664" i="3"/>
  <c r="G664" i="3"/>
  <c r="H663" i="3"/>
  <c r="G663" i="3"/>
  <c r="H662" i="3"/>
  <c r="G662" i="3"/>
  <c r="H661" i="3"/>
  <c r="G661" i="3"/>
  <c r="H660" i="3"/>
  <c r="G660" i="3"/>
  <c r="H659" i="3"/>
  <c r="G659" i="3"/>
  <c r="I655" i="3"/>
  <c r="H654" i="3"/>
  <c r="H655" i="3" s="1"/>
  <c r="G654" i="3"/>
  <c r="G655" i="3" s="1"/>
  <c r="I651" i="3"/>
  <c r="H650" i="3"/>
  <c r="G650" i="3"/>
  <c r="H649" i="3"/>
  <c r="G649" i="3"/>
  <c r="H648" i="3"/>
  <c r="G648" i="3"/>
  <c r="H647" i="3"/>
  <c r="G647" i="3"/>
  <c r="H646" i="3"/>
  <c r="G646" i="3"/>
  <c r="H645" i="3"/>
  <c r="G645" i="3"/>
  <c r="H644" i="3"/>
  <c r="G644" i="3"/>
  <c r="H643" i="3"/>
  <c r="G643" i="3"/>
  <c r="H642" i="3"/>
  <c r="G642" i="3"/>
  <c r="H641" i="3"/>
  <c r="G641" i="3"/>
  <c r="H640" i="3"/>
  <c r="G640" i="3"/>
  <c r="H639" i="3"/>
  <c r="G639" i="3"/>
  <c r="H638" i="3"/>
  <c r="G638" i="3"/>
  <c r="H637" i="3"/>
  <c r="G637" i="3"/>
  <c r="H636" i="3"/>
  <c r="G636" i="3"/>
  <c r="H635" i="3"/>
  <c r="G635" i="3"/>
  <c r="I632" i="3"/>
  <c r="H631" i="3"/>
  <c r="G631" i="3"/>
  <c r="H630" i="3"/>
  <c r="G630" i="3"/>
  <c r="H629" i="3"/>
  <c r="G629" i="3"/>
  <c r="H628" i="3"/>
  <c r="G628" i="3"/>
  <c r="H627" i="3"/>
  <c r="G627" i="3"/>
  <c r="H626" i="3"/>
  <c r="G626" i="3"/>
  <c r="H625" i="3"/>
  <c r="G625" i="3"/>
  <c r="H624" i="3"/>
  <c r="G624" i="3"/>
  <c r="H623" i="3"/>
  <c r="G623" i="3"/>
  <c r="H622" i="3"/>
  <c r="G622" i="3"/>
  <c r="H621" i="3"/>
  <c r="G621" i="3"/>
  <c r="H620" i="3"/>
  <c r="G620" i="3"/>
  <c r="H619" i="3"/>
  <c r="G619" i="3"/>
  <c r="H618" i="3"/>
  <c r="G618" i="3"/>
  <c r="H617" i="3"/>
  <c r="G617" i="3"/>
  <c r="H616" i="3"/>
  <c r="G616" i="3"/>
  <c r="H615" i="3"/>
  <c r="G615" i="3"/>
  <c r="I612" i="3"/>
  <c r="H611" i="3"/>
  <c r="G611" i="3"/>
  <c r="H610" i="3"/>
  <c r="G610" i="3"/>
  <c r="H609" i="3"/>
  <c r="G609" i="3"/>
  <c r="H608" i="3"/>
  <c r="G608" i="3"/>
  <c r="H607" i="3"/>
  <c r="G607" i="3"/>
  <c r="H606" i="3"/>
  <c r="G606" i="3"/>
  <c r="H605" i="3"/>
  <c r="G605" i="3"/>
  <c r="H604" i="3"/>
  <c r="G604" i="3"/>
  <c r="H603" i="3"/>
  <c r="G603" i="3"/>
  <c r="H602" i="3"/>
  <c r="G602" i="3"/>
  <c r="H601" i="3"/>
  <c r="G601" i="3"/>
  <c r="H600" i="3"/>
  <c r="G600" i="3"/>
  <c r="H599" i="3"/>
  <c r="G599" i="3"/>
  <c r="H598" i="3"/>
  <c r="G598" i="3"/>
  <c r="H597" i="3"/>
  <c r="G597" i="3"/>
  <c r="H596" i="3"/>
  <c r="G596" i="3"/>
  <c r="H595" i="3"/>
  <c r="G595" i="3"/>
  <c r="H594" i="3"/>
  <c r="G594" i="3"/>
  <c r="I591" i="3"/>
  <c r="H590" i="3"/>
  <c r="G590" i="3"/>
  <c r="H589" i="3"/>
  <c r="G589" i="3"/>
  <c r="H588" i="3"/>
  <c r="G588" i="3"/>
  <c r="H587" i="3"/>
  <c r="G587" i="3"/>
  <c r="H586" i="3"/>
  <c r="G586" i="3"/>
  <c r="I583" i="3"/>
  <c r="H582" i="3"/>
  <c r="G582" i="3"/>
  <c r="H581" i="3"/>
  <c r="G581" i="3"/>
  <c r="H580" i="3"/>
  <c r="G580" i="3"/>
  <c r="H579" i="3"/>
  <c r="G579" i="3"/>
  <c r="H578" i="3"/>
  <c r="G578" i="3"/>
  <c r="H577" i="3"/>
  <c r="G577" i="3"/>
  <c r="H576" i="3"/>
  <c r="G576" i="3"/>
  <c r="H575" i="3"/>
  <c r="G575" i="3"/>
  <c r="I572" i="3"/>
  <c r="H571" i="3"/>
  <c r="G571" i="3"/>
  <c r="H570" i="3"/>
  <c r="G570" i="3"/>
  <c r="I567" i="3"/>
  <c r="H566" i="3"/>
  <c r="G566" i="3"/>
  <c r="H565" i="3"/>
  <c r="G565" i="3"/>
  <c r="I562" i="3"/>
  <c r="H561" i="3"/>
  <c r="H562" i="3" s="1"/>
  <c r="G561" i="3"/>
  <c r="G562" i="3" s="1"/>
  <c r="I556" i="3"/>
  <c r="H555" i="3"/>
  <c r="H556" i="3" s="1"/>
  <c r="G555" i="3"/>
  <c r="G556" i="3" s="1"/>
  <c r="I552" i="3"/>
  <c r="H552" i="3"/>
  <c r="H551" i="3"/>
  <c r="G551" i="3"/>
  <c r="G552" i="3" s="1"/>
  <c r="I548" i="3"/>
  <c r="H547" i="3"/>
  <c r="G547" i="3"/>
  <c r="H546" i="3"/>
  <c r="G546" i="3"/>
  <c r="H545" i="3"/>
  <c r="G545" i="3"/>
  <c r="I542" i="3"/>
  <c r="H541" i="3"/>
  <c r="G541" i="3"/>
  <c r="H540" i="3"/>
  <c r="G540" i="3"/>
  <c r="H539" i="3"/>
  <c r="G539" i="3"/>
  <c r="H538" i="3"/>
  <c r="G538" i="3"/>
  <c r="I535" i="3"/>
  <c r="H534" i="3"/>
  <c r="H535" i="3" s="1"/>
  <c r="G534" i="3"/>
  <c r="G535" i="3" s="1"/>
  <c r="I531" i="3"/>
  <c r="H530" i="3"/>
  <c r="G530" i="3"/>
  <c r="H529" i="3"/>
  <c r="G529" i="3"/>
  <c r="H528" i="3"/>
  <c r="G528" i="3"/>
  <c r="H527" i="3"/>
  <c r="G527" i="3"/>
  <c r="H526" i="3"/>
  <c r="G526" i="3"/>
  <c r="H525" i="3"/>
  <c r="G525" i="3"/>
  <c r="H524" i="3"/>
  <c r="G524" i="3"/>
  <c r="H523" i="3"/>
  <c r="G523" i="3"/>
  <c r="H522" i="3"/>
  <c r="G522" i="3"/>
  <c r="H521" i="3"/>
  <c r="G521" i="3"/>
  <c r="H520" i="3"/>
  <c r="G520" i="3"/>
  <c r="I517" i="3"/>
  <c r="H516" i="3"/>
  <c r="G516" i="3"/>
  <c r="H515" i="3"/>
  <c r="G515" i="3"/>
  <c r="H514" i="3"/>
  <c r="G514" i="3"/>
  <c r="H513" i="3"/>
  <c r="G513" i="3"/>
  <c r="H512" i="3"/>
  <c r="G512" i="3"/>
  <c r="H511" i="3"/>
  <c r="G511" i="3"/>
  <c r="H510" i="3"/>
  <c r="G510" i="3"/>
  <c r="H509" i="3"/>
  <c r="G509" i="3"/>
  <c r="H508" i="3"/>
  <c r="G508" i="3"/>
  <c r="H507" i="3"/>
  <c r="G507" i="3"/>
  <c r="H506" i="3"/>
  <c r="G506" i="3"/>
  <c r="H505" i="3"/>
  <c r="G505" i="3"/>
  <c r="H504" i="3"/>
  <c r="G504" i="3"/>
  <c r="H503" i="3"/>
  <c r="G503" i="3"/>
  <c r="H502" i="3"/>
  <c r="G502" i="3"/>
  <c r="H501" i="3"/>
  <c r="G501" i="3"/>
  <c r="H500" i="3"/>
  <c r="G500" i="3"/>
  <c r="H499" i="3"/>
  <c r="G499" i="3"/>
  <c r="H498" i="3"/>
  <c r="G498" i="3"/>
  <c r="H497" i="3"/>
  <c r="G497" i="3"/>
  <c r="H496" i="3"/>
  <c r="G496" i="3"/>
  <c r="H495" i="3"/>
  <c r="G495" i="3"/>
  <c r="H494" i="3"/>
  <c r="G494" i="3"/>
  <c r="H493" i="3"/>
  <c r="G493" i="3"/>
  <c r="H492" i="3"/>
  <c r="G492" i="3"/>
  <c r="H491" i="3"/>
  <c r="G491" i="3"/>
  <c r="H490" i="3"/>
  <c r="G490" i="3"/>
  <c r="H489" i="3"/>
  <c r="G489" i="3"/>
  <c r="H488" i="3"/>
  <c r="G488" i="3"/>
  <c r="H487" i="3"/>
  <c r="G487" i="3"/>
  <c r="H486" i="3"/>
  <c r="G486" i="3"/>
  <c r="H485" i="3"/>
  <c r="G485" i="3"/>
  <c r="H484" i="3"/>
  <c r="G484" i="3"/>
  <c r="H483" i="3"/>
  <c r="G483" i="3"/>
  <c r="H482" i="3"/>
  <c r="G482" i="3"/>
  <c r="H481" i="3"/>
  <c r="G481" i="3"/>
  <c r="H480" i="3"/>
  <c r="G480" i="3"/>
  <c r="H479" i="3"/>
  <c r="G479" i="3"/>
  <c r="H478" i="3"/>
  <c r="G478" i="3"/>
  <c r="H477" i="3"/>
  <c r="G477" i="3"/>
  <c r="H476" i="3"/>
  <c r="G476" i="3"/>
  <c r="H475" i="3"/>
  <c r="G475" i="3"/>
  <c r="H474" i="3"/>
  <c r="G474" i="3"/>
  <c r="H473" i="3"/>
  <c r="G473" i="3"/>
  <c r="H472" i="3"/>
  <c r="G472" i="3"/>
  <c r="H471" i="3"/>
  <c r="G471" i="3"/>
  <c r="H470" i="3"/>
  <c r="G470" i="3"/>
  <c r="H469" i="3"/>
  <c r="G469" i="3"/>
  <c r="H468" i="3"/>
  <c r="G468" i="3"/>
  <c r="H467" i="3"/>
  <c r="G467" i="3"/>
  <c r="H466" i="3"/>
  <c r="G466" i="3"/>
  <c r="H465" i="3"/>
  <c r="G465" i="3"/>
  <c r="H464" i="3"/>
  <c r="G464" i="3"/>
  <c r="H463" i="3"/>
  <c r="G463" i="3"/>
  <c r="H462" i="3"/>
  <c r="G462" i="3"/>
  <c r="H461" i="3"/>
  <c r="G461" i="3"/>
  <c r="H460" i="3"/>
  <c r="G460" i="3"/>
  <c r="H459" i="3"/>
  <c r="G459" i="3"/>
  <c r="H458" i="3"/>
  <c r="G458" i="3"/>
  <c r="H457" i="3"/>
  <c r="G457" i="3"/>
  <c r="H456" i="3"/>
  <c r="G456" i="3"/>
  <c r="H455" i="3"/>
  <c r="G455" i="3"/>
  <c r="H454" i="3"/>
  <c r="G454" i="3"/>
  <c r="H453" i="3"/>
  <c r="G453" i="3"/>
  <c r="H452" i="3"/>
  <c r="G452" i="3"/>
  <c r="H451" i="3"/>
  <c r="G451" i="3"/>
  <c r="H450" i="3"/>
  <c r="G450" i="3"/>
  <c r="H449" i="3"/>
  <c r="G449" i="3"/>
  <c r="H448" i="3"/>
  <c r="G448" i="3"/>
  <c r="H447" i="3"/>
  <c r="G447" i="3"/>
  <c r="H446" i="3"/>
  <c r="G446" i="3"/>
  <c r="H445" i="3"/>
  <c r="G445" i="3"/>
  <c r="H444" i="3"/>
  <c r="G444" i="3"/>
  <c r="H443" i="3"/>
  <c r="G443" i="3"/>
  <c r="H442" i="3"/>
  <c r="G442" i="3"/>
  <c r="H441" i="3"/>
  <c r="G441" i="3"/>
  <c r="H440" i="3"/>
  <c r="G440" i="3"/>
  <c r="H439" i="3"/>
  <c r="G439" i="3"/>
  <c r="H438" i="3"/>
  <c r="G438" i="3"/>
  <c r="H437" i="3"/>
  <c r="G437" i="3"/>
  <c r="H436" i="3"/>
  <c r="G436" i="3"/>
  <c r="H435" i="3"/>
  <c r="G435" i="3"/>
  <c r="H434" i="3"/>
  <c r="G434" i="3"/>
  <c r="H433" i="3"/>
  <c r="G433" i="3"/>
  <c r="H432" i="3"/>
  <c r="G432" i="3"/>
  <c r="H431" i="3"/>
  <c r="G431" i="3"/>
  <c r="H430" i="3"/>
  <c r="G430" i="3"/>
  <c r="H429" i="3"/>
  <c r="G429" i="3"/>
  <c r="H428" i="3"/>
  <c r="G428" i="3"/>
  <c r="H427" i="3"/>
  <c r="G427" i="3"/>
  <c r="H426" i="3"/>
  <c r="G426" i="3"/>
  <c r="H425" i="3"/>
  <c r="G425" i="3"/>
  <c r="H424" i="3"/>
  <c r="G424" i="3"/>
  <c r="H423" i="3"/>
  <c r="G423" i="3"/>
  <c r="I418" i="3"/>
  <c r="H417" i="3"/>
  <c r="G417" i="3"/>
  <c r="H416" i="3"/>
  <c r="G416" i="3"/>
  <c r="G418" i="3" s="1"/>
  <c r="I413" i="3"/>
  <c r="H412" i="3"/>
  <c r="G412" i="3"/>
  <c r="H411" i="3"/>
  <c r="H413" i="3" s="1"/>
  <c r="G411" i="3"/>
  <c r="I408" i="3"/>
  <c r="H407" i="3"/>
  <c r="G407" i="3"/>
  <c r="H406" i="3"/>
  <c r="G406" i="3"/>
  <c r="H405" i="3"/>
  <c r="G405" i="3"/>
  <c r="H404" i="3"/>
  <c r="G404" i="3"/>
  <c r="H403" i="3"/>
  <c r="G403" i="3"/>
  <c r="H402" i="3"/>
  <c r="G402" i="3"/>
  <c r="H401" i="3"/>
  <c r="G401" i="3"/>
  <c r="H400" i="3"/>
  <c r="G400" i="3"/>
  <c r="H399" i="3"/>
  <c r="G399" i="3"/>
  <c r="H398" i="3"/>
  <c r="G398" i="3"/>
  <c r="H397" i="3"/>
  <c r="G397" i="3"/>
  <c r="H396" i="3"/>
  <c r="G396" i="3"/>
  <c r="H395" i="3"/>
  <c r="G395" i="3"/>
  <c r="H394" i="3"/>
  <c r="G394" i="3"/>
  <c r="H393" i="3"/>
  <c r="G393" i="3"/>
  <c r="H392" i="3"/>
  <c r="G392" i="3"/>
  <c r="H391" i="3"/>
  <c r="G391" i="3"/>
  <c r="H390" i="3"/>
  <c r="G390" i="3"/>
  <c r="H389" i="3"/>
  <c r="G389" i="3"/>
  <c r="H388" i="3"/>
  <c r="G388" i="3"/>
  <c r="H387" i="3"/>
  <c r="G387" i="3"/>
  <c r="H386" i="3"/>
  <c r="G386" i="3"/>
  <c r="H385" i="3"/>
  <c r="G385" i="3"/>
  <c r="H384" i="3"/>
  <c r="G384" i="3"/>
  <c r="H383" i="3"/>
  <c r="G383" i="3"/>
  <c r="H382" i="3"/>
  <c r="G382" i="3"/>
  <c r="H381" i="3"/>
  <c r="G381" i="3"/>
  <c r="H380" i="3"/>
  <c r="G380" i="3"/>
  <c r="H379" i="3"/>
  <c r="G379" i="3"/>
  <c r="H378" i="3"/>
  <c r="G378" i="3"/>
  <c r="H377" i="3"/>
  <c r="G377" i="3"/>
  <c r="H376" i="3"/>
  <c r="G376" i="3"/>
  <c r="H375" i="3"/>
  <c r="G375" i="3"/>
  <c r="H374" i="3"/>
  <c r="G374" i="3"/>
  <c r="H373" i="3"/>
  <c r="G373" i="3"/>
  <c r="H372" i="3"/>
  <c r="G372" i="3"/>
  <c r="H371" i="3"/>
  <c r="G371" i="3"/>
  <c r="H370" i="3"/>
  <c r="G370" i="3"/>
  <c r="H369" i="3"/>
  <c r="G369" i="3"/>
  <c r="H368" i="3"/>
  <c r="G368" i="3"/>
  <c r="H367" i="3"/>
  <c r="G367" i="3"/>
  <c r="H366" i="3"/>
  <c r="G366" i="3"/>
  <c r="H365" i="3"/>
  <c r="G365" i="3"/>
  <c r="H364" i="3"/>
  <c r="G364" i="3"/>
  <c r="H363" i="3"/>
  <c r="G363" i="3"/>
  <c r="H362" i="3"/>
  <c r="G362" i="3"/>
  <c r="H361" i="3"/>
  <c r="G361" i="3"/>
  <c r="H360" i="3"/>
  <c r="G360" i="3"/>
  <c r="H359" i="3"/>
  <c r="G359" i="3"/>
  <c r="H358" i="3"/>
  <c r="G358" i="3"/>
  <c r="H357" i="3"/>
  <c r="G357" i="3"/>
  <c r="H356" i="3"/>
  <c r="G356" i="3"/>
  <c r="H355" i="3"/>
  <c r="G355" i="3"/>
  <c r="H354" i="3"/>
  <c r="G354" i="3"/>
  <c r="H353" i="3"/>
  <c r="G353" i="3"/>
  <c r="H352" i="3"/>
  <c r="G352" i="3"/>
  <c r="H351" i="3"/>
  <c r="G351" i="3"/>
  <c r="H350" i="3"/>
  <c r="G350" i="3"/>
  <c r="H349" i="3"/>
  <c r="G349" i="3"/>
  <c r="I346" i="3"/>
  <c r="H345" i="3"/>
  <c r="G345" i="3"/>
  <c r="H344" i="3"/>
  <c r="G344" i="3"/>
  <c r="H343" i="3"/>
  <c r="G343" i="3"/>
  <c r="H342" i="3"/>
  <c r="G342" i="3"/>
  <c r="I339" i="3"/>
  <c r="H338" i="3"/>
  <c r="G338" i="3"/>
  <c r="H337" i="3"/>
  <c r="G337" i="3"/>
  <c r="H336" i="3"/>
  <c r="G336" i="3"/>
  <c r="H335" i="3"/>
  <c r="G335" i="3"/>
  <c r="I332" i="3"/>
  <c r="H331" i="3"/>
  <c r="G331" i="3"/>
  <c r="H330" i="3"/>
  <c r="G330" i="3"/>
  <c r="I327" i="3"/>
  <c r="H326" i="3"/>
  <c r="G326" i="3"/>
  <c r="H325" i="3"/>
  <c r="G325" i="3"/>
  <c r="H324" i="3"/>
  <c r="G324" i="3"/>
  <c r="H323" i="3"/>
  <c r="G323" i="3"/>
  <c r="H322" i="3"/>
  <c r="G322" i="3"/>
  <c r="H321" i="3"/>
  <c r="G321" i="3"/>
  <c r="H320" i="3"/>
  <c r="G320" i="3"/>
  <c r="H319" i="3"/>
  <c r="G319" i="3"/>
  <c r="H318" i="3"/>
  <c r="G318" i="3"/>
  <c r="H317" i="3"/>
  <c r="G317" i="3"/>
  <c r="H316" i="3"/>
  <c r="G316" i="3"/>
  <c r="H315" i="3"/>
  <c r="G315" i="3"/>
  <c r="I312" i="3"/>
  <c r="H311" i="3"/>
  <c r="G311" i="3"/>
  <c r="H310" i="3"/>
  <c r="G310" i="3"/>
  <c r="H309" i="3"/>
  <c r="G309" i="3"/>
  <c r="H308" i="3"/>
  <c r="G308" i="3"/>
  <c r="H307" i="3"/>
  <c r="G307" i="3"/>
  <c r="H306" i="3"/>
  <c r="G306" i="3"/>
  <c r="H305" i="3"/>
  <c r="G305" i="3"/>
  <c r="H304" i="3"/>
  <c r="G304" i="3"/>
  <c r="H303" i="3"/>
  <c r="G303" i="3"/>
  <c r="H302" i="3"/>
  <c r="G302" i="3"/>
  <c r="H301" i="3"/>
  <c r="G301" i="3"/>
  <c r="H300" i="3"/>
  <c r="G300" i="3"/>
  <c r="H299" i="3"/>
  <c r="G299" i="3"/>
  <c r="H298" i="3"/>
  <c r="G298" i="3"/>
  <c r="H297" i="3"/>
  <c r="G297" i="3"/>
  <c r="H296" i="3"/>
  <c r="G296" i="3"/>
  <c r="H295" i="3"/>
  <c r="G295" i="3"/>
  <c r="H294" i="3"/>
  <c r="G294" i="3"/>
  <c r="H293" i="3"/>
  <c r="G293" i="3"/>
  <c r="H292" i="3"/>
  <c r="G292" i="3"/>
  <c r="H291" i="3"/>
  <c r="G291" i="3"/>
  <c r="H290" i="3"/>
  <c r="G290" i="3"/>
  <c r="H289" i="3"/>
  <c r="G289" i="3"/>
  <c r="H288" i="3"/>
  <c r="G288" i="3"/>
  <c r="H287" i="3"/>
  <c r="G287" i="3"/>
  <c r="H286" i="3"/>
  <c r="G286" i="3"/>
  <c r="H285" i="3"/>
  <c r="G285" i="3"/>
  <c r="H284" i="3"/>
  <c r="G284" i="3"/>
  <c r="H283" i="3"/>
  <c r="G283" i="3"/>
  <c r="H282" i="3"/>
  <c r="G282" i="3"/>
  <c r="H281" i="3"/>
  <c r="G281" i="3"/>
  <c r="H280" i="3"/>
  <c r="G280" i="3"/>
  <c r="H279" i="3"/>
  <c r="G279" i="3"/>
  <c r="H278" i="3"/>
  <c r="G278" i="3"/>
  <c r="H277" i="3"/>
  <c r="G277" i="3"/>
  <c r="H276" i="3"/>
  <c r="G276" i="3"/>
  <c r="H275" i="3"/>
  <c r="G275" i="3"/>
  <c r="H274" i="3"/>
  <c r="G274" i="3"/>
  <c r="H273" i="3"/>
  <c r="G273" i="3"/>
  <c r="H272" i="3"/>
  <c r="G272" i="3"/>
  <c r="H271" i="3"/>
  <c r="G271" i="3"/>
  <c r="H270" i="3"/>
  <c r="G270" i="3"/>
  <c r="H269" i="3"/>
  <c r="G269" i="3"/>
  <c r="H268" i="3"/>
  <c r="G268" i="3"/>
  <c r="H267" i="3"/>
  <c r="G267" i="3"/>
  <c r="H266" i="3"/>
  <c r="G266" i="3"/>
  <c r="H265" i="3"/>
  <c r="G265" i="3"/>
  <c r="H264" i="3"/>
  <c r="G264" i="3"/>
  <c r="H263" i="3"/>
  <c r="G263" i="3"/>
  <c r="H262" i="3"/>
  <c r="G262" i="3"/>
  <c r="H261" i="3"/>
  <c r="G261" i="3"/>
  <c r="H260" i="3"/>
  <c r="G260" i="3"/>
  <c r="H259" i="3"/>
  <c r="G259" i="3"/>
  <c r="H258" i="3"/>
  <c r="G258" i="3"/>
  <c r="H257" i="3"/>
  <c r="G257" i="3"/>
  <c r="H256" i="3"/>
  <c r="G256" i="3"/>
  <c r="H255" i="3"/>
  <c r="G255" i="3"/>
  <c r="H254" i="3"/>
  <c r="G254" i="3"/>
  <c r="H253" i="3"/>
  <c r="G253" i="3"/>
  <c r="H252" i="3"/>
  <c r="G252" i="3"/>
  <c r="H251" i="3"/>
  <c r="G251" i="3"/>
  <c r="H250" i="3"/>
  <c r="G250" i="3"/>
  <c r="H249" i="3"/>
  <c r="G249" i="3"/>
  <c r="H248" i="3"/>
  <c r="G248" i="3"/>
  <c r="H247" i="3"/>
  <c r="G247" i="3"/>
  <c r="H246" i="3"/>
  <c r="G246" i="3"/>
  <c r="H245" i="3"/>
  <c r="G245" i="3"/>
  <c r="H244" i="3"/>
  <c r="G244" i="3"/>
  <c r="H243" i="3"/>
  <c r="G243" i="3"/>
  <c r="H242" i="3"/>
  <c r="G242" i="3"/>
  <c r="H241" i="3"/>
  <c r="G241" i="3"/>
  <c r="H240" i="3"/>
  <c r="G240" i="3"/>
  <c r="H239" i="3"/>
  <c r="G239" i="3"/>
  <c r="H238" i="3"/>
  <c r="G238" i="3"/>
  <c r="H237" i="3"/>
  <c r="G237" i="3"/>
  <c r="H236" i="3"/>
  <c r="G236" i="3"/>
  <c r="H235" i="3"/>
  <c r="G235" i="3"/>
  <c r="H234" i="3"/>
  <c r="G234" i="3"/>
  <c r="H233" i="3"/>
  <c r="G233" i="3"/>
  <c r="H232" i="3"/>
  <c r="G232" i="3"/>
  <c r="H231" i="3"/>
  <c r="G231" i="3"/>
  <c r="H230" i="3"/>
  <c r="G230" i="3"/>
  <c r="H229" i="3"/>
  <c r="G229" i="3"/>
  <c r="H228" i="3"/>
  <c r="G228" i="3"/>
  <c r="H227" i="3"/>
  <c r="G227" i="3"/>
  <c r="H226" i="3"/>
  <c r="G226" i="3"/>
  <c r="H225" i="3"/>
  <c r="G225" i="3"/>
  <c r="H224" i="3"/>
  <c r="G224" i="3"/>
  <c r="H223" i="3"/>
  <c r="G223" i="3"/>
  <c r="H222" i="3"/>
  <c r="G222" i="3"/>
  <c r="H221" i="3"/>
  <c r="G221" i="3"/>
  <c r="H220" i="3"/>
  <c r="G220" i="3"/>
  <c r="H219" i="3"/>
  <c r="G219" i="3"/>
  <c r="H218" i="3"/>
  <c r="G218" i="3"/>
  <c r="H217" i="3"/>
  <c r="G217" i="3"/>
  <c r="I214" i="3"/>
  <c r="H213" i="3"/>
  <c r="G213" i="3"/>
  <c r="H212" i="3"/>
  <c r="G212" i="3"/>
  <c r="H211" i="3"/>
  <c r="G211" i="3"/>
  <c r="H210" i="3"/>
  <c r="G210" i="3"/>
  <c r="H209" i="3"/>
  <c r="G209" i="3"/>
  <c r="H208" i="3"/>
  <c r="G208" i="3"/>
  <c r="H207" i="3"/>
  <c r="G207" i="3"/>
  <c r="H206" i="3"/>
  <c r="G206" i="3"/>
  <c r="H205" i="3"/>
  <c r="G205" i="3"/>
  <c r="I202" i="3"/>
  <c r="H201" i="3"/>
  <c r="H202" i="3" s="1"/>
  <c r="G201" i="3"/>
  <c r="G202" i="3" s="1"/>
  <c r="I198" i="3"/>
  <c r="H197" i="3"/>
  <c r="H198" i="3" s="1"/>
  <c r="G197" i="3"/>
  <c r="G198" i="3" s="1"/>
  <c r="I194" i="3"/>
  <c r="H193" i="3"/>
  <c r="G193" i="3"/>
  <c r="H192" i="3"/>
  <c r="G192" i="3"/>
  <c r="H191" i="3"/>
  <c r="G191" i="3"/>
  <c r="H190" i="3"/>
  <c r="G190" i="3"/>
  <c r="H189" i="3"/>
  <c r="G189" i="3"/>
  <c r="H188" i="3"/>
  <c r="G188" i="3"/>
  <c r="H187" i="3"/>
  <c r="G187" i="3"/>
  <c r="H186" i="3"/>
  <c r="G186" i="3"/>
  <c r="H185" i="3"/>
  <c r="G185" i="3"/>
  <c r="H184" i="3"/>
  <c r="G184" i="3"/>
  <c r="H183" i="3"/>
  <c r="G183" i="3"/>
  <c r="H182" i="3"/>
  <c r="G182" i="3"/>
  <c r="H181" i="3"/>
  <c r="G181" i="3"/>
  <c r="H180" i="3"/>
  <c r="G180" i="3"/>
  <c r="H179" i="3"/>
  <c r="G179" i="3"/>
  <c r="I176" i="3"/>
  <c r="H175" i="3"/>
  <c r="G175" i="3"/>
  <c r="H174" i="3"/>
  <c r="G174" i="3"/>
  <c r="H173" i="3"/>
  <c r="G173" i="3"/>
  <c r="H172" i="3"/>
  <c r="G172" i="3"/>
  <c r="I169" i="3"/>
  <c r="H168" i="3"/>
  <c r="H169" i="3" s="1"/>
  <c r="G168" i="3"/>
  <c r="G169" i="3" s="1"/>
  <c r="I165" i="3"/>
  <c r="H164" i="3"/>
  <c r="G164" i="3"/>
  <c r="H163" i="3"/>
  <c r="G163" i="3"/>
  <c r="H162" i="3"/>
  <c r="G162" i="3"/>
  <c r="H161" i="3"/>
  <c r="G161" i="3"/>
  <c r="H160" i="3"/>
  <c r="G160" i="3"/>
  <c r="H159" i="3"/>
  <c r="G159" i="3"/>
  <c r="H158" i="3"/>
  <c r="G158" i="3"/>
  <c r="H157" i="3"/>
  <c r="G157" i="3"/>
  <c r="H156" i="3"/>
  <c r="G156" i="3"/>
  <c r="I153" i="3"/>
  <c r="H152" i="3"/>
  <c r="G152" i="3"/>
  <c r="H151" i="3"/>
  <c r="G151" i="3"/>
  <c r="H150" i="3"/>
  <c r="G150" i="3"/>
  <c r="H149" i="3"/>
  <c r="G149" i="3"/>
  <c r="H148" i="3"/>
  <c r="G148" i="3"/>
  <c r="H147" i="3"/>
  <c r="G147" i="3"/>
  <c r="H146" i="3"/>
  <c r="G146" i="3"/>
  <c r="H145" i="3"/>
  <c r="G145" i="3"/>
  <c r="H144" i="3"/>
  <c r="G144" i="3"/>
  <c r="H143" i="3"/>
  <c r="G143" i="3"/>
  <c r="H142" i="3"/>
  <c r="G142" i="3"/>
  <c r="I139" i="3"/>
  <c r="H138" i="3"/>
  <c r="G138" i="3"/>
  <c r="H137" i="3"/>
  <c r="G137" i="3"/>
  <c r="I134" i="3"/>
  <c r="H133" i="3"/>
  <c r="H132" i="3"/>
  <c r="H131" i="3"/>
  <c r="H130" i="3"/>
  <c r="I127" i="3"/>
  <c r="H126" i="3"/>
  <c r="G126" i="3"/>
  <c r="H125" i="3"/>
  <c r="G125" i="3"/>
  <c r="H124" i="3"/>
  <c r="G124" i="3"/>
  <c r="I121" i="3"/>
  <c r="H120" i="3"/>
  <c r="G120" i="3"/>
  <c r="H119" i="3"/>
  <c r="G119" i="3"/>
  <c r="H118" i="3"/>
  <c r="G118" i="3"/>
  <c r="H117" i="3"/>
  <c r="G117" i="3"/>
  <c r="H116" i="3"/>
  <c r="G116" i="3"/>
  <c r="H115" i="3"/>
  <c r="G115" i="3"/>
  <c r="I112" i="3"/>
  <c r="H111" i="3"/>
  <c r="G111" i="3"/>
  <c r="H110" i="3"/>
  <c r="G110" i="3"/>
  <c r="H109" i="3"/>
  <c r="G109" i="3"/>
  <c r="H108" i="3"/>
  <c r="G108" i="3"/>
  <c r="H107" i="3"/>
  <c r="G107" i="3"/>
  <c r="H106" i="3"/>
  <c r="G106" i="3"/>
  <c r="H105" i="3"/>
  <c r="G105" i="3"/>
  <c r="H104" i="3"/>
  <c r="G104" i="3"/>
  <c r="H103" i="3"/>
  <c r="G103" i="3"/>
  <c r="H102" i="3"/>
  <c r="G102" i="3"/>
  <c r="H101" i="3"/>
  <c r="G101" i="3"/>
  <c r="H100" i="3"/>
  <c r="G100" i="3"/>
  <c r="H99" i="3"/>
  <c r="G99" i="3"/>
  <c r="H98" i="3"/>
  <c r="G98" i="3"/>
  <c r="H97" i="3"/>
  <c r="G97" i="3"/>
  <c r="I94" i="3"/>
  <c r="H93" i="3"/>
  <c r="G93" i="3"/>
  <c r="H92" i="3"/>
  <c r="G92" i="3"/>
  <c r="H91" i="3"/>
  <c r="G91" i="3"/>
  <c r="H90" i="3"/>
  <c r="G90" i="3"/>
  <c r="H89" i="3"/>
  <c r="G89" i="3"/>
  <c r="H88" i="3"/>
  <c r="G88" i="3"/>
  <c r="H87" i="3"/>
  <c r="G87" i="3"/>
  <c r="H86" i="3"/>
  <c r="G86" i="3"/>
  <c r="H85" i="3"/>
  <c r="G85" i="3"/>
  <c r="H84" i="3"/>
  <c r="G84" i="3"/>
  <c r="I81" i="3"/>
  <c r="H80" i="3"/>
  <c r="G80" i="3"/>
  <c r="H79" i="3"/>
  <c r="G79" i="3"/>
  <c r="H78" i="3"/>
  <c r="G78" i="3"/>
  <c r="H77" i="3"/>
  <c r="G77" i="3"/>
  <c r="H76" i="3"/>
  <c r="G76" i="3"/>
  <c r="H75" i="3"/>
  <c r="G75" i="3"/>
  <c r="H74" i="3"/>
  <c r="G74" i="3"/>
  <c r="H73" i="3"/>
  <c r="G73" i="3"/>
  <c r="H72" i="3"/>
  <c r="G72" i="3"/>
  <c r="H71" i="3"/>
  <c r="G71" i="3"/>
  <c r="H70" i="3"/>
  <c r="G70" i="3"/>
  <c r="H69" i="3"/>
  <c r="G69" i="3"/>
  <c r="H68" i="3"/>
  <c r="G68" i="3"/>
  <c r="H67" i="3"/>
  <c r="G67" i="3"/>
  <c r="H66" i="3"/>
  <c r="G66" i="3"/>
  <c r="H65" i="3"/>
  <c r="G65" i="3"/>
  <c r="H64" i="3"/>
  <c r="G64" i="3"/>
  <c r="H63" i="3"/>
  <c r="G63" i="3"/>
  <c r="H62" i="3"/>
  <c r="G62" i="3"/>
  <c r="H61" i="3"/>
  <c r="G61" i="3"/>
  <c r="H60" i="3"/>
  <c r="G60" i="3"/>
  <c r="H59" i="3"/>
  <c r="G59" i="3"/>
  <c r="H58" i="3"/>
  <c r="G58" i="3"/>
  <c r="H57" i="3"/>
  <c r="G57" i="3"/>
  <c r="H56" i="3"/>
  <c r="G56" i="3"/>
  <c r="H55" i="3"/>
  <c r="G55" i="3"/>
  <c r="H54" i="3"/>
  <c r="G54" i="3"/>
  <c r="H53" i="3"/>
  <c r="G53" i="3"/>
  <c r="H52" i="3"/>
  <c r="G52" i="3"/>
  <c r="H51" i="3"/>
  <c r="G51" i="3"/>
  <c r="H50" i="3"/>
  <c r="G50" i="3"/>
  <c r="H49" i="3"/>
  <c r="G49" i="3"/>
  <c r="H48" i="3"/>
  <c r="G48" i="3"/>
  <c r="H47" i="3"/>
  <c r="G47" i="3"/>
  <c r="H46" i="3"/>
  <c r="G46" i="3"/>
  <c r="H45" i="3"/>
  <c r="G45" i="3"/>
  <c r="H44" i="3"/>
  <c r="G44" i="3"/>
  <c r="H43" i="3"/>
  <c r="G43" i="3"/>
  <c r="H42" i="3"/>
  <c r="G42" i="3"/>
  <c r="H41" i="3"/>
  <c r="G41" i="3"/>
  <c r="H40" i="3"/>
  <c r="G40" i="3"/>
  <c r="H39" i="3"/>
  <c r="G39" i="3"/>
  <c r="H38" i="3"/>
  <c r="G38" i="3"/>
  <c r="H37" i="3"/>
  <c r="G37" i="3"/>
  <c r="H36" i="3"/>
  <c r="G36" i="3"/>
  <c r="H35" i="3"/>
  <c r="G35" i="3"/>
  <c r="H34" i="3"/>
  <c r="G34" i="3"/>
  <c r="H33" i="3"/>
  <c r="G33" i="3"/>
  <c r="H32" i="3"/>
  <c r="G32" i="3"/>
  <c r="H31" i="3"/>
  <c r="G31" i="3"/>
  <c r="I28" i="3"/>
  <c r="H26" i="3"/>
  <c r="G26" i="3"/>
  <c r="H25" i="3"/>
  <c r="G25" i="3"/>
  <c r="H24" i="3"/>
  <c r="G24" i="3"/>
  <c r="H23" i="3"/>
  <c r="G23" i="3"/>
  <c r="H22" i="3"/>
  <c r="G22" i="3"/>
  <c r="H21" i="3"/>
  <c r="G21" i="3"/>
  <c r="H20" i="3"/>
  <c r="G20" i="3"/>
  <c r="H19" i="3"/>
  <c r="G19" i="3"/>
  <c r="H18" i="3"/>
  <c r="G18" i="3"/>
  <c r="H17" i="3"/>
  <c r="G17" i="3"/>
  <c r="H16" i="3"/>
  <c r="G16" i="3"/>
  <c r="H15" i="3"/>
  <c r="G15" i="3"/>
  <c r="H14" i="3"/>
  <c r="G14" i="3"/>
  <c r="H13" i="3"/>
  <c r="G13" i="3"/>
  <c r="H12" i="3"/>
  <c r="G12" i="3"/>
  <c r="H11" i="3"/>
  <c r="G11" i="3"/>
  <c r="H10" i="3"/>
  <c r="G10" i="3"/>
  <c r="H9" i="3"/>
  <c r="G9" i="3"/>
  <c r="H8" i="3"/>
  <c r="G8" i="3"/>
  <c r="I4" i="3"/>
  <c r="H4" i="3"/>
  <c r="F124" i="2"/>
  <c r="F125" i="2" s="1"/>
  <c r="T105" i="2"/>
  <c r="B105" i="2"/>
  <c r="F102" i="2"/>
  <c r="F101" i="2"/>
  <c r="H96" i="2"/>
  <c r="B95" i="2"/>
  <c r="B94" i="2"/>
  <c r="V93" i="2"/>
  <c r="H93" i="2"/>
  <c r="B92" i="2"/>
  <c r="T91" i="2"/>
  <c r="P91" i="2"/>
  <c r="L91" i="2"/>
  <c r="P90" i="2"/>
  <c r="T90" i="2" s="1"/>
  <c r="L90" i="2"/>
  <c r="T89" i="2"/>
  <c r="P89" i="2"/>
  <c r="L89" i="2"/>
  <c r="P88" i="2"/>
  <c r="R88" i="2" s="1"/>
  <c r="J88" i="2"/>
  <c r="T87" i="2"/>
  <c r="P87" i="2"/>
  <c r="L87" i="2"/>
  <c r="P86" i="2"/>
  <c r="R86" i="2" s="1"/>
  <c r="J86" i="2"/>
  <c r="R85" i="2"/>
  <c r="P85" i="2"/>
  <c r="J85" i="2"/>
  <c r="J17" i="2" s="1"/>
  <c r="L84" i="2"/>
  <c r="L93" i="2" s="1"/>
  <c r="L96" i="2" s="1"/>
  <c r="H84" i="2"/>
  <c r="R83" i="2"/>
  <c r="R84" i="2" s="1"/>
  <c r="R93" i="2" s="1"/>
  <c r="P83" i="2"/>
  <c r="N83" i="2" s="1"/>
  <c r="N15" i="2" s="1"/>
  <c r="J83" i="2"/>
  <c r="J84" i="2" s="1"/>
  <c r="J93" i="2" s="1"/>
  <c r="B83" i="2"/>
  <c r="L82" i="2"/>
  <c r="P82" i="2" s="1"/>
  <c r="B82" i="2"/>
  <c r="B81" i="2"/>
  <c r="R80" i="2"/>
  <c r="N80" i="2"/>
  <c r="J80" i="2"/>
  <c r="B72" i="2"/>
  <c r="T69" i="2"/>
  <c r="B69" i="2"/>
  <c r="F67" i="2"/>
  <c r="F66" i="2"/>
  <c r="B62" i="2"/>
  <c r="B61" i="2"/>
  <c r="U59" i="2"/>
  <c r="B59" i="2"/>
  <c r="L58" i="2"/>
  <c r="P58" i="2" s="1"/>
  <c r="T58" i="2" s="1"/>
  <c r="T23" i="2" s="1"/>
  <c r="P57" i="2"/>
  <c r="T57" i="2" s="1"/>
  <c r="T22" i="2" s="1"/>
  <c r="L57" i="2"/>
  <c r="L56" i="2"/>
  <c r="P56" i="2" s="1"/>
  <c r="T56" i="2" s="1"/>
  <c r="T21" i="2" s="1"/>
  <c r="P55" i="2"/>
  <c r="R55" i="2" s="1"/>
  <c r="J55" i="2"/>
  <c r="J20" i="2" s="1"/>
  <c r="L54" i="2"/>
  <c r="P54" i="2" s="1"/>
  <c r="T54" i="2" s="1"/>
  <c r="T19" i="2" s="1"/>
  <c r="P53" i="2"/>
  <c r="N53" i="2" s="1"/>
  <c r="J53" i="2"/>
  <c r="P52" i="2"/>
  <c r="R52" i="2" s="1"/>
  <c r="R17" i="2" s="1"/>
  <c r="J52" i="2"/>
  <c r="H51" i="2"/>
  <c r="H60" i="2" s="1"/>
  <c r="H63" i="2" s="1"/>
  <c r="R50" i="2"/>
  <c r="R51" i="2" s="1"/>
  <c r="P50" i="2"/>
  <c r="N50" i="2"/>
  <c r="N51" i="2" s="1"/>
  <c r="J50" i="2"/>
  <c r="J15" i="2" s="1"/>
  <c r="L15" i="2" s="1"/>
  <c r="L49" i="2"/>
  <c r="P49" i="2" s="1"/>
  <c r="B49" i="2"/>
  <c r="B48" i="2"/>
  <c r="R47" i="2"/>
  <c r="N47" i="2"/>
  <c r="N12" i="2" s="1"/>
  <c r="J47" i="2"/>
  <c r="B39" i="2"/>
  <c r="T36" i="2"/>
  <c r="B36" i="2"/>
  <c r="F33" i="2"/>
  <c r="B27" i="2"/>
  <c r="B26" i="2"/>
  <c r="V25" i="2"/>
  <c r="B24" i="2"/>
  <c r="R23" i="2"/>
  <c r="N23" i="2"/>
  <c r="L23" i="2"/>
  <c r="J23" i="2" s="1"/>
  <c r="H23" i="2"/>
  <c r="R22" i="2"/>
  <c r="N22" i="2"/>
  <c r="L22" i="2"/>
  <c r="P22" i="2" s="1"/>
  <c r="J22" i="2"/>
  <c r="H22" i="2"/>
  <c r="R21" i="2"/>
  <c r="N21" i="2"/>
  <c r="L21" i="2"/>
  <c r="P21" i="2" s="1"/>
  <c r="J21" i="2"/>
  <c r="H21" i="2"/>
  <c r="T20" i="2"/>
  <c r="N20" i="2"/>
  <c r="L20" i="2"/>
  <c r="P20" i="2" s="1"/>
  <c r="H20" i="2"/>
  <c r="R19" i="2"/>
  <c r="N19" i="2"/>
  <c r="L19" i="2"/>
  <c r="P19" i="2" s="1"/>
  <c r="J19" i="2"/>
  <c r="H19" i="2"/>
  <c r="T18" i="2"/>
  <c r="L18" i="2"/>
  <c r="J18" i="2"/>
  <c r="H18" i="2"/>
  <c r="L17" i="2"/>
  <c r="H17" i="2"/>
  <c r="H15" i="2"/>
  <c r="R14" i="2"/>
  <c r="L14" i="2"/>
  <c r="L16" i="2" s="1"/>
  <c r="L25" i="2" s="1"/>
  <c r="L28" i="2" s="1"/>
  <c r="J14" i="2"/>
  <c r="J16" i="2" s="1"/>
  <c r="H14" i="2"/>
  <c r="H16" i="2" s="1"/>
  <c r="H25" i="2" s="1"/>
  <c r="H28" i="2" s="1"/>
  <c r="B13" i="2"/>
  <c r="R12" i="2"/>
  <c r="I424" i="5" l="1"/>
  <c r="I476" i="5"/>
  <c r="H476" i="5" s="1"/>
  <c r="I379" i="5"/>
  <c r="I449" i="5"/>
  <c r="G449" i="5" s="1"/>
  <c r="I474" i="5"/>
  <c r="H474" i="5" s="1"/>
  <c r="I260" i="26"/>
  <c r="H260" i="26" s="1"/>
  <c r="O260" i="26" s="1"/>
  <c r="I262" i="26"/>
  <c r="H262" i="26" s="1"/>
  <c r="O262" i="26" s="1"/>
  <c r="I269" i="26"/>
  <c r="H269" i="26" s="1"/>
  <c r="O269" i="26" s="1"/>
  <c r="I358" i="26"/>
  <c r="I457" i="5"/>
  <c r="G457" i="5" s="1"/>
  <c r="I459" i="26"/>
  <c r="G459" i="26" s="1"/>
  <c r="N459" i="26" s="1"/>
  <c r="I485" i="26"/>
  <c r="I524" i="26"/>
  <c r="I528" i="5"/>
  <c r="I321" i="5"/>
  <c r="I363" i="5"/>
  <c r="I116" i="26"/>
  <c r="I207" i="26"/>
  <c r="G207" i="26" s="1"/>
  <c r="N207" i="26" s="1"/>
  <c r="I258" i="5"/>
  <c r="H258" i="5" s="1"/>
  <c r="I396" i="26"/>
  <c r="I452" i="5"/>
  <c r="G452" i="5" s="1"/>
  <c r="I454" i="26"/>
  <c r="G454" i="26" s="1"/>
  <c r="N454" i="26" s="1"/>
  <c r="I496" i="5"/>
  <c r="H496" i="5" s="1"/>
  <c r="I596" i="5"/>
  <c r="I641" i="5"/>
  <c r="I445" i="5"/>
  <c r="G445" i="5" s="1"/>
  <c r="I448" i="26"/>
  <c r="G448" i="26" s="1"/>
  <c r="N448" i="26" s="1"/>
  <c r="I601" i="5"/>
  <c r="I801" i="5"/>
  <c r="I424" i="26"/>
  <c r="I425" i="26"/>
  <c r="I463" i="26"/>
  <c r="H463" i="26" s="1"/>
  <c r="O463" i="26" s="1"/>
  <c r="I465" i="26"/>
  <c r="H465" i="26" s="1"/>
  <c r="O465" i="26" s="1"/>
  <c r="I467" i="26"/>
  <c r="H467" i="26" s="1"/>
  <c r="O467" i="26" s="1"/>
  <c r="I469" i="26"/>
  <c r="H469" i="26" s="1"/>
  <c r="O469" i="26" s="1"/>
  <c r="I477" i="5"/>
  <c r="H477" i="5" s="1"/>
  <c r="I622" i="26"/>
  <c r="I741" i="5"/>
  <c r="I222" i="26"/>
  <c r="G222" i="26" s="1"/>
  <c r="N222" i="26" s="1"/>
  <c r="I391" i="5"/>
  <c r="I403" i="26"/>
  <c r="I473" i="26"/>
  <c r="H473" i="26" s="1"/>
  <c r="O473" i="26" s="1"/>
  <c r="I475" i="5"/>
  <c r="H475" i="5" s="1"/>
  <c r="I495" i="26"/>
  <c r="H495" i="26" s="1"/>
  <c r="O495" i="26" s="1"/>
  <c r="I516" i="26"/>
  <c r="I755" i="26"/>
  <c r="I948" i="26"/>
  <c r="I1056" i="26"/>
  <c r="G1056" i="26" s="1"/>
  <c r="N1056" i="26" s="1"/>
  <c r="I1112" i="26"/>
  <c r="I280" i="26"/>
  <c r="I288" i="26"/>
  <c r="H288" i="26" s="1"/>
  <c r="O288" i="26" s="1"/>
  <c r="I357" i="26"/>
  <c r="I362" i="5"/>
  <c r="I367" i="26"/>
  <c r="I431" i="26"/>
  <c r="H431" i="26" s="1"/>
  <c r="O431" i="26" s="1"/>
  <c r="I491" i="5"/>
  <c r="G491" i="5" s="1"/>
  <c r="I642" i="5"/>
  <c r="H642" i="5" s="1"/>
  <c r="I742" i="26"/>
  <c r="I448" i="5"/>
  <c r="G448" i="5" s="1"/>
  <c r="I1031" i="5"/>
  <c r="G1031" i="5" s="1"/>
  <c r="I1103" i="5"/>
  <c r="I130" i="26"/>
  <c r="I242" i="26"/>
  <c r="G242" i="26" s="1"/>
  <c r="N242" i="26" s="1"/>
  <c r="I246" i="26"/>
  <c r="G246" i="26" s="1"/>
  <c r="N246" i="26" s="1"/>
  <c r="I538" i="5"/>
  <c r="I545" i="5"/>
  <c r="I546" i="26"/>
  <c r="I555" i="5"/>
  <c r="I556" i="5" s="1"/>
  <c r="I218" i="26"/>
  <c r="I221" i="26"/>
  <c r="G221" i="26" s="1"/>
  <c r="N221" i="26" s="1"/>
  <c r="I239" i="26"/>
  <c r="G239" i="26" s="1"/>
  <c r="N239" i="26" s="1"/>
  <c r="I245" i="26"/>
  <c r="G245" i="26" s="1"/>
  <c r="N245" i="26" s="1"/>
  <c r="I256" i="26"/>
  <c r="H256" i="26" s="1"/>
  <c r="O256" i="26" s="1"/>
  <c r="I258" i="26"/>
  <c r="H258" i="26" s="1"/>
  <c r="O258" i="26" s="1"/>
  <c r="I279" i="26"/>
  <c r="I290" i="26"/>
  <c r="H290" i="26" s="1"/>
  <c r="O290" i="26" s="1"/>
  <c r="I336" i="26"/>
  <c r="I344" i="26"/>
  <c r="I356" i="26"/>
  <c r="I412" i="26"/>
  <c r="I426" i="26"/>
  <c r="G426" i="26" s="1"/>
  <c r="N426" i="26" s="1"/>
  <c r="I431" i="5"/>
  <c r="H431" i="5" s="1"/>
  <c r="I445" i="26"/>
  <c r="G445" i="26" s="1"/>
  <c r="N445" i="26" s="1"/>
  <c r="I452" i="26"/>
  <c r="G452" i="26" s="1"/>
  <c r="N452" i="26" s="1"/>
  <c r="I453" i="5"/>
  <c r="G453" i="5" s="1"/>
  <c r="I457" i="26"/>
  <c r="G457" i="26" s="1"/>
  <c r="N457" i="26" s="1"/>
  <c r="I458" i="5"/>
  <c r="G458" i="5" s="1"/>
  <c r="I494" i="26"/>
  <c r="H494" i="26" s="1"/>
  <c r="O494" i="26" s="1"/>
  <c r="I539" i="26"/>
  <c r="I547" i="26"/>
  <c r="I720" i="26"/>
  <c r="I744" i="26"/>
  <c r="I973" i="26"/>
  <c r="H116" i="26"/>
  <c r="G116" i="26"/>
  <c r="I138" i="26"/>
  <c r="I220" i="26"/>
  <c r="G220" i="26" s="1"/>
  <c r="N220" i="26" s="1"/>
  <c r="I225" i="26"/>
  <c r="H225" i="26" s="1"/>
  <c r="O225" i="26" s="1"/>
  <c r="I244" i="26"/>
  <c r="G244" i="26" s="1"/>
  <c r="N244" i="26" s="1"/>
  <c r="I252" i="5"/>
  <c r="G252" i="5" s="1"/>
  <c r="I256" i="5"/>
  <c r="H256" i="5" s="1"/>
  <c r="I271" i="26"/>
  <c r="H271" i="26" s="1"/>
  <c r="O271" i="26" s="1"/>
  <c r="I320" i="26"/>
  <c r="I324" i="26"/>
  <c r="I335" i="26"/>
  <c r="H358" i="26"/>
  <c r="O358" i="26" s="1"/>
  <c r="G358" i="26"/>
  <c r="N358" i="26" s="1"/>
  <c r="H368" i="26"/>
  <c r="O368" i="26" s="1"/>
  <c r="G368" i="26"/>
  <c r="N368" i="26" s="1"/>
  <c r="H379" i="26"/>
  <c r="O379" i="26" s="1"/>
  <c r="G379" i="26"/>
  <c r="N379" i="26" s="1"/>
  <c r="I423" i="26"/>
  <c r="H485" i="26"/>
  <c r="O485" i="26" s="1"/>
  <c r="G485" i="26"/>
  <c r="N485" i="26" s="1"/>
  <c r="I494" i="5"/>
  <c r="H494" i="5" s="1"/>
  <c r="I524" i="5"/>
  <c r="I525" i="26"/>
  <c r="I529" i="26"/>
  <c r="I538" i="26"/>
  <c r="I698" i="5"/>
  <c r="I698" i="26"/>
  <c r="H742" i="26"/>
  <c r="O742" i="26" s="1"/>
  <c r="G742" i="26"/>
  <c r="N742" i="26" s="1"/>
  <c r="H755" i="26"/>
  <c r="O755" i="26" s="1"/>
  <c r="G755" i="26"/>
  <c r="N755" i="26" s="1"/>
  <c r="G948" i="26"/>
  <c r="G1140" i="26"/>
  <c r="H1056" i="26"/>
  <c r="O1056" i="26" s="1"/>
  <c r="H1112" i="26"/>
  <c r="O1112" i="26" s="1"/>
  <c r="G1112" i="26"/>
  <c r="N1112" i="26" s="1"/>
  <c r="I118" i="26"/>
  <c r="I213" i="26"/>
  <c r="I253" i="26"/>
  <c r="G253" i="26" s="1"/>
  <c r="N253" i="26" s="1"/>
  <c r="I287" i="26"/>
  <c r="I325" i="26"/>
  <c r="I389" i="26"/>
  <c r="I450" i="26"/>
  <c r="G450" i="26" s="1"/>
  <c r="N450" i="26" s="1"/>
  <c r="I451" i="26"/>
  <c r="G451" i="26" s="1"/>
  <c r="N451" i="26" s="1"/>
  <c r="I454" i="5"/>
  <c r="G454" i="5" s="1"/>
  <c r="I475" i="26"/>
  <c r="H475" i="26" s="1"/>
  <c r="O475" i="26" s="1"/>
  <c r="I485" i="5"/>
  <c r="I496" i="26"/>
  <c r="H496" i="26" s="1"/>
  <c r="O496" i="26" s="1"/>
  <c r="I523" i="5"/>
  <c r="I529" i="5"/>
  <c r="I641" i="26"/>
  <c r="I137" i="26"/>
  <c r="I150" i="26"/>
  <c r="I205" i="26"/>
  <c r="I206" i="26"/>
  <c r="I217" i="26"/>
  <c r="I248" i="5"/>
  <c r="G248" i="5" s="1"/>
  <c r="I249" i="26"/>
  <c r="G249" i="26" s="1"/>
  <c r="N249" i="26" s="1"/>
  <c r="I251" i="26"/>
  <c r="G251" i="26" s="1"/>
  <c r="N251" i="26" s="1"/>
  <c r="I252" i="26"/>
  <c r="G252" i="26" s="1"/>
  <c r="N252" i="26" s="1"/>
  <c r="I265" i="26"/>
  <c r="H265" i="26" s="1"/>
  <c r="O265" i="26" s="1"/>
  <c r="I268" i="26"/>
  <c r="H268" i="26" s="1"/>
  <c r="O268" i="26" s="1"/>
  <c r="H321" i="26"/>
  <c r="O321" i="26" s="1"/>
  <c r="G321" i="26"/>
  <c r="N321" i="26" s="1"/>
  <c r="I343" i="26"/>
  <c r="H363" i="26"/>
  <c r="O363" i="26" s="1"/>
  <c r="G363" i="26"/>
  <c r="N363" i="26" s="1"/>
  <c r="H396" i="26"/>
  <c r="O396" i="26" s="1"/>
  <c r="G396" i="26"/>
  <c r="N396" i="26" s="1"/>
  <c r="I416" i="26"/>
  <c r="I427" i="5"/>
  <c r="G427" i="5" s="1"/>
  <c r="H524" i="26"/>
  <c r="O524" i="26" s="1"/>
  <c r="G524" i="26"/>
  <c r="N524" i="26" s="1"/>
  <c r="I530" i="26"/>
  <c r="H546" i="26"/>
  <c r="G546" i="26"/>
  <c r="H622" i="26"/>
  <c r="O622" i="26" s="1"/>
  <c r="I930" i="26"/>
  <c r="I977" i="26"/>
  <c r="I248" i="26"/>
  <c r="G248" i="26" s="1"/>
  <c r="N248" i="26" s="1"/>
  <c r="I249" i="5"/>
  <c r="G249" i="5" s="1"/>
  <c r="I257" i="26"/>
  <c r="H257" i="26" s="1"/>
  <c r="O257" i="26" s="1"/>
  <c r="I285" i="26"/>
  <c r="G285" i="26" s="1"/>
  <c r="N285" i="26" s="1"/>
  <c r="I289" i="26"/>
  <c r="H289" i="26" s="1"/>
  <c r="O289" i="26" s="1"/>
  <c r="I311" i="26"/>
  <c r="I319" i="26"/>
  <c r="I342" i="26"/>
  <c r="I354" i="26"/>
  <c r="I357" i="5"/>
  <c r="I382" i="26"/>
  <c r="I417" i="5"/>
  <c r="I430" i="26"/>
  <c r="H430" i="26" s="1"/>
  <c r="O430" i="26" s="1"/>
  <c r="I472" i="26"/>
  <c r="H472" i="26" s="1"/>
  <c r="O472" i="26" s="1"/>
  <c r="I477" i="26"/>
  <c r="H477" i="26" s="1"/>
  <c r="O477" i="26" s="1"/>
  <c r="I493" i="26"/>
  <c r="G493" i="26" s="1"/>
  <c r="N493" i="26" s="1"/>
  <c r="I523" i="26"/>
  <c r="I545" i="26"/>
  <c r="I617" i="26"/>
  <c r="I803" i="26"/>
  <c r="H801" i="26"/>
  <c r="G801" i="26"/>
  <c r="H917" i="26"/>
  <c r="G917" i="26"/>
  <c r="G1031" i="26"/>
  <c r="I1105" i="26"/>
  <c r="H1103" i="26"/>
  <c r="G1103" i="26"/>
  <c r="I125" i="26"/>
  <c r="I224" i="26"/>
  <c r="H224" i="26" s="1"/>
  <c r="O224" i="26" s="1"/>
  <c r="I226" i="26"/>
  <c r="H226" i="26" s="1"/>
  <c r="O226" i="26" s="1"/>
  <c r="I243" i="26"/>
  <c r="G243" i="26" s="1"/>
  <c r="N243" i="26" s="1"/>
  <c r="I247" i="26"/>
  <c r="G247" i="26" s="1"/>
  <c r="N247" i="26" s="1"/>
  <c r="I257" i="5"/>
  <c r="H257" i="5" s="1"/>
  <c r="I259" i="26"/>
  <c r="H259" i="26" s="1"/>
  <c r="O259" i="26" s="1"/>
  <c r="I261" i="26"/>
  <c r="H261" i="26" s="1"/>
  <c r="O261" i="26" s="1"/>
  <c r="I263" i="26"/>
  <c r="H263" i="26" s="1"/>
  <c r="O263" i="26" s="1"/>
  <c r="I267" i="26"/>
  <c r="H267" i="26" s="1"/>
  <c r="O267" i="26" s="1"/>
  <c r="I270" i="26"/>
  <c r="H270" i="26" s="1"/>
  <c r="O270" i="26" s="1"/>
  <c r="I318" i="26"/>
  <c r="I362" i="26"/>
  <c r="I391" i="26"/>
  <c r="I417" i="26"/>
  <c r="I430" i="5"/>
  <c r="H430" i="5" s="1"/>
  <c r="I432" i="26"/>
  <c r="H432" i="26" s="1"/>
  <c r="O432" i="26" s="1"/>
  <c r="I455" i="26"/>
  <c r="G455" i="26" s="1"/>
  <c r="N455" i="26" s="1"/>
  <c r="I462" i="26"/>
  <c r="H462" i="26" s="1"/>
  <c r="O462" i="26" s="1"/>
  <c r="I463" i="5"/>
  <c r="H463" i="5" s="1"/>
  <c r="I464" i="26"/>
  <c r="H464" i="26" s="1"/>
  <c r="O464" i="26" s="1"/>
  <c r="I466" i="26"/>
  <c r="H466" i="26" s="1"/>
  <c r="O466" i="26" s="1"/>
  <c r="I468" i="26"/>
  <c r="H468" i="26" s="1"/>
  <c r="O468" i="26" s="1"/>
  <c r="I471" i="5"/>
  <c r="H471" i="5" s="1"/>
  <c r="I491" i="26"/>
  <c r="G491" i="26" s="1"/>
  <c r="N491" i="26" s="1"/>
  <c r="I525" i="5"/>
  <c r="I530" i="5"/>
  <c r="I546" i="5"/>
  <c r="I621" i="5"/>
  <c r="I732" i="26"/>
  <c r="I771" i="26"/>
  <c r="I806" i="26"/>
  <c r="I824" i="26"/>
  <c r="I974" i="26"/>
  <c r="I1055" i="26"/>
  <c r="I134" i="26"/>
  <c r="H130" i="26"/>
  <c r="G130" i="26"/>
  <c r="H280" i="26"/>
  <c r="O280" i="26" s="1"/>
  <c r="G280" i="26"/>
  <c r="N280" i="26" s="1"/>
  <c r="H357" i="26"/>
  <c r="O357" i="26" s="1"/>
  <c r="G357" i="26"/>
  <c r="N357" i="26" s="1"/>
  <c r="H367" i="26"/>
  <c r="O367" i="26" s="1"/>
  <c r="G367" i="26"/>
  <c r="N367" i="26" s="1"/>
  <c r="H403" i="26"/>
  <c r="O403" i="26" s="1"/>
  <c r="G403" i="26"/>
  <c r="N403" i="26" s="1"/>
  <c r="H424" i="26"/>
  <c r="O424" i="26" s="1"/>
  <c r="G424" i="26"/>
  <c r="N424" i="26" s="1"/>
  <c r="H425" i="26"/>
  <c r="O425" i="26" s="1"/>
  <c r="G425" i="26"/>
  <c r="N425" i="26" s="1"/>
  <c r="H516" i="26"/>
  <c r="O516" i="26" s="1"/>
  <c r="G516" i="26"/>
  <c r="N516" i="26" s="1"/>
  <c r="I528" i="26"/>
  <c r="I555" i="26"/>
  <c r="I596" i="26"/>
  <c r="H601" i="26"/>
  <c r="O601" i="26" s="1"/>
  <c r="G601" i="26"/>
  <c r="N601" i="26" s="1"/>
  <c r="I642" i="26"/>
  <c r="H642" i="26" s="1"/>
  <c r="O642" i="26" s="1"/>
  <c r="H741" i="26"/>
  <c r="O741" i="26" s="1"/>
  <c r="G741" i="26"/>
  <c r="N741" i="26" s="1"/>
  <c r="I745" i="26"/>
  <c r="I770" i="26"/>
  <c r="I808" i="26"/>
  <c r="I912" i="26"/>
  <c r="I1060" i="26"/>
  <c r="I208" i="26"/>
  <c r="G208" i="26" s="1"/>
  <c r="N208" i="26" s="1"/>
  <c r="I219" i="26"/>
  <c r="I223" i="26"/>
  <c r="I241" i="26"/>
  <c r="G241" i="26" s="1"/>
  <c r="N241" i="26" s="1"/>
  <c r="I247" i="5"/>
  <c r="G247" i="5" s="1"/>
  <c r="I266" i="26"/>
  <c r="H266" i="26" s="1"/>
  <c r="O266" i="26" s="1"/>
  <c r="I323" i="26"/>
  <c r="I384" i="26"/>
  <c r="I427" i="26"/>
  <c r="G427" i="26" s="1"/>
  <c r="N427" i="26" s="1"/>
  <c r="I447" i="26"/>
  <c r="G447" i="26" s="1"/>
  <c r="N447" i="26" s="1"/>
  <c r="I453" i="26"/>
  <c r="G453" i="26" s="1"/>
  <c r="N453" i="26" s="1"/>
  <c r="I458" i="26"/>
  <c r="G458" i="26" s="1"/>
  <c r="N458" i="26" s="1"/>
  <c r="I467" i="5"/>
  <c r="H467" i="5" s="1"/>
  <c r="I471" i="26"/>
  <c r="H471" i="26" s="1"/>
  <c r="O471" i="26" s="1"/>
  <c r="I476" i="26"/>
  <c r="H476" i="26" s="1"/>
  <c r="O476" i="26" s="1"/>
  <c r="I486" i="26"/>
  <c r="I621" i="26"/>
  <c r="I637" i="26"/>
  <c r="I742" i="5"/>
  <c r="I744" i="5"/>
  <c r="I753" i="26"/>
  <c r="I769" i="26"/>
  <c r="I972" i="26"/>
  <c r="I1018" i="26" s="1"/>
  <c r="H1125" i="5"/>
  <c r="H1147" i="5"/>
  <c r="H1151" i="5"/>
  <c r="H1155" i="5"/>
  <c r="H1159" i="5"/>
  <c r="H1163" i="5"/>
  <c r="H1167" i="5"/>
  <c r="H1171" i="5"/>
  <c r="H1175" i="5"/>
  <c r="H1179" i="5"/>
  <c r="H1448" i="5"/>
  <c r="H1126" i="5"/>
  <c r="H1148" i="5"/>
  <c r="H1156" i="5"/>
  <c r="H1160" i="5"/>
  <c r="H1164" i="5"/>
  <c r="H1168" i="5"/>
  <c r="H1172" i="5"/>
  <c r="H1176" i="5"/>
  <c r="H1180" i="5"/>
  <c r="H1449" i="5"/>
  <c r="H1127" i="5"/>
  <c r="H1143" i="5"/>
  <c r="H1149" i="5"/>
  <c r="H1157" i="5"/>
  <c r="H1161" i="5"/>
  <c r="H1165" i="5"/>
  <c r="H1169" i="5"/>
  <c r="H1173" i="5"/>
  <c r="H1177" i="5"/>
  <c r="J1756" i="5"/>
  <c r="G131" i="5" s="1"/>
  <c r="H572" i="3"/>
  <c r="G1242" i="3"/>
  <c r="I1756" i="3"/>
  <c r="K1756" i="3" s="1"/>
  <c r="G153" i="3"/>
  <c r="H548" i="3"/>
  <c r="H1017" i="3"/>
  <c r="G94" i="3"/>
  <c r="G808" i="3"/>
  <c r="H861" i="3"/>
  <c r="H795" i="3"/>
  <c r="I1759" i="3"/>
  <c r="H698" i="3"/>
  <c r="H735" i="3"/>
  <c r="G332" i="3"/>
  <c r="G567" i="3"/>
  <c r="G1250" i="3"/>
  <c r="H1270" i="3"/>
  <c r="H1770" i="3"/>
  <c r="H1242" i="3"/>
  <c r="H789" i="3"/>
  <c r="G1764" i="3"/>
  <c r="I1758" i="3"/>
  <c r="H176" i="3"/>
  <c r="G194" i="3"/>
  <c r="H346" i="3"/>
  <c r="G408" i="3"/>
  <c r="G517" i="3"/>
  <c r="H1329" i="3"/>
  <c r="H1459" i="3"/>
  <c r="G1772" i="3"/>
  <c r="H94" i="3"/>
  <c r="G127" i="3"/>
  <c r="G312" i="3"/>
  <c r="H332" i="3"/>
  <c r="G572" i="3"/>
  <c r="H669" i="3"/>
  <c r="G713" i="3"/>
  <c r="G789" i="3"/>
  <c r="G802" i="3"/>
  <c r="H819" i="3"/>
  <c r="H845" i="3"/>
  <c r="H932" i="3"/>
  <c r="H1118" i="3"/>
  <c r="G1197" i="3"/>
  <c r="H1312" i="3"/>
  <c r="G165" i="3"/>
  <c r="H327" i="3"/>
  <c r="G591" i="3"/>
  <c r="G632" i="3"/>
  <c r="H1340" i="3"/>
  <c r="H1415" i="3"/>
  <c r="I732" i="5"/>
  <c r="J1759" i="3"/>
  <c r="K1759" i="3"/>
  <c r="I1746" i="3"/>
  <c r="H127" i="3"/>
  <c r="H165" i="3"/>
  <c r="H1764" i="3"/>
  <c r="I1764" i="3" s="1"/>
  <c r="G339" i="3"/>
  <c r="G531" i="3"/>
  <c r="H567" i="3"/>
  <c r="H591" i="3"/>
  <c r="G1774" i="3"/>
  <c r="H632" i="3"/>
  <c r="G651" i="3"/>
  <c r="G745" i="3"/>
  <c r="H802" i="3"/>
  <c r="H824" i="3"/>
  <c r="G932" i="3"/>
  <c r="G1118" i="3"/>
  <c r="H1197" i="3"/>
  <c r="G1236" i="3"/>
  <c r="G1329" i="3"/>
  <c r="G1487" i="3"/>
  <c r="H132" i="5"/>
  <c r="G812" i="5"/>
  <c r="I839" i="5"/>
  <c r="I862" i="5"/>
  <c r="G81" i="3"/>
  <c r="H153" i="3"/>
  <c r="G327" i="3"/>
  <c r="H339" i="3"/>
  <c r="G346" i="3"/>
  <c r="G413" i="3"/>
  <c r="H418" i="3"/>
  <c r="H531" i="3"/>
  <c r="H651" i="3"/>
  <c r="H745" i="3"/>
  <c r="G824" i="3"/>
  <c r="G861" i="3"/>
  <c r="G1770" i="3"/>
  <c r="I1770" i="3" s="1"/>
  <c r="H1236" i="3"/>
  <c r="G1270" i="3"/>
  <c r="G1312" i="3"/>
  <c r="G1340" i="3"/>
  <c r="G1415" i="3"/>
  <c r="H1487" i="3"/>
  <c r="G28" i="3"/>
  <c r="H194" i="3"/>
  <c r="G112" i="3"/>
  <c r="H121" i="3"/>
  <c r="H312" i="3"/>
  <c r="G682" i="3"/>
  <c r="G735" i="3"/>
  <c r="H1283" i="3"/>
  <c r="H1444" i="3"/>
  <c r="G139" i="3"/>
  <c r="G542" i="3"/>
  <c r="G698" i="3"/>
  <c r="G761" i="3"/>
  <c r="H808" i="3"/>
  <c r="H1099" i="3"/>
  <c r="H1250" i="3"/>
  <c r="H1348" i="3"/>
  <c r="H81" i="3"/>
  <c r="H112" i="3"/>
  <c r="H139" i="3"/>
  <c r="H517" i="3"/>
  <c r="H542" i="3"/>
  <c r="G548" i="3"/>
  <c r="G583" i="3"/>
  <c r="H682" i="3"/>
  <c r="G707" i="3"/>
  <c r="G723" i="3"/>
  <c r="H761" i="3"/>
  <c r="G773" i="3"/>
  <c r="G831" i="3"/>
  <c r="G1099" i="3"/>
  <c r="G1283" i="3"/>
  <c r="G1348" i="3"/>
  <c r="G1385" i="3"/>
  <c r="G1404" i="3"/>
  <c r="H130" i="5"/>
  <c r="I139" i="5"/>
  <c r="H408" i="3"/>
  <c r="H583" i="3"/>
  <c r="H723" i="3"/>
  <c r="H773" i="3"/>
  <c r="H831" i="3"/>
  <c r="H28" i="3"/>
  <c r="H612" i="3"/>
  <c r="H707" i="3"/>
  <c r="G838" i="3"/>
  <c r="G1354" i="3"/>
  <c r="G121" i="3"/>
  <c r="H134" i="3"/>
  <c r="G176" i="3"/>
  <c r="G669" i="3"/>
  <c r="H713" i="3"/>
  <c r="H838" i="3"/>
  <c r="G845" i="3"/>
  <c r="H1354" i="3"/>
  <c r="H1395" i="3"/>
  <c r="J1756" i="3"/>
  <c r="G879" i="3" s="1"/>
  <c r="I682" i="5"/>
  <c r="I413" i="5"/>
  <c r="I583" i="5"/>
  <c r="I591" i="5"/>
  <c r="I127" i="5"/>
  <c r="I567" i="5"/>
  <c r="I7" i="1"/>
  <c r="G32" i="1"/>
  <c r="G33" i="1"/>
  <c r="I8" i="1"/>
  <c r="I121" i="5"/>
  <c r="I832" i="5"/>
  <c r="I846" i="5"/>
  <c r="I165" i="5"/>
  <c r="I548" i="5"/>
  <c r="I809" i="5"/>
  <c r="I870" i="5"/>
  <c r="I28" i="5"/>
  <c r="I1105" i="5"/>
  <c r="I176" i="5"/>
  <c r="I572" i="5"/>
  <c r="I1748" i="5"/>
  <c r="I153" i="5"/>
  <c r="I825" i="5"/>
  <c r="I94" i="5"/>
  <c r="I418" i="5"/>
  <c r="H7" i="1"/>
  <c r="H8" i="1"/>
  <c r="T82" i="2"/>
  <c r="T84" i="2" s="1"/>
  <c r="T93" i="2" s="1"/>
  <c r="N82" i="2"/>
  <c r="P84" i="2"/>
  <c r="P93" i="2" s="1"/>
  <c r="P96" i="2" s="1"/>
  <c r="I1747" i="3"/>
  <c r="J1747" i="3" s="1"/>
  <c r="P51" i="2"/>
  <c r="P60" i="2" s="1"/>
  <c r="P63" i="2" s="1"/>
  <c r="T49" i="2"/>
  <c r="T51" i="2" s="1"/>
  <c r="T60" i="2" s="1"/>
  <c r="H868" i="3"/>
  <c r="H898" i="3"/>
  <c r="H909" i="3"/>
  <c r="H905" i="3"/>
  <c r="H901" i="3"/>
  <c r="H897" i="3"/>
  <c r="H893" i="3"/>
  <c r="H889" i="3"/>
  <c r="H885" i="3"/>
  <c r="H881" i="3"/>
  <c r="H877" i="3"/>
  <c r="H873" i="3"/>
  <c r="H906" i="3"/>
  <c r="H882" i="3"/>
  <c r="H890" i="3"/>
  <c r="H878" i="3"/>
  <c r="H1740" i="3"/>
  <c r="H908" i="3"/>
  <c r="H904" i="3"/>
  <c r="H900" i="3"/>
  <c r="H896" i="3"/>
  <c r="H892" i="3"/>
  <c r="H888" i="3"/>
  <c r="H884" i="3"/>
  <c r="H880" i="3"/>
  <c r="H876" i="3"/>
  <c r="H872" i="3"/>
  <c r="H894" i="3"/>
  <c r="H1739" i="3"/>
  <c r="H866" i="3"/>
  <c r="H869" i="3" s="1"/>
  <c r="H902" i="3"/>
  <c r="H907" i="3"/>
  <c r="H903" i="3"/>
  <c r="H899" i="3"/>
  <c r="H895" i="3"/>
  <c r="H891" i="3"/>
  <c r="H887" i="3"/>
  <c r="H883" i="3"/>
  <c r="H879" i="3"/>
  <c r="H875" i="3"/>
  <c r="H910" i="3"/>
  <c r="H886" i="3"/>
  <c r="P15" i="2"/>
  <c r="J25" i="2"/>
  <c r="N60" i="2"/>
  <c r="R20" i="2"/>
  <c r="L1755" i="3"/>
  <c r="G1449" i="3"/>
  <c r="G1181" i="3"/>
  <c r="G1177" i="3"/>
  <c r="G1173" i="3"/>
  <c r="G1169" i="3"/>
  <c r="G1165" i="3"/>
  <c r="G1161" i="3"/>
  <c r="G1157" i="3"/>
  <c r="G1145" i="3"/>
  <c r="G1127" i="3"/>
  <c r="G1123" i="3"/>
  <c r="G1737" i="3"/>
  <c r="G1448" i="3"/>
  <c r="G811" i="3"/>
  <c r="G819" i="3" s="1"/>
  <c r="G131" i="3"/>
  <c r="G1180" i="3"/>
  <c r="G1176" i="3"/>
  <c r="G1172" i="3"/>
  <c r="G1168" i="3"/>
  <c r="G1164" i="3"/>
  <c r="G1160" i="3"/>
  <c r="G1156" i="3"/>
  <c r="G1148" i="3"/>
  <c r="G1142" i="3"/>
  <c r="G1126" i="3"/>
  <c r="G794" i="3"/>
  <c r="G1447" i="3"/>
  <c r="G130" i="3"/>
  <c r="G132" i="3"/>
  <c r="G1179" i="3"/>
  <c r="G1175" i="3"/>
  <c r="G1171" i="3"/>
  <c r="G1167" i="3"/>
  <c r="G1163" i="3"/>
  <c r="G1159" i="3"/>
  <c r="G1155" i="3"/>
  <c r="G1147" i="3"/>
  <c r="G1125" i="3"/>
  <c r="G793" i="3"/>
  <c r="G1738" i="3"/>
  <c r="G133" i="3"/>
  <c r="G1178" i="3"/>
  <c r="G1174" i="3"/>
  <c r="G1170" i="3"/>
  <c r="G1166" i="3"/>
  <c r="G1162" i="3"/>
  <c r="G1158" i="3"/>
  <c r="G1154" i="3"/>
  <c r="G1150" i="3"/>
  <c r="G1146" i="3"/>
  <c r="G1124" i="3"/>
  <c r="G792" i="3"/>
  <c r="P23" i="2"/>
  <c r="R53" i="2"/>
  <c r="R18" i="2" s="1"/>
  <c r="G214" i="3"/>
  <c r="G1768" i="3"/>
  <c r="G903" i="3"/>
  <c r="G1464" i="3"/>
  <c r="G1480" i="3" s="1"/>
  <c r="H1698" i="3"/>
  <c r="I112" i="5"/>
  <c r="G3" i="1"/>
  <c r="G28" i="1" s="1"/>
  <c r="F3" i="1"/>
  <c r="F28" i="1" s="1"/>
  <c r="R15" i="2"/>
  <c r="R16" i="2" s="1"/>
  <c r="R25" i="2" s="1"/>
  <c r="J51" i="2"/>
  <c r="J60" i="2" s="1"/>
  <c r="N52" i="2"/>
  <c r="N17" i="2" s="1"/>
  <c r="P17" i="2" s="1"/>
  <c r="T17" i="2" s="1"/>
  <c r="N86" i="2"/>
  <c r="N18" i="2" s="1"/>
  <c r="P18" i="2" s="1"/>
  <c r="H1772" i="3"/>
  <c r="I1772" i="3" s="1"/>
  <c r="H214" i="3"/>
  <c r="H1768" i="3"/>
  <c r="H1464" i="3"/>
  <c r="H1480" i="3" s="1"/>
  <c r="L1759" i="3"/>
  <c r="D720" i="4"/>
  <c r="E679" i="4"/>
  <c r="I678" i="4" s="1"/>
  <c r="F714" i="4" s="1"/>
  <c r="H678" i="4"/>
  <c r="G678" i="4"/>
  <c r="B50" i="2"/>
  <c r="H1774" i="3"/>
  <c r="G900" i="3"/>
  <c r="G1769" i="3"/>
  <c r="G1017" i="3"/>
  <c r="G1104" i="3"/>
  <c r="G1459" i="3"/>
  <c r="H1769" i="3"/>
  <c r="L51" i="2"/>
  <c r="L60" i="2" s="1"/>
  <c r="L63" i="2" s="1"/>
  <c r="B14" i="2"/>
  <c r="B84" i="2"/>
  <c r="G1765" i="3"/>
  <c r="H1104" i="3"/>
  <c r="I214" i="5"/>
  <c r="G1767" i="3"/>
  <c r="H1765" i="3"/>
  <c r="G1773" i="3"/>
  <c r="G901" i="3"/>
  <c r="H1385" i="3"/>
  <c r="H1449" i="3"/>
  <c r="H1450" i="3" s="1"/>
  <c r="H1738" i="3"/>
  <c r="H1742" i="3" s="1"/>
  <c r="J1758" i="3"/>
  <c r="D715" i="4"/>
  <c r="I81" i="5"/>
  <c r="H1767" i="3"/>
  <c r="G612" i="3"/>
  <c r="H1773" i="3"/>
  <c r="H1126" i="3"/>
  <c r="H1142" i="3"/>
  <c r="H1148" i="3"/>
  <c r="H1156" i="3"/>
  <c r="H1160" i="3"/>
  <c r="H1164" i="3"/>
  <c r="H1168" i="3"/>
  <c r="H1172" i="3"/>
  <c r="H1176" i="3"/>
  <c r="H1180" i="3"/>
  <c r="G1395" i="3"/>
  <c r="H1404" i="3"/>
  <c r="G1444" i="3"/>
  <c r="K1758" i="3"/>
  <c r="E715" i="4"/>
  <c r="H1775" i="3"/>
  <c r="G886" i="3"/>
  <c r="H1734" i="3"/>
  <c r="I677" i="4"/>
  <c r="F713" i="4" s="1"/>
  <c r="I134" i="5"/>
  <c r="I790" i="5"/>
  <c r="I820" i="5"/>
  <c r="I1018" i="5"/>
  <c r="G1705" i="3"/>
  <c r="G1709" i="3"/>
  <c r="G1713" i="3"/>
  <c r="G1717" i="3"/>
  <c r="G1721" i="3"/>
  <c r="G1725" i="3"/>
  <c r="G1729" i="3"/>
  <c r="G1733" i="3"/>
  <c r="E691" i="4"/>
  <c r="G1510" i="3"/>
  <c r="G1552" i="3"/>
  <c r="G1554" i="3"/>
  <c r="G1556" i="3"/>
  <c r="G1568" i="3"/>
  <c r="G1570" i="3"/>
  <c r="G1572" i="3"/>
  <c r="G1574" i="3"/>
  <c r="G1576" i="3"/>
  <c r="G1578" i="3"/>
  <c r="G1580" i="3"/>
  <c r="G1582" i="3"/>
  <c r="G1584" i="3"/>
  <c r="G1586" i="3"/>
  <c r="G1588" i="3"/>
  <c r="G1590" i="3"/>
  <c r="G1592" i="3"/>
  <c r="G1594" i="3"/>
  <c r="G1596" i="3"/>
  <c r="G1598" i="3"/>
  <c r="G1600" i="3"/>
  <c r="G1602" i="3"/>
  <c r="G1604" i="3"/>
  <c r="G1607" i="3"/>
  <c r="G1639" i="3"/>
  <c r="G1643" i="3"/>
  <c r="G1663" i="3"/>
  <c r="G1667" i="3"/>
  <c r="G1671" i="3"/>
  <c r="G1675" i="3"/>
  <c r="G1679" i="3"/>
  <c r="G1683" i="3"/>
  <c r="G1687" i="3"/>
  <c r="G1691" i="3"/>
  <c r="G1695" i="3"/>
  <c r="I699" i="5"/>
  <c r="F679" i="4"/>
  <c r="H1757" i="5"/>
  <c r="I669" i="5"/>
  <c r="G1692" i="3"/>
  <c r="I803" i="5"/>
  <c r="G1760" i="5"/>
  <c r="H1760" i="5"/>
  <c r="H793" i="5"/>
  <c r="I1100" i="5"/>
  <c r="K1755" i="5"/>
  <c r="H698" i="5" s="1"/>
  <c r="F22" i="21" s="1"/>
  <c r="F36" i="21" s="1"/>
  <c r="J1755" i="5"/>
  <c r="H1450" i="5"/>
  <c r="H1739" i="5"/>
  <c r="H1738" i="5"/>
  <c r="L1756" i="5"/>
  <c r="G698" i="5" l="1"/>
  <c r="F21" i="1" s="1"/>
  <c r="F35" i="1" s="1"/>
  <c r="I35" i="1" s="1"/>
  <c r="H1187" i="5"/>
  <c r="H769" i="26"/>
  <c r="O769" i="26" s="1"/>
  <c r="G769" i="26"/>
  <c r="N769" i="26" s="1"/>
  <c r="H808" i="26"/>
  <c r="O808" i="26" s="1"/>
  <c r="G808" i="26"/>
  <c r="N808" i="26" s="1"/>
  <c r="G134" i="26"/>
  <c r="N130" i="26"/>
  <c r="N134" i="26" s="1"/>
  <c r="H732" i="26"/>
  <c r="O732" i="26" s="1"/>
  <c r="G732" i="26"/>
  <c r="N732" i="26" s="1"/>
  <c r="N917" i="26"/>
  <c r="H617" i="26"/>
  <c r="G617" i="26"/>
  <c r="N617" i="26" s="1"/>
  <c r="H319" i="26"/>
  <c r="O319" i="26" s="1"/>
  <c r="G319" i="26"/>
  <c r="N319" i="26" s="1"/>
  <c r="H977" i="26"/>
  <c r="O977" i="26" s="1"/>
  <c r="G977" i="26"/>
  <c r="N977" i="26" s="1"/>
  <c r="I153" i="26"/>
  <c r="H150" i="26"/>
  <c r="G150" i="26"/>
  <c r="H213" i="26"/>
  <c r="O213" i="26" s="1"/>
  <c r="G213" i="26"/>
  <c r="N213" i="26" s="1"/>
  <c r="K698" i="26"/>
  <c r="J698" i="26"/>
  <c r="H720" i="26"/>
  <c r="O720" i="26" s="1"/>
  <c r="G720" i="26"/>
  <c r="N720" i="26" s="1"/>
  <c r="I36" i="21"/>
  <c r="H36" i="21"/>
  <c r="H912" i="26"/>
  <c r="O912" i="26" s="1"/>
  <c r="G912" i="26"/>
  <c r="N912" i="26" s="1"/>
  <c r="H753" i="26"/>
  <c r="G753" i="26"/>
  <c r="H770" i="26"/>
  <c r="O770" i="26" s="1"/>
  <c r="G770" i="26"/>
  <c r="N770" i="26" s="1"/>
  <c r="H596" i="26"/>
  <c r="O596" i="26" s="1"/>
  <c r="G596" i="26"/>
  <c r="N596" i="26" s="1"/>
  <c r="H134" i="26"/>
  <c r="O130" i="26"/>
  <c r="O134" i="26" s="1"/>
  <c r="I418" i="26"/>
  <c r="H417" i="26"/>
  <c r="O417" i="26" s="1"/>
  <c r="G417" i="26"/>
  <c r="N417" i="26" s="1"/>
  <c r="O917" i="26"/>
  <c r="H311" i="26"/>
  <c r="O311" i="26" s="1"/>
  <c r="G311" i="26"/>
  <c r="N311" i="26" s="1"/>
  <c r="H930" i="26"/>
  <c r="O930" i="26" s="1"/>
  <c r="G930" i="26"/>
  <c r="N930" i="26" s="1"/>
  <c r="H530" i="26"/>
  <c r="O530" i="26" s="1"/>
  <c r="G530" i="26"/>
  <c r="N530" i="26" s="1"/>
  <c r="I139" i="26"/>
  <c r="H137" i="26"/>
  <c r="G137" i="26"/>
  <c r="H118" i="26"/>
  <c r="O118" i="26" s="1"/>
  <c r="G118" i="26"/>
  <c r="N118" i="26" s="1"/>
  <c r="N948" i="26"/>
  <c r="H423" i="26"/>
  <c r="G423" i="26"/>
  <c r="H335" i="26"/>
  <c r="G335" i="26"/>
  <c r="I413" i="26"/>
  <c r="H412" i="26"/>
  <c r="G412" i="26"/>
  <c r="H621" i="26"/>
  <c r="O621" i="26" s="1"/>
  <c r="G621" i="26"/>
  <c r="N621" i="26" s="1"/>
  <c r="H486" i="26"/>
  <c r="O486" i="26" s="1"/>
  <c r="G486" i="26"/>
  <c r="N486" i="26" s="1"/>
  <c r="H223" i="26"/>
  <c r="O223" i="26" s="1"/>
  <c r="H1137" i="26"/>
  <c r="H745" i="26"/>
  <c r="O745" i="26" s="1"/>
  <c r="G745" i="26"/>
  <c r="N745" i="26" s="1"/>
  <c r="I556" i="26"/>
  <c r="H555" i="26"/>
  <c r="G555" i="26"/>
  <c r="H391" i="26"/>
  <c r="O391" i="26" s="1"/>
  <c r="G391" i="26"/>
  <c r="N391" i="26" s="1"/>
  <c r="I127" i="26"/>
  <c r="H125" i="26"/>
  <c r="G125" i="26"/>
  <c r="I548" i="26"/>
  <c r="H545" i="26"/>
  <c r="G545" i="26"/>
  <c r="H382" i="26"/>
  <c r="O382" i="26" s="1"/>
  <c r="G382" i="26"/>
  <c r="N382" i="26" s="1"/>
  <c r="H389" i="26"/>
  <c r="O389" i="26" s="1"/>
  <c r="G389" i="26"/>
  <c r="N389" i="26" s="1"/>
  <c r="H538" i="26"/>
  <c r="G538" i="26"/>
  <c r="H324" i="26"/>
  <c r="O324" i="26" s="1"/>
  <c r="G324" i="26"/>
  <c r="N324" i="26" s="1"/>
  <c r="H138" i="26"/>
  <c r="G138" i="26"/>
  <c r="H356" i="26"/>
  <c r="O356" i="26" s="1"/>
  <c r="G356" i="26"/>
  <c r="N356" i="26" s="1"/>
  <c r="H384" i="26"/>
  <c r="O384" i="26" s="1"/>
  <c r="G384" i="26"/>
  <c r="N384" i="26" s="1"/>
  <c r="H219" i="26"/>
  <c r="O219" i="26" s="1"/>
  <c r="G219" i="26"/>
  <c r="N219" i="26" s="1"/>
  <c r="H1055" i="26"/>
  <c r="G1055" i="26"/>
  <c r="N1055" i="26" s="1"/>
  <c r="H362" i="26"/>
  <c r="O362" i="26" s="1"/>
  <c r="G362" i="26"/>
  <c r="N362" i="26" s="1"/>
  <c r="G1105" i="26"/>
  <c r="N1103" i="26"/>
  <c r="N1105" i="26" s="1"/>
  <c r="G1151" i="26"/>
  <c r="N801" i="26"/>
  <c r="N803" i="26" s="1"/>
  <c r="G803" i="26"/>
  <c r="H523" i="26"/>
  <c r="O523" i="26" s="1"/>
  <c r="G523" i="26"/>
  <c r="N523" i="26" s="1"/>
  <c r="H325" i="26"/>
  <c r="O325" i="26" s="1"/>
  <c r="G325" i="26"/>
  <c r="N325" i="26" s="1"/>
  <c r="H529" i="26"/>
  <c r="O529" i="26" s="1"/>
  <c r="G529" i="26"/>
  <c r="N529" i="26" s="1"/>
  <c r="H320" i="26"/>
  <c r="O320" i="26" s="1"/>
  <c r="G320" i="26"/>
  <c r="N320" i="26" s="1"/>
  <c r="N116" i="26"/>
  <c r="N121" i="26" s="1"/>
  <c r="G121" i="26"/>
  <c r="H344" i="26"/>
  <c r="O344" i="26" s="1"/>
  <c r="G344" i="26"/>
  <c r="N344" i="26" s="1"/>
  <c r="H528" i="26"/>
  <c r="O528" i="26" s="1"/>
  <c r="G528" i="26"/>
  <c r="N528" i="26" s="1"/>
  <c r="H974" i="26"/>
  <c r="O974" i="26" s="1"/>
  <c r="G974" i="26"/>
  <c r="N974" i="26" s="1"/>
  <c r="H1105" i="26"/>
  <c r="O1103" i="26"/>
  <c r="O1105" i="26" s="1"/>
  <c r="H1151" i="26"/>
  <c r="O801" i="26"/>
  <c r="O803" i="26" s="1"/>
  <c r="H803" i="26"/>
  <c r="H343" i="26"/>
  <c r="O343" i="26" s="1"/>
  <c r="G343" i="26"/>
  <c r="N343" i="26" s="1"/>
  <c r="H641" i="26"/>
  <c r="O641" i="26" s="1"/>
  <c r="G641" i="26"/>
  <c r="N641" i="26" s="1"/>
  <c r="H525" i="26"/>
  <c r="O525" i="26" s="1"/>
  <c r="G525" i="26"/>
  <c r="N525" i="26" s="1"/>
  <c r="O116" i="26"/>
  <c r="H336" i="26"/>
  <c r="O336" i="26" s="1"/>
  <c r="G336" i="26"/>
  <c r="N336" i="26" s="1"/>
  <c r="H972" i="26"/>
  <c r="G972" i="26"/>
  <c r="N972" i="26" s="1"/>
  <c r="H771" i="26"/>
  <c r="O771" i="26" s="1"/>
  <c r="G771" i="26"/>
  <c r="N771" i="26" s="1"/>
  <c r="H637" i="26"/>
  <c r="G637" i="26"/>
  <c r="N637" i="26" s="1"/>
  <c r="I825" i="26"/>
  <c r="H824" i="26"/>
  <c r="G824" i="26"/>
  <c r="H354" i="26"/>
  <c r="O354" i="26" s="1"/>
  <c r="G354" i="26"/>
  <c r="N354" i="26" s="1"/>
  <c r="H416" i="26"/>
  <c r="G416" i="26"/>
  <c r="H217" i="26"/>
  <c r="G217" i="26"/>
  <c r="H287" i="26"/>
  <c r="O287" i="26" s="1"/>
  <c r="G287" i="26"/>
  <c r="N287" i="26" s="1"/>
  <c r="I121" i="26"/>
  <c r="H218" i="26"/>
  <c r="O218" i="26" s="1"/>
  <c r="G218" i="26"/>
  <c r="N218" i="26" s="1"/>
  <c r="H323" i="26"/>
  <c r="O323" i="26" s="1"/>
  <c r="G323" i="26"/>
  <c r="N323" i="26" s="1"/>
  <c r="H1060" i="26"/>
  <c r="O1060" i="26" s="1"/>
  <c r="G1060" i="26"/>
  <c r="N1060" i="26" s="1"/>
  <c r="I809" i="26"/>
  <c r="H806" i="26"/>
  <c r="G806" i="26"/>
  <c r="I1100" i="26"/>
  <c r="G206" i="26"/>
  <c r="N206" i="26" s="1"/>
  <c r="H973" i="26"/>
  <c r="O973" i="26" s="1"/>
  <c r="G973" i="26"/>
  <c r="N973" i="26" s="1"/>
  <c r="H547" i="26"/>
  <c r="G547" i="26"/>
  <c r="H279" i="26"/>
  <c r="O279" i="26" s="1"/>
  <c r="G279" i="26"/>
  <c r="N279" i="26" s="1"/>
  <c r="H318" i="26"/>
  <c r="O318" i="26" s="1"/>
  <c r="G318" i="26"/>
  <c r="N318" i="26" s="1"/>
  <c r="N1031" i="26"/>
  <c r="H342" i="26"/>
  <c r="G342" i="26"/>
  <c r="I214" i="26"/>
  <c r="H205" i="26"/>
  <c r="G205" i="26"/>
  <c r="I1140" i="26"/>
  <c r="H744" i="26"/>
  <c r="O744" i="26" s="1"/>
  <c r="G744" i="26"/>
  <c r="N744" i="26" s="1"/>
  <c r="H539" i="26"/>
  <c r="G539" i="26"/>
  <c r="G1738" i="5"/>
  <c r="G1448" i="5"/>
  <c r="G1179" i="5"/>
  <c r="G1175" i="5"/>
  <c r="G1171" i="5"/>
  <c r="G1167" i="5"/>
  <c r="G1163" i="5"/>
  <c r="G1159" i="5"/>
  <c r="G1155" i="5"/>
  <c r="G1151" i="5"/>
  <c r="G1147" i="5"/>
  <c r="G1125" i="5"/>
  <c r="G1739" i="5"/>
  <c r="G1182" i="5"/>
  <c r="G1178" i="5"/>
  <c r="G1174" i="5"/>
  <c r="G1170" i="5"/>
  <c r="G1166" i="5"/>
  <c r="G1162" i="5"/>
  <c r="G1158" i="5"/>
  <c r="G1146" i="5"/>
  <c r="G1128" i="5"/>
  <c r="G1124" i="5"/>
  <c r="G1450" i="5"/>
  <c r="G1181" i="5"/>
  <c r="G1177" i="5"/>
  <c r="G1173" i="5"/>
  <c r="G1169" i="5"/>
  <c r="G1165" i="5"/>
  <c r="G1161" i="5"/>
  <c r="G1157" i="5"/>
  <c r="G1149" i="5"/>
  <c r="G1143" i="5"/>
  <c r="G1127" i="5"/>
  <c r="G1449" i="5"/>
  <c r="G1180" i="5"/>
  <c r="G1176" i="5"/>
  <c r="G1172" i="5"/>
  <c r="G1168" i="5"/>
  <c r="G1164" i="5"/>
  <c r="G1160" i="5"/>
  <c r="G1156" i="5"/>
  <c r="G1148" i="5"/>
  <c r="G1126" i="5"/>
  <c r="G132" i="5"/>
  <c r="G793" i="5"/>
  <c r="G130" i="5"/>
  <c r="G795" i="5"/>
  <c r="G133" i="5"/>
  <c r="H1451" i="5"/>
  <c r="I1768" i="3"/>
  <c r="I1774" i="3"/>
  <c r="I1773" i="3"/>
  <c r="H134" i="5"/>
  <c r="G890" i="3"/>
  <c r="G905" i="3"/>
  <c r="G873" i="3"/>
  <c r="G904" i="3"/>
  <c r="G872" i="3"/>
  <c r="L1756" i="3"/>
  <c r="G907" i="3"/>
  <c r="G875" i="3"/>
  <c r="G1698" i="3"/>
  <c r="G882" i="3"/>
  <c r="G897" i="3"/>
  <c r="H1766" i="3"/>
  <c r="G44" i="21"/>
  <c r="F44" i="21"/>
  <c r="G896" i="3"/>
  <c r="G866" i="3"/>
  <c r="G899" i="3"/>
  <c r="G910" i="3"/>
  <c r="H1186" i="3"/>
  <c r="L1758" i="3"/>
  <c r="G893" i="3"/>
  <c r="G892" i="3"/>
  <c r="G895" i="3"/>
  <c r="G1734" i="3"/>
  <c r="G878" i="3"/>
  <c r="G906" i="3"/>
  <c r="G868" i="3"/>
  <c r="G889" i="3"/>
  <c r="G888" i="3"/>
  <c r="G891" i="3"/>
  <c r="G902" i="3"/>
  <c r="G885" i="3"/>
  <c r="G884" i="3"/>
  <c r="G887" i="3"/>
  <c r="G1739" i="3"/>
  <c r="G898" i="3"/>
  <c r="G881" i="3"/>
  <c r="I1765" i="3"/>
  <c r="G43" i="1"/>
  <c r="G62" i="1" s="1"/>
  <c r="F43" i="1"/>
  <c r="F62" i="1" s="1"/>
  <c r="G880" i="3"/>
  <c r="G883" i="3"/>
  <c r="G1740" i="3"/>
  <c r="G894" i="3"/>
  <c r="G909" i="3"/>
  <c r="G877" i="3"/>
  <c r="G908" i="3"/>
  <c r="G876" i="3"/>
  <c r="G795" i="3"/>
  <c r="I28" i="1"/>
  <c r="H28" i="1"/>
  <c r="G41" i="1"/>
  <c r="H33" i="1"/>
  <c r="I33" i="1"/>
  <c r="H32" i="1"/>
  <c r="I32" i="1"/>
  <c r="G16" i="1"/>
  <c r="I3" i="1"/>
  <c r="H3" i="1"/>
  <c r="H1757" i="3"/>
  <c r="B15" i="2"/>
  <c r="I1769" i="3"/>
  <c r="G134" i="3"/>
  <c r="R60" i="2"/>
  <c r="G1450" i="3"/>
  <c r="G1186" i="3"/>
  <c r="E697" i="4"/>
  <c r="N84" i="2"/>
  <c r="N93" i="2" s="1"/>
  <c r="N14" i="2"/>
  <c r="I1767" i="3"/>
  <c r="D721" i="4"/>
  <c r="G679" i="4"/>
  <c r="I676" i="4"/>
  <c r="E683" i="4"/>
  <c r="V95" i="2"/>
  <c r="V94" i="2"/>
  <c r="T96" i="2"/>
  <c r="I1760" i="5"/>
  <c r="J1760" i="5" s="1"/>
  <c r="D727" i="4"/>
  <c r="E684" i="4"/>
  <c r="F690" i="4" s="1"/>
  <c r="H679" i="4"/>
  <c r="B51" i="2"/>
  <c r="B52" i="2" s="1"/>
  <c r="E720" i="4"/>
  <c r="T63" i="2"/>
  <c r="V62" i="2"/>
  <c r="V61" i="2"/>
  <c r="B85" i="2"/>
  <c r="G1766" i="3"/>
  <c r="T15" i="2"/>
  <c r="G1742" i="5"/>
  <c r="G1698" i="5"/>
  <c r="G1694" i="5"/>
  <c r="G1690" i="5"/>
  <c r="G1686" i="5"/>
  <c r="G1682" i="5"/>
  <c r="G1678" i="5"/>
  <c r="G1674" i="5"/>
  <c r="G1670" i="5"/>
  <c r="G1666" i="5"/>
  <c r="G1658" i="5"/>
  <c r="G1646" i="5"/>
  <c r="G1642" i="5"/>
  <c r="G1638" i="5"/>
  <c r="G1606" i="5"/>
  <c r="G1602" i="5"/>
  <c r="G1598" i="5"/>
  <c r="G1594" i="5"/>
  <c r="G1590" i="5"/>
  <c r="G1586" i="5"/>
  <c r="G1582" i="5"/>
  <c r="G1578" i="5"/>
  <c r="G1574" i="5"/>
  <c r="G1570" i="5"/>
  <c r="G1554" i="5"/>
  <c r="G1510" i="5"/>
  <c r="G1494" i="5"/>
  <c r="G1479" i="5"/>
  <c r="G1475" i="5"/>
  <c r="G1471" i="5"/>
  <c r="G1456" i="5"/>
  <c r="G1441" i="5"/>
  <c r="G1437" i="5"/>
  <c r="G1433" i="5"/>
  <c r="G1429" i="5"/>
  <c r="G1425" i="5"/>
  <c r="G1421" i="5"/>
  <c r="G1402" i="5"/>
  <c r="G1383" i="5"/>
  <c r="G1379" i="5"/>
  <c r="G1375" i="5"/>
  <c r="G1697" i="5"/>
  <c r="G1693" i="5"/>
  <c r="G1689" i="5"/>
  <c r="G1685" i="5"/>
  <c r="G1681" i="5"/>
  <c r="G1677" i="5"/>
  <c r="G1673" i="5"/>
  <c r="G1669" i="5"/>
  <c r="G1665" i="5"/>
  <c r="G1645" i="5"/>
  <c r="G1641" i="5"/>
  <c r="G1605" i="5"/>
  <c r="G1601" i="5"/>
  <c r="G1597" i="5"/>
  <c r="G1593" i="5"/>
  <c r="L1755" i="5"/>
  <c r="G1696" i="5"/>
  <c r="G1692" i="5"/>
  <c r="G1688" i="5"/>
  <c r="G1684" i="5"/>
  <c r="G1680" i="5"/>
  <c r="G1676" i="5"/>
  <c r="G1672" i="5"/>
  <c r="G1668" i="5"/>
  <c r="G1664" i="5"/>
  <c r="G1644" i="5"/>
  <c r="G1640" i="5"/>
  <c r="G1608" i="5"/>
  <c r="G1604" i="5"/>
  <c r="G1600" i="5"/>
  <c r="G1596" i="5"/>
  <c r="G1592" i="5"/>
  <c r="G1588" i="5"/>
  <c r="G1584" i="5"/>
  <c r="G1580" i="5"/>
  <c r="G1576" i="5"/>
  <c r="G1572" i="5"/>
  <c r="G1568" i="5"/>
  <c r="G1556" i="5"/>
  <c r="G1552" i="5"/>
  <c r="G1734" i="5"/>
  <c r="G1730" i="5"/>
  <c r="G1726" i="5"/>
  <c r="G1722" i="5"/>
  <c r="G1718" i="5"/>
  <c r="G1714" i="5"/>
  <c r="G1710" i="5"/>
  <c r="G1706" i="5"/>
  <c r="G1485" i="5"/>
  <c r="G1463" i="5"/>
  <c r="G1733" i="5"/>
  <c r="G1729" i="5"/>
  <c r="G1725" i="5"/>
  <c r="G1721" i="5"/>
  <c r="G1717" i="5"/>
  <c r="G1713" i="5"/>
  <c r="G1709" i="5"/>
  <c r="G1705" i="5"/>
  <c r="G1484" i="5"/>
  <c r="G1412" i="5"/>
  <c r="G1408" i="5"/>
  <c r="G1393" i="5"/>
  <c r="G1389" i="5"/>
  <c r="G1354" i="5"/>
  <c r="G1339" i="5"/>
  <c r="G1335" i="5"/>
  <c r="G1312" i="5"/>
  <c r="G1308" i="5"/>
  <c r="G1304" i="5"/>
  <c r="G1300" i="5"/>
  <c r="G1296" i="5"/>
  <c r="G1292" i="5"/>
  <c r="G1719" i="5"/>
  <c r="G1708" i="5"/>
  <c r="G1675" i="5"/>
  <c r="G1511" i="5"/>
  <c r="G1464" i="5"/>
  <c r="G1414" i="5"/>
  <c r="G1409" i="5"/>
  <c r="G1403" i="5"/>
  <c r="G1391" i="5"/>
  <c r="G1385" i="5"/>
  <c r="G1380" i="5"/>
  <c r="G1374" i="5"/>
  <c r="G1365" i="5"/>
  <c r="G1348" i="5"/>
  <c r="G1333" i="5"/>
  <c r="G1327" i="5"/>
  <c r="G1318" i="5"/>
  <c r="G1307" i="5"/>
  <c r="G1298" i="5"/>
  <c r="G1289" i="5"/>
  <c r="G1270" i="5"/>
  <c r="G1266" i="5"/>
  <c r="G1262" i="5"/>
  <c r="G1258" i="5"/>
  <c r="G1247" i="5"/>
  <c r="G1235" i="5"/>
  <c r="G1231" i="5"/>
  <c r="G1227" i="5"/>
  <c r="G1223" i="5"/>
  <c r="G1219" i="5"/>
  <c r="G1215" i="5"/>
  <c r="G1207" i="5"/>
  <c r="G1113" i="5"/>
  <c r="G1103" i="5"/>
  <c r="G1093" i="5"/>
  <c r="G1085" i="5"/>
  <c r="G1061" i="5"/>
  <c r="G1053" i="5"/>
  <c r="G1728" i="5"/>
  <c r="G1707" i="5"/>
  <c r="G1695" i="5"/>
  <c r="G1607" i="5"/>
  <c r="G1587" i="5"/>
  <c r="G1579" i="5"/>
  <c r="G1571" i="5"/>
  <c r="G1492" i="5"/>
  <c r="G1483" i="5"/>
  <c r="G1477" i="5"/>
  <c r="G1470" i="5"/>
  <c r="G1455" i="5"/>
  <c r="G1442" i="5"/>
  <c r="G1436" i="5"/>
  <c r="G1431" i="5"/>
  <c r="G1426" i="5"/>
  <c r="G1420" i="5"/>
  <c r="G1369" i="5"/>
  <c r="G1360" i="5"/>
  <c r="G1337" i="5"/>
  <c r="G1322" i="5"/>
  <c r="G1317" i="5"/>
  <c r="G1311" i="5"/>
  <c r="G1302" i="5"/>
  <c r="G1293" i="5"/>
  <c r="G1283" i="5"/>
  <c r="G1279" i="5"/>
  <c r="G1275" i="5"/>
  <c r="G1240" i="5"/>
  <c r="G1197" i="5"/>
  <c r="G1118" i="5"/>
  <c r="G1110" i="5"/>
  <c r="G1098" i="5"/>
  <c r="G1727" i="5"/>
  <c r="G1716" i="5"/>
  <c r="G1683" i="5"/>
  <c r="G1643" i="5"/>
  <c r="G1595" i="5"/>
  <c r="G1557" i="5"/>
  <c r="G1509" i="5"/>
  <c r="G1476" i="5"/>
  <c r="G1413" i="5"/>
  <c r="G1401" i="5"/>
  <c r="G1395" i="5"/>
  <c r="G1390" i="5"/>
  <c r="G1384" i="5"/>
  <c r="G1378" i="5"/>
  <c r="G1373" i="5"/>
  <c r="G1364" i="5"/>
  <c r="G1359" i="5"/>
  <c r="G1353" i="5"/>
  <c r="G1347" i="5"/>
  <c r="G1326" i="5"/>
  <c r="G1321" i="5"/>
  <c r="G1306" i="5"/>
  <c r="G1297" i="5"/>
  <c r="G1288" i="5"/>
  <c r="G1269" i="5"/>
  <c r="G1265" i="5"/>
  <c r="G1230" i="5"/>
  <c r="G1226" i="5"/>
  <c r="G1222" i="5"/>
  <c r="G1218" i="5"/>
  <c r="G1214" i="5"/>
  <c r="G1115" i="5"/>
  <c r="G1095" i="5"/>
  <c r="G1087" i="5"/>
  <c r="G1079" i="5"/>
  <c r="G1055" i="5"/>
  <c r="G1715" i="5"/>
  <c r="G1704" i="5"/>
  <c r="G1671" i="5"/>
  <c r="G1585" i="5"/>
  <c r="G1577" i="5"/>
  <c r="G1569" i="5"/>
  <c r="G1469" i="5"/>
  <c r="G1454" i="5"/>
  <c r="G1440" i="5"/>
  <c r="G1435" i="5"/>
  <c r="G1430" i="5"/>
  <c r="G1424" i="5"/>
  <c r="G1419" i="5"/>
  <c r="G1368" i="5"/>
  <c r="G1363" i="5"/>
  <c r="G1336" i="5"/>
  <c r="G1325" i="5"/>
  <c r="G1316" i="5"/>
  <c r="G1310" i="5"/>
  <c r="G1301" i="5"/>
  <c r="G1282" i="5"/>
  <c r="G1278" i="5"/>
  <c r="G1274" i="5"/>
  <c r="G1196" i="5"/>
  <c r="G1112" i="5"/>
  <c r="G1092" i="5"/>
  <c r="G1084" i="5"/>
  <c r="G1724" i="5"/>
  <c r="G1703" i="5"/>
  <c r="G1691" i="5"/>
  <c r="G1603" i="5"/>
  <c r="G1555" i="5"/>
  <c r="G1508" i="5"/>
  <c r="G1487" i="5"/>
  <c r="G1474" i="5"/>
  <c r="G1468" i="5"/>
  <c r="G1459" i="5"/>
  <c r="G1411" i="5"/>
  <c r="G1400" i="5"/>
  <c r="G1394" i="5"/>
  <c r="G1382" i="5"/>
  <c r="G1377" i="5"/>
  <c r="G1372" i="5"/>
  <c r="G1367" i="5"/>
  <c r="G1358" i="5"/>
  <c r="G1352" i="5"/>
  <c r="G1346" i="5"/>
  <c r="G1340" i="5"/>
  <c r="G1329" i="5"/>
  <c r="G1320" i="5"/>
  <c r="G1305" i="5"/>
  <c r="G1291" i="5"/>
  <c r="G1287" i="5"/>
  <c r="G1268" i="5"/>
  <c r="G1264" i="5"/>
  <c r="G1249" i="5"/>
  <c r="G1233" i="5"/>
  <c r="G1229" i="5"/>
  <c r="G1221" i="5"/>
  <c r="G1217" i="5"/>
  <c r="G1209" i="5"/>
  <c r="G1201" i="5"/>
  <c r="G1117" i="5"/>
  <c r="G1109" i="5"/>
  <c r="G1097" i="5"/>
  <c r="G1089" i="5"/>
  <c r="G1081" i="5"/>
  <c r="G1057" i="5"/>
  <c r="G1723" i="5"/>
  <c r="G1712" i="5"/>
  <c r="G1679" i="5"/>
  <c r="G1639" i="5"/>
  <c r="G1591" i="5"/>
  <c r="G1583" i="5"/>
  <c r="G1575" i="5"/>
  <c r="G1507" i="5"/>
  <c r="G1480" i="5"/>
  <c r="G1444" i="5"/>
  <c r="G1439" i="5"/>
  <c r="G1434" i="5"/>
  <c r="G1428" i="5"/>
  <c r="G1423" i="5"/>
  <c r="G1371" i="5"/>
  <c r="G1362" i="5"/>
  <c r="G1324" i="5"/>
  <c r="G1309" i="5"/>
  <c r="G1295" i="5"/>
  <c r="G1281" i="5"/>
  <c r="G1277" i="5"/>
  <c r="G1242" i="5"/>
  <c r="G1195" i="5"/>
  <c r="G1114" i="5"/>
  <c r="G1104" i="5"/>
  <c r="G1094" i="5"/>
  <c r="G1086" i="5"/>
  <c r="G1078" i="5"/>
  <c r="G1054" i="5"/>
  <c r="G1732" i="5"/>
  <c r="G1711" i="5"/>
  <c r="G1667" i="5"/>
  <c r="G1553" i="5"/>
  <c r="G1486" i="5"/>
  <c r="G1473" i="5"/>
  <c r="G1458" i="5"/>
  <c r="G1415" i="5"/>
  <c r="G1410" i="5"/>
  <c r="G1404" i="5"/>
  <c r="G1399" i="5"/>
  <c r="G1392" i="5"/>
  <c r="G1381" i="5"/>
  <c r="G1376" i="5"/>
  <c r="G1366" i="5"/>
  <c r="G1345" i="5"/>
  <c r="G1334" i="5"/>
  <c r="G1328" i="5"/>
  <c r="G1319" i="5"/>
  <c r="G1299" i="5"/>
  <c r="G1290" i="5"/>
  <c r="G1267" i="5"/>
  <c r="G1263" i="5"/>
  <c r="G1248" i="5"/>
  <c r="G1236" i="5"/>
  <c r="G1232" i="5"/>
  <c r="G1228" i="5"/>
  <c r="G1224" i="5"/>
  <c r="G1220" i="5"/>
  <c r="G1216" i="5"/>
  <c r="G1212" i="5"/>
  <c r="G1208" i="5"/>
  <c r="G1204" i="5"/>
  <c r="G1111" i="5"/>
  <c r="G1099" i="5"/>
  <c r="G1091" i="5"/>
  <c r="G1083" i="5"/>
  <c r="G1059" i="5"/>
  <c r="G1731" i="5"/>
  <c r="G1720" i="5"/>
  <c r="G1687" i="5"/>
  <c r="G1647" i="5"/>
  <c r="G1599" i="5"/>
  <c r="G1589" i="5"/>
  <c r="G1581" i="5"/>
  <c r="G1573" i="5"/>
  <c r="G1493" i="5"/>
  <c r="G1478" i="5"/>
  <c r="G1472" i="5"/>
  <c r="G1457" i="5"/>
  <c r="G1443" i="5"/>
  <c r="G1438" i="5"/>
  <c r="G1432" i="5"/>
  <c r="G1427" i="5"/>
  <c r="G1422" i="5"/>
  <c r="G1370" i="5"/>
  <c r="G1361" i="5"/>
  <c r="G1344" i="5"/>
  <c r="G1338" i="5"/>
  <c r="G1323" i="5"/>
  <c r="G1303" i="5"/>
  <c r="G1294" i="5"/>
  <c r="G1280" i="5"/>
  <c r="G1276" i="5"/>
  <c r="G1241" i="5"/>
  <c r="G1096" i="5"/>
  <c r="G1088" i="5"/>
  <c r="G1080" i="5"/>
  <c r="G1072" i="5"/>
  <c r="G1056" i="5"/>
  <c r="G1090" i="5"/>
  <c r="G1022" i="5"/>
  <c r="G1012" i="5"/>
  <c r="G1004" i="5"/>
  <c r="G996" i="5"/>
  <c r="G972" i="5"/>
  <c r="G928" i="5"/>
  <c r="G920" i="5"/>
  <c r="G868" i="5"/>
  <c r="G858" i="5"/>
  <c r="G850" i="5"/>
  <c r="G838" i="5"/>
  <c r="G828" i="5"/>
  <c r="G816" i="5"/>
  <c r="G806" i="5"/>
  <c r="G784" i="5"/>
  <c r="G766" i="5"/>
  <c r="G756" i="5"/>
  <c r="G735" i="5"/>
  <c r="G727" i="5"/>
  <c r="G704" i="5"/>
  <c r="G689" i="5"/>
  <c r="G690" i="5" s="1"/>
  <c r="G677" i="5"/>
  <c r="G667" i="5"/>
  <c r="G659" i="5"/>
  <c r="G646" i="5"/>
  <c r="G638" i="5"/>
  <c r="G1058" i="5"/>
  <c r="G1017" i="5"/>
  <c r="G1009" i="5"/>
  <c r="G1001" i="5"/>
  <c r="G977" i="5"/>
  <c r="G969" i="5"/>
  <c r="G925" i="5"/>
  <c r="G917" i="5"/>
  <c r="G875" i="5"/>
  <c r="G865" i="5"/>
  <c r="G855" i="5"/>
  <c r="G845" i="5"/>
  <c r="G835" i="5"/>
  <c r="G823" i="5"/>
  <c r="G813" i="5"/>
  <c r="G801" i="5"/>
  <c r="G789" i="5"/>
  <c r="G781" i="5"/>
  <c r="G771" i="5"/>
  <c r="G761" i="5"/>
  <c r="G753" i="5"/>
  <c r="G743" i="5"/>
  <c r="G732" i="5"/>
  <c r="G722" i="5"/>
  <c r="G711" i="5"/>
  <c r="G696" i="5"/>
  <c r="G674" i="5"/>
  <c r="G664" i="5"/>
  <c r="G643" i="5"/>
  <c r="G635" i="5"/>
  <c r="G625" i="5"/>
  <c r="G617" i="5"/>
  <c r="G1082" i="5"/>
  <c r="G1052" i="5"/>
  <c r="G1014" i="5"/>
  <c r="G1006" i="5"/>
  <c r="G998" i="5"/>
  <c r="G974" i="5"/>
  <c r="G930" i="5"/>
  <c r="G922" i="5"/>
  <c r="G912" i="5"/>
  <c r="G860" i="5"/>
  <c r="G852" i="5"/>
  <c r="G842" i="5"/>
  <c r="G830" i="5"/>
  <c r="G818" i="5"/>
  <c r="G808" i="5"/>
  <c r="G786" i="5"/>
  <c r="G778" i="5"/>
  <c r="G758" i="5"/>
  <c r="G750" i="5"/>
  <c r="G729" i="5"/>
  <c r="G693" i="5"/>
  <c r="G679" i="5"/>
  <c r="G661" i="5"/>
  <c r="G630" i="5"/>
  <c r="G1021" i="5"/>
  <c r="G1011" i="5"/>
  <c r="G1003" i="5"/>
  <c r="G995" i="5"/>
  <c r="G971" i="5"/>
  <c r="G939" i="5"/>
  <c r="G927" i="5"/>
  <c r="G919" i="5"/>
  <c r="G857" i="5"/>
  <c r="G849" i="5"/>
  <c r="G837" i="5"/>
  <c r="G815" i="5"/>
  <c r="G783" i="5"/>
  <c r="G773" i="5"/>
  <c r="G765" i="5"/>
  <c r="G755" i="5"/>
  <c r="G745" i="5"/>
  <c r="G734" i="5"/>
  <c r="G676" i="5"/>
  <c r="G666" i="5"/>
  <c r="G645" i="5"/>
  <c r="G637" i="5"/>
  <c r="G627" i="5"/>
  <c r="G1016" i="5"/>
  <c r="G1008" i="5"/>
  <c r="G1000" i="5"/>
  <c r="G976" i="5"/>
  <c r="G932" i="5"/>
  <c r="G924" i="5"/>
  <c r="G916" i="5"/>
  <c r="G854" i="5"/>
  <c r="G844" i="5"/>
  <c r="G800" i="5"/>
  <c r="G788" i="5"/>
  <c r="G780" i="5"/>
  <c r="G770" i="5"/>
  <c r="G760" i="5"/>
  <c r="G752" i="5"/>
  <c r="G742" i="5"/>
  <c r="G731" i="5"/>
  <c r="G721" i="5"/>
  <c r="G695" i="5"/>
  <c r="G681" i="5"/>
  <c r="G673" i="5"/>
  <c r="G663" i="5"/>
  <c r="G650" i="5"/>
  <c r="G1013" i="5"/>
  <c r="G1005" i="5"/>
  <c r="G997" i="5"/>
  <c r="G989" i="5"/>
  <c r="G973" i="5"/>
  <c r="G929" i="5"/>
  <c r="G921" i="5"/>
  <c r="G859" i="5"/>
  <c r="G851" i="5"/>
  <c r="G829" i="5"/>
  <c r="G817" i="5"/>
  <c r="G807" i="5"/>
  <c r="G785" i="5"/>
  <c r="G777" i="5"/>
  <c r="G767" i="5"/>
  <c r="G757" i="5"/>
  <c r="G749" i="5"/>
  <c r="G678" i="5"/>
  <c r="G668" i="5"/>
  <c r="G660" i="5"/>
  <c r="G647" i="5"/>
  <c r="G1060" i="5"/>
  <c r="G1010" i="5"/>
  <c r="G1002" i="5"/>
  <c r="G970" i="5"/>
  <c r="G938" i="5"/>
  <c r="G926" i="5"/>
  <c r="G918" i="5"/>
  <c r="G866" i="5"/>
  <c r="G856" i="5"/>
  <c r="G836" i="5"/>
  <c r="G824" i="5"/>
  <c r="G814" i="5"/>
  <c r="G802" i="5"/>
  <c r="G782" i="5"/>
  <c r="G772" i="5"/>
  <c r="G744" i="5"/>
  <c r="G733" i="5"/>
  <c r="G723" i="5"/>
  <c r="G712" i="5"/>
  <c r="G697" i="5"/>
  <c r="G685" i="5"/>
  <c r="G686" i="5" s="1"/>
  <c r="G675" i="5"/>
  <c r="G665" i="5"/>
  <c r="G654" i="5"/>
  <c r="G655" i="5" s="1"/>
  <c r="G626" i="5"/>
  <c r="G618" i="5"/>
  <c r="G615" i="5"/>
  <c r="G609" i="5"/>
  <c r="G601" i="5"/>
  <c r="G581" i="5"/>
  <c r="G571" i="5"/>
  <c r="G555" i="5"/>
  <c r="G556" i="5" s="1"/>
  <c r="G529" i="5"/>
  <c r="G521" i="5"/>
  <c r="G511" i="5"/>
  <c r="G503" i="5"/>
  <c r="G487" i="5"/>
  <c r="G439" i="5"/>
  <c r="G423" i="5"/>
  <c r="G399" i="5"/>
  <c r="G391" i="5"/>
  <c r="G383" i="5"/>
  <c r="G375" i="5"/>
  <c r="G367" i="5"/>
  <c r="G359" i="5"/>
  <c r="G319" i="5"/>
  <c r="G309" i="5"/>
  <c r="G301" i="5"/>
  <c r="G293" i="5"/>
  <c r="G277" i="5"/>
  <c r="G201" i="5"/>
  <c r="G202" i="5" s="1"/>
  <c r="G189" i="5"/>
  <c r="G159" i="5"/>
  <c r="G149" i="5"/>
  <c r="G117" i="5"/>
  <c r="G107" i="5"/>
  <c r="G99" i="5"/>
  <c r="G89" i="5"/>
  <c r="G79" i="5"/>
  <c r="G71" i="5"/>
  <c r="G63" i="5"/>
  <c r="G55" i="5"/>
  <c r="G47" i="5"/>
  <c r="G39" i="5"/>
  <c r="G31" i="5"/>
  <c r="G20" i="5"/>
  <c r="G12" i="5"/>
  <c r="G1015" i="5"/>
  <c r="G923" i="5"/>
  <c r="G799" i="5"/>
  <c r="G803" i="5" s="1"/>
  <c r="G787" i="5"/>
  <c r="G694" i="5"/>
  <c r="G623" i="5"/>
  <c r="G619" i="5"/>
  <c r="G606" i="5"/>
  <c r="G588" i="5"/>
  <c r="G578" i="5"/>
  <c r="G566" i="5"/>
  <c r="G538" i="5"/>
  <c r="G526" i="5"/>
  <c r="G516" i="5"/>
  <c r="G508" i="5"/>
  <c r="G500" i="5"/>
  <c r="G484" i="5"/>
  <c r="G416" i="5"/>
  <c r="G404" i="5"/>
  <c r="G396" i="5"/>
  <c r="G388" i="5"/>
  <c r="G380" i="5"/>
  <c r="G372" i="5"/>
  <c r="G364" i="5"/>
  <c r="G356" i="5"/>
  <c r="G336" i="5"/>
  <c r="G324" i="5"/>
  <c r="G316" i="5"/>
  <c r="G306" i="5"/>
  <c r="G298" i="5"/>
  <c r="G282" i="5"/>
  <c r="G234" i="5"/>
  <c r="G218" i="5"/>
  <c r="G186" i="5"/>
  <c r="G164" i="5"/>
  <c r="G156" i="5"/>
  <c r="G146" i="5"/>
  <c r="G124" i="5"/>
  <c r="G104" i="5"/>
  <c r="G86" i="5"/>
  <c r="G76" i="5"/>
  <c r="G68" i="5"/>
  <c r="G60" i="5"/>
  <c r="G52" i="5"/>
  <c r="G44" i="5"/>
  <c r="G36" i="5"/>
  <c r="G25" i="5"/>
  <c r="G17" i="5"/>
  <c r="G9" i="5"/>
  <c r="G861" i="5"/>
  <c r="G603" i="5"/>
  <c r="G575" i="5"/>
  <c r="G561" i="5"/>
  <c r="G562" i="5" s="1"/>
  <c r="G545" i="5"/>
  <c r="G523" i="5"/>
  <c r="G513" i="5"/>
  <c r="G505" i="5"/>
  <c r="G441" i="5"/>
  <c r="G425" i="5"/>
  <c r="G411" i="5"/>
  <c r="G401" i="5"/>
  <c r="G393" i="5"/>
  <c r="G385" i="5"/>
  <c r="G377" i="5"/>
  <c r="G369" i="5"/>
  <c r="G361" i="5"/>
  <c r="G343" i="5"/>
  <c r="G321" i="5"/>
  <c r="G311" i="5"/>
  <c r="G303" i="5"/>
  <c r="G295" i="5"/>
  <c r="G287" i="5"/>
  <c r="G279" i="5"/>
  <c r="G213" i="5"/>
  <c r="G205" i="5"/>
  <c r="G183" i="5"/>
  <c r="G173" i="5"/>
  <c r="G161" i="5"/>
  <c r="G151" i="5"/>
  <c r="G143" i="5"/>
  <c r="G119" i="5"/>
  <c r="G109" i="5"/>
  <c r="G101" i="5"/>
  <c r="G91" i="5"/>
  <c r="G73" i="5"/>
  <c r="G65" i="5"/>
  <c r="G57" i="5"/>
  <c r="G49" i="5"/>
  <c r="G41" i="5"/>
  <c r="G33" i="5"/>
  <c r="G22" i="5"/>
  <c r="G14" i="5"/>
  <c r="G1007" i="5"/>
  <c r="G779" i="5"/>
  <c r="G680" i="5"/>
  <c r="G611" i="5"/>
  <c r="G608" i="5"/>
  <c r="G590" i="5"/>
  <c r="G580" i="5"/>
  <c r="G570" i="5"/>
  <c r="G572" i="5" s="1"/>
  <c r="G528" i="5"/>
  <c r="G520" i="5"/>
  <c r="G510" i="5"/>
  <c r="G502" i="5"/>
  <c r="G486" i="5"/>
  <c r="G438" i="5"/>
  <c r="G398" i="5"/>
  <c r="G390" i="5"/>
  <c r="G382" i="5"/>
  <c r="G374" i="5"/>
  <c r="G366" i="5"/>
  <c r="G358" i="5"/>
  <c r="G318" i="5"/>
  <c r="G308" i="5"/>
  <c r="G300" i="5"/>
  <c r="G188" i="5"/>
  <c r="G180" i="5"/>
  <c r="G168" i="5"/>
  <c r="G169" i="5" s="1"/>
  <c r="G158" i="5"/>
  <c r="G148" i="5"/>
  <c r="G138" i="5"/>
  <c r="G126" i="5"/>
  <c r="G116" i="5"/>
  <c r="G106" i="5"/>
  <c r="G98" i="5"/>
  <c r="G88" i="5"/>
  <c r="G78" i="5"/>
  <c r="G70" i="5"/>
  <c r="G62" i="5"/>
  <c r="G54" i="5"/>
  <c r="G46" i="5"/>
  <c r="G38" i="5"/>
  <c r="G19" i="5"/>
  <c r="G11" i="5"/>
  <c r="G853" i="5"/>
  <c r="G769" i="5"/>
  <c r="G759" i="5"/>
  <c r="G641" i="5"/>
  <c r="G605" i="5"/>
  <c r="G587" i="5"/>
  <c r="G577" i="5"/>
  <c r="G565" i="5"/>
  <c r="G547" i="5"/>
  <c r="G525" i="5"/>
  <c r="G515" i="5"/>
  <c r="G507" i="5"/>
  <c r="G499" i="5"/>
  <c r="G483" i="5"/>
  <c r="G403" i="5"/>
  <c r="G395" i="5"/>
  <c r="G387" i="5"/>
  <c r="G379" i="5"/>
  <c r="G371" i="5"/>
  <c r="G363" i="5"/>
  <c r="G335" i="5"/>
  <c r="G323" i="5"/>
  <c r="G315" i="5"/>
  <c r="G305" i="5"/>
  <c r="G297" i="5"/>
  <c r="G281" i="5"/>
  <c r="G233" i="5"/>
  <c r="G217" i="5"/>
  <c r="G185" i="5"/>
  <c r="G175" i="5"/>
  <c r="G163" i="5"/>
  <c r="G145" i="5"/>
  <c r="G111" i="5"/>
  <c r="G103" i="5"/>
  <c r="G93" i="5"/>
  <c r="G85" i="5"/>
  <c r="G75" i="5"/>
  <c r="G67" i="5"/>
  <c r="G59" i="5"/>
  <c r="G51" i="5"/>
  <c r="G43" i="5"/>
  <c r="G35" i="5"/>
  <c r="G24" i="5"/>
  <c r="G16" i="5"/>
  <c r="G8" i="5"/>
  <c r="G999" i="5"/>
  <c r="G975" i="5"/>
  <c r="G843" i="5"/>
  <c r="G831" i="5"/>
  <c r="G819" i="5"/>
  <c r="G751" i="5"/>
  <c r="G672" i="5"/>
  <c r="G621" i="5"/>
  <c r="G582" i="5"/>
  <c r="G530" i="5"/>
  <c r="G512" i="5"/>
  <c r="G504" i="5"/>
  <c r="G488" i="5"/>
  <c r="G440" i="5"/>
  <c r="G424" i="5"/>
  <c r="G400" i="5"/>
  <c r="G392" i="5"/>
  <c r="G384" i="5"/>
  <c r="G376" i="5"/>
  <c r="G368" i="5"/>
  <c r="G360" i="5"/>
  <c r="G342" i="5"/>
  <c r="G320" i="5"/>
  <c r="G310" i="5"/>
  <c r="G302" i="5"/>
  <c r="G294" i="5"/>
  <c r="G278" i="5"/>
  <c r="G212" i="5"/>
  <c r="G190" i="5"/>
  <c r="G182" i="5"/>
  <c r="G172" i="5"/>
  <c r="G160" i="5"/>
  <c r="G150" i="5"/>
  <c r="G142" i="5"/>
  <c r="G118" i="5"/>
  <c r="G108" i="5"/>
  <c r="G100" i="5"/>
  <c r="G90" i="5"/>
  <c r="G80" i="5"/>
  <c r="G72" i="5"/>
  <c r="G64" i="5"/>
  <c r="G56" i="5"/>
  <c r="G48" i="5"/>
  <c r="G40" i="5"/>
  <c r="G32" i="5"/>
  <c r="G21" i="5"/>
  <c r="G13" i="5"/>
  <c r="G596" i="5"/>
  <c r="G586" i="5"/>
  <c r="G576" i="5"/>
  <c r="G546" i="5"/>
  <c r="G524" i="5"/>
  <c r="G514" i="5"/>
  <c r="G506" i="5"/>
  <c r="G412" i="5"/>
  <c r="G402" i="5"/>
  <c r="G394" i="5"/>
  <c r="G386" i="5"/>
  <c r="G370" i="5"/>
  <c r="G362" i="5"/>
  <c r="G354" i="5"/>
  <c r="G344" i="5"/>
  <c r="G304" i="5"/>
  <c r="G296" i="5"/>
  <c r="G280" i="5"/>
  <c r="G232" i="5"/>
  <c r="G192" i="5"/>
  <c r="G184" i="5"/>
  <c r="G174" i="5"/>
  <c r="G162" i="5"/>
  <c r="G152" i="5"/>
  <c r="G144" i="5"/>
  <c r="G120" i="5"/>
  <c r="G110" i="5"/>
  <c r="G102" i="5"/>
  <c r="G92" i="5"/>
  <c r="G84" i="5"/>
  <c r="G74" i="5"/>
  <c r="G66" i="5"/>
  <c r="G58" i="5"/>
  <c r="G50" i="5"/>
  <c r="G42" i="5"/>
  <c r="G34" i="5"/>
  <c r="G23" i="5"/>
  <c r="G15" i="5"/>
  <c r="G730" i="5"/>
  <c r="G357" i="5"/>
  <c r="G87" i="5"/>
  <c r="G10" i="5"/>
  <c r="G397" i="5"/>
  <c r="G227" i="5"/>
  <c r="G741" i="5"/>
  <c r="G639" i="5"/>
  <c r="G389" i="5"/>
  <c r="G219" i="5"/>
  <c r="G187" i="5"/>
  <c r="G77" i="5"/>
  <c r="G45" i="5"/>
  <c r="G610" i="5"/>
  <c r="G589" i="5"/>
  <c r="G539" i="5"/>
  <c r="G509" i="5"/>
  <c r="G325" i="5"/>
  <c r="G197" i="5"/>
  <c r="G198" i="5" s="1"/>
  <c r="G137" i="5"/>
  <c r="G97" i="5"/>
  <c r="G579" i="5"/>
  <c r="G551" i="5"/>
  <c r="G552" i="5" s="1"/>
  <c r="G381" i="5"/>
  <c r="G307" i="5"/>
  <c r="G125" i="5"/>
  <c r="G69" i="5"/>
  <c r="G37" i="5"/>
  <c r="G720" i="5"/>
  <c r="G501" i="5"/>
  <c r="G373" i="5"/>
  <c r="G157" i="5"/>
  <c r="G115" i="5"/>
  <c r="G26" i="5"/>
  <c r="G662" i="5"/>
  <c r="G417" i="5"/>
  <c r="G405" i="5"/>
  <c r="G299" i="5"/>
  <c r="G235" i="5"/>
  <c r="G209" i="5"/>
  <c r="G147" i="5"/>
  <c r="G105" i="5"/>
  <c r="G61" i="5"/>
  <c r="G607" i="5"/>
  <c r="G485" i="5"/>
  <c r="G365" i="5"/>
  <c r="G349" i="5"/>
  <c r="G18" i="5"/>
  <c r="G53" i="5"/>
  <c r="H1732" i="5"/>
  <c r="H1728" i="5"/>
  <c r="H1724" i="5"/>
  <c r="H1720" i="5"/>
  <c r="H1716" i="5"/>
  <c r="H1712" i="5"/>
  <c r="H1708" i="5"/>
  <c r="H1704" i="5"/>
  <c r="H1487" i="5"/>
  <c r="H1483" i="5"/>
  <c r="H1415" i="5"/>
  <c r="H1411" i="5"/>
  <c r="H1392" i="5"/>
  <c r="H1731" i="5"/>
  <c r="H1727" i="5"/>
  <c r="H1723" i="5"/>
  <c r="H1719" i="5"/>
  <c r="H1715" i="5"/>
  <c r="H1711" i="5"/>
  <c r="H1707" i="5"/>
  <c r="H1703" i="5"/>
  <c r="H1734" i="5"/>
  <c r="H1730" i="5"/>
  <c r="H1726" i="5"/>
  <c r="H1722" i="5"/>
  <c r="H1718" i="5"/>
  <c r="H1714" i="5"/>
  <c r="H1710" i="5"/>
  <c r="H1706" i="5"/>
  <c r="H1695" i="5"/>
  <c r="H1691" i="5"/>
  <c r="H1687" i="5"/>
  <c r="H1683" i="5"/>
  <c r="H1679" i="5"/>
  <c r="H1675" i="5"/>
  <c r="H1671" i="5"/>
  <c r="H1667" i="5"/>
  <c r="H1647" i="5"/>
  <c r="H1643" i="5"/>
  <c r="H1639" i="5"/>
  <c r="H1607" i="5"/>
  <c r="H1603" i="5"/>
  <c r="H1599" i="5"/>
  <c r="H1595" i="5"/>
  <c r="H1591" i="5"/>
  <c r="H1587" i="5"/>
  <c r="H1583" i="5"/>
  <c r="H1579" i="5"/>
  <c r="H1575" i="5"/>
  <c r="H1571" i="5"/>
  <c r="H1555" i="5"/>
  <c r="H1511" i="5"/>
  <c r="H1507" i="5"/>
  <c r="H1480" i="5"/>
  <c r="H1476" i="5"/>
  <c r="H1472" i="5"/>
  <c r="H1468" i="5"/>
  <c r="H1457" i="5"/>
  <c r="H1742" i="5"/>
  <c r="H1698" i="5"/>
  <c r="H1694" i="5"/>
  <c r="H1690" i="5"/>
  <c r="H1686" i="5"/>
  <c r="H1682" i="5"/>
  <c r="H1678" i="5"/>
  <c r="H1674" i="5"/>
  <c r="H1670" i="5"/>
  <c r="H1666" i="5"/>
  <c r="H1658" i="5"/>
  <c r="H1646" i="5"/>
  <c r="H1642" i="5"/>
  <c r="H1638" i="5"/>
  <c r="H1606" i="5"/>
  <c r="H1602" i="5"/>
  <c r="H1598" i="5"/>
  <c r="H1594" i="5"/>
  <c r="H1590" i="5"/>
  <c r="H1586" i="5"/>
  <c r="H1582" i="5"/>
  <c r="H1578" i="5"/>
  <c r="H1574" i="5"/>
  <c r="H1570" i="5"/>
  <c r="H1554" i="5"/>
  <c r="H1510" i="5"/>
  <c r="H1494" i="5"/>
  <c r="H1479" i="5"/>
  <c r="H1475" i="5"/>
  <c r="H1471" i="5"/>
  <c r="H1456" i="5"/>
  <c r="H1441" i="5"/>
  <c r="H1437" i="5"/>
  <c r="H1433" i="5"/>
  <c r="H1429" i="5"/>
  <c r="H1425" i="5"/>
  <c r="H1421" i="5"/>
  <c r="H1402" i="5"/>
  <c r="H1383" i="5"/>
  <c r="H1379" i="5"/>
  <c r="H1375" i="5"/>
  <c r="H1371" i="5"/>
  <c r="H1367" i="5"/>
  <c r="H1363" i="5"/>
  <c r="H1359" i="5"/>
  <c r="H1348" i="5"/>
  <c r="H1344" i="5"/>
  <c r="H1329" i="5"/>
  <c r="H1325" i="5"/>
  <c r="H1321" i="5"/>
  <c r="H1317" i="5"/>
  <c r="H1729" i="5"/>
  <c r="H1696" i="5"/>
  <c r="H1685" i="5"/>
  <c r="H1664" i="5"/>
  <c r="H1645" i="5"/>
  <c r="H1608" i="5"/>
  <c r="H1597" i="5"/>
  <c r="H1588" i="5"/>
  <c r="H1580" i="5"/>
  <c r="H1572" i="5"/>
  <c r="H1492" i="5"/>
  <c r="H1484" i="5"/>
  <c r="H1477" i="5"/>
  <c r="H1470" i="5"/>
  <c r="H1455" i="5"/>
  <c r="H1442" i="5"/>
  <c r="H1436" i="5"/>
  <c r="H1431" i="5"/>
  <c r="H1426" i="5"/>
  <c r="H1420" i="5"/>
  <c r="H1369" i="5"/>
  <c r="H1360" i="5"/>
  <c r="H1354" i="5"/>
  <c r="H1337" i="5"/>
  <c r="H1322" i="5"/>
  <c r="H1311" i="5"/>
  <c r="H1302" i="5"/>
  <c r="H1293" i="5"/>
  <c r="H1283" i="5"/>
  <c r="H1279" i="5"/>
  <c r="H1275" i="5"/>
  <c r="H1240" i="5"/>
  <c r="H1197" i="5"/>
  <c r="H1118" i="5"/>
  <c r="H1110" i="5"/>
  <c r="H1098" i="5"/>
  <c r="H1090" i="5"/>
  <c r="H1082" i="5"/>
  <c r="H1058" i="5"/>
  <c r="H1717" i="5"/>
  <c r="H1684" i="5"/>
  <c r="H1673" i="5"/>
  <c r="H1644" i="5"/>
  <c r="H1596" i="5"/>
  <c r="H1557" i="5"/>
  <c r="H1509" i="5"/>
  <c r="H1463" i="5"/>
  <c r="H1413" i="5"/>
  <c r="H1408" i="5"/>
  <c r="H1401" i="5"/>
  <c r="H1395" i="5"/>
  <c r="H1390" i="5"/>
  <c r="H1384" i="5"/>
  <c r="H1378" i="5"/>
  <c r="H1373" i="5"/>
  <c r="H1364" i="5"/>
  <c r="H1353" i="5"/>
  <c r="H1347" i="5"/>
  <c r="H1326" i="5"/>
  <c r="H1306" i="5"/>
  <c r="H1297" i="5"/>
  <c r="H1288" i="5"/>
  <c r="H1269" i="5"/>
  <c r="H1265" i="5"/>
  <c r="H1230" i="5"/>
  <c r="H1226" i="5"/>
  <c r="H1222" i="5"/>
  <c r="H1218" i="5"/>
  <c r="H1214" i="5"/>
  <c r="H1115" i="5"/>
  <c r="H1095" i="5"/>
  <c r="H1705" i="5"/>
  <c r="H1693" i="5"/>
  <c r="H1672" i="5"/>
  <c r="H1605" i="5"/>
  <c r="H1585" i="5"/>
  <c r="H1577" i="5"/>
  <c r="H1569" i="5"/>
  <c r="H1469" i="5"/>
  <c r="H1454" i="5"/>
  <c r="H1440" i="5"/>
  <c r="H1435" i="5"/>
  <c r="H1430" i="5"/>
  <c r="H1424" i="5"/>
  <c r="H1419" i="5"/>
  <c r="H1368" i="5"/>
  <c r="H1336" i="5"/>
  <c r="H1316" i="5"/>
  <c r="H1310" i="5"/>
  <c r="H1301" i="5"/>
  <c r="H1292" i="5"/>
  <c r="H1282" i="5"/>
  <c r="H1278" i="5"/>
  <c r="H1274" i="5"/>
  <c r="H1196" i="5"/>
  <c r="H1112" i="5"/>
  <c r="H1092" i="5"/>
  <c r="H1084" i="5"/>
  <c r="H1060" i="5"/>
  <c r="H1052" i="5"/>
  <c r="H1725" i="5"/>
  <c r="H1692" i="5"/>
  <c r="H1681" i="5"/>
  <c r="H1641" i="5"/>
  <c r="H1604" i="5"/>
  <c r="H1593" i="5"/>
  <c r="H1556" i="5"/>
  <c r="H1508" i="5"/>
  <c r="H1474" i="5"/>
  <c r="H1459" i="5"/>
  <c r="H1412" i="5"/>
  <c r="H1400" i="5"/>
  <c r="H1394" i="5"/>
  <c r="H1389" i="5"/>
  <c r="H1382" i="5"/>
  <c r="H1377" i="5"/>
  <c r="H1372" i="5"/>
  <c r="H1358" i="5"/>
  <c r="H1352" i="5"/>
  <c r="H1346" i="5"/>
  <c r="H1340" i="5"/>
  <c r="H1320" i="5"/>
  <c r="H1305" i="5"/>
  <c r="H1296" i="5"/>
  <c r="H1291" i="5"/>
  <c r="H1287" i="5"/>
  <c r="H1268" i="5"/>
  <c r="H1264" i="5"/>
  <c r="H1249" i="5"/>
  <c r="H1233" i="5"/>
  <c r="H1229" i="5"/>
  <c r="H1221" i="5"/>
  <c r="H1217" i="5"/>
  <c r="H1209" i="5"/>
  <c r="H1201" i="5"/>
  <c r="H1117" i="5"/>
  <c r="H1109" i="5"/>
  <c r="H1097" i="5"/>
  <c r="H1089" i="5"/>
  <c r="H1081" i="5"/>
  <c r="H1713" i="5"/>
  <c r="H1680" i="5"/>
  <c r="H1669" i="5"/>
  <c r="H1640" i="5"/>
  <c r="H1592" i="5"/>
  <c r="H1584" i="5"/>
  <c r="H1576" i="5"/>
  <c r="H1568" i="5"/>
  <c r="H1444" i="5"/>
  <c r="H1439" i="5"/>
  <c r="H1434" i="5"/>
  <c r="H1428" i="5"/>
  <c r="H1423" i="5"/>
  <c r="H1362" i="5"/>
  <c r="H1335" i="5"/>
  <c r="H1324" i="5"/>
  <c r="H1309" i="5"/>
  <c r="H1300" i="5"/>
  <c r="H1295" i="5"/>
  <c r="H1281" i="5"/>
  <c r="H1277" i="5"/>
  <c r="H1242" i="5"/>
  <c r="H1195" i="5"/>
  <c r="H1114" i="5"/>
  <c r="H1104" i="5"/>
  <c r="H1094" i="5"/>
  <c r="H1086" i="5"/>
  <c r="H1078" i="5"/>
  <c r="H1054" i="5"/>
  <c r="H1733" i="5"/>
  <c r="H1689" i="5"/>
  <c r="H1668" i="5"/>
  <c r="H1601" i="5"/>
  <c r="H1553" i="5"/>
  <c r="H1486" i="5"/>
  <c r="H1473" i="5"/>
  <c r="H1458" i="5"/>
  <c r="H1410" i="5"/>
  <c r="H1404" i="5"/>
  <c r="H1399" i="5"/>
  <c r="H1393" i="5"/>
  <c r="H1381" i="5"/>
  <c r="H1376" i="5"/>
  <c r="H1366" i="5"/>
  <c r="H1345" i="5"/>
  <c r="H1339" i="5"/>
  <c r="H1334" i="5"/>
  <c r="H1328" i="5"/>
  <c r="H1319" i="5"/>
  <c r="H1304" i="5"/>
  <c r="H1299" i="5"/>
  <c r="H1290" i="5"/>
  <c r="H1267" i="5"/>
  <c r="H1263" i="5"/>
  <c r="H1248" i="5"/>
  <c r="H1236" i="5"/>
  <c r="H1232" i="5"/>
  <c r="H1228" i="5"/>
  <c r="H1224" i="5"/>
  <c r="H1220" i="5"/>
  <c r="H1216" i="5"/>
  <c r="H1212" i="5"/>
  <c r="H1208" i="5"/>
  <c r="H1204" i="5"/>
  <c r="H1111" i="5"/>
  <c r="H1099" i="5"/>
  <c r="H1091" i="5"/>
  <c r="H1083" i="5"/>
  <c r="H1059" i="5"/>
  <c r="H1721" i="5"/>
  <c r="H1688" i="5"/>
  <c r="H1677" i="5"/>
  <c r="H1600" i="5"/>
  <c r="H1589" i="5"/>
  <c r="H1581" i="5"/>
  <c r="H1573" i="5"/>
  <c r="H1493" i="5"/>
  <c r="H1478" i="5"/>
  <c r="H1443" i="5"/>
  <c r="H1438" i="5"/>
  <c r="H1432" i="5"/>
  <c r="H1427" i="5"/>
  <c r="H1422" i="5"/>
  <c r="H1370" i="5"/>
  <c r="H1361" i="5"/>
  <c r="H1338" i="5"/>
  <c r="H1323" i="5"/>
  <c r="H1308" i="5"/>
  <c r="H1303" i="5"/>
  <c r="H1294" i="5"/>
  <c r="H1280" i="5"/>
  <c r="H1276" i="5"/>
  <c r="H1241" i="5"/>
  <c r="H1096" i="5"/>
  <c r="H1088" i="5"/>
  <c r="H1080" i="5"/>
  <c r="H1072" i="5"/>
  <c r="H1056" i="5"/>
  <c r="H1709" i="5"/>
  <c r="H1697" i="5"/>
  <c r="H1676" i="5"/>
  <c r="H1665" i="5"/>
  <c r="H1552" i="5"/>
  <c r="H1485" i="5"/>
  <c r="H1464" i="5"/>
  <c r="H1414" i="5"/>
  <c r="H1409" i="5"/>
  <c r="H1403" i="5"/>
  <c r="H1391" i="5"/>
  <c r="H1385" i="5"/>
  <c r="H1380" i="5"/>
  <c r="H1374" i="5"/>
  <c r="H1365" i="5"/>
  <c r="H1333" i="5"/>
  <c r="H1327" i="5"/>
  <c r="H1318" i="5"/>
  <c r="H1312" i="5"/>
  <c r="H1307" i="5"/>
  <c r="H1298" i="5"/>
  <c r="H1289" i="5"/>
  <c r="H1270" i="5"/>
  <c r="H1266" i="5"/>
  <c r="H1262" i="5"/>
  <c r="H1258" i="5"/>
  <c r="H1247" i="5"/>
  <c r="H1251" i="5" s="1"/>
  <c r="H1235" i="5"/>
  <c r="H1231" i="5"/>
  <c r="H1227" i="5"/>
  <c r="H1223" i="5"/>
  <c r="H1219" i="5"/>
  <c r="H1215" i="5"/>
  <c r="H1207" i="5"/>
  <c r="H1113" i="5"/>
  <c r="H1103" i="5"/>
  <c r="H1093" i="5"/>
  <c r="H1085" i="5"/>
  <c r="H1061" i="5"/>
  <c r="H1053" i="5"/>
  <c r="H1017" i="5"/>
  <c r="H1009" i="5"/>
  <c r="H1001" i="5"/>
  <c r="H977" i="5"/>
  <c r="H969" i="5"/>
  <c r="H925" i="5"/>
  <c r="H917" i="5"/>
  <c r="H875" i="5"/>
  <c r="H865" i="5"/>
  <c r="H855" i="5"/>
  <c r="H845" i="5"/>
  <c r="H835" i="5"/>
  <c r="H823" i="5"/>
  <c r="H813" i="5"/>
  <c r="H801" i="5"/>
  <c r="H789" i="5"/>
  <c r="H781" i="5"/>
  <c r="H771" i="5"/>
  <c r="H761" i="5"/>
  <c r="H753" i="5"/>
  <c r="H743" i="5"/>
  <c r="H732" i="5"/>
  <c r="H722" i="5"/>
  <c r="H711" i="5"/>
  <c r="H696" i="5"/>
  <c r="H674" i="5"/>
  <c r="H664" i="5"/>
  <c r="H643" i="5"/>
  <c r="H635" i="5"/>
  <c r="H625" i="5"/>
  <c r="H1014" i="5"/>
  <c r="H1006" i="5"/>
  <c r="H998" i="5"/>
  <c r="H974" i="5"/>
  <c r="H930" i="5"/>
  <c r="H922" i="5"/>
  <c r="H912" i="5"/>
  <c r="H860" i="5"/>
  <c r="H852" i="5"/>
  <c r="H842" i="5"/>
  <c r="H830" i="5"/>
  <c r="H818" i="5"/>
  <c r="H808" i="5"/>
  <c r="H786" i="5"/>
  <c r="H778" i="5"/>
  <c r="H758" i="5"/>
  <c r="H750" i="5"/>
  <c r="H729" i="5"/>
  <c r="H693" i="5"/>
  <c r="H679" i="5"/>
  <c r="H661" i="5"/>
  <c r="H630" i="5"/>
  <c r="H1021" i="5"/>
  <c r="H1011" i="5"/>
  <c r="H1003" i="5"/>
  <c r="H995" i="5"/>
  <c r="H971" i="5"/>
  <c r="H939" i="5"/>
  <c r="H927" i="5"/>
  <c r="H919" i="5"/>
  <c r="H857" i="5"/>
  <c r="H849" i="5"/>
  <c r="H837" i="5"/>
  <c r="H815" i="5"/>
  <c r="H783" i="5"/>
  <c r="H773" i="5"/>
  <c r="H765" i="5"/>
  <c r="H755" i="5"/>
  <c r="H745" i="5"/>
  <c r="H734" i="5"/>
  <c r="H676" i="5"/>
  <c r="H666" i="5"/>
  <c r="H645" i="5"/>
  <c r="H637" i="5"/>
  <c r="H627" i="5"/>
  <c r="H619" i="5"/>
  <c r="H609" i="5"/>
  <c r="H1057" i="5"/>
  <c r="H1016" i="5"/>
  <c r="H1008" i="5"/>
  <c r="H1000" i="5"/>
  <c r="H976" i="5"/>
  <c r="H932" i="5"/>
  <c r="H924" i="5"/>
  <c r="H916" i="5"/>
  <c r="H854" i="5"/>
  <c r="H844" i="5"/>
  <c r="H800" i="5"/>
  <c r="H788" i="5"/>
  <c r="H780" i="5"/>
  <c r="H770" i="5"/>
  <c r="H760" i="5"/>
  <c r="H752" i="5"/>
  <c r="H742" i="5"/>
  <c r="H731" i="5"/>
  <c r="H721" i="5"/>
  <c r="H695" i="5"/>
  <c r="H681" i="5"/>
  <c r="H673" i="5"/>
  <c r="H663" i="5"/>
  <c r="H650" i="5"/>
  <c r="H1087" i="5"/>
  <c r="H1013" i="5"/>
  <c r="H1005" i="5"/>
  <c r="H997" i="5"/>
  <c r="H989" i="5"/>
  <c r="H973" i="5"/>
  <c r="H929" i="5"/>
  <c r="H921" i="5"/>
  <c r="H859" i="5"/>
  <c r="H851" i="5"/>
  <c r="H829" i="5"/>
  <c r="H817" i="5"/>
  <c r="H807" i="5"/>
  <c r="H785" i="5"/>
  <c r="H777" i="5"/>
  <c r="H767" i="5"/>
  <c r="H757" i="5"/>
  <c r="H749" i="5"/>
  <c r="H678" i="5"/>
  <c r="H668" i="5"/>
  <c r="H660" i="5"/>
  <c r="H647" i="5"/>
  <c r="H639" i="5"/>
  <c r="H621" i="5"/>
  <c r="H611" i="5"/>
  <c r="H1010" i="5"/>
  <c r="H1002" i="5"/>
  <c r="H970" i="5"/>
  <c r="H938" i="5"/>
  <c r="H926" i="5"/>
  <c r="H918" i="5"/>
  <c r="H866" i="5"/>
  <c r="H856" i="5"/>
  <c r="H836" i="5"/>
  <c r="H824" i="5"/>
  <c r="H814" i="5"/>
  <c r="H802" i="5"/>
  <c r="H782" i="5"/>
  <c r="H772" i="5"/>
  <c r="H744" i="5"/>
  <c r="H733" i="5"/>
  <c r="H723" i="5"/>
  <c r="H712" i="5"/>
  <c r="H697" i="5"/>
  <c r="H685" i="5"/>
  <c r="H686" i="5" s="1"/>
  <c r="H675" i="5"/>
  <c r="H665" i="5"/>
  <c r="H654" i="5"/>
  <c r="H655" i="5" s="1"/>
  <c r="H1079" i="5"/>
  <c r="H1055" i="5"/>
  <c r="H1015" i="5"/>
  <c r="H1007" i="5"/>
  <c r="H999" i="5"/>
  <c r="H975" i="5"/>
  <c r="H923" i="5"/>
  <c r="H861" i="5"/>
  <c r="H853" i="5"/>
  <c r="H843" i="5"/>
  <c r="H831" i="5"/>
  <c r="H819" i="5"/>
  <c r="H799" i="5"/>
  <c r="H787" i="5"/>
  <c r="H779" i="5"/>
  <c r="H769" i="5"/>
  <c r="H759" i="5"/>
  <c r="H751" i="5"/>
  <c r="H741" i="5"/>
  <c r="H730" i="5"/>
  <c r="H720" i="5"/>
  <c r="H694" i="5"/>
  <c r="H680" i="5"/>
  <c r="H672" i="5"/>
  <c r="H662" i="5"/>
  <c r="H641" i="5"/>
  <c r="H623" i="5"/>
  <c r="H615" i="5"/>
  <c r="H850" i="5"/>
  <c r="H838" i="5"/>
  <c r="H756" i="5"/>
  <c r="H735" i="5"/>
  <c r="H667" i="5"/>
  <c r="H638" i="5"/>
  <c r="H606" i="5"/>
  <c r="H588" i="5"/>
  <c r="H578" i="5"/>
  <c r="H566" i="5"/>
  <c r="H538" i="5"/>
  <c r="H526" i="5"/>
  <c r="H516" i="5"/>
  <c r="H508" i="5"/>
  <c r="H500" i="5"/>
  <c r="H484" i="5"/>
  <c r="H416" i="5"/>
  <c r="H404" i="5"/>
  <c r="H396" i="5"/>
  <c r="H388" i="5"/>
  <c r="H380" i="5"/>
  <c r="H372" i="5"/>
  <c r="H364" i="5"/>
  <c r="H356" i="5"/>
  <c r="H336" i="5"/>
  <c r="H324" i="5"/>
  <c r="H316" i="5"/>
  <c r="H306" i="5"/>
  <c r="H298" i="5"/>
  <c r="H282" i="5"/>
  <c r="H234" i="5"/>
  <c r="H218" i="5"/>
  <c r="H186" i="5"/>
  <c r="H164" i="5"/>
  <c r="H156" i="5"/>
  <c r="H146" i="5"/>
  <c r="H124" i="5"/>
  <c r="H104" i="5"/>
  <c r="H86" i="5"/>
  <c r="H76" i="5"/>
  <c r="H68" i="5"/>
  <c r="H60" i="5"/>
  <c r="H52" i="5"/>
  <c r="H44" i="5"/>
  <c r="H36" i="5"/>
  <c r="H25" i="5"/>
  <c r="H17" i="5"/>
  <c r="H9" i="5"/>
  <c r="H996" i="5"/>
  <c r="H972" i="5"/>
  <c r="H828" i="5"/>
  <c r="H816" i="5"/>
  <c r="H727" i="5"/>
  <c r="H603" i="5"/>
  <c r="H575" i="5"/>
  <c r="H561" i="5"/>
  <c r="H562" i="5" s="1"/>
  <c r="H545" i="5"/>
  <c r="H523" i="5"/>
  <c r="H513" i="5"/>
  <c r="H505" i="5"/>
  <c r="H441" i="5"/>
  <c r="H425" i="5"/>
  <c r="H411" i="5"/>
  <c r="H401" i="5"/>
  <c r="H393" i="5"/>
  <c r="H385" i="5"/>
  <c r="H377" i="5"/>
  <c r="H369" i="5"/>
  <c r="H361" i="5"/>
  <c r="H343" i="5"/>
  <c r="H321" i="5"/>
  <c r="H311" i="5"/>
  <c r="H303" i="5"/>
  <c r="H295" i="5"/>
  <c r="H287" i="5"/>
  <c r="H279" i="5"/>
  <c r="H213" i="5"/>
  <c r="H205" i="5"/>
  <c r="H183" i="5"/>
  <c r="H173" i="5"/>
  <c r="H161" i="5"/>
  <c r="H151" i="5"/>
  <c r="H143" i="5"/>
  <c r="H119" i="5"/>
  <c r="H109" i="5"/>
  <c r="H101" i="5"/>
  <c r="H91" i="5"/>
  <c r="H73" i="5"/>
  <c r="H65" i="5"/>
  <c r="H57" i="5"/>
  <c r="H49" i="5"/>
  <c r="H41" i="5"/>
  <c r="H33" i="5"/>
  <c r="H22" i="5"/>
  <c r="H14" i="5"/>
  <c r="H659" i="5"/>
  <c r="H608" i="5"/>
  <c r="H590" i="5"/>
  <c r="H580" i="5"/>
  <c r="H570" i="5"/>
  <c r="H528" i="5"/>
  <c r="H520" i="5"/>
  <c r="H510" i="5"/>
  <c r="H502" i="5"/>
  <c r="H486" i="5"/>
  <c r="H438" i="5"/>
  <c r="H398" i="5"/>
  <c r="H390" i="5"/>
  <c r="H382" i="5"/>
  <c r="H374" i="5"/>
  <c r="H366" i="5"/>
  <c r="H358" i="5"/>
  <c r="H318" i="5"/>
  <c r="H308" i="5"/>
  <c r="H300" i="5"/>
  <c r="H188" i="5"/>
  <c r="H180" i="5"/>
  <c r="H168" i="5"/>
  <c r="H169" i="5" s="1"/>
  <c r="H158" i="5"/>
  <c r="H148" i="5"/>
  <c r="H138" i="5"/>
  <c r="H126" i="5"/>
  <c r="H116" i="5"/>
  <c r="H106" i="5"/>
  <c r="H98" i="5"/>
  <c r="H88" i="5"/>
  <c r="H78" i="5"/>
  <c r="H70" i="5"/>
  <c r="H62" i="5"/>
  <c r="H54" i="5"/>
  <c r="H46" i="5"/>
  <c r="H38" i="5"/>
  <c r="H19" i="5"/>
  <c r="H11" i="5"/>
  <c r="H928" i="5"/>
  <c r="H618" i="5"/>
  <c r="H605" i="5"/>
  <c r="H587" i="5"/>
  <c r="H577" i="5"/>
  <c r="H565" i="5"/>
  <c r="H547" i="5"/>
  <c r="H525" i="5"/>
  <c r="H515" i="5"/>
  <c r="H507" i="5"/>
  <c r="H499" i="5"/>
  <c r="H483" i="5"/>
  <c r="H403" i="5"/>
  <c r="H395" i="5"/>
  <c r="H387" i="5"/>
  <c r="H379" i="5"/>
  <c r="H371" i="5"/>
  <c r="H363" i="5"/>
  <c r="H335" i="5"/>
  <c r="H323" i="5"/>
  <c r="H315" i="5"/>
  <c r="H305" i="5"/>
  <c r="H297" i="5"/>
  <c r="H281" i="5"/>
  <c r="H233" i="5"/>
  <c r="H217" i="5"/>
  <c r="H185" i="5"/>
  <c r="H175" i="5"/>
  <c r="H163" i="5"/>
  <c r="H145" i="5"/>
  <c r="H111" i="5"/>
  <c r="H103" i="5"/>
  <c r="H93" i="5"/>
  <c r="H85" i="5"/>
  <c r="H75" i="5"/>
  <c r="H67" i="5"/>
  <c r="H59" i="5"/>
  <c r="H51" i="5"/>
  <c r="H43" i="5"/>
  <c r="H35" i="5"/>
  <c r="H24" i="5"/>
  <c r="H16" i="5"/>
  <c r="H8" i="5"/>
  <c r="H1022" i="5"/>
  <c r="H806" i="5"/>
  <c r="H704" i="5"/>
  <c r="H646" i="5"/>
  <c r="H582" i="5"/>
  <c r="H530" i="5"/>
  <c r="H512" i="5"/>
  <c r="H504" i="5"/>
  <c r="H488" i="5"/>
  <c r="H440" i="5"/>
  <c r="H424" i="5"/>
  <c r="H400" i="5"/>
  <c r="H392" i="5"/>
  <c r="H384" i="5"/>
  <c r="H376" i="5"/>
  <c r="H368" i="5"/>
  <c r="H360" i="5"/>
  <c r="H342" i="5"/>
  <c r="H320" i="5"/>
  <c r="H310" i="5"/>
  <c r="H302" i="5"/>
  <c r="H294" i="5"/>
  <c r="H278" i="5"/>
  <c r="H212" i="5"/>
  <c r="H190" i="5"/>
  <c r="H182" i="5"/>
  <c r="H172" i="5"/>
  <c r="H160" i="5"/>
  <c r="H150" i="5"/>
  <c r="H142" i="5"/>
  <c r="H118" i="5"/>
  <c r="H108" i="5"/>
  <c r="H100" i="5"/>
  <c r="H90" i="5"/>
  <c r="H80" i="5"/>
  <c r="H72" i="5"/>
  <c r="H64" i="5"/>
  <c r="H56" i="5"/>
  <c r="H48" i="5"/>
  <c r="H40" i="5"/>
  <c r="H32" i="5"/>
  <c r="H21" i="5"/>
  <c r="H13" i="5"/>
  <c r="H1012" i="5"/>
  <c r="H920" i="5"/>
  <c r="H868" i="5"/>
  <c r="H784" i="5"/>
  <c r="H689" i="5"/>
  <c r="H690" i="5" s="1"/>
  <c r="H626" i="5"/>
  <c r="H617" i="5"/>
  <c r="H610" i="5"/>
  <c r="H607" i="5"/>
  <c r="H589" i="5"/>
  <c r="H579" i="5"/>
  <c r="H551" i="5"/>
  <c r="H552" i="5" s="1"/>
  <c r="H539" i="5"/>
  <c r="H509" i="5"/>
  <c r="H501" i="5"/>
  <c r="H485" i="5"/>
  <c r="H417" i="5"/>
  <c r="H405" i="5"/>
  <c r="H397" i="5"/>
  <c r="H389" i="5"/>
  <c r="H381" i="5"/>
  <c r="H373" i="5"/>
  <c r="H365" i="5"/>
  <c r="H357" i="5"/>
  <c r="H349" i="5"/>
  <c r="H325" i="5"/>
  <c r="H307" i="5"/>
  <c r="H299" i="5"/>
  <c r="H235" i="5"/>
  <c r="H227" i="5"/>
  <c r="H219" i="5"/>
  <c r="H209" i="5"/>
  <c r="H197" i="5"/>
  <c r="H198" i="5" s="1"/>
  <c r="H187" i="5"/>
  <c r="H157" i="5"/>
  <c r="H147" i="5"/>
  <c r="H137" i="5"/>
  <c r="H139" i="5" s="1"/>
  <c r="H125" i="5"/>
  <c r="H115" i="5"/>
  <c r="H105" i="5"/>
  <c r="H97" i="5"/>
  <c r="H87" i="5"/>
  <c r="H77" i="5"/>
  <c r="H69" i="5"/>
  <c r="H61" i="5"/>
  <c r="H53" i="5"/>
  <c r="H45" i="5"/>
  <c r="H37" i="5"/>
  <c r="H26" i="5"/>
  <c r="H18" i="5"/>
  <c r="H10" i="5"/>
  <c r="H1004" i="5"/>
  <c r="H766" i="5"/>
  <c r="H677" i="5"/>
  <c r="H601" i="5"/>
  <c r="H581" i="5"/>
  <c r="H571" i="5"/>
  <c r="H555" i="5"/>
  <c r="H556" i="5" s="1"/>
  <c r="H529" i="5"/>
  <c r="H521" i="5"/>
  <c r="H511" i="5"/>
  <c r="H503" i="5"/>
  <c r="H487" i="5"/>
  <c r="H439" i="5"/>
  <c r="H423" i="5"/>
  <c r="H399" i="5"/>
  <c r="H391" i="5"/>
  <c r="H383" i="5"/>
  <c r="H375" i="5"/>
  <c r="H367" i="5"/>
  <c r="H359" i="5"/>
  <c r="H319" i="5"/>
  <c r="H309" i="5"/>
  <c r="H301" i="5"/>
  <c r="H293" i="5"/>
  <c r="H277" i="5"/>
  <c r="H201" i="5"/>
  <c r="H202" i="5" s="1"/>
  <c r="H189" i="5"/>
  <c r="H159" i="5"/>
  <c r="H149" i="5"/>
  <c r="H117" i="5"/>
  <c r="H107" i="5"/>
  <c r="H99" i="5"/>
  <c r="H89" i="5"/>
  <c r="H79" i="5"/>
  <c r="H71" i="5"/>
  <c r="H63" i="5"/>
  <c r="H55" i="5"/>
  <c r="H47" i="5"/>
  <c r="H39" i="5"/>
  <c r="H31" i="5"/>
  <c r="H20" i="5"/>
  <c r="H12" i="5"/>
  <c r="H370" i="5"/>
  <c r="H344" i="5"/>
  <c r="H280" i="5"/>
  <c r="H23" i="5"/>
  <c r="H304" i="5"/>
  <c r="H412" i="5"/>
  <c r="H402" i="5"/>
  <c r="H296" i="5"/>
  <c r="H232" i="5"/>
  <c r="H144" i="5"/>
  <c r="H102" i="5"/>
  <c r="H58" i="5"/>
  <c r="H362" i="5"/>
  <c r="H92" i="5"/>
  <c r="H15" i="5"/>
  <c r="H66" i="5"/>
  <c r="H34" i="5"/>
  <c r="H394" i="5"/>
  <c r="H354" i="5"/>
  <c r="H50" i="5"/>
  <c r="H524" i="5"/>
  <c r="H514" i="5"/>
  <c r="H192" i="5"/>
  <c r="H84" i="5"/>
  <c r="H152" i="5"/>
  <c r="H386" i="5"/>
  <c r="H184" i="5"/>
  <c r="H174" i="5"/>
  <c r="H74" i="5"/>
  <c r="H42" i="5"/>
  <c r="H858" i="5"/>
  <c r="H596" i="5"/>
  <c r="H586" i="5"/>
  <c r="H546" i="5"/>
  <c r="H506" i="5"/>
  <c r="H162" i="5"/>
  <c r="H120" i="5"/>
  <c r="H576" i="5"/>
  <c r="H110" i="5"/>
  <c r="B86" i="2"/>
  <c r="H1771" i="3"/>
  <c r="H1777" i="3" s="1"/>
  <c r="H1760" i="3" s="1"/>
  <c r="H912" i="3"/>
  <c r="K1140" i="26" l="1"/>
  <c r="J1140" i="26"/>
  <c r="L1140" i="26" s="1"/>
  <c r="H121" i="26"/>
  <c r="O121" i="26"/>
  <c r="H35" i="1"/>
  <c r="N1100" i="26"/>
  <c r="N217" i="26"/>
  <c r="O824" i="26"/>
  <c r="O825" i="26" s="1"/>
  <c r="H825" i="26"/>
  <c r="G1150" i="26"/>
  <c r="N753" i="26"/>
  <c r="G214" i="26"/>
  <c r="N205" i="26"/>
  <c r="O217" i="26"/>
  <c r="I1151" i="26"/>
  <c r="G548" i="26"/>
  <c r="G556" i="26"/>
  <c r="N555" i="26"/>
  <c r="N556" i="26" s="1"/>
  <c r="N335" i="26"/>
  <c r="N1018" i="26"/>
  <c r="O753" i="26"/>
  <c r="N698" i="26"/>
  <c r="J1145" i="26"/>
  <c r="H214" i="26"/>
  <c r="O205" i="26"/>
  <c r="H548" i="26"/>
  <c r="H556" i="26"/>
  <c r="O555" i="26"/>
  <c r="O556" i="26" s="1"/>
  <c r="O335" i="26"/>
  <c r="O698" i="26"/>
  <c r="K1145" i="26"/>
  <c r="G1148" i="26"/>
  <c r="G418" i="26"/>
  <c r="N416" i="26"/>
  <c r="N418" i="26" s="1"/>
  <c r="O637" i="26"/>
  <c r="G134" i="5"/>
  <c r="N342" i="26"/>
  <c r="G809" i="26"/>
  <c r="G1154" i="26"/>
  <c r="N806" i="26"/>
  <c r="N809" i="26" s="1"/>
  <c r="H1148" i="26"/>
  <c r="H418" i="26"/>
  <c r="O416" i="26"/>
  <c r="O418" i="26" s="1"/>
  <c r="N125" i="26"/>
  <c r="N127" i="26" s="1"/>
  <c r="G127" i="26"/>
  <c r="N423" i="26"/>
  <c r="G139" i="26"/>
  <c r="N137" i="26"/>
  <c r="O342" i="26"/>
  <c r="H1154" i="26"/>
  <c r="H809" i="26"/>
  <c r="O806" i="26"/>
  <c r="O809" i="26" s="1"/>
  <c r="O125" i="26"/>
  <c r="O127" i="26" s="1"/>
  <c r="H127" i="26"/>
  <c r="O423" i="26"/>
  <c r="H139" i="26"/>
  <c r="O137" i="26"/>
  <c r="N150" i="26"/>
  <c r="N153" i="26" s="1"/>
  <c r="G153" i="26"/>
  <c r="O617" i="26"/>
  <c r="G1153" i="26"/>
  <c r="N138" i="26"/>
  <c r="N412" i="26"/>
  <c r="N413" i="26" s="1"/>
  <c r="G413" i="26"/>
  <c r="O150" i="26"/>
  <c r="O153" i="26" s="1"/>
  <c r="H153" i="26"/>
  <c r="G1100" i="26"/>
  <c r="N824" i="26"/>
  <c r="N825" i="26" s="1"/>
  <c r="G825" i="26"/>
  <c r="O972" i="26"/>
  <c r="O1018" i="26" s="1"/>
  <c r="H1150" i="26"/>
  <c r="H1018" i="26"/>
  <c r="O1055" i="26"/>
  <c r="O1100" i="26" s="1"/>
  <c r="H1100" i="26"/>
  <c r="O138" i="26"/>
  <c r="H1153" i="26"/>
  <c r="O412" i="26"/>
  <c r="O413" i="26" s="1"/>
  <c r="H413" i="26"/>
  <c r="G1018" i="26"/>
  <c r="G139" i="5"/>
  <c r="G1187" i="5"/>
  <c r="G1451" i="5"/>
  <c r="G1771" i="3"/>
  <c r="I1771" i="3" s="1"/>
  <c r="H591" i="5"/>
  <c r="G1742" i="3"/>
  <c r="G912" i="3"/>
  <c r="F61" i="21"/>
  <c r="G52" i="21"/>
  <c r="G61" i="21"/>
  <c r="G70" i="1"/>
  <c r="G78" i="1" s="1"/>
  <c r="G86" i="1" s="1"/>
  <c r="H62" i="1"/>
  <c r="I62" i="1"/>
  <c r="G869" i="3"/>
  <c r="G1775" i="3"/>
  <c r="I1775" i="3" s="1"/>
  <c r="I43" i="1"/>
  <c r="G51" i="1"/>
  <c r="G59" i="1" s="1"/>
  <c r="H43" i="1"/>
  <c r="I44" i="21"/>
  <c r="H44" i="21"/>
  <c r="G25" i="1"/>
  <c r="H832" i="5"/>
  <c r="G825" i="5"/>
  <c r="H94" i="5"/>
  <c r="H548" i="5"/>
  <c r="G567" i="5"/>
  <c r="G1251" i="5"/>
  <c r="H1355" i="5"/>
  <c r="G832" i="5"/>
  <c r="H1198" i="5"/>
  <c r="G121" i="5"/>
  <c r="G1773" i="5"/>
  <c r="G790" i="5"/>
  <c r="H572" i="5"/>
  <c r="H214" i="5"/>
  <c r="H1768" i="5"/>
  <c r="H418" i="5"/>
  <c r="H682" i="5"/>
  <c r="H790" i="5"/>
  <c r="H1100" i="5"/>
  <c r="H1271" i="5"/>
  <c r="H1396" i="5"/>
  <c r="G165" i="5"/>
  <c r="G1770" i="5"/>
  <c r="G1018" i="5"/>
  <c r="G699" i="5"/>
  <c r="G1313" i="5"/>
  <c r="G1386" i="5"/>
  <c r="G1735" i="5"/>
  <c r="G1445" i="5"/>
  <c r="G1271" i="5"/>
  <c r="B53" i="2"/>
  <c r="N16" i="2"/>
  <c r="N25" i="2" s="1"/>
  <c r="P14" i="2"/>
  <c r="K1760" i="5"/>
  <c r="L1760" i="5" s="1"/>
  <c r="B16" i="2"/>
  <c r="H1774" i="5"/>
  <c r="F81" i="21" s="1"/>
  <c r="H809" i="5"/>
  <c r="H862" i="5"/>
  <c r="G1237" i="5"/>
  <c r="G1355" i="5"/>
  <c r="H176" i="5"/>
  <c r="H28" i="5"/>
  <c r="H567" i="5"/>
  <c r="H413" i="5"/>
  <c r="H583" i="5"/>
  <c r="H1416" i="5"/>
  <c r="G153" i="5"/>
  <c r="G28" i="5"/>
  <c r="G1405" i="5"/>
  <c r="G1488" i="5"/>
  <c r="G1341" i="5"/>
  <c r="G1396" i="5"/>
  <c r="H846" i="5"/>
  <c r="H1341" i="5"/>
  <c r="H1330" i="5"/>
  <c r="H1460" i="5"/>
  <c r="H1243" i="5"/>
  <c r="H1735" i="5"/>
  <c r="G682" i="5"/>
  <c r="G1768" i="5"/>
  <c r="I1768" i="5" s="1"/>
  <c r="G418" i="5"/>
  <c r="G862" i="5"/>
  <c r="G820" i="5"/>
  <c r="G1349" i="5"/>
  <c r="G1198" i="5"/>
  <c r="G1699" i="5"/>
  <c r="F696" i="4"/>
  <c r="F703" i="4" s="1"/>
  <c r="F693" i="4"/>
  <c r="E685" i="4"/>
  <c r="E686" i="4" s="1"/>
  <c r="E690" i="4"/>
  <c r="H1237" i="5"/>
  <c r="H1465" i="5"/>
  <c r="H1481" i="5" s="1"/>
  <c r="G1100" i="5"/>
  <c r="G669" i="5"/>
  <c r="G1330" i="5"/>
  <c r="G1416" i="5"/>
  <c r="G1757" i="3"/>
  <c r="I1766" i="3"/>
  <c r="E727" i="4"/>
  <c r="E724" i="4"/>
  <c r="E725" i="4"/>
  <c r="E726" i="4"/>
  <c r="F712" i="4"/>
  <c r="F715" i="4" s="1"/>
  <c r="I679" i="4"/>
  <c r="G81" i="5"/>
  <c r="H112" i="5"/>
  <c r="H127" i="5"/>
  <c r="H803" i="5"/>
  <c r="H820" i="5"/>
  <c r="H1313" i="5"/>
  <c r="H1386" i="5"/>
  <c r="H1284" i="5"/>
  <c r="G176" i="5"/>
  <c r="G548" i="5"/>
  <c r="G839" i="5"/>
  <c r="H81" i="5"/>
  <c r="H121" i="5"/>
  <c r="H1773" i="5"/>
  <c r="H669" i="5"/>
  <c r="H699" i="5"/>
  <c r="H825" i="5"/>
  <c r="H1445" i="5"/>
  <c r="H1488" i="5"/>
  <c r="G214" i="5"/>
  <c r="G846" i="5"/>
  <c r="G1774" i="5"/>
  <c r="G809" i="5"/>
  <c r="G1460" i="5"/>
  <c r="G1243" i="5"/>
  <c r="E721" i="4"/>
  <c r="E718" i="4"/>
  <c r="E719" i="4"/>
  <c r="H1699" i="5"/>
  <c r="H153" i="5"/>
  <c r="H165" i="5"/>
  <c r="H1770" i="5"/>
  <c r="H1018" i="5"/>
  <c r="H839" i="5"/>
  <c r="H1771" i="5"/>
  <c r="F80" i="21" s="1"/>
  <c r="H1105" i="5"/>
  <c r="H1405" i="5"/>
  <c r="H1349" i="5"/>
  <c r="G112" i="5"/>
  <c r="G94" i="5"/>
  <c r="G591" i="5"/>
  <c r="G413" i="5"/>
  <c r="G583" i="5"/>
  <c r="G127" i="5"/>
  <c r="G1284" i="5"/>
  <c r="G1771" i="5"/>
  <c r="F82" i="1" s="1"/>
  <c r="G1105" i="5"/>
  <c r="G1465" i="5"/>
  <c r="G1481" i="5" s="1"/>
  <c r="B87" i="2"/>
  <c r="B54" i="2"/>
  <c r="B55" i="2" s="1"/>
  <c r="O139" i="26" l="1"/>
  <c r="I1773" i="5"/>
  <c r="N139" i="26"/>
  <c r="I1153" i="26"/>
  <c r="I1154" i="26"/>
  <c r="I1150" i="26"/>
  <c r="I1148" i="26"/>
  <c r="O214" i="26"/>
  <c r="N214" i="26"/>
  <c r="I1774" i="5"/>
  <c r="F83" i="1"/>
  <c r="I81" i="21"/>
  <c r="H81" i="21"/>
  <c r="I80" i="21"/>
  <c r="H80" i="21"/>
  <c r="I82" i="1"/>
  <c r="H82" i="1"/>
  <c r="G58" i="21"/>
  <c r="I1777" i="3"/>
  <c r="I61" i="21"/>
  <c r="H61" i="21"/>
  <c r="G69" i="21"/>
  <c r="G77" i="21" s="1"/>
  <c r="G84" i="21" s="1"/>
  <c r="H68" i="21"/>
  <c r="I68" i="21"/>
  <c r="G1777" i="3"/>
  <c r="G1760" i="3" s="1"/>
  <c r="I1770" i="5"/>
  <c r="E696" i="4"/>
  <c r="G690" i="4"/>
  <c r="E693" i="4"/>
  <c r="B56" i="2"/>
  <c r="B57" i="2" s="1"/>
  <c r="B58" i="2" s="1"/>
  <c r="B17" i="2"/>
  <c r="T14" i="2"/>
  <c r="T16" i="2" s="1"/>
  <c r="T25" i="2" s="1"/>
  <c r="P16" i="2"/>
  <c r="P25" i="2" s="1"/>
  <c r="P28" i="2" s="1"/>
  <c r="I1771" i="5"/>
  <c r="I1757" i="3"/>
  <c r="K1757" i="3" s="1"/>
  <c r="W2806" i="6" a="1"/>
  <c r="W2806" i="6" s="1"/>
  <c r="W2786" i="6" a="1"/>
  <c r="W2786" i="6" s="1"/>
  <c r="W2774" i="6" a="1"/>
  <c r="W2774" i="6" s="1"/>
  <c r="W2787" i="6" a="1"/>
  <c r="W2787" i="6" s="1"/>
  <c r="W2775" i="6" a="1"/>
  <c r="W2775" i="6" s="1"/>
  <c r="W2746" i="6" a="1"/>
  <c r="W2746" i="6" s="1"/>
  <c r="W2626" i="6" a="1"/>
  <c r="W2626" i="6" s="1"/>
  <c r="W2612" i="6" a="1"/>
  <c r="W2612" i="6" s="1"/>
  <c r="W2560" i="6" a="1"/>
  <c r="W2560" i="6" s="1"/>
  <c r="W2735" i="6" a="1"/>
  <c r="W2735" i="6" s="1"/>
  <c r="W2663" i="6" a="1"/>
  <c r="W2663" i="6" s="1"/>
  <c r="W2676" i="6" a="1"/>
  <c r="W2676" i="6" s="1"/>
  <c r="W2745" i="6" a="1"/>
  <c r="W2745" i="6" s="1"/>
  <c r="W2657" i="6" a="1"/>
  <c r="W2657" i="6" s="1"/>
  <c r="W2734" i="6" a="1"/>
  <c r="W2734" i="6" s="1"/>
  <c r="W2627" i="6" a="1"/>
  <c r="W2627" i="6" s="1"/>
  <c r="W2613" i="6" a="1"/>
  <c r="W2613" i="6" s="1"/>
  <c r="W2559" i="6" a="1"/>
  <c r="W2559" i="6" s="1"/>
  <c r="W2675" i="6" a="1"/>
  <c r="W2675" i="6" s="1"/>
  <c r="W2664" i="6" a="1"/>
  <c r="W2664" i="6" s="1"/>
  <c r="W2656" i="6" a="1"/>
  <c r="W2656" i="6" s="1"/>
  <c r="W2493" i="6" a="1"/>
  <c r="W2493" i="6" s="1"/>
  <c r="W2404" i="6" a="1"/>
  <c r="W2404" i="6" s="1"/>
  <c r="W2356" i="6" a="1"/>
  <c r="W2356" i="6" s="1"/>
  <c r="W2349" i="6" a="1"/>
  <c r="W2349" i="6" s="1"/>
  <c r="W2292" i="6" a="1"/>
  <c r="W2292" i="6" s="1"/>
  <c r="W2284" i="6" a="1"/>
  <c r="W2284" i="6" s="1"/>
  <c r="W2264" i="6" a="1"/>
  <c r="W2264" i="6" s="1"/>
  <c r="W2256" i="6" a="1"/>
  <c r="W2256" i="6" s="1"/>
  <c r="W2415" i="6" a="1"/>
  <c r="W2415" i="6" s="1"/>
  <c r="W2406" i="6" a="1"/>
  <c r="W2406" i="6" s="1"/>
  <c r="W2374" i="6" a="1"/>
  <c r="W2374" i="6" s="1"/>
  <c r="W2367" i="6" a="1"/>
  <c r="W2367" i="6" s="1"/>
  <c r="W2481" i="6" a="1"/>
  <c r="W2481" i="6" s="1"/>
  <c r="W2465" i="6" a="1"/>
  <c r="W2465" i="6" s="1"/>
  <c r="W2417" i="6" a="1"/>
  <c r="W2417" i="6" s="1"/>
  <c r="W2392" i="6" a="1"/>
  <c r="W2392" i="6" s="1"/>
  <c r="W2337" i="6" a="1"/>
  <c r="W2337" i="6" s="1"/>
  <c r="W2733" i="6" a="1"/>
  <c r="W2733" i="6" s="1"/>
  <c r="W2467" i="6" a="1"/>
  <c r="W2467" i="6" s="1"/>
  <c r="W2426" i="6" a="1"/>
  <c r="W2426" i="6" s="1"/>
  <c r="W2403" i="6" a="1"/>
  <c r="W2403" i="6" s="1"/>
  <c r="W2394" i="6" a="1"/>
  <c r="W2394" i="6" s="1"/>
  <c r="W2355" i="6" a="1"/>
  <c r="W2355" i="6" s="1"/>
  <c r="W2524" i="6" a="1"/>
  <c r="W2524" i="6" s="1"/>
  <c r="W2492" i="6" a="1"/>
  <c r="W2492" i="6" s="1"/>
  <c r="W2428" i="6" a="1"/>
  <c r="W2428" i="6" s="1"/>
  <c r="W2405" i="6" a="1"/>
  <c r="W2405" i="6" s="1"/>
  <c r="W2348" i="6" a="1"/>
  <c r="W2348" i="6" s="1"/>
  <c r="W2300" i="6" a="1"/>
  <c r="W2300" i="6" s="1"/>
  <c r="W2291" i="6" a="1"/>
  <c r="W2291" i="6" s="1"/>
  <c r="W2285" i="6" a="1"/>
  <c r="W2285" i="6" s="1"/>
  <c r="W2265" i="6" a="1"/>
  <c r="W2265" i="6" s="1"/>
  <c r="W2255" i="6" a="1"/>
  <c r="W2255" i="6" s="1"/>
  <c r="W2414" i="6" a="1"/>
  <c r="W2414" i="6" s="1"/>
  <c r="W2375" i="6" a="1"/>
  <c r="W2375" i="6" s="1"/>
  <c r="W2480" i="6" a="1"/>
  <c r="W2480" i="6" s="1"/>
  <c r="W2425" i="6" a="1"/>
  <c r="W2425" i="6" s="1"/>
  <c r="W2416" i="6" a="1"/>
  <c r="W2416" i="6" s="1"/>
  <c r="W2393" i="6" a="1"/>
  <c r="W2393" i="6" s="1"/>
  <c r="W2368" i="6" a="1"/>
  <c r="W2368" i="6" s="1"/>
  <c r="W2336" i="6" a="1"/>
  <c r="W2336" i="6" s="1"/>
  <c r="W2765" i="6" a="1"/>
  <c r="W2765" i="6" s="1"/>
  <c r="W2523" i="6" a="1"/>
  <c r="W2523" i="6" s="1"/>
  <c r="W2466" i="6" a="1"/>
  <c r="W2466" i="6" s="1"/>
  <c r="W2427" i="6" a="1"/>
  <c r="W2427" i="6" s="1"/>
  <c r="W2395" i="6" a="1"/>
  <c r="W2395" i="6" s="1"/>
  <c r="W2347" i="6" a="1"/>
  <c r="W2347" i="6" s="1"/>
  <c r="W2299" i="6" a="1"/>
  <c r="W2299" i="6" s="1"/>
  <c r="W2220" i="6" a="1"/>
  <c r="W2220" i="6" s="1"/>
  <c r="W2212" i="6" a="1"/>
  <c r="W2212" i="6" s="1"/>
  <c r="W2204" i="6" a="1"/>
  <c r="W2204" i="6" s="1"/>
  <c r="W2164" i="6" a="1"/>
  <c r="W2164" i="6" s="1"/>
  <c r="W2233" i="6" a="1"/>
  <c r="W2233" i="6" s="1"/>
  <c r="W2193" i="6" a="1"/>
  <c r="W2193" i="6" s="1"/>
  <c r="W2185" i="6" a="1"/>
  <c r="W2185" i="6" s="1"/>
  <c r="W2153" i="6" a="1"/>
  <c r="W2153" i="6" s="1"/>
  <c r="W2174" i="6" a="1"/>
  <c r="W2174" i="6" s="1"/>
  <c r="W2142" i="6" a="1"/>
  <c r="W2142" i="6" s="1"/>
  <c r="W2219" i="6" a="1"/>
  <c r="W2219" i="6" s="1"/>
  <c r="W2211" i="6" a="1"/>
  <c r="W2211" i="6" s="1"/>
  <c r="W2203" i="6" a="1"/>
  <c r="W2203" i="6" s="1"/>
  <c r="W2163" i="6" a="1"/>
  <c r="W2163" i="6" s="1"/>
  <c r="W2129" i="6" a="1"/>
  <c r="W2129" i="6" s="1"/>
  <c r="W2121" i="6" a="1"/>
  <c r="W2121" i="6" s="1"/>
  <c r="W2115" i="6" a="1"/>
  <c r="W2115" i="6" s="1"/>
  <c r="W2107" i="6" a="1"/>
  <c r="W2107" i="6" s="1"/>
  <c r="W2248" i="6" a="1"/>
  <c r="W2248" i="6" s="1"/>
  <c r="W2240" i="6" a="1"/>
  <c r="W2240" i="6" s="1"/>
  <c r="W2232" i="6" a="1"/>
  <c r="W2232" i="6" s="1"/>
  <c r="W2192" i="6" a="1"/>
  <c r="W2192" i="6" s="1"/>
  <c r="W2184" i="6" a="1"/>
  <c r="W2184" i="6" s="1"/>
  <c r="W2152" i="6" a="1"/>
  <c r="W2152" i="6" s="1"/>
  <c r="W2173" i="6" a="1"/>
  <c r="W2173" i="6" s="1"/>
  <c r="W2141" i="6" a="1"/>
  <c r="W2141" i="6" s="1"/>
  <c r="W2247" i="6" a="1"/>
  <c r="W2247" i="6" s="1"/>
  <c r="W2239" i="6" a="1"/>
  <c r="W2239" i="6" s="1"/>
  <c r="W2175" i="6" a="1"/>
  <c r="W2175" i="6" s="1"/>
  <c r="W2143" i="6" a="1"/>
  <c r="W2143" i="6" s="1"/>
  <c r="W2128" i="6" a="1"/>
  <c r="W2128" i="6" s="1"/>
  <c r="W2122" i="6" a="1"/>
  <c r="W2122" i="6" s="1"/>
  <c r="W2114" i="6" a="1"/>
  <c r="W2114" i="6" s="1"/>
  <c r="W2108" i="6" a="1"/>
  <c r="W2108" i="6" s="1"/>
  <c r="W2056" i="6" a="1"/>
  <c r="W2056" i="6" s="1"/>
  <c r="W2008" i="6" a="1"/>
  <c r="W2008" i="6" s="1"/>
  <c r="W2162" i="6" a="1"/>
  <c r="W2162" i="6" s="1"/>
  <c r="W2083" i="6" a="1"/>
  <c r="W2083" i="6" s="1"/>
  <c r="W2074" i="6" a="1"/>
  <c r="W2074" i="6" s="1"/>
  <c r="W2035" i="6" a="1"/>
  <c r="W2035" i="6" s="1"/>
  <c r="W1971" i="6" a="1"/>
  <c r="W1971" i="6" s="1"/>
  <c r="W2194" i="6" a="1"/>
  <c r="W2194" i="6" s="1"/>
  <c r="W1989" i="6" a="1"/>
  <c r="W1989" i="6" s="1"/>
  <c r="W1964" i="6" a="1"/>
  <c r="W1964" i="6" s="1"/>
  <c r="W1950" i="6" a="1"/>
  <c r="W1950" i="6" s="1"/>
  <c r="W1948" i="6" a="1"/>
  <c r="W1948" i="6" s="1"/>
  <c r="W1940" i="6" a="1"/>
  <c r="W1940" i="6" s="1"/>
  <c r="W2094" i="6" a="1"/>
  <c r="W2094" i="6" s="1"/>
  <c r="W2007" i="6" a="1"/>
  <c r="W2007" i="6" s="1"/>
  <c r="W1991" i="6" a="1"/>
  <c r="W1991" i="6" s="1"/>
  <c r="W1982" i="6" a="1"/>
  <c r="W1982" i="6" s="1"/>
  <c r="W2210" i="6" a="1"/>
  <c r="W2210" i="6" s="1"/>
  <c r="W2057" i="6" a="1"/>
  <c r="W2057" i="6" s="1"/>
  <c r="W2009" i="6" a="1"/>
  <c r="W2009" i="6" s="1"/>
  <c r="W2000" i="6" a="1"/>
  <c r="W2000" i="6" s="1"/>
  <c r="W2075" i="6" a="1"/>
  <c r="W2075" i="6" s="1"/>
  <c r="W2034" i="6" a="1"/>
  <c r="W2034" i="6" s="1"/>
  <c r="W1970" i="6" a="1"/>
  <c r="W1970" i="6" s="1"/>
  <c r="W2095" i="6" a="1"/>
  <c r="W2095" i="6" s="1"/>
  <c r="W1999" i="6" a="1"/>
  <c r="W1999" i="6" s="1"/>
  <c r="W1990" i="6" a="1"/>
  <c r="W1990" i="6" s="1"/>
  <c r="W1983" i="6" a="1"/>
  <c r="W1983" i="6" s="1"/>
  <c r="W2084" i="6" a="1"/>
  <c r="W2084" i="6" s="1"/>
  <c r="W1949" i="6" a="1"/>
  <c r="W1949" i="6" s="1"/>
  <c r="W1919" i="6" a="1"/>
  <c r="W1919" i="6" s="1"/>
  <c r="W1911" i="6" a="1"/>
  <c r="W1911" i="6" s="1"/>
  <c r="W1932" i="6" a="1"/>
  <c r="W1932" i="6" s="1"/>
  <c r="W1878" i="6" a="1"/>
  <c r="W1878" i="6" s="1"/>
  <c r="W1869" i="6" a="1"/>
  <c r="W1869" i="6" s="1"/>
  <c r="W1862" i="6" a="1"/>
  <c r="W1862" i="6" s="1"/>
  <c r="W1905" i="6" a="1"/>
  <c r="W1905" i="6" s="1"/>
  <c r="W1848" i="6" a="1"/>
  <c r="W1848" i="6" s="1"/>
  <c r="W1934" i="6" a="1"/>
  <c r="W1934" i="6" s="1"/>
  <c r="W1926" i="6" a="1"/>
  <c r="W1926" i="6" s="1"/>
  <c r="W1918" i="6" a="1"/>
  <c r="W1918" i="6" s="1"/>
  <c r="W1841" i="6" a="1"/>
  <c r="W1841" i="6" s="1"/>
  <c r="W1804" i="6" a="1"/>
  <c r="W1804" i="6" s="1"/>
  <c r="W1796" i="6" a="1"/>
  <c r="W1796" i="6" s="1"/>
  <c r="W1912" i="6" a="1"/>
  <c r="W1912" i="6" s="1"/>
  <c r="W1904" i="6" a="1"/>
  <c r="W1904" i="6" s="1"/>
  <c r="W1877" i="6" a="1"/>
  <c r="W1877" i="6" s="1"/>
  <c r="W1870" i="6" a="1"/>
  <c r="W1870" i="6" s="1"/>
  <c r="W2218" i="6" a="1"/>
  <c r="W2218" i="6" s="1"/>
  <c r="W1933" i="6" a="1"/>
  <c r="W1933" i="6" s="1"/>
  <c r="W1925" i="6" a="1"/>
  <c r="W1925" i="6" s="1"/>
  <c r="W1863" i="6" a="1"/>
  <c r="W1863" i="6" s="1"/>
  <c r="W1963" i="6" a="1"/>
  <c r="W1963" i="6" s="1"/>
  <c r="W1941" i="6" a="1"/>
  <c r="W1941" i="6" s="1"/>
  <c r="W1849" i="6" a="1"/>
  <c r="W1849" i="6" s="1"/>
  <c r="W1842" i="6" a="1"/>
  <c r="W1842" i="6" s="1"/>
  <c r="W1766" i="6" a="1"/>
  <c r="W1766" i="6" s="1"/>
  <c r="W1758" i="6" a="1"/>
  <c r="W1758" i="6" s="1"/>
  <c r="W1726" i="6" a="1"/>
  <c r="W1726" i="6" s="1"/>
  <c r="W1718" i="6" a="1"/>
  <c r="W1718" i="6" s="1"/>
  <c r="W1686" i="6" a="1"/>
  <c r="W1686" i="6" s="1"/>
  <c r="W1678" i="6" a="1"/>
  <c r="W1678" i="6" s="1"/>
  <c r="W1779" i="6" a="1"/>
  <c r="W1779" i="6" s="1"/>
  <c r="W1803" i="6" a="1"/>
  <c r="W1803" i="6" s="1"/>
  <c r="W1752" i="6" a="1"/>
  <c r="W1752" i="6" s="1"/>
  <c r="W1744" i="6" a="1"/>
  <c r="W1744" i="6" s="1"/>
  <c r="W1712" i="6" a="1"/>
  <c r="W1712" i="6" s="1"/>
  <c r="W1704" i="6" a="1"/>
  <c r="W1704" i="6" s="1"/>
  <c r="W1658" i="6" a="1"/>
  <c r="W1658" i="6" s="1"/>
  <c r="W1765" i="6" a="1"/>
  <c r="W1765" i="6" s="1"/>
  <c r="W1733" i="6" a="1"/>
  <c r="W1733" i="6" s="1"/>
  <c r="W1725" i="6" a="1"/>
  <c r="W1725" i="6" s="1"/>
  <c r="W1685" i="6" a="1"/>
  <c r="W1685" i="6" s="1"/>
  <c r="W1677" i="6" a="1"/>
  <c r="W1677" i="6" s="1"/>
  <c r="W1797" i="6" a="1"/>
  <c r="W1797" i="6" s="1"/>
  <c r="W1698" i="6" a="1"/>
  <c r="W1698" i="6" s="1"/>
  <c r="W1666" i="6" a="1"/>
  <c r="W1666" i="6" s="1"/>
  <c r="W1759" i="6" a="1"/>
  <c r="W1759" i="6" s="1"/>
  <c r="W1751" i="6" a="1"/>
  <c r="W1751" i="6" s="1"/>
  <c r="W1719" i="6" a="1"/>
  <c r="W1719" i="6" s="1"/>
  <c r="W1711" i="6" a="1"/>
  <c r="W1711" i="6" s="1"/>
  <c r="W1780" i="6" a="1"/>
  <c r="W1780" i="6" s="1"/>
  <c r="W1732" i="6" a="1"/>
  <c r="W1732" i="6" s="1"/>
  <c r="W1684" i="6" a="1"/>
  <c r="W1684" i="6" s="1"/>
  <c r="W1659" i="6" a="1"/>
  <c r="W1659" i="6" s="1"/>
  <c r="W1647" i="6" a="1"/>
  <c r="W1647" i="6" s="1"/>
  <c r="W1583" i="6" a="1"/>
  <c r="W1583" i="6" s="1"/>
  <c r="W1535" i="6" a="1"/>
  <c r="W1535" i="6" s="1"/>
  <c r="W1503" i="6" a="1"/>
  <c r="W1503" i="6" s="1"/>
  <c r="W1628" i="6" a="1"/>
  <c r="W1628" i="6" s="1"/>
  <c r="W1572" i="6" a="1"/>
  <c r="W1572" i="6" s="1"/>
  <c r="W1548" i="6" a="1"/>
  <c r="W1548" i="6" s="1"/>
  <c r="W1524" i="6" a="1"/>
  <c r="W1524" i="6" s="1"/>
  <c r="W1516" i="6" a="1"/>
  <c r="W1516" i="6" s="1"/>
  <c r="W1697" i="6" a="1"/>
  <c r="W1697" i="6" s="1"/>
  <c r="W1625" i="6" a="1"/>
  <c r="W1625" i="6" s="1"/>
  <c r="W1646" i="6" a="1"/>
  <c r="W1646" i="6" s="1"/>
  <c r="W1582" i="6" a="1"/>
  <c r="W1582" i="6" s="1"/>
  <c r="W1502" i="6" a="1"/>
  <c r="W1502" i="6" s="1"/>
  <c r="W1490" i="6" a="1"/>
  <c r="W1490" i="6" s="1"/>
  <c r="W1482" i="6" a="1"/>
  <c r="W1482" i="6" s="1"/>
  <c r="W1474" i="6" a="1"/>
  <c r="W1474" i="6" s="1"/>
  <c r="W1464" i="6" a="1"/>
  <c r="W1464" i="6" s="1"/>
  <c r="W1450" i="6" a="1"/>
  <c r="W1450" i="6" s="1"/>
  <c r="W1705" i="6" a="1"/>
  <c r="W1705" i="6" s="1"/>
  <c r="W1665" i="6" a="1"/>
  <c r="W1665" i="6" s="1"/>
  <c r="W1627" i="6" a="1"/>
  <c r="W1627" i="6" s="1"/>
  <c r="W1611" i="6" a="1"/>
  <c r="W1611" i="6" s="1"/>
  <c r="W1595" i="6" a="1"/>
  <c r="W1595" i="6" s="1"/>
  <c r="W1571" i="6" a="1"/>
  <c r="W1571" i="6" s="1"/>
  <c r="W1547" i="6" a="1"/>
  <c r="W1547" i="6" s="1"/>
  <c r="W1515" i="6" a="1"/>
  <c r="W1515" i="6" s="1"/>
  <c r="W1745" i="6" a="1"/>
  <c r="W1745" i="6" s="1"/>
  <c r="W1536" i="6" a="1"/>
  <c r="W1536" i="6" s="1"/>
  <c r="W1504" i="6" a="1"/>
  <c r="W1504" i="6" s="1"/>
  <c r="W1645" i="6" a="1"/>
  <c r="W1645" i="6" s="1"/>
  <c r="W1629" i="6" a="1"/>
  <c r="W1629" i="6" s="1"/>
  <c r="W1549" i="6" a="1"/>
  <c r="W1549" i="6" s="1"/>
  <c r="W1525" i="6" a="1"/>
  <c r="W1525" i="6" s="1"/>
  <c r="W1626" i="6" a="1"/>
  <c r="W1626" i="6" s="1"/>
  <c r="W1618" i="6" a="1"/>
  <c r="W1618" i="6" s="1"/>
  <c r="W1610" i="6" a="1"/>
  <c r="W1610" i="6" s="1"/>
  <c r="W1594" i="6" a="1"/>
  <c r="W1594" i="6" s="1"/>
  <c r="W1491" i="6" a="1"/>
  <c r="W1491" i="6" s="1"/>
  <c r="W1481" i="6" a="1"/>
  <c r="W1481" i="6" s="1"/>
  <c r="W1473" i="6" a="1"/>
  <c r="W1473" i="6" s="1"/>
  <c r="W1463" i="6" a="1"/>
  <c r="W1463" i="6" s="1"/>
  <c r="W1451" i="6" a="1"/>
  <c r="W1451" i="6" s="1"/>
  <c r="W1438" i="6" a="1"/>
  <c r="W1438" i="6" s="1"/>
  <c r="W1382" i="6" a="1"/>
  <c r="W1382" i="6" s="1"/>
  <c r="W1374" i="6" a="1"/>
  <c r="W1374" i="6" s="1"/>
  <c r="W1310" i="6" a="1"/>
  <c r="W1310" i="6" s="1"/>
  <c r="W1190" i="6" a="1"/>
  <c r="W1190" i="6" s="1"/>
  <c r="W1169" i="6" a="1"/>
  <c r="W1169" i="6" s="1"/>
  <c r="W1155" i="6" a="1"/>
  <c r="W1155" i="6" s="1"/>
  <c r="W1113" i="6" a="1"/>
  <c r="W1113" i="6" s="1"/>
  <c r="W1083" i="6" a="1"/>
  <c r="W1083" i="6" s="1"/>
  <c r="W1075" i="6" a="1"/>
  <c r="W1075" i="6" s="1"/>
  <c r="W1065" i="6" a="1"/>
  <c r="W1065" i="6" s="1"/>
  <c r="I706" i="26" s="1"/>
  <c r="W1051" i="6" a="1"/>
  <c r="W1051" i="6" s="1"/>
  <c r="W1041" i="6" a="1"/>
  <c r="W1041" i="6" s="1"/>
  <c r="W1031" i="6" a="1"/>
  <c r="W1031" i="6" s="1"/>
  <c r="W1009" i="6" a="1"/>
  <c r="W1009" i="6" s="1"/>
  <c r="I640" i="26" s="1"/>
  <c r="W991" i="6" a="1"/>
  <c r="W991" i="6" s="1"/>
  <c r="W1411" i="6" a="1"/>
  <c r="W1411" i="6" s="1"/>
  <c r="W1363" i="6" a="1"/>
  <c r="W1363" i="6" s="1"/>
  <c r="W1315" i="6" a="1"/>
  <c r="W1315" i="6" s="1"/>
  <c r="W1219" i="6" a="1"/>
  <c r="W1219" i="6" s="1"/>
  <c r="I873" i="26" s="1"/>
  <c r="W1312" i="6" a="1"/>
  <c r="W1312" i="6" s="1"/>
  <c r="W1232" i="6" a="1"/>
  <c r="W1232" i="6" s="1"/>
  <c r="W1437" i="6" a="1"/>
  <c r="W1437" i="6" s="1"/>
  <c r="W1381" i="6" a="1"/>
  <c r="W1381" i="6" s="1"/>
  <c r="W1373" i="6" a="1"/>
  <c r="W1373" i="6" s="1"/>
  <c r="W1309" i="6" a="1"/>
  <c r="W1309" i="6" s="1"/>
  <c r="W1394" i="6" a="1"/>
  <c r="W1394" i="6" s="1"/>
  <c r="W1314" i="6" a="1"/>
  <c r="W1314" i="6" s="1"/>
  <c r="W1168" i="6" a="1"/>
  <c r="W1168" i="6" s="1"/>
  <c r="W1154" i="6" a="1"/>
  <c r="W1154" i="6" s="1"/>
  <c r="W1114" i="6" a="1"/>
  <c r="W1114" i="6" s="1"/>
  <c r="W1112" i="6" a="1"/>
  <c r="W1112" i="6" s="1"/>
  <c r="W1106" i="6" a="1"/>
  <c r="W1106" i="6" s="1"/>
  <c r="W1098" i="6" a="1"/>
  <c r="W1098" i="6" s="1"/>
  <c r="W1092" i="6" a="1"/>
  <c r="W1092" i="6" s="1"/>
  <c r="W1076" i="6" a="1"/>
  <c r="W1076" i="6" s="1"/>
  <c r="W1066" i="6" a="1"/>
  <c r="W1066" i="6" s="1"/>
  <c r="W1050" i="6" a="1"/>
  <c r="W1050" i="6" s="1"/>
  <c r="W1030" i="6" a="1"/>
  <c r="W1030" i="6" s="1"/>
  <c r="W1010" i="6" a="1"/>
  <c r="W1010" i="6" s="1"/>
  <c r="W990" i="6" a="1"/>
  <c r="W990" i="6" s="1"/>
  <c r="W984" i="6" a="1"/>
  <c r="W984" i="6" s="1"/>
  <c r="W1311" i="6" a="1"/>
  <c r="W1311" i="6" s="1"/>
  <c r="W1255" i="6" a="1"/>
  <c r="W1255" i="6" s="1"/>
  <c r="W1231" i="6" a="1"/>
  <c r="W1231" i="6" s="1"/>
  <c r="W1412" i="6" a="1"/>
  <c r="W1412" i="6" s="1"/>
  <c r="W1364" i="6" a="1"/>
  <c r="W1364" i="6" s="1"/>
  <c r="W1316" i="6" a="1"/>
  <c r="W1316" i="6" s="1"/>
  <c r="W1220" i="6" a="1"/>
  <c r="W1220" i="6" s="1"/>
  <c r="W912" i="6" a="1"/>
  <c r="W912" i="6" s="1"/>
  <c r="W896" i="6" a="1"/>
  <c r="W896" i="6" s="1"/>
  <c r="W832" i="6" a="1"/>
  <c r="W832" i="6" s="1"/>
  <c r="I541" i="26" s="1"/>
  <c r="W823" i="6" a="1"/>
  <c r="W823" i="6" s="1"/>
  <c r="W576" i="6" a="1"/>
  <c r="W576" i="6" s="1"/>
  <c r="W1313" i="6" a="1"/>
  <c r="W1313" i="6" s="1"/>
  <c r="W969" i="6" a="1"/>
  <c r="W969" i="6" s="1"/>
  <c r="I624" i="26" s="1"/>
  <c r="W930" i="6" a="1"/>
  <c r="W930" i="6" s="1"/>
  <c r="W866" i="6" a="1"/>
  <c r="W866" i="6" s="1"/>
  <c r="W514" i="6" a="1"/>
  <c r="W514" i="6" s="1"/>
  <c r="W1393" i="6" a="1"/>
  <c r="W1393" i="6" s="1"/>
  <c r="W980" i="6" a="1"/>
  <c r="W980" i="6" s="1"/>
  <c r="W948" i="6" a="1"/>
  <c r="W948" i="6" s="1"/>
  <c r="W804" i="6" a="1"/>
  <c r="W804" i="6" s="1"/>
  <c r="W763" i="6" a="1"/>
  <c r="W763" i="6" s="1"/>
  <c r="I527" i="26" s="1"/>
  <c r="W635" i="6" a="1"/>
  <c r="W635" i="6" s="1"/>
  <c r="W491" i="6" a="1"/>
  <c r="W491" i="6" s="1"/>
  <c r="W472" i="6" a="1"/>
  <c r="W472" i="6" s="1"/>
  <c r="W462" i="6" a="1"/>
  <c r="W462" i="6" s="1"/>
  <c r="W454" i="6" a="1"/>
  <c r="W454" i="6" s="1"/>
  <c r="W446" i="6" a="1"/>
  <c r="W446" i="6" s="1"/>
  <c r="I351" i="26" s="1"/>
  <c r="W434" i="6" a="1"/>
  <c r="W434" i="6" s="1"/>
  <c r="W925" i="6" a="1"/>
  <c r="W925" i="6" s="1"/>
  <c r="W733" i="6" a="1"/>
  <c r="W733" i="6" s="1"/>
  <c r="W911" i="6" a="1"/>
  <c r="W911" i="6" s="1"/>
  <c r="W824" i="6" a="1"/>
  <c r="W824" i="6" s="1"/>
  <c r="W1305" i="6" a="1"/>
  <c r="W1305" i="6" s="1"/>
  <c r="W970" i="6" a="1"/>
  <c r="W970" i="6" s="1"/>
  <c r="W929" i="6" a="1"/>
  <c r="W929" i="6" s="1"/>
  <c r="W897" i="6" a="1"/>
  <c r="W897" i="6" s="1"/>
  <c r="W890" i="6" a="1"/>
  <c r="W890" i="6" s="1"/>
  <c r="W881" i="6" a="1"/>
  <c r="W881" i="6" s="1"/>
  <c r="W833" i="6" a="1"/>
  <c r="W833" i="6" s="1"/>
  <c r="W577" i="6" a="1"/>
  <c r="W577" i="6" s="1"/>
  <c r="W876" i="6" a="1"/>
  <c r="W876" i="6" s="1"/>
  <c r="W764" i="6" a="1"/>
  <c r="W764" i="6" s="1"/>
  <c r="W636" i="6" a="1"/>
  <c r="W636" i="6" s="1"/>
  <c r="W515" i="6" a="1"/>
  <c r="W515" i="6" s="1"/>
  <c r="W508" i="6" a="1"/>
  <c r="W508" i="6" s="1"/>
  <c r="W473" i="6" a="1"/>
  <c r="W473" i="6" s="1"/>
  <c r="W461" i="6" a="1"/>
  <c r="W461" i="6" s="1"/>
  <c r="W447" i="6" a="1"/>
  <c r="W447" i="6" s="1"/>
  <c r="W435" i="6" a="1"/>
  <c r="W435" i="6" s="1"/>
  <c r="W433" i="6" a="1"/>
  <c r="W433" i="6" s="1"/>
  <c r="W949" i="6" a="1"/>
  <c r="W949" i="6" s="1"/>
  <c r="W885" i="6" a="1"/>
  <c r="W885" i="6" s="1"/>
  <c r="W805" i="6" a="1"/>
  <c r="W805" i="6" s="1"/>
  <c r="W734" i="6" a="1"/>
  <c r="W734" i="6" s="1"/>
  <c r="W383" i="6" a="1"/>
  <c r="W383" i="6" s="1"/>
  <c r="W311" i="6" a="1"/>
  <c r="W311" i="6" s="1"/>
  <c r="I322" i="26" s="1"/>
  <c r="W179" i="6" a="1"/>
  <c r="W179" i="6" s="1"/>
  <c r="W117" i="6" a="1"/>
  <c r="W117" i="6" s="1"/>
  <c r="W59" i="6" a="1"/>
  <c r="W59" i="6" s="1"/>
  <c r="I193" i="26" s="1"/>
  <c r="W57" i="6" a="1"/>
  <c r="W57" i="6" s="1"/>
  <c r="W49" i="6" a="1"/>
  <c r="W49" i="6" s="1"/>
  <c r="W47" i="6" a="1"/>
  <c r="W47" i="6" s="1"/>
  <c r="W45" i="6" a="1"/>
  <c r="W45" i="6" s="1"/>
  <c r="W43" i="6" a="1"/>
  <c r="W43" i="6" s="1"/>
  <c r="W41" i="6" a="1"/>
  <c r="W41" i="6" s="1"/>
  <c r="W39" i="6" a="1"/>
  <c r="W39" i="6" s="1"/>
  <c r="W37" i="6" a="1"/>
  <c r="W37" i="6" s="1"/>
  <c r="W35" i="6" a="1"/>
  <c r="W35" i="6" s="1"/>
  <c r="I179" i="26" s="1"/>
  <c r="W372" i="6" a="1"/>
  <c r="W372" i="6" s="1"/>
  <c r="W393" i="6" a="1"/>
  <c r="W393" i="6" s="1"/>
  <c r="W361" i="6" a="1"/>
  <c r="W361" i="6" s="1"/>
  <c r="W281" i="6" a="1"/>
  <c r="W281" i="6" s="1"/>
  <c r="W178" i="6" a="1"/>
  <c r="W178" i="6" s="1"/>
  <c r="W118" i="6" a="1"/>
  <c r="W118" i="6" s="1"/>
  <c r="W60" i="6" a="1"/>
  <c r="W60" i="6" s="1"/>
  <c r="W58" i="6" a="1"/>
  <c r="W58" i="6" s="1"/>
  <c r="W56" i="6" a="1"/>
  <c r="W56" i="6" s="1"/>
  <c r="W48" i="6" a="1"/>
  <c r="W48" i="6" s="1"/>
  <c r="W46" i="6" a="1"/>
  <c r="W46" i="6" s="1"/>
  <c r="W44" i="6" a="1"/>
  <c r="W44" i="6" s="1"/>
  <c r="W42" i="6" a="1"/>
  <c r="W42" i="6" s="1"/>
  <c r="W40" i="6" a="1"/>
  <c r="W40" i="6" s="1"/>
  <c r="W38" i="6" a="1"/>
  <c r="W38" i="6" s="1"/>
  <c r="W36" i="6" a="1"/>
  <c r="W36" i="6" s="1"/>
  <c r="W392" i="6" a="1"/>
  <c r="W392" i="6" s="1"/>
  <c r="W384" i="6" a="1"/>
  <c r="W384" i="6" s="1"/>
  <c r="W360" i="6" a="1"/>
  <c r="W360" i="6" s="1"/>
  <c r="W352" i="6" a="1"/>
  <c r="W352" i="6" s="1"/>
  <c r="W312" i="6" a="1"/>
  <c r="W312" i="6" s="1"/>
  <c r="W280" i="6" a="1"/>
  <c r="W280" i="6" s="1"/>
  <c r="W421" i="6" a="1"/>
  <c r="W421" i="6" s="1"/>
  <c r="W362" i="6" a="1"/>
  <c r="W362" i="6" s="1"/>
  <c r="I1760" i="3"/>
  <c r="K1760" i="3" s="1"/>
  <c r="B88" i="2"/>
  <c r="I331" i="5" l="1"/>
  <c r="I331" i="26"/>
  <c r="I600" i="5"/>
  <c r="I600" i="26"/>
  <c r="I191" i="5"/>
  <c r="I191" i="26"/>
  <c r="H351" i="26"/>
  <c r="O351" i="26" s="1"/>
  <c r="G351" i="26"/>
  <c r="N351" i="26" s="1"/>
  <c r="I442" i="26"/>
  <c r="I705" i="5"/>
  <c r="I705" i="26"/>
  <c r="I754" i="5"/>
  <c r="I754" i="26"/>
  <c r="H193" i="26"/>
  <c r="O193" i="26" s="1"/>
  <c r="G193" i="26"/>
  <c r="N193" i="26" s="1"/>
  <c r="I616" i="5"/>
  <c r="G616" i="5" s="1"/>
  <c r="I616" i="26"/>
  <c r="I620" i="26"/>
  <c r="I317" i="5"/>
  <c r="I317" i="26"/>
  <c r="I236" i="5"/>
  <c r="J236" i="3" s="1"/>
  <c r="I236" i="26"/>
  <c r="I350" i="5"/>
  <c r="I350" i="26"/>
  <c r="I352" i="5"/>
  <c r="I352" i="26"/>
  <c r="I629" i="5"/>
  <c r="I629" i="26"/>
  <c r="I540" i="5"/>
  <c r="I540" i="26"/>
  <c r="I874" i="5"/>
  <c r="I874" i="26"/>
  <c r="I913" i="26" s="1"/>
  <c r="I768" i="5"/>
  <c r="I768" i="26"/>
  <c r="I649" i="5"/>
  <c r="I649" i="26"/>
  <c r="I794" i="5"/>
  <c r="I794" i="26"/>
  <c r="I594" i="5"/>
  <c r="I594" i="26"/>
  <c r="H541" i="26"/>
  <c r="G541" i="26"/>
  <c r="I931" i="5"/>
  <c r="I931" i="26"/>
  <c r="I181" i="5"/>
  <c r="I181" i="26"/>
  <c r="I599" i="5"/>
  <c r="G599" i="5" s="1"/>
  <c r="I599" i="26"/>
  <c r="I597" i="5"/>
  <c r="I597" i="26"/>
  <c r="I326" i="5"/>
  <c r="I326" i="26"/>
  <c r="I602" i="26"/>
  <c r="H706" i="26"/>
  <c r="O706" i="26" s="1"/>
  <c r="G706" i="26"/>
  <c r="N706" i="26" s="1"/>
  <c r="H322" i="26"/>
  <c r="O322" i="26" s="1"/>
  <c r="G322" i="26"/>
  <c r="N322" i="26" s="1"/>
  <c r="I355" i="26"/>
  <c r="I407" i="5"/>
  <c r="I407" i="26"/>
  <c r="I718" i="5"/>
  <c r="I718" i="26"/>
  <c r="I330" i="5"/>
  <c r="I332" i="5" s="1"/>
  <c r="I330" i="26"/>
  <c r="I337" i="5"/>
  <c r="I337" i="26"/>
  <c r="I353" i="5"/>
  <c r="I353" i="26"/>
  <c r="I604" i="5"/>
  <c r="I604" i="26"/>
  <c r="I378" i="5"/>
  <c r="G378" i="5" s="1"/>
  <c r="I378" i="26"/>
  <c r="I595" i="5"/>
  <c r="I595" i="26"/>
  <c r="I631" i="5"/>
  <c r="I631" i="26"/>
  <c r="I719" i="5"/>
  <c r="I719" i="26"/>
  <c r="I1116" i="5"/>
  <c r="H1116" i="5" s="1"/>
  <c r="I1116" i="26"/>
  <c r="I707" i="5"/>
  <c r="I707" i="26"/>
  <c r="I194" i="26"/>
  <c r="H179" i="26"/>
  <c r="G179" i="26"/>
  <c r="I345" i="5"/>
  <c r="I345" i="26"/>
  <c r="I250" i="5"/>
  <c r="I250" i="26"/>
  <c r="I1108" i="5"/>
  <c r="H1108" i="5" s="1"/>
  <c r="I1108" i="26"/>
  <c r="I598" i="5"/>
  <c r="I598" i="26"/>
  <c r="I522" i="26"/>
  <c r="I456" i="26"/>
  <c r="G456" i="26" s="1"/>
  <c r="N456" i="26" s="1"/>
  <c r="I636" i="5"/>
  <c r="I636" i="26"/>
  <c r="I728" i="5"/>
  <c r="G728" i="5" s="1"/>
  <c r="G736" i="5" s="1"/>
  <c r="I728" i="26"/>
  <c r="I713" i="5"/>
  <c r="G713" i="5" s="1"/>
  <c r="G714" i="5" s="1"/>
  <c r="I713" i="26"/>
  <c r="H527" i="26"/>
  <c r="O527" i="26" s="1"/>
  <c r="G527" i="26"/>
  <c r="N527" i="26" s="1"/>
  <c r="H624" i="26"/>
  <c r="O624" i="26" s="1"/>
  <c r="I740" i="26"/>
  <c r="I338" i="5"/>
  <c r="G338" i="5" s="1"/>
  <c r="I338" i="26"/>
  <c r="I406" i="5"/>
  <c r="I406" i="26"/>
  <c r="I534" i="26"/>
  <c r="I644" i="5"/>
  <c r="H644" i="5" s="1"/>
  <c r="I644" i="26"/>
  <c r="H644" i="26" s="1"/>
  <c r="O644" i="26" s="1"/>
  <c r="H640" i="26"/>
  <c r="G640" i="26"/>
  <c r="N640" i="26" s="1"/>
  <c r="I83" i="1"/>
  <c r="H83" i="1"/>
  <c r="J1757" i="3"/>
  <c r="L1757" i="3" s="1"/>
  <c r="B60" i="2"/>
  <c r="B63" i="2" s="1"/>
  <c r="I312" i="5"/>
  <c r="G236" i="5"/>
  <c r="H236" i="5"/>
  <c r="H540" i="5"/>
  <c r="G540" i="5"/>
  <c r="I774" i="5"/>
  <c r="H768" i="5"/>
  <c r="H774" i="5" s="1"/>
  <c r="G768" i="5"/>
  <c r="G774" i="5" s="1"/>
  <c r="H649" i="5"/>
  <c r="G649" i="5"/>
  <c r="B91" i="2"/>
  <c r="B93" i="2" s="1"/>
  <c r="B96" i="2" s="1"/>
  <c r="G250" i="5"/>
  <c r="G1757" i="5"/>
  <c r="G597" i="5"/>
  <c r="H597" i="5"/>
  <c r="G1108" i="5"/>
  <c r="I541" i="5"/>
  <c r="I933" i="5"/>
  <c r="G931" i="5"/>
  <c r="G933" i="5" s="1"/>
  <c r="H931" i="5"/>
  <c r="H933" i="5" s="1"/>
  <c r="I873" i="5"/>
  <c r="I913" i="5" s="1"/>
  <c r="V26" i="2"/>
  <c r="T28" i="2"/>
  <c r="V27" i="2"/>
  <c r="G693" i="4"/>
  <c r="G692" i="4"/>
  <c r="G691" i="4"/>
  <c r="H317" i="5"/>
  <c r="G317" i="5"/>
  <c r="H629" i="5"/>
  <c r="G629" i="5"/>
  <c r="G794" i="5"/>
  <c r="G796" i="5" s="1"/>
  <c r="H794" i="5"/>
  <c r="H796" i="5" s="1"/>
  <c r="I796" i="5"/>
  <c r="H326" i="5"/>
  <c r="G326" i="5"/>
  <c r="I322" i="5"/>
  <c r="I355" i="5"/>
  <c r="G407" i="5"/>
  <c r="H407" i="5"/>
  <c r="I602" i="5"/>
  <c r="I724" i="5"/>
  <c r="H718" i="5"/>
  <c r="G718" i="5"/>
  <c r="I706" i="5"/>
  <c r="I708" i="5" s="1"/>
  <c r="H337" i="5"/>
  <c r="G337" i="5"/>
  <c r="G595" i="5"/>
  <c r="H595" i="5"/>
  <c r="H719" i="5"/>
  <c r="G719" i="5"/>
  <c r="G696" i="4"/>
  <c r="E703" i="4"/>
  <c r="J1760" i="3"/>
  <c r="L1760" i="3" s="1"/>
  <c r="G598" i="5"/>
  <c r="H598" i="5"/>
  <c r="I522" i="5"/>
  <c r="I456" i="5"/>
  <c r="G456" i="5" s="1"/>
  <c r="G636" i="5"/>
  <c r="I736" i="5"/>
  <c r="I714" i="5"/>
  <c r="H713" i="5"/>
  <c r="H714" i="5" s="1"/>
  <c r="B18" i="2"/>
  <c r="B89" i="2"/>
  <c r="B90" i="2" s="1"/>
  <c r="H707" i="5"/>
  <c r="G707" i="5"/>
  <c r="H338" i="5"/>
  <c r="G331" i="5"/>
  <c r="H331" i="5"/>
  <c r="G406" i="5"/>
  <c r="H406" i="5"/>
  <c r="G600" i="5"/>
  <c r="H600" i="5"/>
  <c r="G594" i="5"/>
  <c r="H594" i="5"/>
  <c r="I527" i="5"/>
  <c r="I624" i="5"/>
  <c r="I740" i="5"/>
  <c r="G350" i="5"/>
  <c r="H350" i="5"/>
  <c r="G353" i="5"/>
  <c r="H353" i="5"/>
  <c r="H631" i="5"/>
  <c r="G631" i="5"/>
  <c r="G181" i="5"/>
  <c r="H181" i="5"/>
  <c r="G191" i="5"/>
  <c r="H191" i="5"/>
  <c r="I179" i="5"/>
  <c r="H599" i="5"/>
  <c r="I534" i="5"/>
  <c r="I640" i="5"/>
  <c r="H352" i="5"/>
  <c r="G352" i="5"/>
  <c r="H604" i="5"/>
  <c r="G604" i="5"/>
  <c r="G1116" i="5"/>
  <c r="I346" i="5"/>
  <c r="G345" i="5"/>
  <c r="G346" i="5" s="1"/>
  <c r="H345" i="5"/>
  <c r="H346" i="5" s="1"/>
  <c r="I193" i="5"/>
  <c r="G1759" i="5"/>
  <c r="I351" i="5"/>
  <c r="I408" i="5" s="1"/>
  <c r="I620" i="5"/>
  <c r="I632" i="5" s="1"/>
  <c r="I442" i="5"/>
  <c r="H705" i="5"/>
  <c r="G705" i="5"/>
  <c r="I762" i="5"/>
  <c r="G754" i="5"/>
  <c r="G762" i="5" s="1"/>
  <c r="H754" i="5"/>
  <c r="H762" i="5" s="1"/>
  <c r="H378" i="5" l="1"/>
  <c r="H330" i="5"/>
  <c r="I651" i="5"/>
  <c r="G330" i="5"/>
  <c r="I1119" i="5"/>
  <c r="I612" i="5"/>
  <c r="H728" i="5"/>
  <c r="H736" i="5" s="1"/>
  <c r="I339" i="5"/>
  <c r="I535" i="26"/>
  <c r="H534" i="26"/>
  <c r="G534" i="26"/>
  <c r="H345" i="26"/>
  <c r="G345" i="26"/>
  <c r="I346" i="26"/>
  <c r="I612" i="26"/>
  <c r="H594" i="26"/>
  <c r="G594" i="26"/>
  <c r="I408" i="26"/>
  <c r="H350" i="26"/>
  <c r="G350" i="26"/>
  <c r="H406" i="26"/>
  <c r="O406" i="26" s="1"/>
  <c r="G406" i="26"/>
  <c r="N406" i="26" s="1"/>
  <c r="I531" i="26"/>
  <c r="H522" i="26"/>
  <c r="G522" i="26"/>
  <c r="H719" i="26"/>
  <c r="O719" i="26" s="1"/>
  <c r="G719" i="26"/>
  <c r="N719" i="26" s="1"/>
  <c r="H604" i="26"/>
  <c r="O604" i="26" s="1"/>
  <c r="G604" i="26"/>
  <c r="N604" i="26" s="1"/>
  <c r="I724" i="26"/>
  <c r="H718" i="26"/>
  <c r="G718" i="26"/>
  <c r="H181" i="26"/>
  <c r="O181" i="26" s="1"/>
  <c r="G181" i="26"/>
  <c r="N181" i="26" s="1"/>
  <c r="I714" i="26"/>
  <c r="H713" i="26"/>
  <c r="G713" i="26"/>
  <c r="H598" i="26"/>
  <c r="O598" i="26" s="1"/>
  <c r="G598" i="26"/>
  <c r="N598" i="26" s="1"/>
  <c r="N179" i="26"/>
  <c r="H602" i="26"/>
  <c r="O602" i="26" s="1"/>
  <c r="G602" i="26"/>
  <c r="N602" i="26" s="1"/>
  <c r="I796" i="26"/>
  <c r="G794" i="26"/>
  <c r="H794" i="26"/>
  <c r="H540" i="26"/>
  <c r="H542" i="26" s="1"/>
  <c r="G540" i="26"/>
  <c r="G542" i="26" s="1"/>
  <c r="I542" i="26"/>
  <c r="H236" i="26"/>
  <c r="G236" i="26"/>
  <c r="I312" i="26"/>
  <c r="H191" i="26"/>
  <c r="O191" i="26" s="1"/>
  <c r="G191" i="26"/>
  <c r="N191" i="26" s="1"/>
  <c r="H338" i="26"/>
  <c r="O338" i="26" s="1"/>
  <c r="G338" i="26"/>
  <c r="N338" i="26" s="1"/>
  <c r="O179" i="26"/>
  <c r="H631" i="26"/>
  <c r="O631" i="26" s="1"/>
  <c r="G631" i="26"/>
  <c r="N631" i="26" s="1"/>
  <c r="H353" i="26"/>
  <c r="O353" i="26" s="1"/>
  <c r="G353" i="26"/>
  <c r="N353" i="26" s="1"/>
  <c r="H407" i="26"/>
  <c r="O407" i="26" s="1"/>
  <c r="G407" i="26"/>
  <c r="N407" i="26" s="1"/>
  <c r="H326" i="26"/>
  <c r="O326" i="26" s="1"/>
  <c r="G326" i="26"/>
  <c r="N326" i="26" s="1"/>
  <c r="H754" i="26"/>
  <c r="G754" i="26"/>
  <c r="I762" i="26"/>
  <c r="I736" i="26"/>
  <c r="H728" i="26"/>
  <c r="G728" i="26"/>
  <c r="I1119" i="26"/>
  <c r="H1108" i="26"/>
  <c r="G1108" i="26"/>
  <c r="H931" i="26"/>
  <c r="G931" i="26"/>
  <c r="I933" i="26"/>
  <c r="H649" i="26"/>
  <c r="O649" i="26" s="1"/>
  <c r="G649" i="26"/>
  <c r="N649" i="26" s="1"/>
  <c r="H629" i="26"/>
  <c r="O629" i="26" s="1"/>
  <c r="G629" i="26"/>
  <c r="N629" i="26" s="1"/>
  <c r="I327" i="26"/>
  <c r="I1127" i="26" s="1"/>
  <c r="H317" i="26"/>
  <c r="G317" i="26"/>
  <c r="H600" i="26"/>
  <c r="O600" i="26" s="1"/>
  <c r="G600" i="26"/>
  <c r="N600" i="26" s="1"/>
  <c r="O640" i="26"/>
  <c r="I746" i="26"/>
  <c r="H740" i="26"/>
  <c r="G740" i="26"/>
  <c r="H707" i="26"/>
  <c r="O707" i="26" s="1"/>
  <c r="G707" i="26"/>
  <c r="N707" i="26" s="1"/>
  <c r="H595" i="26"/>
  <c r="O595" i="26" s="1"/>
  <c r="G595" i="26"/>
  <c r="N595" i="26" s="1"/>
  <c r="H337" i="26"/>
  <c r="G337" i="26"/>
  <c r="I339" i="26"/>
  <c r="H355" i="26"/>
  <c r="O355" i="26" s="1"/>
  <c r="G355" i="26"/>
  <c r="N355" i="26" s="1"/>
  <c r="H597" i="26"/>
  <c r="O597" i="26" s="1"/>
  <c r="G597" i="26"/>
  <c r="N597" i="26" s="1"/>
  <c r="I708" i="26"/>
  <c r="H705" i="26"/>
  <c r="G705" i="26"/>
  <c r="H1139" i="26"/>
  <c r="G636" i="26"/>
  <c r="I651" i="26"/>
  <c r="G250" i="26"/>
  <c r="N250" i="26" s="1"/>
  <c r="G1137" i="26"/>
  <c r="I1137" i="26" s="1"/>
  <c r="I774" i="26"/>
  <c r="H768" i="26"/>
  <c r="G768" i="26"/>
  <c r="H352" i="26"/>
  <c r="O352" i="26" s="1"/>
  <c r="G352" i="26"/>
  <c r="N352" i="26" s="1"/>
  <c r="H620" i="26"/>
  <c r="G620" i="26"/>
  <c r="N620" i="26" s="1"/>
  <c r="H331" i="26"/>
  <c r="O331" i="26" s="1"/>
  <c r="G331" i="26"/>
  <c r="N331" i="26" s="1"/>
  <c r="H1116" i="26"/>
  <c r="O1116" i="26" s="1"/>
  <c r="G1116" i="26"/>
  <c r="N1116" i="26" s="1"/>
  <c r="H378" i="26"/>
  <c r="O378" i="26" s="1"/>
  <c r="G378" i="26"/>
  <c r="N378" i="26" s="1"/>
  <c r="I332" i="26"/>
  <c r="H330" i="26"/>
  <c r="G330" i="26"/>
  <c r="H599" i="26"/>
  <c r="O599" i="26" s="1"/>
  <c r="G599" i="26"/>
  <c r="N599" i="26" s="1"/>
  <c r="G1139" i="26"/>
  <c r="G616" i="26"/>
  <c r="I632" i="26"/>
  <c r="H442" i="26"/>
  <c r="G442" i="26"/>
  <c r="I517" i="26"/>
  <c r="G339" i="5"/>
  <c r="G332" i="5"/>
  <c r="G541" i="5"/>
  <c r="H541" i="5"/>
  <c r="H542" i="5" s="1"/>
  <c r="F56" i="21" s="1"/>
  <c r="F65" i="21" s="1"/>
  <c r="G700" i="4"/>
  <c r="G701" i="4"/>
  <c r="G702" i="4"/>
  <c r="G699" i="4"/>
  <c r="G698" i="4"/>
  <c r="G703" i="4" s="1"/>
  <c r="G697" i="4"/>
  <c r="H339" i="5"/>
  <c r="G1119" i="5"/>
  <c r="I542" i="5"/>
  <c r="I194" i="5"/>
  <c r="H179" i="5"/>
  <c r="G179" i="5"/>
  <c r="G193" i="5"/>
  <c r="H193" i="5"/>
  <c r="G355" i="5"/>
  <c r="H355" i="5"/>
  <c r="H1119" i="5"/>
  <c r="H312" i="5"/>
  <c r="I517" i="5"/>
  <c r="G442" i="5"/>
  <c r="H442" i="5"/>
  <c r="H706" i="5"/>
  <c r="H708" i="5" s="1"/>
  <c r="G706" i="5"/>
  <c r="G708" i="5" s="1"/>
  <c r="G322" i="5"/>
  <c r="G327" i="5" s="1"/>
  <c r="H322" i="5"/>
  <c r="H327" i="5" s="1"/>
  <c r="G312" i="5"/>
  <c r="G640" i="5"/>
  <c r="G651" i="5" s="1"/>
  <c r="H640" i="5"/>
  <c r="H651" i="5" s="1"/>
  <c r="G724" i="5"/>
  <c r="I535" i="5"/>
  <c r="H534" i="5"/>
  <c r="H535" i="5" s="1"/>
  <c r="F57" i="21" s="1"/>
  <c r="F66" i="21" s="1"/>
  <c r="G534" i="5"/>
  <c r="G535" i="5" s="1"/>
  <c r="F58" i="1" s="1"/>
  <c r="F67" i="1" s="1"/>
  <c r="I746" i="5"/>
  <c r="G740" i="5"/>
  <c r="G746" i="5" s="1"/>
  <c r="H740" i="5"/>
  <c r="H746" i="5" s="1"/>
  <c r="I531" i="5"/>
  <c r="G522" i="5"/>
  <c r="H522" i="5"/>
  <c r="H724" i="5"/>
  <c r="I327" i="5"/>
  <c r="G351" i="5"/>
  <c r="H351" i="5"/>
  <c r="H624" i="5"/>
  <c r="H1759" i="5"/>
  <c r="I1757" i="5"/>
  <c r="K1757" i="5" s="1"/>
  <c r="H620" i="5"/>
  <c r="G620" i="5"/>
  <c r="G632" i="5" s="1"/>
  <c r="G527" i="5"/>
  <c r="H527" i="5"/>
  <c r="H332" i="5"/>
  <c r="G602" i="5"/>
  <c r="G1775" i="5" s="1"/>
  <c r="H602" i="5"/>
  <c r="H612" i="5" s="1"/>
  <c r="G542" i="5"/>
  <c r="F57" i="1" s="1"/>
  <c r="F66" i="1" s="1"/>
  <c r="B19" i="2"/>
  <c r="G1769" i="5" l="1"/>
  <c r="G1765" i="5"/>
  <c r="F12" i="1" s="1"/>
  <c r="H1765" i="5"/>
  <c r="F14" i="21" s="1"/>
  <c r="F18" i="21" s="1"/>
  <c r="I1139" i="26"/>
  <c r="K1139" i="26" s="1"/>
  <c r="H651" i="26"/>
  <c r="G408" i="5"/>
  <c r="H194" i="5"/>
  <c r="O442" i="26"/>
  <c r="H517" i="26"/>
  <c r="H1146" i="26"/>
  <c r="O620" i="26"/>
  <c r="O632" i="26" s="1"/>
  <c r="H632" i="26"/>
  <c r="H1149" i="26"/>
  <c r="N317" i="26"/>
  <c r="N327" i="26" s="1"/>
  <c r="G327" i="26"/>
  <c r="N931" i="26"/>
  <c r="N933" i="26" s="1"/>
  <c r="G933" i="26"/>
  <c r="O794" i="26"/>
  <c r="O796" i="26" s="1"/>
  <c r="H796" i="26"/>
  <c r="N330" i="26"/>
  <c r="N332" i="26" s="1"/>
  <c r="G332" i="26"/>
  <c r="N636" i="26"/>
  <c r="N651" i="26" s="1"/>
  <c r="G651" i="26"/>
  <c r="N740" i="26"/>
  <c r="N746" i="26" s="1"/>
  <c r="G746" i="26"/>
  <c r="O317" i="26"/>
  <c r="O327" i="26" s="1"/>
  <c r="H327" i="26"/>
  <c r="O931" i="26"/>
  <c r="O933" i="26" s="1"/>
  <c r="H933" i="26"/>
  <c r="N794" i="26"/>
  <c r="N796" i="26" s="1"/>
  <c r="G796" i="26"/>
  <c r="N713" i="26"/>
  <c r="N714" i="26" s="1"/>
  <c r="G714" i="26"/>
  <c r="N345" i="26"/>
  <c r="N346" i="26" s="1"/>
  <c r="G346" i="26"/>
  <c r="N754" i="26"/>
  <c r="N762" i="26" s="1"/>
  <c r="G762" i="26"/>
  <c r="O713" i="26"/>
  <c r="O714" i="26" s="1"/>
  <c r="H714" i="26"/>
  <c r="N350" i="26"/>
  <c r="N408" i="26" s="1"/>
  <c r="G408" i="26"/>
  <c r="O345" i="26"/>
  <c r="O346" i="26" s="1"/>
  <c r="H346" i="26"/>
  <c r="O740" i="26"/>
  <c r="O746" i="26" s="1"/>
  <c r="H746" i="26"/>
  <c r="N768" i="26"/>
  <c r="N774" i="26" s="1"/>
  <c r="G774" i="26"/>
  <c r="N705" i="26"/>
  <c r="N708" i="26" s="1"/>
  <c r="G708" i="26"/>
  <c r="N337" i="26"/>
  <c r="N339" i="26" s="1"/>
  <c r="G339" i="26"/>
  <c r="G1119" i="26"/>
  <c r="N1108" i="26"/>
  <c r="N1119" i="26" s="1"/>
  <c r="O754" i="26"/>
  <c r="O762" i="26" s="1"/>
  <c r="H762" i="26"/>
  <c r="N236" i="26"/>
  <c r="G312" i="26"/>
  <c r="G1145" i="26"/>
  <c r="O350" i="26"/>
  <c r="O408" i="26" s="1"/>
  <c r="H408" i="26"/>
  <c r="J534" i="26"/>
  <c r="G535" i="26"/>
  <c r="O768" i="26"/>
  <c r="O774" i="26" s="1"/>
  <c r="H774" i="26"/>
  <c r="O705" i="26"/>
  <c r="O708" i="26" s="1"/>
  <c r="H708" i="26"/>
  <c r="O337" i="26"/>
  <c r="O339" i="26" s="1"/>
  <c r="H339" i="26"/>
  <c r="O1108" i="26"/>
  <c r="O1119" i="26" s="1"/>
  <c r="H1119" i="26"/>
  <c r="H194" i="26"/>
  <c r="O236" i="26"/>
  <c r="H1145" i="26"/>
  <c r="H312" i="26"/>
  <c r="K534" i="26"/>
  <c r="H535" i="26"/>
  <c r="H408" i="5"/>
  <c r="O651" i="26"/>
  <c r="O194" i="26"/>
  <c r="G194" i="26"/>
  <c r="N522" i="26"/>
  <c r="N531" i="26" s="1"/>
  <c r="G531" i="26"/>
  <c r="G1155" i="26"/>
  <c r="G612" i="26"/>
  <c r="N594" i="26"/>
  <c r="N612" i="26" s="1"/>
  <c r="J1137" i="26"/>
  <c r="K1137" i="26"/>
  <c r="N728" i="26"/>
  <c r="N736" i="26" s="1"/>
  <c r="G736" i="26"/>
  <c r="J539" i="26"/>
  <c r="N539" i="26" s="1"/>
  <c r="J545" i="26"/>
  <c r="N545" i="26" s="1"/>
  <c r="J547" i="26"/>
  <c r="N547" i="26" s="1"/>
  <c r="J540" i="26"/>
  <c r="N540" i="26" s="1"/>
  <c r="J546" i="26"/>
  <c r="N546" i="26" s="1"/>
  <c r="J538" i="26"/>
  <c r="N538" i="26" s="1"/>
  <c r="J541" i="26"/>
  <c r="N541" i="26" s="1"/>
  <c r="N194" i="26"/>
  <c r="N718" i="26"/>
  <c r="N724" i="26" s="1"/>
  <c r="G724" i="26"/>
  <c r="O522" i="26"/>
  <c r="O531" i="26" s="1"/>
  <c r="H531" i="26"/>
  <c r="O594" i="26"/>
  <c r="O612" i="26" s="1"/>
  <c r="H612" i="26"/>
  <c r="H1155" i="26"/>
  <c r="N616" i="26"/>
  <c r="N632" i="26" s="1"/>
  <c r="G1149" i="26"/>
  <c r="I1149" i="26" s="1"/>
  <c r="G632" i="26"/>
  <c r="N442" i="26"/>
  <c r="N517" i="26" s="1"/>
  <c r="G1146" i="26"/>
  <c r="G517" i="26"/>
  <c r="H332" i="26"/>
  <c r="O330" i="26"/>
  <c r="O332" i="26" s="1"/>
  <c r="O728" i="26"/>
  <c r="O736" i="26" s="1"/>
  <c r="H736" i="26"/>
  <c r="K540" i="26"/>
  <c r="O540" i="26" s="1"/>
  <c r="K546" i="26"/>
  <c r="O546" i="26" s="1"/>
  <c r="K545" i="26"/>
  <c r="O545" i="26" s="1"/>
  <c r="K539" i="26"/>
  <c r="O539" i="26" s="1"/>
  <c r="K538" i="26"/>
  <c r="O538" i="26" s="1"/>
  <c r="K541" i="26"/>
  <c r="O541" i="26" s="1"/>
  <c r="K547" i="26"/>
  <c r="O547" i="26" s="1"/>
  <c r="H724" i="26"/>
  <c r="O718" i="26"/>
  <c r="O724" i="26" s="1"/>
  <c r="H66" i="21"/>
  <c r="I66" i="21"/>
  <c r="H67" i="1"/>
  <c r="I67" i="1"/>
  <c r="I65" i="21"/>
  <c r="H65" i="21"/>
  <c r="H1775" i="5"/>
  <c r="I1775" i="5" s="1"/>
  <c r="I66" i="1"/>
  <c r="H66" i="1"/>
  <c r="J1757" i="5"/>
  <c r="G902" i="5" s="1"/>
  <c r="G194" i="5"/>
  <c r="I1747" i="5"/>
  <c r="J1748" i="5" s="1"/>
  <c r="B20" i="2"/>
  <c r="B21" i="2" s="1"/>
  <c r="B22" i="2" s="1"/>
  <c r="B23" i="2" s="1"/>
  <c r="B25" i="2" s="1"/>
  <c r="B28" i="2" s="1"/>
  <c r="H1769" i="5"/>
  <c r="I1769" i="5" s="1"/>
  <c r="H632" i="5"/>
  <c r="H1741" i="5"/>
  <c r="H1740" i="5"/>
  <c r="H907" i="5"/>
  <c r="H899" i="5"/>
  <c r="H891" i="5"/>
  <c r="H883" i="5"/>
  <c r="H904" i="5"/>
  <c r="H896" i="5"/>
  <c r="H888" i="5"/>
  <c r="H880" i="5"/>
  <c r="H909" i="5"/>
  <c r="H901" i="5"/>
  <c r="H893" i="5"/>
  <c r="H885" i="5"/>
  <c r="H877" i="5"/>
  <c r="H867" i="5"/>
  <c r="H906" i="5"/>
  <c r="H898" i="5"/>
  <c r="H890" i="5"/>
  <c r="H882" i="5"/>
  <c r="H874" i="5"/>
  <c r="H911" i="5"/>
  <c r="H903" i="5"/>
  <c r="H895" i="5"/>
  <c r="H887" i="5"/>
  <c r="H879" i="5"/>
  <c r="H869" i="5"/>
  <c r="H908" i="5"/>
  <c r="H900" i="5"/>
  <c r="H892" i="5"/>
  <c r="H884" i="5"/>
  <c r="H876" i="5"/>
  <c r="H905" i="5"/>
  <c r="H897" i="5"/>
  <c r="H889" i="5"/>
  <c r="H881" i="5"/>
  <c r="H873" i="5"/>
  <c r="H902" i="5"/>
  <c r="H894" i="5"/>
  <c r="H886" i="5"/>
  <c r="H878" i="5"/>
  <c r="H910" i="5"/>
  <c r="H531" i="5"/>
  <c r="H1766" i="5"/>
  <c r="H517" i="5"/>
  <c r="G531" i="5"/>
  <c r="G517" i="5"/>
  <c r="G1766" i="5"/>
  <c r="F51" i="1" s="1"/>
  <c r="F59" i="1" s="1"/>
  <c r="G612" i="5"/>
  <c r="I1759" i="5"/>
  <c r="J1759" i="5" s="1"/>
  <c r="F38" i="21" l="1"/>
  <c r="G889" i="5"/>
  <c r="I14" i="21"/>
  <c r="H14" i="21"/>
  <c r="G892" i="5"/>
  <c r="G911" i="5"/>
  <c r="I1765" i="5"/>
  <c r="H1147" i="26"/>
  <c r="J1139" i="26"/>
  <c r="L1139" i="26" s="1"/>
  <c r="I1146" i="26"/>
  <c r="N548" i="26"/>
  <c r="I1155" i="26"/>
  <c r="K1146" i="26"/>
  <c r="K1147" i="26" s="1"/>
  <c r="I1145" i="26"/>
  <c r="G1147" i="26"/>
  <c r="H1138" i="26"/>
  <c r="O542" i="26"/>
  <c r="N542" i="26"/>
  <c r="H911" i="26"/>
  <c r="O911" i="26" s="1"/>
  <c r="H874" i="26"/>
  <c r="O874" i="26" s="1"/>
  <c r="H879" i="26"/>
  <c r="O879" i="26" s="1"/>
  <c r="H909" i="26"/>
  <c r="O909" i="26" s="1"/>
  <c r="H892" i="26"/>
  <c r="O892" i="26" s="1"/>
  <c r="H881" i="26"/>
  <c r="O881" i="26" s="1"/>
  <c r="H910" i="26"/>
  <c r="O910" i="26" s="1"/>
  <c r="H908" i="26"/>
  <c r="O908" i="26" s="1"/>
  <c r="H906" i="26"/>
  <c r="O906" i="26" s="1"/>
  <c r="H899" i="26"/>
  <c r="O899" i="26" s="1"/>
  <c r="H895" i="26"/>
  <c r="O895" i="26" s="1"/>
  <c r="H903" i="26"/>
  <c r="O903" i="26" s="1"/>
  <c r="H889" i="26"/>
  <c r="O889" i="26" s="1"/>
  <c r="H900" i="26"/>
  <c r="O900" i="26" s="1"/>
  <c r="H898" i="26"/>
  <c r="O898" i="26" s="1"/>
  <c r="H882" i="26"/>
  <c r="O882" i="26" s="1"/>
  <c r="H887" i="26"/>
  <c r="O887" i="26" s="1"/>
  <c r="H896" i="26"/>
  <c r="O896" i="26" s="1"/>
  <c r="H876" i="26"/>
  <c r="O876" i="26" s="1"/>
  <c r="H904" i="26"/>
  <c r="O904" i="26" s="1"/>
  <c r="H884" i="26"/>
  <c r="O884" i="26" s="1"/>
  <c r="H894" i="26"/>
  <c r="O894" i="26" s="1"/>
  <c r="H897" i="26"/>
  <c r="O897" i="26" s="1"/>
  <c r="H877" i="26"/>
  <c r="O877" i="26" s="1"/>
  <c r="H907" i="26"/>
  <c r="O907" i="26" s="1"/>
  <c r="H891" i="26"/>
  <c r="O891" i="26" s="1"/>
  <c r="H905" i="26"/>
  <c r="O905" i="26" s="1"/>
  <c r="H880" i="26"/>
  <c r="O880" i="26" s="1"/>
  <c r="H885" i="26"/>
  <c r="O885" i="26" s="1"/>
  <c r="H888" i="26"/>
  <c r="O888" i="26" s="1"/>
  <c r="H890" i="26"/>
  <c r="O890" i="26" s="1"/>
  <c r="H901" i="26"/>
  <c r="O901" i="26" s="1"/>
  <c r="H867" i="26"/>
  <c r="H878" i="26"/>
  <c r="O878" i="26" s="1"/>
  <c r="H883" i="26"/>
  <c r="O883" i="26" s="1"/>
  <c r="H869" i="26"/>
  <c r="O869" i="26" s="1"/>
  <c r="H873" i="26"/>
  <c r="H893" i="26"/>
  <c r="O893" i="26" s="1"/>
  <c r="H886" i="26"/>
  <c r="O886" i="26" s="1"/>
  <c r="H902" i="26"/>
  <c r="O902" i="26" s="1"/>
  <c r="O1145" i="26"/>
  <c r="O312" i="26"/>
  <c r="N312" i="26"/>
  <c r="N1145" i="26"/>
  <c r="G885" i="5"/>
  <c r="G883" i="5"/>
  <c r="G905" i="26"/>
  <c r="N905" i="26" s="1"/>
  <c r="G876" i="26"/>
  <c r="N876" i="26" s="1"/>
  <c r="G888" i="26"/>
  <c r="N888" i="26" s="1"/>
  <c r="G882" i="26"/>
  <c r="N882" i="26" s="1"/>
  <c r="G878" i="26"/>
  <c r="N878" i="26" s="1"/>
  <c r="G908" i="26"/>
  <c r="N908" i="26" s="1"/>
  <c r="G911" i="26"/>
  <c r="N911" i="26" s="1"/>
  <c r="G909" i="26"/>
  <c r="N909" i="26" s="1"/>
  <c r="G902" i="26"/>
  <c r="N902" i="26" s="1"/>
  <c r="L1137" i="26"/>
  <c r="G885" i="26"/>
  <c r="N885" i="26" s="1"/>
  <c r="G877" i="26"/>
  <c r="N877" i="26" s="1"/>
  <c r="G895" i="26"/>
  <c r="N895" i="26" s="1"/>
  <c r="G879" i="26"/>
  <c r="N879" i="26" s="1"/>
  <c r="G906" i="26"/>
  <c r="N906" i="26" s="1"/>
  <c r="G900" i="26"/>
  <c r="N900" i="26" s="1"/>
  <c r="G899" i="26"/>
  <c r="N899" i="26" s="1"/>
  <c r="G880" i="26"/>
  <c r="N880" i="26" s="1"/>
  <c r="G869" i="26"/>
  <c r="N869" i="26" s="1"/>
  <c r="G904" i="26"/>
  <c r="N904" i="26" s="1"/>
  <c r="G903" i="26"/>
  <c r="N903" i="26" s="1"/>
  <c r="G881" i="26"/>
  <c r="N881" i="26" s="1"/>
  <c r="G893" i="26"/>
  <c r="N893" i="26" s="1"/>
  <c r="G896" i="26"/>
  <c r="N896" i="26" s="1"/>
  <c r="G873" i="26"/>
  <c r="G867" i="26"/>
  <c r="G887" i="26"/>
  <c r="N887" i="26" s="1"/>
  <c r="G890" i="26"/>
  <c r="N890" i="26" s="1"/>
  <c r="G886" i="26"/>
  <c r="N886" i="26" s="1"/>
  <c r="G901" i="26"/>
  <c r="N901" i="26" s="1"/>
  <c r="G884" i="26"/>
  <c r="N884" i="26" s="1"/>
  <c r="G897" i="26"/>
  <c r="N897" i="26" s="1"/>
  <c r="G907" i="26"/>
  <c r="N907" i="26" s="1"/>
  <c r="G910" i="26"/>
  <c r="N910" i="26" s="1"/>
  <c r="G891" i="26"/>
  <c r="N891" i="26" s="1"/>
  <c r="G889" i="26"/>
  <c r="N889" i="26" s="1"/>
  <c r="G892" i="26"/>
  <c r="N892" i="26" s="1"/>
  <c r="G874" i="26"/>
  <c r="N874" i="26" s="1"/>
  <c r="G894" i="26"/>
  <c r="N894" i="26" s="1"/>
  <c r="G883" i="26"/>
  <c r="N883" i="26" s="1"/>
  <c r="G898" i="26"/>
  <c r="N898" i="26" s="1"/>
  <c r="O517" i="26"/>
  <c r="O548" i="26"/>
  <c r="O534" i="26"/>
  <c r="O535" i="26" s="1"/>
  <c r="N534" i="26"/>
  <c r="J1146" i="26"/>
  <c r="J1147" i="26" s="1"/>
  <c r="G888" i="5"/>
  <c r="G910" i="5"/>
  <c r="G897" i="5"/>
  <c r="G900" i="5"/>
  <c r="G874" i="5"/>
  <c r="G893" i="5"/>
  <c r="G891" i="5"/>
  <c r="G1740" i="5"/>
  <c r="G899" i="5"/>
  <c r="G905" i="5"/>
  <c r="G908" i="5"/>
  <c r="G882" i="5"/>
  <c r="G901" i="5"/>
  <c r="G1741" i="5"/>
  <c r="G873" i="5"/>
  <c r="G869" i="5"/>
  <c r="G890" i="5"/>
  <c r="G909" i="5"/>
  <c r="G907" i="5"/>
  <c r="L1757" i="5"/>
  <c r="G881" i="5"/>
  <c r="G879" i="5"/>
  <c r="G898" i="5"/>
  <c r="G880" i="5"/>
  <c r="G878" i="5"/>
  <c r="G887" i="5"/>
  <c r="G906" i="5"/>
  <c r="G886" i="5"/>
  <c r="H1767" i="5"/>
  <c r="H1758" i="5" s="1"/>
  <c r="F52" i="21"/>
  <c r="G876" i="5"/>
  <c r="G895" i="5"/>
  <c r="G867" i="5"/>
  <c r="G896" i="5"/>
  <c r="G894" i="5"/>
  <c r="G884" i="5"/>
  <c r="G903" i="5"/>
  <c r="G877" i="5"/>
  <c r="G1772" i="5" s="1"/>
  <c r="F80" i="1" s="1"/>
  <c r="G904" i="5"/>
  <c r="F49" i="1"/>
  <c r="H51" i="1"/>
  <c r="I51" i="1"/>
  <c r="I38" i="21"/>
  <c r="H38" i="21"/>
  <c r="F42" i="21"/>
  <c r="K18" i="21"/>
  <c r="I18" i="21"/>
  <c r="H18" i="21"/>
  <c r="F24" i="21"/>
  <c r="I12" i="1"/>
  <c r="F37" i="1"/>
  <c r="F41" i="1" s="1"/>
  <c r="H12" i="1"/>
  <c r="F16" i="1"/>
  <c r="C16" i="1" s="1"/>
  <c r="G1743" i="5"/>
  <c r="H1776" i="5"/>
  <c r="H870" i="5"/>
  <c r="K1759" i="5"/>
  <c r="L1759" i="5" s="1"/>
  <c r="H1772" i="5"/>
  <c r="F79" i="21" s="1"/>
  <c r="H913" i="5"/>
  <c r="J1766" i="5"/>
  <c r="I1766" i="5"/>
  <c r="G1776" i="5"/>
  <c r="G1767" i="5"/>
  <c r="H1743" i="5"/>
  <c r="N535" i="26" l="1"/>
  <c r="N1146" i="26"/>
  <c r="O1146" i="26"/>
  <c r="O1147" i="26" s="1"/>
  <c r="G870" i="5"/>
  <c r="G913" i="5"/>
  <c r="G913" i="26"/>
  <c r="N873" i="26"/>
  <c r="N913" i="26" s="1"/>
  <c r="G1152" i="26"/>
  <c r="O873" i="26"/>
  <c r="O913" i="26" s="1"/>
  <c r="H913" i="26"/>
  <c r="H1152" i="26"/>
  <c r="N1147" i="26"/>
  <c r="G1138" i="26"/>
  <c r="I1147" i="26"/>
  <c r="N867" i="26"/>
  <c r="N870" i="26" s="1"/>
  <c r="G1156" i="26"/>
  <c r="G870" i="26"/>
  <c r="O867" i="26"/>
  <c r="O870" i="26" s="1"/>
  <c r="H870" i="26"/>
  <c r="H1156" i="26"/>
  <c r="F58" i="21"/>
  <c r="F50" i="21"/>
  <c r="H52" i="21"/>
  <c r="I52" i="21"/>
  <c r="I80" i="1"/>
  <c r="H80" i="1"/>
  <c r="I79" i="21"/>
  <c r="H79" i="21"/>
  <c r="K51" i="1"/>
  <c r="F68" i="1"/>
  <c r="H1778" i="5"/>
  <c r="H1761" i="5" s="1"/>
  <c r="I1776" i="5"/>
  <c r="I42" i="21"/>
  <c r="H42" i="21"/>
  <c r="I50" i="1"/>
  <c r="H50" i="1"/>
  <c r="I1772" i="5"/>
  <c r="I41" i="1"/>
  <c r="H41" i="1"/>
  <c r="K16" i="1"/>
  <c r="I16" i="1"/>
  <c r="H16" i="1"/>
  <c r="I37" i="1"/>
  <c r="H37" i="1"/>
  <c r="F25" i="1"/>
  <c r="G1758" i="5"/>
  <c r="G1778" i="5"/>
  <c r="G1761" i="5" s="1"/>
  <c r="I1767" i="5"/>
  <c r="G1158" i="26" l="1"/>
  <c r="G1141" i="26" s="1"/>
  <c r="H1158" i="26"/>
  <c r="H1141" i="26" s="1"/>
  <c r="I1156" i="26"/>
  <c r="I1152" i="26"/>
  <c r="I1138" i="26"/>
  <c r="K1138" i="26" s="1"/>
  <c r="F67" i="21"/>
  <c r="I50" i="21"/>
  <c r="H50" i="21"/>
  <c r="F70" i="1"/>
  <c r="F78" i="1" s="1"/>
  <c r="F86" i="1" s="1"/>
  <c r="I68" i="1"/>
  <c r="H68" i="1"/>
  <c r="I1778" i="5"/>
  <c r="I1761" i="5"/>
  <c r="K1761" i="5" s="1"/>
  <c r="I1758" i="5"/>
  <c r="K1758" i="5" s="1"/>
  <c r="I1141" i="26" l="1"/>
  <c r="K1141" i="26" s="1"/>
  <c r="I1158" i="26"/>
  <c r="J1138" i="26"/>
  <c r="L1138" i="26" s="1"/>
  <c r="H67" i="21"/>
  <c r="I67" i="21"/>
  <c r="F69" i="21"/>
  <c r="H86" i="1"/>
  <c r="I86" i="1"/>
  <c r="H78" i="1"/>
  <c r="I78" i="1"/>
  <c r="I70" i="1"/>
  <c r="H70" i="1"/>
  <c r="J1758" i="5"/>
  <c r="L1758" i="5" s="1"/>
  <c r="J1761" i="5"/>
  <c r="L1761" i="5" s="1"/>
  <c r="J1141" i="26" l="1"/>
  <c r="L1141" i="26" s="1"/>
  <c r="I69" i="21"/>
  <c r="H69" i="21"/>
  <c r="F77" i="21"/>
  <c r="F84" i="21" l="1"/>
  <c r="I77" i="21"/>
  <c r="H77" i="21"/>
  <c r="H84" i="21" l="1"/>
  <c r="I84"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Dickson</author>
  </authors>
  <commentList>
    <comment ref="L50" authorId="0" shapeId="0" xr:uid="{20185675-8AAB-4073-A1C8-367256574701}">
      <text>
        <r>
          <rPr>
            <b/>
            <sz val="9"/>
            <color indexed="81"/>
            <rFont val="Tahoma"/>
            <family val="2"/>
          </rPr>
          <t>Andrew Dickson:</t>
        </r>
        <r>
          <rPr>
            <sz val="9"/>
            <color indexed="81"/>
            <rFont val="Tahoma"/>
            <family val="2"/>
          </rPr>
          <t xml:space="preserve">
This is where your restatement of plant balances is occurring</t>
        </r>
      </text>
    </comment>
    <comment ref="J53" authorId="0" shapeId="0" xr:uid="{C74901E5-46BA-45D8-A9CB-32427A81A73E}">
      <text>
        <r>
          <rPr>
            <b/>
            <sz val="9"/>
            <color indexed="81"/>
            <rFont val="Tahoma"/>
            <family val="2"/>
          </rPr>
          <t>Andrew Dickson:</t>
        </r>
        <r>
          <rPr>
            <sz val="9"/>
            <color indexed="81"/>
            <rFont val="Tahoma"/>
            <family val="2"/>
          </rPr>
          <t xml:space="preserve">
Restatement of net book val included (no amort on TLUI), correcting for allocation of CIAC as well between W and WW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Perry Brown</author>
  </authors>
  <commentList>
    <comment ref="I1483" authorId="0" shapeId="0" xr:uid="{F27EDAA1-4D20-40AB-86DA-125EF2D2406E}">
      <text>
        <r>
          <rPr>
            <b/>
            <sz val="9"/>
            <color indexed="81"/>
            <rFont val="Tahoma"/>
            <family val="2"/>
          </rPr>
          <t>Perry Brown:</t>
        </r>
        <r>
          <rPr>
            <sz val="9"/>
            <color indexed="81"/>
            <rFont val="Tahoma"/>
            <family val="2"/>
          </rPr>
          <t xml:space="preserve">
Brings in 2020 Corporate allocations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<sst xmlns="http://schemas.openxmlformats.org/spreadsheetml/2006/main" count="97023" uniqueCount="12801">
  <si>
    <t>IURC Cause No. 45651</t>
  </si>
  <si>
    <t>Petitioner's Phase One Rate Base Update</t>
  </si>
  <si>
    <t>Water</t>
  </si>
  <si>
    <t>Actual</t>
  </si>
  <si>
    <t>Phase I Approved</t>
  </si>
  <si>
    <t>Variance under/(over)</t>
  </si>
  <si>
    <t>% Variance under/(over)</t>
  </si>
  <si>
    <t>Explanation</t>
  </si>
  <si>
    <t>Gross Plant in Service at 09/30/2021</t>
  </si>
  <si>
    <t>rounding</t>
  </si>
  <si>
    <t>Add:</t>
  </si>
  <si>
    <t>TLUI WTP Iron Filter</t>
  </si>
  <si>
    <t>Captured in the adjustments section - not on CUII's books at 09/30/2022</t>
  </si>
  <si>
    <t>TLUI Wells #12 and #13</t>
  </si>
  <si>
    <t>Final landscaping came in under forecasted level - total project variance is below 5%</t>
  </si>
  <si>
    <t>*TLUI Watermain and Service Line Replacements</t>
  </si>
  <si>
    <t>2022 watermain replacement efforts were stalled due to difficulty procuring bids.</t>
  </si>
  <si>
    <t>*IWSI Watermain Replacements</t>
  </si>
  <si>
    <t>Watermain replacement efforts were stalled due to difficulty procuring bids.</t>
  </si>
  <si>
    <t>AMR Replacements</t>
  </si>
  <si>
    <t>The IURC did not include approval of 2021 AMR installations in its order, which were nearly complete at the time of filing</t>
  </si>
  <si>
    <t>Computers</t>
  </si>
  <si>
    <t>Allocated computer investments are documented in adjustments</t>
  </si>
  <si>
    <t>Vehicles</t>
  </si>
  <si>
    <t>A vehicle at the SVP level was removed from plant in service</t>
  </si>
  <si>
    <t>General Plant Additions</t>
  </si>
  <si>
    <t>General annual capital needs were below forecast in the Phase I period</t>
  </si>
  <si>
    <t>General Plant Capitalized Time</t>
  </si>
  <si>
    <t>Elevated efforts on meters and service lines to locate lines and address b-box replacements where required in association with meter replacements</t>
  </si>
  <si>
    <t>*Retirements</t>
  </si>
  <si>
    <t>Disallowed Capital Costs</t>
  </si>
  <si>
    <t>Documented in adjustments</t>
  </si>
  <si>
    <t>09/30/2022 Plant in Service</t>
  </si>
  <si>
    <t>Check to Linked UE TB</t>
  </si>
  <si>
    <t>Adjustments:</t>
  </si>
  <si>
    <t>Project was in service prior to 09/30/2022.  These are costs through 09/30/2022</t>
  </si>
  <si>
    <t>2022 AMR Replacements</t>
  </si>
  <si>
    <t>Progress through 09/30/2022 on AMR installation project</t>
  </si>
  <si>
    <t>Allocated computer investments from WSC came in over-budget</t>
  </si>
  <si>
    <t>Retirement: TLUI WTP Iron Filter</t>
  </si>
  <si>
    <t>Retirement: 2021 AMR Replacements</t>
  </si>
  <si>
    <t>Total disallowance in the order appears to include the filter media replacement at the North Filter, despite it's exclusion from the disallowed capital amount identified on pg. 41</t>
  </si>
  <si>
    <t>Adjusted 09/30/2022 Plant in Service</t>
  </si>
  <si>
    <t>Full Combined Comparison</t>
  </si>
  <si>
    <t>Final punch-list costs have been incurred after 09/30/2022, and will be reflected in CUII's Phase II rate base update.</t>
  </si>
  <si>
    <t>No bids received for project</t>
  </si>
  <si>
    <t>The IURC explicitly identifies only one year of AMR replacements for Phase I rates, and so 2021 replacements that finished after 09/30/2021 detailed throughout the case have no approved spending.</t>
  </si>
  <si>
    <t>WSC's Fusion project came in over-budget</t>
  </si>
  <si>
    <t>Reduced retirements correlated with reduced investment, especially on watermains</t>
  </si>
  <si>
    <t>Accumulated Depreciation at 09/30/2021</t>
  </si>
  <si>
    <t>Accumulated Depreciation, Disallowed Capital</t>
  </si>
  <si>
    <t>Computer Restatement</t>
  </si>
  <si>
    <t>Vehicle Restatement</t>
  </si>
  <si>
    <t>Allocated A/D Changes</t>
  </si>
  <si>
    <t>Depreciation Expense</t>
  </si>
  <si>
    <t>Actual Depr. Expense</t>
  </si>
  <si>
    <t>9/30/2022 Accumulated Depreciation</t>
  </si>
  <si>
    <t>Check A/D</t>
  </si>
  <si>
    <t>Adjusted 09/30/2022 Accumulated Depreciation</t>
  </si>
  <si>
    <t>Partial retirement of the iron filter replacement project, in service year of 1986 used (vs. 1991 budgeted).  Retirements for 2021 meters</t>
  </si>
  <si>
    <t>Changes in balance sheet allocations result in changes in accumulated depreciation not forecasted for</t>
  </si>
  <si>
    <t>Adjusted 9/30/2022 Accumulated Depreciation</t>
  </si>
  <si>
    <t>CIAC at 09/30/2021</t>
  </si>
  <si>
    <t>Amortization of CIAC</t>
  </si>
  <si>
    <t>Additional Amortization expense has been realized.</t>
  </si>
  <si>
    <t>Additional Amortization Expense</t>
  </si>
  <si>
    <t>Adjustments to CIAC cost</t>
  </si>
  <si>
    <t>Net CIAC</t>
  </si>
  <si>
    <t>Net Utility Plant in Service</t>
  </si>
  <si>
    <t>Accumulated Deferred Income Taxes</t>
  </si>
  <si>
    <t>Net PAA Adjustment</t>
  </si>
  <si>
    <t>Ratemaking adjustment - per order</t>
  </si>
  <si>
    <t>Construction Advances</t>
  </si>
  <si>
    <t>Customer Deposits</t>
  </si>
  <si>
    <t>Working Capital</t>
  </si>
  <si>
    <t>Total Original Cost Rate Base</t>
  </si>
  <si>
    <t>Sewer</t>
  </si>
  <si>
    <t>TLUI WWTP Headworks</t>
  </si>
  <si>
    <t>TLUI Sewer Capital Improvement Program</t>
  </si>
  <si>
    <t>TLUI 2022 SCIP efforts were delayed - I/I reduction efforts will be consolidated within TLUI in 2023.</t>
  </si>
  <si>
    <t>WSCI Sewer Capital Improvement Program</t>
  </si>
  <si>
    <t>WSCI 2022 SCIP efforts were not in service by 09/30/2022.</t>
  </si>
  <si>
    <t>TLUI Lateral Replacements</t>
  </si>
  <si>
    <t>TLUI Lift Station L Forcemain</t>
  </si>
  <si>
    <t>TLUI Lift Station C Generator</t>
  </si>
  <si>
    <t>TLUI Chemical Building</t>
  </si>
  <si>
    <t>GL spending efforts were below forecast in the Phase I period, with correspondingly low GL captime</t>
  </si>
  <si>
    <t>SpectraTech invoice for lining efforts booked to the wrong project - lining is in-service in TLUI</t>
  </si>
  <si>
    <t>Allocated computer investments from WSC</t>
  </si>
  <si>
    <t>As directed by Cause 45651 Order</t>
  </si>
  <si>
    <t>Sewer/gravity main retirement related to improvement</t>
  </si>
  <si>
    <t>per wp-n-CIAC, the additional amortization expense was calculated at $134.</t>
  </si>
  <si>
    <t>Trial Balance as of 9/30/2022</t>
  </si>
  <si>
    <t>Per Books</t>
  </si>
  <si>
    <t>Allocated</t>
  </si>
  <si>
    <t>Total</t>
  </si>
  <si>
    <t>Adjustments</t>
  </si>
  <si>
    <t>Adjustment</t>
  </si>
  <si>
    <t>Account</t>
  </si>
  <si>
    <t>Account Description</t>
  </si>
  <si>
    <t>Allocation Method</t>
  </si>
  <si>
    <t>Allocation Factor</t>
  </si>
  <si>
    <t>Balance</t>
  </si>
  <si>
    <t>Description</t>
  </si>
  <si>
    <t>Adjusted Water</t>
  </si>
  <si>
    <t>Adjusted Sewer</t>
  </si>
  <si>
    <t>Cash and Cash Equivalents - CAD</t>
  </si>
  <si>
    <t>HSBC - 270-049673-001 - Corix Infrastructure Inc.</t>
  </si>
  <si>
    <t>Customers</t>
  </si>
  <si>
    <t>Combined</t>
  </si>
  <si>
    <t>HSBC - 270-049673-550 - Corix Infrastructure Inc.</t>
  </si>
  <si>
    <t>HSBC - 270-049622-001 - Corix Utilities Inc.</t>
  </si>
  <si>
    <t>HSBC - 270-049657-001 - Corix Multi-Utility Services Inc.</t>
  </si>
  <si>
    <t>HSBC - 270-049630-001 - Corix Customer Care Inc.</t>
  </si>
  <si>
    <t>HSBC - 270-649875-001 - West Shore Environmental Services LP</t>
  </si>
  <si>
    <t>HSBC - 270-049592-001 - West Shore Environmental Services Inc. (Dormant)</t>
  </si>
  <si>
    <t>HSBC - 270-049568-001 - Corix Utilities (Foothills Water) Inc.</t>
  </si>
  <si>
    <t>HSBC - 270-049576-001 - Corix Utilities (Foothills Wastewater) Inc.</t>
  </si>
  <si>
    <t>HSBC - 270-253653-001 - Corix Utilities (CKP) Inc.</t>
  </si>
  <si>
    <t>HSBC - 270-058613-001 - Corix Water Services Inc.</t>
  </si>
  <si>
    <t>HSBC - 270-253831-001 - Corix Energy Inc.</t>
  </si>
  <si>
    <t>HSBC - 270-049541-001 - Corix Water Systems Inc.</t>
  </si>
  <si>
    <t>HSBC - 270-193944-001 - Chatham-Kent Corix Water Services Company</t>
  </si>
  <si>
    <t>TD - 9400-5336319 - Corix Infrastructure (US) Inc.</t>
  </si>
  <si>
    <t>Cash Consolidation - CAD</t>
  </si>
  <si>
    <t>Cash Clearing Account - CAD</t>
  </si>
  <si>
    <t>Dormant bank account - CAD</t>
  </si>
  <si>
    <t>Short Term Investment - GIC - CAD</t>
  </si>
  <si>
    <t>BS</t>
  </si>
  <si>
    <t>Cash and Cash Equivalents - USD</t>
  </si>
  <si>
    <t>HSBC - 270-049673-070 - Corix Infrastructure Inc.</t>
  </si>
  <si>
    <t>HSBC - 270-049665-070 - Inland Pacific Resources Inc.</t>
  </si>
  <si>
    <t>HSBC - 270-049622-070 - Corix Utilities Inc.</t>
  </si>
  <si>
    <t>HSBC - 270-058613-070 - Corix Water Services Inc.</t>
  </si>
  <si>
    <t>HSBC - 270-049541-070 - Corix Water Systems Inc.</t>
  </si>
  <si>
    <t>TD - 9400-7336860 - Corix Infrastructure (US) Inc.</t>
  </si>
  <si>
    <t>TD - 9400-7337158 - Tribus Services, Inc.</t>
  </si>
  <si>
    <t>TD - 9400-7337166 - Corix Utilities (Oklahoma) Inc.</t>
  </si>
  <si>
    <t>TD - 9400-7338707 - Inland Pacific Resources Inc.</t>
  </si>
  <si>
    <t>TD - 9400-7338790 - Corix Utilities (Texas) Inc.</t>
  </si>
  <si>
    <t>TD - 9400-7339711 - Corix Utilities (Illinois) LLC</t>
  </si>
  <si>
    <t>TD - 9400-7341139 - Corix Infrastructure Services (US) Inc.</t>
  </si>
  <si>
    <t>TD - 9400-7344324 - Corix Utility Systems (Georgia) Inc.</t>
  </si>
  <si>
    <t>TD - 9400-7347226 - Corix NewHoldCo Inc.</t>
  </si>
  <si>
    <t>TD - 9400-7350510 - Cleveland Thermal, LLC</t>
  </si>
  <si>
    <t>TDNA - 2426601587 - Corix Utilities (Oklahoma) Inc.</t>
  </si>
  <si>
    <t>TDNA - 2426601636 - Tribus Services, Inc.</t>
  </si>
  <si>
    <t>TDNA - 2426822349 - Corix Utilities (Texas) Inc.</t>
  </si>
  <si>
    <t>TDNA - 2426824824 - Corix Infrastructure (US) Inc.</t>
  </si>
  <si>
    <t>TDNA - 2427139701 - Corix Infrastructure Services (US) Inc.</t>
  </si>
  <si>
    <t>TDNA - 2427943532 - Corix Utilities (Cleveland) Inc.</t>
  </si>
  <si>
    <t>TDNA - 2427943607 - Corix Utility Systems (Georgia) Inc.</t>
  </si>
  <si>
    <t>PNC - 4228255526 - Cleveland Thermal, LLC</t>
  </si>
  <si>
    <t>JP Morgan - 100074351 - Water Services Corp (Lower 48)</t>
  </si>
  <si>
    <t>JP Morgan - 989034290 - Water Services Corp (Lower 48)</t>
  </si>
  <si>
    <t>FNBA - XXXX1187 - Fairbanks Sewer &amp; Water Inc. (Repurchase/Master)</t>
  </si>
  <si>
    <t>FNBA - XXXX6047 - Fairbanks Sewer &amp; Water Inc. (Conduit)</t>
  </si>
  <si>
    <t>FNBA - XXXX7391 - Fairbanks Sewer &amp; Water Inc. (Petty)</t>
  </si>
  <si>
    <t>Denali - 1046481 - College Utilities Corporation (FSW)</t>
  </si>
  <si>
    <t>Doyon - US bank account</t>
  </si>
  <si>
    <t>Cash Consolidation - USD</t>
  </si>
  <si>
    <t>Cash Clearing Account - USD</t>
  </si>
  <si>
    <t>Cash - Chase - WSCIL - Small PR</t>
  </si>
  <si>
    <t>Cash - Depository (TX)</t>
  </si>
  <si>
    <t xml:space="preserve">Cash - Checking - CUTX </t>
  </si>
  <si>
    <t>Cash - Chase - Credit Card</t>
  </si>
  <si>
    <t>Cash - Chase - Flex Services</t>
  </si>
  <si>
    <t>Cash - BoA - SC</t>
  </si>
  <si>
    <t>Cash - BoA - GA</t>
  </si>
  <si>
    <t>Cash - BoA - NV</t>
  </si>
  <si>
    <t>Cash - Commercial Bank - KY</t>
  </si>
  <si>
    <t>Cash - BoA - FL</t>
  </si>
  <si>
    <t>Cash - BoA - NC</t>
  </si>
  <si>
    <t>Cash - 1st Community Bank - KY</t>
  </si>
  <si>
    <t>Cash - Bank of New York M</t>
  </si>
  <si>
    <t>Cash - Wire Transfer Clearing</t>
  </si>
  <si>
    <t>Dormant bank account - USD</t>
  </si>
  <si>
    <t>Short Term Investment - GIC - USD</t>
  </si>
  <si>
    <t>FNBA - XXXX6955 - Fairbanks Sewer &amp; Water Inc. (Payroll)</t>
  </si>
  <si>
    <t>Disbursement Cash Clearing</t>
  </si>
  <si>
    <t>Petty Cash</t>
  </si>
  <si>
    <t>Petty Cash - CAD</t>
  </si>
  <si>
    <t>Petty Cash - USD</t>
  </si>
  <si>
    <t>Petty Cash CWS- BoA 51223360</t>
  </si>
  <si>
    <t>Petty Cash CNC - BoA 1651884</t>
  </si>
  <si>
    <t>Petty Cash MD - BoA 8666588498</t>
  </si>
  <si>
    <t>Petty Cash FL - BoA 1280073899</t>
  </si>
  <si>
    <t>Petty Cash GA - BoA 3263029870</t>
  </si>
  <si>
    <t>Petty Cash LA - Citizens Bank 4018400</t>
  </si>
  <si>
    <t>Petty Cash AZ- Chase 27032774</t>
  </si>
  <si>
    <t>Petty Cash AL - Wells Fargo 7547443593</t>
  </si>
  <si>
    <t>Restricted Cash</t>
  </si>
  <si>
    <t>Restricted Cash - CAD</t>
  </si>
  <si>
    <t>Restricted Cash - USD</t>
  </si>
  <si>
    <t>HSBC - 270-049657-002 - Sun Rivers</t>
  </si>
  <si>
    <t>HSBC - 270-049657-005 - Panorama Water - DCTF</t>
  </si>
  <si>
    <t>HSBC - 270-049657-007 - Lindell Beach (CMUS)</t>
  </si>
  <si>
    <t>HSBC - 270-049657-008 - Cultus Country (CMUS)</t>
  </si>
  <si>
    <t>Scotiabank - 71686761 - Cultus Lake Water (CMUS) - DCTF</t>
  </si>
  <si>
    <t>Scotiabank - 71731132 - Cultus Lake Water (CMUS) - Construction Reserve Fund</t>
  </si>
  <si>
    <t>Scotiabank - 77671195 - Canadian Lakeview Estates Water (CMUS) - RRTF</t>
  </si>
  <si>
    <t>Cash - Chase - Betterment Fees</t>
  </si>
  <si>
    <t>Cash - Chase - PLT CAP FUND NV</t>
  </si>
  <si>
    <t>Cash - Chase - Water Storage CAP</t>
  </si>
  <si>
    <t>Cash - Chase - Water RTS PRO FUND</t>
  </si>
  <si>
    <t>Cash - BoA - Colchester</t>
  </si>
  <si>
    <t>Cash - BB&amp;T</t>
  </si>
  <si>
    <t>Accounts Receivable, Gross</t>
  </si>
  <si>
    <t>Accounts Receivable - CAD</t>
  </si>
  <si>
    <t>Accounts Receivable - USD</t>
  </si>
  <si>
    <t>Accounts Receivable - Interest</t>
  </si>
  <si>
    <t>Accounts Receivable - Other</t>
  </si>
  <si>
    <t>Accounts Receivable - Clearing</t>
  </si>
  <si>
    <t>Customer Refunds</t>
  </si>
  <si>
    <t>Allowance for Doubtful Accounts - CAD</t>
  </si>
  <si>
    <t>Allowance for Doubtful Accounts - USD</t>
  </si>
  <si>
    <t>Allowance for Finance Charges</t>
  </si>
  <si>
    <t>Allowance for Doubtful Accounts</t>
  </si>
  <si>
    <t>Unbilled Receivables</t>
  </si>
  <si>
    <t>Unbilled Revenue</t>
  </si>
  <si>
    <t>Revenues</t>
  </si>
  <si>
    <t>Accrued Revenue</t>
  </si>
  <si>
    <t>Accrued RCC Charges</t>
  </si>
  <si>
    <t>Accrued PRISM Charges</t>
  </si>
  <si>
    <t>Materials and Supplies</t>
  </si>
  <si>
    <t>PP</t>
  </si>
  <si>
    <t>Inventory</t>
  </si>
  <si>
    <t>Prepaid Expenses and Deposits</t>
  </si>
  <si>
    <t>Prepaid Advertising</t>
  </si>
  <si>
    <t>Prepaid Software</t>
  </si>
  <si>
    <t>Prepaid Maintenance</t>
  </si>
  <si>
    <t>Prepaid Franchise Fee</t>
  </si>
  <si>
    <t>Prepaid Chemicals - Steam</t>
  </si>
  <si>
    <t>Prepaid Insurance</t>
  </si>
  <si>
    <t>Prepaid Reimbursements</t>
  </si>
  <si>
    <t>Prepaid Tariff Funds</t>
  </si>
  <si>
    <t>Prepaid Other</t>
  </si>
  <si>
    <t>Prepaid Interest</t>
  </si>
  <si>
    <t>Deposits</t>
  </si>
  <si>
    <t>Miscellaneous Receivable</t>
  </si>
  <si>
    <t>Misc Receivable</t>
  </si>
  <si>
    <t>Rebate Receivable</t>
  </si>
  <si>
    <t>HST Receivable - Purchases ON</t>
  </si>
  <si>
    <t>HST Receivable - Purchase Restricted ON</t>
  </si>
  <si>
    <t>GST Receivable - Purchases</t>
  </si>
  <si>
    <t>GST Receivable - Clearing</t>
  </si>
  <si>
    <t>Energy Rebate - Residential</t>
  </si>
  <si>
    <t>Fuel Tax from Customer</t>
  </si>
  <si>
    <t>Fuel Tax from Vendor</t>
  </si>
  <si>
    <t>Income Tax Receivable</t>
  </si>
  <si>
    <t>Income Taxes Receivable</t>
  </si>
  <si>
    <t>Intercompany Receivable</t>
  </si>
  <si>
    <t>Intercompany Trade Accounts Receivable - CAD</t>
  </si>
  <si>
    <t>Intercompany Trade Accounts Receivable - USD</t>
  </si>
  <si>
    <t>Intercompany Non-Trade Accounts Receivable - CAD</t>
  </si>
  <si>
    <t>Intercompany Non-Trade Accounts Receivable - USD</t>
  </si>
  <si>
    <t>Other Current Assets</t>
  </si>
  <si>
    <t>Intercompany Automatic Account</t>
  </si>
  <si>
    <t>Employee Purchases</t>
  </si>
  <si>
    <t>Payroll Clearing</t>
  </si>
  <si>
    <t>Flex Services</t>
  </si>
  <si>
    <t>401K Clearing</t>
  </si>
  <si>
    <t>Interco Resource/Job Clearing</t>
  </si>
  <si>
    <t>Visa Payment Clearing</t>
  </si>
  <si>
    <t>Due from Employee</t>
  </si>
  <si>
    <t>Alloc Fuel Charge Reserve</t>
  </si>
  <si>
    <t>Work In Progress</t>
  </si>
  <si>
    <t>Notes Receivable</t>
  </si>
  <si>
    <t>Misc Other Current Assets</t>
  </si>
  <si>
    <t>Preliminary Survey and Investigation Accrued</t>
  </si>
  <si>
    <t>Util Plant Acquired/Disposed</t>
  </si>
  <si>
    <t>HCM Clearing</t>
  </si>
  <si>
    <t>Investment in Subsidiaries and affiliates - CAD</t>
  </si>
  <si>
    <t>Investment in Subsidiaries and affiliates - USD</t>
  </si>
  <si>
    <t>Land and Rights</t>
  </si>
  <si>
    <t>PIS</t>
  </si>
  <si>
    <t>Land and Rights General</t>
  </si>
  <si>
    <t>Land and Rights Pump</t>
  </si>
  <si>
    <t>Land and Rights Water</t>
  </si>
  <si>
    <t>Land and Rights Trans</t>
  </si>
  <si>
    <t>Land and Rights Intangible</t>
  </si>
  <si>
    <t>Land and Rights Collections</t>
  </si>
  <si>
    <t>Land and Rights Treatment</t>
  </si>
  <si>
    <t>Land and Rights Reclaim</t>
  </si>
  <si>
    <t>Land Clearing</t>
  </si>
  <si>
    <t>Utility Plant in Service</t>
  </si>
  <si>
    <t>Organization</t>
  </si>
  <si>
    <t>Franchises</t>
  </si>
  <si>
    <t>Struct and Improv General Plant</t>
  </si>
  <si>
    <t>Struct and Improv Service Supplies</t>
  </si>
  <si>
    <t>Struct and Improv Water Treat Plt</t>
  </si>
  <si>
    <t>WTLUI WTP#1 South Filter Evaluation (Components 1 and 2), TLUI WTP #1 Improvements at 09/30/2022 and retirement</t>
  </si>
  <si>
    <t>Struct and Improv Trans Dist Plt</t>
  </si>
  <si>
    <t>Struct and Improv Collect Plant</t>
  </si>
  <si>
    <t>Struct and Improv Pump Plant</t>
  </si>
  <si>
    <t>Struct and Improv Treatment Plant</t>
  </si>
  <si>
    <t>Struct and Improv Reclaim WTP</t>
  </si>
  <si>
    <t>Struct and Improv Reclaim Wtr Dist</t>
  </si>
  <si>
    <t>Struct and Improv Production</t>
  </si>
  <si>
    <t>Gas</t>
  </si>
  <si>
    <t>Struct and Improv Natural Gas</t>
  </si>
  <si>
    <t>Struct and Improv Transmissions</t>
  </si>
  <si>
    <t>Struct and Improv Distribution</t>
  </si>
  <si>
    <t>Struct and Improv Electrical</t>
  </si>
  <si>
    <t>Struct and Improv Propane</t>
  </si>
  <si>
    <t>Struct and Improv Municipal</t>
  </si>
  <si>
    <t>Struct and Improv Biomass</t>
  </si>
  <si>
    <t>Struct and Improv Office</t>
  </si>
  <si>
    <t>Collecting Reservoirs</t>
  </si>
  <si>
    <t>Lake, River, Other Intakes</t>
  </si>
  <si>
    <t>Wells and Springs</t>
  </si>
  <si>
    <t>Infiltration Gallery</t>
  </si>
  <si>
    <t>Supply Mains</t>
  </si>
  <si>
    <t>Power Generation Equipment</t>
  </si>
  <si>
    <t>Electric Pump Equip Src Pump</t>
  </si>
  <si>
    <t>Electric Pump Equip WTP</t>
  </si>
  <si>
    <t>Electric Pump Equip Trans Dist</t>
  </si>
  <si>
    <t>Water Treatment Equipment</t>
  </si>
  <si>
    <t>TLUI filter media disallowed</t>
  </si>
  <si>
    <t>Dist Resv and Standpipes</t>
  </si>
  <si>
    <t>Trans and Distr Mains</t>
  </si>
  <si>
    <t>Service Lines</t>
  </si>
  <si>
    <t>Meters</t>
  </si>
  <si>
    <t>Disallowed IWSI Customer large meter testing, meters in service from 2022 AMR replacement project.  Retirement for 2021 AMR replacement project</t>
  </si>
  <si>
    <t>Meter Installations</t>
  </si>
  <si>
    <t>Hydrants</t>
  </si>
  <si>
    <t>Backflow Prevention Devices</t>
  </si>
  <si>
    <t>Power Gen Equip Coll Plt</t>
  </si>
  <si>
    <t>Power Gen Equip Pump Plt</t>
  </si>
  <si>
    <t>Power Gen Equip Treat Plt</t>
  </si>
  <si>
    <t>Sewer Force Main</t>
  </si>
  <si>
    <t>Sewer Gravity Main</t>
  </si>
  <si>
    <t>Disallowance of TLUI Lift Station Study and WSC Improvement Plan.  WSC 2020 and 2022 I/I reduction/sewer improvements are in-service, as is the 2021 TLUI I/I reduction/sewer improvements.</t>
  </si>
  <si>
    <t>Manholes</t>
  </si>
  <si>
    <t>Special Collection Structures</t>
  </si>
  <si>
    <t>Disallowance of rain barrels in rate base</t>
  </si>
  <si>
    <t>Service to Customers</t>
  </si>
  <si>
    <t>Flow Measure Devices</t>
  </si>
  <si>
    <t>Flow Measure Install</t>
  </si>
  <si>
    <t>Receiving Wells</t>
  </si>
  <si>
    <t>Pumping Equip Pump Plt</t>
  </si>
  <si>
    <t>Pumping Equip Reclaim WTP</t>
  </si>
  <si>
    <t>Pumping Equip Rcl Wtr Dist</t>
  </si>
  <si>
    <t>Treat/Disp Equip Lagoon</t>
  </si>
  <si>
    <t>Treat/Disp Equip Trt Plt</t>
  </si>
  <si>
    <t>Treat/Disp Equip Rclm Wtr</t>
  </si>
  <si>
    <t>Plant Sewers Treatment Plt</t>
  </si>
  <si>
    <t>Plant Sewers Reclaim Wtr</t>
  </si>
  <si>
    <t>Outfall Lines</t>
  </si>
  <si>
    <t>Reservoirs</t>
  </si>
  <si>
    <t>House Regulators</t>
  </si>
  <si>
    <t>House Regulatory Install</t>
  </si>
  <si>
    <t>Reuse Services</t>
  </si>
  <si>
    <t>Reuse Mtr/Installations</t>
  </si>
  <si>
    <t>Reuse Dist Reservoirs</t>
  </si>
  <si>
    <t>Reuse Transmission and Dist</t>
  </si>
  <si>
    <t>Processing Plant</t>
  </si>
  <si>
    <t>Maintenance Structure and Improv</t>
  </si>
  <si>
    <t>Other and Misc Equip Intangible Plt</t>
  </si>
  <si>
    <t>Other and Misc Equip Source Supply</t>
  </si>
  <si>
    <t>Other and Misc Equip WTP</t>
  </si>
  <si>
    <t>Other and Misc Equip Trans Dist</t>
  </si>
  <si>
    <t>Other Tangible Plant</t>
  </si>
  <si>
    <t>Other Plant Collection</t>
  </si>
  <si>
    <t>Other Plant Pump</t>
  </si>
  <si>
    <t>Other Plant Treatment</t>
  </si>
  <si>
    <t>Other Plant Reclaim Water Trt</t>
  </si>
  <si>
    <t>Other Plant Reclaim Water Dist</t>
  </si>
  <si>
    <t>Other Plant</t>
  </si>
  <si>
    <t>Plant Alloc</t>
  </si>
  <si>
    <t>Domestic Water</t>
  </si>
  <si>
    <t>Irrigation Water</t>
  </si>
  <si>
    <t>Geothermal</t>
  </si>
  <si>
    <t>District Energy System</t>
  </si>
  <si>
    <t>Concession</t>
  </si>
  <si>
    <t>DES - Startup Costs</t>
  </si>
  <si>
    <t>DES - Project Management</t>
  </si>
  <si>
    <t>DES - Temporary Energy Centre</t>
  </si>
  <si>
    <t>DES - Distribution Piping System</t>
  </si>
  <si>
    <t>DES - Energy Transfer Station</t>
  </si>
  <si>
    <t>DES - Project Development</t>
  </si>
  <si>
    <t>DES - Engineer</t>
  </si>
  <si>
    <t>DES - Low Rise Connection</t>
  </si>
  <si>
    <t>Non-Utility Property</t>
  </si>
  <si>
    <t>Plant Held for Future Use</t>
  </si>
  <si>
    <t>FA default</t>
  </si>
  <si>
    <t>Utility Plant Clearing</t>
  </si>
  <si>
    <t>Building and Equipment</t>
  </si>
  <si>
    <t>Building</t>
  </si>
  <si>
    <t>Leasehold Improvement</t>
  </si>
  <si>
    <t>Office Furniture</t>
  </si>
  <si>
    <t>Office Equipment</t>
  </si>
  <si>
    <t>Stores Equipment</t>
  </si>
  <si>
    <t>Lab Equipment</t>
  </si>
  <si>
    <t>Rental Equipment</t>
  </si>
  <si>
    <t>Tool Shop Equipment</t>
  </si>
  <si>
    <t>Power Operated Equipment</t>
  </si>
  <si>
    <t>Communications Equipment</t>
  </si>
  <si>
    <t>Misc Equipment</t>
  </si>
  <si>
    <t>Building and Equipment Clearing</t>
  </si>
  <si>
    <t>Transportation</t>
  </si>
  <si>
    <t>Vehicles Clearing</t>
  </si>
  <si>
    <t>Computer Hardware</t>
  </si>
  <si>
    <t>Desktop/Laptop Computers</t>
  </si>
  <si>
    <t>Mainframe Computers</t>
  </si>
  <si>
    <t>Mini Comp Wtr</t>
  </si>
  <si>
    <t>Computer Software</t>
  </si>
  <si>
    <t>Comp Systems</t>
  </si>
  <si>
    <t>Micro Systems</t>
  </si>
  <si>
    <t>Computer Clearing</t>
  </si>
  <si>
    <t>Construction Work-in-Progress</t>
  </si>
  <si>
    <t>Not PIS</t>
  </si>
  <si>
    <t>CWIP - Beginning Balance</t>
  </si>
  <si>
    <t>CWIP - Captime</t>
  </si>
  <si>
    <t>CWIP - Interest During Construction</t>
  </si>
  <si>
    <t>CWIP - Engineering</t>
  </si>
  <si>
    <t>CWIP - Labor/Installation</t>
  </si>
  <si>
    <t>CWIP - Equipment</t>
  </si>
  <si>
    <t>CWIP - Material</t>
  </si>
  <si>
    <t>CWIP - Electrical</t>
  </si>
  <si>
    <t>CWIP - Piping</t>
  </si>
  <si>
    <t>CWIP - Site Work</t>
  </si>
  <si>
    <t>CWIP - Building Additions</t>
  </si>
  <si>
    <t>CWIP - Carpentry</t>
  </si>
  <si>
    <t>CWIP - Crane</t>
  </si>
  <si>
    <t>CWIP - Drilling Costs</t>
  </si>
  <si>
    <t>CWIP - Foundation</t>
  </si>
  <si>
    <t>CWIP - Land/Lease</t>
  </si>
  <si>
    <t>CWIP - Main Extension/Tie In</t>
  </si>
  <si>
    <t>CWIP - Permits</t>
  </si>
  <si>
    <t>CWIP - Plumbing</t>
  </si>
  <si>
    <t>CWIP - Pumps/Equipment</t>
  </si>
  <si>
    <t>CWIP - Relocation</t>
  </si>
  <si>
    <t>CWIP - Restoration</t>
  </si>
  <si>
    <t>CWIP - Soil Boring</t>
  </si>
  <si>
    <t>CWIP - Tank/Cost of</t>
  </si>
  <si>
    <t>CWIP - Tank/Detention Addition</t>
  </si>
  <si>
    <t>CWIP - Tank/Pneumatic</t>
  </si>
  <si>
    <t>CWIP - Tests/Drawdown</t>
  </si>
  <si>
    <t>CWIP - Well Abandonment</t>
  </si>
  <si>
    <t>CWIP - Well House</t>
  </si>
  <si>
    <t xml:space="preserve">CWIP - Transfer to Fixed Assets </t>
  </si>
  <si>
    <t>CWIP - Building/Blower</t>
  </si>
  <si>
    <t>CWIP - Concrete Contrac</t>
  </si>
  <si>
    <t>CWIP - Draining/Plant</t>
  </si>
  <si>
    <t>CWIP - Installation of Plant</t>
  </si>
  <si>
    <t>CWIP - Modification/Lift Stn</t>
  </si>
  <si>
    <t>CWIP - Package Plant Purchase</t>
  </si>
  <si>
    <t>CWIP - Pump Removal</t>
  </si>
  <si>
    <t>CWIP - Sand</t>
  </si>
  <si>
    <t>CWIP - Sludge/Disposal</t>
  </si>
  <si>
    <t>CWIP - Survey</t>
  </si>
  <si>
    <t>CWIP - Tests/Soil Bore</t>
  </si>
  <si>
    <t>CWIP - Vegitation/Remov</t>
  </si>
  <si>
    <t>CWIP - Contractor/Labour</t>
  </si>
  <si>
    <t>CWIP - Architect/Design</t>
  </si>
  <si>
    <t>CWIP - Furniture</t>
  </si>
  <si>
    <t>CWIP - Heating/Air Conditioning</t>
  </si>
  <si>
    <t>CWIP - Interior Finish</t>
  </si>
  <si>
    <t>CWIP - Modification/Con</t>
  </si>
  <si>
    <t>CWIP - Remodeling</t>
  </si>
  <si>
    <t>CWIP - Grouting/Sealing</t>
  </si>
  <si>
    <t>CWIP - Jet Cleaning</t>
  </si>
  <si>
    <t>CWIP - Pump and Haul Sludge</t>
  </si>
  <si>
    <t>CWIP - Rental/Machine</t>
  </si>
  <si>
    <t>CWIP - Repair</t>
  </si>
  <si>
    <t>CWIP - Construction</t>
  </si>
  <si>
    <t>CWIP - Other</t>
  </si>
  <si>
    <t>Deferred Plant in Process</t>
  </si>
  <si>
    <t>CWIP Clearing-Fixed Asset</t>
  </si>
  <si>
    <t xml:space="preserve">CWIP Clearing </t>
  </si>
  <si>
    <t>Fixed Assets - Accrued</t>
  </si>
  <si>
    <t>CIAC-Clearing</t>
  </si>
  <si>
    <t>Purchase Acquisition Adjustments</t>
  </si>
  <si>
    <t>PAA</t>
  </si>
  <si>
    <t>PAA Clearing</t>
  </si>
  <si>
    <t>Property, Plant and Equipment - Cost</t>
  </si>
  <si>
    <t>Acc Dep - Utility Plant in Service</t>
  </si>
  <si>
    <t>AD</t>
  </si>
  <si>
    <t>Acc Dep -  Organization</t>
  </si>
  <si>
    <t>Acc Dep -  Franchises</t>
  </si>
  <si>
    <t>Acc Dep -  Struct and Improv General Plant</t>
  </si>
  <si>
    <t>Acc Dep -  Struct and Improv Service Supplies</t>
  </si>
  <si>
    <t>Acc Dep -  Struct and Improv Water Treat Plt</t>
  </si>
  <si>
    <t>WTLUI WTP#1 South Filter Evaluation (Components 1 and 2) A/D, TLUI WTP #1 Retirement</t>
  </si>
  <si>
    <t>Acc Dep -  Struct and Improv Trans Dist Plt</t>
  </si>
  <si>
    <t>Acc Dep -  Struct and Improv Collect Plant</t>
  </si>
  <si>
    <t>Acc Dep -  Struct and Improv Pump Plant</t>
  </si>
  <si>
    <t>Acc Dep -  Struct and Improv Treatment Plant</t>
  </si>
  <si>
    <t>Acc Dep -  Struct and Improv Reclaim WTP</t>
  </si>
  <si>
    <t>Acc Dep -  Struct and Improv Reclaim Wtr Dist</t>
  </si>
  <si>
    <t>Acc Dep -  Struct and Improv Production</t>
  </si>
  <si>
    <t>Acc Dep -  Struct and Improv Natural Gas</t>
  </si>
  <si>
    <t>Acc Dep -  Struct and Improv Transmissions</t>
  </si>
  <si>
    <t>Acc Dep -  Struct and Improv Distribution</t>
  </si>
  <si>
    <t>Acc Dep -  Struct and Improv Electrical</t>
  </si>
  <si>
    <t>Acc Dep -  Struct and Improv Propane</t>
  </si>
  <si>
    <t>Acc Dep -  Struct and Improv Municipal</t>
  </si>
  <si>
    <t>Acc Dep -  Struct and Improv Biomass</t>
  </si>
  <si>
    <t>Acc Dep -  Struct and Improv Office</t>
  </si>
  <si>
    <t>Acc Dep -  Collecting Reservoirs</t>
  </si>
  <si>
    <t>Acc Dep -  Lake, River, Other Intakes</t>
  </si>
  <si>
    <t>Acc Dep -  Wells and Springs</t>
  </si>
  <si>
    <t>Acc Dep -  Infiltration Gallery</t>
  </si>
  <si>
    <t>Acc Dep -  Supply Mains</t>
  </si>
  <si>
    <t>Acc Dep -  Power Generation Equipment</t>
  </si>
  <si>
    <t>Acc Dep -  Electric Pump Equip Src Pump</t>
  </si>
  <si>
    <t>Acc Dep -  Electric Pump Equip WTP</t>
  </si>
  <si>
    <t>Acc Dep -  Electric Pump Equip Trans Dist</t>
  </si>
  <si>
    <t>Acc Dep -  Water Treatment Equipment</t>
  </si>
  <si>
    <t>TLUI North Filter Media Disallowed.</t>
  </si>
  <si>
    <t>Acc Dep -  Dist Resv and Standpipes</t>
  </si>
  <si>
    <t>Acc Dep -  Trans and Distr Mains</t>
  </si>
  <si>
    <t>Acc Dep -  Service Lines</t>
  </si>
  <si>
    <t>Acc Dep -  Meters</t>
  </si>
  <si>
    <t>IWSI Customer large meter testing A/D, 2021 AMR replacement project retirement</t>
  </si>
  <si>
    <t>Acc Dep -  Meter Installations</t>
  </si>
  <si>
    <t>Acc Dep -  Hydrants</t>
  </si>
  <si>
    <t>Acc Dep -  Backflow Prevention Devices</t>
  </si>
  <si>
    <t>Acc Dep -  Power Gen Equip Coll Plt</t>
  </si>
  <si>
    <t>Acc Dep -  Power Gen Equip Pump Plt</t>
  </si>
  <si>
    <t>Acc Dep -  Power Gen Equip Treat Plt</t>
  </si>
  <si>
    <t>Acc Dep -  Sewer Force Main</t>
  </si>
  <si>
    <t>Acc Dep -  Sewer Gravity Main</t>
  </si>
  <si>
    <t>Disallowance of TLUI Lift Station Study, WSC Improvement Plan</t>
  </si>
  <si>
    <t>Acc Dep -  Manholes</t>
  </si>
  <si>
    <t>Acc Dep -  Special Collection Structures</t>
  </si>
  <si>
    <t>Acc Dep -  Service to Customers</t>
  </si>
  <si>
    <t>Acc Dep -  Flow Measure Devices</t>
  </si>
  <si>
    <t>Acc Dep -  Flow Measure Install</t>
  </si>
  <si>
    <t>Acc Dep -  Receiving Wells</t>
  </si>
  <si>
    <t>Acc Dep -  Pumping Equip Pump Plt</t>
  </si>
  <si>
    <t>Acc Dep -  Pumping Equip Reclaim WTP</t>
  </si>
  <si>
    <t>Acc Dep -  Pumping Equip Rcl Wtr Dist</t>
  </si>
  <si>
    <t>Acc Dep -  Treat/Disp Equip Lagoon</t>
  </si>
  <si>
    <t>Acc Dep -  Treat/Disp Equip Trt Plt</t>
  </si>
  <si>
    <t>Acc Dep -  Treat/Disp Equip Rclm Wtr</t>
  </si>
  <si>
    <t>Acc Dep -  Plant Sewers Treatment Plt</t>
  </si>
  <si>
    <t>Acc Dep -  Plant Sewers Reclaim Wtr</t>
  </si>
  <si>
    <t>Acc Dep -  Outfall Lines</t>
  </si>
  <si>
    <t>Acc Dep -  Reservoirs</t>
  </si>
  <si>
    <t>Acc Dep -  House Regulators</t>
  </si>
  <si>
    <t>Acc Dep -  House Regulatory Install</t>
  </si>
  <si>
    <t>Acc Dep -  Reuse Services</t>
  </si>
  <si>
    <t>Acc Dep -  Reuse Mtr/Installations</t>
  </si>
  <si>
    <t>Acc Dep -  Reuse Dist Reservoirs</t>
  </si>
  <si>
    <t>Acc Dep -  Reuse Transmission and Dist</t>
  </si>
  <si>
    <t>Acc Dep -  Processing Plant</t>
  </si>
  <si>
    <t>Acc Dep -  Maintenance Structure and Improv</t>
  </si>
  <si>
    <t>Acc Dep -  Other and Misc Equip Intangible Plt</t>
  </si>
  <si>
    <t>Acc Dep -  Other and Misc Equip Source Supply</t>
  </si>
  <si>
    <t>Acc Dep -  Other and Misc Equip WTP</t>
  </si>
  <si>
    <t>Acc Dep -  Other and Misc Equip Trans Dist</t>
  </si>
  <si>
    <t>Acc Dep -  Other Tangible Plant</t>
  </si>
  <si>
    <t>Acc Dep -  Other Plant Collection</t>
  </si>
  <si>
    <t>Acc Dep -  Other Plant Pump</t>
  </si>
  <si>
    <t>Acc Dep -  Other Plant Treatment</t>
  </si>
  <si>
    <t>Acc Dep -  Other Plant Reclaim Water Trt</t>
  </si>
  <si>
    <t>Acc Dep -  Other Plant Reclaim Water Dist</t>
  </si>
  <si>
    <t>Acc Dep -  Other Plant</t>
  </si>
  <si>
    <t>Acc Dep -  Plant Alloc</t>
  </si>
  <si>
    <t>Acc Dep -  Domestic Water</t>
  </si>
  <si>
    <t>Acc Dep -  Irrigation Water</t>
  </si>
  <si>
    <t>Acc Dep -  Geothermal</t>
  </si>
  <si>
    <t>Acc Dep -  District Energy System</t>
  </si>
  <si>
    <t>Acc Dep -  Concession</t>
  </si>
  <si>
    <t>Acc Dep - DES - Startup Costs</t>
  </si>
  <si>
    <t>Acc Dep - DES - Project Management</t>
  </si>
  <si>
    <t>Acc Dep - DES - Temporary Energy Centre</t>
  </si>
  <si>
    <t>Acc Dep - DES - Distribution Piping System</t>
  </si>
  <si>
    <t>Acc Dep - DES - Energy Transfer Station</t>
  </si>
  <si>
    <t>Acc Dep - DES - Project Development</t>
  </si>
  <si>
    <t>Acc Dep - DES - Engineer</t>
  </si>
  <si>
    <t>Acc Dep - DES - Low Rise Connection</t>
  </si>
  <si>
    <t>Acc Dep - Non-Utility Property</t>
  </si>
  <si>
    <t>Acc Dep - Plant Held for Future Use</t>
  </si>
  <si>
    <t>Acc Dep - Land</t>
  </si>
  <si>
    <t>Acc Dep - Building and Equipment</t>
  </si>
  <si>
    <t>Acc Dep -  Building</t>
  </si>
  <si>
    <t>Acc Dep -  Leasehold Improvement</t>
  </si>
  <si>
    <t>Acc Dep -  Office Furniture</t>
  </si>
  <si>
    <t>Acc Dep -  Office Equipment</t>
  </si>
  <si>
    <t>Acc Dep -  Stores Equipment</t>
  </si>
  <si>
    <t>Acc Dep -  Lab Equipment</t>
  </si>
  <si>
    <t>Acc Dep -  Rental Equipment</t>
  </si>
  <si>
    <t>Acc Dep -  Tool Shop Equipment</t>
  </si>
  <si>
    <t>Acc Dep -  Power Operated Equipment</t>
  </si>
  <si>
    <t>Acc Dep -  Communications Equipment</t>
  </si>
  <si>
    <t>Acc Dep -  Misc Equipment</t>
  </si>
  <si>
    <t>Acc Dep - Transportation</t>
  </si>
  <si>
    <t>Acc Dep -  Vehicles</t>
  </si>
  <si>
    <t>Restatement of Vehicle A/D</t>
  </si>
  <si>
    <t>Acc Dep - Computer Hardware</t>
  </si>
  <si>
    <t>Acc Dep -  Computer Hardware</t>
  </si>
  <si>
    <t>Restatement of Computers A/D</t>
  </si>
  <si>
    <t>Acc Dep -  Desktop/Laptop Computers</t>
  </si>
  <si>
    <t>Acc Dep -  Mainframe Computers</t>
  </si>
  <si>
    <t>Acc Dep -  Mini Comp Wtr</t>
  </si>
  <si>
    <t>Acc Dep - Computer Software</t>
  </si>
  <si>
    <t>Acc Dep -  Computer Software</t>
  </si>
  <si>
    <t>Acc Dep -  Comp Systems</t>
  </si>
  <si>
    <t>Acc Dep -  Micro Systems</t>
  </si>
  <si>
    <t>Acc Dep - Fixed Asset Accrued</t>
  </si>
  <si>
    <t>Acc Dep - Fixed Assets Accrued</t>
  </si>
  <si>
    <t>Acc Dep - Purchase Acquisition Adjustments</t>
  </si>
  <si>
    <t>Acc Dep -  Purchase Acquisition Adjustments</t>
  </si>
  <si>
    <t>Property Plant and Equipment - Acc Dep</t>
  </si>
  <si>
    <t>Capital Lease</t>
  </si>
  <si>
    <t>Intangible - Cost</t>
  </si>
  <si>
    <t>Customer Relationships</t>
  </si>
  <si>
    <t>Intangible Assets - Other</t>
  </si>
  <si>
    <t>Intangible - Acc Amort</t>
  </si>
  <si>
    <t>Acc Amort - Customer Relationships</t>
  </si>
  <si>
    <t>Acc Amort - Intangible Assets - Other</t>
  </si>
  <si>
    <t>Intangible Assets - Concession - Cost</t>
  </si>
  <si>
    <t>Concession - Connection Fee</t>
  </si>
  <si>
    <t>Concession - Connection Cost</t>
  </si>
  <si>
    <t>5% Gross Margin on Construction Cost</t>
  </si>
  <si>
    <t>Concession - Grinder Pump Cost</t>
  </si>
  <si>
    <t>Concession - Grinder Pump Subsidy</t>
  </si>
  <si>
    <t>Concession - Storage Improvement Liability</t>
  </si>
  <si>
    <t>Concession - General Engineering Cost</t>
  </si>
  <si>
    <t>Other Concession Assets</t>
  </si>
  <si>
    <t>Intangible Assets - Concession - Acc Amort</t>
  </si>
  <si>
    <t>Accum Amort - Other Concession</t>
  </si>
  <si>
    <t>Goodwill - CAD</t>
  </si>
  <si>
    <t>Goodwill - USD</t>
  </si>
  <si>
    <t>Goodwill - CAD Clearng</t>
  </si>
  <si>
    <t>Goodwill - USD Clearing</t>
  </si>
  <si>
    <t>Regulatory Assets</t>
  </si>
  <si>
    <t>REGA</t>
  </si>
  <si>
    <t>Regional Regulatory Asset Clearing</t>
  </si>
  <si>
    <t>RCIP - Attorney Fees</t>
  </si>
  <si>
    <t>RCIP - Capitalized Time</t>
  </si>
  <si>
    <t>RCIP - Administrative</t>
  </si>
  <si>
    <t>RCIP - Travel</t>
  </si>
  <si>
    <t>RCIP - Consulting Fees</t>
  </si>
  <si>
    <t>RCIP - Transfer to DEF</t>
  </si>
  <si>
    <t>Regulatory Assets Being Amortized</t>
  </si>
  <si>
    <t>Rate Case Being Amortized</t>
  </si>
  <si>
    <t>Misc Regulatory COMM EX</t>
  </si>
  <si>
    <t>Rate Case Accum Amort</t>
  </si>
  <si>
    <t>Water Conservation REBA</t>
  </si>
  <si>
    <t>Regulatory Asset - COE Balance</t>
  </si>
  <si>
    <t>Regulatory Asset - Excess DTA</t>
  </si>
  <si>
    <t>1700015</t>
  </si>
  <si>
    <t xml:space="preserve">Misc Def Dr - COSS </t>
  </si>
  <si>
    <t>1700016</t>
  </si>
  <si>
    <t>Acc Amort -  COSS</t>
  </si>
  <si>
    <t>1700017</t>
  </si>
  <si>
    <t>Misc Def Dr - Depr Study</t>
  </si>
  <si>
    <t>1700018</t>
  </si>
  <si>
    <t>Accum Amort - Depr Study</t>
  </si>
  <si>
    <t>Deferred Charges - Cost</t>
  </si>
  <si>
    <t>DC</t>
  </si>
  <si>
    <t xml:space="preserve"> Def Chgs - Landscaping</t>
  </si>
  <si>
    <t xml:space="preserve"> Def Chgs - Tank Maint and Repair</t>
  </si>
  <si>
    <t xml:space="preserve"> Def Chgs - Relocation</t>
  </si>
  <si>
    <t xml:space="preserve"> Def Chgs - Attorney Fees</t>
  </si>
  <si>
    <t xml:space="preserve"> Def Chgs - Hurricane/Storm</t>
  </si>
  <si>
    <t xml:space="preserve"> Def Chgs - Other Water and Sewer</t>
  </si>
  <si>
    <t xml:space="preserve"> Def Chgs - Multi Yr Testing</t>
  </si>
  <si>
    <t xml:space="preserve"> Def Chgs - Sludge Hauling</t>
  </si>
  <si>
    <t xml:space="preserve"> Def Chgs - Power Wash</t>
  </si>
  <si>
    <t xml:space="preserve"> Def Chgs - TV Sewer Mains</t>
  </si>
  <si>
    <t xml:space="preserve"> Def Chgs - Financing Fees</t>
  </si>
  <si>
    <t xml:space="preserve"> Def Chgs - Customer Connections</t>
  </si>
  <si>
    <t xml:space="preserve"> Def Chgs - Customer Relations</t>
  </si>
  <si>
    <t xml:space="preserve"> Def Chgs - Gas Main Pipeline</t>
  </si>
  <si>
    <t xml:space="preserve"> Def Chgs - Other</t>
  </si>
  <si>
    <t xml:space="preserve"> Def Chgs - Debt Issuance Costs</t>
  </si>
  <si>
    <t>Def Chg-Clearing</t>
  </si>
  <si>
    <t>Deferred Charges - Acc Amort</t>
  </si>
  <si>
    <t>Acc Amort -  Def Chgs - Landscaping</t>
  </si>
  <si>
    <t>Acc Amort -  Def Chgs - Tank Maint and Repair</t>
  </si>
  <si>
    <t>Acc Amort -  Def Chgs - Relocation</t>
  </si>
  <si>
    <t>Acc Amort -  Def Chgs - Attorney Fees</t>
  </si>
  <si>
    <t>Acc Amort -  Def Chgs - Hurricane/Storm</t>
  </si>
  <si>
    <t>Acc Amort -  Def Chgs - Other Water and Sewer</t>
  </si>
  <si>
    <t>Acc Amort -  Def Chgs - Multi Yr Testing</t>
  </si>
  <si>
    <t>Acc Amort -  Def Chgs - Sludge Hauling</t>
  </si>
  <si>
    <t>Acc Amort -  Def Chgs - Power Wash</t>
  </si>
  <si>
    <t>Acc Amort -  Def Chgs - TV Sewer Mains</t>
  </si>
  <si>
    <t>Acc Amort -  Def Chgs - Financing Fees</t>
  </si>
  <si>
    <t>Acc Amort -  Def Chgs - Customer Connections</t>
  </si>
  <si>
    <t>Acc Amort -  Def Chgs - Customer Relations</t>
  </si>
  <si>
    <t>Acc Amort -  Def Chgs - Gas Main Pipeline</t>
  </si>
  <si>
    <t>Acc Amort -  Def Chgs - Other</t>
  </si>
  <si>
    <t>Acc Amort -  Def Chgs - Debt Issuance Costs</t>
  </si>
  <si>
    <t>Intercompany Long-Term Receivables</t>
  </si>
  <si>
    <t>Intercompany LT AR</t>
  </si>
  <si>
    <t>Non-Current Account Receivables - Concessions</t>
  </si>
  <si>
    <t>Concessions - Cost</t>
  </si>
  <si>
    <t>Concessions - Project Start-Up Costs</t>
  </si>
  <si>
    <t>Concessions - Project Management</t>
  </si>
  <si>
    <t>Concessions - Interim/Temp Energy Plant/Centre</t>
  </si>
  <si>
    <t>Concessions - District Piping System (DPS)</t>
  </si>
  <si>
    <t>Concessions - DPS Service Connection (Inside Property Line)</t>
  </si>
  <si>
    <t>Concessions - Energy Transfer Station (ETS)</t>
  </si>
  <si>
    <t>Concessions - Project Development</t>
  </si>
  <si>
    <t>Concessions - Engineering</t>
  </si>
  <si>
    <t>Concessions - Assets GAAP</t>
  </si>
  <si>
    <t>Concessions - Capitalized Overhead</t>
  </si>
  <si>
    <t>Concessions - Acc Amort</t>
  </si>
  <si>
    <t>Concessions - Acc Amort - Project Start-Up Costs</t>
  </si>
  <si>
    <t>Concessions - Acc Amort - Project Management</t>
  </si>
  <si>
    <t>Concessions - Acc Amort - Interim/Temp Energy Plant/Centre</t>
  </si>
  <si>
    <t>Concessions - Acc Amort - District Piping System (DPS)</t>
  </si>
  <si>
    <t>Concessions - Acc Amort - DPS Service Connection (Inside Property Line)</t>
  </si>
  <si>
    <t>Concessions - Acc Amort - Energy Transfer Station (ETS)</t>
  </si>
  <si>
    <t>Concessions - Acc Amort - Project Development</t>
  </si>
  <si>
    <t>Concessions - Acc Amort - Engineering</t>
  </si>
  <si>
    <t>Concessions - Acc Amort - Assets GAAP</t>
  </si>
  <si>
    <t>Concessions - Acc Amort - Capitalized Overhead</t>
  </si>
  <si>
    <t>Concessions - Accrued</t>
  </si>
  <si>
    <t>Deferred Income Tax Assets</t>
  </si>
  <si>
    <t>Other Non-Current Assets</t>
  </si>
  <si>
    <t>COLI asset</t>
  </si>
  <si>
    <t>LT Notes Receivable</t>
  </si>
  <si>
    <t>LT Accounts Receivable - Mandatory Connection</t>
  </si>
  <si>
    <t>LT Receivable Interest</t>
  </si>
  <si>
    <t>LT Accounts Receivable Interest - Mandatory Connection</t>
  </si>
  <si>
    <t>Fusion Costs - Allocated from WSC</t>
  </si>
  <si>
    <t>Fusion investments were proposed and approved in rate base as computer assets</t>
  </si>
  <si>
    <t>Liabilities</t>
  </si>
  <si>
    <t xml:space="preserve">Accounts Payable  </t>
  </si>
  <si>
    <t>Accounts Payable - Trade</t>
  </si>
  <si>
    <t>Trade Accounts Payable - CAD</t>
  </si>
  <si>
    <t>Trade Accounts Payable - USD</t>
  </si>
  <si>
    <t>Trade Accounts Payable RNV Clearing</t>
  </si>
  <si>
    <t>Receipt Clearing</t>
  </si>
  <si>
    <t>Accounts Payable - Other</t>
  </si>
  <si>
    <t>Accounts Payable - Misc (Customer Refunds)</t>
  </si>
  <si>
    <t>Accounts Payable - 3rd Party Liability</t>
  </si>
  <si>
    <t>Accrued Liabilities</t>
  </si>
  <si>
    <t>Accrued Expenses - Operations</t>
  </si>
  <si>
    <t>Accrued Expenses</t>
  </si>
  <si>
    <t>Accrued Electric</t>
  </si>
  <si>
    <t>Accrued Water</t>
  </si>
  <si>
    <t>Accrued Sewer</t>
  </si>
  <si>
    <t>Accrued Gas</t>
  </si>
  <si>
    <t>Accrued Thermal</t>
  </si>
  <si>
    <t>Accrued Liabilities - Employees</t>
  </si>
  <si>
    <t>Pension and 401K</t>
  </si>
  <si>
    <t>Bonus Accrual</t>
  </si>
  <si>
    <t>Vacation Accrual</t>
  </si>
  <si>
    <t>Overtime Payable</t>
  </si>
  <si>
    <t>Employee Association Fund</t>
  </si>
  <si>
    <t>Accrued Payroll</t>
  </si>
  <si>
    <t>Overhead Accrual</t>
  </si>
  <si>
    <t>Benefit Payable</t>
  </si>
  <si>
    <t>Employee Payable</t>
  </si>
  <si>
    <t>Accrued Taxes</t>
  </si>
  <si>
    <t>Accrued General Taxes</t>
  </si>
  <si>
    <t>Accrued Taxes General</t>
  </si>
  <si>
    <t>Accrued Gross Receipts/CAT Tax</t>
  </si>
  <si>
    <t>Accrued Real Estate Property Tax</t>
  </si>
  <si>
    <t>Accrued Personal Property</t>
  </si>
  <si>
    <t>Accrued Franchise Tax A</t>
  </si>
  <si>
    <t>Accrued Utility and Commission</t>
  </si>
  <si>
    <t>Accrued Pass Through Taxes</t>
  </si>
  <si>
    <t>Accrued Franchise Tax B</t>
  </si>
  <si>
    <t>Accrued Adem / Adph</t>
  </si>
  <si>
    <t>Accrued Safe Drinking Water</t>
  </si>
  <si>
    <t>Accrued SUI</t>
  </si>
  <si>
    <t>Accrued Sales Tax</t>
  </si>
  <si>
    <t>Accrued Use Tax</t>
  </si>
  <si>
    <t>Accrued County Tax A</t>
  </si>
  <si>
    <t>Accrued County Tax B</t>
  </si>
  <si>
    <t>Accrued City Tax A</t>
  </si>
  <si>
    <t>Accrued City Tax B</t>
  </si>
  <si>
    <t>Accrued Restoration Fund</t>
  </si>
  <si>
    <t>Accrued DEQ Permit</t>
  </si>
  <si>
    <t>Accrued TCEQ</t>
  </si>
  <si>
    <t>Accrued Pass Through Taxes - Employee</t>
  </si>
  <si>
    <t>CPP Payable</t>
  </si>
  <si>
    <t>EI Payable</t>
  </si>
  <si>
    <t>Accrued Withholding Tax - Employee</t>
  </si>
  <si>
    <t>Accrued Employment FICA</t>
  </si>
  <si>
    <t>Accrued Employment Medicare</t>
  </si>
  <si>
    <t>Accrued Unemployment Tax - Federal</t>
  </si>
  <si>
    <t>Accrued Unemployment Tax - State</t>
  </si>
  <si>
    <t>Accrued Short-Term Disability</t>
  </si>
  <si>
    <t>Accrued Association Fee</t>
  </si>
  <si>
    <t>Accrued Income Taxes - Other</t>
  </si>
  <si>
    <t>GST Payable - Sales</t>
  </si>
  <si>
    <t>HST Payable - Sales</t>
  </si>
  <si>
    <t>HST Payable - Self-Assessed</t>
  </si>
  <si>
    <t>PST Payable - General</t>
  </si>
  <si>
    <t>PST Payable - BC</t>
  </si>
  <si>
    <t>PST Payable - Self-Assessed</t>
  </si>
  <si>
    <t>BC Capital Tax Payable</t>
  </si>
  <si>
    <t>Innovative Clean Energy (ICE) Fund Levy</t>
  </si>
  <si>
    <t>Carbon Tax</t>
  </si>
  <si>
    <t>Carbon Tax - Self-Assessed</t>
  </si>
  <si>
    <t>Large Corp Tax (LCT) Payable</t>
  </si>
  <si>
    <t>Future Income Tax Liability - Current</t>
  </si>
  <si>
    <t>Non-Resident Withholding Tax</t>
  </si>
  <si>
    <t>Accrued Corporate Income Taxes</t>
  </si>
  <si>
    <t>Accrued Federal Income Tax</t>
  </si>
  <si>
    <t>Accrued State Income Tax</t>
  </si>
  <si>
    <t>Corporate Taxes Payable</t>
  </si>
  <si>
    <t>Accrued Interest</t>
  </si>
  <si>
    <t>Accrued Interest - Revolving Credit</t>
  </si>
  <si>
    <t>Accrued Interest - Notes Payable</t>
  </si>
  <si>
    <t>Accrued Interest - Customer Deposits</t>
  </si>
  <si>
    <t>Accrued Interest - Other</t>
  </si>
  <si>
    <t>CD</t>
  </si>
  <si>
    <t>Meter Deposits</t>
  </si>
  <si>
    <t>Other Current Liabilities</t>
  </si>
  <si>
    <t>Deferred Revenue</t>
  </si>
  <si>
    <t>Payable to Developers</t>
  </si>
  <si>
    <t>Worker's Compensation Board (WCB) Insurance Payable</t>
  </si>
  <si>
    <t>Auto Insurance Payable</t>
  </si>
  <si>
    <t>Medical Insurance Payable</t>
  </si>
  <si>
    <t>Contractor Holdback</t>
  </si>
  <si>
    <t xml:space="preserve">Contract Obligations </t>
  </si>
  <si>
    <t>Intercompany Trade Payable</t>
  </si>
  <si>
    <t>Intercompany Trade Accounts Payable - CAD</t>
  </si>
  <si>
    <t>Intercompany Trade Accounts Payable - USD</t>
  </si>
  <si>
    <t>Current Portion of Long-Term Debt - Bank</t>
  </si>
  <si>
    <t>Current portion of LT Debt - Term Loan - CAD</t>
  </si>
  <si>
    <t>Current portion of LT Debt - Term Loan - USD</t>
  </si>
  <si>
    <t>Current portion of LT Debt - Revolver - CAD</t>
  </si>
  <si>
    <t>Current portion of LT Debt - Revolver - USD</t>
  </si>
  <si>
    <t>Current Portion of Long-Term Debt - Subordinate</t>
  </si>
  <si>
    <t>Note Indenture - CAD</t>
  </si>
  <si>
    <t>Note Indenture - USD</t>
  </si>
  <si>
    <t>Private Placement</t>
  </si>
  <si>
    <t>Capital Lease Obligation - Current</t>
  </si>
  <si>
    <t>Long-Term Debt - Bank</t>
  </si>
  <si>
    <t>LT Debt - Term Loan - CAD</t>
  </si>
  <si>
    <t>LT Debt - Term Loan - USD</t>
  </si>
  <si>
    <t>LT Debt - Revolver - CAD</t>
  </si>
  <si>
    <t>LT Debt - Revolver - USD</t>
  </si>
  <si>
    <t>Long-Term Debt - Financing Cost</t>
  </si>
  <si>
    <t>Debt Financing Cost</t>
  </si>
  <si>
    <t>Amortized Debt Financing Cost</t>
  </si>
  <si>
    <t>Capital Lease Obligation</t>
  </si>
  <si>
    <t>Intercompany Loans - Corix Infrastructure Inc.</t>
  </si>
  <si>
    <t>Intercompany Loans - Corix Utilities Inc.</t>
  </si>
  <si>
    <t>Intercompany Loans - West Shore Environmental Services Inc.</t>
  </si>
  <si>
    <t>Intercompany Loans - Corix Infrastructure (US) Inc.</t>
  </si>
  <si>
    <t>Intercompany Loans - Inland Pacific Resources Inc.</t>
  </si>
  <si>
    <t>Intercompany Loans - Corix NewHoldCo Inc.</t>
  </si>
  <si>
    <t>Intercompany Loans - Corix Infrastructure Inc. - LIEC only</t>
  </si>
  <si>
    <t>Regulatory Liability</t>
  </si>
  <si>
    <t>REGL</t>
  </si>
  <si>
    <t>Regulatory Liability - COE Balance</t>
  </si>
  <si>
    <t>Regulatory Liability - Excess DTL</t>
  </si>
  <si>
    <t>Plant in Service</t>
  </si>
  <si>
    <t>Amortized Regulatory Liability</t>
  </si>
  <si>
    <t>Regulatory Liability - Excess DTL - Depr</t>
  </si>
  <si>
    <t>Accumulated Deferred Income Tax</t>
  </si>
  <si>
    <t>ADIT</t>
  </si>
  <si>
    <t>Deferred Federal Tax Liabilities</t>
  </si>
  <si>
    <t>Deferred State Tax Liabilities</t>
  </si>
  <si>
    <t>Deferred Tax, Net</t>
  </si>
  <si>
    <t>Tax Benefit of Excess Plant</t>
  </si>
  <si>
    <t>Accum Amort of Tax Benefit</t>
  </si>
  <si>
    <t xml:space="preserve">Deferred Federal Tax - CIAC PRE </t>
  </si>
  <si>
    <t>Deferred Federal Tax - Tap Fee P</t>
  </si>
  <si>
    <t>Deferred Federal Tax - IDC</t>
  </si>
  <si>
    <t>Deferred Federal Tax - Rate Case</t>
  </si>
  <si>
    <t>Deferred Federal Tax - Deferred Maintenance</t>
  </si>
  <si>
    <t>Deferred Federal Tax - Other OPE</t>
  </si>
  <si>
    <t>Deferred Federal Tax - Sold CO</t>
  </si>
  <si>
    <t>Deferred Federal Tax - ORGN EXP</t>
  </si>
  <si>
    <t>Deferred Federal Tax - Bad Debt</t>
  </si>
  <si>
    <t>Deferred Federal Tax - Depreciation</t>
  </si>
  <si>
    <t>Deferred Federal Tax - NOL</t>
  </si>
  <si>
    <t>Deferred Federal Tax - CONT PROP</t>
  </si>
  <si>
    <t>Deferred Federal Tax - AMT</t>
  </si>
  <si>
    <t>Deferred Federal Tax - PRE ACRS</t>
  </si>
  <si>
    <t>Deferred State Tax - CIAC PRE 1</t>
  </si>
  <si>
    <t>Deferred State Tax - Tap Fee PO</t>
  </si>
  <si>
    <t>Deferred State Tax - IDC</t>
  </si>
  <si>
    <t>Deferred State Tax - Rate Case</t>
  </si>
  <si>
    <t>Deferred State Tax - Deferred Maintenance</t>
  </si>
  <si>
    <t>Deferred State Tax - Other OPER</t>
  </si>
  <si>
    <t>Deferred State Tax - Sold CO</t>
  </si>
  <si>
    <t>Deferred State Tax - ORGN EXP</t>
  </si>
  <si>
    <t>Deferred State Tax - Bad Debt</t>
  </si>
  <si>
    <t>Deferred State Tax - Depreciation</t>
  </si>
  <si>
    <t>Deferred State Tax - NOL</t>
  </si>
  <si>
    <t>Deferred State Tax - AMT</t>
  </si>
  <si>
    <t>255032</t>
  </si>
  <si>
    <t>Deferred Federal Tax - COLI</t>
  </si>
  <si>
    <t>255033</t>
  </si>
  <si>
    <t>Deferred Federal Tax - Gross Up Depr</t>
  </si>
  <si>
    <t>255034</t>
  </si>
  <si>
    <t>Deferred Federal Tax - Gross Up PAA</t>
  </si>
  <si>
    <t>255035</t>
  </si>
  <si>
    <t>Deferred Federal Tax - Gross Up VAC</t>
  </si>
  <si>
    <t>255036</t>
  </si>
  <si>
    <t>Deferred Federal Tax - Plant Acquisition</t>
  </si>
  <si>
    <t>255037</t>
  </si>
  <si>
    <t>Deferred Federal Tax - Future</t>
  </si>
  <si>
    <t>255038</t>
  </si>
  <si>
    <t>Deferred Federal Tax - COSS</t>
  </si>
  <si>
    <t>255039</t>
  </si>
  <si>
    <t>Deferred Federal Tax - Depr Study</t>
  </si>
  <si>
    <t>Unamortized Investment Tax Credits</t>
  </si>
  <si>
    <t>Other LT Liabilities</t>
  </si>
  <si>
    <t>NonQual - Deferred Compensation</t>
  </si>
  <si>
    <t>Derivative Instruments - CAD</t>
  </si>
  <si>
    <t>Derivative Instruments - USD</t>
  </si>
  <si>
    <t>Stock Based Compensation</t>
  </si>
  <si>
    <t xml:space="preserve">LT Lease Inducement </t>
  </si>
  <si>
    <t>Trust Liability - SunRiver Property Tax</t>
  </si>
  <si>
    <t>Trust Liability - Panorama RRTF</t>
  </si>
  <si>
    <t>Trust Liability - Panorama DCTF</t>
  </si>
  <si>
    <t>Trust Liability - Lindell Beach RRTF</t>
  </si>
  <si>
    <t>Trust Liability - Cultus Country Water RRTF</t>
  </si>
  <si>
    <t>Reserve Liability - Cultus Country WasteWater RRTF</t>
  </si>
  <si>
    <t>Trust Liability - Sonoma Pines Franchise Fee</t>
  </si>
  <si>
    <t>LT Unearned Revenue</t>
  </si>
  <si>
    <t>Due to Parent Deferred Credit</t>
  </si>
  <si>
    <t>Deferred Credits Other</t>
  </si>
  <si>
    <t>Reserve-Pend Reg Matter</t>
  </si>
  <si>
    <t>CIAC - Cost</t>
  </si>
  <si>
    <t>CIAC</t>
  </si>
  <si>
    <t>CIAC - Organization</t>
  </si>
  <si>
    <t>CIAC - Franchises</t>
  </si>
  <si>
    <t>CIAC - Structure/Improvement Src Supply</t>
  </si>
  <si>
    <t>CIAC - Structure/Improvement WTP</t>
  </si>
  <si>
    <t>CIAC - Structure/Improvement Trans Dist</t>
  </si>
  <si>
    <t>CIAC - Structure/Improvement Coll Plant</t>
  </si>
  <si>
    <t>CIAC - Structure/Improvement Pump Plant Ls</t>
  </si>
  <si>
    <t>CIAC - Structure/Improvement Treatment Plant</t>
  </si>
  <si>
    <t>CIAC - Structure/Improvement Reclaim Dist</t>
  </si>
  <si>
    <t>CIAC - Structure/Improvement Reclaim WTP</t>
  </si>
  <si>
    <t>CIAC - Structure/Improvement Generator Plant</t>
  </si>
  <si>
    <t>CIAC - Power Generator Equipment COLL Plant</t>
  </si>
  <si>
    <t>CIAC - Power Generator Equipment Treatment Plant</t>
  </si>
  <si>
    <t>CIAC - Power Generator Equipment Reclaim WTP</t>
  </si>
  <si>
    <t>CIAC - Power Generator Equipment Reclaim DIST</t>
  </si>
  <si>
    <t>CIAC - Power Generator Equipment Pump Plant</t>
  </si>
  <si>
    <t>CIAC - Wells and Springs</t>
  </si>
  <si>
    <t>CIAC - Supply Mains</t>
  </si>
  <si>
    <t>CIAC - Electric Pump Equipment Src Pump</t>
  </si>
  <si>
    <t>CIAC - Electric Pump Equipment WTP</t>
  </si>
  <si>
    <t>CIAC - Electric Pump Equipment Trans Dist</t>
  </si>
  <si>
    <t>CIAC - Water Treatment Equipment</t>
  </si>
  <si>
    <t>CIAC - Dist Resv and S</t>
  </si>
  <si>
    <t>CIAC - Trans and Distr Mains</t>
  </si>
  <si>
    <t>CIAC - Service Lines</t>
  </si>
  <si>
    <t>CIAC - Meters</t>
  </si>
  <si>
    <t>CIAC - Meter Installations</t>
  </si>
  <si>
    <t>CIAC - Hydrants</t>
  </si>
  <si>
    <t>CIAC - Backflow Prevent D</t>
  </si>
  <si>
    <t>CIAC - Collecting Reservo</t>
  </si>
  <si>
    <t>CIAC - Lake, River, Other</t>
  </si>
  <si>
    <t>CIAC - Office Structure</t>
  </si>
  <si>
    <t>CIAC - Office Furniture/Equipment</t>
  </si>
  <si>
    <t>CIAC - Misc Equipment</t>
  </si>
  <si>
    <t>CIAC - Other Tangible Plant</t>
  </si>
  <si>
    <t>CIAC - Tap Fee</t>
  </si>
  <si>
    <t>CIAC - Management Fee</t>
  </si>
  <si>
    <t>CIAC - Line Ext Fee</t>
  </si>
  <si>
    <t>CIAC - Res Cap Fee</t>
  </si>
  <si>
    <t>CIAC - Plant Mod Fee</t>
  </si>
  <si>
    <t>CIAC - Plant Meter Fee</t>
  </si>
  <si>
    <t>CIAC - Sewer Force Main</t>
  </si>
  <si>
    <t>CIAC - Sewer Gravity Main</t>
  </si>
  <si>
    <t>CIAC - Manholes</t>
  </si>
  <si>
    <t>CIAC - Special Coll Struc</t>
  </si>
  <si>
    <t>CIAC - Service to Customers</t>
  </si>
  <si>
    <t>CIAC - Flow Measure Devices</t>
  </si>
  <si>
    <t>CIAC - Flow Measure Install</t>
  </si>
  <si>
    <t>CIAC - Pump Equipment Pump Plant</t>
  </si>
  <si>
    <t>CIAC - Pump Equipment Reclaim Water</t>
  </si>
  <si>
    <t>CIAC - Pump Equipment Reclaim Dist</t>
  </si>
  <si>
    <t>CIAC - Laborator Equipment</t>
  </si>
  <si>
    <t>CIAC - Treatment/Disp Equipment Lagoon</t>
  </si>
  <si>
    <t>CIAC - Treatment/Disp Equipment Treatment Plant</t>
  </si>
  <si>
    <t>CIAC - Treatment/Disp Equipment Reclaim WTP</t>
  </si>
  <si>
    <t>CIAC - Sewer Treatment Plant</t>
  </si>
  <si>
    <t>CIAC - Outfall Lines</t>
  </si>
  <si>
    <t>CIAC - Stores Equipment</t>
  </si>
  <si>
    <t>CIAC - Power Operated Equipment</t>
  </si>
  <si>
    <t>CIAC - Communication Equipment</t>
  </si>
  <si>
    <t>CIAC - Reuse Services</t>
  </si>
  <si>
    <t>CIAC - Reuse Dist Reservoir</t>
  </si>
  <si>
    <t>CIAC - Reuse Transmission</t>
  </si>
  <si>
    <t>CIAC - Capital</t>
  </si>
  <si>
    <t>CIAC - Commercial Concession</t>
  </si>
  <si>
    <t>CIAC - Developer</t>
  </si>
  <si>
    <t>CIAC - Post Oct 97</t>
  </si>
  <si>
    <t>CIAC - New (Taxable)N</t>
  </si>
  <si>
    <t>CIAC - Old-10 Year (Taxable)</t>
  </si>
  <si>
    <t>CIAC - Old Plant</t>
  </si>
  <si>
    <t>CIAC - Estimates Only</t>
  </si>
  <si>
    <t>CIAC - Unallocated - Non-taxable</t>
  </si>
  <si>
    <t>CIAC - Unallocated - Taxable</t>
  </si>
  <si>
    <t>CIAC - Utility Reloc/Non-taxable</t>
  </si>
  <si>
    <t>CIAC - Utility Reloc/Taxable</t>
  </si>
  <si>
    <t>CIAC - Residential</t>
  </si>
  <si>
    <t>CIAC - Concession CIAC ETS/DPS - SC</t>
  </si>
  <si>
    <t>CIAC - BC Hydro Grant</t>
  </si>
  <si>
    <t>CIAC - Land</t>
  </si>
  <si>
    <t>CIAC - Acc Amort</t>
  </si>
  <si>
    <t>Acc Amort CIAC - Organization</t>
  </si>
  <si>
    <t>Acc Amort CIAC - Franchises</t>
  </si>
  <si>
    <t>Acc Amort CIAC - Structure/Improvement Src Supply</t>
  </si>
  <si>
    <t>Acc Amort CIAC - Structure/Improvement WTP</t>
  </si>
  <si>
    <t>Acc Amort CIAC - Structure/Improvement Trans Dist</t>
  </si>
  <si>
    <t>Acc Amort CIAC - Structure/Improvement Coll Plant</t>
  </si>
  <si>
    <t>Acc Amort CIAC - Structure/Improvement Pump Plant Ls</t>
  </si>
  <si>
    <t>Acc Amort CIAC - Structure/Improvement Treat Plant</t>
  </si>
  <si>
    <t>Acc Amort CIAC - Structure/Improvement Reclaim Dist</t>
  </si>
  <si>
    <t>Acc Amort CIAC - Structure/Improvement Reclaim WTP</t>
  </si>
  <si>
    <t>Acc Amort CIAC - Structure/Improvement Generator Plant</t>
  </si>
  <si>
    <t>Acc Amort CIAC - Power Generator Equipment COLL Plant</t>
  </si>
  <si>
    <t>Acc Amort CIAC - Power Generator Equipment Treatment Plant</t>
  </si>
  <si>
    <t>Acc Amort CIAC - Power Generator Equipment Reclaim WTP</t>
  </si>
  <si>
    <t>Acc Amort CIAC - Power Generator Equipment Reclaim Dist</t>
  </si>
  <si>
    <t>Acc Amort CIAC - Power Generator Equipment Pump Plant</t>
  </si>
  <si>
    <t>Acc Amort CIAC - Wells and Springs</t>
  </si>
  <si>
    <t>Acc Amort CIAC - Supply Mains</t>
  </si>
  <si>
    <t>Acc Amort CIAC - Electric Pump Equipment Src Pump</t>
  </si>
  <si>
    <t>Acc Amort CIAC - Electric Pump Equipment Water Treatment Plant</t>
  </si>
  <si>
    <t>Acc Amort CIAC - Electric Pump Equipment Trans Dist</t>
  </si>
  <si>
    <t>Acc Amort CIAC - Water Treatment Equipment</t>
  </si>
  <si>
    <t>Acc Amort CIAC - Dist Resv and S</t>
  </si>
  <si>
    <t>Acc Amort CIAC - Trans and Distr Mains</t>
  </si>
  <si>
    <t>Acc Amort CIAC - Service Lines</t>
  </si>
  <si>
    <t>Acc Amort CIAC - Meters</t>
  </si>
  <si>
    <t>Acc Amort CIAC - Meter Installations</t>
  </si>
  <si>
    <t>Acc Amort CIAC - Hydrants</t>
  </si>
  <si>
    <t>Acc Amort CIAC - Backflow Prevent D</t>
  </si>
  <si>
    <t>Acc Amort CIAC - Collecting Reservo</t>
  </si>
  <si>
    <t>Acc Amort CIAC - Lake, River, Other</t>
  </si>
  <si>
    <t>Acc Amort CIAC - Office Structure</t>
  </si>
  <si>
    <t>Acc Amort CIAC - Office Furniture/Equipment</t>
  </si>
  <si>
    <t>Acc Amort CIAC - Misc Equipment</t>
  </si>
  <si>
    <t>Acc Amort CIAC - Other Tangible Plant</t>
  </si>
  <si>
    <t>Acc Amort CIAC - Tap Fee</t>
  </si>
  <si>
    <t>Acc Amort CIAC - Management Fee</t>
  </si>
  <si>
    <t>Acc Amort CIAC - Line Ext Fee</t>
  </si>
  <si>
    <t>Acc Amort CIAC - Res Cap Fee</t>
  </si>
  <si>
    <t>Acc Amort CIAC - Plant Mod Fee</t>
  </si>
  <si>
    <t>Acc Amort CIAC - Plant Meter Fee</t>
  </si>
  <si>
    <t>Acc Amort CIAC - Sewer Force Main</t>
  </si>
  <si>
    <t>Acc Amort CIAC - Sewer Gravity Main</t>
  </si>
  <si>
    <t>Acc Amort CIAC - Manholes</t>
  </si>
  <si>
    <t>Acc Amort CIAC - Special Coll Struc</t>
  </si>
  <si>
    <t>Acc Amort CIAC - Service to Customers</t>
  </si>
  <si>
    <t>Acc Amort CIAC - Flow Measure Devices</t>
  </si>
  <si>
    <t>Acc Amort CIAC - Flow Measure Install</t>
  </si>
  <si>
    <t>Acc Amort CIAC - Pump Equipment Pump Plant</t>
  </si>
  <si>
    <t>Acc Amort CIAC - Pump Equipment Reclaim Water</t>
  </si>
  <si>
    <t>Acc Amort CIAC - Pump Equipment Reclaim Dist</t>
  </si>
  <si>
    <t>Acc Amort CIAC - Laboratory Equipment</t>
  </si>
  <si>
    <t>Acc Amort CIAC - Treatment/Disp Equipment Lagoon</t>
  </si>
  <si>
    <t>Acc Amort CIAC - Treatment/Disp Equipment Treatment Plant</t>
  </si>
  <si>
    <t>Acc Amort CIAC - Treatment/Disp Equipment Reclaim WTP</t>
  </si>
  <si>
    <t>Acc Amort CIAC - Sewer Treatment Plant</t>
  </si>
  <si>
    <t>Acc Amort CIAC - Outfall Lines</t>
  </si>
  <si>
    <t>Acc Amort CIAC - Stores Equipment</t>
  </si>
  <si>
    <t>Acc Amort CIAC - Power Operated Equipment</t>
  </si>
  <si>
    <t>Acc Amort CIAC - Communication Equipment</t>
  </si>
  <si>
    <t>Acc Amort CIAC - Reuse Services</t>
  </si>
  <si>
    <t>Acc Amort CIAC - Reuse Dist Reservoir</t>
  </si>
  <si>
    <t>Acc Amort CIAC - Reuse Transmission</t>
  </si>
  <si>
    <t>Acc Amort CIAC - Capital</t>
  </si>
  <si>
    <t>Acc Amort CIAC - Commercial Concession</t>
  </si>
  <si>
    <t>Acc Amort CIAC - Developer</t>
  </si>
  <si>
    <t>Acc Amort CIAC - Post Oct 97</t>
  </si>
  <si>
    <t>Acc Amort CIAC - New (Taxable)N</t>
  </si>
  <si>
    <t>Acc Amort CIAC - Old-10 Year (Taxable)</t>
  </si>
  <si>
    <t>Acc Amort CIAC - Old Plant</t>
  </si>
  <si>
    <t>Acc Amort CIAC - Estimates Only</t>
  </si>
  <si>
    <t>Acc Amort CIAC - Unallocated - Non-taxable</t>
  </si>
  <si>
    <t>Acc Amort CIAC - Unallocated - Taxable</t>
  </si>
  <si>
    <t>Acc Amort CIAC - Utility Reloc/Non-taxable</t>
  </si>
  <si>
    <t>Acc Amort CIAC - Utility Reloc/Taxable</t>
  </si>
  <si>
    <t>Acc Amort CIAC - Residential</t>
  </si>
  <si>
    <t>Acc Amort CIAC - Concession CIAC ETS/DPS - SC</t>
  </si>
  <si>
    <t>Acc Amort CIAC - BC Hydro Grant</t>
  </si>
  <si>
    <t>Acc Amort CIAC - Land</t>
  </si>
  <si>
    <t>AIAC</t>
  </si>
  <si>
    <t>Acc Amort - AIAC</t>
  </si>
  <si>
    <t>Equity</t>
  </si>
  <si>
    <t>311001</t>
  </si>
  <si>
    <t>Common Stock</t>
  </si>
  <si>
    <t>312001</t>
  </si>
  <si>
    <t>Preferred Stock</t>
  </si>
  <si>
    <t>313001</t>
  </si>
  <si>
    <t>Treasury Stock</t>
  </si>
  <si>
    <t>314001</t>
  </si>
  <si>
    <t>Partnership Equity</t>
  </si>
  <si>
    <t>320001</t>
  </si>
  <si>
    <t xml:space="preserve">Paid-In Capital </t>
  </si>
  <si>
    <t>330001</t>
  </si>
  <si>
    <t>Foreign Currency Translation Adjustment</t>
  </si>
  <si>
    <t>330002</t>
  </si>
  <si>
    <t>Shareholder Revaluation Adjustment</t>
  </si>
  <si>
    <t>330003</t>
  </si>
  <si>
    <t>Accumulated Other Comprehensive Income</t>
  </si>
  <si>
    <t>340001</t>
  </si>
  <si>
    <t>340002</t>
  </si>
  <si>
    <t>Dividends to Parent</t>
  </si>
  <si>
    <t>340003</t>
  </si>
  <si>
    <t>Retained Earnings</t>
  </si>
  <si>
    <t>Equity Total</t>
  </si>
  <si>
    <t>Trial Balance Variance</t>
  </si>
  <si>
    <t>Balance Sheet</t>
  </si>
  <si>
    <t>IS</t>
  </si>
  <si>
    <t>Income Statement</t>
  </si>
  <si>
    <t>Allocation Table</t>
  </si>
  <si>
    <t>Amount</t>
  </si>
  <si>
    <t>Percent</t>
  </si>
  <si>
    <t>W &amp; S</t>
  </si>
  <si>
    <t>CUSTOMERS</t>
  </si>
  <si>
    <t>REVENUES</t>
  </si>
  <si>
    <t>PLANT IN SERVICE</t>
  </si>
  <si>
    <t>NET PLANT</t>
  </si>
  <si>
    <t>DEFERRED MAINTENANCE</t>
  </si>
  <si>
    <t>RATE BASE</t>
  </si>
  <si>
    <t>Rate Base per books</t>
  </si>
  <si>
    <t>Accumulated Depreicaiton</t>
  </si>
  <si>
    <t>Net Plant in Service</t>
  </si>
  <si>
    <t>Plant Acquisition Net</t>
  </si>
  <si>
    <t>Deferred Charges</t>
  </si>
  <si>
    <t>Contribution In Aide of Construction</t>
  </si>
  <si>
    <t>Advances in Aide of Construction</t>
  </si>
  <si>
    <t>Prepaid</t>
  </si>
  <si>
    <t>Regulatory Liabilities</t>
  </si>
  <si>
    <t>Total Rate Base</t>
  </si>
  <si>
    <t>Community Utilities of Indiana, Inc.</t>
  </si>
  <si>
    <t>Schedule C</t>
  </si>
  <si>
    <t>Combined Operations</t>
  </si>
  <si>
    <t>Page 1 of 4</t>
  </si>
  <si>
    <t>Rate Base and Rate of Return</t>
  </si>
  <si>
    <t>Test Year Ending September 30, 2023</t>
  </si>
  <si>
    <t>A</t>
  </si>
  <si>
    <t>B</t>
  </si>
  <si>
    <t>C</t>
  </si>
  <si>
    <t>D</t>
  </si>
  <si>
    <t>E</t>
  </si>
  <si>
    <t>F</t>
  </si>
  <si>
    <t>Phase I Effect</t>
  </si>
  <si>
    <t>Phase II Effect</t>
  </si>
  <si>
    <t>Per</t>
  </si>
  <si>
    <t>Proposed</t>
  </si>
  <si>
    <t>Line No.</t>
  </si>
  <si>
    <t>Books</t>
  </si>
  <si>
    <t>Change</t>
  </si>
  <si>
    <t>Forecast</t>
  </si>
  <si>
    <t>Increase</t>
  </si>
  <si>
    <t>Net Operating Income</t>
  </si>
  <si>
    <t>Gross Plant In Service</t>
  </si>
  <si>
    <t>[c]</t>
  </si>
  <si>
    <t>Accumulated Depreciation</t>
  </si>
  <si>
    <t>[b]</t>
  </si>
  <si>
    <t>Net Plant In Service</t>
  </si>
  <si>
    <t>Cash Working Capital</t>
  </si>
  <si>
    <t>[a]</t>
  </si>
  <si>
    <t>Advances in Aid of Construction</t>
  </si>
  <si>
    <t>Contributions In Aid of Construction</t>
  </si>
  <si>
    <t>[d]</t>
  </si>
  <si>
    <t>[e]</t>
  </si>
  <si>
    <t>ProForma Plant</t>
  </si>
  <si>
    <t>Pro Forma Plant</t>
  </si>
  <si>
    <t>Net Plant Acquisition Adjustment</t>
  </si>
  <si>
    <t>Order 44724 Rate Base</t>
  </si>
  <si>
    <t>% Change in Rate Base</t>
  </si>
  <si>
    <t>$ Change in Rate Base</t>
  </si>
  <si>
    <t>Return on Rate Base</t>
  </si>
  <si>
    <t xml:space="preserve">Rate of Return </t>
  </si>
  <si>
    <t>Debt</t>
  </si>
  <si>
    <t>Water Operations</t>
  </si>
  <si>
    <t>Page 2 of 4</t>
  </si>
  <si>
    <t>Effect of</t>
  </si>
  <si>
    <t xml:space="preserve">Contributions In Aid of Construction </t>
  </si>
  <si>
    <t>2023 ROR under existing rates</t>
  </si>
  <si>
    <t>Sewer Operations</t>
  </si>
  <si>
    <t>Page 3 of 4</t>
  </si>
  <si>
    <t>Pro Forma</t>
  </si>
  <si>
    <t>As</t>
  </si>
  <si>
    <t>Adjusted</t>
  </si>
  <si>
    <t>Explanations of Adjustments to Rate Base</t>
  </si>
  <si>
    <t>Page 4 of 4</t>
  </si>
  <si>
    <t xml:space="preserve">[a]  </t>
  </si>
  <si>
    <t>Working Capital is calculated based on pro forma expenses.</t>
  </si>
  <si>
    <t xml:space="preserve">Accumulated depreciation is adjusted for planned additional capital investments, retirements, plant held for future use and allocated accumulated depreciation is added. </t>
  </si>
  <si>
    <t>ProForma additions to plant are included separately.  These costs are explicitly those gross plant in service amounts from the base year.</t>
  </si>
  <si>
    <t>CIAC amortization expense is annualized using the appropriate amortization rate.  Much of CUII's CIAC does not amortize, per discussions in Cause No. 44724.</t>
  </si>
  <si>
    <t>Accumulated Deferred income taxes have been adjusted to reflect the difference between tax depreciation and book depreciation of gross plant in service through September 2023.</t>
  </si>
  <si>
    <t>WSC</t>
  </si>
  <si>
    <t>customers:</t>
  </si>
  <si>
    <t>W</t>
  </si>
  <si>
    <t>S</t>
  </si>
  <si>
    <t>Trial Balance as of 9/30/2021</t>
  </si>
  <si>
    <t>Revenue</t>
  </si>
  <si>
    <t>REV</t>
  </si>
  <si>
    <t>Residential</t>
  </si>
  <si>
    <t>Commercial</t>
  </si>
  <si>
    <t>Commercial - Small</t>
  </si>
  <si>
    <t>Industrial</t>
  </si>
  <si>
    <t>Multi-Family</t>
  </si>
  <si>
    <t>Condominiums</t>
  </si>
  <si>
    <t>Reuse Residential</t>
  </si>
  <si>
    <t>PWR</t>
  </si>
  <si>
    <t>Purchase Water Billed</t>
  </si>
  <si>
    <t>PSR</t>
  </si>
  <si>
    <t>Purchase Sewer Billed</t>
  </si>
  <si>
    <t>Purchase Gas Billed</t>
  </si>
  <si>
    <t>Public Authority</t>
  </si>
  <si>
    <t>Sewer Connection Recovery Fees</t>
  </si>
  <si>
    <t>Steam Base Sales</t>
  </si>
  <si>
    <t>Steam Fuel Rider</t>
  </si>
  <si>
    <t>Steam GRT</t>
  </si>
  <si>
    <t>Steam Cost Recovery</t>
  </si>
  <si>
    <t>Chilled Water Capacity</t>
  </si>
  <si>
    <t>Chilled Water Consumption</t>
  </si>
  <si>
    <t>Chilled Water Recovery</t>
  </si>
  <si>
    <t>Irrigation</t>
  </si>
  <si>
    <t>Storm Recovery</t>
  </si>
  <si>
    <t>Guarantee</t>
  </si>
  <si>
    <t>Residential - Measured</t>
  </si>
  <si>
    <t>Commercial - Measured</t>
  </si>
  <si>
    <t>Industrial - Measured</t>
  </si>
  <si>
    <t>Multi Family - Measured</t>
  </si>
  <si>
    <t>Public Authority - Measured</t>
  </si>
  <si>
    <t>Other Service - Measured</t>
  </si>
  <si>
    <t>Unmetered</t>
  </si>
  <si>
    <t>Annual Usage</t>
  </si>
  <si>
    <t>Hydrant</t>
  </si>
  <si>
    <t>Public Fire Protection</t>
  </si>
  <si>
    <t>Private Fire Protection</t>
  </si>
  <si>
    <t>PRISM</t>
  </si>
  <si>
    <t>Cost of Energy</t>
  </si>
  <si>
    <t>MISCREV</t>
  </si>
  <si>
    <t>Services</t>
  </si>
  <si>
    <t xml:space="preserve">Services - Maintenance </t>
  </si>
  <si>
    <t>Services - Misc</t>
  </si>
  <si>
    <t>Other Revenue</t>
  </si>
  <si>
    <t xml:space="preserve">Revenue Accrued </t>
  </si>
  <si>
    <t xml:space="preserve">Sales Discount </t>
  </si>
  <si>
    <t>Forfeited Discounts</t>
  </si>
  <si>
    <t>Sales Commission / Rebate</t>
  </si>
  <si>
    <t>Compost</t>
  </si>
  <si>
    <t>Late Fees</t>
  </si>
  <si>
    <t>Misc Fees</t>
  </si>
  <si>
    <t>Misc Fees - Cust NSF Fees</t>
  </si>
  <si>
    <t>Misc Fees - Cust Record Fees</t>
  </si>
  <si>
    <t>Misc Fees - Disc Delivery</t>
  </si>
  <si>
    <t>Misc Fees - Inspect Fees</t>
  </si>
  <si>
    <t>Misc Fees - New Acct Fees</t>
  </si>
  <si>
    <t>Misc Fees - Prop Change Fee</t>
  </si>
  <si>
    <t>Misc Fees - Service Calls</t>
  </si>
  <si>
    <t>Misc Fees - Quality Assurance Insp fees</t>
  </si>
  <si>
    <t>Non-Regulated</t>
  </si>
  <si>
    <t>3rd Party Billing Revenue</t>
  </si>
  <si>
    <t>3rd Party Billing Expense</t>
  </si>
  <si>
    <t>Management Service Revenue</t>
  </si>
  <si>
    <t>Other Sales to Public Authorization</t>
  </si>
  <si>
    <t>Sale of Sludge</t>
  </si>
  <si>
    <t>411061</t>
  </si>
  <si>
    <t>Duplex - Measured</t>
  </si>
  <si>
    <t>411062</t>
  </si>
  <si>
    <t>Public Fire Protection - Accr Sprinklers</t>
  </si>
  <si>
    <t>411063</t>
  </si>
  <si>
    <t>Public Fire Protection - Private Hydrant</t>
  </si>
  <si>
    <t>411064</t>
  </si>
  <si>
    <t>Public Fire Protection - Sprinkler Serv</t>
  </si>
  <si>
    <t>Intercompany Revenue - Clearing</t>
  </si>
  <si>
    <t>Operating, Maintenance and Administrative Expenses</t>
  </si>
  <si>
    <t>Purchased Services</t>
  </si>
  <si>
    <t>PWE</t>
  </si>
  <si>
    <t>Purchased Services-Water</t>
  </si>
  <si>
    <t>PSE</t>
  </si>
  <si>
    <t>Purchased Services-Sewer</t>
  </si>
  <si>
    <t>Purchased Services-Gas</t>
  </si>
  <si>
    <t>Purchased Services-Gas Transmission</t>
  </si>
  <si>
    <t>Other Purchased Services</t>
  </si>
  <si>
    <t>Plant Maintenance</t>
  </si>
  <si>
    <t>Shop Supplies and Tools</t>
  </si>
  <si>
    <t>Repairs and Maintenance</t>
  </si>
  <si>
    <t>Main Breaks</t>
  </si>
  <si>
    <t>Traps Repair</t>
  </si>
  <si>
    <t>Valve Repair</t>
  </si>
  <si>
    <t>Manhole Maint</t>
  </si>
  <si>
    <t>Major Repairs</t>
  </si>
  <si>
    <t>Maintenance Electric Equip Repair</t>
  </si>
  <si>
    <t>Permits</t>
  </si>
  <si>
    <t>Sewer Rodding</t>
  </si>
  <si>
    <t>Sewer Sludge Hauling</t>
  </si>
  <si>
    <t>Deferred Maintenance Expense</t>
  </si>
  <si>
    <t>Excavation Restoration</t>
  </si>
  <si>
    <t>Communication Expense</t>
  </si>
  <si>
    <t>Equipment Rental</t>
  </si>
  <si>
    <t>Uniforms</t>
  </si>
  <si>
    <t>Weather/Hurricane/Fuel</t>
  </si>
  <si>
    <t>Safety Supplies/Expense</t>
  </si>
  <si>
    <t>Moving Expense</t>
  </si>
  <si>
    <t>Service Claims</t>
  </si>
  <si>
    <t xml:space="preserve">Landscaping </t>
  </si>
  <si>
    <t>Oper Contracted Workers</t>
  </si>
  <si>
    <t>Other Plant and System Maintenance</t>
  </si>
  <si>
    <t>Allocated Fuel Charge</t>
  </si>
  <si>
    <t>Meter Supplies</t>
  </si>
  <si>
    <t>Pipe, Plate, Gasket</t>
  </si>
  <si>
    <t>Misc Bearing</t>
  </si>
  <si>
    <t>Lubricant, Gases</t>
  </si>
  <si>
    <t>Misc Gge Glass, Parts</t>
  </si>
  <si>
    <t>Rig Equip</t>
  </si>
  <si>
    <t>Electrical Equip</t>
  </si>
  <si>
    <t>Lighting Supplies</t>
  </si>
  <si>
    <t>Plant Air System</t>
  </si>
  <si>
    <t>Valves and Traps</t>
  </si>
  <si>
    <t>Materials and Supplies Write-off</t>
  </si>
  <si>
    <t>Other Materials and Supplies</t>
  </si>
  <si>
    <t>MAINT</t>
  </si>
  <si>
    <t>Chemicals</t>
  </si>
  <si>
    <t>Chlorine</t>
  </si>
  <si>
    <t>Odor Control Chemicals</t>
  </si>
  <si>
    <t>Other Chemicals</t>
  </si>
  <si>
    <t>CHEM</t>
  </si>
  <si>
    <t>Maintenance Testing</t>
  </si>
  <si>
    <t>Laboratory Testing</t>
  </si>
  <si>
    <t>TEST-Water/Sewer</t>
  </si>
  <si>
    <t>Test-Equip/Chemical</t>
  </si>
  <si>
    <t>Test-Safe Drinking Water Act</t>
  </si>
  <si>
    <t>TEST</t>
  </si>
  <si>
    <t>Meter Reading</t>
  </si>
  <si>
    <t>Service - Meter Reading</t>
  </si>
  <si>
    <t>MR</t>
  </si>
  <si>
    <t>Electricity &amp; Utility</t>
  </si>
  <si>
    <t>ELEC</t>
  </si>
  <si>
    <t>Utility-Electric Power</t>
  </si>
  <si>
    <t>Utility - Water</t>
  </si>
  <si>
    <t>Utility - Sewer</t>
  </si>
  <si>
    <t>Utility - Irrigation Water</t>
  </si>
  <si>
    <t>Utility - Gas</t>
  </si>
  <si>
    <t>Utility - Heat</t>
  </si>
  <si>
    <t>Utility - Steam</t>
  </si>
  <si>
    <t>Utility - Propane</t>
  </si>
  <si>
    <t>Utility - Fuel</t>
  </si>
  <si>
    <t>Utility - Biomass Fuel</t>
  </si>
  <si>
    <t>Utility - Gas Transmission</t>
  </si>
  <si>
    <t>Utility - Coal</t>
  </si>
  <si>
    <t>Utility - Other</t>
  </si>
  <si>
    <t>Salaries and Wages</t>
  </si>
  <si>
    <t>SALM</t>
  </si>
  <si>
    <t>Salaries and Wages - Accrued</t>
  </si>
  <si>
    <t>Salaries and Wages - Cross Charges from/to Allocate</t>
  </si>
  <si>
    <t>Overtime</t>
  </si>
  <si>
    <t>Vacation Expenses</t>
  </si>
  <si>
    <t>Incentive Bonus</t>
  </si>
  <si>
    <t>EIP Bonus</t>
  </si>
  <si>
    <t>Bonus Other</t>
  </si>
  <si>
    <t>Share Options</t>
  </si>
  <si>
    <t>CAPTIME</t>
  </si>
  <si>
    <t>Capitalized Time</t>
  </si>
  <si>
    <t>Employee Benefits</t>
  </si>
  <si>
    <t>BENEFIT</t>
  </si>
  <si>
    <t>401K Profit Sharing</t>
  </si>
  <si>
    <t>401K Match</t>
  </si>
  <si>
    <t>RRSP Match</t>
  </si>
  <si>
    <t>Canada Pension Plan</t>
  </si>
  <si>
    <t>Health Admin and Stop Loss</t>
  </si>
  <si>
    <t>Dental</t>
  </si>
  <si>
    <t>Medical</t>
  </si>
  <si>
    <t>Medical Service Plan (MSP)</t>
  </si>
  <si>
    <t>Employee Insurance Deductions</t>
  </si>
  <si>
    <t>Health Insurance Claims</t>
  </si>
  <si>
    <t>Group Insurance</t>
  </si>
  <si>
    <t>Health Insurance</t>
  </si>
  <si>
    <t>INS</t>
  </si>
  <si>
    <t>Workers Compensation Insurance (WCB)</t>
  </si>
  <si>
    <t>Unemployment Insurance (EI)</t>
  </si>
  <si>
    <t>Union Dues</t>
  </si>
  <si>
    <t>Term Life Insurance</t>
  </si>
  <si>
    <t>Term Life Insurance Opt</t>
  </si>
  <si>
    <t>Depend Life Insurance Opt</t>
  </si>
  <si>
    <t>Vacation</t>
  </si>
  <si>
    <t>Education / Tuition</t>
  </si>
  <si>
    <t>Safety</t>
  </si>
  <si>
    <t>Longevity</t>
  </si>
  <si>
    <t>Incidental</t>
  </si>
  <si>
    <t>Holiday</t>
  </si>
  <si>
    <t>Jury Duty</t>
  </si>
  <si>
    <t>Other Employee Benefits</t>
  </si>
  <si>
    <t>Outside Services</t>
  </si>
  <si>
    <t>Consulting</t>
  </si>
  <si>
    <t>Accounting and Audit</t>
  </si>
  <si>
    <t>Recruitment</t>
  </si>
  <si>
    <t>Legal</t>
  </si>
  <si>
    <t>Payroll</t>
  </si>
  <si>
    <t>Tax</t>
  </si>
  <si>
    <t>Engineering</t>
  </si>
  <si>
    <t>Temporary Labor</t>
  </si>
  <si>
    <t>Police</t>
  </si>
  <si>
    <t>Environmental</t>
  </si>
  <si>
    <t>Management Fee</t>
  </si>
  <si>
    <t>Contractor Outside Services</t>
  </si>
  <si>
    <t>Employee Finder Fees</t>
  </si>
  <si>
    <t>Other Outside Services</t>
  </si>
  <si>
    <t>OUTEX</t>
  </si>
  <si>
    <t>Information Technology</t>
  </si>
  <si>
    <t>Computer Repair and Maintenance</t>
  </si>
  <si>
    <t>Computer Supplies</t>
  </si>
  <si>
    <t>Internet Services</t>
  </si>
  <si>
    <t>Website Development</t>
  </si>
  <si>
    <t>Computer Licensing</t>
  </si>
  <si>
    <t>Software</t>
  </si>
  <si>
    <t>Computer Amort</t>
  </si>
  <si>
    <t>Other Computer/IT Expenses</t>
  </si>
  <si>
    <t>OFFICE</t>
  </si>
  <si>
    <t>Insurance</t>
  </si>
  <si>
    <t>General Liability Insurance</t>
  </si>
  <si>
    <t>Property Insurance</t>
  </si>
  <si>
    <t>Vehicle Insurance</t>
  </si>
  <si>
    <t>Uninsured Losses</t>
  </si>
  <si>
    <t>Other Insurance</t>
  </si>
  <si>
    <t>Rent</t>
  </si>
  <si>
    <t>Building Rent</t>
  </si>
  <si>
    <t>Building Rent - Inducement</t>
  </si>
  <si>
    <t>Building Rent - Recovery</t>
  </si>
  <si>
    <t>RENT</t>
  </si>
  <si>
    <t>Office Expense</t>
  </si>
  <si>
    <t>Office Supplies</t>
  </si>
  <si>
    <t>Kitchen Supplies</t>
  </si>
  <si>
    <t>Cleaning Supplies</t>
  </si>
  <si>
    <t>Office Equipment - Rent/Leased</t>
  </si>
  <si>
    <t>Office Printing/Blueprints</t>
  </si>
  <si>
    <t>Office Publications/Subscriptions</t>
  </si>
  <si>
    <t>Artwork, Display and Banner</t>
  </si>
  <si>
    <t>UTILITY</t>
  </si>
  <si>
    <t>Office Shipping Charges/Postage/Courier</t>
  </si>
  <si>
    <t>Office Duties and Brokerage</t>
  </si>
  <si>
    <t>Office Electric</t>
  </si>
  <si>
    <t>Office Gas/Heat</t>
  </si>
  <si>
    <t>Office Water</t>
  </si>
  <si>
    <t>Office Other Utilities</t>
  </si>
  <si>
    <t>Office Garbage Disposal/Removal</t>
  </si>
  <si>
    <t>Office Landscape/Mowing</t>
  </si>
  <si>
    <t>Office Snow Removal</t>
  </si>
  <si>
    <t>Office Security/Alarm System</t>
  </si>
  <si>
    <t>Office Cleaning Services</t>
  </si>
  <si>
    <t>Other Office Maintenance</t>
  </si>
  <si>
    <t>Landline/Telephone/Fax</t>
  </si>
  <si>
    <t>Cellular/Mobile Phones</t>
  </si>
  <si>
    <t>MISCEX</t>
  </si>
  <si>
    <t>Holiday Events/Picnics</t>
  </si>
  <si>
    <t>Meals and Entertainment</t>
  </si>
  <si>
    <t>Meals and Entertainment - 50% Tax Deductible</t>
  </si>
  <si>
    <t>Meals and Entertainment - Non Deductible</t>
  </si>
  <si>
    <t>Answering Service</t>
  </si>
  <si>
    <t>Other Office Expenses</t>
  </si>
  <si>
    <t>Travel</t>
  </si>
  <si>
    <t>Accommodation/Hotel/Lodging</t>
  </si>
  <si>
    <t>Airfare</t>
  </si>
  <si>
    <t>Transportation excl. Airfare</t>
  </si>
  <si>
    <t>Travel - Meals and Entertainment</t>
  </si>
  <si>
    <t>Travel - Meals and Entertainment - 50% Tax Deductible</t>
  </si>
  <si>
    <t>Travel - Meals and Entertainment - Non Deductible</t>
  </si>
  <si>
    <t>Other Travel</t>
  </si>
  <si>
    <t>Fleet &amp; Transportation</t>
  </si>
  <si>
    <t>Vehicle Leasing</t>
  </si>
  <si>
    <t>Vehicle Fuel</t>
  </si>
  <si>
    <t>Vehicle Repairs and Maintenance</t>
  </si>
  <si>
    <t>Vehicle Registration/Licensing Fees</t>
  </si>
  <si>
    <t>Vehicle - Employee Mileage Claim</t>
  </si>
  <si>
    <t>Vehicle - Other Costs</t>
  </si>
  <si>
    <t>TRANS</t>
  </si>
  <si>
    <t>Regulatory</t>
  </si>
  <si>
    <t>Rate Case Amortization</t>
  </si>
  <si>
    <t>Cost of Service Study</t>
  </si>
  <si>
    <t>Depreciation Study</t>
  </si>
  <si>
    <t>Regulatory Penalties and Fines</t>
  </si>
  <si>
    <t>Regulatory Fees</t>
  </si>
  <si>
    <t>Water Resource Conservation</t>
  </si>
  <si>
    <t>Misc Rate Case Expense</t>
  </si>
  <si>
    <t>Other Regulatory Expenses</t>
  </si>
  <si>
    <t>REGEX</t>
  </si>
  <si>
    <t xml:space="preserve">Miscellaneous </t>
  </si>
  <si>
    <t>Advertising</t>
  </si>
  <si>
    <t>Business Development</t>
  </si>
  <si>
    <t>Trade Shows</t>
  </si>
  <si>
    <t>Promotions/Corporate Sponsor</t>
  </si>
  <si>
    <t>Promotions - 50%</t>
  </si>
  <si>
    <t>Bank Service Charges</t>
  </si>
  <si>
    <t>Bank Charges - Merchant</t>
  </si>
  <si>
    <t>Letter of Credit Fees</t>
  </si>
  <si>
    <t>Donations for Registered Charities</t>
  </si>
  <si>
    <t>Donations for Non-Registered Charities</t>
  </si>
  <si>
    <t>License Fees</t>
  </si>
  <si>
    <t>Franchise Fee</t>
  </si>
  <si>
    <t>5% FF on Usage</t>
  </si>
  <si>
    <t>Penalties and Late Fees</t>
  </si>
  <si>
    <t>Penalties and Late Fees (Non-Deductible)</t>
  </si>
  <si>
    <t>Education and Training</t>
  </si>
  <si>
    <t>Memberships and Dues</t>
  </si>
  <si>
    <t>Payroll Admin Fee</t>
  </si>
  <si>
    <t>Director and Board Fees</t>
  </si>
  <si>
    <t>Corporate Governance</t>
  </si>
  <si>
    <t>Credit Card Expense Clearing</t>
  </si>
  <si>
    <t>Credit Card/Cash Expense - Unallocated</t>
  </si>
  <si>
    <t>Cost Recovery</t>
  </si>
  <si>
    <t>Discount/Rebate taken</t>
  </si>
  <si>
    <t>Community Service</t>
  </si>
  <si>
    <t>Other Misc Expense</t>
  </si>
  <si>
    <t>Bad Debt</t>
  </si>
  <si>
    <t>Bad Debt Expense</t>
  </si>
  <si>
    <t>Bad Debt Collection Expense</t>
  </si>
  <si>
    <t>UNCOLL ACCOUNTS ACCRUAL</t>
  </si>
  <si>
    <t>BD</t>
  </si>
  <si>
    <t>Custom Care &amp; Billing</t>
  </si>
  <si>
    <t>Billing Stock</t>
  </si>
  <si>
    <t>Billing Envelopes</t>
  </si>
  <si>
    <t>Billing Postage</t>
  </si>
  <si>
    <t>Customer Service Printing</t>
  </si>
  <si>
    <t>Customer Freight/Courier Charges</t>
  </si>
  <si>
    <t>Duty and Brokerage</t>
  </si>
  <si>
    <t>Commission Ordered Adjustments</t>
  </si>
  <si>
    <t>Disallowed Utility Plant</t>
  </si>
  <si>
    <t>Taxes Other Than Income</t>
  </si>
  <si>
    <t>FICA</t>
  </si>
  <si>
    <t>Payroll Tax</t>
  </si>
  <si>
    <t>Employer Health Tax</t>
  </si>
  <si>
    <t>Federal Unemployment Tax</t>
  </si>
  <si>
    <t>State Unemployment Tax</t>
  </si>
  <si>
    <t>Other Payroll Taxes</t>
  </si>
  <si>
    <t>Franchise Taxes</t>
  </si>
  <si>
    <t>Gross Receipts Taxes</t>
  </si>
  <si>
    <t>Personal Property Taxes</t>
  </si>
  <si>
    <t>Real Estate Taxes</t>
  </si>
  <si>
    <t>Sales And Use Taxes</t>
  </si>
  <si>
    <t>Utility/Commission Taxes</t>
  </si>
  <si>
    <t>Other General Taxes</t>
  </si>
  <si>
    <t>TOTI</t>
  </si>
  <si>
    <t>Intercompany Expense - Clearing (unbilled)</t>
  </si>
  <si>
    <t>Corporate Allocation</t>
  </si>
  <si>
    <t>Regional Allocation</t>
  </si>
  <si>
    <t>Contract Shared Services Allocation</t>
  </si>
  <si>
    <t xml:space="preserve">Allocation Markup </t>
  </si>
  <si>
    <t>CAM</t>
  </si>
  <si>
    <t>Depreciation and Amortization</t>
  </si>
  <si>
    <t>D&amp;A</t>
  </si>
  <si>
    <t>Dep -  Organization</t>
  </si>
  <si>
    <t>Dep -  Franchises</t>
  </si>
  <si>
    <t>Dep -  Struct and Improv General Plant</t>
  </si>
  <si>
    <t>Dep -  Struct and Improv Service Supplies</t>
  </si>
  <si>
    <t>Dep -  Struct and Improv Water Treat Plt</t>
  </si>
  <si>
    <t>Dep -  Struct and Improv Trans Dist Plt</t>
  </si>
  <si>
    <t>Dep -  Struct and Improv Collect Plant</t>
  </si>
  <si>
    <t>Dep -  Struct and Improv Pump Plant</t>
  </si>
  <si>
    <t>Dep -  Struct and Improv Treatment Plant</t>
  </si>
  <si>
    <t>Dep -  Struct and Improv Reclaim WTP</t>
  </si>
  <si>
    <t>Dep -  Struct and Improv Reclaim Wtr Dist</t>
  </si>
  <si>
    <t>Dep -  Struct and Improv Production</t>
  </si>
  <si>
    <t>Dep -  Struct and Improv Natural Gas</t>
  </si>
  <si>
    <t>Dep -  Struct and Improv Transmissions</t>
  </si>
  <si>
    <t>Dep -  Struct and Improv Distribution</t>
  </si>
  <si>
    <t>Dep -  Struct and Improv Electrical</t>
  </si>
  <si>
    <t>Dep -  Struct and Improv Propane</t>
  </si>
  <si>
    <t>Dep -  Struct and Improv Municipal</t>
  </si>
  <si>
    <t>Dep -  Struct and Improv Biomass</t>
  </si>
  <si>
    <t>Dep -  Struct and Improv Office</t>
  </si>
  <si>
    <t>Dep -  Collecting Reservoirs</t>
  </si>
  <si>
    <t>Dep -  Lake, River, Other Intakes</t>
  </si>
  <si>
    <t>Dep -  Wells and Springs</t>
  </si>
  <si>
    <t>Dep -  Infiltration Gallery</t>
  </si>
  <si>
    <t>Dep -  Supply Mains</t>
  </si>
  <si>
    <t>Dep -  Power Generation Equipment</t>
  </si>
  <si>
    <t>Dep -  Electric Pump Equip Src Pump</t>
  </si>
  <si>
    <t>Dep -  Electric Pump Equip WTP</t>
  </si>
  <si>
    <t>Dep -  Electric Pump Equip Trans Dist</t>
  </si>
  <si>
    <t>Dep -  Water Treatment Equipment</t>
  </si>
  <si>
    <t>Dep -  Dist Resv and Standpipes</t>
  </si>
  <si>
    <t>Dep -  Trans and Distr Mains</t>
  </si>
  <si>
    <t>Dep -  Service Lines</t>
  </si>
  <si>
    <t>Dep -  Meters</t>
  </si>
  <si>
    <t>Dep -  Meter Installations</t>
  </si>
  <si>
    <t>Dep -  Hydrants</t>
  </si>
  <si>
    <t>Dep -  Backflow Prevention Devices</t>
  </si>
  <si>
    <t>Dep -  Power Gen Equip Coll Plt</t>
  </si>
  <si>
    <t>Dep -  Power Gen Equip Pump Plt</t>
  </si>
  <si>
    <t>Dep -  Power Gen Equip Treat Plt</t>
  </si>
  <si>
    <t>Dep -  Sewer Force Main</t>
  </si>
  <si>
    <t>Dep -  Sewer Gravity Main</t>
  </si>
  <si>
    <t>Dep -  Manholes</t>
  </si>
  <si>
    <t>Dep -  Special Collection Structures</t>
  </si>
  <si>
    <t>Dep -  Service to Customers</t>
  </si>
  <si>
    <t>Dep -  Flow Measure Devices</t>
  </si>
  <si>
    <t>Dep -  Flow Measure Install</t>
  </si>
  <si>
    <t>Dep -  Receiving Wells</t>
  </si>
  <si>
    <t>Dep -  Pumping Equip Pump Plt</t>
  </si>
  <si>
    <t>Dep -  Pumping Equip Reclaim WTP</t>
  </si>
  <si>
    <t>Dep -  Pumping Equip Rcl Wtr Dist</t>
  </si>
  <si>
    <t>Dep -  Treat/Disp Equip Lagoon</t>
  </si>
  <si>
    <t>Dep -  Treat/Disp Equip Trt Plt</t>
  </si>
  <si>
    <t>Dep -  Treat/Disp Equip Rclm Wtr</t>
  </si>
  <si>
    <t>Dep -  Plant Sewers Treatment Plt</t>
  </si>
  <si>
    <t>Dep -  Plant Sewers Reclaim Wtr</t>
  </si>
  <si>
    <t>Dep -  Outfall Lines</t>
  </si>
  <si>
    <t>Dep -  Reservoirs</t>
  </si>
  <si>
    <t>Dep -  House Regulators</t>
  </si>
  <si>
    <t>Dep -  House Regulatory Install</t>
  </si>
  <si>
    <t>Dep -  Reuse Services</t>
  </si>
  <si>
    <t>Dep -  Reuse Mtr/Installations</t>
  </si>
  <si>
    <t>Dep -  Reuse Dist Reservoirs</t>
  </si>
  <si>
    <t>Dep -  Reuse Transmission and Dist</t>
  </si>
  <si>
    <t>Dep -  Processing Plant</t>
  </si>
  <si>
    <t>Dep -  Maintenance Structure and Improv</t>
  </si>
  <si>
    <t>Dep -  Other and Misc Equip Intangible Plt</t>
  </si>
  <si>
    <t>Dep -  Other and Misc Equip Source Supply</t>
  </si>
  <si>
    <t>Dep -  Other and Misc Equip WTP</t>
  </si>
  <si>
    <t>Dep -  Other and Misc Equip Trans Dist</t>
  </si>
  <si>
    <t>Dep -  Other Tangible Plant</t>
  </si>
  <si>
    <t>Dep -  Other Plant Collection</t>
  </si>
  <si>
    <t>Dep -  Other Plant Pump</t>
  </si>
  <si>
    <t>Dep -  Other Plant Treatment</t>
  </si>
  <si>
    <t>Dep -  Other Plant Reclaim Water Trt</t>
  </si>
  <si>
    <t>Dep -  Other Plant Reclaim Water Dist</t>
  </si>
  <si>
    <t>Dep -  Other Plant</t>
  </si>
  <si>
    <t>Dep -  Plant Alloc</t>
  </si>
  <si>
    <t>Dep -  Domestic Water</t>
  </si>
  <si>
    <t>Dep -  Irrigation Water</t>
  </si>
  <si>
    <t>Dep -  Geothermal</t>
  </si>
  <si>
    <t>Dep -  District Energy System</t>
  </si>
  <si>
    <t>Dep -  Concession</t>
  </si>
  <si>
    <t>Dep - DES - Startup Costs</t>
  </si>
  <si>
    <t>Dep - DES - Project Management</t>
  </si>
  <si>
    <t>Dep - DES - Temporary Energy Centre</t>
  </si>
  <si>
    <t>Dep - DES - Distribution Piping System</t>
  </si>
  <si>
    <t>Dep - DES - Energy Transfer Station</t>
  </si>
  <si>
    <t>Dep - DES - Project Development</t>
  </si>
  <si>
    <t>Dep - DES - Engineer</t>
  </si>
  <si>
    <t>Dep - DES - Low Rise Connection</t>
  </si>
  <si>
    <t>Dep - Non-Utility Property</t>
  </si>
  <si>
    <t>Dep - Plant Held for Future Use</t>
  </si>
  <si>
    <t>Dep - Land</t>
  </si>
  <si>
    <t>Dep -  Building</t>
  </si>
  <si>
    <t>Dep -  Leasehold Improvement</t>
  </si>
  <si>
    <t>Dep -  Office Furniture</t>
  </si>
  <si>
    <t>Dep -  Office Equipment</t>
  </si>
  <si>
    <t>Dep -  Stores Equipment</t>
  </si>
  <si>
    <t>Dep -  Lab Equipment</t>
  </si>
  <si>
    <t>Dep -  Rental Equipment</t>
  </si>
  <si>
    <t>Dep -  Tool Shop Equipment</t>
  </si>
  <si>
    <t>Dep -  Power Operated Equipment</t>
  </si>
  <si>
    <t>Dep -  Communications Equipment</t>
  </si>
  <si>
    <t>Dep -  Misc Equipment</t>
  </si>
  <si>
    <t>Dep -  Vehicles</t>
  </si>
  <si>
    <t>Dep -  Computer Hardware</t>
  </si>
  <si>
    <t>Dep -  Desktop/Laptop Computers</t>
  </si>
  <si>
    <t>Dep -  Mainframe Computers</t>
  </si>
  <si>
    <t>Dep -  Mini Comp Wtr</t>
  </si>
  <si>
    <t>Dep -  Computer Software</t>
  </si>
  <si>
    <t>Dep -  Comp Systems</t>
  </si>
  <si>
    <t>Dep -  Micro Systems</t>
  </si>
  <si>
    <t>Dep - Fixed Assets Accrued</t>
  </si>
  <si>
    <t>AMPAA</t>
  </si>
  <si>
    <t>Dep -  Purchase Acquisition Adjustments</t>
  </si>
  <si>
    <t>CIAC D&amp;A</t>
  </si>
  <si>
    <t>Amort CIAC - Organization</t>
  </si>
  <si>
    <t>Amort CIAC - Franchises</t>
  </si>
  <si>
    <t>Amort CIAC - Structure/Improvement Src Supply</t>
  </si>
  <si>
    <t>Amort CIAC - Structure/Improvement WTP</t>
  </si>
  <si>
    <t>Amort CIAC - Structure/Improvement Trans Dist</t>
  </si>
  <si>
    <t>Amort CIAC - Structure/Improvement Coll Plant</t>
  </si>
  <si>
    <t>Amort CIAC - Structure/Improvement Pump Plant Ls</t>
  </si>
  <si>
    <t>Amort CIAC - Structure/Improvement Treat Plant</t>
  </si>
  <si>
    <t>Amort CIAC - Structure/Improvement Reclaim Dist</t>
  </si>
  <si>
    <t>Amort CIAC - Structure/Improvement Reclaim WTP</t>
  </si>
  <si>
    <t>Amort CIAC - Structure/Improvement Generator Plant</t>
  </si>
  <si>
    <t>Amort CIAC - Power Generator Equipment COLL Plant</t>
  </si>
  <si>
    <t>Amort CIAC - Power Generator Equipment Treatment Plant</t>
  </si>
  <si>
    <t>Amort CIAC - Power Generator Equipment Reclaim WTP</t>
  </si>
  <si>
    <t>Amort CIAC - Power Generator Equipment Reclaim Dist</t>
  </si>
  <si>
    <t>Amort CIAC - Power Generator Equipment Pump Plant</t>
  </si>
  <si>
    <t>Amort CIAC - Wells and Springs</t>
  </si>
  <si>
    <t>Amort CIAC - Supply Mains</t>
  </si>
  <si>
    <t>Amort CIAC - Electric Pump Equipment Src Pump</t>
  </si>
  <si>
    <t>Amort CIAC - Electric Pump Equipment Water Treatment Plant</t>
  </si>
  <si>
    <t>Amort CIAC - Electric Pump Equipment Trans Dist</t>
  </si>
  <si>
    <t>Amort CIAC - Water Treatment Equipment</t>
  </si>
  <si>
    <t>Amort CIAC - Dist Resv and S</t>
  </si>
  <si>
    <t>Amort CIAC - Trans and Distr Mains</t>
  </si>
  <si>
    <t>Amort CIAC - Service Lines</t>
  </si>
  <si>
    <t>Amort CIAC - Meters</t>
  </si>
  <si>
    <t>Amort CIAC - Meter Installations</t>
  </si>
  <si>
    <t>Amort CIAC - Hydrants</t>
  </si>
  <si>
    <t>Amort CIAC - Backflow Prevent D</t>
  </si>
  <si>
    <t>Amort CIAC - Collecting Reservo</t>
  </si>
  <si>
    <t>Amort CIAC - Lake, River, Other</t>
  </si>
  <si>
    <t>Amort CIAC - Office Structure</t>
  </si>
  <si>
    <t>Amort CIAC - Office Furniture/Equipment</t>
  </si>
  <si>
    <t>Amort CIAC - Misc Equipment</t>
  </si>
  <si>
    <t>Amort CIAC - Other Tangible Plant</t>
  </si>
  <si>
    <t>Amort CIAC - Tap Fee</t>
  </si>
  <si>
    <t>Amort CIAC - Management Fee</t>
  </si>
  <si>
    <t>Amort CIAC - Line Ext Fee</t>
  </si>
  <si>
    <t>Amort CIAC - Res Cap Fee</t>
  </si>
  <si>
    <t>Amort CIAC - Plant Mod Fee</t>
  </si>
  <si>
    <t>Amort CIAC - Plant Meter Fee</t>
  </si>
  <si>
    <t>Amort CIAC - Sewer Force Main</t>
  </si>
  <si>
    <t>Amort CIAC - Sewer Gravity Main</t>
  </si>
  <si>
    <t>Amort CIAC - Manholes</t>
  </si>
  <si>
    <t>Amort CIAC - Special Coll Struc</t>
  </si>
  <si>
    <t>Amort CIAC - Service to Customers</t>
  </si>
  <si>
    <t>Amort CIAC - Flow Measure Devices</t>
  </si>
  <si>
    <t>Amort CIAC - Flow Measure Install</t>
  </si>
  <si>
    <t>Amort CIAC - Pump Equipment Pump Plant</t>
  </si>
  <si>
    <t>Amort CIAC - Pump Equipment Reclaim Water</t>
  </si>
  <si>
    <t>Amort CIAC - Pump Equipment Reclaim Dist</t>
  </si>
  <si>
    <t>Amort CIAC - Laboratory Equipment</t>
  </si>
  <si>
    <t>Amort CIAC - Treatment/Disp Equipment Lagoon</t>
  </si>
  <si>
    <t>Amort CIAC - Treatment/Disp Equipment Treatment Plant</t>
  </si>
  <si>
    <t>Amort CIAC - Treatment/Disp Equipment Reclaim WTP</t>
  </si>
  <si>
    <t>Amort CIAC - Sewer Treatment Plant</t>
  </si>
  <si>
    <t>Amort CIAC - Outfall Lines</t>
  </si>
  <si>
    <t>Amort CIAC - Stores Equipment</t>
  </si>
  <si>
    <t>Amort CIAC - Power Operated Equipment</t>
  </si>
  <si>
    <t>Amort CIAC - Communication Equipment</t>
  </si>
  <si>
    <t>Amort CIAC - Reuse Services</t>
  </si>
  <si>
    <t>Amort CIAC - Reuse Dist Reservoir</t>
  </si>
  <si>
    <t>Amort CIAC - Reuse Transmission</t>
  </si>
  <si>
    <t>Amort CIAC - Capital</t>
  </si>
  <si>
    <t>Amort CIAC - Commercial Concession</t>
  </si>
  <si>
    <t>Amort CIAC - Developer</t>
  </si>
  <si>
    <t>Amort CIAC - Post Oct 97</t>
  </si>
  <si>
    <t>Amort CIAC - New (Taxable)N</t>
  </si>
  <si>
    <t>Amort CIAC - Old-10 Year (Taxable)</t>
  </si>
  <si>
    <t>Amort CIAC - Old Plant</t>
  </si>
  <si>
    <t>Amort CIAC - Estimates Only</t>
  </si>
  <si>
    <t>Amort CIAC - Unallocated - Non-taxable</t>
  </si>
  <si>
    <t>Amort CIAC - Unallocated - Taxable</t>
  </si>
  <si>
    <t>Amort CIAC - Utility Reloc/Non-taxable</t>
  </si>
  <si>
    <t>Amort CIAC - Utility Reloc/Taxable</t>
  </si>
  <si>
    <t>Amort CIAC - Residential</t>
  </si>
  <si>
    <t>Amort CIAC - Concession CIAC ETS/DPS - SC</t>
  </si>
  <si>
    <t>Amort CIAC - BC Hydro Grant</t>
  </si>
  <si>
    <t>Amort CIAC - Land</t>
  </si>
  <si>
    <t>Amort - Customer Relationships</t>
  </si>
  <si>
    <t>Amort - Intangible Assets - Other</t>
  </si>
  <si>
    <t>Amort - Intangible Assets - Other Concession</t>
  </si>
  <si>
    <t>Amort - NC AR Concessions - Project Start-Up Costs</t>
  </si>
  <si>
    <t>Amort - NC AR Concessions - Project Management</t>
  </si>
  <si>
    <t>Amort - NC AR Concessions - Interim/Temp Energy Plant/Centre</t>
  </si>
  <si>
    <t>Amort - NC AR Concessions - District Piping System (DPS)</t>
  </si>
  <si>
    <t>Amort - NC AR Concessions - DPS Service Connection (Inside Property Line)</t>
  </si>
  <si>
    <t>Amort - NC AR Concessions - Energy Transfer Station (ETS)</t>
  </si>
  <si>
    <t>Amort - NC AR Concessions - Project Development</t>
  </si>
  <si>
    <t>Amort - NC AR Concessions - Engineering</t>
  </si>
  <si>
    <t>Amort - NC AR Concessions - Assets GAAP</t>
  </si>
  <si>
    <t>Amort - NC AR Concessions - Capitalized Overhead</t>
  </si>
  <si>
    <t>Non-Operating Expenses (Income)</t>
  </si>
  <si>
    <t>INT</t>
  </si>
  <si>
    <t>Interest - Term Loan</t>
  </si>
  <si>
    <t>Interest - Revolver</t>
  </si>
  <si>
    <t>Standby Fees</t>
  </si>
  <si>
    <t>Interest - Note Indenture</t>
  </si>
  <si>
    <t>Interest - Preferred Shares</t>
  </si>
  <si>
    <t xml:space="preserve">Interest - Priv Placement </t>
  </si>
  <si>
    <t>Mark-to Market adjustment</t>
  </si>
  <si>
    <t>Amort of Debt and Acq Exp</t>
  </si>
  <si>
    <t>Amort of Deferred Financing Fees</t>
  </si>
  <si>
    <t>Amort of Capital Lease Obligation</t>
  </si>
  <si>
    <t>Intercompany Interest Expense</t>
  </si>
  <si>
    <t>Interest - Debt ADEC</t>
  </si>
  <si>
    <t>Interest - Capital Lease</t>
  </si>
  <si>
    <t>Interest - Pooling accounts</t>
  </si>
  <si>
    <t>Interest - Other</t>
  </si>
  <si>
    <t>Interest Income - General</t>
  </si>
  <si>
    <t>Interest Income - Late Charge</t>
  </si>
  <si>
    <t>IDC</t>
  </si>
  <si>
    <t>AFUDC (for equity capital)</t>
  </si>
  <si>
    <t>OIC</t>
  </si>
  <si>
    <t>Gain/Loss - Sale of Fixed Assets</t>
  </si>
  <si>
    <t>Gain/Loss - Investment</t>
  </si>
  <si>
    <t>Gain/Loss - Discontinued Ops</t>
  </si>
  <si>
    <t>Equity Income</t>
  </si>
  <si>
    <t>Income from Joint Arrangements</t>
  </si>
  <si>
    <t>Dividend Income from External</t>
  </si>
  <si>
    <t>Dividend Income from Affiliate</t>
  </si>
  <si>
    <t>Exchange Gain/Loss</t>
  </si>
  <si>
    <t>Unrealized Gain/Loss - Derivative Inst</t>
  </si>
  <si>
    <t>Other Gains and Losses</t>
  </si>
  <si>
    <t>Misc Income</t>
  </si>
  <si>
    <t>Net Contract Income</t>
  </si>
  <si>
    <t>CIAC Gross-Up Tax</t>
  </si>
  <si>
    <t>Discontinued Operations</t>
  </si>
  <si>
    <t>Income Taxes</t>
  </si>
  <si>
    <t>ITFED</t>
  </si>
  <si>
    <t>Federal Income Taxes</t>
  </si>
  <si>
    <t>ITST</t>
  </si>
  <si>
    <t>State Income Taxes</t>
  </si>
  <si>
    <t>Deferred Federal Income Taxes</t>
  </si>
  <si>
    <t>Deferred State Income Taxes</t>
  </si>
  <si>
    <t>ITC</t>
  </si>
  <si>
    <t>Investment Tax Credit Amortization</t>
  </si>
  <si>
    <t>RE PLUG</t>
  </si>
  <si>
    <t>Plug will change when not consildated</t>
  </si>
  <si>
    <t>Rate Base</t>
  </si>
  <si>
    <t>EBITDA</t>
  </si>
  <si>
    <t>wp-p2</t>
  </si>
  <si>
    <t>Computer Plant Additions and Retirements</t>
  </si>
  <si>
    <t>CUII allocation of WSC</t>
  </si>
  <si>
    <t>CUII allocation of SVP</t>
  </si>
  <si>
    <t>CUII allocation of VP</t>
  </si>
  <si>
    <t>310000</t>
  </si>
  <si>
    <t>Water Service Corporation</t>
  </si>
  <si>
    <t>SVP</t>
  </si>
  <si>
    <t>VP</t>
  </si>
  <si>
    <t>Fully Allocated</t>
  </si>
  <si>
    <t>Computer Plant In Service</t>
  </si>
  <si>
    <t>Total Plant In Service Cost</t>
  </si>
  <si>
    <t>Total Accumulated Depreciation</t>
  </si>
  <si>
    <t>Net Book Value 09/30/21</t>
  </si>
  <si>
    <t>Restated Computer Plant In Service</t>
  </si>
  <si>
    <t>Restated Plant In Service Cost 09/30/2021</t>
  </si>
  <si>
    <t>Restated Accumulate Depreciation 09/30/2021</t>
  </si>
  <si>
    <t>Restated Net Book Value 09/30/21</t>
  </si>
  <si>
    <t xml:space="preserve"> Plant In Service Cost 09/30/2021</t>
  </si>
  <si>
    <t>Pro Forma Additions</t>
  </si>
  <si>
    <t>Pro Forma Retirements</t>
  </si>
  <si>
    <t>Total Plant In Service Cost 09/30/2022</t>
  </si>
  <si>
    <t>Accumulate Depreciation 09/30/2021</t>
  </si>
  <si>
    <t>Depreciation Expense @ 2%</t>
  </si>
  <si>
    <t>Total Accumulated Depreciation 09/30/2022</t>
  </si>
  <si>
    <t>Net Book Value 09/30/22</t>
  </si>
  <si>
    <t>Change in Gross Plant</t>
  </si>
  <si>
    <t>Change in Accumulated Depreciation</t>
  </si>
  <si>
    <t>Total Plant In Service Cost 09/30/2023</t>
  </si>
  <si>
    <t>Total Accumulate Depreciation 09/30/2022</t>
  </si>
  <si>
    <t>Total Accumulated Depreciation 09/30/2023</t>
  </si>
  <si>
    <t>Net Book Value 09/30/23</t>
  </si>
  <si>
    <t>wp-p1</t>
  </si>
  <si>
    <t>Vehicle Plant Additions and Retirements</t>
  </si>
  <si>
    <t>Vehicle Plant In Service</t>
  </si>
  <si>
    <t>Restated Vehicle Plant In Service</t>
  </si>
  <si>
    <t>Twin Lakes Utilities, Inc.</t>
  </si>
  <si>
    <t>wp-n</t>
  </si>
  <si>
    <t>CIAC Amortization Schedule</t>
  </si>
  <si>
    <t>TLUI W</t>
  </si>
  <si>
    <t>TLUI WW</t>
  </si>
  <si>
    <t>Total CIAC Cost</t>
  </si>
  <si>
    <t>Total Accumulated Amortization</t>
  </si>
  <si>
    <t>CIAC Should not amortize for TLUI</t>
  </si>
  <si>
    <t>CIAC Cost 09/30/2021</t>
  </si>
  <si>
    <t>Total CIAC Cost 09/30/2022</t>
  </si>
  <si>
    <t>Accumulated Amortization 09/30/2021</t>
  </si>
  <si>
    <t>Amortization Expense</t>
  </si>
  <si>
    <t>Total Accumulated Amortization 09/30/2022</t>
  </si>
  <si>
    <t>Change in Gross CIAC</t>
  </si>
  <si>
    <t>Change in Accumulated Amortization</t>
  </si>
  <si>
    <t>Total CIAC Cost 09/30/2023</t>
  </si>
  <si>
    <t>Total Accumulated Amortization 09/30/2023</t>
  </si>
  <si>
    <t>GL</t>
  </si>
  <si>
    <t>OBJ_ACCT</t>
  </si>
  <si>
    <t>JDE BU</t>
  </si>
  <si>
    <t>Jan</t>
  </si>
  <si>
    <t>Feb</t>
  </si>
  <si>
    <t>Mar</t>
  </si>
  <si>
    <t>Apr</t>
  </si>
  <si>
    <t>May</t>
  </si>
  <si>
    <t>Jun</t>
  </si>
  <si>
    <t>July</t>
  </si>
  <si>
    <t>Aug</t>
  </si>
  <si>
    <t>Sept</t>
  </si>
  <si>
    <t>President</t>
  </si>
  <si>
    <t>Region</t>
  </si>
  <si>
    <t>State</t>
  </si>
  <si>
    <t>Type</t>
  </si>
  <si>
    <t>State %</t>
  </si>
  <si>
    <t>Region %</t>
  </si>
  <si>
    <t>RVP %</t>
  </si>
  <si>
    <t>WSC %</t>
  </si>
  <si>
    <t>Include</t>
  </si>
  <si>
    <t>2100.320003.15.N10005</t>
  </si>
  <si>
    <t>2100.320003.15</t>
  </si>
  <si>
    <t>N10005</t>
  </si>
  <si>
    <t>PRESIDENT-ATLANTIC</t>
  </si>
  <si>
    <t>Atlantic</t>
  </si>
  <si>
    <t>NC</t>
  </si>
  <si>
    <t>SP</t>
  </si>
  <si>
    <t>2100.320004.15.N10005</t>
  </si>
  <si>
    <t>2100.320004.15</t>
  </si>
  <si>
    <t>2100.320006.10.N10005</t>
  </si>
  <si>
    <t>2100.320006.10</t>
  </si>
  <si>
    <t>WP</t>
  </si>
  <si>
    <t>2100.320007.15.N10005</t>
  </si>
  <si>
    <t>2100.320007.15</t>
  </si>
  <si>
    <t>2100.320010.15.N10005</t>
  </si>
  <si>
    <t>2100.320010.15</t>
  </si>
  <si>
    <t>2100.320011.15.N10005</t>
  </si>
  <si>
    <t>2100.320011.15</t>
  </si>
  <si>
    <t>2100.320012.10.N10005</t>
  </si>
  <si>
    <t>2100.320012.10</t>
  </si>
  <si>
    <t>2100.320013.10.N10005</t>
  </si>
  <si>
    <t>2100.320013.10</t>
  </si>
  <si>
    <t>2100.320014.10.N10005</t>
  </si>
  <si>
    <t>2100.320014.10</t>
  </si>
  <si>
    <t>2100.320015.15.N10005</t>
  </si>
  <si>
    <t>2100.320015.15</t>
  </si>
  <si>
    <t>2100.320017.10.N10005</t>
  </si>
  <si>
    <t>2100.320017.10</t>
  </si>
  <si>
    <t>2100.320018.15.N10005</t>
  </si>
  <si>
    <t>2100.320018.15</t>
  </si>
  <si>
    <t>2100.320020.10.N10005</t>
  </si>
  <si>
    <t>2100.320020.10</t>
  </si>
  <si>
    <t>2100.320021.10.N10005</t>
  </si>
  <si>
    <t>2100.320021.10</t>
  </si>
  <si>
    <t>2100.320022.10.N10005</t>
  </si>
  <si>
    <t>2100.320022.10</t>
  </si>
  <si>
    <t>2100.320023.15.N10005</t>
  </si>
  <si>
    <t>2100.320023.15</t>
  </si>
  <si>
    <t>2100.320024.15.N10005</t>
  </si>
  <si>
    <t>2100.320024.15</t>
  </si>
  <si>
    <t>2100.320025.10.N10005</t>
  </si>
  <si>
    <t>2100.320025.10</t>
  </si>
  <si>
    <t>2100.320026.15.N10005</t>
  </si>
  <si>
    <t>2100.320026.15</t>
  </si>
  <si>
    <t>2100.320028.10.N10005</t>
  </si>
  <si>
    <t>2100.320028.10</t>
  </si>
  <si>
    <t>2100.320029.15.N10005</t>
  </si>
  <si>
    <t>2100.320029.15</t>
  </si>
  <si>
    <t>2100.320031.10.N10005</t>
  </si>
  <si>
    <t>2100.320031.10</t>
  </si>
  <si>
    <t>2100.320032.15.N10005</t>
  </si>
  <si>
    <t>2100.320032.15</t>
  </si>
  <si>
    <t>2100.320034.10.N10005</t>
  </si>
  <si>
    <t>2100.320034.10</t>
  </si>
  <si>
    <t>2100.320035.10.N10005</t>
  </si>
  <si>
    <t>2100.320035.10</t>
  </si>
  <si>
    <t>2100.320036.15.N10005</t>
  </si>
  <si>
    <t>2100.320036.15</t>
  </si>
  <si>
    <t>2100.320038.10.N10005</t>
  </si>
  <si>
    <t>2100.320038.10</t>
  </si>
  <si>
    <t>2100.320039.10.N10005</t>
  </si>
  <si>
    <t>2100.320039.10</t>
  </si>
  <si>
    <t>2100.320040.15.N10005</t>
  </si>
  <si>
    <t>2100.320040.15</t>
  </si>
  <si>
    <t>2100.320042.15.N10005</t>
  </si>
  <si>
    <t>2100.320042.15</t>
  </si>
  <si>
    <t>2100.320043.10.N10005</t>
  </si>
  <si>
    <t>2100.320043.10</t>
  </si>
  <si>
    <t>2100.320044.15.N10005</t>
  </si>
  <si>
    <t>2100.320044.15</t>
  </si>
  <si>
    <t>2100.320046.15.N10005</t>
  </si>
  <si>
    <t>2100.320046.15</t>
  </si>
  <si>
    <t>2100.320047.10.N10005</t>
  </si>
  <si>
    <t>2100.320047.10</t>
  </si>
  <si>
    <t>2100.320048.10.N10005</t>
  </si>
  <si>
    <t>2100.320048.10</t>
  </si>
  <si>
    <t>2100.320049.10.N10005</t>
  </si>
  <si>
    <t>2100.320049.10</t>
  </si>
  <si>
    <t>2100.320050.10.N10005</t>
  </si>
  <si>
    <t>2100.320050.10</t>
  </si>
  <si>
    <t>2100.320051.10.N10005</t>
  </si>
  <si>
    <t>2100.320051.10</t>
  </si>
  <si>
    <t>2100.320052.10.N10005</t>
  </si>
  <si>
    <t>2100.320052.10</t>
  </si>
  <si>
    <t>2100.320053.10.N10005</t>
  </si>
  <si>
    <t>2100.320053.10</t>
  </si>
  <si>
    <t>2100.320054.10.N10005</t>
  </si>
  <si>
    <t>2100.320054.10</t>
  </si>
  <si>
    <t>2100.320055.15.N10005</t>
  </si>
  <si>
    <t>2100.320055.15</t>
  </si>
  <si>
    <t>2100.320057.10.N10005</t>
  </si>
  <si>
    <t>2100.320057.10</t>
  </si>
  <si>
    <t>2100.320058.10.N10005</t>
  </si>
  <si>
    <t>2100.320058.10</t>
  </si>
  <si>
    <t>2100.320059.10.N10005</t>
  </si>
  <si>
    <t>2100.320059.10</t>
  </si>
  <si>
    <t>2100.320060.10.N10005</t>
  </si>
  <si>
    <t>2100.320060.10</t>
  </si>
  <si>
    <t>2100.320061.15.N10005</t>
  </si>
  <si>
    <t>2100.320061.15</t>
  </si>
  <si>
    <t>2100.320063.10.N10005</t>
  </si>
  <si>
    <t>2100.320063.10</t>
  </si>
  <si>
    <t>2100.320064.10.N10005</t>
  </si>
  <si>
    <t>2100.320064.10</t>
  </si>
  <si>
    <t>2100.320065.10.N10005</t>
  </si>
  <si>
    <t>2100.320065.10</t>
  </si>
  <si>
    <t>2100.320066.15.N10005</t>
  </si>
  <si>
    <t>2100.320066.15</t>
  </si>
  <si>
    <t>2100.320068.10.N10005</t>
  </si>
  <si>
    <t>2100.320068.10</t>
  </si>
  <si>
    <t>2100.320069.10.N10005</t>
  </si>
  <si>
    <t>2100.320069.10</t>
  </si>
  <si>
    <t>2100.320070.10.N10005</t>
  </si>
  <si>
    <t>2100.320070.10</t>
  </si>
  <si>
    <t>2100.320071.10.N10005</t>
  </si>
  <si>
    <t>2100.320071.10</t>
  </si>
  <si>
    <t>2100.320072.10.N10005</t>
  </si>
  <si>
    <t>2100.320072.10</t>
  </si>
  <si>
    <t>2100.320073.10.N10005</t>
  </si>
  <si>
    <t>2100.320073.10</t>
  </si>
  <si>
    <t>2100.320074.10.N10005</t>
  </si>
  <si>
    <t>2100.320074.10</t>
  </si>
  <si>
    <t>2100.320075.10.N10005</t>
  </si>
  <si>
    <t>2100.320075.10</t>
  </si>
  <si>
    <t>2100.320076.15.N10005</t>
  </si>
  <si>
    <t>2100.320076.15</t>
  </si>
  <si>
    <t>2100.320078.10.N10005</t>
  </si>
  <si>
    <t>2100.320078.10</t>
  </si>
  <si>
    <t>2100.320079.15.N10005</t>
  </si>
  <si>
    <t>2100.320079.15</t>
  </si>
  <si>
    <t>2100.320081.15.N10005</t>
  </si>
  <si>
    <t>2100.320081.15</t>
  </si>
  <si>
    <t>2100.320082.10.N10005</t>
  </si>
  <si>
    <t>2100.320082.10</t>
  </si>
  <si>
    <t>2100.320083.10.N10005</t>
  </si>
  <si>
    <t>2100.320083.10</t>
  </si>
  <si>
    <t>2100.320084.10.N10005</t>
  </si>
  <si>
    <t>2100.320084.10</t>
  </si>
  <si>
    <t>2100.320085.10.N10005</t>
  </si>
  <si>
    <t>2100.320085.10</t>
  </si>
  <si>
    <t>2100.320086.10.N10005</t>
  </si>
  <si>
    <t>2100.320086.10</t>
  </si>
  <si>
    <t>2100.320087.10.N10005</t>
  </si>
  <si>
    <t>2100.320087.10</t>
  </si>
  <si>
    <t>2100.320088.10.N10005</t>
  </si>
  <si>
    <t>2100.320088.10</t>
  </si>
  <si>
    <t>2100.320089.10.N10005</t>
  </si>
  <si>
    <t>2100.320089.10</t>
  </si>
  <si>
    <t>2100.320090.15.N10005</t>
  </si>
  <si>
    <t>2100.320090.15</t>
  </si>
  <si>
    <t>2100.320092.10.N10005</t>
  </si>
  <si>
    <t>2100.320092.10</t>
  </si>
  <si>
    <t>2100.320093.15.N10005</t>
  </si>
  <si>
    <t>2100.320093.15</t>
  </si>
  <si>
    <t>2100.320095.10.N10005</t>
  </si>
  <si>
    <t>2100.320095.10</t>
  </si>
  <si>
    <t>2100.320096.10.N10005</t>
  </si>
  <si>
    <t>2100.320096.10</t>
  </si>
  <si>
    <t>2100.320097.10.N10005</t>
  </si>
  <si>
    <t>2100.320097.10</t>
  </si>
  <si>
    <t>2100.320098.10.N10005</t>
  </si>
  <si>
    <t>2100.320098.10</t>
  </si>
  <si>
    <t>2100.320099.10.N10005</t>
  </si>
  <si>
    <t>2100.320099.10</t>
  </si>
  <si>
    <t>2100.320100.10.N10005</t>
  </si>
  <si>
    <t>2100.320100.10</t>
  </si>
  <si>
    <t>2100.320101.10.N10005</t>
  </si>
  <si>
    <t>2100.320101.10</t>
  </si>
  <si>
    <t>2100.320102.15.N10005</t>
  </si>
  <si>
    <t>2100.320102.15</t>
  </si>
  <si>
    <t>2100.320103.10.N10005</t>
  </si>
  <si>
    <t>2100.320103.10</t>
  </si>
  <si>
    <t>2100.320104.10.N10005</t>
  </si>
  <si>
    <t>2100.320104.10</t>
  </si>
  <si>
    <t>2100.320105.10.N10005</t>
  </si>
  <si>
    <t>2100.320105.10</t>
  </si>
  <si>
    <t>2100.320106.10.N10005</t>
  </si>
  <si>
    <t>2100.320106.10</t>
  </si>
  <si>
    <t>2100.320107.10.N10005</t>
  </si>
  <si>
    <t>2100.320107.10</t>
  </si>
  <si>
    <t>2100.320108.10.N10005</t>
  </si>
  <si>
    <t>2100.320108.10</t>
  </si>
  <si>
    <t>2100.320109.15.N10005</t>
  </si>
  <si>
    <t>2100.320109.15</t>
  </si>
  <si>
    <t>2100.320110.15.N10005</t>
  </si>
  <si>
    <t>2100.320110.15</t>
  </si>
  <si>
    <t>2100.320111.10.N10005</t>
  </si>
  <si>
    <t>2100.320111.10</t>
  </si>
  <si>
    <t>2100.320119.10.N10005</t>
  </si>
  <si>
    <t>2100.320119.10</t>
  </si>
  <si>
    <t>2100.320121.10.N10005</t>
  </si>
  <si>
    <t>2100.320121.10</t>
  </si>
  <si>
    <t>2100.320123.15.N10005</t>
  </si>
  <si>
    <t>2100.320123.15</t>
  </si>
  <si>
    <t>2100.320125.10.N10005</t>
  </si>
  <si>
    <t>2100.320125.10</t>
  </si>
  <si>
    <t>2100.320126.15.N10005</t>
  </si>
  <si>
    <t>2100.320126.15</t>
  </si>
  <si>
    <t>2100.320128.10.N10005</t>
  </si>
  <si>
    <t>2100.320128.10</t>
  </si>
  <si>
    <t>2100.320130.10.N10005</t>
  </si>
  <si>
    <t>2100.320130.10</t>
  </si>
  <si>
    <t>2100.320131.15.N10005</t>
  </si>
  <si>
    <t>2100.320131.15</t>
  </si>
  <si>
    <t>2100.320132.10.N10005</t>
  </si>
  <si>
    <t>2100.320132.10</t>
  </si>
  <si>
    <t>2100.320133.15.N10005</t>
  </si>
  <si>
    <t>2100.320133.15</t>
  </si>
  <si>
    <t>2100.320135.10.N10005</t>
  </si>
  <si>
    <t>2100.320135.10</t>
  </si>
  <si>
    <t>2100.320136.10.N10005</t>
  </si>
  <si>
    <t>2100.320136.10</t>
  </si>
  <si>
    <t>2100.320137.15.N10005</t>
  </si>
  <si>
    <t>2100.320137.15</t>
  </si>
  <si>
    <t>2100.320139.10.N10005</t>
  </si>
  <si>
    <t>2100.320139.10</t>
  </si>
  <si>
    <t>2100.320140.10.N10005</t>
  </si>
  <si>
    <t>2100.320140.10</t>
  </si>
  <si>
    <t>2100.320141.10.N10005</t>
  </si>
  <si>
    <t>2100.320141.10</t>
  </si>
  <si>
    <t>2100.320142.10.N10005</t>
  </si>
  <si>
    <t>2100.320142.10</t>
  </si>
  <si>
    <t>2100.320143.10.N10005</t>
  </si>
  <si>
    <t>2100.320143.10</t>
  </si>
  <si>
    <t>2100.320144.10.N10005</t>
  </si>
  <si>
    <t>2100.320144.10</t>
  </si>
  <si>
    <t>2100.320145.15.N10005</t>
  </si>
  <si>
    <t>2100.320145.15</t>
  </si>
  <si>
    <t>2100.320147.10.N10005</t>
  </si>
  <si>
    <t>2100.320147.10</t>
  </si>
  <si>
    <t>2100.320149.10.N10005</t>
  </si>
  <si>
    <t>2100.320149.10</t>
  </si>
  <si>
    <t>2100.320150.15.N10005</t>
  </si>
  <si>
    <t>2100.320150.15</t>
  </si>
  <si>
    <t>2100.320152.10.N10005</t>
  </si>
  <si>
    <t>2100.320152.10</t>
  </si>
  <si>
    <t>2100.320153.10.N10005</t>
  </si>
  <si>
    <t>2100.320153.10</t>
  </si>
  <si>
    <t>2100.320154.15.N10005</t>
  </si>
  <si>
    <t>2100.320154.15</t>
  </si>
  <si>
    <t>2100.320156.10.N10005</t>
  </si>
  <si>
    <t>2100.320156.10</t>
  </si>
  <si>
    <t>2100.320157.15.N10005</t>
  </si>
  <si>
    <t>2100.320157.15</t>
  </si>
  <si>
    <t>2100.320159.10.N10005</t>
  </si>
  <si>
    <t>2100.320159.10</t>
  </si>
  <si>
    <t>2100.320160.10.N10005</t>
  </si>
  <si>
    <t>2100.320160.10</t>
  </si>
  <si>
    <t>2100.320161.10.N10005</t>
  </si>
  <si>
    <t>2100.320161.10</t>
  </si>
  <si>
    <t>2100.320162.10.N10005</t>
  </si>
  <si>
    <t>2100.320162.10</t>
  </si>
  <si>
    <t>2100.320163.10.N10005</t>
  </si>
  <si>
    <t>2100.320163.10</t>
  </si>
  <si>
    <t>2100.320164.10.N10005</t>
  </si>
  <si>
    <t>2100.320164.10</t>
  </si>
  <si>
    <t>2100.320165.10.N10005</t>
  </si>
  <si>
    <t>2100.320165.10</t>
  </si>
  <si>
    <t>2100.320166.10.N10005</t>
  </si>
  <si>
    <t>2100.320166.10</t>
  </si>
  <si>
    <t>2100.320167.10.N10005</t>
  </si>
  <si>
    <t>2100.320167.10</t>
  </si>
  <si>
    <t>2100.320168.10.N10005</t>
  </si>
  <si>
    <t>2100.320168.10</t>
  </si>
  <si>
    <t>2100.320169.10.N10005</t>
  </si>
  <si>
    <t>2100.320169.10</t>
  </si>
  <si>
    <t>2100.320170.10.N10005</t>
  </si>
  <si>
    <t>2100.320170.10</t>
  </si>
  <si>
    <t>2100.320172.10.N10005</t>
  </si>
  <si>
    <t>2100.320172.10</t>
  </si>
  <si>
    <t>2100.320173.10.N10005</t>
  </si>
  <si>
    <t>2100.320173.10</t>
  </si>
  <si>
    <t>2100.320174.10.N10005</t>
  </si>
  <si>
    <t>2100.320174.10</t>
  </si>
  <si>
    <t>2100.320176.10.N10005</t>
  </si>
  <si>
    <t>2100.320176.10</t>
  </si>
  <si>
    <t>2100.320177.15.N10005</t>
  </si>
  <si>
    <t>2100.320177.15</t>
  </si>
  <si>
    <t>2100.320179.10.N10005</t>
  </si>
  <si>
    <t>2100.320180.15.N10005</t>
  </si>
  <si>
    <t>2100.320182.10.N10005</t>
  </si>
  <si>
    <t>2100.320182.10</t>
  </si>
  <si>
    <t>2100.320183.15.N10005</t>
  </si>
  <si>
    <t>2100.320183.15</t>
  </si>
  <si>
    <t>2100.320185.10.N10005</t>
  </si>
  <si>
    <t>2100.320185.10</t>
  </si>
  <si>
    <t>2100.320186.15.N10005</t>
  </si>
  <si>
    <t>2100.320186.15</t>
  </si>
  <si>
    <t>2100.320188.15.N10005</t>
  </si>
  <si>
    <t>2100.320188.15</t>
  </si>
  <si>
    <t>2100.320190.10.N10005</t>
  </si>
  <si>
    <t>2100.320190.10</t>
  </si>
  <si>
    <t>2100.320191.15.N10005</t>
  </si>
  <si>
    <t>2100.320191.15</t>
  </si>
  <si>
    <t>2100.320193.15.N10005</t>
  </si>
  <si>
    <t>2100.320193.15</t>
  </si>
  <si>
    <t>2100.320195.10.N10005</t>
  </si>
  <si>
    <t>2100.320195.10</t>
  </si>
  <si>
    <t>2100.320196.15.N10005</t>
  </si>
  <si>
    <t>2100.320196.15</t>
  </si>
  <si>
    <t>2100.320197.10.N10005</t>
  </si>
  <si>
    <t>2100.320197.10</t>
  </si>
  <si>
    <t>2100.320198.15.N10005</t>
  </si>
  <si>
    <t>2100.320198.15</t>
  </si>
  <si>
    <t>2100.320200.10.N10005</t>
  </si>
  <si>
    <t>2100.320200.10</t>
  </si>
  <si>
    <t>2100.320201.15.N10005</t>
  </si>
  <si>
    <t>2100.320201.15</t>
  </si>
  <si>
    <t>2100.320204.10.N10005</t>
  </si>
  <si>
    <t>2100.320204.10</t>
  </si>
  <si>
    <t>2100.320205.15.N10005</t>
  </si>
  <si>
    <t>2100.320205.15</t>
  </si>
  <si>
    <t>2100.320207.10.N10005</t>
  </si>
  <si>
    <t>2100.320207.10</t>
  </si>
  <si>
    <t>2100.320208.10.N10005</t>
  </si>
  <si>
    <t>2100.320208.10</t>
  </si>
  <si>
    <t>2100.320209.10.N10005</t>
  </si>
  <si>
    <t>2100.320209.10</t>
  </si>
  <si>
    <t>2100.320212.10.N10005</t>
  </si>
  <si>
    <t>2100.320212.10</t>
  </si>
  <si>
    <t>2100.320216.10.N10005</t>
  </si>
  <si>
    <t>2100.320216.10</t>
  </si>
  <si>
    <t>SC</t>
  </si>
  <si>
    <t>2100.320217.15.N10005</t>
  </si>
  <si>
    <t>2100.320217.15</t>
  </si>
  <si>
    <t>2100.320221.10.N10005</t>
  </si>
  <si>
    <t>2100.320221.10</t>
  </si>
  <si>
    <t>2100.320222.15.N10005</t>
  </si>
  <si>
    <t>2100.320222.15</t>
  </si>
  <si>
    <t>2100.320224.15.N10005</t>
  </si>
  <si>
    <t>2100.320242.15.N10005</t>
  </si>
  <si>
    <t>2105.321005.10.N10005</t>
  </si>
  <si>
    <t>2105.321005.10</t>
  </si>
  <si>
    <t>TN</t>
  </si>
  <si>
    <t>2200.310020.10.N10005</t>
  </si>
  <si>
    <t>2200.310020.10</t>
  </si>
  <si>
    <t>PRESIDENT-MIDWEST/MID ATLANTIC</t>
  </si>
  <si>
    <t>Midwest</t>
  </si>
  <si>
    <t>IL</t>
  </si>
  <si>
    <t>2200.310025.10.N10005</t>
  </si>
  <si>
    <t>2200.310025.10</t>
  </si>
  <si>
    <t>2200.310030.15.N10005</t>
  </si>
  <si>
    <t>2200.310030.15</t>
  </si>
  <si>
    <t>2200.310040.10.N10005</t>
  </si>
  <si>
    <t>2200.310040.10</t>
  </si>
  <si>
    <t>2200.310045.10.N10005</t>
  </si>
  <si>
    <t>2200.310045.10</t>
  </si>
  <si>
    <t>2200.310050.10.N10005</t>
  </si>
  <si>
    <t>2200.310050.10</t>
  </si>
  <si>
    <t>2200.310055.10.N10005</t>
  </si>
  <si>
    <t>2200.310055.10</t>
  </si>
  <si>
    <t>2200.310060.10.N10005</t>
  </si>
  <si>
    <t>2200.310060.10</t>
  </si>
  <si>
    <t>2200.310065.15.N10005</t>
  </si>
  <si>
    <t>2200.310065.15</t>
  </si>
  <si>
    <t>2200.310075.10.N10005</t>
  </si>
  <si>
    <t>2200.310075.10</t>
  </si>
  <si>
    <t>2200.310080.15.N10005</t>
  </si>
  <si>
    <t>2200.310080.15</t>
  </si>
  <si>
    <t>2200.310090.10.N10005</t>
  </si>
  <si>
    <t>2200.310090.10</t>
  </si>
  <si>
    <t>2200.310095.10.N10005</t>
  </si>
  <si>
    <t>2200.310095.10</t>
  </si>
  <si>
    <t>2200.310100.10.N10005</t>
  </si>
  <si>
    <t>2200.310100.10</t>
  </si>
  <si>
    <t>2200.310105.10.N10005</t>
  </si>
  <si>
    <t>2200.310105.10</t>
  </si>
  <si>
    <t>2200.310110.15.N10005</t>
  </si>
  <si>
    <t>2200.310110.15</t>
  </si>
  <si>
    <t>2200.310120.10.N10005</t>
  </si>
  <si>
    <t>2200.310120.10</t>
  </si>
  <si>
    <t>2200.310125.10.N10005</t>
  </si>
  <si>
    <t>2200.310125.10</t>
  </si>
  <si>
    <t>2200.310130.10.N10005</t>
  </si>
  <si>
    <t>2200.310130.10</t>
  </si>
  <si>
    <t>2200.310135.10.N10005</t>
  </si>
  <si>
    <t>2200.310135.10</t>
  </si>
  <si>
    <t>2200.310140.10.N10005</t>
  </si>
  <si>
    <t>2200.310140.10</t>
  </si>
  <si>
    <t>2200.310145.10.N10005</t>
  </si>
  <si>
    <t>2200.310145.10</t>
  </si>
  <si>
    <t>2200.310150.15.N10005</t>
  </si>
  <si>
    <t>2200.310150.15</t>
  </si>
  <si>
    <t>2200.310155.10.N10005</t>
  </si>
  <si>
    <t>2200.310155.10</t>
  </si>
  <si>
    <t>2200.310160.15.N10005</t>
  </si>
  <si>
    <t>2200.310160.15</t>
  </si>
  <si>
    <t>2200.310170.15.N10005</t>
  </si>
  <si>
    <t>2200.310170.15</t>
  </si>
  <si>
    <t>2200.310175.10.N10005</t>
  </si>
  <si>
    <t>2200.310175.10</t>
  </si>
  <si>
    <t>2200.310180.15.N10005</t>
  </si>
  <si>
    <t>2200.310180.15</t>
  </si>
  <si>
    <t>2200.310190.10.N10005</t>
  </si>
  <si>
    <t>2200.310190.10</t>
  </si>
  <si>
    <t>2200.310200.10.N10005</t>
  </si>
  <si>
    <t>2200.310200.10</t>
  </si>
  <si>
    <t>2200.310205.15.N10005</t>
  </si>
  <si>
    <t>2200.310205.15</t>
  </si>
  <si>
    <t>2200.310315.10.N10005</t>
  </si>
  <si>
    <t>2200.310315.10</t>
  </si>
  <si>
    <t>2200.310320.15.N10005</t>
  </si>
  <si>
    <t>2200.310320.15</t>
  </si>
  <si>
    <t>2200.310330.10.N10005</t>
  </si>
  <si>
    <t>2205.311010.10.N10005</t>
  </si>
  <si>
    <t>2205.311010.10</t>
  </si>
  <si>
    <t>IN</t>
  </si>
  <si>
    <t>2205.311015.15.N10005</t>
  </si>
  <si>
    <t>2205.311015.15</t>
  </si>
  <si>
    <t>2205.311025.10.N10005</t>
  </si>
  <si>
    <t>2205.311025.10</t>
  </si>
  <si>
    <t>2205.311030.15.N10005</t>
  </si>
  <si>
    <t>2205.311030.15</t>
  </si>
  <si>
    <t>2205.311040.10.N10005</t>
  </si>
  <si>
    <t>2205.311040.10</t>
  </si>
  <si>
    <t>2210.312010.10.N10005</t>
  </si>
  <si>
    <t>2210.312010.10</t>
  </si>
  <si>
    <t>KY</t>
  </si>
  <si>
    <t>2210.312015.10.N10005</t>
  </si>
  <si>
    <t>2210.312015.10</t>
  </si>
  <si>
    <t>2210.312020.15.N10005</t>
  </si>
  <si>
    <t>2210.312020.15</t>
  </si>
  <si>
    <t>2210.312030.15.N10005</t>
  </si>
  <si>
    <t>2210.312030.15</t>
  </si>
  <si>
    <t>2215.315010.10.N10005</t>
  </si>
  <si>
    <t>2215.315010.10</t>
  </si>
  <si>
    <t>Mid Atlantic</t>
  </si>
  <si>
    <t>PA</t>
  </si>
  <si>
    <t>2215.315015.15.N10005</t>
  </si>
  <si>
    <t>2215.315015.15</t>
  </si>
  <si>
    <t>2215.315020.10.N10005</t>
  </si>
  <si>
    <t>2215.315020.10</t>
  </si>
  <si>
    <t>2215.315025.15.N10005</t>
  </si>
  <si>
    <t>2215.315025.15</t>
  </si>
  <si>
    <t>2215.315035.10.N10005</t>
  </si>
  <si>
    <t>2215.315035.10</t>
  </si>
  <si>
    <t>2215.315040.15.N10005</t>
  </si>
  <si>
    <t>2215.315040.15</t>
  </si>
  <si>
    <t>2225.313015.10.N10005</t>
  </si>
  <si>
    <t>2225.313015.10</t>
  </si>
  <si>
    <t>MD</t>
  </si>
  <si>
    <t>2225.313020.10.N10005</t>
  </si>
  <si>
    <t>2225.313020.10</t>
  </si>
  <si>
    <t>2230.313030.10.N10005</t>
  </si>
  <si>
    <t>2230.313030.10</t>
  </si>
  <si>
    <t>2230.313035.15.N10005</t>
  </si>
  <si>
    <t>2230.313035.15</t>
  </si>
  <si>
    <t>2235.313025.10.N10005</t>
  </si>
  <si>
    <t>2235.313025.10</t>
  </si>
  <si>
    <t>2240.314005.10.N10005</t>
  </si>
  <si>
    <t>2240.314005.10</t>
  </si>
  <si>
    <t>NJ</t>
  </si>
  <si>
    <t>2240.314010.15.N10005</t>
  </si>
  <si>
    <t>2240.314010.15</t>
  </si>
  <si>
    <t>2250.316005.15.N10005</t>
  </si>
  <si>
    <t>2250.316005.15</t>
  </si>
  <si>
    <t>VA</t>
  </si>
  <si>
    <t>2255.316010.10.N10005</t>
  </si>
  <si>
    <t>2255.316010.10</t>
  </si>
  <si>
    <t>2255.316015.15.N10005</t>
  </si>
  <si>
    <t>2255.316015.15</t>
  </si>
  <si>
    <t>2310.350035.10.N10005</t>
  </si>
  <si>
    <t>2310.350035.10</t>
  </si>
  <si>
    <t>PRESIDENT-SC</t>
  </si>
  <si>
    <t>2310.350040.10.N10005</t>
  </si>
  <si>
    <t>2310.350040.10</t>
  </si>
  <si>
    <t>2310.350045.10.N10005</t>
  </si>
  <si>
    <t>2310.350045.10</t>
  </si>
  <si>
    <t>2310.350050.15.N10005</t>
  </si>
  <si>
    <t>2310.350050.15</t>
  </si>
  <si>
    <t>2310.350060.10.N10005</t>
  </si>
  <si>
    <t>2310.350060.10</t>
  </si>
  <si>
    <t>2310.350065.15.N10005</t>
  </si>
  <si>
    <t>2310.350065.15</t>
  </si>
  <si>
    <t>2310.350070.10.N10005</t>
  </si>
  <si>
    <t>2310.350070.10</t>
  </si>
  <si>
    <t>2310.350075.15.N10005</t>
  </si>
  <si>
    <t>2310.350075.15</t>
  </si>
  <si>
    <t>2310.350085.15.N10005</t>
  </si>
  <si>
    <t>2310.350085.15</t>
  </si>
  <si>
    <t>2310.350090.10.N10005</t>
  </si>
  <si>
    <t>2310.350090.10</t>
  </si>
  <si>
    <t>2310.350095.10.N10005</t>
  </si>
  <si>
    <t>2310.350095.10</t>
  </si>
  <si>
    <t>2310.350100.15.N10005</t>
  </si>
  <si>
    <t>2310.350100.15</t>
  </si>
  <si>
    <t>2310.350110.15.N10005</t>
  </si>
  <si>
    <t>2310.350110.15</t>
  </si>
  <si>
    <t>2310.350115.15.N10005</t>
  </si>
  <si>
    <t>2310.350115.15</t>
  </si>
  <si>
    <t>2310.350120.10.N10005</t>
  </si>
  <si>
    <t>2310.350120.10</t>
  </si>
  <si>
    <t>2310.350125.10.N10005</t>
  </si>
  <si>
    <t>2310.350125.10</t>
  </si>
  <si>
    <t>2310.350130.10.N10005</t>
  </si>
  <si>
    <t>2310.350130.10</t>
  </si>
  <si>
    <t>2310.350135.15.N10005</t>
  </si>
  <si>
    <t>2310.350135.15</t>
  </si>
  <si>
    <t>2310.350140.10.N10005</t>
  </si>
  <si>
    <t>2310.350140.10</t>
  </si>
  <si>
    <t>2310.350145.15.N10005</t>
  </si>
  <si>
    <t>2310.350145.15</t>
  </si>
  <si>
    <t>2310.350150.15.N10005</t>
  </si>
  <si>
    <t>2310.350150.15</t>
  </si>
  <si>
    <t>2310.350155.10.N10005</t>
  </si>
  <si>
    <t>2310.350155.10</t>
  </si>
  <si>
    <t>2310.350160.15.N10005</t>
  </si>
  <si>
    <t>2310.350160.15</t>
  </si>
  <si>
    <t>2310.350170.10.N10005</t>
  </si>
  <si>
    <t>2310.350170.10</t>
  </si>
  <si>
    <t>2310.350175.15.N10005</t>
  </si>
  <si>
    <t>2310.350175.15</t>
  </si>
  <si>
    <t>2310.350185.10.N10005</t>
  </si>
  <si>
    <t>2310.350185.10</t>
  </si>
  <si>
    <t>2310.350190.15.N10005</t>
  </si>
  <si>
    <t>2310.350190.15</t>
  </si>
  <si>
    <t>2310.350200.10.N10005</t>
  </si>
  <si>
    <t>2310.350200.10</t>
  </si>
  <si>
    <t>2310.350205.10.N10005</t>
  </si>
  <si>
    <t>2310.350205.10</t>
  </si>
  <si>
    <t>2310.350210.10.N10005</t>
  </si>
  <si>
    <t>2310.350210.10</t>
  </si>
  <si>
    <t>2310.350215.10.N10005</t>
  </si>
  <si>
    <t>2310.350215.10</t>
  </si>
  <si>
    <t>2310.350220.10.N10005</t>
  </si>
  <si>
    <t>2310.350220.10</t>
  </si>
  <si>
    <t>2310.350225.15.N10005</t>
  </si>
  <si>
    <t>2310.350225.15</t>
  </si>
  <si>
    <t>2310.350230.10.N10005</t>
  </si>
  <si>
    <t>2310.350230.10</t>
  </si>
  <si>
    <t>2310.350235.15.N10005</t>
  </si>
  <si>
    <t>2310.350235.15</t>
  </si>
  <si>
    <t>2310.350240.10.N10005</t>
  </si>
  <si>
    <t>2310.350240.10</t>
  </si>
  <si>
    <t>2310.350245.15.N10005</t>
  </si>
  <si>
    <t>2310.350245.15</t>
  </si>
  <si>
    <t>2310.350255.10.N10005</t>
  </si>
  <si>
    <t>2310.350255.10</t>
  </si>
  <si>
    <t>2310.350265.15.N10005</t>
  </si>
  <si>
    <t>2310.350265.15</t>
  </si>
  <si>
    <t>2310.350290.10.N10005</t>
  </si>
  <si>
    <t>2310.350290.10</t>
  </si>
  <si>
    <t>2310.350295.10.N10005</t>
  </si>
  <si>
    <t>2310.350295.10</t>
  </si>
  <si>
    <t>2310.350305.10.N10005</t>
  </si>
  <si>
    <t>2310.350305.10</t>
  </si>
  <si>
    <t>2310.350310.10.N10005</t>
  </si>
  <si>
    <t>2310.350310.10</t>
  </si>
  <si>
    <t>2310.350315.10.N10005</t>
  </si>
  <si>
    <t>2310.350315.10</t>
  </si>
  <si>
    <t>2310.350320.10.N10005</t>
  </si>
  <si>
    <t>2310.350320.10</t>
  </si>
  <si>
    <t>2310.350325.10.N10005</t>
  </si>
  <si>
    <t>2310.350325.10</t>
  </si>
  <si>
    <t>2310.350330.10.N10005</t>
  </si>
  <si>
    <t>2310.350330.10</t>
  </si>
  <si>
    <t>2310.350335.10.N10005</t>
  </si>
  <si>
    <t>2310.350335.10</t>
  </si>
  <si>
    <t>2310.350340.10.N10005</t>
  </si>
  <si>
    <t>2310.350340.10</t>
  </si>
  <si>
    <t>2310.350345.10.N10005</t>
  </si>
  <si>
    <t>2310.350345.10</t>
  </si>
  <si>
    <t>2310.350350.10.N10005</t>
  </si>
  <si>
    <t>2310.350350.10</t>
  </si>
  <si>
    <t>2310.350355.10.N10005</t>
  </si>
  <si>
    <t>2310.350355.10</t>
  </si>
  <si>
    <t>2310.350360.10.N10005</t>
  </si>
  <si>
    <t>2310.350360.10</t>
  </si>
  <si>
    <t>2310.350365.10.N10005</t>
  </si>
  <si>
    <t>2310.350365.10</t>
  </si>
  <si>
    <t>2310.350370.10.N10005</t>
  </si>
  <si>
    <t>2310.350370.10</t>
  </si>
  <si>
    <t>2310.350375.10.N10005</t>
  </si>
  <si>
    <t>2310.350375.10</t>
  </si>
  <si>
    <t>2310.350380.10.N10005</t>
  </si>
  <si>
    <t>2310.350380.10</t>
  </si>
  <si>
    <t>2310.350385.10.N10005</t>
  </si>
  <si>
    <t>2310.350385.10</t>
  </si>
  <si>
    <t>2310.350390.10.N10005</t>
  </si>
  <si>
    <t>2310.350390.10</t>
  </si>
  <si>
    <t>2310.350395.10.N10005</t>
  </si>
  <si>
    <t>2310.350395.10</t>
  </si>
  <si>
    <t>2310.350400.10.N10005</t>
  </si>
  <si>
    <t>2310.350400.10</t>
  </si>
  <si>
    <t>2310.350405.10.N10005</t>
  </si>
  <si>
    <t>2310.350405.10</t>
  </si>
  <si>
    <t>2310.350410.10.N10005</t>
  </si>
  <si>
    <t>2310.350410.10</t>
  </si>
  <si>
    <t>2310.350415.10.N10005</t>
  </si>
  <si>
    <t>2310.350415.10</t>
  </si>
  <si>
    <t>2310.350420.10.N10005</t>
  </si>
  <si>
    <t>2310.350420.10</t>
  </si>
  <si>
    <t>2310.350425.10.N10005</t>
  </si>
  <si>
    <t>2310.350425.10</t>
  </si>
  <si>
    <t>2310.350430.10.N10005</t>
  </si>
  <si>
    <t>2310.350430.10</t>
  </si>
  <si>
    <t>2310.350435.10.N10005</t>
  </si>
  <si>
    <t>2310.350435.10</t>
  </si>
  <si>
    <t>2310.350440.10.N10005</t>
  </si>
  <si>
    <t>2310.350440.10</t>
  </si>
  <si>
    <t>2310.350445.10.N10005</t>
  </si>
  <si>
    <t>2310.350445.10</t>
  </si>
  <si>
    <t>2310.350450.10.N10005</t>
  </si>
  <si>
    <t>2310.350450.10</t>
  </si>
  <si>
    <t>2310.350455.10.N10005</t>
  </si>
  <si>
    <t>2310.350455.10</t>
  </si>
  <si>
    <t>2310.350460.10.N10005</t>
  </si>
  <si>
    <t>2310.350460.10</t>
  </si>
  <si>
    <t>2310.350465.10.N10005</t>
  </si>
  <si>
    <t>2310.350465.10</t>
  </si>
  <si>
    <t>2310.350470.15.N10005</t>
  </si>
  <si>
    <t>2310.350470.15</t>
  </si>
  <si>
    <t>2310.350480.10.N10005</t>
  </si>
  <si>
    <t>2310.350480.10</t>
  </si>
  <si>
    <t>2310.350485.15.N10005</t>
  </si>
  <si>
    <t>2310.350485.15</t>
  </si>
  <si>
    <t>2310.350495.10.N10005</t>
  </si>
  <si>
    <t>2310.350495.10</t>
  </si>
  <si>
    <t>2310.350500.10.N10005</t>
  </si>
  <si>
    <t>2310.350500.10</t>
  </si>
  <si>
    <t>2310.350505.10.N10005</t>
  </si>
  <si>
    <t>2310.350505.10</t>
  </si>
  <si>
    <t>2310.350510.10.N10005</t>
  </si>
  <si>
    <t>2310.350510.10</t>
  </si>
  <si>
    <t>2310.350515.10.N10005</t>
  </si>
  <si>
    <t>2310.350515.10</t>
  </si>
  <si>
    <t>2310.350520.10.N10005</t>
  </si>
  <si>
    <t>2310.350520.10</t>
  </si>
  <si>
    <t>2310.350525.15.N10005</t>
  </si>
  <si>
    <t>2310.350525.15</t>
  </si>
  <si>
    <t>2310.350535.10.N10005</t>
  </si>
  <si>
    <t>2310.350535.10</t>
  </si>
  <si>
    <t>2310.350540.15.N10005</t>
  </si>
  <si>
    <t>2310.350540.15</t>
  </si>
  <si>
    <t>2310.350550.10.N10005</t>
  </si>
  <si>
    <t>2310.350550.10</t>
  </si>
  <si>
    <t>2310.350555.10.N10005</t>
  </si>
  <si>
    <t>2310.350555.10</t>
  </si>
  <si>
    <t>2310.350560.10.N10005</t>
  </si>
  <si>
    <t>2310.350560.10</t>
  </si>
  <si>
    <t>2310.350565.10.N10005</t>
  </si>
  <si>
    <t>2310.350565.10</t>
  </si>
  <si>
    <t>2310.350570.10.N10005</t>
  </si>
  <si>
    <t>2310.350570.10</t>
  </si>
  <si>
    <t>2310.350575.10.N10005</t>
  </si>
  <si>
    <t>2310.350575.10</t>
  </si>
  <si>
    <t>2310.350580.10.N10005</t>
  </si>
  <si>
    <t>2310.350580.10</t>
  </si>
  <si>
    <t>2310.350585.10.N10005</t>
  </si>
  <si>
    <t>2310.350585.10</t>
  </si>
  <si>
    <t>2310.350590.10.N10005</t>
  </si>
  <si>
    <t>2310.350590.10</t>
  </si>
  <si>
    <t>2310.350595.10.N10005</t>
  </si>
  <si>
    <t>2310.350595.10</t>
  </si>
  <si>
    <t>2310.350600.10.N10005</t>
  </si>
  <si>
    <t>2310.350600.10</t>
  </si>
  <si>
    <t>2310.350605.10.N10005</t>
  </si>
  <si>
    <t>2310.350605.10</t>
  </si>
  <si>
    <t>2310.350610.10.N10005</t>
  </si>
  <si>
    <t>2310.350610.10</t>
  </si>
  <si>
    <t>2310.350615.10.N10005</t>
  </si>
  <si>
    <t>2310.350615.10</t>
  </si>
  <si>
    <t>2310.350620.10.N10005</t>
  </si>
  <si>
    <t>2310.350620.10</t>
  </si>
  <si>
    <t>2310.350625.10.N10005</t>
  </si>
  <si>
    <t>2310.350625.10</t>
  </si>
  <si>
    <t>2310.350630.10.N10005</t>
  </si>
  <si>
    <t>2310.350630.10</t>
  </si>
  <si>
    <t>2310.350635.10.N10005</t>
  </si>
  <si>
    <t>2310.350635.10</t>
  </si>
  <si>
    <t>2310.350640.10.N10005</t>
  </si>
  <si>
    <t>2310.350640.10</t>
  </si>
  <si>
    <t>2310.350645.10.N10005</t>
  </si>
  <si>
    <t>2310.350645.10</t>
  </si>
  <si>
    <t>2310.350650.10.N10005</t>
  </si>
  <si>
    <t>2310.350650.10</t>
  </si>
  <si>
    <t>2310.350655.10.N10005</t>
  </si>
  <si>
    <t>2310.350655.10</t>
  </si>
  <si>
    <t>2310.350660.10.N10005</t>
  </si>
  <si>
    <t>2310.350660.10</t>
  </si>
  <si>
    <t>2310.350665.10.N10005</t>
  </si>
  <si>
    <t>2310.350665.10</t>
  </si>
  <si>
    <t>2310.350670.10.N10005</t>
  </si>
  <si>
    <t>2310.350670.10</t>
  </si>
  <si>
    <t>2310.350675.10.N10005</t>
  </si>
  <si>
    <t>2310.350675.10</t>
  </si>
  <si>
    <t>2310.350680.10.N10005</t>
  </si>
  <si>
    <t>2310.350680.10</t>
  </si>
  <si>
    <t>2310.350685.10.N10005</t>
  </si>
  <si>
    <t>2310.350685.10</t>
  </si>
  <si>
    <t>2310.350690.10.N10005</t>
  </si>
  <si>
    <t>2310.350690.10</t>
  </si>
  <si>
    <t>2310.350695.10.N10005</t>
  </si>
  <si>
    <t>2310.350695.10</t>
  </si>
  <si>
    <t>2310.350700.10.N10005</t>
  </si>
  <si>
    <t>2310.350700.10</t>
  </si>
  <si>
    <t>2310.350705.10.N10005</t>
  </si>
  <si>
    <t>2310.350705.10</t>
  </si>
  <si>
    <t>2310.350710.10.N10005</t>
  </si>
  <si>
    <t>2310.350710.10</t>
  </si>
  <si>
    <t>2310.350715.10.N10005</t>
  </si>
  <si>
    <t>2310.350715.10</t>
  </si>
  <si>
    <t>2310.350720.10.N10005</t>
  </si>
  <si>
    <t>2310.350720.10</t>
  </si>
  <si>
    <t>2310.350725.10.N10005</t>
  </si>
  <si>
    <t>2310.350725.10</t>
  </si>
  <si>
    <t>2310.350730.10.N10005</t>
  </si>
  <si>
    <t>2310.350730.10</t>
  </si>
  <si>
    <t>2310.350735.10.N10005</t>
  </si>
  <si>
    <t>2310.350735.10</t>
  </si>
  <si>
    <t>2310.350740.10.N10005</t>
  </si>
  <si>
    <t>2310.350740.10</t>
  </si>
  <si>
    <t>2310.350750.10.N10005</t>
  </si>
  <si>
    <t>2310.350750.10</t>
  </si>
  <si>
    <t>2310.350755.10.N10005</t>
  </si>
  <si>
    <t>2310.350755.10</t>
  </si>
  <si>
    <t>2310.350760.10.N10005</t>
  </si>
  <si>
    <t>2310.350760.10</t>
  </si>
  <si>
    <t>2310.350765.15.N10005</t>
  </si>
  <si>
    <t>2310.350765.15</t>
  </si>
  <si>
    <t>2310.350775.15.N10005</t>
  </si>
  <si>
    <t>2310.350775.15</t>
  </si>
  <si>
    <t>2310.350780.15.N10005</t>
  </si>
  <si>
    <t>2310.350780.15</t>
  </si>
  <si>
    <t>2310.350785.15.N10005</t>
  </si>
  <si>
    <t>2310.350785.15</t>
  </si>
  <si>
    <t>2310.350790.15.N10005</t>
  </si>
  <si>
    <t>2310.350790.15</t>
  </si>
  <si>
    <t>2310.350795.15.N10005</t>
  </si>
  <si>
    <t>2310.350795.15</t>
  </si>
  <si>
    <t>2310.350800.15.N10005</t>
  </si>
  <si>
    <t>2310.350800.15</t>
  </si>
  <si>
    <t>2310.350805.15.N10005</t>
  </si>
  <si>
    <t>2310.350805.15</t>
  </si>
  <si>
    <t>2310.350815.15.N10005</t>
  </si>
  <si>
    <t>2310.350815.15</t>
  </si>
  <si>
    <t>2400.330300.10.N10005</t>
  </si>
  <si>
    <t>2400.330300.10</t>
  </si>
  <si>
    <t>NON-REGULATED</t>
  </si>
  <si>
    <t>Non-reg</t>
  </si>
  <si>
    <t>FL</t>
  </si>
  <si>
    <t>2410.330020.15.N10005</t>
  </si>
  <si>
    <t>2410.330020.15</t>
  </si>
  <si>
    <t>PRESIDENT-FL</t>
  </si>
  <si>
    <t>Florida</t>
  </si>
  <si>
    <t>2410.330025.10.N10005</t>
  </si>
  <si>
    <t>2410.330025.10</t>
  </si>
  <si>
    <t>2410.330030.15.N10005</t>
  </si>
  <si>
    <t>2410.330030.15</t>
  </si>
  <si>
    <t>2410.330040.15.N10005</t>
  </si>
  <si>
    <t>2410.330040.15</t>
  </si>
  <si>
    <t>2410.330045.10.N10005</t>
  </si>
  <si>
    <t>2410.330045.10</t>
  </si>
  <si>
    <t>2410.330050.15.N10005</t>
  </si>
  <si>
    <t>2410.330050.15</t>
  </si>
  <si>
    <t>2410.330060.15.N10005</t>
  </si>
  <si>
    <t>2410.330060.15</t>
  </si>
  <si>
    <t>2410.330065.15.N10005</t>
  </si>
  <si>
    <t>2410.330065.15</t>
  </si>
  <si>
    <t>2410.330070.15.N10005</t>
  </si>
  <si>
    <t>2410.330070.15</t>
  </si>
  <si>
    <t>2410.330075.10.N10005</t>
  </si>
  <si>
    <t>2410.330075.10</t>
  </si>
  <si>
    <t>2410.330080.10.N10005</t>
  </si>
  <si>
    <t>2410.330080.10</t>
  </si>
  <si>
    <t>2410.330085.10.N10005</t>
  </si>
  <si>
    <t>2410.330085.10</t>
  </si>
  <si>
    <t>2410.330090.15.N10005</t>
  </si>
  <si>
    <t>2410.330090.15</t>
  </si>
  <si>
    <t>2410.330095.15.N10005</t>
  </si>
  <si>
    <t>2410.330095.15</t>
  </si>
  <si>
    <t>2410.330105.10.N10005</t>
  </si>
  <si>
    <t>2410.330105.10</t>
  </si>
  <si>
    <t>2410.330110.15.N10005</t>
  </si>
  <si>
    <t>2410.330110.15</t>
  </si>
  <si>
    <t>2410.330145.10.N10005</t>
  </si>
  <si>
    <t>2410.330145.10</t>
  </si>
  <si>
    <t>2410.330150.15.N10005</t>
  </si>
  <si>
    <t>2410.330150.15</t>
  </si>
  <si>
    <t>2410.330165.10.N10005</t>
  </si>
  <si>
    <t>2410.330165.10</t>
  </si>
  <si>
    <t>2410.330170.15.N10005</t>
  </si>
  <si>
    <t>2410.330170.15</t>
  </si>
  <si>
    <t>2410.330180.10.N10005</t>
  </si>
  <si>
    <t>2410.330180.10</t>
  </si>
  <si>
    <t>2410.330185.10.N10005</t>
  </si>
  <si>
    <t>2410.330185.10</t>
  </si>
  <si>
    <t>2410.330190.10.N10005</t>
  </si>
  <si>
    <t>2410.330190.10</t>
  </si>
  <si>
    <t>2410.330195.10.N10005</t>
  </si>
  <si>
    <t>2410.330195.10</t>
  </si>
  <si>
    <t>2410.330200.10.N10005</t>
  </si>
  <si>
    <t>2410.330200.10</t>
  </si>
  <si>
    <t>2410.330205.10.N10005</t>
  </si>
  <si>
    <t>2410.330205.10</t>
  </si>
  <si>
    <t>2410.330210.15.N10005</t>
  </si>
  <si>
    <t>2410.330210.15</t>
  </si>
  <si>
    <t>2410.330220.10.N10005</t>
  </si>
  <si>
    <t>2410.330220.10</t>
  </si>
  <si>
    <t>2410.330225.10.N10005</t>
  </si>
  <si>
    <t>2410.330225.10</t>
  </si>
  <si>
    <t>2410.330230.10.N10005</t>
  </si>
  <si>
    <t>2410.330230.10</t>
  </si>
  <si>
    <t>2410.330235.10.N10005</t>
  </si>
  <si>
    <t>2410.330235.10</t>
  </si>
  <si>
    <t>2410.330240.10.N10005</t>
  </si>
  <si>
    <t>2410.330240.10</t>
  </si>
  <si>
    <t>2410.330245.15.N10005</t>
  </si>
  <si>
    <t>2410.330245.15</t>
  </si>
  <si>
    <t>2410.330255.10.N10005</t>
  </si>
  <si>
    <t>2410.330255.10</t>
  </si>
  <si>
    <t>2410.330260.10.N10005</t>
  </si>
  <si>
    <t>2410.330260.10</t>
  </si>
  <si>
    <t>2410.330265.15.N10005</t>
  </si>
  <si>
    <t>2410.330265.15</t>
  </si>
  <si>
    <t>2410.330275.15.N10005</t>
  </si>
  <si>
    <t>2410.330275.15</t>
  </si>
  <si>
    <t>2410.330280.15.N10005</t>
  </si>
  <si>
    <t>2410.330280.15</t>
  </si>
  <si>
    <t>2410.330285.10.N10005</t>
  </si>
  <si>
    <t>2410.330285.10</t>
  </si>
  <si>
    <t>2410.330290.15.N10005</t>
  </si>
  <si>
    <t>2410.330290.15</t>
  </si>
  <si>
    <t>2410.330320.10.N10005</t>
  </si>
  <si>
    <t>2410.330320.10</t>
  </si>
  <si>
    <t>2410.330325.15.N10005</t>
  </si>
  <si>
    <t>2410.330325.15</t>
  </si>
  <si>
    <t>2410.330330.15.N10005</t>
  </si>
  <si>
    <t>2410.330330.15</t>
  </si>
  <si>
    <t>2410.330340.15.N10005</t>
  </si>
  <si>
    <t>2410.330340.15</t>
  </si>
  <si>
    <t>2410.330345.10.N10005</t>
  </si>
  <si>
    <t>2410.330345.10</t>
  </si>
  <si>
    <t>2410.330350.15.N10005</t>
  </si>
  <si>
    <t>2410.330350.15</t>
  </si>
  <si>
    <t>2410.330360.10.N10005</t>
  </si>
  <si>
    <t>2410.330360.10</t>
  </si>
  <si>
    <t>2410.330365.15.N10005</t>
  </si>
  <si>
    <t>2410.330365.15</t>
  </si>
  <si>
    <t>2500.340025.10.N10005</t>
  </si>
  <si>
    <t>2500.340025.10</t>
  </si>
  <si>
    <t>PRESIDENT-SOUTH</t>
  </si>
  <si>
    <t>South</t>
  </si>
  <si>
    <t>LA</t>
  </si>
  <si>
    <t>2500.340030.10.N10005</t>
  </si>
  <si>
    <t>2500.340030.10</t>
  </si>
  <si>
    <t>2500.340035.15.N10005</t>
  </si>
  <si>
    <t>2500.340035.15</t>
  </si>
  <si>
    <t>2500.340045.10.N10005</t>
  </si>
  <si>
    <t>2500.340045.10</t>
  </si>
  <si>
    <t>2500.340050.15.N10005</t>
  </si>
  <si>
    <t>2500.340050.15</t>
  </si>
  <si>
    <t>2500.340060.10.N10005</t>
  </si>
  <si>
    <t>2500.340060.10</t>
  </si>
  <si>
    <t>2500.340065.15.N10005</t>
  </si>
  <si>
    <t>2500.340065.15</t>
  </si>
  <si>
    <t>2500.340075.10.N10005</t>
  </si>
  <si>
    <t>2500.340075.10</t>
  </si>
  <si>
    <t>2500.340080.15.N10005</t>
  </si>
  <si>
    <t>2500.340080.15</t>
  </si>
  <si>
    <t>2500.340090.10.N10005</t>
  </si>
  <si>
    <t>2500.340090.10</t>
  </si>
  <si>
    <t>2500.340095.15.N10005</t>
  </si>
  <si>
    <t>2500.340095.15</t>
  </si>
  <si>
    <t>2500.340105.10.N10005</t>
  </si>
  <si>
    <t>2500.340105.10</t>
  </si>
  <si>
    <t>2500.340110.15.N10005</t>
  </si>
  <si>
    <t>2500.340110.15</t>
  </si>
  <si>
    <t>2500.340120.10.N10005</t>
  </si>
  <si>
    <t>2500.340120.10</t>
  </si>
  <si>
    <t>2500.340125.10.N10005</t>
  </si>
  <si>
    <t>2500.340125.10</t>
  </si>
  <si>
    <t>2500.340130.15.N10005</t>
  </si>
  <si>
    <t>2500.340130.15</t>
  </si>
  <si>
    <t>2500.340140.10.N10005</t>
  </si>
  <si>
    <t>2500.340140.10</t>
  </si>
  <si>
    <t>2500.340145.15.N10005</t>
  </si>
  <si>
    <t>2500.340145.15</t>
  </si>
  <si>
    <t>2500.340155.10.N10005</t>
  </si>
  <si>
    <t>2500.340155.10</t>
  </si>
  <si>
    <t>2500.340160.10.N10005</t>
  </si>
  <si>
    <t>2500.340160.10</t>
  </si>
  <si>
    <t>2500.340170.10.N10005</t>
  </si>
  <si>
    <t>2500.340170.10</t>
  </si>
  <si>
    <t>2500.340175.15.N10005</t>
  </si>
  <si>
    <t>2500.340175.15</t>
  </si>
  <si>
    <t>2500.340185.10.N10005</t>
  </si>
  <si>
    <t>2500.340185.10</t>
  </si>
  <si>
    <t>2500.340190.15.N10005</t>
  </si>
  <si>
    <t>2500.340190.15</t>
  </si>
  <si>
    <t>2500.340205.10.N10005</t>
  </si>
  <si>
    <t>2500.340205.10</t>
  </si>
  <si>
    <t>2500.340210.10.N10005</t>
  </si>
  <si>
    <t>2500.340210.10</t>
  </si>
  <si>
    <t>2500.340215.15.N10005</t>
  </si>
  <si>
    <t>2500.340215.15</t>
  </si>
  <si>
    <t>2500.340225.10.N10005</t>
  </si>
  <si>
    <t>2500.340225.10</t>
  </si>
  <si>
    <t>2500.340230.15.N10005</t>
  </si>
  <si>
    <t>2500.340230.15</t>
  </si>
  <si>
    <t>2500.340240.10.N10005</t>
  </si>
  <si>
    <t>2500.340240.10</t>
  </si>
  <si>
    <t>2500.340245.15.N10005</t>
  </si>
  <si>
    <t>2500.340245.15</t>
  </si>
  <si>
    <t>2500.340255.10.N10005</t>
  </si>
  <si>
    <t>2500.340255.10</t>
  </si>
  <si>
    <t>2500.340260.10.N10005</t>
  </si>
  <si>
    <t>2500.340260.10</t>
  </si>
  <si>
    <t>2500.340265.15.N10005</t>
  </si>
  <si>
    <t>2500.340265.15</t>
  </si>
  <si>
    <t>2500.340270.15.N10005</t>
  </si>
  <si>
    <t>2500.340270.15</t>
  </si>
  <si>
    <t>2500.340275.15.N10005</t>
  </si>
  <si>
    <t>2500.340275.15</t>
  </si>
  <si>
    <t>2500.340280.15.N10005</t>
  </si>
  <si>
    <t>2500.340280.15</t>
  </si>
  <si>
    <t>2500.340285.10.N10005</t>
  </si>
  <si>
    <t>2500.340285.10</t>
  </si>
  <si>
    <t>2500.340290.15.N10005</t>
  </si>
  <si>
    <t>2500.340290.15</t>
  </si>
  <si>
    <t>2500.340295.10.N10005</t>
  </si>
  <si>
    <t>2500.340295.10</t>
  </si>
  <si>
    <t>2500.340300.10.N10005</t>
  </si>
  <si>
    <t>2500.340300.10</t>
  </si>
  <si>
    <t>2500.340310.15.N10005</t>
  </si>
  <si>
    <t>2500.340310.15</t>
  </si>
  <si>
    <t>2500.340315.15.N10005</t>
  </si>
  <si>
    <t>2500.340315.15</t>
  </si>
  <si>
    <t>2500.340320.15.N10005</t>
  </si>
  <si>
    <t>2500.340320.15</t>
  </si>
  <si>
    <t>2500.340715.15.N10005</t>
  </si>
  <si>
    <t>2500.340715.15</t>
  </si>
  <si>
    <t>2500.340720.10.N10005</t>
  </si>
  <si>
    <t>2500.340725.15.N10005</t>
  </si>
  <si>
    <t>2510.341010.10.N10005</t>
  </si>
  <si>
    <t>2510.341010.10</t>
  </si>
  <si>
    <t>GA</t>
  </si>
  <si>
    <t>2510.341015.15.N10005</t>
  </si>
  <si>
    <t>2510.341015.15</t>
  </si>
  <si>
    <t>2510.341025.15.N10005</t>
  </si>
  <si>
    <t>2510.341025.15</t>
  </si>
  <si>
    <t>2510.341030.10.N10005</t>
  </si>
  <si>
    <t>2510.341030.10</t>
  </si>
  <si>
    <t>2510.341035.10.N10005</t>
  </si>
  <si>
    <t>2510.341035.10</t>
  </si>
  <si>
    <t>2510.341040.10.N10005</t>
  </si>
  <si>
    <t>2510.341040.10</t>
  </si>
  <si>
    <t>2510.341045.15.N10005</t>
  </si>
  <si>
    <t>2510.341045.15</t>
  </si>
  <si>
    <t>2510.341250.15.N10005</t>
  </si>
  <si>
    <t>2515.341060.10.N10005</t>
  </si>
  <si>
    <t>2515.341060.10</t>
  </si>
  <si>
    <t>2515.341065.10.N10005</t>
  </si>
  <si>
    <t>2515.341065.10</t>
  </si>
  <si>
    <t>2515.341070.15.N10005</t>
  </si>
  <si>
    <t>2515.341070.15</t>
  </si>
  <si>
    <t>2515.341080.10.N10005</t>
  </si>
  <si>
    <t>2515.341080.10</t>
  </si>
  <si>
    <t>2515.341085.10.N10005</t>
  </si>
  <si>
    <t>2515.341085.10</t>
  </si>
  <si>
    <t>2515.341090.10.N10005</t>
  </si>
  <si>
    <t>2515.341090.10</t>
  </si>
  <si>
    <t>2515.341095.10.N10005</t>
  </si>
  <si>
    <t>2515.341095.10</t>
  </si>
  <si>
    <t>2515.341100.10.N10005</t>
  </si>
  <si>
    <t>2515.341100.10</t>
  </si>
  <si>
    <t>2515.341105.10.N10005</t>
  </si>
  <si>
    <t>2515.341105.10</t>
  </si>
  <si>
    <t>2515.341110.10.N10005</t>
  </si>
  <si>
    <t>2515.341110.10</t>
  </si>
  <si>
    <t>2515.341115.10.N10005</t>
  </si>
  <si>
    <t>2515.341115.10</t>
  </si>
  <si>
    <t>2515.341120.10.N10005</t>
  </si>
  <si>
    <t>2515.341120.10</t>
  </si>
  <si>
    <t>2515.341125.10.N10005</t>
  </si>
  <si>
    <t>2515.341125.10</t>
  </si>
  <si>
    <t>2515.341130.10.N10005</t>
  </si>
  <si>
    <t>2515.341130.10</t>
  </si>
  <si>
    <t>2515.341135.10.N10005</t>
  </si>
  <si>
    <t>2515.341135.10</t>
  </si>
  <si>
    <t>2515.341140.10.N10005</t>
  </si>
  <si>
    <t>2515.341140.10</t>
  </si>
  <si>
    <t>2515.341145.10.N10005</t>
  </si>
  <si>
    <t>2515.341145.10</t>
  </si>
  <si>
    <t>2515.341150.15.N10005</t>
  </si>
  <si>
    <t>2515.341150.15</t>
  </si>
  <si>
    <t>2515.341160.10.N10005</t>
  </si>
  <si>
    <t>2515.341160.10</t>
  </si>
  <si>
    <t>2515.341165.10.N10005</t>
  </si>
  <si>
    <t>2515.341165.10</t>
  </si>
  <si>
    <t>2515.341170.10.N10005</t>
  </si>
  <si>
    <t>2515.341170.10</t>
  </si>
  <si>
    <t>2515.341175.10.N10005</t>
  </si>
  <si>
    <t>2515.341175.10</t>
  </si>
  <si>
    <t>2515.341180.10.N10005</t>
  </si>
  <si>
    <t>2515.341180.10</t>
  </si>
  <si>
    <t>2515.341185.10.N10005</t>
  </si>
  <si>
    <t>2515.341185.10</t>
  </si>
  <si>
    <t>2515.341190.10.N10005</t>
  </si>
  <si>
    <t>2515.341190.10</t>
  </si>
  <si>
    <t>2515.341195.10.N10005</t>
  </si>
  <si>
    <t>2515.341195.10</t>
  </si>
  <si>
    <t>2515.341200.10.N10005</t>
  </si>
  <si>
    <t>2515.341200.10</t>
  </si>
  <si>
    <t>2515.341215.10.N10005</t>
  </si>
  <si>
    <t>2515.341215.10</t>
  </si>
  <si>
    <t>2515.341220.10.N10005</t>
  </si>
  <si>
    <t>2515.341220.10</t>
  </si>
  <si>
    <t>2515.341225.10.N10005</t>
  </si>
  <si>
    <t>2515.341225.10</t>
  </si>
  <si>
    <t>2515.341230.10.N10005</t>
  </si>
  <si>
    <t>2515.341230.10</t>
  </si>
  <si>
    <t>2515.341235.10.N10005</t>
  </si>
  <si>
    <t>2515.341235.10</t>
  </si>
  <si>
    <t>2525.342015.15.N10005</t>
  </si>
  <si>
    <t>2525.342015.15</t>
  </si>
  <si>
    <t>AL</t>
  </si>
  <si>
    <t>2525.342020.15.N10005</t>
  </si>
  <si>
    <t>2525.342020.15</t>
  </si>
  <si>
    <t>2525.342025.15.N10005</t>
  </si>
  <si>
    <t>2525.342025.15</t>
  </si>
  <si>
    <t>2525.342030.15.N10005</t>
  </si>
  <si>
    <t>2525.342030.15</t>
  </si>
  <si>
    <t>2525.342035.15.N10005</t>
  </si>
  <si>
    <t>2525.342035.15</t>
  </si>
  <si>
    <t>2525.342040.15.N10005</t>
  </si>
  <si>
    <t>2525.342040.15</t>
  </si>
  <si>
    <t>2525.342045.15.N10005</t>
  </si>
  <si>
    <t>2525.342045.15</t>
  </si>
  <si>
    <t>2525.342050.15.N10005</t>
  </si>
  <si>
    <t>2525.342050.15</t>
  </si>
  <si>
    <t>2525.342055.15.N10005</t>
  </si>
  <si>
    <t>2525.342055.15</t>
  </si>
  <si>
    <t>2525.342060.15.N10005</t>
  </si>
  <si>
    <t>2525.342060.15</t>
  </si>
  <si>
    <t>2525.342065.15.N10005</t>
  </si>
  <si>
    <t>2525.342065.15</t>
  </si>
  <si>
    <t>2525.342070.15.N10005</t>
  </si>
  <si>
    <t>2525.342070.15</t>
  </si>
  <si>
    <t>2525.342075.15.N10005</t>
  </si>
  <si>
    <t>2525.342075.15</t>
  </si>
  <si>
    <t>2525.342080.15.N10005</t>
  </si>
  <si>
    <t>2525.342080.15</t>
  </si>
  <si>
    <t>2525.342085.15.N10005</t>
  </si>
  <si>
    <t>2525.342085.15</t>
  </si>
  <si>
    <t>2525.342090.15.N10005</t>
  </si>
  <si>
    <t>2525.342090.15</t>
  </si>
  <si>
    <t>2525.342100.15.N10005</t>
  </si>
  <si>
    <t>2525.342100.15</t>
  </si>
  <si>
    <t>2525.342105.15.N10005</t>
  </si>
  <si>
    <t>2525.342105.15</t>
  </si>
  <si>
    <t>2525.342110.15.N10005</t>
  </si>
  <si>
    <t>2525.342110.15</t>
  </si>
  <si>
    <t>2525.342115.15.N10005</t>
  </si>
  <si>
    <t>2525.342115.15</t>
  </si>
  <si>
    <t>2525.342120.15.N10005</t>
  </si>
  <si>
    <t>2525.342120.15</t>
  </si>
  <si>
    <t>2525.342125.15.N10005</t>
  </si>
  <si>
    <t>2525.342125.15</t>
  </si>
  <si>
    <t>2525.342135.15.N10005</t>
  </si>
  <si>
    <t>2525.342135.15</t>
  </si>
  <si>
    <t>2525.342140.15.N10005</t>
  </si>
  <si>
    <t>2525.342140.15</t>
  </si>
  <si>
    <t>2525.342145.15.N10005</t>
  </si>
  <si>
    <t>2525.342145.15</t>
  </si>
  <si>
    <t>2525.342150.15.N10005</t>
  </si>
  <si>
    <t>2525.342150.15</t>
  </si>
  <si>
    <t>2525.342155.15.N10005</t>
  </si>
  <si>
    <t>2525.342155.15</t>
  </si>
  <si>
    <t>2525.342160.15.N10005</t>
  </si>
  <si>
    <t>2525.342160.15</t>
  </si>
  <si>
    <t>2525.342165.15.N10005</t>
  </si>
  <si>
    <t>2525.342165.15</t>
  </si>
  <si>
    <t>2525.342170.15.N10005</t>
  </si>
  <si>
    <t>2525.342170.15</t>
  </si>
  <si>
    <t>2525.342175.15.N10005</t>
  </si>
  <si>
    <t>2525.342175.15</t>
  </si>
  <si>
    <t>2525.342180.15.N10005</t>
  </si>
  <si>
    <t>2525.342180.15</t>
  </si>
  <si>
    <t>2525.342185.15.N10005</t>
  </si>
  <si>
    <t>2525.342185.15</t>
  </si>
  <si>
    <t>2525.342190.15.N10005</t>
  </si>
  <si>
    <t>2525.342190.15</t>
  </si>
  <si>
    <t>2525.342195.15.N10005</t>
  </si>
  <si>
    <t>2525.342195.15</t>
  </si>
  <si>
    <t>2525.342205.15.N10005</t>
  </si>
  <si>
    <t>2525.342205.15</t>
  </si>
  <si>
    <t>2525.342210.15.N10005</t>
  </si>
  <si>
    <t>2525.342210.15</t>
  </si>
  <si>
    <t>2525.342215.15.N10005</t>
  </si>
  <si>
    <t>2525.342215.15</t>
  </si>
  <si>
    <t>2525.342220.15.N10005</t>
  </si>
  <si>
    <t>2525.342220.15</t>
  </si>
  <si>
    <t>2525.342225.15.N10005</t>
  </si>
  <si>
    <t>2525.342225.15</t>
  </si>
  <si>
    <t>2525.342230.15.N10005</t>
  </si>
  <si>
    <t>2525.342230.15</t>
  </si>
  <si>
    <t>2525.342235.15.N10005</t>
  </si>
  <si>
    <t>2525.342235.15</t>
  </si>
  <si>
    <t>2525.342240.15.N10005</t>
  </si>
  <si>
    <t>2525.342240.15</t>
  </si>
  <si>
    <t>2525.342245.15.N10005</t>
  </si>
  <si>
    <t>2525.342245.15</t>
  </si>
  <si>
    <t>2525.342250.15.N10005</t>
  </si>
  <si>
    <t>2525.342250.15</t>
  </si>
  <si>
    <t>2525.342255.15.N10005</t>
  </si>
  <si>
    <t>2525.342255.15</t>
  </si>
  <si>
    <t>2525.342260.15.N10005</t>
  </si>
  <si>
    <t>2525.342260.15</t>
  </si>
  <si>
    <t>2525.342265.15.N10005</t>
  </si>
  <si>
    <t>2525.342265.15</t>
  </si>
  <si>
    <t>2525.342270.15.N10005</t>
  </si>
  <si>
    <t>2525.342270.15</t>
  </si>
  <si>
    <t>2525.342275.15.N10005</t>
  </si>
  <si>
    <t>2525.342275.15</t>
  </si>
  <si>
    <t>2525.342280.15.N10005</t>
  </si>
  <si>
    <t>2525.342280.15</t>
  </si>
  <si>
    <t>2525.342285.15.N10005</t>
  </si>
  <si>
    <t>2525.342285.15</t>
  </si>
  <si>
    <t>2525.342290.15.N10005</t>
  </si>
  <si>
    <t>2525.342290.15</t>
  </si>
  <si>
    <t>2525.342295.15.N10005</t>
  </si>
  <si>
    <t>2525.342295.15</t>
  </si>
  <si>
    <t>2525.342300.15.N10005</t>
  </si>
  <si>
    <t>2525.342300.15</t>
  </si>
  <si>
    <t>2525.342305.15.N10005</t>
  </si>
  <si>
    <t>2525.342305.15</t>
  </si>
  <si>
    <t>2525.342320.15.N10005</t>
  </si>
  <si>
    <t>2525.342320.15</t>
  </si>
  <si>
    <t>2525.342330.15.N10005</t>
  </si>
  <si>
    <t>2530.340330.15.N10005</t>
  </si>
  <si>
    <t>2530.340330.15</t>
  </si>
  <si>
    <t>2530.340335.15.N10005</t>
  </si>
  <si>
    <t>2530.340335.15</t>
  </si>
  <si>
    <t>2530.340340.15.N10005</t>
  </si>
  <si>
    <t>2530.340340.15</t>
  </si>
  <si>
    <t>2530.340345.15.N10005</t>
  </si>
  <si>
    <t>2530.340345.15</t>
  </si>
  <si>
    <t>2530.340350.15.N10005</t>
  </si>
  <si>
    <t>2530.340350.15</t>
  </si>
  <si>
    <t>2530.340355.15.N10005</t>
  </si>
  <si>
    <t>2530.340355.15</t>
  </si>
  <si>
    <t>2530.340360.15.N10005</t>
  </si>
  <si>
    <t>2530.340360.15</t>
  </si>
  <si>
    <t>2530.340365.15.N10005</t>
  </si>
  <si>
    <t>2530.340365.15</t>
  </si>
  <si>
    <t>2530.340370.15.N10005</t>
  </si>
  <si>
    <t>2530.340370.15</t>
  </si>
  <si>
    <t>2530.340375.15.N10005</t>
  </si>
  <si>
    <t>2530.340375.15</t>
  </si>
  <si>
    <t>2530.340380.15.N10005</t>
  </si>
  <si>
    <t>2530.340380.15</t>
  </si>
  <si>
    <t>2530.340385.15.N10005</t>
  </si>
  <si>
    <t>2530.340385.15</t>
  </si>
  <si>
    <t>2530.340390.15.N10005</t>
  </si>
  <si>
    <t>2530.340390.15</t>
  </si>
  <si>
    <t>2530.340395.15.N10005</t>
  </si>
  <si>
    <t>2530.340395.15</t>
  </si>
  <si>
    <t>2530.340400.15.N10005</t>
  </si>
  <si>
    <t>2530.340400.15</t>
  </si>
  <si>
    <t>2530.340405.15.N10005</t>
  </si>
  <si>
    <t>2530.340405.15</t>
  </si>
  <si>
    <t>2530.340410.15.N10005</t>
  </si>
  <si>
    <t>2530.340410.15</t>
  </si>
  <si>
    <t>2530.340415.15.N10005</t>
  </si>
  <si>
    <t>2530.340415.15</t>
  </si>
  <si>
    <t>2530.340420.15.N10005</t>
  </si>
  <si>
    <t>2530.340420.15</t>
  </si>
  <si>
    <t>2530.340425.15.N10005</t>
  </si>
  <si>
    <t>2530.340425.15</t>
  </si>
  <si>
    <t>2530.340430.15.N10005</t>
  </si>
  <si>
    <t>2530.340430.15</t>
  </si>
  <si>
    <t>2530.340435.15.N10005</t>
  </si>
  <si>
    <t>2530.340435.15</t>
  </si>
  <si>
    <t>2530.340440.15.N10005</t>
  </si>
  <si>
    <t>2530.340440.15</t>
  </si>
  <si>
    <t>2530.340445.15.N10005</t>
  </si>
  <si>
    <t>2530.340445.15</t>
  </si>
  <si>
    <t>2530.340450.15.N10005</t>
  </si>
  <si>
    <t>2530.340450.15</t>
  </si>
  <si>
    <t>2530.340455.15.N10005</t>
  </si>
  <si>
    <t>2530.340455.15</t>
  </si>
  <si>
    <t>2530.340460.15.N10005</t>
  </si>
  <si>
    <t>2530.340460.15</t>
  </si>
  <si>
    <t>2530.340465.15.N10005</t>
  </si>
  <si>
    <t>2530.340465.15</t>
  </si>
  <si>
    <t>2530.340470.15.N10005</t>
  </si>
  <si>
    <t>2530.340470.15</t>
  </si>
  <si>
    <t>2530.340475.15.N10005</t>
  </si>
  <si>
    <t>2530.340475.15</t>
  </si>
  <si>
    <t>2530.340480.15.N10005</t>
  </si>
  <si>
    <t>2530.340480.15</t>
  </si>
  <si>
    <t>2530.340485.15.N10005</t>
  </si>
  <si>
    <t>2530.340485.15</t>
  </si>
  <si>
    <t>2530.340490.15.N10005</t>
  </si>
  <si>
    <t>2530.340490.15</t>
  </si>
  <si>
    <t>2530.340495.15.N10005</t>
  </si>
  <si>
    <t>2530.340495.15</t>
  </si>
  <si>
    <t>2530.340500.15.N10005</t>
  </si>
  <si>
    <t>2530.340500.15</t>
  </si>
  <si>
    <t>2530.340505.15.N10005</t>
  </si>
  <si>
    <t>2530.340505.15</t>
  </si>
  <si>
    <t>2530.340510.15.N10005</t>
  </si>
  <si>
    <t>2530.340510.15</t>
  </si>
  <si>
    <t>2530.340520.15.N10005</t>
  </si>
  <si>
    <t>2530.340520.15</t>
  </si>
  <si>
    <t>2530.340525.15.N10005</t>
  </si>
  <si>
    <t>2530.340525.15</t>
  </si>
  <si>
    <t>2530.340530.15.N10005</t>
  </si>
  <si>
    <t>2530.340530.15</t>
  </si>
  <si>
    <t>2530.340535.15.N10005</t>
  </si>
  <si>
    <t>2530.340535.15</t>
  </si>
  <si>
    <t>2530.340540.15.N10005</t>
  </si>
  <si>
    <t>2530.340540.15</t>
  </si>
  <si>
    <t>2530.340545.15.N10005</t>
  </si>
  <si>
    <t>2530.340545.15</t>
  </si>
  <si>
    <t>2530.340550.15.N10005</t>
  </si>
  <si>
    <t>2530.340550.15</t>
  </si>
  <si>
    <t>2530.340555.15.N10005</t>
  </si>
  <si>
    <t>2530.340555.15</t>
  </si>
  <si>
    <t>2530.340560.15.N10005</t>
  </si>
  <si>
    <t>2530.340560.15</t>
  </si>
  <si>
    <t>2530.340565.15.N10005</t>
  </si>
  <si>
    <t>2530.340565.15</t>
  </si>
  <si>
    <t>2530.340570.15.N10005</t>
  </si>
  <si>
    <t>2530.340570.15</t>
  </si>
  <si>
    <t>2530.340580.15.N10005</t>
  </si>
  <si>
    <t>2530.340580.15</t>
  </si>
  <si>
    <t>2530.340585.10.N10005</t>
  </si>
  <si>
    <t>2530.340585.10</t>
  </si>
  <si>
    <t>2530.340590.15.N10005</t>
  </si>
  <si>
    <t>2530.340590.15</t>
  </si>
  <si>
    <t>2530.340595.15.N10005</t>
  </si>
  <si>
    <t>2530.340595.15</t>
  </si>
  <si>
    <t>2530.340600.15.N10005</t>
  </si>
  <si>
    <t>2530.340600.15</t>
  </si>
  <si>
    <t>2530.340605.15.N10005</t>
  </si>
  <si>
    <t>2530.340605.15</t>
  </si>
  <si>
    <t>2530.340610.10.N10005</t>
  </si>
  <si>
    <t>2530.340610.10</t>
  </si>
  <si>
    <t>2530.340615.15.N10005</t>
  </si>
  <si>
    <t>2530.340615.15</t>
  </si>
  <si>
    <t>2530.340620.15.N10005</t>
  </si>
  <si>
    <t>2530.340620.15</t>
  </si>
  <si>
    <t>2530.340625.15.N10005</t>
  </si>
  <si>
    <t>2530.340625.15</t>
  </si>
  <si>
    <t>2530.340630.15.N10005</t>
  </si>
  <si>
    <t>2530.340630.15</t>
  </si>
  <si>
    <t>2530.340635.15.N10005</t>
  </si>
  <si>
    <t>2530.340635.15</t>
  </si>
  <si>
    <t>2530.340640.15.N10005</t>
  </si>
  <si>
    <t>2530.340640.15</t>
  </si>
  <si>
    <t>2530.340645.15.N10005</t>
  </si>
  <si>
    <t>2530.340645.15</t>
  </si>
  <si>
    <t>2530.340650.15.N10005</t>
  </si>
  <si>
    <t>2530.340650.15</t>
  </si>
  <si>
    <t>2530.340655.15.N10005</t>
  </si>
  <si>
    <t>2530.340655.15</t>
  </si>
  <si>
    <t>2530.340660.15.N10005</t>
  </si>
  <si>
    <t>2530.340660.15</t>
  </si>
  <si>
    <t>2530.340665.15.N10005</t>
  </si>
  <si>
    <t>2530.340665.15</t>
  </si>
  <si>
    <t>2530.340670.15.N10005</t>
  </si>
  <si>
    <t>2530.340670.15</t>
  </si>
  <si>
    <t>2530.340675.10.N10005</t>
  </si>
  <si>
    <t>2530.340675.10</t>
  </si>
  <si>
    <t>2530.340680.15.N10005</t>
  </si>
  <si>
    <t>2530.340680.15</t>
  </si>
  <si>
    <t>2530.340685.15.N10005</t>
  </si>
  <si>
    <t>2530.340685.15</t>
  </si>
  <si>
    <t>2530.340690.15.N10005</t>
  </si>
  <si>
    <t>2530.340690.15</t>
  </si>
  <si>
    <t>2530.340695.15.N10005</t>
  </si>
  <si>
    <t>2530.340695.15</t>
  </si>
  <si>
    <t>2535.343010.15.N10005</t>
  </si>
  <si>
    <t>2600.360005.10.N10005</t>
  </si>
  <si>
    <t>2600.360005.10</t>
  </si>
  <si>
    <t>PRESIDENT-WEST</t>
  </si>
  <si>
    <t>West</t>
  </si>
  <si>
    <t>AZ</t>
  </si>
  <si>
    <t>2620.361015.10.N10005</t>
  </si>
  <si>
    <t>2620.361015.10</t>
  </si>
  <si>
    <t>NV</t>
  </si>
  <si>
    <t>2620.361020.10.N10005</t>
  </si>
  <si>
    <t>2620.361020.10</t>
  </si>
  <si>
    <t>2620.361025.15.N10005</t>
  </si>
  <si>
    <t>2620.361025.15</t>
  </si>
  <si>
    <t>2620.361035.10.N10005</t>
  </si>
  <si>
    <t>2620.361035.10</t>
  </si>
  <si>
    <t>2620.361040.10.N10005</t>
  </si>
  <si>
    <t>2620.361040.10</t>
  </si>
  <si>
    <t>2620.361045.15.N10005</t>
  </si>
  <si>
    <t>2620.361045.15</t>
  </si>
  <si>
    <t>2620.361055.10.N10005</t>
  </si>
  <si>
    <t>2620.361055.10</t>
  </si>
  <si>
    <t>2620.361060.15.N10005</t>
  </si>
  <si>
    <t>2620.361060.15</t>
  </si>
  <si>
    <t>2620.361070.10.N10005</t>
  </si>
  <si>
    <t>2620.361070.10</t>
  </si>
  <si>
    <t>2620.361075.15.N10005</t>
  </si>
  <si>
    <t>2620.361075.15</t>
  </si>
  <si>
    <t>2700.370025.10.N10005</t>
  </si>
  <si>
    <t>2700.370025.10</t>
  </si>
  <si>
    <t>PRESIDENT-TX</t>
  </si>
  <si>
    <t>TX</t>
  </si>
  <si>
    <t>2700.370030.15.N10005</t>
  </si>
  <si>
    <t>2700.370030.15</t>
  </si>
  <si>
    <t>2700.370040.10.N10005</t>
  </si>
  <si>
    <t>2700.370040.10</t>
  </si>
  <si>
    <t>2700.370045.10.N10005</t>
  </si>
  <si>
    <t>2700.370045.10</t>
  </si>
  <si>
    <t>2700.370050.15.N10005</t>
  </si>
  <si>
    <t>2700.370050.15</t>
  </si>
  <si>
    <t>2700.370060.10.N10005</t>
  </si>
  <si>
    <t>2700.370060.10</t>
  </si>
  <si>
    <t>2700.370065.15.N10005</t>
  </si>
  <si>
    <t>2700.370065.15</t>
  </si>
  <si>
    <t>2700.370075.10.N10005</t>
  </si>
  <si>
    <t>2700.370075.10</t>
  </si>
  <si>
    <t>2700.370080.15.N10005</t>
  </si>
  <si>
    <t>2700.370080.15</t>
  </si>
  <si>
    <t>2700.370090.15.N10005</t>
  </si>
  <si>
    <t>2700.370090.15</t>
  </si>
  <si>
    <t>2700.370095.10.N10005</t>
  </si>
  <si>
    <t>2700.370095.10</t>
  </si>
  <si>
    <t>2700.370100.10.N10005</t>
  </si>
  <si>
    <t>2700.370100.10</t>
  </si>
  <si>
    <t>2700.370105.10.N10005</t>
  </si>
  <si>
    <t>2700.370105.10</t>
  </si>
  <si>
    <t>2700.370110.10.N10005</t>
  </si>
  <si>
    <t>2700.370110.10</t>
  </si>
  <si>
    <t>2700.370115.15.N10005</t>
  </si>
  <si>
    <t>2700.370115.15</t>
  </si>
  <si>
    <t>2700.370125.10.N10005</t>
  </si>
  <si>
    <t>2700.370125.10</t>
  </si>
  <si>
    <t>2700.370135.10.N10005</t>
  </si>
  <si>
    <t>2700.370135.10</t>
  </si>
  <si>
    <t>2700.370145.10.N10005</t>
  </si>
  <si>
    <t>2700.370145.10</t>
  </si>
  <si>
    <t>2700.370150.10.N10005</t>
  </si>
  <si>
    <t>2700.370150.10</t>
  </si>
  <si>
    <t>2700.370155.10.N10005</t>
  </si>
  <si>
    <t>2700.370155.10</t>
  </si>
  <si>
    <t>2700.370175.10.N10005</t>
  </si>
  <si>
    <t>2700.370175.10</t>
  </si>
  <si>
    <t>2700.370180.15.N10005</t>
  </si>
  <si>
    <t>2700.370180.15</t>
  </si>
  <si>
    <t>2700.370200.10.N10005</t>
  </si>
  <si>
    <t>2700.370200.10</t>
  </si>
  <si>
    <t>2700.370205.35.N10005</t>
  </si>
  <si>
    <t>2700.370205.35</t>
  </si>
  <si>
    <t>GP</t>
  </si>
  <si>
    <t>2700.370220.10.N10005</t>
  </si>
  <si>
    <t>2700.370225.10.N10005</t>
  </si>
  <si>
    <t>2700.370225.10</t>
  </si>
  <si>
    <t>2700.370230.10.N10005</t>
  </si>
  <si>
    <t>Indiana ERCs</t>
  </si>
  <si>
    <t>Water %</t>
  </si>
  <si>
    <t>Sewer %</t>
  </si>
  <si>
    <t>Splitting 756</t>
  </si>
  <si>
    <t>ILIN President ERCs</t>
  </si>
  <si>
    <t>VP Midwest ERCs</t>
  </si>
  <si>
    <t>MWMA ERCs</t>
  </si>
  <si>
    <t>Captime Hours (historical)</t>
  </si>
  <si>
    <t>JDE Co</t>
  </si>
  <si>
    <t>Historical Hours</t>
  </si>
  <si>
    <t>Share</t>
  </si>
  <si>
    <t>WW</t>
  </si>
  <si>
    <t>Captime Lookups</t>
  </si>
  <si>
    <t>ERC</t>
  </si>
  <si>
    <t>Water ERCs</t>
  </si>
  <si>
    <t>Sewer ERCs</t>
  </si>
  <si>
    <t>This column is used</t>
  </si>
  <si>
    <t>Company</t>
  </si>
  <si>
    <t>Department</t>
  </si>
  <si>
    <t>Utility Type</t>
  </si>
  <si>
    <t>Natural Account</t>
  </si>
  <si>
    <t>Interco</t>
  </si>
  <si>
    <t>Reserve 1</t>
  </si>
  <si>
    <t>Reserve 2</t>
  </si>
  <si>
    <t>Currency</t>
  </si>
  <si>
    <t>GL String</t>
  </si>
  <si>
    <t>Beginning Balance Dr</t>
  </si>
  <si>
    <t>Beginning Balance Cr</t>
  </si>
  <si>
    <t>Beginning Balance Net</t>
  </si>
  <si>
    <t>Current Period Dr</t>
  </si>
  <si>
    <t>Current Period Credit</t>
  </si>
  <si>
    <t>Current Period Net</t>
  </si>
  <si>
    <t>YTD Dr</t>
  </si>
  <si>
    <t>YTD Cr</t>
  </si>
  <si>
    <t>YTD Net</t>
  </si>
  <si>
    <t>Ending Balance Dr</t>
  </si>
  <si>
    <t>Ending Balances Cr</t>
  </si>
  <si>
    <t>Ending Balances Net</t>
  </si>
  <si>
    <t>JDE CO</t>
  </si>
  <si>
    <t>IN Service</t>
  </si>
  <si>
    <t>2205</t>
  </si>
  <si>
    <t>311010</t>
  </si>
  <si>
    <t>10</t>
  </si>
  <si>
    <t>000000</t>
  </si>
  <si>
    <t>0000</t>
  </si>
  <si>
    <t>000</t>
  </si>
  <si>
    <t>USD</t>
  </si>
  <si>
    <t>Community Utilities of In.Twin Lakes Utilities Inc .Water.Default Account.Default Company.Default Reserve1.Default Reserve2</t>
  </si>
  <si>
    <t>2205.311010.10.000000.0000.000.0000</t>
  </si>
  <si>
    <t>311015</t>
  </si>
  <si>
    <t>15</t>
  </si>
  <si>
    <t>Community Utilities of In.Twin Lakes Utilities Inc .Wastewater.Default Account.Default Company.Default Reserve1.Default Reserve2</t>
  </si>
  <si>
    <t>2205.311015.15.000000.0000.000.0000</t>
  </si>
  <si>
    <t>311025</t>
  </si>
  <si>
    <t>Community Utilities of In.WSC of Indiana Inc W.Water.Default Account.Default Company.Default Reserve1.Default Reserve2</t>
  </si>
  <si>
    <t>2205.311025.10.000000.0000.000.0000</t>
  </si>
  <si>
    <t>311030</t>
  </si>
  <si>
    <t>Community Utilities of In.WSC of Indiana Inc S.Wastewater.Default Account.Default Company.Default Reserve1.Default Reserve2</t>
  </si>
  <si>
    <t>2205.311030.15.000000.0000.000.0000</t>
  </si>
  <si>
    <t>311035</t>
  </si>
  <si>
    <t>00</t>
  </si>
  <si>
    <t>Community Utilities of In.WSC of Indiana Inc C.Default.Default Account.Default Company.Default Reserve1.Default Reserve2</t>
  </si>
  <si>
    <t>2205.311035.00.000000.0000.000.0000</t>
  </si>
  <si>
    <t>311040</t>
  </si>
  <si>
    <t>Community Utilities of In.Indiana Water Service Inc.Water.Default Account.Default Company.Default Reserve1.Default Reserve2</t>
  </si>
  <si>
    <t>2205.311040.10.000000.0000.000.0000</t>
  </si>
  <si>
    <t>112102</t>
  </si>
  <si>
    <t>Community Utilities of In.Indiana Water Service Inc.Water.Accounts Receivable - USD.Default Company.Default Reserve1.Default Reserve2</t>
  </si>
  <si>
    <t>2205.311040.10.112102.0000.000.0000</t>
  </si>
  <si>
    <t>311045</t>
  </si>
  <si>
    <t>97</t>
  </si>
  <si>
    <t>Community Utilities of In.Twin Lakes Utilities Inc .BS Combined.Accounts Receivable - USD.Default Company.Default Reserve1.Default Reserve2</t>
  </si>
  <si>
    <t>2205.311045.97.112102.0000.000.0000</t>
  </si>
  <si>
    <t>311050</t>
  </si>
  <si>
    <t>Community Utilities of In.WSC Indiana BS.BS Combined.Accounts Receivable - USD.Default Company.Default Reserve1.Default Reserve2</t>
  </si>
  <si>
    <t>2205.311050.97.112102.0000.000.0000</t>
  </si>
  <si>
    <t>112104</t>
  </si>
  <si>
    <t>Community Utilities of In.Twin Lakes Utilities Inc .Water.Accounts Receivable - Oth.Default Company.Default Reserve1.Default Reserve2</t>
  </si>
  <si>
    <t>2205.311010.10.112104.0000.000.0000</t>
  </si>
  <si>
    <t>112202</t>
  </si>
  <si>
    <t>Community Utilities of In.Indiana Water Service Inc.Water.Allowance for Doubtful Ac.Default Company.Default Reserve1.Default Reserve2</t>
  </si>
  <si>
    <t>2205.311040.10.112202.0000.000.0000</t>
  </si>
  <si>
    <t>Community Utilities of In.Twin Lakes Utilities Inc .BS Combined.Allowance for Doubtful Ac.Default Company.Default Reserve1.Default Reserve2</t>
  </si>
  <si>
    <t>2205.311045.97.112202.0000.000.0000</t>
  </si>
  <si>
    <t>Community Utilities of In.WSC Indiana BS.BS Combined.Allowance for Doubtful Ac.Default Company.Default Reserve1.Default Reserve2</t>
  </si>
  <si>
    <t>2205.311050.97.112202.0000.000.0000</t>
  </si>
  <si>
    <t>112301</t>
  </si>
  <si>
    <t>Community Utilities of In.Twin Lakes Utilities Inc .Water.Unbilled Revenue.Default Company.Default Reserve1.Default Reserve2</t>
  </si>
  <si>
    <t>2205.311010.10.112301.0000.000.0000</t>
  </si>
  <si>
    <t>Community Utilities of In.Twin Lakes Utilities Inc .Wastewater.Unbilled Revenue.Default Company.Default Reserve1.Default Reserve2</t>
  </si>
  <si>
    <t>2205.311015.15.112301.0000.000.0000</t>
  </si>
  <si>
    <t>Community Utilities of In.WSC of Indiana Inc W.Water.Unbilled Revenue.Default Company.Default Reserve1.Default Reserve2</t>
  </si>
  <si>
    <t>2205.311025.10.112301.0000.000.0000</t>
  </si>
  <si>
    <t>Community Utilities of In.WSC of Indiana Inc S.Wastewater.Unbilled Revenue.Default Company.Default Reserve1.Default Reserve2</t>
  </si>
  <si>
    <t>2205.311030.15.112301.0000.000.0000</t>
  </si>
  <si>
    <t>Community Utilities of In.Indiana Water Service Inc.Water.Unbilled Revenue.Default Company.Default Reserve1.Default Reserve2</t>
  </si>
  <si>
    <t>2205.311040.10.112301.0000.000.0000</t>
  </si>
  <si>
    <t>Community Utilities of In.Twin Lakes Utilities Inc .BS Combined.Unbilled Revenue.Default Company.Default Reserve1.Default Reserve2</t>
  </si>
  <si>
    <t>2205.311045.97.112301.0000.000.0000</t>
  </si>
  <si>
    <t>Community Utilities of In.WSC Indiana BS.BS Combined.Unbilled Revenue.Default Company.Default Reserve1.Default Reserve2</t>
  </si>
  <si>
    <t>2205.311050.97.112301.0000.000.0000</t>
  </si>
  <si>
    <t>113101</t>
  </si>
  <si>
    <t>Community Utilities of In.Twin Lakes Utilities Inc .Water.Materials and Supplies.Default Company.Default Reserve1.Default Reserve2</t>
  </si>
  <si>
    <t>2205.311010.10.113101.0000.000.0000</t>
  </si>
  <si>
    <t>Community Utilities of In.Twin Lakes Utilities Inc .Wastewater.Materials and Supplies.Default Company.Default Reserve1.Default Reserve2</t>
  </si>
  <si>
    <t>2205.311015.15.113101.0000.000.0000</t>
  </si>
  <si>
    <t>113102</t>
  </si>
  <si>
    <t>Community Utilities of In.Twin Lakes Utilities Inc .Water.Inventory.Default Company.Default Reserve1.Default Reserve2</t>
  </si>
  <si>
    <t>2205.311010.10.113102.0000.000.0000</t>
  </si>
  <si>
    <t>Community Utilities of In.Twin Lakes Utilities Inc .Wastewater.Inventory.Default Company.Default Reserve1.Default Reserve2</t>
  </si>
  <si>
    <t>2205.311015.15.113102.0000.000.0000</t>
  </si>
  <si>
    <t>Community Utilities of In.WSC of Indiana Inc W.Water.Inventory.Default Company.Default Reserve1.Default Reserve2</t>
  </si>
  <si>
    <t>2205.311025.10.113102.0000.000.0000</t>
  </si>
  <si>
    <t>Community Utilities of In.WSC of Indiana Inc S.Wastewater.Inventory.Default Company.Default Reserve1.Default Reserve2</t>
  </si>
  <si>
    <t>2205.311030.15.113102.0000.000.0000</t>
  </si>
  <si>
    <t>Community Utilities of In.Twin Lakes Utilities Inc .BS Combined.Inventory.Default Company.Default Reserve1.Default Reserve2</t>
  </si>
  <si>
    <t>2205.311045.97.113102.0000.000.0000</t>
  </si>
  <si>
    <t>Community Utilities of In.WSC Indiana BS.BS Combined.Inventory.Default Company.Default Reserve1.Default Reserve2</t>
  </si>
  <si>
    <t>2205.311050.97.113102.0000.000.0000</t>
  </si>
  <si>
    <t>113209</t>
  </si>
  <si>
    <t>Community Utilities of In.Twin Lakes Utilities Inc .BS Combined.Prepaid Other.Default Company.Default Reserve1.Default Reserve2</t>
  </si>
  <si>
    <t>2205.311045.97.113209.0000.000.0000</t>
  </si>
  <si>
    <t>Community Utilities of In.WSC Indiana BS.BS Combined.Prepaid Other.Default Company.Default Reserve1.Default Reserve2</t>
  </si>
  <si>
    <t>2205.311050.97.113209.0000.000.0000</t>
  </si>
  <si>
    <t>113603</t>
  </si>
  <si>
    <t>2010</t>
  </si>
  <si>
    <t>Community Utilities of In.Default Department.Default.Intercompany Automatic Ac.Corix Regulated Utilities.Default Reserve1.Default Reserve2</t>
  </si>
  <si>
    <t>2205.000000.00.113603.2010.000.0000</t>
  </si>
  <si>
    <t>Intercompany Receivable - Non-Trade</t>
  </si>
  <si>
    <t>2020</t>
  </si>
  <si>
    <t>Community Utilities of In.Default Department.Default.Intercompany Automatic Ac.Water Service Corporation.Default Reserve1.Default Reserve2</t>
  </si>
  <si>
    <t>2205.000000.00.113603.2020.000.0000</t>
  </si>
  <si>
    <t>2200</t>
  </si>
  <si>
    <t>Community Utilities of In.Default Department.Default.Intercompany Automatic Ac.Prairie Path Water Compan.Default Reserve1.Default Reserve2</t>
  </si>
  <si>
    <t>2205.000000.00.113603.2200.000.0000</t>
  </si>
  <si>
    <t>2215</t>
  </si>
  <si>
    <t>Community Utilities of In.Default Department.Default.Intercompany Automatic Ac.Community Utilities of Pe.Default Reserve1.Default Reserve2</t>
  </si>
  <si>
    <t>2205.000000.00.113603.2215.000.0000</t>
  </si>
  <si>
    <t>2500</t>
  </si>
  <si>
    <t>Community Utilities of In.Default Department.Default.Intercompany Automatic Ac.Utilities, Inc\. of Louisi.Default Reserve1.Default Reserve2</t>
  </si>
  <si>
    <t>2205.000000.00.113603.2500.000.0000</t>
  </si>
  <si>
    <t>2510</t>
  </si>
  <si>
    <t>Community Utilities of In.Default Department.Default.Intercompany Automatic Ac.Utilities, Inc\. of Georgi.Default Reserve1.Default Reserve2</t>
  </si>
  <si>
    <t>2205.000000.00.113603.2510.000.0000</t>
  </si>
  <si>
    <t>2600</t>
  </si>
  <si>
    <t>Community Utilities of In.Default Department.Default.Intercompany Automatic Ac.Bermuda Water Company, In.Default Reserve1.Default Reserve2</t>
  </si>
  <si>
    <t>2205.000000.00.113603.2600.000.0000</t>
  </si>
  <si>
    <t>9997</t>
  </si>
  <si>
    <t>Community Utilities of In.Default Department.Default.Intercompany Automatic Ac.Intercompany Clearing Val.Default Reserve1.Default Reserve2</t>
  </si>
  <si>
    <t>2205.000000.00.113603.9997.000.0000</t>
  </si>
  <si>
    <t>89</t>
  </si>
  <si>
    <t>Community Utilities of In.Default Department.Allocation Interco Cleari.Intercompany Automatic Ac.Corix Regulated Utilities.Default Reserve1.Default Reserve2</t>
  </si>
  <si>
    <t>2205.000000.89.113603.2010.000.0000</t>
  </si>
  <si>
    <t>Community Utilities of In.Default Department.Allocation Interco Cleari.Intercompany Automatic Ac.Water Service Corporation.Default Reserve1.Default Reserve2</t>
  </si>
  <si>
    <t>2205.000000.89.113603.2020.000.0000</t>
  </si>
  <si>
    <t>Community Utilities of In.Default Department.Allocation Interco Cleari.Intercompany Automatic Ac.Intercompany Clearing Val.Default Reserve1.Default Reserve2</t>
  </si>
  <si>
    <t>2205.000000.89.113603.9997.000.0000</t>
  </si>
  <si>
    <t>311000</t>
  </si>
  <si>
    <t>75</t>
  </si>
  <si>
    <t>Community Utilities of In.State of IN Cost Center.Cost Center - Regional - .Intercompany Automatic Ac.Default Company.Default Reserve1.Default Reserve2</t>
  </si>
  <si>
    <t>2205.311000.75.113603.0000.000.0000</t>
  </si>
  <si>
    <t>91</t>
  </si>
  <si>
    <t>Community Utilities of In.State of IN Cost Center.Cost Center - Regional.Intercompany Automatic Ac.Default Company.Default Reserve1.Default Reserve2</t>
  </si>
  <si>
    <t>2205.311000.91.113603.0000.000.0000</t>
  </si>
  <si>
    <t>311005</t>
  </si>
  <si>
    <t>Community Utilities of In.Community Utilities of IN.Cost Center - Regional - .Intercompany Automatic Ac.Default Company.Default Reserve1.Default Reserve2</t>
  </si>
  <si>
    <t>2205.311005.75.113603.0000.000.0000</t>
  </si>
  <si>
    <t>Community Utilities of In.Community Utilities of IN.Cost Center - Regional.Intercompany Automatic Ac.Default Company.Default Reserve1.Default Reserve2</t>
  </si>
  <si>
    <t>2205.311005.91.113603.0000.000.0000</t>
  </si>
  <si>
    <t>Community Utilities of In.Indiana Water Service Inc.Water.Intercompany Automatic Ac.Default Company.Default Reserve1.Default Reserve2</t>
  </si>
  <si>
    <t>2205.311040.10.113603.0000.000.0000</t>
  </si>
  <si>
    <t>71</t>
  </si>
  <si>
    <t>Community Utilities of In.Indiana Water Service Inc.Water - Allocation.Intercompany Automatic Ac.Default Company.Default Reserve1.Default Reserve2</t>
  </si>
  <si>
    <t>2205.311040.71.113603.0000.000.0000</t>
  </si>
  <si>
    <t>78</t>
  </si>
  <si>
    <t>Community Utilities of In.Twin Lakes Utilities Inc .BS Combined - Allocation.Intercompany Automatic Ac.Default Company.Default Reserve1.Default Reserve2</t>
  </si>
  <si>
    <t>2205.311045.78.113603.0000.000.0000</t>
  </si>
  <si>
    <t>Community Utilities of In.Twin Lakes Utilities Inc .BS Combined.Intercompany Automatic Ac.Default Company.Default Reserve1.Default Reserve2</t>
  </si>
  <si>
    <t>2205.311045.97.113603.0000.000.0000</t>
  </si>
  <si>
    <t>Community Utilities of In.WSC Indiana BS.BS Combined - Allocation.Intercompany Automatic Ac.Default Company.Default Reserve1.Default Reserve2</t>
  </si>
  <si>
    <t>2205.311050.78.113603.0000.000.0000</t>
  </si>
  <si>
    <t>Community Utilities of In.WSC Indiana BS.BS Combined.Intercompany Automatic Ac.Default Company.Default Reserve1.Default Reserve2</t>
  </si>
  <si>
    <t>2205.311050.97.113603.0000.000.0000</t>
  </si>
  <si>
    <t>113702</t>
  </si>
  <si>
    <t>Community Utilities of In.President-Midwest/Mid Atl.Cost Center - Regional.Payroll Clearing.Default Company.Default Reserve1.Default Reserve2</t>
  </si>
  <si>
    <t>2205.310000.91.113702.0000.000.0000</t>
  </si>
  <si>
    <t>Community Utilities of In.State of IN Cost Center.Cost Center - Regional.Payroll Clearing.Default Company.Default Reserve1.Default Reserve2</t>
  </si>
  <si>
    <t>2205.311000.91.113702.0000.000.0000</t>
  </si>
  <si>
    <t>113712</t>
  </si>
  <si>
    <t>Community Utilities of In.State of IN Cost Center.Cost Center - Regional.Preliminary Survey and In.Default Company.Default Reserve1.Default Reserve2</t>
  </si>
  <si>
    <t>2205.311000.91.113712.0000.000.0000</t>
  </si>
  <si>
    <t>113799</t>
  </si>
  <si>
    <t>Community Utilities of In.President-Midwest/Mid Atl.Cost Center - Regional.HCM Clearing.Default Company.Default Reserve1.Default Reserve2</t>
  </si>
  <si>
    <t>2205.310000.91.113799.0000.000.0000</t>
  </si>
  <si>
    <t>Community Utilities of In.State of IN Cost Center.Cost Center - Regional.HCM Clearing.Default Company.Default Reserve1.Default Reserve2</t>
  </si>
  <si>
    <t>2205.311000.91.113799.0000.000.0000</t>
  </si>
  <si>
    <t>141101</t>
  </si>
  <si>
    <t>Community Utilities of In.Twin Lakes Utilities Inc .Water - Allocation.Land and Rights General.Default Company.Default Reserve1.Default Reserve2</t>
  </si>
  <si>
    <t>2205.311010.71.141101.0000.000.0000</t>
  </si>
  <si>
    <t>72</t>
  </si>
  <si>
    <t>Community Utilities of In.Twin Lakes Utilities Inc .Wastewater - Allocation.Land and Rights General.Default Company.Default Reserve1.Default Reserve2</t>
  </si>
  <si>
    <t>2205.311015.72.141101.0000.000.0000</t>
  </si>
  <si>
    <t>Community Utilities of In.WSC of Indiana Inc W.Water - Allocation.Land and Rights General.Default Company.Default Reserve1.Default Reserve2</t>
  </si>
  <si>
    <t>2205.311025.71.141101.0000.000.0000</t>
  </si>
  <si>
    <t>Community Utilities of In.WSC of Indiana Inc S.Wastewater - Allocation.Land and Rights General.Default Company.Default Reserve1.Default Reserve2</t>
  </si>
  <si>
    <t>2205.311030.72.141101.0000.000.0000</t>
  </si>
  <si>
    <t>Community Utilities of In.Indiana Water Service Inc.Water - Allocation.Land and Rights General.Default Company.Default Reserve1.Default Reserve2</t>
  </si>
  <si>
    <t>2205.311040.71.141101.0000.000.0000</t>
  </si>
  <si>
    <t>Community Utilities of In.Twin Lakes Utilities Inc .BS Combined - Allocation.Land and Rights General.Default Company.Default Reserve1.Default Reserve2</t>
  </si>
  <si>
    <t>2205.311045.78.141101.0000.000.0000</t>
  </si>
  <si>
    <t>Community Utilities of In.Twin Lakes Utilities Inc .BS Combined.Land and Rights General.Default Company.Default Reserve1.Default Reserve2</t>
  </si>
  <si>
    <t>2205.311045.97.141101.0000.000.0000</t>
  </si>
  <si>
    <t>Community Utilities of In.WSC Indiana BS.BS Combined - Allocation.Land and Rights General.Default Company.Default Reserve1.Default Reserve2</t>
  </si>
  <si>
    <t>2205.311050.78.141101.0000.000.0000</t>
  </si>
  <si>
    <t>141102</t>
  </si>
  <si>
    <t>Community Utilities of In.Indiana Water Service Inc.Water.Land and Rights Pump.Default Company.Default Reserve1.Default Reserve2</t>
  </si>
  <si>
    <t>2205.311040.10.141102.0000.000.0000</t>
  </si>
  <si>
    <t>Community Utilities of In.Twin Lakes Utilities Inc .BS Combined.Land and Rights Pump.Default Company.Default Reserve1.Default Reserve2</t>
  </si>
  <si>
    <t>2205.311045.97.141102.0000.000.0000</t>
  </si>
  <si>
    <t>141103</t>
  </si>
  <si>
    <t>Community Utilities of In.Twin Lakes Utilities Inc .Water.Land and Rights Water.Default Company.Default Reserve1.Default Reserve2</t>
  </si>
  <si>
    <t>2205.311010.10.141103.0000.000.0000</t>
  </si>
  <si>
    <t>Community Utilities of In.Twin Lakes Utilities Inc .BS Combined.Land and Rights Water.Default Company.Default Reserve1.Default Reserve2</t>
  </si>
  <si>
    <t>2205.311045.97.141103.0000.000.0000</t>
  </si>
  <si>
    <t>141104</t>
  </si>
  <si>
    <t>Community Utilities of In.Twin Lakes Utilities Inc .BS Combined.Land and Rights Trans.Default Company.Default Reserve1.Default Reserve2</t>
  </si>
  <si>
    <t>2205.311045.97.141104.0000.000.0000</t>
  </si>
  <si>
    <t>141199</t>
  </si>
  <si>
    <t>Community Utilities of In.Twin Lakes Utilities Inc .Water.Land Clearing.Default Company.Default Reserve1.Default Reserve2</t>
  </si>
  <si>
    <t>2205.311010.10.141199.0000.000.0000</t>
  </si>
  <si>
    <t>Community Utilities of In.Indiana Water Service Inc.Water.Land Clearing.Default Company.Default Reserve1.Default Reserve2</t>
  </si>
  <si>
    <t>2205.311040.10.141199.0000.000.0000</t>
  </si>
  <si>
    <t>Community Utilities of In.Twin Lakes Utilities Inc .BS Combined.Land Clearing.Default Company.Default Reserve1.Default Reserve2</t>
  </si>
  <si>
    <t>2205.311045.97.141199.0000.000.0000</t>
  </si>
  <si>
    <t>141201</t>
  </si>
  <si>
    <t>Community Utilities of In.Twin Lakes Utilities Inc .Water.Organization.Default Company.Default Reserve1.Default Reserve2</t>
  </si>
  <si>
    <t>2205.311010.10.141201.0000.000.0000</t>
  </si>
  <si>
    <t>Community Utilities of In.Twin Lakes Utilities Inc .Wastewater.Organization.Default Company.Default Reserve1.Default Reserve2</t>
  </si>
  <si>
    <t>2205.311015.15.141201.0000.000.0000</t>
  </si>
  <si>
    <t>Community Utilities of In.WSC of Indiana Inc W.Water.Organization.Default Company.Default Reserve1.Default Reserve2</t>
  </si>
  <si>
    <t>2205.311025.10.141201.0000.000.0000</t>
  </si>
  <si>
    <t>Community Utilities of In.WSC of Indiana Inc S.Wastewater.Organization.Default Company.Default Reserve1.Default Reserve2</t>
  </si>
  <si>
    <t>2205.311030.15.141201.0000.000.0000</t>
  </si>
  <si>
    <t>Community Utilities of In.Indiana Water Service Inc.Water.Organization.Default Company.Default Reserve1.Default Reserve2</t>
  </si>
  <si>
    <t>2205.311040.10.141201.0000.000.0000</t>
  </si>
  <si>
    <t>Community Utilities of In.Twin Lakes Utilities Inc .BS Combined.Organization.Default Company.Default Reserve1.Default Reserve2</t>
  </si>
  <si>
    <t>2205.311045.97.141201.0000.000.0000</t>
  </si>
  <si>
    <t>Community Utilities of In.WSC Indiana BS.BS Combined.Organization.Default Company.Default Reserve1.Default Reserve2</t>
  </si>
  <si>
    <t>2205.311050.97.141201.0000.000.0000</t>
  </si>
  <si>
    <t>141202</t>
  </si>
  <si>
    <t>Community Utilities of In.Twin Lakes Utilities Inc .Water.Franchises.Default Company.Default Reserve1.Default Reserve2</t>
  </si>
  <si>
    <t>2205.311010.10.141202.0000.000.0000</t>
  </si>
  <si>
    <t>Community Utilities of In.WSC of Indiana Inc W.Water.Franchises.Default Company.Default Reserve1.Default Reserve2</t>
  </si>
  <si>
    <t>2205.311025.10.141202.0000.000.0000</t>
  </si>
  <si>
    <t>Community Utilities of In.WSC of Indiana Inc S.Wastewater.Franchises.Default Company.Default Reserve1.Default Reserve2</t>
  </si>
  <si>
    <t>2205.311030.15.141202.0000.000.0000</t>
  </si>
  <si>
    <t>Community Utilities of In.Twin Lakes Utilities Inc .BS Combined.Franchises.Default Company.Default Reserve1.Default Reserve2</t>
  </si>
  <si>
    <t>2205.311045.97.141202.0000.000.0000</t>
  </si>
  <si>
    <t>Community Utilities of In.WSC Indiana BS.BS Combined.Franchises.Default Company.Default Reserve1.Default Reserve2</t>
  </si>
  <si>
    <t>2205.311050.97.141202.0000.000.0000</t>
  </si>
  <si>
    <t>141203</t>
  </si>
  <si>
    <t>Community Utilities of In.Twin Lakes Utilities Inc .Water.Struct and Improv General.Default Company.Default Reserve1.Default Reserve2</t>
  </si>
  <si>
    <t>2205.311010.10.141203.0000.000.0000</t>
  </si>
  <si>
    <t>Community Utilities of In.Twin Lakes Utilities Inc .Wastewater.Struct and Improv General.Default Company.Default Reserve1.Default Reserve2</t>
  </si>
  <si>
    <t>2205.311015.15.141203.0000.000.0000</t>
  </si>
  <si>
    <t>Community Utilities of In.WSC of Indiana Inc W.Water.Struct and Improv General.Default Company.Default Reserve1.Default Reserve2</t>
  </si>
  <si>
    <t>2205.311025.10.141203.0000.000.0000</t>
  </si>
  <si>
    <t>Community Utilities of In.WSC of Indiana Inc S.Wastewater.Struct and Improv General.Default Company.Default Reserve1.Default Reserve2</t>
  </si>
  <si>
    <t>2205.311030.15.141203.0000.000.0000</t>
  </si>
  <si>
    <t>Community Utilities of In.Twin Lakes Utilities Inc .BS Combined.Struct and Improv General.Default Company.Default Reserve1.Default Reserve2</t>
  </si>
  <si>
    <t>2205.311045.97.141203.0000.000.0000</t>
  </si>
  <si>
    <t>Community Utilities of In.WSC Indiana BS.BS Combined.Struct and Improv General.Default Company.Default Reserve1.Default Reserve2</t>
  </si>
  <si>
    <t>2205.311050.97.141203.0000.000.0000</t>
  </si>
  <si>
    <t>141204</t>
  </si>
  <si>
    <t>Community Utilities of In.Twin Lakes Utilities Inc .Water.Struct and Improv Service.Default Company.Default Reserve1.Default Reserve2</t>
  </si>
  <si>
    <t>2205.311010.10.141204.0000.000.0000</t>
  </si>
  <si>
    <t>Community Utilities of In.WSC of Indiana Inc W.Water.Struct and Improv Service.Default Company.Default Reserve1.Default Reserve2</t>
  </si>
  <si>
    <t>2205.311025.10.141204.0000.000.0000</t>
  </si>
  <si>
    <t>Community Utilities of In.Indiana Water Service Inc.Water.Struct and Improv Service.Default Company.Default Reserve1.Default Reserve2</t>
  </si>
  <si>
    <t>2205.311040.10.141204.0000.000.0000</t>
  </si>
  <si>
    <t>Community Utilities of In.Twin Lakes Utilities Inc .BS Combined.Struct and Improv Service.Default Company.Default Reserve1.Default Reserve2</t>
  </si>
  <si>
    <t>2205.311045.97.141204.0000.000.0000</t>
  </si>
  <si>
    <t>Community Utilities of In.WSC Indiana BS.BS Combined.Struct and Improv Service.Default Company.Default Reserve1.Default Reserve2</t>
  </si>
  <si>
    <t>2205.311050.97.141204.0000.000.0000</t>
  </si>
  <si>
    <t>141205</t>
  </si>
  <si>
    <t>Community Utilities of In.Twin Lakes Utilities Inc .Water.Struct and Improv Water T.Default Company.Default Reserve1.Default Reserve2</t>
  </si>
  <si>
    <t>2205.311010.10.141205.0000.000.0000</t>
  </si>
  <si>
    <t>Community Utilities of In.WSC of Indiana Inc W.Water.Struct and Improv Water T.Default Company.Default Reserve1.Default Reserve2</t>
  </si>
  <si>
    <t>2205.311025.10.141205.0000.000.0000</t>
  </si>
  <si>
    <t>Community Utilities of In.Twin Lakes Utilities Inc .BS Combined.Struct and Improv Water T.Default Company.Default Reserve1.Default Reserve2</t>
  </si>
  <si>
    <t>2205.311045.97.141205.0000.000.0000</t>
  </si>
  <si>
    <t>Community Utilities of In.WSC Indiana BS.BS Combined.Struct and Improv Water T.Default Company.Default Reserve1.Default Reserve2</t>
  </si>
  <si>
    <t>2205.311050.97.141205.0000.000.0000</t>
  </si>
  <si>
    <t>141206</t>
  </si>
  <si>
    <t>Community Utilities of In.Indiana Water Service Inc.Water.Struct and Improv Trans D.Default Company.Default Reserve1.Default Reserve2</t>
  </si>
  <si>
    <t>2205.311040.10.141206.0000.000.0000</t>
  </si>
  <si>
    <t>141207</t>
  </si>
  <si>
    <t>Community Utilities of In.Twin Lakes Utilities Inc .Wastewater.Struct and Improv Collect.Default Company.Default Reserve1.Default Reserve2</t>
  </si>
  <si>
    <t>2205.311015.15.141207.0000.000.0000</t>
  </si>
  <si>
    <t>Community Utilities of In.Twin Lakes Utilities Inc .BS Combined.Struct and Improv Collect.Default Company.Default Reserve1.Default Reserve2</t>
  </si>
  <si>
    <t>2205.311045.97.141207.0000.000.0000</t>
  </si>
  <si>
    <t>141208</t>
  </si>
  <si>
    <t>Community Utilities of In.Twin Lakes Utilities Inc .Wastewater.Struct and Improv Pump Pl.Default Company.Default Reserve1.Default Reserve2</t>
  </si>
  <si>
    <t>2205.311015.15.141208.0000.000.0000</t>
  </si>
  <si>
    <t>Community Utilities of In.WSC of Indiana Inc S.Wastewater.Struct and Improv Pump Pl.Default Company.Default Reserve1.Default Reserve2</t>
  </si>
  <si>
    <t>2205.311030.15.141208.0000.000.0000</t>
  </si>
  <si>
    <t>Community Utilities of In.Twin Lakes Utilities Inc .BS Combined.Struct and Improv Pump Pl.Default Company.Default Reserve1.Default Reserve2</t>
  </si>
  <si>
    <t>2205.311045.97.141208.0000.000.0000</t>
  </si>
  <si>
    <t>Community Utilities of In.WSC Indiana BS.BS Combined.Struct and Improv Pump Pl.Default Company.Default Reserve1.Default Reserve2</t>
  </si>
  <si>
    <t>2205.311050.97.141208.0000.000.0000</t>
  </si>
  <si>
    <t>141209</t>
  </si>
  <si>
    <t>Community Utilities of In.Twin Lakes Utilities Inc .Wastewater.Struct and Improv Treatme.Default Company.Default Reserve1.Default Reserve2</t>
  </si>
  <si>
    <t>2205.311015.15.141209.0000.000.0000</t>
  </si>
  <si>
    <t>Community Utilities of In.WSC of Indiana Inc S.Wastewater.Struct and Improv Treatme.Default Company.Default Reserve1.Default Reserve2</t>
  </si>
  <si>
    <t>2205.311030.15.141209.0000.000.0000</t>
  </si>
  <si>
    <t>Community Utilities of In.Twin Lakes Utilities Inc .BS Combined.Struct and Improv Treatme.Default Company.Default Reserve1.Default Reserve2</t>
  </si>
  <si>
    <t>2205.311045.97.141209.0000.000.0000</t>
  </si>
  <si>
    <t>Community Utilities of In.WSC Indiana BS.BS Combined.Struct and Improv Treatme.Default Company.Default Reserve1.Default Reserve2</t>
  </si>
  <si>
    <t>2205.311050.97.141209.0000.000.0000</t>
  </si>
  <si>
    <t>141210</t>
  </si>
  <si>
    <t>Community Utilities of In.Twin Lakes Utilities Inc .Wastewater.Struct and Improv Reclaim.Default Company.Default Reserve1.Default Reserve2</t>
  </si>
  <si>
    <t>2205.311015.15.141210.0000.000.0000</t>
  </si>
  <si>
    <t>Community Utilities of In.Twin Lakes Utilities Inc .BS Combined.Struct and Improv Reclaim.Default Company.Default Reserve1.Default Reserve2</t>
  </si>
  <si>
    <t>2205.311045.97.141210.0000.000.0000</t>
  </si>
  <si>
    <t>141220</t>
  </si>
  <si>
    <t>Community Utilities of In.State of IN Cost Center.Cost Center - Regional - .Struct and Improv Office.Default Company.Default Reserve1.Default Reserve2</t>
  </si>
  <si>
    <t>2205.311000.75.141220.0000.000.0000</t>
  </si>
  <si>
    <t>Community Utilities of In.State of IN Cost Center.Cost Center - Regional.Struct and Improv Office.Default Company.Default Reserve1.Default Reserve2</t>
  </si>
  <si>
    <t>2205.311000.91.141220.0000.000.0000</t>
  </si>
  <si>
    <t>Community Utilities of In.Twin Lakes Utilities Inc .Water.Struct and Improv Office.Default Company.Default Reserve1.Default Reserve2</t>
  </si>
  <si>
    <t>2205.311010.10.141220.0000.000.0000</t>
  </si>
  <si>
    <t>Community Utilities of In.Twin Lakes Utilities Inc .Water - Allocation.Struct and Improv Office.Default Company.Default Reserve1.Default Reserve2</t>
  </si>
  <si>
    <t>2205.311010.71.141220.0000.000.0000</t>
  </si>
  <si>
    <t>Community Utilities of In.Twin Lakes Utilities Inc .Wastewater - Allocation.Struct and Improv Office.Default Company.Default Reserve1.Default Reserve2</t>
  </si>
  <si>
    <t>2205.311015.72.141220.0000.000.0000</t>
  </si>
  <si>
    <t>Community Utilities of In.WSC of Indiana Inc W.Water.Struct and Improv Office.Default Company.Default Reserve1.Default Reserve2</t>
  </si>
  <si>
    <t>2205.311025.10.141220.0000.000.0000</t>
  </si>
  <si>
    <t>Community Utilities of In.WSC of Indiana Inc W.Water - Allocation.Struct and Improv Office.Default Company.Default Reserve1.Default Reserve2</t>
  </si>
  <si>
    <t>2205.311025.71.141220.0000.000.0000</t>
  </si>
  <si>
    <t>Community Utilities of In.WSC of Indiana Inc S.Wastewater - Allocation.Struct and Improv Office.Default Company.Default Reserve1.Default Reserve2</t>
  </si>
  <si>
    <t>2205.311030.72.141220.0000.000.0000</t>
  </si>
  <si>
    <t>Community Utilities of In.Indiana Water Service Inc.Water - Allocation.Struct and Improv Office.Default Company.Default Reserve1.Default Reserve2</t>
  </si>
  <si>
    <t>2205.311040.71.141220.0000.000.0000</t>
  </si>
  <si>
    <t>Community Utilities of In.Twin Lakes Utilities Inc .BS Combined - Allocation.Struct and Improv Office.Default Company.Default Reserve1.Default Reserve2</t>
  </si>
  <si>
    <t>2205.311045.78.141220.0000.000.0000</t>
  </si>
  <si>
    <t>Community Utilities of In.Twin Lakes Utilities Inc .BS Combined.Struct and Improv Office.Default Company.Default Reserve1.Default Reserve2</t>
  </si>
  <si>
    <t>2205.311045.97.141220.0000.000.0000</t>
  </si>
  <si>
    <t>Community Utilities of In.WSC Indiana BS.BS Combined - Allocation.Struct and Improv Office.Default Company.Default Reserve1.Default Reserve2</t>
  </si>
  <si>
    <t>2205.311050.78.141220.0000.000.0000</t>
  </si>
  <si>
    <t>Community Utilities of In.WSC Indiana BS.BS Combined.Struct and Improv Office.Default Company.Default Reserve1.Default Reserve2</t>
  </si>
  <si>
    <t>2205.311050.97.141220.0000.000.0000</t>
  </si>
  <si>
    <t>141223</t>
  </si>
  <si>
    <t>Community Utilities of In.Twin Lakes Utilities Inc .Water.Wells and Springs.Default Company.Default Reserve1.Default Reserve2</t>
  </si>
  <si>
    <t>2205.311010.10.141223.0000.000.0000</t>
  </si>
  <si>
    <t>Community Utilities of In.WSC of Indiana Inc W.Water.Wells and Springs.Default Company.Default Reserve1.Default Reserve2</t>
  </si>
  <si>
    <t>2205.311025.10.141223.0000.000.0000</t>
  </si>
  <si>
    <t>Community Utilities of In.Indiana Water Service Inc.Water.Wells and Springs.Default Company.Default Reserve1.Default Reserve2</t>
  </si>
  <si>
    <t>2205.311040.10.141223.0000.000.0000</t>
  </si>
  <si>
    <t>Community Utilities of In.Twin Lakes Utilities Inc .BS Combined.Wells and Springs.Default Company.Default Reserve1.Default Reserve2</t>
  </si>
  <si>
    <t>2205.311045.97.141223.0000.000.0000</t>
  </si>
  <si>
    <t>Community Utilities of In.WSC Indiana BS.BS Combined.Wells and Springs.Default Company.Default Reserve1.Default Reserve2</t>
  </si>
  <si>
    <t>2205.311050.97.141223.0000.000.0000</t>
  </si>
  <si>
    <t>141225</t>
  </si>
  <si>
    <t>Community Utilities of In.Twin Lakes Utilities Inc .Water.Supply Mains.Default Company.Default Reserve1.Default Reserve2</t>
  </si>
  <si>
    <t>2205.311010.10.141225.0000.000.0000</t>
  </si>
  <si>
    <t>Community Utilities of In.WSC of Indiana Inc W.Water.Supply Mains.Default Company.Default Reserve1.Default Reserve2</t>
  </si>
  <si>
    <t>2205.311025.10.141225.0000.000.0000</t>
  </si>
  <si>
    <t>Community Utilities of In.Indiana Water Service Inc.Water.Supply Mains.Default Company.Default Reserve1.Default Reserve2</t>
  </si>
  <si>
    <t>2205.311040.10.141225.0000.000.0000</t>
  </si>
  <si>
    <t>Community Utilities of In.Twin Lakes Utilities Inc .BS Combined.Supply Mains.Default Company.Default Reserve1.Default Reserve2</t>
  </si>
  <si>
    <t>2205.311045.97.141225.0000.000.0000</t>
  </si>
  <si>
    <t>Community Utilities of In.WSC Indiana BS.BS Combined.Supply Mains.Default Company.Default Reserve1.Default Reserve2</t>
  </si>
  <si>
    <t>2205.311050.97.141225.0000.000.0000</t>
  </si>
  <si>
    <t>141226</t>
  </si>
  <si>
    <t>Community Utilities of In.Twin Lakes Utilities Inc .Water.Power Generation Equipmen.Default Company.Default Reserve1.Default Reserve2</t>
  </si>
  <si>
    <t>2205.311010.10.141226.0000.000.0000</t>
  </si>
  <si>
    <t>Community Utilities of In.WSC of Indiana Inc W.Water.Power Generation Equipmen.Default Company.Default Reserve1.Default Reserve2</t>
  </si>
  <si>
    <t>2205.311025.10.141226.0000.000.0000</t>
  </si>
  <si>
    <t>Community Utilities of In.WSC of Indiana Inc S.Wastewater.Power Generation Equipmen.Default Company.Default Reserve1.Default Reserve2</t>
  </si>
  <si>
    <t>2205.311030.15.141226.0000.000.0000</t>
  </si>
  <si>
    <t>Community Utilities of In.Twin Lakes Utilities Inc .BS Combined.Power Generation Equipmen.Default Company.Default Reserve1.Default Reserve2</t>
  </si>
  <si>
    <t>2205.311045.97.141226.0000.000.0000</t>
  </si>
  <si>
    <t>Community Utilities of In.WSC Indiana BS.BS Combined.Power Generation Equipmen.Default Company.Default Reserve1.Default Reserve2</t>
  </si>
  <si>
    <t>2205.311050.97.141226.0000.000.0000</t>
  </si>
  <si>
    <t>141227</t>
  </si>
  <si>
    <t>Community Utilities of In.Twin Lakes Utilities Inc .Water.Electric Pump Equip Src P.Default Company.Default Reserve1.Default Reserve2</t>
  </si>
  <si>
    <t>2205.311010.10.141227.0000.000.0000</t>
  </si>
  <si>
    <t>Community Utilities of In.WSC of Indiana Inc W.Water.Electric Pump Equip Src P.Default Company.Default Reserve1.Default Reserve2</t>
  </si>
  <si>
    <t>2205.311025.10.141227.0000.000.0000</t>
  </si>
  <si>
    <t>Community Utilities of In.Twin Lakes Utilities Inc .BS Combined.Electric Pump Equip Src P.Default Company.Default Reserve1.Default Reserve2</t>
  </si>
  <si>
    <t>2205.311045.97.141227.0000.000.0000</t>
  </si>
  <si>
    <t>Community Utilities of In.WSC Indiana BS.BS Combined.Electric Pump Equip Src P.Default Company.Default Reserve1.Default Reserve2</t>
  </si>
  <si>
    <t>2205.311050.97.141227.0000.000.0000</t>
  </si>
  <si>
    <t>141228</t>
  </si>
  <si>
    <t>Community Utilities of In.Twin Lakes Utilities Inc .Water.Electric Pump Equip WTP.Default Company.Default Reserve1.Default Reserve2</t>
  </si>
  <si>
    <t>2205.311010.10.141228.0000.000.0000</t>
  </si>
  <si>
    <t>Community Utilities of In.WSC of Indiana Inc W.Water.Electric Pump Equip WTP.Default Company.Default Reserve1.Default Reserve2</t>
  </si>
  <si>
    <t>2205.311025.10.141228.0000.000.0000</t>
  </si>
  <si>
    <t>Community Utilities of In.Indiana Water Service Inc.Water.Electric Pump Equip WTP.Default Company.Default Reserve1.Default Reserve2</t>
  </si>
  <si>
    <t>2205.311040.10.141228.0000.000.0000</t>
  </si>
  <si>
    <t>Community Utilities of In.Twin Lakes Utilities Inc .BS Combined.Electric Pump Equip WTP.Default Company.Default Reserve1.Default Reserve2</t>
  </si>
  <si>
    <t>2205.311045.97.141228.0000.000.0000</t>
  </si>
  <si>
    <t>Community Utilities of In.WSC Indiana BS.BS Combined.Electric Pump Equip WTP.Default Company.Default Reserve1.Default Reserve2</t>
  </si>
  <si>
    <t>2205.311050.97.141228.0000.000.0000</t>
  </si>
  <si>
    <t>141229</t>
  </si>
  <si>
    <t>Community Utilities of In.Twin Lakes Utilities Inc .Water.Electric Pump Equip Trans.Default Company.Default Reserve1.Default Reserve2</t>
  </si>
  <si>
    <t>2205.311010.10.141229.0000.000.0000</t>
  </si>
  <si>
    <t>Community Utilities of In.Twin Lakes Utilities Inc .BS Combined.Electric Pump Equip Trans.Default Company.Default Reserve1.Default Reserve2</t>
  </si>
  <si>
    <t>2205.311045.97.141229.0000.000.0000</t>
  </si>
  <si>
    <t>141230</t>
  </si>
  <si>
    <t>Community Utilities of In.Twin Lakes Utilities Inc .Water.Water Treatment Equipment.Default Company.Default Reserve1.Default Reserve2</t>
  </si>
  <si>
    <t>2205.311010.10.141230.0000.000.0000</t>
  </si>
  <si>
    <t>Community Utilities of In.WSC of Indiana Inc W.Water.Water Treatment Equipment.Default Company.Default Reserve1.Default Reserve2</t>
  </si>
  <si>
    <t>2205.311025.10.141230.0000.000.0000</t>
  </si>
  <si>
    <t>Community Utilities of In.Indiana Water Service Inc.Water.Water Treatment Equipment.Default Company.Default Reserve1.Default Reserve2</t>
  </si>
  <si>
    <t>2205.311040.10.141230.0000.000.0000</t>
  </si>
  <si>
    <t>Community Utilities of In.Twin Lakes Utilities Inc .BS Combined.Water Treatment Equipment.Default Company.Default Reserve1.Default Reserve2</t>
  </si>
  <si>
    <t>2205.311045.97.141230.0000.000.0000</t>
  </si>
  <si>
    <t>Community Utilities of In.WSC Indiana BS.BS Combined.Water Treatment Equipment.Default Company.Default Reserve1.Default Reserve2</t>
  </si>
  <si>
    <t>2205.311050.97.141230.0000.000.0000</t>
  </si>
  <si>
    <t>141231</t>
  </si>
  <si>
    <t>Community Utilities of In.Twin Lakes Utilities Inc .Water.Dist Resv and Standpipes.Default Company.Default Reserve1.Default Reserve2</t>
  </si>
  <si>
    <t>2205.311010.10.141231.0000.000.0000</t>
  </si>
  <si>
    <t>Community Utilities of In.WSC of Indiana Inc W.Water.Dist Resv and Standpipes.Default Company.Default Reserve1.Default Reserve2</t>
  </si>
  <si>
    <t>2205.311025.10.141231.0000.000.0000</t>
  </si>
  <si>
    <t>Community Utilities of In.Indiana Water Service Inc.Water.Dist Resv and Standpipes.Default Company.Default Reserve1.Default Reserve2</t>
  </si>
  <si>
    <t>2205.311040.10.141231.0000.000.0000</t>
  </si>
  <si>
    <t>Community Utilities of In.Twin Lakes Utilities Inc .BS Combined.Dist Resv and Standpipes.Default Company.Default Reserve1.Default Reserve2</t>
  </si>
  <si>
    <t>2205.311045.97.141231.0000.000.0000</t>
  </si>
  <si>
    <t>Community Utilities of In.WSC Indiana BS.BS Combined.Dist Resv and Standpipes.Default Company.Default Reserve1.Default Reserve2</t>
  </si>
  <si>
    <t>2205.311050.97.141231.0000.000.0000</t>
  </si>
  <si>
    <t>141232</t>
  </si>
  <si>
    <t>Community Utilities of In.Twin Lakes Utilities Inc .Water.Trans and Distr Mains.Default Company.Default Reserve1.Default Reserve2</t>
  </si>
  <si>
    <t>2205.311010.10.141232.0000.000.0000</t>
  </si>
  <si>
    <t>Community Utilities of In.WSC of Indiana Inc W.Water.Trans and Distr Mains.Default Company.Default Reserve1.Default Reserve2</t>
  </si>
  <si>
    <t>2205.311025.10.141232.0000.000.0000</t>
  </si>
  <si>
    <t>Community Utilities of In.Indiana Water Service Inc.Water.Trans and Distr Mains.Default Company.Default Reserve1.Default Reserve2</t>
  </si>
  <si>
    <t>2205.311040.10.141232.0000.000.0000</t>
  </si>
  <si>
    <t>Community Utilities of In.Twin Lakes Utilities Inc .BS Combined.Trans and Distr Mains.Default Company.Default Reserve1.Default Reserve2</t>
  </si>
  <si>
    <t>2205.311045.97.141232.0000.000.0000</t>
  </si>
  <si>
    <t>Community Utilities of In.WSC Indiana BS.BS Combined.Trans and Distr Mains.Default Company.Default Reserve1.Default Reserve2</t>
  </si>
  <si>
    <t>2205.311050.97.141232.0000.000.0000</t>
  </si>
  <si>
    <t>141233</t>
  </si>
  <si>
    <t>Community Utilities of In.Twin Lakes Utilities Inc .Water.Service Lines.Default Company.Default Reserve1.Default Reserve2</t>
  </si>
  <si>
    <t>2205.311010.10.141233.0000.000.0000</t>
  </si>
  <si>
    <t>Community Utilities of In.WSC of Indiana Inc W.Water.Service Lines.Default Company.Default Reserve1.Default Reserve2</t>
  </si>
  <si>
    <t>2205.311025.10.141233.0000.000.0000</t>
  </si>
  <si>
    <t>Community Utilities of In.WSC of Indiana Inc W.Water.Service Lines.Community Utilities of In.Default Reserve1.Default Reserve2</t>
  </si>
  <si>
    <t>2205.311025.10.141233.2205.000.0000</t>
  </si>
  <si>
    <t>Community Utilities of In.WSC of Indiana Inc S.Wastewater.Service Lines.Default Company.Default Reserve1.Default Reserve2</t>
  </si>
  <si>
    <t>2205.311030.15.141233.0000.000.0000</t>
  </si>
  <si>
    <t>Community Utilities of In.Indiana Water Service Inc.Water.Service Lines.Default Company.Default Reserve1.Default Reserve2</t>
  </si>
  <si>
    <t>2205.311040.10.141233.0000.000.0000</t>
  </si>
  <si>
    <t>Community Utilities of In.Twin Lakes Utilities Inc .BS Combined.Service Lines.Default Company.Default Reserve1.Default Reserve2</t>
  </si>
  <si>
    <t>2205.311045.97.141233.0000.000.0000</t>
  </si>
  <si>
    <t>Community Utilities of In.WSC Indiana BS.BS Combined.Service Lines.Default Company.Default Reserve1.Default Reserve2</t>
  </si>
  <si>
    <t>2205.311050.97.141233.0000.000.0000</t>
  </si>
  <si>
    <t>141234</t>
  </si>
  <si>
    <t>Community Utilities of In.State of IN Cost Center.Cost Center - Regional - .Meters.Default Company.Default Reserve1.Default Reserve2</t>
  </si>
  <si>
    <t>2205.311000.75.141234.0000.000.0000</t>
  </si>
  <si>
    <t>Community Utilities of In.State of IN Cost Center.Cost Center - Regional.Meters.Default Company.Default Reserve1.Default Reserve2</t>
  </si>
  <si>
    <t>2205.311000.91.141234.0000.000.0000</t>
  </si>
  <si>
    <t>Community Utilities of In.Twin Lakes Utilities Inc .Water.Meters.Default Company.Default Reserve1.Default Reserve2</t>
  </si>
  <si>
    <t>2205.311010.10.141234.0000.000.0000</t>
  </si>
  <si>
    <t>Community Utilities of In.Twin Lakes Utilities Inc .Water - Allocation.Meters.Default Company.Default Reserve1.Default Reserve2</t>
  </si>
  <si>
    <t>2205.311010.71.141234.0000.000.0000</t>
  </si>
  <si>
    <t>Community Utilities of In.Twin Lakes Utilities Inc .Wastewater - Allocation.Meters.Default Company.Default Reserve1.Default Reserve2</t>
  </si>
  <si>
    <t>2205.311015.72.141234.0000.000.0000</t>
  </si>
  <si>
    <t>Community Utilities of In.WSC of Indiana Inc W.Water.Meters.Default Company.Default Reserve1.Default Reserve2</t>
  </si>
  <si>
    <t>2205.311025.10.141234.0000.000.0000</t>
  </si>
  <si>
    <t>Community Utilities of In.WSC of Indiana Inc W.Water - Allocation.Meters.Default Company.Default Reserve1.Default Reserve2</t>
  </si>
  <si>
    <t>2205.311025.71.141234.0000.000.0000</t>
  </si>
  <si>
    <t>Community Utilities of In.WSC of Indiana Inc S.Wastewater - Allocation.Meters.Default Company.Default Reserve1.Default Reserve2</t>
  </si>
  <si>
    <t>2205.311030.72.141234.0000.000.0000</t>
  </si>
  <si>
    <t>Community Utilities of In.Indiana Water Service Inc.Water.Meters.Default Company.Default Reserve1.Default Reserve2</t>
  </si>
  <si>
    <t>2205.311040.10.141234.0000.000.0000</t>
  </si>
  <si>
    <t>Community Utilities of In.Indiana Water Service Inc.Water - Allocation.Meters.Default Company.Default Reserve1.Default Reserve2</t>
  </si>
  <si>
    <t>2205.311040.71.141234.0000.000.0000</t>
  </si>
  <si>
    <t>Community Utilities of In.Twin Lakes Utilities Inc .BS Combined.Meters.Default Company.Default Reserve1.Default Reserve2</t>
  </si>
  <si>
    <t>2205.311045.97.141234.0000.000.0000</t>
  </si>
  <si>
    <t>Community Utilities of In.WSC Indiana BS.BS Combined.Meters.Default Company.Default Reserve1.Default Reserve2</t>
  </si>
  <si>
    <t>2205.311050.97.141234.0000.000.0000</t>
  </si>
  <si>
    <t>141235</t>
  </si>
  <si>
    <t>Community Utilities of In.Twin Lakes Utilities Inc .Water.Meter Installations.Default Company.Default Reserve1.Default Reserve2</t>
  </si>
  <si>
    <t>2205.311010.10.141235.0000.000.0000</t>
  </si>
  <si>
    <t>Community Utilities of In.WSC of Indiana Inc W.Water.Meter Installations.Default Company.Default Reserve1.Default Reserve2</t>
  </si>
  <si>
    <t>2205.311025.10.141235.0000.000.0000</t>
  </si>
  <si>
    <t>Community Utilities of In.Indiana Water Service Inc.Water.Meter Installations.Default Company.Default Reserve1.Default Reserve2</t>
  </si>
  <si>
    <t>2205.311040.10.141235.0000.000.0000</t>
  </si>
  <si>
    <t>Community Utilities of In.Twin Lakes Utilities Inc .BS Combined.Meter Installations.Default Company.Default Reserve1.Default Reserve2</t>
  </si>
  <si>
    <t>2205.311045.97.141235.0000.000.0000</t>
  </si>
  <si>
    <t>Community Utilities of In.WSC Indiana BS.BS Combined.Meter Installations.Default Company.Default Reserve1.Default Reserve2</t>
  </si>
  <si>
    <t>2205.311050.97.141235.0000.000.0000</t>
  </si>
  <si>
    <t>141236</t>
  </si>
  <si>
    <t>Community Utilities of In.Twin Lakes Utilities Inc .Water.Hydrants.Default Company.Default Reserve1.Default Reserve2</t>
  </si>
  <si>
    <t>2205.311010.10.141236.0000.000.0000</t>
  </si>
  <si>
    <t>Community Utilities of In.WSC of Indiana Inc W.Water.Hydrants.Default Company.Default Reserve1.Default Reserve2</t>
  </si>
  <si>
    <t>2205.311025.10.141236.0000.000.0000</t>
  </si>
  <si>
    <t>Community Utilities of In.Indiana Water Service Inc.Water.Hydrants.Default Company.Default Reserve1.Default Reserve2</t>
  </si>
  <si>
    <t>2205.311040.10.141236.0000.000.0000</t>
  </si>
  <si>
    <t>Community Utilities of In.Twin Lakes Utilities Inc .BS Combined.Hydrants.Default Company.Default Reserve1.Default Reserve2</t>
  </si>
  <si>
    <t>2205.311045.97.141236.0000.000.0000</t>
  </si>
  <si>
    <t>Community Utilities of In.WSC Indiana BS.BS Combined.Hydrants.Default Company.Default Reserve1.Default Reserve2</t>
  </si>
  <si>
    <t>2205.311050.97.141236.0000.000.0000</t>
  </si>
  <si>
    <t>141237</t>
  </si>
  <si>
    <t>Community Utilities of In.Twin Lakes Utilities Inc .Water.Backflow Prevention Devic.Default Company.Default Reserve1.Default Reserve2</t>
  </si>
  <si>
    <t>2205.311010.10.141237.0000.000.0000</t>
  </si>
  <si>
    <t>Community Utilities of In.Twin Lakes Utilities Inc .BS Combined.Backflow Prevention Devic.Default Company.Default Reserve1.Default Reserve2</t>
  </si>
  <si>
    <t>2205.311045.97.141237.0000.000.0000</t>
  </si>
  <si>
    <t>141240</t>
  </si>
  <si>
    <t>Community Utilities of In.Twin Lakes Utilities Inc .Wastewater.Power Gen Equip Treat Plt.Default Company.Default Reserve1.Default Reserve2</t>
  </si>
  <si>
    <t>2205.311015.15.141240.0000.000.0000</t>
  </si>
  <si>
    <t>Community Utilities of In.WSC of Indiana Inc S.Wastewater.Power Gen Equip Treat Plt.Default Company.Default Reserve1.Default Reserve2</t>
  </si>
  <si>
    <t>2205.311030.15.141240.0000.000.0000</t>
  </si>
  <si>
    <t>Community Utilities of In.Twin Lakes Utilities Inc .BS Combined.Power Gen Equip Treat Plt.Default Company.Default Reserve1.Default Reserve2</t>
  </si>
  <si>
    <t>2205.311045.97.141240.0000.000.0000</t>
  </si>
  <si>
    <t>Community Utilities of In.WSC Indiana BS.BS Combined.Power Gen Equip Treat Plt.Default Company.Default Reserve1.Default Reserve2</t>
  </si>
  <si>
    <t>2205.311050.97.141240.0000.000.0000</t>
  </si>
  <si>
    <t>141241</t>
  </si>
  <si>
    <t>Community Utilities of In.Twin Lakes Utilities Inc .Wastewater.Sewer Force Main.Default Company.Default Reserve1.Default Reserve2</t>
  </si>
  <si>
    <t>2205.311015.15.141241.0000.000.0000</t>
  </si>
  <si>
    <t>Community Utilities of In.WSC of Indiana Inc S.Wastewater.Sewer Force Main.Default Company.Default Reserve1.Default Reserve2</t>
  </si>
  <si>
    <t>2205.311030.15.141241.0000.000.0000</t>
  </si>
  <si>
    <t>Community Utilities of In.Twin Lakes Utilities Inc .BS Combined.Sewer Force Main.Default Company.Default Reserve1.Default Reserve2</t>
  </si>
  <si>
    <t>2205.311045.97.141241.0000.000.0000</t>
  </si>
  <si>
    <t>Community Utilities of In.WSC Indiana BS.BS Combined.Sewer Force Main.Default Company.Default Reserve1.Default Reserve2</t>
  </si>
  <si>
    <t>2205.311050.97.141241.0000.000.0000</t>
  </si>
  <si>
    <t>141242</t>
  </si>
  <si>
    <t>Community Utilities of In.Twin Lakes Utilities Inc .Wastewater.Sewer Gravity Main.Default Company.Default Reserve1.Default Reserve2</t>
  </si>
  <si>
    <t>2205.311015.15.141242.0000.000.0000</t>
  </si>
  <si>
    <t>Community Utilities of In.WSC of Indiana Inc S.Wastewater.Sewer Gravity Main.Default Company.Default Reserve1.Default Reserve2</t>
  </si>
  <si>
    <t>2205.311030.15.141242.0000.000.0000</t>
  </si>
  <si>
    <t>Community Utilities of In.Twin Lakes Utilities Inc .BS Combined.Sewer Gravity Main.Default Company.Default Reserve1.Default Reserve2</t>
  </si>
  <si>
    <t>2205.311045.97.141242.0000.000.0000</t>
  </si>
  <si>
    <t>Community Utilities of In.WSC Indiana BS.BS Combined.Sewer Gravity Main.Default Company.Default Reserve1.Default Reserve2</t>
  </si>
  <si>
    <t>2205.311050.97.141242.0000.000.0000</t>
  </si>
  <si>
    <t>141243</t>
  </si>
  <si>
    <t>Community Utilities of In.Twin Lakes Utilities Inc .Wastewater.Manholes.Default Company.Default Reserve1.Default Reserve2</t>
  </si>
  <si>
    <t>2205.311015.15.141243.0000.000.0000</t>
  </si>
  <si>
    <t>Community Utilities of In.WSC of Indiana Inc S.Wastewater.Manholes.Default Company.Default Reserve1.Default Reserve2</t>
  </si>
  <si>
    <t>2205.311030.15.141243.0000.000.0000</t>
  </si>
  <si>
    <t>Community Utilities of In.Twin Lakes Utilities Inc .BS Combined.Manholes.Default Company.Default Reserve1.Default Reserve2</t>
  </si>
  <si>
    <t>2205.311045.97.141243.0000.000.0000</t>
  </si>
  <si>
    <t>Community Utilities of In.WSC Indiana BS.BS Combined.Manholes.Default Company.Default Reserve1.Default Reserve2</t>
  </si>
  <si>
    <t>2205.311050.97.141243.0000.000.0000</t>
  </si>
  <si>
    <t>141244</t>
  </si>
  <si>
    <t>Community Utilities of In.Twin Lakes Utilities Inc .Wastewater.Special Collection Struct.Default Company.Default Reserve1.Default Reserve2</t>
  </si>
  <si>
    <t>2205.311015.15.141244.0000.000.0000</t>
  </si>
  <si>
    <t>Community Utilities of In.WSC of Indiana Inc S.Wastewater.Special Collection Struct.Default Company.Default Reserve1.Default Reserve2</t>
  </si>
  <si>
    <t>2205.311030.15.141244.0000.000.0000</t>
  </si>
  <si>
    <t>Community Utilities of In.Twin Lakes Utilities Inc .BS Combined.Special Collection Struct.Default Company.Default Reserve1.Default Reserve2</t>
  </si>
  <si>
    <t>2205.311045.97.141244.0000.000.0000</t>
  </si>
  <si>
    <t>Community Utilities of In.WSC Indiana BS.BS Combined.Special Collection Struct.Default Company.Default Reserve1.Default Reserve2</t>
  </si>
  <si>
    <t>2205.311050.97.141244.0000.000.0000</t>
  </si>
  <si>
    <t>141245</t>
  </si>
  <si>
    <t>Community Utilities of In.Twin Lakes Utilities Inc .Wastewater.Service to Customers.Default Company.Default Reserve1.Default Reserve2</t>
  </si>
  <si>
    <t>2205.311015.15.141245.0000.000.0000</t>
  </si>
  <si>
    <t>Community Utilities of In.WSC of Indiana Inc S.Wastewater.Service to Customers.Default Company.Default Reserve1.Default Reserve2</t>
  </si>
  <si>
    <t>2205.311030.15.141245.0000.000.0000</t>
  </si>
  <si>
    <t>Community Utilities of In.Twin Lakes Utilities Inc .BS Combined.Service to Customers.Default Company.Default Reserve1.Default Reserve2</t>
  </si>
  <si>
    <t>2205.311045.97.141245.0000.000.0000</t>
  </si>
  <si>
    <t>Community Utilities of In.WSC Indiana BS.BS Combined.Service to Customers.Default Company.Default Reserve1.Default Reserve2</t>
  </si>
  <si>
    <t>2205.311050.97.141245.0000.000.0000</t>
  </si>
  <si>
    <t>141246</t>
  </si>
  <si>
    <t>Community Utilities of In.Twin Lakes Utilities Inc .Wastewater.Flow Measure Devices.Default Company.Default Reserve1.Default Reserve2</t>
  </si>
  <si>
    <t>2205.311015.15.141246.0000.000.0000</t>
  </si>
  <si>
    <t>Community Utilities of In.WSC of Indiana Inc S.Wastewater.Flow Measure Devices.Default Company.Default Reserve1.Default Reserve2</t>
  </si>
  <si>
    <t>2205.311030.15.141246.0000.000.0000</t>
  </si>
  <si>
    <t>Community Utilities of In.Twin Lakes Utilities Inc .BS Combined.Flow Measure Devices.Default Company.Default Reserve1.Default Reserve2</t>
  </si>
  <si>
    <t>2205.311045.97.141246.0000.000.0000</t>
  </si>
  <si>
    <t>Community Utilities of In.WSC Indiana BS.BS Combined.Flow Measure Devices.Default Company.Default Reserve1.Default Reserve2</t>
  </si>
  <si>
    <t>2205.311050.97.141246.0000.000.0000</t>
  </si>
  <si>
    <t>141247</t>
  </si>
  <si>
    <t>Community Utilities of In.Twin Lakes Utilities Inc .Wastewater.Flow Measure Install.Default Company.Default Reserve1.Default Reserve2</t>
  </si>
  <si>
    <t>2205.311015.15.141247.0000.000.0000</t>
  </si>
  <si>
    <t>Community Utilities of In.Twin Lakes Utilities Inc .BS Combined.Flow Measure Install.Default Company.Default Reserve1.Default Reserve2</t>
  </si>
  <si>
    <t>2205.311045.97.141247.0000.000.0000</t>
  </si>
  <si>
    <t>141249</t>
  </si>
  <si>
    <t>Community Utilities of In.Twin Lakes Utilities Inc .Wastewater.Pumping Equip Pump Plt.Default Company.Default Reserve1.Default Reserve2</t>
  </si>
  <si>
    <t>2205.311015.15.141249.0000.000.0000</t>
  </si>
  <si>
    <t>Community Utilities of In.WSC of Indiana Inc S.Wastewater.Pumping Equip Pump Plt.Default Company.Default Reserve1.Default Reserve2</t>
  </si>
  <si>
    <t>2205.311030.15.141249.0000.000.0000</t>
  </si>
  <si>
    <t>Community Utilities of In.Twin Lakes Utilities Inc .BS Combined.Pumping Equip Pump Plt.Default Company.Default Reserve1.Default Reserve2</t>
  </si>
  <si>
    <t>2205.311045.97.141249.0000.000.0000</t>
  </si>
  <si>
    <t>Community Utilities of In.WSC Indiana BS.BS Combined.Pumping Equip Pump Plt.Default Company.Default Reserve1.Default Reserve2</t>
  </si>
  <si>
    <t>2205.311050.97.141249.0000.000.0000</t>
  </si>
  <si>
    <t>141250</t>
  </si>
  <si>
    <t>Community Utilities of In.Twin Lakes Utilities Inc .Wastewater.Pumping Equip Reclaim WTP.Default Company.Default Reserve1.Default Reserve2</t>
  </si>
  <si>
    <t>2205.311015.15.141250.0000.000.0000</t>
  </si>
  <si>
    <t>Community Utilities of In.Twin Lakes Utilities Inc .BS Combined.Pumping Equip Reclaim WTP.Default Company.Default Reserve1.Default Reserve2</t>
  </si>
  <si>
    <t>2205.311045.97.141250.0000.000.0000</t>
  </si>
  <si>
    <t>141251</t>
  </si>
  <si>
    <t>Community Utilities of In.Twin Lakes Utilities Inc .Wastewater.Pumping Equip Rcl Wtr Dis.Default Company.Default Reserve1.Default Reserve2</t>
  </si>
  <si>
    <t>2205.311015.15.141251.0000.000.0000</t>
  </si>
  <si>
    <t>Community Utilities of In.Twin Lakes Utilities Inc .BS Combined.Pumping Equip Rcl Wtr Dis.Default Company.Default Reserve1.Default Reserve2</t>
  </si>
  <si>
    <t>2205.311045.97.141251.0000.000.0000</t>
  </si>
  <si>
    <t>141252</t>
  </si>
  <si>
    <t>Community Utilities of In.Twin Lakes Utilities Inc .Wastewater.Treat/Disp Equip Lagoon.Default Company.Default Reserve1.Default Reserve2</t>
  </si>
  <si>
    <t>2205.311015.15.141252.0000.000.0000</t>
  </si>
  <si>
    <t>Community Utilities of In.Twin Lakes Utilities Inc .BS Combined.Treat/Disp Equip Lagoon.Default Company.Default Reserve1.Default Reserve2</t>
  </si>
  <si>
    <t>2205.311045.97.141252.0000.000.0000</t>
  </si>
  <si>
    <t>141253</t>
  </si>
  <si>
    <t>Community Utilities of In.Twin Lakes Utilities Inc .Wastewater.Treat/Disp Equip Trt Plt.Default Company.Default Reserve1.Default Reserve2</t>
  </si>
  <si>
    <t>2205.311015.15.141253.0000.000.0000</t>
  </si>
  <si>
    <t>Community Utilities of In.WSC of Indiana Inc S.Wastewater.Treat/Disp Equip Trt Plt.Default Company.Default Reserve1.Default Reserve2</t>
  </si>
  <si>
    <t>2205.311030.15.141253.0000.000.0000</t>
  </si>
  <si>
    <t>Community Utilities of In.Twin Lakes Utilities Inc .BS Combined.Treat/Disp Equip Trt Plt.Default Company.Default Reserve1.Default Reserve2</t>
  </si>
  <si>
    <t>2205.311045.97.141253.0000.000.0000</t>
  </si>
  <si>
    <t>Community Utilities of In.WSC Indiana BS.BS Combined.Treat/Disp Equip Trt Plt.Default Company.Default Reserve1.Default Reserve2</t>
  </si>
  <si>
    <t>2205.311050.97.141253.0000.000.0000</t>
  </si>
  <si>
    <t>141254</t>
  </si>
  <si>
    <t>Community Utilities of In.Twin Lakes Utilities Inc .Wastewater.Treat/Disp Equip Rclm Wtr.Default Company.Default Reserve1.Default Reserve2</t>
  </si>
  <si>
    <t>2205.311015.15.141254.0000.000.0000</t>
  </si>
  <si>
    <t>Community Utilities of In.WSC of Indiana Inc S.Wastewater.Treat/Disp Equip Rclm Wtr.Default Company.Default Reserve1.Default Reserve2</t>
  </si>
  <si>
    <t>2205.311030.15.141254.0000.000.0000</t>
  </si>
  <si>
    <t>Community Utilities of In.Twin Lakes Utilities Inc .BS Combined.Treat/Disp Equip Rclm Wtr.Default Company.Default Reserve1.Default Reserve2</t>
  </si>
  <si>
    <t>2205.311045.97.141254.0000.000.0000</t>
  </si>
  <si>
    <t>Community Utilities of In.WSC Indiana BS.BS Combined.Treat/Disp Equip Rclm Wtr.Default Company.Default Reserve1.Default Reserve2</t>
  </si>
  <si>
    <t>2205.311050.97.141254.0000.000.0000</t>
  </si>
  <si>
    <t>141255</t>
  </si>
  <si>
    <t>Community Utilities of In.Twin Lakes Utilities Inc .Wastewater.Plant Sewers Treatment Pl.Default Company.Default Reserve1.Default Reserve2</t>
  </si>
  <si>
    <t>2205.311015.15.141255.0000.000.0000</t>
  </si>
  <si>
    <t>Community Utilities of In.WSC of Indiana Inc S.Wastewater.Plant Sewers Treatment Pl.Default Company.Default Reserve1.Default Reserve2</t>
  </si>
  <si>
    <t>2205.311030.15.141255.0000.000.0000</t>
  </si>
  <si>
    <t>Community Utilities of In.WSC of Indiana Inc S.Wastewater.Plant Sewers Treatment Pl.Community Utilities of In.Default Reserve1.Default Reserve2</t>
  </si>
  <si>
    <t>2205.311030.15.141255.2205.000.0000</t>
  </si>
  <si>
    <t>Community Utilities of In.Twin Lakes Utilities Inc .BS Combined.Plant Sewers Treatment Pl.Default Company.Default Reserve1.Default Reserve2</t>
  </si>
  <si>
    <t>2205.311045.97.141255.0000.000.0000</t>
  </si>
  <si>
    <t>Community Utilities of In.WSC Indiana BS.BS Combined.Plant Sewers Treatment Pl.Default Company.Default Reserve1.Default Reserve2</t>
  </si>
  <si>
    <t>2205.311050.97.141255.0000.000.0000</t>
  </si>
  <si>
    <t>141263</t>
  </si>
  <si>
    <t>Community Utilities of In.WSC of Indiana Inc S.Wastewater.Reuse Dist Reservoirs.Default Company.Default Reserve1.Default Reserve2</t>
  </si>
  <si>
    <t>2205.311030.15.141263.0000.000.0000</t>
  </si>
  <si>
    <t>Community Utilities of In.WSC Indiana BS.BS Combined.Reuse Dist Reservoirs.Default Company.Default Reserve1.Default Reserve2</t>
  </si>
  <si>
    <t>2205.311050.97.141263.0000.000.0000</t>
  </si>
  <si>
    <t>141264</t>
  </si>
  <si>
    <t>Community Utilities of In.WSC of Indiana Inc S.Wastewater.Reuse Transmission and Di.Default Company.Default Reserve1.Default Reserve2</t>
  </si>
  <si>
    <t>2205.311030.15.141264.0000.000.0000</t>
  </si>
  <si>
    <t>Community Utilities of In.WSC Indiana BS.BS Combined.Reuse Transmission and Di.Default Company.Default Reserve1.Default Reserve2</t>
  </si>
  <si>
    <t>2205.311050.97.141264.0000.000.0000</t>
  </si>
  <si>
    <t>141269</t>
  </si>
  <si>
    <t>Community Utilities of In.Twin Lakes Utilities Inc .Water.Other and Misc Equip WTP.Default Company.Default Reserve1.Default Reserve2</t>
  </si>
  <si>
    <t>2205.311010.10.141269.0000.000.0000</t>
  </si>
  <si>
    <t>Community Utilities of In.Twin Lakes Utilities Inc .BS Combined.Other and Misc Equip WTP.Default Company.Default Reserve1.Default Reserve2</t>
  </si>
  <si>
    <t>2205.311045.97.141269.0000.000.0000</t>
  </si>
  <si>
    <t>141271</t>
  </si>
  <si>
    <t>Community Utilities of In.Twin Lakes Utilities Inc .Wastewater.Other Tangible Plant.Default Company.Default Reserve1.Default Reserve2</t>
  </si>
  <si>
    <t>2205.311015.15.141271.0000.000.0000</t>
  </si>
  <si>
    <t>Community Utilities of In.WSC of Indiana Inc S.Wastewater.Other Tangible Plant.Default Company.Default Reserve1.Default Reserve2</t>
  </si>
  <si>
    <t>2205.311030.15.141271.0000.000.0000</t>
  </si>
  <si>
    <t>Community Utilities of In.Twin Lakes Utilities Inc .BS Combined.Other Tangible Plant.Default Company.Default Reserve1.Default Reserve2</t>
  </si>
  <si>
    <t>2205.311045.97.141271.0000.000.0000</t>
  </si>
  <si>
    <t>Community Utilities of In.WSC Indiana BS.BS Combined.Other Tangible Plant.Default Company.Default Reserve1.Default Reserve2</t>
  </si>
  <si>
    <t>2205.311050.97.141271.0000.000.0000</t>
  </si>
  <si>
    <t>141272</t>
  </si>
  <si>
    <t>Community Utilities of In.Twin Lakes Utilities Inc .Wastewater.Other Plant Collection.Default Company.Default Reserve1.Default Reserve2</t>
  </si>
  <si>
    <t>2205.311015.15.141272.0000.000.0000</t>
  </si>
  <si>
    <t>Community Utilities of In.Twin Lakes Utilities Inc .BS Combined.Other Plant Collection.Default Company.Default Reserve1.Default Reserve2</t>
  </si>
  <si>
    <t>2205.311045.97.141272.0000.000.0000</t>
  </si>
  <si>
    <t>141273</t>
  </si>
  <si>
    <t>Community Utilities of In.Twin Lakes Utilities Inc .Wastewater.Other Plant Pump.Default Company.Default Reserve1.Default Reserve2</t>
  </si>
  <si>
    <t>2205.311015.15.141273.0000.000.0000</t>
  </si>
  <si>
    <t>Community Utilities of In.WSC of Indiana Inc S.Wastewater.Other Plant Pump.Default Company.Default Reserve1.Default Reserve2</t>
  </si>
  <si>
    <t>2205.311030.15.141273.0000.000.0000</t>
  </si>
  <si>
    <t>Community Utilities of In.Twin Lakes Utilities Inc .BS Combined.Other Plant Pump.Default Company.Default Reserve1.Default Reserve2</t>
  </si>
  <si>
    <t>2205.311045.97.141273.0000.000.0000</t>
  </si>
  <si>
    <t>Community Utilities of In.WSC Indiana BS.BS Combined.Other Plant Pump.Default Company.Default Reserve1.Default Reserve2</t>
  </si>
  <si>
    <t>2205.311050.97.141273.0000.000.0000</t>
  </si>
  <si>
    <t>141274</t>
  </si>
  <si>
    <t>Community Utilities of In.Twin Lakes Utilities Inc .Wastewater.Other Plant Treatment.Default Company.Default Reserve1.Default Reserve2</t>
  </si>
  <si>
    <t>2205.311015.15.141274.0000.000.0000</t>
  </si>
  <si>
    <t>Community Utilities of In.WSC of Indiana Inc S.Wastewater.Other Plant Treatment.Default Company.Default Reserve1.Default Reserve2</t>
  </si>
  <si>
    <t>2205.311030.15.141274.0000.000.0000</t>
  </si>
  <si>
    <t>Community Utilities of In.Twin Lakes Utilities Inc .BS Combined.Other Plant Treatment.Default Company.Default Reserve1.Default Reserve2</t>
  </si>
  <si>
    <t>2205.311045.97.141274.0000.000.0000</t>
  </si>
  <si>
    <t>Community Utilities of In.WSC Indiana BS.BS Combined.Other Plant Treatment.Default Company.Default Reserve1.Default Reserve2</t>
  </si>
  <si>
    <t>2205.311050.97.141274.0000.000.0000</t>
  </si>
  <si>
    <t>141299</t>
  </si>
  <si>
    <t>Community Utilities of In.Twin Lakes Utilities Inc .Water.Utility Plant Clearing.Default Company.Default Reserve1.Default Reserve2</t>
  </si>
  <si>
    <t>2205.311010.10.141299.0000.000.0000</t>
  </si>
  <si>
    <t>Community Utilities of In.Twin Lakes Utilities Inc .Wastewater.Utility Plant Clearing.Default Company.Default Reserve1.Default Reserve2</t>
  </si>
  <si>
    <t>2205.311015.15.141299.0000.000.0000</t>
  </si>
  <si>
    <t>Community Utilities of In.WSC of Indiana Inc W.Water.Utility Plant Clearing.Default Company.Default Reserve1.Default Reserve2</t>
  </si>
  <si>
    <t>2205.311025.10.141299.0000.000.0000</t>
  </si>
  <si>
    <t>Community Utilities of In.WSC of Indiana Inc S.Wastewater.Utility Plant Clearing.Default Company.Default Reserve1.Default Reserve2</t>
  </si>
  <si>
    <t>2205.311030.15.141299.0000.000.0000</t>
  </si>
  <si>
    <t>Community Utilities of In.Indiana Water Service Inc.Water.Utility Plant Clearing.Default Company.Default Reserve1.Default Reserve2</t>
  </si>
  <si>
    <t>2205.311040.10.141299.0000.000.0000</t>
  </si>
  <si>
    <t>141303</t>
  </si>
  <si>
    <t>Community Utilities of In.State of IN Cost Center.Cost Center - Regional - .Office Furniture.Default Company.Default Reserve1.Default Reserve2</t>
  </si>
  <si>
    <t>2205.311000.75.141303.0000.000.0000</t>
  </si>
  <si>
    <t>Community Utilities of In.State of IN Cost Center.Cost Center - Regional.Office Furniture.Default Company.Default Reserve1.Default Reserve2</t>
  </si>
  <si>
    <t>2205.311000.91.141303.0000.000.0000</t>
  </si>
  <si>
    <t>Community Utilities of In.Twin Lakes Utilities Inc .Water.Office Furniture.Default Company.Default Reserve1.Default Reserve2</t>
  </si>
  <si>
    <t>2205.311010.10.141303.0000.000.0000</t>
  </si>
  <si>
    <t>Community Utilities of In.Twin Lakes Utilities Inc .Water - Allocation.Office Furniture.Default Company.Default Reserve1.Default Reserve2</t>
  </si>
  <si>
    <t>2205.311010.71.141303.0000.000.0000</t>
  </si>
  <si>
    <t>Community Utilities of In.Twin Lakes Utilities Inc .Wastewater.Office Furniture.Default Company.Default Reserve1.Default Reserve2</t>
  </si>
  <si>
    <t>2205.311015.15.141303.0000.000.0000</t>
  </si>
  <si>
    <t>Community Utilities of In.Twin Lakes Utilities Inc .Wastewater - Allocation.Office Furniture.Default Company.Default Reserve1.Default Reserve2</t>
  </si>
  <si>
    <t>2205.311015.72.141303.0000.000.0000</t>
  </si>
  <si>
    <t>Community Utilities of In.WSC of Indiana Inc W.Water - Allocation.Office Furniture.Default Company.Default Reserve1.Default Reserve2</t>
  </si>
  <si>
    <t>2205.311025.71.141303.0000.000.0000</t>
  </si>
  <si>
    <t>Community Utilities of In.WSC of Indiana Inc S.Wastewater - Allocation.Office Furniture.Default Company.Default Reserve1.Default Reserve2</t>
  </si>
  <si>
    <t>2205.311030.72.141303.0000.000.0000</t>
  </si>
  <si>
    <t>Community Utilities of In.Indiana Water Service Inc.Water - Allocation.Office Furniture.Default Company.Default Reserve1.Default Reserve2</t>
  </si>
  <si>
    <t>2205.311040.71.141303.0000.000.0000</t>
  </si>
  <si>
    <t>Community Utilities of In.Twin Lakes Utilities Inc .BS Combined - Allocation.Office Furniture.Default Company.Default Reserve1.Default Reserve2</t>
  </si>
  <si>
    <t>2205.311045.78.141303.0000.000.0000</t>
  </si>
  <si>
    <t>Community Utilities of In.Twin Lakes Utilities Inc .BS Combined.Office Furniture.Default Company.Default Reserve1.Default Reserve2</t>
  </si>
  <si>
    <t>2205.311045.97.141303.0000.000.0000</t>
  </si>
  <si>
    <t>Community Utilities of In.WSC Indiana BS.BS Combined - Allocation.Office Furniture.Default Company.Default Reserve1.Default Reserve2</t>
  </si>
  <si>
    <t>2205.311050.78.141303.0000.000.0000</t>
  </si>
  <si>
    <t>141304</t>
  </si>
  <si>
    <t>Community Utilities of In.Twin Lakes Utilities Inc .Water - Allocation.Office Equipment.Default Company.Default Reserve1.Default Reserve2</t>
  </si>
  <si>
    <t>2205.311010.71.141304.0000.000.0000</t>
  </si>
  <si>
    <t>Community Utilities of In.Twin Lakes Utilities Inc .Wastewater - Allocation.Office Equipment.Default Company.Default Reserve1.Default Reserve2</t>
  </si>
  <si>
    <t>2205.311015.72.141304.0000.000.0000</t>
  </si>
  <si>
    <t>Community Utilities of In.WSC of Indiana Inc W.Water - Allocation.Office Equipment.Default Company.Default Reserve1.Default Reserve2</t>
  </si>
  <si>
    <t>2205.311025.71.141304.0000.000.0000</t>
  </si>
  <si>
    <t>Community Utilities of In.WSC of Indiana Inc S.Wastewater - Allocation.Office Equipment.Default Company.Default Reserve1.Default Reserve2</t>
  </si>
  <si>
    <t>2205.311030.72.141304.0000.000.0000</t>
  </si>
  <si>
    <t>Community Utilities of In.Indiana Water Service Inc.Water - Allocation.Office Equipment.Default Company.Default Reserve1.Default Reserve2</t>
  </si>
  <si>
    <t>2205.311040.71.141304.0000.000.0000</t>
  </si>
  <si>
    <t>141305</t>
  </si>
  <si>
    <t>Community Utilities of In.Twin Lakes Utilities Inc .Water - Allocation.Stores Equipment.Default Company.Default Reserve1.Default Reserve2</t>
  </si>
  <si>
    <t>2205.311010.71.141305.0000.000.0000</t>
  </si>
  <si>
    <t>Community Utilities of In.Twin Lakes Utilities Inc .Wastewater.Stores Equipment.Default Company.Default Reserve1.Default Reserve2</t>
  </si>
  <si>
    <t>2205.311015.15.141305.0000.000.0000</t>
  </si>
  <si>
    <t>Community Utilities of In.Twin Lakes Utilities Inc .Wastewater - Allocation.Stores Equipment.Default Company.Default Reserve1.Default Reserve2</t>
  </si>
  <si>
    <t>2205.311015.72.141305.0000.000.0000</t>
  </si>
  <si>
    <t>Community Utilities of In.WSC of Indiana Inc W.Water - Allocation.Stores Equipment.Default Company.Default Reserve1.Default Reserve2</t>
  </si>
  <si>
    <t>2205.311025.71.141305.0000.000.0000</t>
  </si>
  <si>
    <t>Community Utilities of In.WSC of Indiana Inc S.Wastewater - Allocation.Stores Equipment.Default Company.Default Reserve1.Default Reserve2</t>
  </si>
  <si>
    <t>2205.311030.72.141305.0000.000.0000</t>
  </si>
  <si>
    <t>Community Utilities of In.Indiana Water Service Inc.Water - Allocation.Stores Equipment.Default Company.Default Reserve1.Default Reserve2</t>
  </si>
  <si>
    <t>2205.311040.71.141305.0000.000.0000</t>
  </si>
  <si>
    <t>Community Utilities of In.Twin Lakes Utilities Inc .BS Combined.Stores Equipment.Default Company.Default Reserve1.Default Reserve2</t>
  </si>
  <si>
    <t>2205.311045.97.141305.0000.000.0000</t>
  </si>
  <si>
    <t>141306</t>
  </si>
  <si>
    <t>Community Utilities of In.Twin Lakes Utilities Inc .Water.Lab Equipment.Default Company.Default Reserve1.Default Reserve2</t>
  </si>
  <si>
    <t>2205.311010.10.141306.0000.000.0000</t>
  </si>
  <si>
    <t>Community Utilities of In.Twin Lakes Utilities Inc .Wastewater.Lab Equipment.Default Company.Default Reserve1.Default Reserve2</t>
  </si>
  <si>
    <t>2205.311015.15.141306.0000.000.0000</t>
  </si>
  <si>
    <t>Community Utilities of In.WSC of Indiana Inc W.Water.Lab Equipment.Default Company.Default Reserve1.Default Reserve2</t>
  </si>
  <si>
    <t>2205.311025.10.141306.0000.000.0000</t>
  </si>
  <si>
    <t>Community Utilities of In.WSC of Indiana Inc S.Wastewater.Lab Equipment.Default Company.Default Reserve1.Default Reserve2</t>
  </si>
  <si>
    <t>2205.311030.15.141306.0000.000.0000</t>
  </si>
  <si>
    <t>Community Utilities of In.Twin Lakes Utilities Inc .BS Combined.Lab Equipment.Default Company.Default Reserve1.Default Reserve2</t>
  </si>
  <si>
    <t>2205.311045.97.141306.0000.000.0000</t>
  </si>
  <si>
    <t>Community Utilities of In.WSC Indiana BS.BS Combined.Lab Equipment.Default Company.Default Reserve1.Default Reserve2</t>
  </si>
  <si>
    <t>2205.311050.97.141306.0000.000.0000</t>
  </si>
  <si>
    <t>311020</t>
  </si>
  <si>
    <t>141307</t>
  </si>
  <si>
    <t>Community Utilities of In.Twin Lakes Utilities Inc .Default.Rental Equipment.Default Company.Default Reserve1.Default Reserve2</t>
  </si>
  <si>
    <t>2205.311020.00.141307.0000.000.0000</t>
  </si>
  <si>
    <t>141308</t>
  </si>
  <si>
    <t>Community Utilities of In.State of IN Cost Center.Cost Center - Regional - .Tool Shop Equipment.Default Company.Default Reserve1.Default Reserve2</t>
  </si>
  <si>
    <t>2205.311000.75.141308.0000.000.0000</t>
  </si>
  <si>
    <t>Community Utilities of In.State of IN Cost Center.Cost Center - Regional.Tool Shop Equipment.Default Company.Default Reserve1.Default Reserve2</t>
  </si>
  <si>
    <t>2205.311000.91.141308.0000.000.0000</t>
  </si>
  <si>
    <t>Community Utilities of In.Twin Lakes Utilities Inc .Water.Tool Shop Equipment.Default Company.Default Reserve1.Default Reserve2</t>
  </si>
  <si>
    <t>2205.311010.10.141308.0000.000.0000</t>
  </si>
  <si>
    <t>Community Utilities of In.Twin Lakes Utilities Inc .Water - Allocation.Tool Shop Equipment.Default Company.Default Reserve1.Default Reserve2</t>
  </si>
  <si>
    <t>2205.311010.71.141308.0000.000.0000</t>
  </si>
  <si>
    <t>Community Utilities of In.Twin Lakes Utilities Inc .Wastewater.Tool Shop Equipment.Default Company.Default Reserve1.Default Reserve2</t>
  </si>
  <si>
    <t>2205.311015.15.141308.0000.000.0000</t>
  </si>
  <si>
    <t>Community Utilities of In.Twin Lakes Utilities Inc .Wastewater - Allocation.Tool Shop Equipment.Default Company.Default Reserve1.Default Reserve2</t>
  </si>
  <si>
    <t>2205.311015.72.141308.0000.000.0000</t>
  </si>
  <si>
    <t>Community Utilities of In.Twin Lakes Utilities Inc .Default.Tool Shop Equipment.Default Company.Default Reserve1.Default Reserve2</t>
  </si>
  <si>
    <t>2205.311020.00.141308.0000.000.0000</t>
  </si>
  <si>
    <t>Community Utilities of In.WSC of Indiana Inc W.Water.Tool Shop Equipment.Default Company.Default Reserve1.Default Reserve2</t>
  </si>
  <si>
    <t>2205.311025.10.141308.0000.000.0000</t>
  </si>
  <si>
    <t>Community Utilities of In.WSC of Indiana Inc W.Water - Allocation.Tool Shop Equipment.Default Company.Default Reserve1.Default Reserve2</t>
  </si>
  <si>
    <t>2205.311025.71.141308.0000.000.0000</t>
  </si>
  <si>
    <t>Community Utilities of In.WSC of Indiana Inc S.Wastewater.Tool Shop Equipment.Default Company.Default Reserve1.Default Reserve2</t>
  </si>
  <si>
    <t>2205.311030.15.141308.0000.000.0000</t>
  </si>
  <si>
    <t>Community Utilities of In.WSC of Indiana Inc S.Wastewater - Allocation.Tool Shop Equipment.Default Company.Default Reserve1.Default Reserve2</t>
  </si>
  <si>
    <t>2205.311030.72.141308.0000.000.0000</t>
  </si>
  <si>
    <t>Community Utilities of In.Indiana Water Service Inc.Water.Tool Shop Equipment.Default Company.Default Reserve1.Default Reserve2</t>
  </si>
  <si>
    <t>2205.311040.10.141308.0000.000.0000</t>
  </si>
  <si>
    <t>Community Utilities of In.Indiana Water Service Inc.Water - Allocation.Tool Shop Equipment.Default Company.Default Reserve1.Default Reserve2</t>
  </si>
  <si>
    <t>2205.311040.71.141308.0000.000.0000</t>
  </si>
  <si>
    <t>Community Utilities of In.Twin Lakes Utilities Inc .BS Combined - Allocation.Tool Shop Equipment.Default Company.Default Reserve1.Default Reserve2</t>
  </si>
  <si>
    <t>2205.311045.78.141308.0000.000.0000</t>
  </si>
  <si>
    <t>Community Utilities of In.Twin Lakes Utilities Inc .BS Combined.Tool Shop Equipment.Default Company.Default Reserve1.Default Reserve2</t>
  </si>
  <si>
    <t>2205.311045.97.141308.0000.000.0000</t>
  </si>
  <si>
    <t>Community Utilities of In.WSC Indiana BS.BS Combined - Allocation.Tool Shop Equipment.Default Company.Default Reserve1.Default Reserve2</t>
  </si>
  <si>
    <t>2205.311050.78.141308.0000.000.0000</t>
  </si>
  <si>
    <t>Community Utilities of In.WSC Indiana BS.BS Combined.Tool Shop Equipment.Default Company.Default Reserve1.Default Reserve2</t>
  </si>
  <si>
    <t>2205.311050.97.141308.0000.000.0000</t>
  </si>
  <si>
    <t>141309</t>
  </si>
  <si>
    <t>Community Utilities of In.Twin Lakes Utilities Inc .Water.Power Operated Equipment.Default Company.Default Reserve1.Default Reserve2</t>
  </si>
  <si>
    <t>2205.311010.10.141309.0000.000.0000</t>
  </si>
  <si>
    <t>Community Utilities of In.Twin Lakes Utilities Inc .Wastewater.Power Operated Equipment.Default Company.Default Reserve1.Default Reserve2</t>
  </si>
  <si>
    <t>2205.311015.15.141309.0000.000.0000</t>
  </si>
  <si>
    <t>Community Utilities of In.WSC of Indiana Inc W.Water.Power Operated Equipment.Default Company.Default Reserve1.Default Reserve2</t>
  </si>
  <si>
    <t>2205.311025.10.141309.0000.000.0000</t>
  </si>
  <si>
    <t>Community Utilities of In.WSC of Indiana Inc S.Wastewater.Power Operated Equipment.Default Company.Default Reserve1.Default Reserve2</t>
  </si>
  <si>
    <t>2205.311030.15.141309.0000.000.0000</t>
  </si>
  <si>
    <t>Community Utilities of In.Twin Lakes Utilities Inc .BS Combined.Power Operated Equipment.Default Company.Default Reserve1.Default Reserve2</t>
  </si>
  <si>
    <t>2205.311045.97.141309.0000.000.0000</t>
  </si>
  <si>
    <t>Community Utilities of In.WSC Indiana BS.BS Combined.Power Operated Equipment.Default Company.Default Reserve1.Default Reserve2</t>
  </si>
  <si>
    <t>2205.311050.97.141309.0000.000.0000</t>
  </si>
  <si>
    <t>141310</t>
  </si>
  <si>
    <t>Community Utilities of In.Twin Lakes Utilities Inc .Water.Communications Equipment.Default Company.Default Reserve1.Default Reserve2</t>
  </si>
  <si>
    <t>2205.311010.10.141310.0000.000.0000</t>
  </si>
  <si>
    <t>Community Utilities of In.Twin Lakes Utilities Inc .Water - Allocation.Communications Equipment.Default Company.Default Reserve1.Default Reserve2</t>
  </si>
  <si>
    <t>2205.311010.71.141310.0000.000.0000</t>
  </si>
  <si>
    <t>Community Utilities of In.Twin Lakes Utilities Inc .Wastewater.Communications Equipment.Default Company.Default Reserve1.Default Reserve2</t>
  </si>
  <si>
    <t>2205.311015.15.141310.0000.000.0000</t>
  </si>
  <si>
    <t>Community Utilities of In.Twin Lakes Utilities Inc .Wastewater - Allocation.Communications Equipment.Default Company.Default Reserve1.Default Reserve2</t>
  </si>
  <si>
    <t>2205.311015.72.141310.0000.000.0000</t>
  </si>
  <si>
    <t>Community Utilities of In.WSC of Indiana Inc W.Water - Allocation.Communications Equipment.Default Company.Default Reserve1.Default Reserve2</t>
  </si>
  <si>
    <t>2205.311025.71.141310.0000.000.0000</t>
  </si>
  <si>
    <t>Community Utilities of In.WSC of Indiana Inc S.Wastewater - Allocation.Communications Equipment.Default Company.Default Reserve1.Default Reserve2</t>
  </si>
  <si>
    <t>2205.311030.72.141310.0000.000.0000</t>
  </si>
  <si>
    <t>Community Utilities of In.WSC of Indiana Inc C.Default.Communications Equipment.Default Company.Default Reserve1.Default Reserve2</t>
  </si>
  <si>
    <t>2205.311035.00.141310.0000.000.0000</t>
  </si>
  <si>
    <t>Community Utilities of In.Indiana Water Service Inc.Water - Allocation.Communications Equipment.Default Company.Default Reserve1.Default Reserve2</t>
  </si>
  <si>
    <t>2205.311040.71.141310.0000.000.0000</t>
  </si>
  <si>
    <t>Community Utilities of In.Twin Lakes Utilities Inc .BS Combined - Allocation.Communications Equipment.Default Company.Default Reserve1.Default Reserve2</t>
  </si>
  <si>
    <t>2205.311045.78.141310.0000.000.0000</t>
  </si>
  <si>
    <t>Community Utilities of In.Twin Lakes Utilities Inc .BS Combined.Communications Equipment.Default Company.Default Reserve1.Default Reserve2</t>
  </si>
  <si>
    <t>2205.311045.97.141310.0000.000.0000</t>
  </si>
  <si>
    <t>Community Utilities of In.WSC Indiana BS.BS Combined - Allocation.Communications Equipment.Default Company.Default Reserve1.Default Reserve2</t>
  </si>
  <si>
    <t>2205.311050.78.141310.0000.000.0000</t>
  </si>
  <si>
    <t>141311</t>
  </si>
  <si>
    <t>Community Utilities of In.Twin Lakes Utilities Inc .Water.Misc Equipment.Default Company.Default Reserve1.Default Reserve2</t>
  </si>
  <si>
    <t>2205.311010.10.141311.0000.000.0000</t>
  </si>
  <si>
    <t>Community Utilities of In.Twin Lakes Utilities Inc .Wastewater.Misc Equipment.Default Company.Default Reserve1.Default Reserve2</t>
  </si>
  <si>
    <t>2205.311015.15.141311.0000.000.0000</t>
  </si>
  <si>
    <t>Community Utilities of In.Twin Lakes Utilities Inc .Default.Misc Equipment.Default Company.Default Reserve1.Default Reserve2</t>
  </si>
  <si>
    <t>2205.311020.00.141311.0000.000.0000</t>
  </si>
  <si>
    <t>Community Utilities of In.WSC of Indiana Inc W.Water.Misc Equipment.Default Company.Default Reserve1.Default Reserve2</t>
  </si>
  <si>
    <t>2205.311025.10.141311.0000.000.0000</t>
  </si>
  <si>
    <t>Community Utilities of In.WSC of Indiana Inc S.Wastewater.Misc Equipment.Default Company.Default Reserve1.Default Reserve2</t>
  </si>
  <si>
    <t>2205.311030.15.141311.0000.000.0000</t>
  </si>
  <si>
    <t>Community Utilities of In.Twin Lakes Utilities Inc .BS Combined.Misc Equipment.Default Company.Default Reserve1.Default Reserve2</t>
  </si>
  <si>
    <t>2205.311045.97.141311.0000.000.0000</t>
  </si>
  <si>
    <t>Community Utilities of In.WSC Indiana BS.BS Combined.Misc Equipment.Default Company.Default Reserve1.Default Reserve2</t>
  </si>
  <si>
    <t>2205.311050.97.141311.0000.000.0000</t>
  </si>
  <si>
    <t>141399</t>
  </si>
  <si>
    <t>Community Utilities of In.State of IN Cost Center.Cost Center - Regional.Building and Equipment Cl.Default Company.Default Reserve1.Default Reserve2</t>
  </si>
  <si>
    <t>2205.311000.91.141399.0000.000.0000</t>
  </si>
  <si>
    <t>Community Utilities of In.Twin Lakes Utilities Inc .Water.Building and Equipment Cl.Default Company.Default Reserve1.Default Reserve2</t>
  </si>
  <si>
    <t>2205.311010.10.141399.0000.000.0000</t>
  </si>
  <si>
    <t>Community Utilities of In.Twin Lakes Utilities Inc .Wastewater.Building and Equipment Cl.Default Company.Default Reserve1.Default Reserve2</t>
  </si>
  <si>
    <t>2205.311015.15.141399.0000.000.0000</t>
  </si>
  <si>
    <t>Community Utilities of In.Twin Lakes Utilities Inc .Default.Building and Equipment Cl.Default Company.Default Reserve1.Default Reserve2</t>
  </si>
  <si>
    <t>2205.311020.00.141399.0000.000.0000</t>
  </si>
  <si>
    <t>Community Utilities of In.WSC of Indiana Inc W.Water.Building and Equipment Cl.Default Company.Default Reserve1.Default Reserve2</t>
  </si>
  <si>
    <t>2205.311025.10.141399.0000.000.0000</t>
  </si>
  <si>
    <t>Community Utilities of In.WSC of Indiana Inc S.Wastewater.Building and Equipment Cl.Default Company.Default Reserve1.Default Reserve2</t>
  </si>
  <si>
    <t>2205.311030.15.141399.0000.000.0000</t>
  </si>
  <si>
    <t>Community Utilities of In.WSC of Indiana Inc C.Default.Building and Equipment Cl.Default Company.Default Reserve1.Default Reserve2</t>
  </si>
  <si>
    <t>2205.311035.00.141399.0000.000.0000</t>
  </si>
  <si>
    <t>Community Utilities of In.Indiana Water Service Inc.Water.Building and Equipment Cl.Default Company.Default Reserve1.Default Reserve2</t>
  </si>
  <si>
    <t>2205.311040.10.141399.0000.000.0000</t>
  </si>
  <si>
    <t>141401</t>
  </si>
  <si>
    <t>Community Utilities of In.State of IN Cost Center.Cost Center - Regional - .Vehicles.Default Company.Default Reserve1.Default Reserve2</t>
  </si>
  <si>
    <t>2205.311000.75.141401.0000.000.0000</t>
  </si>
  <si>
    <t>Community Utilities of In.State of IN Cost Center.Cost Center - Regional.Vehicles.Default Company.Default Reserve1.Default Reserve2</t>
  </si>
  <si>
    <t>2205.311000.91.141401.0000.000.0000</t>
  </si>
  <si>
    <t>Community Utilities of In.Community Utilities of IN.Cost Center - Regional.Vehicles.Default Company.Default Reserve1.Default Reserve2</t>
  </si>
  <si>
    <t>2205.311005.91.141401.0000.000.0000</t>
  </si>
  <si>
    <t>Community Utilities of In.Twin Lakes Utilities Inc .Water - Allocation.Vehicles.Default Company.Default Reserve1.Default Reserve2</t>
  </si>
  <si>
    <t>2205.311010.71.141401.0000.000.0000</t>
  </si>
  <si>
    <t>Community Utilities of In.Twin Lakes Utilities Inc .Wastewater - Allocation.Vehicles.Default Company.Default Reserve1.Default Reserve2</t>
  </si>
  <si>
    <t>2205.311015.72.141401.0000.000.0000</t>
  </si>
  <si>
    <t>Community Utilities of In.Twin Lakes Utilities Inc .Default.Vehicles.Default Company.Default Reserve1.Default Reserve2</t>
  </si>
  <si>
    <t>2205.311020.00.141401.0000.000.0000</t>
  </si>
  <si>
    <t>Community Utilities of In.WSC of Indiana Inc W.Water - Allocation.Vehicles.Default Company.Default Reserve1.Default Reserve2</t>
  </si>
  <si>
    <t>2205.311025.71.141401.0000.000.0000</t>
  </si>
  <si>
    <t>Community Utilities of In.WSC of Indiana Inc S.Wastewater - Allocation.Vehicles.Default Company.Default Reserve1.Default Reserve2</t>
  </si>
  <si>
    <t>2205.311030.72.141401.0000.000.0000</t>
  </si>
  <si>
    <t>Community Utilities of In.Indiana Water Service Inc.Water - Allocation.Vehicles.Default Company.Default Reserve1.Default Reserve2</t>
  </si>
  <si>
    <t>2205.311040.71.141401.0000.000.0000</t>
  </si>
  <si>
    <t>Community Utilities of In.Twin Lakes Utilities Inc .BS Combined - Allocation.Vehicles.Default Company.Default Reserve1.Default Reserve2</t>
  </si>
  <si>
    <t>2205.311045.78.141401.0000.000.0000</t>
  </si>
  <si>
    <t>Community Utilities of In.Twin Lakes Utilities Inc .BS Combined.Vehicles.Default Company.Default Reserve1.Default Reserve2</t>
  </si>
  <si>
    <t>2205.311045.97.141401.0000.000.0000</t>
  </si>
  <si>
    <t>Community Utilities of In.WSC Indiana BS.BS Combined - Allocation.Vehicles.Default Company.Default Reserve1.Default Reserve2</t>
  </si>
  <si>
    <t>2205.311050.78.141401.0000.000.0000</t>
  </si>
  <si>
    <t>141499</t>
  </si>
  <si>
    <t>Community Utilities of In.State of IN Cost Center.Cost Center - Regional.Vehicles Clearing.Default Company.Default Reserve1.Default Reserve2</t>
  </si>
  <si>
    <t>2205.311000.91.141499.0000.000.0000</t>
  </si>
  <si>
    <t>141501</t>
  </si>
  <si>
    <t>Community Utilities of In.Twin Lakes Utilities Inc .Water - Allocation.Computer Hardware.Default Company.Default Reserve1.Default Reserve2</t>
  </si>
  <si>
    <t>2205.311010.71.141501.0000.000.0000</t>
  </si>
  <si>
    <t>Community Utilities of In.Twin Lakes Utilities Inc .Wastewater - Allocation.Computer Hardware.Default Company.Default Reserve1.Default Reserve2</t>
  </si>
  <si>
    <t>2205.311015.72.141501.0000.000.0000</t>
  </si>
  <si>
    <t>Community Utilities of In.WSC of Indiana Inc W.Water - Allocation.Computer Hardware.Default Company.Default Reserve1.Default Reserve2</t>
  </si>
  <si>
    <t>2205.311025.71.141501.0000.000.0000</t>
  </si>
  <si>
    <t>Community Utilities of In.WSC of Indiana Inc S.Wastewater - Allocation.Computer Hardware.Default Company.Default Reserve1.Default Reserve2</t>
  </si>
  <si>
    <t>2205.311030.72.141501.0000.000.0000</t>
  </si>
  <si>
    <t>Community Utilities of In.Indiana Water Service Inc.Water - Allocation.Computer Hardware.Default Company.Default Reserve1.Default Reserve2</t>
  </si>
  <si>
    <t>2205.311040.71.141501.0000.000.0000</t>
  </si>
  <si>
    <t>141502</t>
  </si>
  <si>
    <t>Community Utilities of In.Twin Lakes Utilities Inc .Water - Allocation.Desktop/Laptop Computers.Default Company.Default Reserve1.Default Reserve2</t>
  </si>
  <si>
    <t>2205.311010.71.141502.0000.000.0000</t>
  </si>
  <si>
    <t>Community Utilities of In.Twin Lakes Utilities Inc .Wastewater - Allocation.Desktop/Laptop Computers.Default Company.Default Reserve1.Default Reserve2</t>
  </si>
  <si>
    <t>2205.311015.72.141502.0000.000.0000</t>
  </si>
  <si>
    <t>Community Utilities of In.WSC of Indiana Inc W.Water - Allocation.Desktop/Laptop Computers.Default Company.Default Reserve1.Default Reserve2</t>
  </si>
  <si>
    <t>2205.311025.71.141502.0000.000.0000</t>
  </si>
  <si>
    <t>Community Utilities of In.WSC of Indiana Inc S.Wastewater - Allocation.Desktop/Laptop Computers.Default Company.Default Reserve1.Default Reserve2</t>
  </si>
  <si>
    <t>2205.311030.72.141502.0000.000.0000</t>
  </si>
  <si>
    <t>Community Utilities of In.Indiana Water Service Inc.Water - Allocation.Desktop/Laptop Computers.Default Company.Default Reserve1.Default Reserve2</t>
  </si>
  <si>
    <t>2205.311040.71.141502.0000.000.0000</t>
  </si>
  <si>
    <t>141503</t>
  </si>
  <si>
    <t>Community Utilities of In.State of IN Cost Center.Cost Center - Regional - .Mainframe Computers.Default Company.Default Reserve1.Default Reserve2</t>
  </si>
  <si>
    <t>2205.311000.75.141503.0000.000.0000</t>
  </si>
  <si>
    <t>Community Utilities of In.State of IN Cost Center.Cost Center - Regional.Mainframe Computers.Default Company.Default Reserve1.Default Reserve2</t>
  </si>
  <si>
    <t>2205.311000.91.141503.0000.000.0000</t>
  </si>
  <si>
    <t>Community Utilities of In.Twin Lakes Utilities Inc .Water - Allocation.Mainframe Computers.Default Company.Default Reserve1.Default Reserve2</t>
  </si>
  <si>
    <t>2205.311010.71.141503.0000.000.0000</t>
  </si>
  <si>
    <t>Community Utilities of In.Twin Lakes Utilities Inc .Wastewater - Allocation.Mainframe Computers.Default Company.Default Reserve1.Default Reserve2</t>
  </si>
  <si>
    <t>2205.311015.72.141503.0000.000.0000</t>
  </si>
  <si>
    <t>Community Utilities of In.WSC of Indiana Inc W.Water - Allocation.Mainframe Computers.Default Company.Default Reserve1.Default Reserve2</t>
  </si>
  <si>
    <t>2205.311025.71.141503.0000.000.0000</t>
  </si>
  <si>
    <t>Community Utilities of In.WSC of Indiana Inc S.Wastewater - Allocation.Mainframe Computers.Default Company.Default Reserve1.Default Reserve2</t>
  </si>
  <si>
    <t>2205.311030.72.141503.0000.000.0000</t>
  </si>
  <si>
    <t>Community Utilities of In.Indiana Water Service Inc.Water - Allocation.Mainframe Computers.Default Company.Default Reserve1.Default Reserve2</t>
  </si>
  <si>
    <t>2205.311040.71.141503.0000.000.0000</t>
  </si>
  <si>
    <t>Community Utilities of In.Twin Lakes Utilities Inc .BS Combined - Allocation.Mainframe Computers.Default Company.Default Reserve1.Default Reserve2</t>
  </si>
  <si>
    <t>2205.311045.78.141503.0000.000.0000</t>
  </si>
  <si>
    <t>Community Utilities of In.WSC Indiana BS.BS Combined - Allocation.Mainframe Computers.Default Company.Default Reserve1.Default Reserve2</t>
  </si>
  <si>
    <t>2205.311050.78.141503.0000.000.0000</t>
  </si>
  <si>
    <t>141504</t>
  </si>
  <si>
    <t>Community Utilities of In.State of IN Cost Center.Cost Center - Regional - .Mini Comp Wtr.Default Company.Default Reserve1.Default Reserve2</t>
  </si>
  <si>
    <t>2205.311000.75.141504.0000.000.0000</t>
  </si>
  <si>
    <t>Community Utilities of In.State of IN Cost Center.Cost Center - Regional.Mini Comp Wtr.Default Company.Default Reserve1.Default Reserve2</t>
  </si>
  <si>
    <t>2205.311000.91.141504.0000.000.0000</t>
  </si>
  <si>
    <t>Community Utilities of In.Twin Lakes Utilities Inc .Water.Mini Comp Wtr.Default Company.Default Reserve1.Default Reserve2</t>
  </si>
  <si>
    <t>2205.311010.10.141504.0000.000.0000</t>
  </si>
  <si>
    <t>Community Utilities of In.Twin Lakes Utilities Inc .Water - Allocation.Mini Comp Wtr.Default Company.Default Reserve1.Default Reserve2</t>
  </si>
  <si>
    <t>2205.311010.71.141504.0000.000.0000</t>
  </si>
  <si>
    <t>Community Utilities of In.Twin Lakes Utilities Inc .Wastewater - Allocation.Mini Comp Wtr.Default Company.Default Reserve1.Default Reserve2</t>
  </si>
  <si>
    <t>2205.311015.72.141504.0000.000.0000</t>
  </si>
  <si>
    <t>Community Utilities of In.WSC of Indiana Inc W.Water - Allocation.Mini Comp Wtr.Default Company.Default Reserve1.Default Reserve2</t>
  </si>
  <si>
    <t>2205.311025.71.141504.0000.000.0000</t>
  </si>
  <si>
    <t>Community Utilities of In.WSC of Indiana Inc S.Wastewater - Allocation.Mini Comp Wtr.Default Company.Default Reserve1.Default Reserve2</t>
  </si>
  <si>
    <t>2205.311030.72.141504.0000.000.0000</t>
  </si>
  <si>
    <t>Community Utilities of In.Indiana Water Service Inc.Water - Allocation.Mini Comp Wtr.Default Company.Default Reserve1.Default Reserve2</t>
  </si>
  <si>
    <t>2205.311040.71.141504.0000.000.0000</t>
  </si>
  <si>
    <t>Community Utilities of In.Twin Lakes Utilities Inc .BS Combined - Allocation.Mini Comp Wtr.Default Company.Default Reserve1.Default Reserve2</t>
  </si>
  <si>
    <t>2205.311045.78.141504.0000.000.0000</t>
  </si>
  <si>
    <t>Community Utilities of In.WSC Indiana BS.BS Combined - Allocation.Mini Comp Wtr.Default Company.Default Reserve1.Default Reserve2</t>
  </si>
  <si>
    <t>2205.311050.78.141504.0000.000.0000</t>
  </si>
  <si>
    <t>141601</t>
  </si>
  <si>
    <t>Community Utilities of In.Twin Lakes Utilities Inc .Water - Allocation.Computer Software.Default Company.Default Reserve1.Default Reserve2</t>
  </si>
  <si>
    <t>2205.311010.71.141601.0000.000.0000</t>
  </si>
  <si>
    <t>Community Utilities of In.Twin Lakes Utilities Inc .Wastewater - Allocation.Computer Software.Default Company.Default Reserve1.Default Reserve2</t>
  </si>
  <si>
    <t>2205.311015.72.141601.0000.000.0000</t>
  </si>
  <si>
    <t>Community Utilities of In.WSC of Indiana Inc W.Water - Allocation.Computer Software.Default Company.Default Reserve1.Default Reserve2</t>
  </si>
  <si>
    <t>2205.311025.71.141601.0000.000.0000</t>
  </si>
  <si>
    <t>Community Utilities of In.WSC of Indiana Inc S.Wastewater - Allocation.Computer Software.Default Company.Default Reserve1.Default Reserve2</t>
  </si>
  <si>
    <t>2205.311030.72.141601.0000.000.0000</t>
  </si>
  <si>
    <t>Community Utilities of In.Indiana Water Service Inc.Water - Allocation.Computer Software.Default Company.Default Reserve1.Default Reserve2</t>
  </si>
  <si>
    <t>2205.311040.71.141601.0000.000.0000</t>
  </si>
  <si>
    <t>141602</t>
  </si>
  <si>
    <t>Community Utilities of In.Twin Lakes Utilities Inc .Water - Allocation.Comp Systems.Default Company.Default Reserve1.Default Reserve2</t>
  </si>
  <si>
    <t>2205.311010.71.141602.0000.000.0000</t>
  </si>
  <si>
    <t>Community Utilities of In.Twin Lakes Utilities Inc .Wastewater - Allocation.Comp Systems.Default Company.Default Reserve1.Default Reserve2</t>
  </si>
  <si>
    <t>2205.311015.72.141602.0000.000.0000</t>
  </si>
  <si>
    <t>Community Utilities of In.WSC of Indiana Inc W.Water - Allocation.Comp Systems.Default Company.Default Reserve1.Default Reserve2</t>
  </si>
  <si>
    <t>2205.311025.71.141602.0000.000.0000</t>
  </si>
  <si>
    <t>Community Utilities of In.WSC of Indiana Inc S.Wastewater - Allocation.Comp Systems.Default Company.Default Reserve1.Default Reserve2</t>
  </si>
  <si>
    <t>2205.311030.72.141602.0000.000.0000</t>
  </si>
  <si>
    <t>Community Utilities of In.Indiana Water Service Inc.Water - Allocation.Comp Systems.Default Company.Default Reserve1.Default Reserve2</t>
  </si>
  <si>
    <t>2205.311040.71.141602.0000.000.0000</t>
  </si>
  <si>
    <t>Community Utilities of In.Twin Lakes Utilities Inc .BS Combined - Allocation.Comp Systems.Default Company.Default Reserve1.Default Reserve2</t>
  </si>
  <si>
    <t>2205.311045.78.141602.0000.000.0000</t>
  </si>
  <si>
    <t>Community Utilities of In.WSC Indiana BS.BS Combined - Allocation.Comp Systems.Default Company.Default Reserve1.Default Reserve2</t>
  </si>
  <si>
    <t>2205.311050.78.141602.0000.000.0000</t>
  </si>
  <si>
    <t>141603</t>
  </si>
  <si>
    <t>Community Utilities of In.Twin Lakes Utilities Inc .Water - Allocation.Micro Systems.Default Company.Default Reserve1.Default Reserve2</t>
  </si>
  <si>
    <t>2205.311010.71.141603.0000.000.0000</t>
  </si>
  <si>
    <t>Community Utilities of In.Twin Lakes Utilities Inc .Wastewater - Allocation.Micro Systems.Default Company.Default Reserve1.Default Reserve2</t>
  </si>
  <si>
    <t>2205.311015.72.141603.0000.000.0000</t>
  </si>
  <si>
    <t>Community Utilities of In.WSC of Indiana Inc W.Water - Allocation.Micro Systems.Default Company.Default Reserve1.Default Reserve2</t>
  </si>
  <si>
    <t>2205.311025.71.141603.0000.000.0000</t>
  </si>
  <si>
    <t>Community Utilities of In.WSC of Indiana Inc S.Wastewater - Allocation.Micro Systems.Default Company.Default Reserve1.Default Reserve2</t>
  </si>
  <si>
    <t>2205.311030.72.141603.0000.000.0000</t>
  </si>
  <si>
    <t>Community Utilities of In.Indiana Water Service Inc.Water - Allocation.Micro Systems.Default Company.Default Reserve1.Default Reserve2</t>
  </si>
  <si>
    <t>2205.311040.71.141603.0000.000.0000</t>
  </si>
  <si>
    <t>Community Utilities of In.Twin Lakes Utilities Inc .BS Combined - Allocation.Micro Systems.Default Company.Default Reserve1.Default Reserve2</t>
  </si>
  <si>
    <t>2205.311045.78.141603.0000.000.0000</t>
  </si>
  <si>
    <t>Community Utilities of In.WSC Indiana BS.BS Combined - Allocation.Micro Systems.Default Company.Default Reserve1.Default Reserve2</t>
  </si>
  <si>
    <t>2205.311050.78.141603.0000.000.0000</t>
  </si>
  <si>
    <t>141699</t>
  </si>
  <si>
    <t>Community Utilities of In.State of IN Cost Center.Cost Center - Regional.Computer Clearing.Default Company.Default Reserve1.Default Reserve2</t>
  </si>
  <si>
    <t>2205.311000.91.141699.0000.000.0000</t>
  </si>
  <si>
    <t>Community Utilities of In.Twin Lakes Utilities Inc .Water.Computer Clearing.Default Company.Default Reserve1.Default Reserve2</t>
  </si>
  <si>
    <t>2205.311010.10.141699.0000.000.0000</t>
  </si>
  <si>
    <t>Community Utilities of In.Twin Lakes Utilities Inc .Water - Allocation.Computer Clearing.Default Company.Default Reserve1.Default Reserve2</t>
  </si>
  <si>
    <t>2205.311010.71.141699.0000.000.0000</t>
  </si>
  <si>
    <t>1010</t>
  </si>
  <si>
    <t>Community Utilities of In.Twin Lakes Utilities Inc .Water - Allocation.Computer Clearing.Corix Infrastructure Inc\..Default Reserve1.Default Reserve2</t>
  </si>
  <si>
    <t>2205.311010.71.141699.1010.000.0000</t>
  </si>
  <si>
    <t>Community Utilities of In.Twin Lakes Utilities Inc .Wastewater - Allocation.Computer Clearing.Default Company.Default Reserve1.Default Reserve2</t>
  </si>
  <si>
    <t>2205.311015.72.141699.0000.000.0000</t>
  </si>
  <si>
    <t>Community Utilities of In.Twin Lakes Utilities Inc .Wastewater - Allocation.Computer Clearing.Corix Infrastructure Inc\..Default Reserve1.Default Reserve2</t>
  </si>
  <si>
    <t>2205.311015.72.141699.1010.000.0000</t>
  </si>
  <si>
    <t>Community Utilities of In.WSC of Indiana Inc W.Water - Allocation.Computer Clearing.Default Company.Default Reserve1.Default Reserve2</t>
  </si>
  <si>
    <t>2205.311025.71.141699.0000.000.0000</t>
  </si>
  <si>
    <t>Community Utilities of In.WSC of Indiana Inc W.Water - Allocation.Computer Clearing.Corix Infrastructure Inc\..Default Reserve1.Default Reserve2</t>
  </si>
  <si>
    <t>2205.311025.71.141699.1010.000.0000</t>
  </si>
  <si>
    <t>Community Utilities of In.WSC of Indiana Inc S.Wastewater - Allocation.Computer Clearing.Default Company.Default Reserve1.Default Reserve2</t>
  </si>
  <si>
    <t>2205.311030.72.141699.0000.000.0000</t>
  </si>
  <si>
    <t>Community Utilities of In.WSC of Indiana Inc S.Wastewater - Allocation.Computer Clearing.Corix Infrastructure Inc\..Default Reserve1.Default Reserve2</t>
  </si>
  <si>
    <t>2205.311030.72.141699.1010.000.0000</t>
  </si>
  <si>
    <t>Community Utilities of In.Indiana Water Service Inc.Water - Allocation.Computer Clearing.Default Company.Default Reserve1.Default Reserve2</t>
  </si>
  <si>
    <t>2205.311040.71.141699.0000.000.0000</t>
  </si>
  <si>
    <t>Community Utilities of In.Indiana Water Service Inc.Water - Allocation.Computer Clearing.Corix Infrastructure Inc\..Default Reserve1.Default Reserve2</t>
  </si>
  <si>
    <t>2205.311040.71.141699.1010.000.0000</t>
  </si>
  <si>
    <t>141702</t>
  </si>
  <si>
    <t>Community Utilities of In.State of IN Cost Center.Cost Center - Regional - .CWIP - Captime.Default Company.Default Reserve1.Default Reserve2</t>
  </si>
  <si>
    <t>2205.311000.75.141702.0000.000.0000</t>
  </si>
  <si>
    <t>Community Utilities of In.State of IN Cost Center.Cost Center - Regional.CWIP - Captime.Default Company.Default Reserve1.Default Reserve2</t>
  </si>
  <si>
    <t>2205.311000.91.141702.0000.000.0000</t>
  </si>
  <si>
    <t>Community Utilities of In.Community Utilities of IN.Cost Center - Regional.CWIP - Captime.Default Company.Default Reserve1.Default Reserve2</t>
  </si>
  <si>
    <t>2205.311005.91.141702.0000.000.0000</t>
  </si>
  <si>
    <t>Community Utilities of In.Twin Lakes Utilities Inc .Water.CWIP - Captime.Default Company.Default Reserve1.Default Reserve2</t>
  </si>
  <si>
    <t>2205.311010.10.141702.0000.000.0000</t>
  </si>
  <si>
    <t>Community Utilities of In.Twin Lakes Utilities Inc .Wastewater.CWIP - Captime.Default Company.Default Reserve1.Default Reserve2</t>
  </si>
  <si>
    <t>2205.311015.15.141702.0000.000.0000</t>
  </si>
  <si>
    <t>Community Utilities of In.WSC of Indiana Inc W.Water.CWIP - Captime.Default Company.Default Reserve1.Default Reserve2</t>
  </si>
  <si>
    <t>2205.311025.10.141702.0000.000.0000</t>
  </si>
  <si>
    <t>Community Utilities of In.WSC of Indiana Inc S.Wastewater.CWIP - Captime.Default Company.Default Reserve1.Default Reserve2</t>
  </si>
  <si>
    <t>2205.311030.15.141702.0000.000.0000</t>
  </si>
  <si>
    <t>Community Utilities of In.Indiana Water Service Inc.Water.CWIP - Captime.Default Company.Default Reserve1.Default Reserve2</t>
  </si>
  <si>
    <t>2205.311040.10.141702.0000.000.0000</t>
  </si>
  <si>
    <t>Community Utilities of In.Indiana Water Service Inc.Water - Allocation.CWIP - Captime.Default Company.Default Reserve1.Default Reserve2</t>
  </si>
  <si>
    <t>2205.311040.71.141702.0000.000.0000</t>
  </si>
  <si>
    <t>Community Utilities of In.Twin Lakes Utilities Inc .BS Combined - Allocation.CWIP - Captime.Default Company.Default Reserve1.Default Reserve2</t>
  </si>
  <si>
    <t>2205.311045.78.141702.0000.000.0000</t>
  </si>
  <si>
    <t>Community Utilities of In.Twin Lakes Utilities Inc .BS Combined.CWIP - Captime.Default Company.Default Reserve1.Default Reserve2</t>
  </si>
  <si>
    <t>2205.311045.97.141702.0000.000.0000</t>
  </si>
  <si>
    <t>Community Utilities of In.WSC Indiana BS.BS Combined - Allocation.CWIP - Captime.Default Company.Default Reserve1.Default Reserve2</t>
  </si>
  <si>
    <t>2205.311050.78.141702.0000.000.0000</t>
  </si>
  <si>
    <t>Community Utilities of In.WSC Indiana BS.BS Combined.CWIP - Captime.Default Company.Default Reserve1.Default Reserve2</t>
  </si>
  <si>
    <t>2205.311050.97.141702.0000.000.0000</t>
  </si>
  <si>
    <t>141703</t>
  </si>
  <si>
    <t>Community Utilities of In.State of IN Cost Center.Cost Center - Regional.CWIP - Interest During Co.Default Company.Default Reserve1.Default Reserve2</t>
  </si>
  <si>
    <t>2205.311000.91.141703.0000.000.0000</t>
  </si>
  <si>
    <t>Community Utilities of In.Community Utilities of IN.Cost Center - Regional.CWIP - Interest During Co.Default Company.Default Reserve1.Default Reserve2</t>
  </si>
  <si>
    <t>2205.311005.91.141703.0000.000.0000</t>
  </si>
  <si>
    <t>Community Utilities of In.Twin Lakes Utilities Inc .Water.CWIP - Interest During Co.Default Company.Default Reserve1.Default Reserve2</t>
  </si>
  <si>
    <t>2205.311010.10.141703.0000.000.0000</t>
  </si>
  <si>
    <t>Community Utilities of In.Twin Lakes Utilities Inc .Wastewater.CWIP - Interest During Co.Default Company.Default Reserve1.Default Reserve2</t>
  </si>
  <si>
    <t>2205.311015.15.141703.0000.000.0000</t>
  </si>
  <si>
    <t>Community Utilities of In.WSC of Indiana Inc S.Wastewater.CWIP - Interest During Co.Default Company.Default Reserve1.Default Reserve2</t>
  </si>
  <si>
    <t>2205.311030.15.141703.0000.000.0000</t>
  </si>
  <si>
    <t>Community Utilities of In.Indiana Water Service Inc.Water.CWIP - Interest During Co.Default Company.Default Reserve1.Default Reserve2</t>
  </si>
  <si>
    <t>2205.311040.10.141703.0000.000.0000</t>
  </si>
  <si>
    <t>Community Utilities of In.Twin Lakes Utilities Inc .BS Combined.CWIP - Interest During Co.Default Company.Default Reserve1.Default Reserve2</t>
  </si>
  <si>
    <t>2205.311045.97.141703.0000.000.0000</t>
  </si>
  <si>
    <t>Community Utilities of In.WSC Indiana BS.BS Combined.CWIP - Interest During Co.Default Company.Default Reserve1.Default Reserve2</t>
  </si>
  <si>
    <t>2205.311050.97.141703.0000.000.0000</t>
  </si>
  <si>
    <t>141704</t>
  </si>
  <si>
    <t>Community Utilities of In.State of IN Cost Center.Cost Center - Regional.CWIP - Engineering.Default Company.Default Reserve1.Default Reserve2</t>
  </si>
  <si>
    <t>2205.311000.91.141704.0000.000.0000</t>
  </si>
  <si>
    <t>Community Utilities of In.Twin Lakes Utilities Inc .Water.CWIP - Engineering.Default Company.Default Reserve1.Default Reserve2</t>
  </si>
  <si>
    <t>2205.311010.10.141704.0000.000.0000</t>
  </si>
  <si>
    <t>Community Utilities of In.Twin Lakes Utilities Inc .Wastewater.CWIP - Engineering.Default Company.Default Reserve1.Default Reserve2</t>
  </si>
  <si>
    <t>2205.311015.15.141704.0000.000.0000</t>
  </si>
  <si>
    <t>Community Utilities of In.WSC of Indiana Inc S.Wastewater.CWIP - Engineering.Default Company.Default Reserve1.Default Reserve2</t>
  </si>
  <si>
    <t>2205.311030.15.141704.0000.000.0000</t>
  </si>
  <si>
    <t>Community Utilities of In.Indiana Water Service Inc.Water.CWIP - Engineering.Default Company.Default Reserve1.Default Reserve2</t>
  </si>
  <si>
    <t>2205.311040.10.141704.0000.000.0000</t>
  </si>
  <si>
    <t>Community Utilities of In.Twin Lakes Utilities Inc .BS Combined.CWIP - Engineering.Default Company.Default Reserve1.Default Reserve2</t>
  </si>
  <si>
    <t>2205.311045.97.141704.0000.000.0000</t>
  </si>
  <si>
    <t>Community Utilities of In.WSC Indiana BS.BS Combined.CWIP - Engineering.Default Company.Default Reserve1.Default Reserve2</t>
  </si>
  <si>
    <t>2205.311050.97.141704.0000.000.0000</t>
  </si>
  <si>
    <t>141705</t>
  </si>
  <si>
    <t>Community Utilities of In.State of IN Cost Center.Cost Center - Regional.CWIP - Labor/Installation.Default Company.Default Reserve1.Default Reserve2</t>
  </si>
  <si>
    <t>2205.311000.91.141705.0000.000.0000</t>
  </si>
  <si>
    <t>Community Utilities of In.Community Utilities of IN.Cost Center - Regional.CWIP - Labor/Installation.Default Company.Default Reserve1.Default Reserve2</t>
  </si>
  <si>
    <t>2205.311005.91.141705.0000.000.0000</t>
  </si>
  <si>
    <t>Community Utilities of In.Twin Lakes Utilities Inc .Water.CWIP - Labor/Installation.Default Company.Default Reserve1.Default Reserve2</t>
  </si>
  <si>
    <t>2205.311010.10.141705.0000.000.0000</t>
  </si>
  <si>
    <t>Community Utilities of In.Twin Lakes Utilities Inc .Wastewater.CWIP - Labor/Installation.Default Company.Default Reserve1.Default Reserve2</t>
  </si>
  <si>
    <t>2205.311015.15.141705.0000.000.0000</t>
  </si>
  <si>
    <t>Community Utilities of In.WSC of Indiana Inc S.Wastewater.CWIP - Labor/Installation.Default Company.Default Reserve1.Default Reserve2</t>
  </si>
  <si>
    <t>2205.311030.15.141705.0000.000.0000</t>
  </si>
  <si>
    <t>Community Utilities of In.Indiana Water Service Inc.Water.CWIP - Labor/Installation.Default Company.Default Reserve1.Default Reserve2</t>
  </si>
  <si>
    <t>2205.311040.10.141705.0000.000.0000</t>
  </si>
  <si>
    <t>Community Utilities of In.Twin Lakes Utilities Inc .BS Combined.CWIP - Labor/Installation.Default Company.Default Reserve1.Default Reserve2</t>
  </si>
  <si>
    <t>2205.311045.97.141705.0000.000.0000</t>
  </si>
  <si>
    <t>Community Utilities of In.WSC Indiana BS.BS Combined.CWIP - Labor/Installation.Default Company.Default Reserve1.Default Reserve2</t>
  </si>
  <si>
    <t>2205.311050.97.141705.0000.000.0000</t>
  </si>
  <si>
    <t>141706</t>
  </si>
  <si>
    <t>Community Utilities of In.Indiana Water Service Inc.Water.CWIP - Equipment.Default Company.Default Reserve1.Default Reserve2</t>
  </si>
  <si>
    <t>2205.311040.10.141706.0000.000.0000</t>
  </si>
  <si>
    <t>Community Utilities of In.Twin Lakes Utilities Inc .BS Combined.CWIP - Equipment.Default Company.Default Reserve1.Default Reserve2</t>
  </si>
  <si>
    <t>2205.311045.97.141706.0000.000.0000</t>
  </si>
  <si>
    <t>Community Utilities of In.WSC Indiana BS.BS Combined.CWIP - Equipment.Default Company.Default Reserve1.Default Reserve2</t>
  </si>
  <si>
    <t>2205.311050.97.141706.0000.000.0000</t>
  </si>
  <si>
    <t>141707</t>
  </si>
  <si>
    <t>Community Utilities of In.State of IN Cost Center.Cost Center - Regional.CWIP - Material.Default Company.Default Reserve1.Default Reserve2</t>
  </si>
  <si>
    <t>2205.311000.91.141707.0000.000.0000</t>
  </si>
  <si>
    <t>Community Utilities of In.Community Utilities of IN.Cost Center - Regional.CWIP - Material.Default Company.Default Reserve1.Default Reserve2</t>
  </si>
  <si>
    <t>2205.311005.91.141707.0000.000.0000</t>
  </si>
  <si>
    <t>Community Utilities of In.Twin Lakes Utilities Inc .Water.CWIP - Material.Default Company.Default Reserve1.Default Reserve2</t>
  </si>
  <si>
    <t>2205.311010.10.141707.0000.000.0000</t>
  </si>
  <si>
    <t>Community Utilities of In.Twin Lakes Utilities Inc .Wastewater.CWIP - Material.Default Company.Default Reserve1.Default Reserve2</t>
  </si>
  <si>
    <t>2205.311015.15.141707.0000.000.0000</t>
  </si>
  <si>
    <t>Community Utilities of In.Indiana Water Service Inc.Water.CWIP - Material.Default Company.Default Reserve1.Default Reserve2</t>
  </si>
  <si>
    <t>2205.311040.10.141707.0000.000.0000</t>
  </si>
  <si>
    <t>Community Utilities of In.Twin Lakes Utilities Inc .BS Combined.CWIP - Material.Default Company.Default Reserve1.Default Reserve2</t>
  </si>
  <si>
    <t>2205.311045.97.141707.0000.000.0000</t>
  </si>
  <si>
    <t>Community Utilities of In.WSC Indiana BS.BS Combined.CWIP - Material.Default Company.Default Reserve1.Default Reserve2</t>
  </si>
  <si>
    <t>2205.311050.97.141707.0000.000.0000</t>
  </si>
  <si>
    <t>141708</t>
  </si>
  <si>
    <t>Community Utilities of In.Twin Lakes Utilities Inc .BS Combined.CWIP - Electrical.Default Company.Default Reserve1.Default Reserve2</t>
  </si>
  <si>
    <t>2205.311045.97.141708.0000.000.0000</t>
  </si>
  <si>
    <t>Community Utilities of In.WSC Indiana BS.BS Combined.CWIP - Electrical.Default Company.Default Reserve1.Default Reserve2</t>
  </si>
  <si>
    <t>2205.311050.97.141708.0000.000.0000</t>
  </si>
  <si>
    <t>141709</t>
  </si>
  <si>
    <t>Community Utilities of In.WSC Indiana BS.BS Combined.CWIP - Piping.Default Company.Default Reserve1.Default Reserve2</t>
  </si>
  <si>
    <t>2205.311050.97.141709.0000.000.0000</t>
  </si>
  <si>
    <t>141710</t>
  </si>
  <si>
    <t>Community Utilities of In.Twin Lakes Utilities Inc .Wastewater.CWIP - Site Work.Default Company.Default Reserve1.Default Reserve2</t>
  </si>
  <si>
    <t>2205.311015.15.141710.0000.000.0000</t>
  </si>
  <si>
    <t>Community Utilities of In.WSC of Indiana Inc S.Wastewater.CWIP - Site Work.Default Company.Default Reserve1.Default Reserve2</t>
  </si>
  <si>
    <t>2205.311030.15.141710.0000.000.0000</t>
  </si>
  <si>
    <t>Community Utilities of In.Twin Lakes Utilities Inc .BS Combined.CWIP - Site Work.Default Company.Default Reserve1.Default Reserve2</t>
  </si>
  <si>
    <t>2205.311045.97.141710.0000.000.0000</t>
  </si>
  <si>
    <t>Community Utilities of In.WSC Indiana BS.BS Combined.CWIP - Site Work.Default Company.Default Reserve1.Default Reserve2</t>
  </si>
  <si>
    <t>2205.311050.97.141710.0000.000.0000</t>
  </si>
  <si>
    <t>141714</t>
  </si>
  <si>
    <t>Community Utilities of In.Twin Lakes Utilities Inc .Water.CWIP - Drilling Costs.Default Company.Default Reserve1.Default Reserve2</t>
  </si>
  <si>
    <t>2205.311010.10.141714.0000.000.0000</t>
  </si>
  <si>
    <t>Community Utilities of In.Twin Lakes Utilities Inc .BS Combined.CWIP - Drilling Costs.Default Company.Default Reserve1.Default Reserve2</t>
  </si>
  <si>
    <t>2205.311045.97.141714.0000.000.0000</t>
  </si>
  <si>
    <t>141715</t>
  </si>
  <si>
    <t>Community Utilities of In.WSC Indiana BS.BS Combined.CWIP - Foundation.Default Company.Default Reserve1.Default Reserve2</t>
  </si>
  <si>
    <t>2205.311050.97.141715.0000.000.0000</t>
  </si>
  <si>
    <t>141719</t>
  </si>
  <si>
    <t>Community Utilities of In.Indiana Water Service Inc.Water.CWIP - Plumbing.Default Company.Default Reserve1.Default Reserve2</t>
  </si>
  <si>
    <t>2205.311040.10.141719.0000.000.0000</t>
  </si>
  <si>
    <t>141720</t>
  </si>
  <si>
    <t>Community Utilities of In.Twin Lakes Utilities Inc .BS Combined.CWIP - Pumps/Equipment.Default Company.Default Reserve1.Default Reserve2</t>
  </si>
  <si>
    <t>2205.311045.97.141720.0000.000.0000</t>
  </si>
  <si>
    <t>141732</t>
  </si>
  <si>
    <t>Community Utilities of In.State of IN Cost Center.Cost Center - Regional.CWIP - Transfer to Fixed .Default Company.Default Reserve1.Default Reserve2</t>
  </si>
  <si>
    <t>2205.311000.91.141732.0000.000.0000</t>
  </si>
  <si>
    <t>Community Utilities of In.Twin Lakes Utilities Inc .Water.CWIP - Transfer to Fixed .Default Company.Default Reserve1.Default Reserve2</t>
  </si>
  <si>
    <t>2205.311010.10.141732.0000.000.0000</t>
  </si>
  <si>
    <t>Community Utilities of In.Twin Lakes Utilities Inc .Wastewater.CWIP - Transfer to Fixed .Default Company.Default Reserve1.Default Reserve2</t>
  </si>
  <si>
    <t>2205.311015.15.141732.0000.000.0000</t>
  </si>
  <si>
    <t>Community Utilities of In.WSC of Indiana Inc S.Wastewater.CWIP - Transfer to Fixed .Default Company.Default Reserve1.Default Reserve2</t>
  </si>
  <si>
    <t>2205.311030.15.141732.0000.000.0000</t>
  </si>
  <si>
    <t>Community Utilities of In.Indiana Water Service Inc.Water.CWIP - Transfer to Fixed .Default Company.Default Reserve1.Default Reserve2</t>
  </si>
  <si>
    <t>2205.311040.10.141732.0000.000.0000</t>
  </si>
  <si>
    <t>Community Utilities of In.Twin Lakes Utilities Inc .BS Combined.CWIP - Transfer to Fixed .Default Company.Default Reserve1.Default Reserve2</t>
  </si>
  <si>
    <t>2205.311045.97.141732.0000.000.0000</t>
  </si>
  <si>
    <t>Community Utilities of In.WSC Indiana BS.BS Combined.CWIP - Transfer to Fixed .Default Company.Default Reserve1.Default Reserve2</t>
  </si>
  <si>
    <t>2205.311050.97.141732.0000.000.0000</t>
  </si>
  <si>
    <t>141735</t>
  </si>
  <si>
    <t>Community Utilities of In.Twin Lakes Utilities Inc .BS Combined.CWIP - Building/Blower.Default Company.Default Reserve1.Default Reserve2</t>
  </si>
  <si>
    <t>2205.311045.97.141735.0000.000.0000</t>
  </si>
  <si>
    <t>141738</t>
  </si>
  <si>
    <t>Community Utilities of In.Twin Lakes Utilities Inc .Wastewater.CWIP - Installation of Pl.Default Company.Default Reserve1.Default Reserve2</t>
  </si>
  <si>
    <t>2205.311015.15.141738.0000.000.0000</t>
  </si>
  <si>
    <t>141740</t>
  </si>
  <si>
    <t>Community Utilities of In.WSC Indiana BS.BS Combined.CWIP - Package Plant Purc.Default Company.Default Reserve1.Default Reserve2</t>
  </si>
  <si>
    <t>2205.311050.97.141740.0000.000.0000</t>
  </si>
  <si>
    <t>141745</t>
  </si>
  <si>
    <t>Community Utilities of In.Twin Lakes Utilities Inc .BS Combined.CWIP - Tests/Soil Bore.Default Company.Default Reserve1.Default Reserve2</t>
  </si>
  <si>
    <t>2205.311045.97.141745.0000.000.0000</t>
  </si>
  <si>
    <t>141748</t>
  </si>
  <si>
    <t>Community Utilities of In.Twin Lakes Utilities Inc .BS Combined.CWIP - Contractor/Labour.Default Company.Default Reserve1.Default Reserve2</t>
  </si>
  <si>
    <t>2205.311045.97.141748.0000.000.0000</t>
  </si>
  <si>
    <t>Community Utilities of In.WSC Indiana BS.BS Combined.CWIP - Contractor/Labour.Default Company.Default Reserve1.Default Reserve2</t>
  </si>
  <si>
    <t>2205.311050.97.141748.0000.000.0000</t>
  </si>
  <si>
    <t>141753</t>
  </si>
  <si>
    <t>Community Utilities of In.Twin Lakes Utilities Inc .Wastewater.CWIP - Modification/Con.Default Company.Default Reserve1.Default Reserve2</t>
  </si>
  <si>
    <t>2205.311015.15.141753.0000.000.0000</t>
  </si>
  <si>
    <t>141761</t>
  </si>
  <si>
    <t>Community Utilities of In.Twin Lakes Utilities Inc .Water.CWIP - Construction.Default Company.Default Reserve1.Default Reserve2</t>
  </si>
  <si>
    <t>2205.311010.10.141761.0000.000.0000</t>
  </si>
  <si>
    <t>Community Utilities of In.Twin Lakes Utilities Inc .Wastewater.CWIP - Construction.Default Company.Default Reserve1.Default Reserve2</t>
  </si>
  <si>
    <t>2205.311015.15.141761.0000.000.0000</t>
  </si>
  <si>
    <t>Community Utilities of In.Indiana Water Service Inc.Water.CWIP - Construction.Default Company.Default Reserve1.Default Reserve2</t>
  </si>
  <si>
    <t>2205.311040.10.141761.0000.000.0000</t>
  </si>
  <si>
    <t>141798</t>
  </si>
  <si>
    <t>Community Utilities of In.State of IN Cost Center.Cost Center - Regional.CWIP - Clearing-Fixed Ass.Default Company.Default Reserve1.Default Reserve2</t>
  </si>
  <si>
    <t>2205.311000.91.141798.0000.000.0000</t>
  </si>
  <si>
    <t>Community Utilities of In.Twin Lakes Utilities Inc .Water.CWIP - Clearing-Fixed Ass.Default Company.Default Reserve1.Default Reserve2</t>
  </si>
  <si>
    <t>2205.311010.10.141798.0000.000.0000</t>
  </si>
  <si>
    <t>Community Utilities of In.Twin Lakes Utilities Inc .Wastewater.CWIP - Clearing-Fixed Ass.Default Company.Default Reserve1.Default Reserve2</t>
  </si>
  <si>
    <t>2205.311015.15.141798.0000.000.0000</t>
  </si>
  <si>
    <t>Community Utilities of In.WSC of Indiana Inc W.Water.CWIP - Clearing-Fixed Ass.Default Company.Default Reserve1.Default Reserve2</t>
  </si>
  <si>
    <t>2205.311025.10.141798.0000.000.0000</t>
  </si>
  <si>
    <t>Community Utilities of In.WSC of Indiana Inc S.Wastewater.CWIP - Clearing-Fixed Ass.Default Company.Default Reserve1.Default Reserve2</t>
  </si>
  <si>
    <t>2205.311030.15.141798.0000.000.0000</t>
  </si>
  <si>
    <t>Community Utilities of In.Indiana Water Service Inc.Water.CWIP - Clearing-Fixed Ass.Default Company.Default Reserve1.Default Reserve2</t>
  </si>
  <si>
    <t>2205.311040.10.141798.0000.000.0000</t>
  </si>
  <si>
    <t>141799</t>
  </si>
  <si>
    <t>Community Utilities of In.State of IN Cost Center.Cost Center - Regional.CWIP - Clearing.Default Company.Default Reserve1.Default Reserve2</t>
  </si>
  <si>
    <t>2205.311000.91.141799.0000.000.0000</t>
  </si>
  <si>
    <t>Community Utilities of In.Community Utilities of IN.Cost Center - Regional.CWIP - Clearing.Default Company.Default Reserve1.Default Reserve2</t>
  </si>
  <si>
    <t>2205.311005.91.141799.0000.000.0000</t>
  </si>
  <si>
    <t>Community Utilities of In.Twin Lakes Utilities Inc .Water.CWIP - Clearing.Default Company.Default Reserve1.Default Reserve2</t>
  </si>
  <si>
    <t>2205.311010.10.141799.0000.000.0000</t>
  </si>
  <si>
    <t>Community Utilities of In.Twin Lakes Utilities Inc .Wastewater.CWIP - Clearing.Default Company.Default Reserve1.Default Reserve2</t>
  </si>
  <si>
    <t>2205.311015.15.141799.0000.000.0000</t>
  </si>
  <si>
    <t>Community Utilities of In.WSC of Indiana Inc S.Wastewater.CWIP - Clearing.Default Company.Default Reserve1.Default Reserve2</t>
  </si>
  <si>
    <t>2205.311030.15.141799.0000.000.0000</t>
  </si>
  <si>
    <t>Community Utilities of In.Indiana Water Service Inc.Water.CWIP - Clearing.Default Company.Default Reserve1.Default Reserve2</t>
  </si>
  <si>
    <t>2205.311040.10.141799.0000.000.0000</t>
  </si>
  <si>
    <t>141899</t>
  </si>
  <si>
    <t>Community Utilities of In.Twin Lakes Utilities Inc .Water.CIAC-Clearing account.Default Company.Default Reserve1.Default Reserve2</t>
  </si>
  <si>
    <t>2205.311010.10.141899.0000.000.0000</t>
  </si>
  <si>
    <t>Community Utilities of In.Twin Lakes Utilities Inc .Wastewater.CIAC-Clearing account.Default Company.Default Reserve1.Default Reserve2</t>
  </si>
  <si>
    <t>2205.311015.15.141899.0000.000.0000</t>
  </si>
  <si>
    <t>Community Utilities of In.WSC of Indiana Inc W.Water.CIAC-Clearing account.Default Company.Default Reserve1.Default Reserve2</t>
  </si>
  <si>
    <t>2205.311025.10.141899.0000.000.0000</t>
  </si>
  <si>
    <t>Community Utilities of In.WSC of Indiana Inc S.Wastewater.CIAC-Clearing account.Default Company.Default Reserve1.Default Reserve2</t>
  </si>
  <si>
    <t>2205.311030.15.141899.0000.000.0000</t>
  </si>
  <si>
    <t>Community Utilities of In.Indiana Water Service Inc.Water.CIAC-Clearing account.Default Company.Default Reserve1.Default Reserve2</t>
  </si>
  <si>
    <t>2205.311040.10.141899.0000.000.0000</t>
  </si>
  <si>
    <t>Community Utilities of In.Twin Lakes Utilities Inc .BS Combined.CIAC-Clearing account.Default Company.Default Reserve1.Default Reserve2</t>
  </si>
  <si>
    <t>2205.311045.97.141899.0000.000.0000</t>
  </si>
  <si>
    <t>141901</t>
  </si>
  <si>
    <t>Community Utilities of In.Twin Lakes Utilities Inc .Water.Purchase Acquisition Adju.Default Company.Default Reserve1.Default Reserve2</t>
  </si>
  <si>
    <t>2205.311010.10.141901.0000.000.0000</t>
  </si>
  <si>
    <t>Community Utilities of In.WSC of Indiana Inc W.Water.Purchase Acquisition Adju.Default Company.Default Reserve1.Default Reserve2</t>
  </si>
  <si>
    <t>2205.311025.10.141901.0000.000.0000</t>
  </si>
  <si>
    <t>Community Utilities of In.WSC of Indiana Inc S.Wastewater.Purchase Acquisition Adju.Default Company.Default Reserve1.Default Reserve2</t>
  </si>
  <si>
    <t>2205.311030.15.141901.0000.000.0000</t>
  </si>
  <si>
    <t>Community Utilities of In.Indiana Water Service Inc.Water.Purchase Acquisition Adju.Default Company.Default Reserve1.Default Reserve2</t>
  </si>
  <si>
    <t>2205.311040.10.141901.0000.000.0000</t>
  </si>
  <si>
    <t>Community Utilities of In.Twin Lakes Utilities Inc .BS Combined.Purchase Acquisition Adju.Default Company.Default Reserve1.Default Reserve2</t>
  </si>
  <si>
    <t>2205.311045.97.141901.0000.000.0000</t>
  </si>
  <si>
    <t>Community Utilities of In.WSC Indiana BS.BS Combined.Purchase Acquisition Adju.Default Company.Default Reserve1.Default Reserve2</t>
  </si>
  <si>
    <t>2205.311050.97.141901.0000.000.0000</t>
  </si>
  <si>
    <t>141999</t>
  </si>
  <si>
    <t>Community Utilities of In.Twin Lakes Utilities Inc .Water.PAA Clearing.Default Company.Default Reserve1.Default Reserve2</t>
  </si>
  <si>
    <t>2205.311010.10.141999.0000.000.0000</t>
  </si>
  <si>
    <t>Community Utilities of In.WSC of Indiana Inc W.Water.PAA Clearing.Default Company.Default Reserve1.Default Reserve2</t>
  </si>
  <si>
    <t>2205.311025.10.141999.0000.000.0000</t>
  </si>
  <si>
    <t>Community Utilities of In.WSC of Indiana Inc S.Wastewater.PAA Clearing.Default Company.Default Reserve1.Default Reserve2</t>
  </si>
  <si>
    <t>2205.311030.15.141999.0000.000.0000</t>
  </si>
  <si>
    <t>Community Utilities of In.Indiana Water Service Inc.Water.PAA Clearing.Default Company.Default Reserve1.Default Reserve2</t>
  </si>
  <si>
    <t>2205.311040.10.141999.0000.000.0000</t>
  </si>
  <si>
    <t>142201</t>
  </si>
  <si>
    <t>Community Utilities of In.Twin Lakes Utilities Inc .Water.Acc Dep -  Organization.Default Company.Default Reserve1.Default Reserve2</t>
  </si>
  <si>
    <t>2205.311010.10.142201.0000.000.0000</t>
  </si>
  <si>
    <t>Community Utilities of In.Twin Lakes Utilities Inc .Wastewater.Acc Dep -  Organization.Default Company.Default Reserve1.Default Reserve2</t>
  </si>
  <si>
    <t>2205.311015.15.142201.0000.000.0000</t>
  </si>
  <si>
    <t>Community Utilities of In.WSC of Indiana Inc W.Water.Acc Dep -  Organization.Default Company.Default Reserve1.Default Reserve2</t>
  </si>
  <si>
    <t>2205.311025.10.142201.0000.000.0000</t>
  </si>
  <si>
    <t>Community Utilities of In.WSC of Indiana Inc S.Wastewater.Acc Dep -  Organization.Default Company.Default Reserve1.Default Reserve2</t>
  </si>
  <si>
    <t>2205.311030.15.142201.0000.000.0000</t>
  </si>
  <si>
    <t>Community Utilities of In.Indiana Water Service Inc.Water.Acc Dep -  Organization.Default Company.Default Reserve1.Default Reserve2</t>
  </si>
  <si>
    <t>2205.311040.10.142201.0000.000.0000</t>
  </si>
  <si>
    <t>Community Utilities of In.Twin Lakes Utilities Inc .BS Combined.Acc Dep -  Organization.Default Company.Default Reserve1.Default Reserve2</t>
  </si>
  <si>
    <t>2205.311045.97.142201.0000.000.0000</t>
  </si>
  <si>
    <t>Community Utilities of In.WSC Indiana BS.BS Combined.Acc Dep -  Organization.Default Company.Default Reserve1.Default Reserve2</t>
  </si>
  <si>
    <t>2205.311050.97.142201.0000.000.0000</t>
  </si>
  <si>
    <t>142202</t>
  </si>
  <si>
    <t>Community Utilities of In.Twin Lakes Utilities Inc .Water.Acc Dep -  Franchises.Default Company.Default Reserve1.Default Reserve2</t>
  </si>
  <si>
    <t>2205.311010.10.142202.0000.000.0000</t>
  </si>
  <si>
    <t>Community Utilities of In.WSC of Indiana Inc W.Water.Acc Dep -  Franchises.Default Company.Default Reserve1.Default Reserve2</t>
  </si>
  <si>
    <t>2205.311025.10.142202.0000.000.0000</t>
  </si>
  <si>
    <t>Community Utilities of In.WSC of Indiana Inc S.Wastewater.Acc Dep -  Franchises.Default Company.Default Reserve1.Default Reserve2</t>
  </si>
  <si>
    <t>2205.311030.15.142202.0000.000.0000</t>
  </si>
  <si>
    <t>Community Utilities of In.Twin Lakes Utilities Inc .BS Combined.Acc Dep -  Franchises.Default Company.Default Reserve1.Default Reserve2</t>
  </si>
  <si>
    <t>2205.311045.97.142202.0000.000.0000</t>
  </si>
  <si>
    <t>Community Utilities of In.WSC Indiana BS.BS Combined.Acc Dep -  Franchises.Default Company.Default Reserve1.Default Reserve2</t>
  </si>
  <si>
    <t>2205.311050.97.142202.0000.000.0000</t>
  </si>
  <si>
    <t>142203</t>
  </si>
  <si>
    <t>Community Utilities of In.Twin Lakes Utilities Inc .Water.Acc Dep -  Struct and Imp.Default Company.Default Reserve1.Default Reserve2</t>
  </si>
  <si>
    <t>2205.311010.10.142203.0000.000.0000</t>
  </si>
  <si>
    <t>Community Utilities of In.Twin Lakes Utilities Inc .Wastewater.Acc Dep -  Struct and Imp.Default Company.Default Reserve1.Default Reserve2</t>
  </si>
  <si>
    <t>2205.311015.15.142203.0000.000.0000</t>
  </si>
  <si>
    <t>Community Utilities of In.WSC of Indiana Inc W.Water.Acc Dep -  Struct and Imp.Default Company.Default Reserve1.Default Reserve2</t>
  </si>
  <si>
    <t>2205.311025.10.142203.0000.000.0000</t>
  </si>
  <si>
    <t>Community Utilities of In.WSC of Indiana Inc S.Wastewater.Acc Dep -  Struct and Imp.Default Company.Default Reserve1.Default Reserve2</t>
  </si>
  <si>
    <t>2205.311030.15.142203.0000.000.0000</t>
  </si>
  <si>
    <t>Community Utilities of In.Twin Lakes Utilities Inc .BS Combined.Acc Dep -  Struct and Imp.Default Company.Default Reserve1.Default Reserve2</t>
  </si>
  <si>
    <t>2205.311045.97.142203.0000.000.0000</t>
  </si>
  <si>
    <t>Community Utilities of In.WSC Indiana BS.BS Combined.Acc Dep -  Struct and Imp.Default Company.Default Reserve1.Default Reserve2</t>
  </si>
  <si>
    <t>2205.311050.97.142203.0000.000.0000</t>
  </si>
  <si>
    <t>142204</t>
  </si>
  <si>
    <t>2205.311010.10.142204.0000.000.0000</t>
  </si>
  <si>
    <t>2205.311025.10.142204.0000.000.0000</t>
  </si>
  <si>
    <t>Community Utilities of In.Indiana Water Service Inc.Water.Acc Dep -  Struct and Imp.Default Company.Default Reserve1.Default Reserve2</t>
  </si>
  <si>
    <t>2205.311040.10.142204.0000.000.0000</t>
  </si>
  <si>
    <t>2205.311045.97.142204.0000.000.0000</t>
  </si>
  <si>
    <t>2205.311050.97.142204.0000.000.0000</t>
  </si>
  <si>
    <t>142205</t>
  </si>
  <si>
    <t>2205.311010.10.142205.0000.000.0000</t>
  </si>
  <si>
    <t>2205.311025.10.142205.0000.000.0000</t>
  </si>
  <si>
    <t>2205.311045.97.142205.0000.000.0000</t>
  </si>
  <si>
    <t>2205.311050.97.142205.0000.000.0000</t>
  </si>
  <si>
    <t>142206</t>
  </si>
  <si>
    <t>2205.311040.10.142206.0000.000.0000</t>
  </si>
  <si>
    <t>142207</t>
  </si>
  <si>
    <t>2205.311015.15.142207.0000.000.0000</t>
  </si>
  <si>
    <t>2205.311045.97.142207.0000.000.0000</t>
  </si>
  <si>
    <t>142208</t>
  </si>
  <si>
    <t>2205.311015.15.142208.0000.000.0000</t>
  </si>
  <si>
    <t>2205.311030.15.142208.0000.000.0000</t>
  </si>
  <si>
    <t>2205.311045.97.142208.0000.000.0000</t>
  </si>
  <si>
    <t>2205.311050.97.142208.0000.000.0000</t>
  </si>
  <si>
    <t>142209</t>
  </si>
  <si>
    <t>2205.311015.15.142209.0000.000.0000</t>
  </si>
  <si>
    <t>2205.311030.15.142209.0000.000.0000</t>
  </si>
  <si>
    <t>2205.311045.97.142209.0000.000.0000</t>
  </si>
  <si>
    <t>2205.311050.97.142209.0000.000.0000</t>
  </si>
  <si>
    <t>142210</t>
  </si>
  <si>
    <t>2205.311015.15.142210.0000.000.0000</t>
  </si>
  <si>
    <t>2205.311045.97.142210.0000.000.0000</t>
  </si>
  <si>
    <t>142220</t>
  </si>
  <si>
    <t>Community Utilities of In.State of IN Cost Center.Cost Center - Regional - .Acc Dep -  Struct and Imp.Default Company.Default Reserve1.Default Reserve2</t>
  </si>
  <si>
    <t>2205.311000.75.142220.0000.000.0000</t>
  </si>
  <si>
    <t>Community Utilities of In.State of IN Cost Center.Cost Center - Regional.Acc Dep -  Struct and Imp.Default Company.Default Reserve1.Default Reserve2</t>
  </si>
  <si>
    <t>2205.311000.91.142220.0000.000.0000</t>
  </si>
  <si>
    <t>2205.311010.10.142220.0000.000.0000</t>
  </si>
  <si>
    <t>Community Utilities of In.Twin Lakes Utilities Inc .Water - Allocation.Acc Dep -  Struct and Imp.Default Company.Default Reserve1.Default Reserve2</t>
  </si>
  <si>
    <t>2205.311010.71.142220.0000.000.0000</t>
  </si>
  <si>
    <t>Community Utilities of In.Twin Lakes Utilities Inc .Wastewater - Allocation.Acc Dep -  Struct and Imp.Default Company.Default Reserve1.Default Reserve2</t>
  </si>
  <si>
    <t>2205.311015.72.142220.0000.000.0000</t>
  </si>
  <si>
    <t>2205.311025.10.142220.0000.000.0000</t>
  </si>
  <si>
    <t>Community Utilities of In.WSC of Indiana Inc W.Water - Allocation.Acc Dep -  Struct and Imp.Default Company.Default Reserve1.Default Reserve2</t>
  </si>
  <si>
    <t>2205.311025.71.142220.0000.000.0000</t>
  </si>
  <si>
    <t>Community Utilities of In.WSC of Indiana Inc S.Wastewater - Allocation.Acc Dep -  Struct and Imp.Default Company.Default Reserve1.Default Reserve2</t>
  </si>
  <si>
    <t>2205.311030.72.142220.0000.000.0000</t>
  </si>
  <si>
    <t>Community Utilities of In.Indiana Water Service Inc.Water - Allocation.Acc Dep -  Struct and Imp.Default Company.Default Reserve1.Default Reserve2</t>
  </si>
  <si>
    <t>2205.311040.71.142220.0000.000.0000</t>
  </si>
  <si>
    <t>Community Utilities of In.Twin Lakes Utilities Inc .BS Combined - Allocation.Acc Dep -  Struct and Imp.Default Company.Default Reserve1.Default Reserve2</t>
  </si>
  <si>
    <t>2205.311045.78.142220.0000.000.0000</t>
  </si>
  <si>
    <t>2205.311045.97.142220.0000.000.0000</t>
  </si>
  <si>
    <t>Community Utilities of In.WSC Indiana BS.BS Combined - Allocation.Acc Dep -  Struct and Imp.Default Company.Default Reserve1.Default Reserve2</t>
  </si>
  <si>
    <t>2205.311050.78.142220.0000.000.0000</t>
  </si>
  <si>
    <t>2205.311050.97.142220.0000.000.0000</t>
  </si>
  <si>
    <t>142223</t>
  </si>
  <si>
    <t>Community Utilities of In.Twin Lakes Utilities Inc .Water.Acc Dep -  Wells and Spri.Default Company.Default Reserve1.Default Reserve2</t>
  </si>
  <si>
    <t>2205.311010.10.142223.0000.000.0000</t>
  </si>
  <si>
    <t>Community Utilities of In.WSC of Indiana Inc W.Water.Acc Dep -  Wells and Spri.Default Company.Default Reserve1.Default Reserve2</t>
  </si>
  <si>
    <t>2205.311025.10.142223.0000.000.0000</t>
  </si>
  <si>
    <t>Community Utilities of In.Indiana Water Service Inc.Water.Acc Dep -  Wells and Spri.Default Company.Default Reserve1.Default Reserve2</t>
  </si>
  <si>
    <t>2205.311040.10.142223.0000.000.0000</t>
  </si>
  <si>
    <t>Community Utilities of In.Twin Lakes Utilities Inc .BS Combined.Acc Dep -  Wells and Spri.Default Company.Default Reserve1.Default Reserve2</t>
  </si>
  <si>
    <t>2205.311045.97.142223.0000.000.0000</t>
  </si>
  <si>
    <t>Community Utilities of In.WSC Indiana BS.BS Combined.Acc Dep -  Wells and Spri.Default Company.Default Reserve1.Default Reserve2</t>
  </si>
  <si>
    <t>2205.311050.97.142223.0000.000.0000</t>
  </si>
  <si>
    <t>142225</t>
  </si>
  <si>
    <t>Community Utilities of In.Twin Lakes Utilities Inc .Water.Acc Dep -  Supply Mains.Default Company.Default Reserve1.Default Reserve2</t>
  </si>
  <si>
    <t>2205.311010.10.142225.0000.000.0000</t>
  </si>
  <si>
    <t>Community Utilities of In.WSC of Indiana Inc W.Water.Acc Dep -  Supply Mains.Default Company.Default Reserve1.Default Reserve2</t>
  </si>
  <si>
    <t>2205.311025.10.142225.0000.000.0000</t>
  </si>
  <si>
    <t>Community Utilities of In.Indiana Water Service Inc.Water.Acc Dep -  Supply Mains.Default Company.Default Reserve1.Default Reserve2</t>
  </si>
  <si>
    <t>2205.311040.10.142225.0000.000.0000</t>
  </si>
  <si>
    <t>Community Utilities of In.Twin Lakes Utilities Inc .BS Combined.Acc Dep -  Supply Mains.Default Company.Default Reserve1.Default Reserve2</t>
  </si>
  <si>
    <t>2205.311045.97.142225.0000.000.0000</t>
  </si>
  <si>
    <t>Community Utilities of In.WSC Indiana BS.BS Combined.Acc Dep -  Supply Mains.Default Company.Default Reserve1.Default Reserve2</t>
  </si>
  <si>
    <t>2205.311050.97.142225.0000.000.0000</t>
  </si>
  <si>
    <t>142226</t>
  </si>
  <si>
    <t>Community Utilities of In.Twin Lakes Utilities Inc .Water.Acc Dep -  Power Generati.Default Company.Default Reserve1.Default Reserve2</t>
  </si>
  <si>
    <t>2205.311010.10.142226.0000.000.0000</t>
  </si>
  <si>
    <t>Community Utilities of In.WSC of Indiana Inc W.Water.Acc Dep -  Power Generati.Default Company.Default Reserve1.Default Reserve2</t>
  </si>
  <si>
    <t>2205.311025.10.142226.0000.000.0000</t>
  </si>
  <si>
    <t>Community Utilities of In.WSC of Indiana Inc S.Wastewater.Acc Dep -  Power Generati.Default Company.Default Reserve1.Default Reserve2</t>
  </si>
  <si>
    <t>2205.311030.15.142226.0000.000.0000</t>
  </si>
  <si>
    <t>Community Utilities of In.Twin Lakes Utilities Inc .BS Combined.Acc Dep -  Power Generati.Default Company.Default Reserve1.Default Reserve2</t>
  </si>
  <si>
    <t>2205.311045.97.142226.0000.000.0000</t>
  </si>
  <si>
    <t>Community Utilities of In.WSC Indiana BS.BS Combined.Acc Dep -  Power Generati.Default Company.Default Reserve1.Default Reserve2</t>
  </si>
  <si>
    <t>2205.311050.97.142226.0000.000.0000</t>
  </si>
  <si>
    <t>142227</t>
  </si>
  <si>
    <t>Community Utilities of In.Twin Lakes Utilities Inc .Water.Acc Dep -  Electric Pump .Default Company.Default Reserve1.Default Reserve2</t>
  </si>
  <si>
    <t>2205.311010.10.142227.0000.000.0000</t>
  </si>
  <si>
    <t>Community Utilities of In.WSC of Indiana Inc W.Water.Acc Dep -  Electric Pump .Default Company.Default Reserve1.Default Reserve2</t>
  </si>
  <si>
    <t>2205.311025.10.142227.0000.000.0000</t>
  </si>
  <si>
    <t>Community Utilities of In.Twin Lakes Utilities Inc .BS Combined.Acc Dep -  Electric Pump .Default Company.Default Reserve1.Default Reserve2</t>
  </si>
  <si>
    <t>2205.311045.97.142227.0000.000.0000</t>
  </si>
  <si>
    <t>Community Utilities of In.WSC Indiana BS.BS Combined.Acc Dep -  Electric Pump .Default Company.Default Reserve1.Default Reserve2</t>
  </si>
  <si>
    <t>2205.311050.97.142227.0000.000.0000</t>
  </si>
  <si>
    <t>142228</t>
  </si>
  <si>
    <t>2205.311010.10.142228.0000.000.0000</t>
  </si>
  <si>
    <t>2205.311025.10.142228.0000.000.0000</t>
  </si>
  <si>
    <t>Community Utilities of In.Indiana Water Service Inc.Water.Acc Dep -  Electric Pump .Default Company.Default Reserve1.Default Reserve2</t>
  </si>
  <si>
    <t>2205.311040.10.142228.0000.000.0000</t>
  </si>
  <si>
    <t>2205.311045.97.142228.0000.000.0000</t>
  </si>
  <si>
    <t>2205.311050.97.142228.0000.000.0000</t>
  </si>
  <si>
    <t>142229</t>
  </si>
  <si>
    <t>2205.311010.10.142229.0000.000.0000</t>
  </si>
  <si>
    <t>2205.311045.97.142229.0000.000.0000</t>
  </si>
  <si>
    <t>142230</t>
  </si>
  <si>
    <t>Community Utilities of In.Twin Lakes Utilities Inc .Water.Acc Dep -  Water Treatmen.Default Company.Default Reserve1.Default Reserve2</t>
  </si>
  <si>
    <t>2205.311010.10.142230.0000.000.0000</t>
  </si>
  <si>
    <t>Community Utilities of In.WSC of Indiana Inc W.Water.Acc Dep -  Water Treatmen.Default Company.Default Reserve1.Default Reserve2</t>
  </si>
  <si>
    <t>2205.311025.10.142230.0000.000.0000</t>
  </si>
  <si>
    <t>Community Utilities of In.Indiana Water Service Inc.Water.Acc Dep -  Water Treatmen.Default Company.Default Reserve1.Default Reserve2</t>
  </si>
  <si>
    <t>2205.311040.10.142230.0000.000.0000</t>
  </si>
  <si>
    <t>Community Utilities of In.Twin Lakes Utilities Inc .BS Combined.Acc Dep -  Water Treatmen.Default Company.Default Reserve1.Default Reserve2</t>
  </si>
  <si>
    <t>2205.311045.97.142230.0000.000.0000</t>
  </si>
  <si>
    <t>Community Utilities of In.WSC Indiana BS.BS Combined.Acc Dep -  Water Treatmen.Default Company.Default Reserve1.Default Reserve2</t>
  </si>
  <si>
    <t>2205.311050.97.142230.0000.000.0000</t>
  </si>
  <si>
    <t>142231</t>
  </si>
  <si>
    <t>Community Utilities of In.Twin Lakes Utilities Inc .Water.Acc Dep -  Dist Resv and .Default Company.Default Reserve1.Default Reserve2</t>
  </si>
  <si>
    <t>2205.311010.10.142231.0000.000.0000</t>
  </si>
  <si>
    <t>Community Utilities of In.WSC of Indiana Inc W.Water.Acc Dep -  Dist Resv and .Default Company.Default Reserve1.Default Reserve2</t>
  </si>
  <si>
    <t>2205.311025.10.142231.0000.000.0000</t>
  </si>
  <si>
    <t>Community Utilities of In.Indiana Water Service Inc.Water.Acc Dep -  Dist Resv and .Default Company.Default Reserve1.Default Reserve2</t>
  </si>
  <si>
    <t>2205.311040.10.142231.0000.000.0000</t>
  </si>
  <si>
    <t>Community Utilities of In.Twin Lakes Utilities Inc .BS Combined.Acc Dep -  Dist Resv and .Default Company.Default Reserve1.Default Reserve2</t>
  </si>
  <si>
    <t>2205.311045.97.142231.0000.000.0000</t>
  </si>
  <si>
    <t>Community Utilities of In.WSC Indiana BS.BS Combined.Acc Dep -  Dist Resv and .Default Company.Default Reserve1.Default Reserve2</t>
  </si>
  <si>
    <t>2205.311050.97.142231.0000.000.0000</t>
  </si>
  <si>
    <t>142232</t>
  </si>
  <si>
    <t>Community Utilities of In.Twin Lakes Utilities Inc .Water.Acc Dep -  Trans and Dist.Default Company.Default Reserve1.Default Reserve2</t>
  </si>
  <si>
    <t>2205.311010.10.142232.0000.000.0000</t>
  </si>
  <si>
    <t>Community Utilities of In.WSC of Indiana Inc W.Water.Acc Dep -  Trans and Dist.Default Company.Default Reserve1.Default Reserve2</t>
  </si>
  <si>
    <t>2205.311025.10.142232.0000.000.0000</t>
  </si>
  <si>
    <t>Community Utilities of In.Indiana Water Service Inc.Water.Acc Dep -  Trans and Dist.Default Company.Default Reserve1.Default Reserve2</t>
  </si>
  <si>
    <t>2205.311040.10.142232.0000.000.0000</t>
  </si>
  <si>
    <t>Community Utilities of In.Twin Lakes Utilities Inc .BS Combined.Acc Dep -  Trans and Dist.Default Company.Default Reserve1.Default Reserve2</t>
  </si>
  <si>
    <t>2205.311045.97.142232.0000.000.0000</t>
  </si>
  <si>
    <t>Community Utilities of In.WSC Indiana BS.BS Combined.Acc Dep -  Trans and Dist.Default Company.Default Reserve1.Default Reserve2</t>
  </si>
  <si>
    <t>2205.311050.97.142232.0000.000.0000</t>
  </si>
  <si>
    <t>142233</t>
  </si>
  <si>
    <t>Community Utilities of In.Twin Lakes Utilities Inc .Water.Acc Dep -  Service Lines.Default Company.Default Reserve1.Default Reserve2</t>
  </si>
  <si>
    <t>2205.311010.10.142233.0000.000.0000</t>
  </si>
  <si>
    <t>Community Utilities of In.WSC of Indiana Inc W.Water.Acc Dep -  Service Lines.Default Company.Default Reserve1.Default Reserve2</t>
  </si>
  <si>
    <t>2205.311025.10.142233.0000.000.0000</t>
  </si>
  <si>
    <t>Community Utilities of In.Indiana Water Service Inc.Water.Acc Dep -  Service Lines.Default Company.Default Reserve1.Default Reserve2</t>
  </si>
  <si>
    <t>2205.311040.10.142233.0000.000.0000</t>
  </si>
  <si>
    <t>Community Utilities of In.Twin Lakes Utilities Inc .BS Combined.Acc Dep -  Service Lines.Default Company.Default Reserve1.Default Reserve2</t>
  </si>
  <si>
    <t>2205.311045.97.142233.0000.000.0000</t>
  </si>
  <si>
    <t>Community Utilities of In.WSC Indiana BS.BS Combined.Acc Dep -  Service Lines.Default Company.Default Reserve1.Default Reserve2</t>
  </si>
  <si>
    <t>2205.311050.97.142233.0000.000.0000</t>
  </si>
  <si>
    <t>142234</t>
  </si>
  <si>
    <t>Community Utilities of In.State of IN Cost Center.Cost Center - Regional - .Acc Dep -  Meters.Default Company.Default Reserve1.Default Reserve2</t>
  </si>
  <si>
    <t>2205.311000.75.142234.0000.000.0000</t>
  </si>
  <si>
    <t>Community Utilities of In.State of IN Cost Center.Cost Center - Regional.Acc Dep -  Meters.Default Company.Default Reserve1.Default Reserve2</t>
  </si>
  <si>
    <t>2205.311000.91.142234.0000.000.0000</t>
  </si>
  <si>
    <t>Community Utilities of In.Twin Lakes Utilities Inc .Water.Acc Dep -  Meters.Default Company.Default Reserve1.Default Reserve2</t>
  </si>
  <si>
    <t>2205.311010.10.142234.0000.000.0000</t>
  </si>
  <si>
    <t>Community Utilities of In.Twin Lakes Utilities Inc .Water - Allocation.Acc Dep -  Meters.Default Company.Default Reserve1.Default Reserve2</t>
  </si>
  <si>
    <t>2205.311010.71.142234.0000.000.0000</t>
  </si>
  <si>
    <t>Community Utilities of In.Twin Lakes Utilities Inc .Wastewater - Allocation.Acc Dep -  Meters.Default Company.Default Reserve1.Default Reserve2</t>
  </si>
  <si>
    <t>2205.311015.72.142234.0000.000.0000</t>
  </si>
  <si>
    <t>Community Utilities of In.WSC of Indiana Inc W.Water.Acc Dep -  Meters.Default Company.Default Reserve1.Default Reserve2</t>
  </si>
  <si>
    <t>2205.311025.10.142234.0000.000.0000</t>
  </si>
  <si>
    <t>Community Utilities of In.WSC of Indiana Inc W.Water - Allocation.Acc Dep -  Meters.Default Company.Default Reserve1.Default Reserve2</t>
  </si>
  <si>
    <t>2205.311025.71.142234.0000.000.0000</t>
  </si>
  <si>
    <t>Community Utilities of In.WSC of Indiana Inc S.Wastewater - Allocation.Acc Dep -  Meters.Default Company.Default Reserve1.Default Reserve2</t>
  </si>
  <si>
    <t>2205.311030.72.142234.0000.000.0000</t>
  </si>
  <si>
    <t>Community Utilities of In.Indiana Water Service Inc.Water.Acc Dep -  Meters.Default Company.Default Reserve1.Default Reserve2</t>
  </si>
  <si>
    <t>2205.311040.10.142234.0000.000.0000</t>
  </si>
  <si>
    <t>Community Utilities of In.Indiana Water Service Inc.Water - Allocation.Acc Dep -  Meters.Default Company.Default Reserve1.Default Reserve2</t>
  </si>
  <si>
    <t>2205.311040.71.142234.0000.000.0000</t>
  </si>
  <si>
    <t>Community Utilities of In.Twin Lakes Utilities Inc .BS Combined.Acc Dep -  Meters.Default Company.Default Reserve1.Default Reserve2</t>
  </si>
  <si>
    <t>2205.311045.97.142234.0000.000.0000</t>
  </si>
  <si>
    <t>Community Utilities of In.WSC Indiana BS.BS Combined.Acc Dep -  Meters.Default Company.Default Reserve1.Default Reserve2</t>
  </si>
  <si>
    <t>2205.311050.97.142234.0000.000.0000</t>
  </si>
  <si>
    <t>142235</t>
  </si>
  <si>
    <t>Community Utilities of In.Twin Lakes Utilities Inc .Water.Acc Dep -  Meter Installa.Default Company.Default Reserve1.Default Reserve2</t>
  </si>
  <si>
    <t>2205.311010.10.142235.0000.000.0000</t>
  </si>
  <si>
    <t>Community Utilities of In.WSC of Indiana Inc W.Water.Acc Dep -  Meter Installa.Default Company.Default Reserve1.Default Reserve2</t>
  </si>
  <si>
    <t>2205.311025.10.142235.0000.000.0000</t>
  </si>
  <si>
    <t>Community Utilities of In.Indiana Water Service Inc.Water.Acc Dep -  Meter Installa.Default Company.Default Reserve1.Default Reserve2</t>
  </si>
  <si>
    <t>2205.311040.10.142235.0000.000.0000</t>
  </si>
  <si>
    <t>Community Utilities of In.Twin Lakes Utilities Inc .BS Combined.Acc Dep -  Meter Installa.Default Company.Default Reserve1.Default Reserve2</t>
  </si>
  <si>
    <t>2205.311045.97.142235.0000.000.0000</t>
  </si>
  <si>
    <t>Community Utilities of In.WSC Indiana BS.BS Combined.Acc Dep -  Meter Installa.Default Company.Default Reserve1.Default Reserve2</t>
  </si>
  <si>
    <t>2205.311050.97.142235.0000.000.0000</t>
  </si>
  <si>
    <t>142236</t>
  </si>
  <si>
    <t>Community Utilities of In.Twin Lakes Utilities Inc .Water.Acc Dep -  Hydrants.Default Company.Default Reserve1.Default Reserve2</t>
  </si>
  <si>
    <t>2205.311010.10.142236.0000.000.0000</t>
  </si>
  <si>
    <t>Community Utilities of In.WSC of Indiana Inc W.Water.Acc Dep -  Hydrants.Default Company.Default Reserve1.Default Reserve2</t>
  </si>
  <si>
    <t>2205.311025.10.142236.0000.000.0000</t>
  </si>
  <si>
    <t>Community Utilities of In.Indiana Water Service Inc.Water.Acc Dep -  Hydrants.Default Company.Default Reserve1.Default Reserve2</t>
  </si>
  <si>
    <t>2205.311040.10.142236.0000.000.0000</t>
  </si>
  <si>
    <t>Community Utilities of In.Twin Lakes Utilities Inc .BS Combined.Acc Dep -  Hydrants.Default Company.Default Reserve1.Default Reserve2</t>
  </si>
  <si>
    <t>2205.311045.97.142236.0000.000.0000</t>
  </si>
  <si>
    <t>Community Utilities of In.WSC Indiana BS.BS Combined.Acc Dep -  Hydrants.Default Company.Default Reserve1.Default Reserve2</t>
  </si>
  <si>
    <t>2205.311050.97.142236.0000.000.0000</t>
  </si>
  <si>
    <t>142237</t>
  </si>
  <si>
    <t>Community Utilities of In.Twin Lakes Utilities Inc .Water.Acc Dep -  Backflow Preve.Default Company.Default Reserve1.Default Reserve2</t>
  </si>
  <si>
    <t>2205.311010.10.142237.0000.000.0000</t>
  </si>
  <si>
    <t>Community Utilities of In.Twin Lakes Utilities Inc .BS Combined.Acc Dep -  Backflow Preve.Default Company.Default Reserve1.Default Reserve2</t>
  </si>
  <si>
    <t>2205.311045.97.142237.0000.000.0000</t>
  </si>
  <si>
    <t>142240</t>
  </si>
  <si>
    <t>Community Utilities of In.Twin Lakes Utilities Inc .Wastewater.Acc Dep -  Power Gen Equi.Default Company.Default Reserve1.Default Reserve2</t>
  </si>
  <si>
    <t>2205.311015.15.142240.0000.000.0000</t>
  </si>
  <si>
    <t>Community Utilities of In.WSC of Indiana Inc S.Wastewater.Acc Dep -  Power Gen Equi.Default Company.Default Reserve1.Default Reserve2</t>
  </si>
  <si>
    <t>2205.311030.15.142240.0000.000.0000</t>
  </si>
  <si>
    <t>Community Utilities of In.Twin Lakes Utilities Inc .BS Combined.Acc Dep -  Power Gen Equi.Default Company.Default Reserve1.Default Reserve2</t>
  </si>
  <si>
    <t>2205.311045.97.142240.0000.000.0000</t>
  </si>
  <si>
    <t>Community Utilities of In.WSC Indiana BS.BS Combined.Acc Dep -  Power Gen Equi.Default Company.Default Reserve1.Default Reserve2</t>
  </si>
  <si>
    <t>2205.311050.97.142240.0000.000.0000</t>
  </si>
  <si>
    <t>142241</t>
  </si>
  <si>
    <t>Community Utilities of In.Twin Lakes Utilities Inc .Wastewater.Acc Dep -  Sewer Force Ma.Default Company.Default Reserve1.Default Reserve2</t>
  </si>
  <si>
    <t>2205.311015.15.142241.0000.000.0000</t>
  </si>
  <si>
    <t>Community Utilities of In.WSC of Indiana Inc S.Wastewater.Acc Dep -  Sewer Force Ma.Default Company.Default Reserve1.Default Reserve2</t>
  </si>
  <si>
    <t>2205.311030.15.142241.0000.000.0000</t>
  </si>
  <si>
    <t>Community Utilities of In.Twin Lakes Utilities Inc .BS Combined.Acc Dep -  Sewer Force Ma.Default Company.Default Reserve1.Default Reserve2</t>
  </si>
  <si>
    <t>2205.311045.97.142241.0000.000.0000</t>
  </si>
  <si>
    <t>Community Utilities of In.WSC Indiana BS.BS Combined.Acc Dep -  Sewer Force Ma.Default Company.Default Reserve1.Default Reserve2</t>
  </si>
  <si>
    <t>2205.311050.97.142241.0000.000.0000</t>
  </si>
  <si>
    <t>142242</t>
  </si>
  <si>
    <t>Community Utilities of In.Twin Lakes Utilities Inc .Wastewater.Acc Dep -  Sewer Gravity .Default Company.Default Reserve1.Default Reserve2</t>
  </si>
  <si>
    <t>2205.311015.15.142242.0000.000.0000</t>
  </si>
  <si>
    <t>Community Utilities of In.WSC of Indiana Inc S.Wastewater.Acc Dep -  Sewer Gravity .Default Company.Default Reserve1.Default Reserve2</t>
  </si>
  <si>
    <t>2205.311030.15.142242.0000.000.0000</t>
  </si>
  <si>
    <t>Community Utilities of In.Twin Lakes Utilities Inc .BS Combined.Acc Dep -  Sewer Gravity .Default Company.Default Reserve1.Default Reserve2</t>
  </si>
  <si>
    <t>2205.311045.97.142242.0000.000.0000</t>
  </si>
  <si>
    <t>Community Utilities of In.WSC Indiana BS.BS Combined.Acc Dep -  Sewer Gravity .Default Company.Default Reserve1.Default Reserve2</t>
  </si>
  <si>
    <t>2205.311050.97.142242.0000.000.0000</t>
  </si>
  <si>
    <t>142243</t>
  </si>
  <si>
    <t>Community Utilities of In.Twin Lakes Utilities Inc .Wastewater.Acc Dep -  Manholes.Default Company.Default Reserve1.Default Reserve2</t>
  </si>
  <si>
    <t>2205.311015.15.142243.0000.000.0000</t>
  </si>
  <si>
    <t>Community Utilities of In.WSC of Indiana Inc S.Wastewater.Acc Dep -  Manholes.Default Company.Default Reserve1.Default Reserve2</t>
  </si>
  <si>
    <t>2205.311030.15.142243.0000.000.0000</t>
  </si>
  <si>
    <t>Community Utilities of In.Twin Lakes Utilities Inc .BS Combined.Acc Dep -  Manholes.Default Company.Default Reserve1.Default Reserve2</t>
  </si>
  <si>
    <t>2205.311045.97.142243.0000.000.0000</t>
  </si>
  <si>
    <t>Community Utilities of In.WSC Indiana BS.BS Combined.Acc Dep -  Manholes.Default Company.Default Reserve1.Default Reserve2</t>
  </si>
  <si>
    <t>2205.311050.97.142243.0000.000.0000</t>
  </si>
  <si>
    <t>142244</t>
  </si>
  <si>
    <t>Community Utilities of In.Twin Lakes Utilities Inc .Wastewater.Acc Dep -  Special Collec.Default Company.Default Reserve1.Default Reserve2</t>
  </si>
  <si>
    <t>2205.311015.15.142244.0000.000.0000</t>
  </si>
  <si>
    <t>Community Utilities of In.WSC of Indiana Inc S.Wastewater.Acc Dep -  Special Collec.Default Company.Default Reserve1.Default Reserve2</t>
  </si>
  <si>
    <t>2205.311030.15.142244.0000.000.0000</t>
  </si>
  <si>
    <t>Community Utilities of In.Twin Lakes Utilities Inc .BS Combined.Acc Dep -  Special Collec.Default Company.Default Reserve1.Default Reserve2</t>
  </si>
  <si>
    <t>2205.311045.97.142244.0000.000.0000</t>
  </si>
  <si>
    <t>Community Utilities of In.WSC Indiana BS.BS Combined.Acc Dep -  Special Collec.Default Company.Default Reserve1.Default Reserve2</t>
  </si>
  <si>
    <t>2205.311050.97.142244.0000.000.0000</t>
  </si>
  <si>
    <t>142245</t>
  </si>
  <si>
    <t>Community Utilities of In.Twin Lakes Utilities Inc .Wastewater.Acc Dep -  Service to Cus.Default Company.Default Reserve1.Default Reserve2</t>
  </si>
  <si>
    <t>2205.311015.15.142245.0000.000.0000</t>
  </si>
  <si>
    <t>Community Utilities of In.WSC of Indiana Inc S.Wastewater.Acc Dep -  Service to Cus.Default Company.Default Reserve1.Default Reserve2</t>
  </si>
  <si>
    <t>2205.311030.15.142245.0000.000.0000</t>
  </si>
  <si>
    <t>Community Utilities of In.Twin Lakes Utilities Inc .BS Combined.Acc Dep -  Service to Cus.Default Company.Default Reserve1.Default Reserve2</t>
  </si>
  <si>
    <t>2205.311045.97.142245.0000.000.0000</t>
  </si>
  <si>
    <t>Community Utilities of In.WSC Indiana BS.BS Combined.Acc Dep -  Service to Cus.Default Company.Default Reserve1.Default Reserve2</t>
  </si>
  <si>
    <t>2205.311050.97.142245.0000.000.0000</t>
  </si>
  <si>
    <t>142246</t>
  </si>
  <si>
    <t>Community Utilities of In.Twin Lakes Utilities Inc .Wastewater.Acc Dep -  Flow Measure D.Default Company.Default Reserve1.Default Reserve2</t>
  </si>
  <si>
    <t>2205.311015.15.142246.0000.000.0000</t>
  </si>
  <si>
    <t>Community Utilities of In.WSC of Indiana Inc S.Wastewater.Acc Dep -  Flow Measure D.Default Company.Default Reserve1.Default Reserve2</t>
  </si>
  <si>
    <t>2205.311030.15.142246.0000.000.0000</t>
  </si>
  <si>
    <t>Community Utilities of In.Twin Lakes Utilities Inc .BS Combined.Acc Dep -  Flow Measure D.Default Company.Default Reserve1.Default Reserve2</t>
  </si>
  <si>
    <t>2205.311045.97.142246.0000.000.0000</t>
  </si>
  <si>
    <t>Community Utilities of In.WSC Indiana BS.BS Combined.Acc Dep -  Flow Measure D.Default Company.Default Reserve1.Default Reserve2</t>
  </si>
  <si>
    <t>2205.311050.97.142246.0000.000.0000</t>
  </si>
  <si>
    <t>142247</t>
  </si>
  <si>
    <t>Community Utilities of In.Twin Lakes Utilities Inc .Wastewater.Acc Dep -  Flow Measure I.Default Company.Default Reserve1.Default Reserve2</t>
  </si>
  <si>
    <t>2205.311015.15.142247.0000.000.0000</t>
  </si>
  <si>
    <t>Community Utilities of In.Twin Lakes Utilities Inc .BS Combined.Acc Dep -  Flow Measure I.Default Company.Default Reserve1.Default Reserve2</t>
  </si>
  <si>
    <t>2205.311045.97.142247.0000.000.0000</t>
  </si>
  <si>
    <t>142249</t>
  </si>
  <si>
    <t>Community Utilities of In.Twin Lakes Utilities Inc .Wastewater.Acc Dep -  Pumping Equip .Default Company.Default Reserve1.Default Reserve2</t>
  </si>
  <si>
    <t>2205.311015.15.142249.0000.000.0000</t>
  </si>
  <si>
    <t>Community Utilities of In.WSC of Indiana Inc S.Wastewater.Acc Dep -  Pumping Equip .Default Company.Default Reserve1.Default Reserve2</t>
  </si>
  <si>
    <t>2205.311030.15.142249.0000.000.0000</t>
  </si>
  <si>
    <t>Community Utilities of In.Twin Lakes Utilities Inc .BS Combined.Acc Dep -  Pumping Equip .Default Company.Default Reserve1.Default Reserve2</t>
  </si>
  <si>
    <t>2205.311045.97.142249.0000.000.0000</t>
  </si>
  <si>
    <t>Community Utilities of In.WSC Indiana BS.BS Combined.Acc Dep -  Pumping Equip .Default Company.Default Reserve1.Default Reserve2</t>
  </si>
  <si>
    <t>2205.311050.97.142249.0000.000.0000</t>
  </si>
  <si>
    <t>142250</t>
  </si>
  <si>
    <t>2205.311015.15.142250.0000.000.0000</t>
  </si>
  <si>
    <t>2205.311045.97.142250.0000.000.0000</t>
  </si>
  <si>
    <t>142251</t>
  </si>
  <si>
    <t>2205.311015.15.142251.0000.000.0000</t>
  </si>
  <si>
    <t>2205.311045.97.142251.0000.000.0000</t>
  </si>
  <si>
    <t>142252</t>
  </si>
  <si>
    <t>Community Utilities of In.Twin Lakes Utilities Inc .Wastewater.Acc Dep -  Treat/Disp Equ.Default Company.Default Reserve1.Default Reserve2</t>
  </si>
  <si>
    <t>2205.311015.15.142252.0000.000.0000</t>
  </si>
  <si>
    <t>Community Utilities of In.Twin Lakes Utilities Inc .BS Combined.Acc Dep -  Treat/Disp Equ.Default Company.Default Reserve1.Default Reserve2</t>
  </si>
  <si>
    <t>2205.311045.97.142252.0000.000.0000</t>
  </si>
  <si>
    <t>Community Utilities of In.WSC Indiana BS.BS Combined.Acc Dep -  Treat/Disp Equ.Default Company.Default Reserve1.Default Reserve2</t>
  </si>
  <si>
    <t>2205.311050.97.142252.0000.000.0000</t>
  </si>
  <si>
    <t>142253</t>
  </si>
  <si>
    <t>2205.311015.15.142253.0000.000.0000</t>
  </si>
  <si>
    <t>Community Utilities of In.WSC of Indiana Inc S.Wastewater.Acc Dep -  Treat/Disp Equ.Default Company.Default Reserve1.Default Reserve2</t>
  </si>
  <si>
    <t>2205.311030.15.142253.0000.000.0000</t>
  </si>
  <si>
    <t>2205.311045.97.142253.0000.000.0000</t>
  </si>
  <si>
    <t>2205.311050.97.142253.0000.000.0000</t>
  </si>
  <si>
    <t>142254</t>
  </si>
  <si>
    <t>2205.311015.15.142254.0000.000.0000</t>
  </si>
  <si>
    <t>2205.311030.15.142254.0000.000.0000</t>
  </si>
  <si>
    <t>2205.311045.97.142254.0000.000.0000</t>
  </si>
  <si>
    <t>2205.311050.97.142254.0000.000.0000</t>
  </si>
  <si>
    <t>142255</t>
  </si>
  <si>
    <t>Community Utilities of In.Twin Lakes Utilities Inc .Wastewater.Acc Dep -  Plant Sewers T.Default Company.Default Reserve1.Default Reserve2</t>
  </si>
  <si>
    <t>2205.311015.15.142255.0000.000.0000</t>
  </si>
  <si>
    <t>Community Utilities of In.WSC of Indiana Inc S.Wastewater.Acc Dep -  Plant Sewers T.Default Company.Default Reserve1.Default Reserve2</t>
  </si>
  <si>
    <t>2205.311030.15.142255.0000.000.0000</t>
  </si>
  <si>
    <t>Community Utilities of In.Twin Lakes Utilities Inc .BS Combined.Acc Dep -  Plant Sewers T.Default Company.Default Reserve1.Default Reserve2</t>
  </si>
  <si>
    <t>2205.311045.97.142255.0000.000.0000</t>
  </si>
  <si>
    <t>Community Utilities of In.WSC Indiana BS.BS Combined.Acc Dep -  Plant Sewers T.Default Company.Default Reserve1.Default Reserve2</t>
  </si>
  <si>
    <t>2205.311050.97.142255.0000.000.0000</t>
  </si>
  <si>
    <t>142263</t>
  </si>
  <si>
    <t>Community Utilities of In.WSC of Indiana Inc S.Wastewater.Acc Dep -  Reuse Dist Res.Default Company.Default Reserve1.Default Reserve2</t>
  </si>
  <si>
    <t>2205.311030.15.142263.0000.000.0000</t>
  </si>
  <si>
    <t>Community Utilities of In.WSC Indiana BS.BS Combined.Acc Dep -  Reuse Dist Res.Default Company.Default Reserve1.Default Reserve2</t>
  </si>
  <si>
    <t>2205.311050.97.142263.0000.000.0000</t>
  </si>
  <si>
    <t>142264</t>
  </si>
  <si>
    <t>Community Utilities of In.WSC of Indiana Inc S.Wastewater.Acc Dep -  Reuse Transmis.Default Company.Default Reserve1.Default Reserve2</t>
  </si>
  <si>
    <t>2205.311030.15.142264.0000.000.0000</t>
  </si>
  <si>
    <t>Community Utilities of In.WSC Indiana BS.BS Combined.Acc Dep -  Reuse Transmis.Default Company.Default Reserve1.Default Reserve2</t>
  </si>
  <si>
    <t>2205.311050.97.142264.0000.000.0000</t>
  </si>
  <si>
    <t>142269</t>
  </si>
  <si>
    <t>Community Utilities of In.Twin Lakes Utilities Inc .Water.Acc Dep -  Other and Misc.Default Company.Default Reserve1.Default Reserve2</t>
  </si>
  <si>
    <t>2205.311010.10.142269.0000.000.0000</t>
  </si>
  <si>
    <t>Community Utilities of In.Twin Lakes Utilities Inc .BS Combined.Acc Dep -  Other and Misc.Default Company.Default Reserve1.Default Reserve2</t>
  </si>
  <si>
    <t>2205.311045.97.142269.0000.000.0000</t>
  </si>
  <si>
    <t>142271</t>
  </si>
  <si>
    <t>Community Utilities of In.Twin Lakes Utilities Inc .Wastewater.Acc Dep -  Other Tangible.Default Company.Default Reserve1.Default Reserve2</t>
  </si>
  <si>
    <t>2205.311015.15.142271.0000.000.0000</t>
  </si>
  <si>
    <t>Community Utilities of In.WSC of Indiana Inc S.Wastewater.Acc Dep -  Other Tangible.Default Company.Default Reserve1.Default Reserve2</t>
  </si>
  <si>
    <t>2205.311030.15.142271.0000.000.0000</t>
  </si>
  <si>
    <t>Community Utilities of In.Twin Lakes Utilities Inc .BS Combined.Acc Dep -  Other Tangible.Default Company.Default Reserve1.Default Reserve2</t>
  </si>
  <si>
    <t>2205.311045.97.142271.0000.000.0000</t>
  </si>
  <si>
    <t>Community Utilities of In.WSC Indiana BS.BS Combined.Acc Dep -  Other Tangible.Default Company.Default Reserve1.Default Reserve2</t>
  </si>
  <si>
    <t>2205.311050.97.142271.0000.000.0000</t>
  </si>
  <si>
    <t>142272</t>
  </si>
  <si>
    <t>Community Utilities of In.Twin Lakes Utilities Inc .Wastewater.Acc Dep -  Other Plant Co.Default Company.Default Reserve1.Default Reserve2</t>
  </si>
  <si>
    <t>2205.311015.15.142272.0000.000.0000</t>
  </si>
  <si>
    <t>Community Utilities of In.Twin Lakes Utilities Inc .BS Combined.Acc Dep -  Other Plant Co.Default Company.Default Reserve1.Default Reserve2</t>
  </si>
  <si>
    <t>2205.311045.97.142272.0000.000.0000</t>
  </si>
  <si>
    <t>142273</t>
  </si>
  <si>
    <t>Community Utilities of In.Twin Lakes Utilities Inc .Wastewater.Acc Dep -  Other Plant Pu.Default Company.Default Reserve1.Default Reserve2</t>
  </si>
  <si>
    <t>2205.311015.15.142273.0000.000.0000</t>
  </si>
  <si>
    <t>Community Utilities of In.WSC of Indiana Inc S.Wastewater.Acc Dep -  Other Plant Pu.Default Company.Default Reserve1.Default Reserve2</t>
  </si>
  <si>
    <t>2205.311030.15.142273.0000.000.0000</t>
  </si>
  <si>
    <t>Community Utilities of In.Twin Lakes Utilities Inc .BS Combined.Acc Dep -  Other Plant Pu.Default Company.Default Reserve1.Default Reserve2</t>
  </si>
  <si>
    <t>2205.311045.97.142273.0000.000.0000</t>
  </si>
  <si>
    <t>Community Utilities of In.WSC Indiana BS.BS Combined.Acc Dep -  Other Plant Pu.Default Company.Default Reserve1.Default Reserve2</t>
  </si>
  <si>
    <t>2205.311050.97.142273.0000.000.0000</t>
  </si>
  <si>
    <t>142274</t>
  </si>
  <si>
    <t>Community Utilities of In.Twin Lakes Utilities Inc .Wastewater.Acc Dep -  Other Plant Tr.Default Company.Default Reserve1.Default Reserve2</t>
  </si>
  <si>
    <t>2205.311015.15.142274.0000.000.0000</t>
  </si>
  <si>
    <t>Community Utilities of In.WSC of Indiana Inc S.Wastewater.Acc Dep -  Other Plant Tr.Default Company.Default Reserve1.Default Reserve2</t>
  </si>
  <si>
    <t>2205.311030.15.142274.0000.000.0000</t>
  </si>
  <si>
    <t>Community Utilities of In.Twin Lakes Utilities Inc .BS Combined.Acc Dep -  Other Plant Tr.Default Company.Default Reserve1.Default Reserve2</t>
  </si>
  <si>
    <t>2205.311045.97.142274.0000.000.0000</t>
  </si>
  <si>
    <t>Community Utilities of In.WSC Indiana BS.BS Combined.Acc Dep -  Other Plant Tr.Default Company.Default Reserve1.Default Reserve2</t>
  </si>
  <si>
    <t>2205.311050.97.142274.0000.000.0000</t>
  </si>
  <si>
    <t>142299</t>
  </si>
  <si>
    <t>Community Utilities of In.WSC of Indiana Inc W.Water.Acc Dep - Land.Default Company.Default Reserve1.Default Reserve2</t>
  </si>
  <si>
    <t>2205.311025.10.142299.0000.000.0000</t>
  </si>
  <si>
    <t>142303</t>
  </si>
  <si>
    <t>Community Utilities of In.State of IN Cost Center.Cost Center - Regional - .Acc Dep -  Office Furnitu.Default Company.Default Reserve1.Default Reserve2</t>
  </si>
  <si>
    <t>2205.311000.75.142303.0000.000.0000</t>
  </si>
  <si>
    <t>Community Utilities of In.State of IN Cost Center.Cost Center - Regional.Acc Dep -  Office Furnitu.Default Company.Default Reserve1.Default Reserve2</t>
  </si>
  <si>
    <t>2205.311000.91.142303.0000.000.0000</t>
  </si>
  <si>
    <t>Community Utilities of In.Twin Lakes Utilities Inc .Water.Acc Dep -  Office Furnitu.Default Company.Default Reserve1.Default Reserve2</t>
  </si>
  <si>
    <t>2205.311010.10.142303.0000.000.0000</t>
  </si>
  <si>
    <t>Community Utilities of In.Twin Lakes Utilities Inc .Water - Allocation.Acc Dep -  Office Furnitu.Default Company.Default Reserve1.Default Reserve2</t>
  </si>
  <si>
    <t>2205.311010.71.142303.0000.000.0000</t>
  </si>
  <si>
    <t>Community Utilities of In.Twin Lakes Utilities Inc .Wastewater.Acc Dep -  Office Furnitu.Default Company.Default Reserve1.Default Reserve2</t>
  </si>
  <si>
    <t>2205.311015.15.142303.0000.000.0000</t>
  </si>
  <si>
    <t>Community Utilities of In.Twin Lakes Utilities Inc .Wastewater - Allocation.Acc Dep -  Office Furnitu.Default Company.Default Reserve1.Default Reserve2</t>
  </si>
  <si>
    <t>2205.311015.72.142303.0000.000.0000</t>
  </si>
  <si>
    <t>Community Utilities of In.WSC of Indiana Inc W.Water - Allocation.Acc Dep -  Office Furnitu.Default Company.Default Reserve1.Default Reserve2</t>
  </si>
  <si>
    <t>2205.311025.71.142303.0000.000.0000</t>
  </si>
  <si>
    <t>Community Utilities of In.WSC of Indiana Inc S.Wastewater - Allocation.Acc Dep -  Office Furnitu.Default Company.Default Reserve1.Default Reserve2</t>
  </si>
  <si>
    <t>2205.311030.72.142303.0000.000.0000</t>
  </si>
  <si>
    <t>Community Utilities of In.Indiana Water Service Inc.Water - Allocation.Acc Dep -  Office Furnitu.Default Company.Default Reserve1.Default Reserve2</t>
  </si>
  <si>
    <t>2205.311040.71.142303.0000.000.0000</t>
  </si>
  <si>
    <t>Community Utilities of In.Twin Lakes Utilities Inc .BS Combined - Allocation.Acc Dep -  Office Furnitu.Default Company.Default Reserve1.Default Reserve2</t>
  </si>
  <si>
    <t>2205.311045.78.142303.0000.000.0000</t>
  </si>
  <si>
    <t>Community Utilities of In.Twin Lakes Utilities Inc .BS Combined.Acc Dep -  Office Furnitu.Default Company.Default Reserve1.Default Reserve2</t>
  </si>
  <si>
    <t>2205.311045.97.142303.0000.000.0000</t>
  </si>
  <si>
    <t>Community Utilities of In.WSC Indiana BS.BS Combined - Allocation.Acc Dep -  Office Furnitu.Default Company.Default Reserve1.Default Reserve2</t>
  </si>
  <si>
    <t>2205.311050.78.142303.0000.000.0000</t>
  </si>
  <si>
    <t>142304</t>
  </si>
  <si>
    <t>Community Utilities of In.Twin Lakes Utilities Inc .Water - Allocation.Acc Dep -  Office Equipme.Default Company.Default Reserve1.Default Reserve2</t>
  </si>
  <si>
    <t>2205.311010.71.142304.0000.000.0000</t>
  </si>
  <si>
    <t>Community Utilities of In.Twin Lakes Utilities Inc .Wastewater - Allocation.Acc Dep -  Office Equipme.Default Company.Default Reserve1.Default Reserve2</t>
  </si>
  <si>
    <t>2205.311015.72.142304.0000.000.0000</t>
  </si>
  <si>
    <t>Community Utilities of In.WSC of Indiana Inc W.Water - Allocation.Acc Dep -  Office Equipme.Default Company.Default Reserve1.Default Reserve2</t>
  </si>
  <si>
    <t>2205.311025.71.142304.0000.000.0000</t>
  </si>
  <si>
    <t>Community Utilities of In.WSC of Indiana Inc S.Wastewater - Allocation.Acc Dep -  Office Equipme.Default Company.Default Reserve1.Default Reserve2</t>
  </si>
  <si>
    <t>2205.311030.72.142304.0000.000.0000</t>
  </si>
  <si>
    <t>Community Utilities of In.Indiana Water Service Inc.Water - Allocation.Acc Dep -  Office Equipme.Default Company.Default Reserve1.Default Reserve2</t>
  </si>
  <si>
    <t>2205.311040.71.142304.0000.000.0000</t>
  </si>
  <si>
    <t>142305</t>
  </si>
  <si>
    <t>Community Utilities of In.Twin Lakes Utilities Inc .Water - Allocation.Acc Dep -  Stores Equipme.Default Company.Default Reserve1.Default Reserve2</t>
  </si>
  <si>
    <t>2205.311010.71.142305.0000.000.0000</t>
  </si>
  <si>
    <t>Community Utilities of In.Twin Lakes Utilities Inc .Wastewater.Acc Dep -  Stores Equipme.Default Company.Default Reserve1.Default Reserve2</t>
  </si>
  <si>
    <t>2205.311015.15.142305.0000.000.0000</t>
  </si>
  <si>
    <t>Community Utilities of In.Twin Lakes Utilities Inc .Wastewater - Allocation.Acc Dep -  Stores Equipme.Default Company.Default Reserve1.Default Reserve2</t>
  </si>
  <si>
    <t>2205.311015.72.142305.0000.000.0000</t>
  </si>
  <si>
    <t>Community Utilities of In.WSC of Indiana Inc W.Water - Allocation.Acc Dep -  Stores Equipme.Default Company.Default Reserve1.Default Reserve2</t>
  </si>
  <si>
    <t>2205.311025.71.142305.0000.000.0000</t>
  </si>
  <si>
    <t>Community Utilities of In.WSC of Indiana Inc S.Wastewater - Allocation.Acc Dep -  Stores Equipme.Default Company.Default Reserve1.Default Reserve2</t>
  </si>
  <si>
    <t>2205.311030.72.142305.0000.000.0000</t>
  </si>
  <si>
    <t>Community Utilities of In.Indiana Water Service Inc.Water - Allocation.Acc Dep -  Stores Equipme.Default Company.Default Reserve1.Default Reserve2</t>
  </si>
  <si>
    <t>2205.311040.71.142305.0000.000.0000</t>
  </si>
  <si>
    <t>Community Utilities of In.Twin Lakes Utilities Inc .BS Combined.Acc Dep -  Stores Equipme.Default Company.Default Reserve1.Default Reserve2</t>
  </si>
  <si>
    <t>2205.311045.97.142305.0000.000.0000</t>
  </si>
  <si>
    <t>142306</t>
  </si>
  <si>
    <t>Community Utilities of In.Twin Lakes Utilities Inc .Water.Acc Dep -  Lab Equipment.Default Company.Default Reserve1.Default Reserve2</t>
  </si>
  <si>
    <t>2205.311010.10.142306.0000.000.0000</t>
  </si>
  <si>
    <t>Community Utilities of In.Twin Lakes Utilities Inc .Wastewater.Acc Dep -  Lab Equipment.Default Company.Default Reserve1.Default Reserve2</t>
  </si>
  <si>
    <t>2205.311015.15.142306.0000.000.0000</t>
  </si>
  <si>
    <t>Community Utilities of In.WSC of Indiana Inc W.Water.Acc Dep -  Lab Equipment.Default Company.Default Reserve1.Default Reserve2</t>
  </si>
  <si>
    <t>2205.311025.10.142306.0000.000.0000</t>
  </si>
  <si>
    <t>Community Utilities of In.WSC of Indiana Inc S.Wastewater.Acc Dep -  Lab Equipment.Default Company.Default Reserve1.Default Reserve2</t>
  </si>
  <si>
    <t>2205.311030.15.142306.0000.000.0000</t>
  </si>
  <si>
    <t>Community Utilities of In.Twin Lakes Utilities Inc .BS Combined.Acc Dep -  Lab Equipment.Default Company.Default Reserve1.Default Reserve2</t>
  </si>
  <si>
    <t>2205.311045.97.142306.0000.000.0000</t>
  </si>
  <si>
    <t>Community Utilities of In.WSC Indiana BS.BS Combined.Acc Dep -  Lab Equipment.Default Company.Default Reserve1.Default Reserve2</t>
  </si>
  <si>
    <t>2205.311050.97.142306.0000.000.0000</t>
  </si>
  <si>
    <t>142308</t>
  </si>
  <si>
    <t>Community Utilities of In.State of IN Cost Center.Cost Center - Regional - .Acc Dep -  Tool Shop Equi.Default Company.Default Reserve1.Default Reserve2</t>
  </si>
  <si>
    <t>2205.311000.75.142308.0000.000.0000</t>
  </si>
  <si>
    <t>Community Utilities of In.State of IN Cost Center.Cost Center - Regional.Acc Dep -  Tool Shop Equi.Default Company.Default Reserve1.Default Reserve2</t>
  </si>
  <si>
    <t>2205.311000.91.142308.0000.000.0000</t>
  </si>
  <si>
    <t>Community Utilities of In.Twin Lakes Utilities Inc .Water.Acc Dep -  Tool Shop Equi.Default Company.Default Reserve1.Default Reserve2</t>
  </si>
  <si>
    <t>2205.311010.10.142308.0000.000.0000</t>
  </si>
  <si>
    <t>Community Utilities of In.Twin Lakes Utilities Inc .Water - Allocation.Acc Dep -  Tool Shop Equi.Default Company.Default Reserve1.Default Reserve2</t>
  </si>
  <si>
    <t>2205.311010.71.142308.0000.000.0000</t>
  </si>
  <si>
    <t>Community Utilities of In.Twin Lakes Utilities Inc .Wastewater.Acc Dep -  Tool Shop Equi.Default Company.Default Reserve1.Default Reserve2</t>
  </si>
  <si>
    <t>2205.311015.15.142308.0000.000.0000</t>
  </si>
  <si>
    <t>Community Utilities of In.Twin Lakes Utilities Inc .Wastewater - Allocation.Acc Dep -  Tool Shop Equi.Default Company.Default Reserve1.Default Reserve2</t>
  </si>
  <si>
    <t>2205.311015.72.142308.0000.000.0000</t>
  </si>
  <si>
    <t>Community Utilities of In.Twin Lakes Utilities Inc .Default.Acc Dep -  Tool Shop Equi.Default Company.Default Reserve1.Default Reserve2</t>
  </si>
  <si>
    <t>2205.311020.00.142308.0000.000.0000</t>
  </si>
  <si>
    <t>Community Utilities of In.WSC of Indiana Inc W.Water.Acc Dep -  Tool Shop Equi.Default Company.Default Reserve1.Default Reserve2</t>
  </si>
  <si>
    <t>2205.311025.10.142308.0000.000.0000</t>
  </si>
  <si>
    <t>Community Utilities of In.WSC of Indiana Inc W.Water - Allocation.Acc Dep -  Tool Shop Equi.Default Company.Default Reserve1.Default Reserve2</t>
  </si>
  <si>
    <t>2205.311025.71.142308.0000.000.0000</t>
  </si>
  <si>
    <t>Community Utilities of In.WSC of Indiana Inc S.Wastewater.Acc Dep -  Tool Shop Equi.Default Company.Default Reserve1.Default Reserve2</t>
  </si>
  <si>
    <t>2205.311030.15.142308.0000.000.0000</t>
  </si>
  <si>
    <t>Community Utilities of In.WSC of Indiana Inc S.Wastewater - Allocation.Acc Dep -  Tool Shop Equi.Default Company.Default Reserve1.Default Reserve2</t>
  </si>
  <si>
    <t>2205.311030.72.142308.0000.000.0000</t>
  </si>
  <si>
    <t>Community Utilities of In.Indiana Water Service Inc.Water.Acc Dep -  Tool Shop Equi.Default Company.Default Reserve1.Default Reserve2</t>
  </si>
  <si>
    <t>2205.311040.10.142308.0000.000.0000</t>
  </si>
  <si>
    <t>Community Utilities of In.Indiana Water Service Inc.Water - Allocation.Acc Dep -  Tool Shop Equi.Default Company.Default Reserve1.Default Reserve2</t>
  </si>
  <si>
    <t>2205.311040.71.142308.0000.000.0000</t>
  </si>
  <si>
    <t>Community Utilities of In.Twin Lakes Utilities Inc .BS Combined - Allocation.Acc Dep -  Tool Shop Equi.Default Company.Default Reserve1.Default Reserve2</t>
  </si>
  <si>
    <t>2205.311045.78.142308.0000.000.0000</t>
  </si>
  <si>
    <t>Community Utilities of In.Twin Lakes Utilities Inc .BS Combined.Acc Dep -  Tool Shop Equi.Default Company.Default Reserve1.Default Reserve2</t>
  </si>
  <si>
    <t>2205.311045.97.142308.0000.000.0000</t>
  </si>
  <si>
    <t>Community Utilities of In.WSC Indiana BS.BS Combined - Allocation.Acc Dep -  Tool Shop Equi.Default Company.Default Reserve1.Default Reserve2</t>
  </si>
  <si>
    <t>2205.311050.78.142308.0000.000.0000</t>
  </si>
  <si>
    <t>Community Utilities of In.WSC Indiana BS.BS Combined.Acc Dep -  Tool Shop Equi.Default Company.Default Reserve1.Default Reserve2</t>
  </si>
  <si>
    <t>2205.311050.97.142308.0000.000.0000</t>
  </si>
  <si>
    <t>142309</t>
  </si>
  <si>
    <t>Community Utilities of In.Twin Lakes Utilities Inc .Water.Acc Dep -  Power Operated.Default Company.Default Reserve1.Default Reserve2</t>
  </si>
  <si>
    <t>2205.311010.10.142309.0000.000.0000</t>
  </si>
  <si>
    <t>Community Utilities of In.Twin Lakes Utilities Inc .Wastewater.Acc Dep -  Power Operated.Default Company.Default Reserve1.Default Reserve2</t>
  </si>
  <si>
    <t>2205.311015.15.142309.0000.000.0000</t>
  </si>
  <si>
    <t>Community Utilities of In.WSC of Indiana Inc W.Water.Acc Dep -  Power Operated.Default Company.Default Reserve1.Default Reserve2</t>
  </si>
  <si>
    <t>2205.311025.10.142309.0000.000.0000</t>
  </si>
  <si>
    <t>Community Utilities of In.WSC of Indiana Inc S.Wastewater.Acc Dep -  Power Operated.Default Company.Default Reserve1.Default Reserve2</t>
  </si>
  <si>
    <t>2205.311030.15.142309.0000.000.0000</t>
  </si>
  <si>
    <t>Community Utilities of In.Twin Lakes Utilities Inc .BS Combined.Acc Dep -  Power Operated.Default Company.Default Reserve1.Default Reserve2</t>
  </si>
  <si>
    <t>2205.311045.97.142309.0000.000.0000</t>
  </si>
  <si>
    <t>Community Utilities of In.WSC Indiana BS.BS Combined.Acc Dep -  Power Operated.Default Company.Default Reserve1.Default Reserve2</t>
  </si>
  <si>
    <t>2205.311050.97.142309.0000.000.0000</t>
  </si>
  <si>
    <t>142310</t>
  </si>
  <si>
    <t>Community Utilities of In.Twin Lakes Utilities Inc .Water.Acc Dep -  Communications.Default Company.Default Reserve1.Default Reserve2</t>
  </si>
  <si>
    <t>2205.311010.10.142310.0000.000.0000</t>
  </si>
  <si>
    <t>Community Utilities of In.Twin Lakes Utilities Inc .Water - Allocation.Acc Dep -  Communications.Default Company.Default Reserve1.Default Reserve2</t>
  </si>
  <si>
    <t>2205.311010.71.142310.0000.000.0000</t>
  </si>
  <si>
    <t>Community Utilities of In.Twin Lakes Utilities Inc .Wastewater.Acc Dep -  Communications.Default Company.Default Reserve1.Default Reserve2</t>
  </si>
  <si>
    <t>2205.311015.15.142310.0000.000.0000</t>
  </si>
  <si>
    <t>Community Utilities of In.Twin Lakes Utilities Inc .Wastewater - Allocation.Acc Dep -  Communications.Default Company.Default Reserve1.Default Reserve2</t>
  </si>
  <si>
    <t>2205.311015.72.142310.0000.000.0000</t>
  </si>
  <si>
    <t>Community Utilities of In.WSC of Indiana Inc W.Water - Allocation.Acc Dep -  Communications.Default Company.Default Reserve1.Default Reserve2</t>
  </si>
  <si>
    <t>2205.311025.71.142310.0000.000.0000</t>
  </si>
  <si>
    <t>Community Utilities of In.WSC of Indiana Inc S.Wastewater - Allocation.Acc Dep -  Communications.Default Company.Default Reserve1.Default Reserve2</t>
  </si>
  <si>
    <t>2205.311030.72.142310.0000.000.0000</t>
  </si>
  <si>
    <t>Community Utilities of In.WSC of Indiana Inc C.Default.Acc Dep -  Communications.Default Company.Default Reserve1.Default Reserve2</t>
  </si>
  <si>
    <t>2205.311035.00.142310.0000.000.0000</t>
  </si>
  <si>
    <t>Community Utilities of In.Indiana Water Service Inc.Water - Allocation.Acc Dep -  Communications.Default Company.Default Reserve1.Default Reserve2</t>
  </si>
  <si>
    <t>2205.311040.71.142310.0000.000.0000</t>
  </si>
  <si>
    <t>Community Utilities of In.Twin Lakes Utilities Inc .BS Combined - Allocation.Acc Dep -  Communications.Default Company.Default Reserve1.Default Reserve2</t>
  </si>
  <si>
    <t>2205.311045.78.142310.0000.000.0000</t>
  </si>
  <si>
    <t>Community Utilities of In.Twin Lakes Utilities Inc .BS Combined.Acc Dep -  Communications.Default Company.Default Reserve1.Default Reserve2</t>
  </si>
  <si>
    <t>2205.311045.97.142310.0000.000.0000</t>
  </si>
  <si>
    <t>Community Utilities of In.WSC Indiana BS.BS Combined - Allocation.Acc Dep -  Communications.Default Company.Default Reserve1.Default Reserve2</t>
  </si>
  <si>
    <t>2205.311050.78.142310.0000.000.0000</t>
  </si>
  <si>
    <t>142311</t>
  </si>
  <si>
    <t>Community Utilities of In.Twin Lakes Utilities Inc .Water.Acc Dep -  Misc Equipment.Default Company.Default Reserve1.Default Reserve2</t>
  </si>
  <si>
    <t>2205.311010.10.142311.0000.000.0000</t>
  </si>
  <si>
    <t>Community Utilities of In.Twin Lakes Utilities Inc .Wastewater.Acc Dep -  Misc Equipment.Default Company.Default Reserve1.Default Reserve2</t>
  </si>
  <si>
    <t>2205.311015.15.142311.0000.000.0000</t>
  </si>
  <si>
    <t>Community Utilities of In.Twin Lakes Utilities Inc .Default.Acc Dep -  Misc Equipment.Default Company.Default Reserve1.Default Reserve2</t>
  </si>
  <si>
    <t>2205.311020.00.142311.0000.000.0000</t>
  </si>
  <si>
    <t>Community Utilities of In.WSC of Indiana Inc W.Water.Acc Dep -  Misc Equipment.Default Company.Default Reserve1.Default Reserve2</t>
  </si>
  <si>
    <t>2205.311025.10.142311.0000.000.0000</t>
  </si>
  <si>
    <t>Community Utilities of In.WSC of Indiana Inc S.Wastewater.Acc Dep -  Misc Equipment.Default Company.Default Reserve1.Default Reserve2</t>
  </si>
  <si>
    <t>2205.311030.15.142311.0000.000.0000</t>
  </si>
  <si>
    <t>Community Utilities of In.Twin Lakes Utilities Inc .BS Combined.Acc Dep -  Misc Equipment.Default Company.Default Reserve1.Default Reserve2</t>
  </si>
  <si>
    <t>2205.311045.97.142311.0000.000.0000</t>
  </si>
  <si>
    <t>Community Utilities of In.WSC Indiana BS.BS Combined.Acc Dep -  Misc Equipment.Default Company.Default Reserve1.Default Reserve2</t>
  </si>
  <si>
    <t>2205.311050.97.142311.0000.000.0000</t>
  </si>
  <si>
    <t>142401</t>
  </si>
  <si>
    <t>Community Utilities of In.State of IN Cost Center.Cost Center - Regional - .Acc Dep -  Vehicles.Default Company.Default Reserve1.Default Reserve2</t>
  </si>
  <si>
    <t>2205.311000.75.142401.0000.000.0000</t>
  </si>
  <si>
    <t>Community Utilities of In.State of IN Cost Center.Cost Center - Regional.Acc Dep -  Vehicles.Default Company.Default Reserve1.Default Reserve2</t>
  </si>
  <si>
    <t>2205.311000.91.142401.0000.000.0000</t>
  </si>
  <si>
    <t>Community Utilities of In.Twin Lakes Utilities Inc .Water - Allocation.Acc Dep -  Vehicles.Default Company.Default Reserve1.Default Reserve2</t>
  </si>
  <si>
    <t>2205.311010.71.142401.0000.000.0000</t>
  </si>
  <si>
    <t>Community Utilities of In.Twin Lakes Utilities Inc .Wastewater - Allocation.Acc Dep -  Vehicles.Default Company.Default Reserve1.Default Reserve2</t>
  </si>
  <si>
    <t>2205.311015.72.142401.0000.000.0000</t>
  </si>
  <si>
    <t>Community Utilities of In.WSC of Indiana Inc W.Water - Allocation.Acc Dep -  Vehicles.Default Company.Default Reserve1.Default Reserve2</t>
  </si>
  <si>
    <t>2205.311025.71.142401.0000.000.0000</t>
  </si>
  <si>
    <t>Community Utilities of In.WSC of Indiana Inc S.Wastewater - Allocation.Acc Dep -  Vehicles.Default Company.Default Reserve1.Default Reserve2</t>
  </si>
  <si>
    <t>2205.311030.72.142401.0000.000.0000</t>
  </si>
  <si>
    <t>Community Utilities of In.Indiana Water Service Inc.Water - Allocation.Acc Dep -  Vehicles.Default Company.Default Reserve1.Default Reserve2</t>
  </si>
  <si>
    <t>2205.311040.71.142401.0000.000.0000</t>
  </si>
  <si>
    <t>Community Utilities of In.Twin Lakes Utilities Inc .BS Combined - Allocation.Acc Dep -  Vehicles.Default Company.Default Reserve1.Default Reserve2</t>
  </si>
  <si>
    <t>2205.311045.78.142401.0000.000.0000</t>
  </si>
  <si>
    <t>Community Utilities of In.WSC Indiana BS.BS Combined - Allocation.Acc Dep -  Vehicles.Default Company.Default Reserve1.Default Reserve2</t>
  </si>
  <si>
    <t>2205.311050.78.142401.0000.000.0000</t>
  </si>
  <si>
    <t>142501</t>
  </si>
  <si>
    <t>Community Utilities of In.Twin Lakes Utilities Inc .Water - Allocation.Acc Dep -  Computer Hardw.Default Company.Default Reserve1.Default Reserve2</t>
  </si>
  <si>
    <t>2205.311010.71.142501.0000.000.0000</t>
  </si>
  <si>
    <t>Community Utilities of In.Twin Lakes Utilities Inc .Wastewater - Allocation.Acc Dep -  Computer Hardw.Default Company.Default Reserve1.Default Reserve2</t>
  </si>
  <si>
    <t>2205.311015.72.142501.0000.000.0000</t>
  </si>
  <si>
    <t>Community Utilities of In.WSC of Indiana Inc W.Water - Allocation.Acc Dep -  Computer Hardw.Default Company.Default Reserve1.Default Reserve2</t>
  </si>
  <si>
    <t>2205.311025.71.142501.0000.000.0000</t>
  </si>
  <si>
    <t>Community Utilities of In.WSC of Indiana Inc S.Wastewater - Allocation.Acc Dep -  Computer Hardw.Default Company.Default Reserve1.Default Reserve2</t>
  </si>
  <si>
    <t>2205.311030.72.142501.0000.000.0000</t>
  </si>
  <si>
    <t>Community Utilities of In.Indiana Water Service Inc.Water - Allocation.Acc Dep -  Computer Hardw.Default Company.Default Reserve1.Default Reserve2</t>
  </si>
  <si>
    <t>2205.311040.71.142501.0000.000.0000</t>
  </si>
  <si>
    <t>142502</t>
  </si>
  <si>
    <t>Community Utilities of In.Twin Lakes Utilities Inc .Water - Allocation.Acc Dep -  Desktop/Laptop.Default Company.Default Reserve1.Default Reserve2</t>
  </si>
  <si>
    <t>2205.311010.71.142502.0000.000.0000</t>
  </si>
  <si>
    <t>Community Utilities of In.Twin Lakes Utilities Inc .Wastewater - Allocation.Acc Dep -  Desktop/Laptop.Default Company.Default Reserve1.Default Reserve2</t>
  </si>
  <si>
    <t>2205.311015.72.142502.0000.000.0000</t>
  </si>
  <si>
    <t>Community Utilities of In.WSC of Indiana Inc W.Water - Allocation.Acc Dep -  Desktop/Laptop.Default Company.Default Reserve1.Default Reserve2</t>
  </si>
  <si>
    <t>2205.311025.71.142502.0000.000.0000</t>
  </si>
  <si>
    <t>Community Utilities of In.WSC of Indiana Inc S.Wastewater - Allocation.Acc Dep -  Desktop/Laptop.Default Company.Default Reserve1.Default Reserve2</t>
  </si>
  <si>
    <t>2205.311030.72.142502.0000.000.0000</t>
  </si>
  <si>
    <t>Community Utilities of In.Indiana Water Service Inc.Water - Allocation.Acc Dep -  Desktop/Laptop.Default Company.Default Reserve1.Default Reserve2</t>
  </si>
  <si>
    <t>2205.311040.71.142502.0000.000.0000</t>
  </si>
  <si>
    <t>142503</t>
  </si>
  <si>
    <t>Community Utilities of In.State of IN Cost Center.Cost Center - Regional - .Acc Dep -  Mainframe Comp.Default Company.Default Reserve1.Default Reserve2</t>
  </si>
  <si>
    <t>2205.311000.75.142503.0000.000.0000</t>
  </si>
  <si>
    <t>Community Utilities of In.State of IN Cost Center.Cost Center - Regional.Acc Dep -  Mainframe Comp.Default Company.Default Reserve1.Default Reserve2</t>
  </si>
  <si>
    <t>2205.311000.91.142503.0000.000.0000</t>
  </si>
  <si>
    <t>Community Utilities of In.Twin Lakes Utilities Inc .Water - Allocation.Acc Dep -  Mainframe Comp.Default Company.Default Reserve1.Default Reserve2</t>
  </si>
  <si>
    <t>2205.311010.71.142503.0000.000.0000</t>
  </si>
  <si>
    <t>Community Utilities of In.Twin Lakes Utilities Inc .Wastewater - Allocation.Acc Dep -  Mainframe Comp.Default Company.Default Reserve1.Default Reserve2</t>
  </si>
  <si>
    <t>2205.311015.72.142503.0000.000.0000</t>
  </si>
  <si>
    <t>Community Utilities of In.WSC of Indiana Inc W.Water - Allocation.Acc Dep -  Mainframe Comp.Default Company.Default Reserve1.Default Reserve2</t>
  </si>
  <si>
    <t>2205.311025.71.142503.0000.000.0000</t>
  </si>
  <si>
    <t>Community Utilities of In.WSC of Indiana Inc S.Wastewater - Allocation.Acc Dep -  Mainframe Comp.Default Company.Default Reserve1.Default Reserve2</t>
  </si>
  <si>
    <t>2205.311030.72.142503.0000.000.0000</t>
  </si>
  <si>
    <t>Community Utilities of In.Indiana Water Service Inc.Water - Allocation.Acc Dep -  Mainframe Comp.Default Company.Default Reserve1.Default Reserve2</t>
  </si>
  <si>
    <t>2205.311040.71.142503.0000.000.0000</t>
  </si>
  <si>
    <t>Community Utilities of In.Twin Lakes Utilities Inc .BS Combined - Allocation.Acc Dep -  Mainframe Comp.Default Company.Default Reserve1.Default Reserve2</t>
  </si>
  <si>
    <t>2205.311045.78.142503.0000.000.0000</t>
  </si>
  <si>
    <t>Community Utilities of In.WSC Indiana BS.BS Combined - Allocation.Acc Dep -  Mainframe Comp.Default Company.Default Reserve1.Default Reserve2</t>
  </si>
  <si>
    <t>2205.311050.78.142503.0000.000.0000</t>
  </si>
  <si>
    <t>142504</t>
  </si>
  <si>
    <t>Community Utilities of In.State of IN Cost Center.Cost Center - Regional - .Acc Dep -  Mini Comp Wtr.Default Company.Default Reserve1.Default Reserve2</t>
  </si>
  <si>
    <t>2205.311000.75.142504.0000.000.0000</t>
  </si>
  <si>
    <t>Community Utilities of In.State of IN Cost Center.Cost Center - Regional.Acc Dep -  Mini Comp Wtr.Default Company.Default Reserve1.Default Reserve2</t>
  </si>
  <si>
    <t>2205.311000.91.142504.0000.000.0000</t>
  </si>
  <si>
    <t>Community Utilities of In.Twin Lakes Utilities Inc .Water.Acc Dep -  Mini Comp Wtr.Default Company.Default Reserve1.Default Reserve2</t>
  </si>
  <si>
    <t>2205.311010.10.142504.0000.000.0000</t>
  </si>
  <si>
    <t>Community Utilities of In.Twin Lakes Utilities Inc .Water - Allocation.Acc Dep -  Mini Comp Wtr.Default Company.Default Reserve1.Default Reserve2</t>
  </si>
  <si>
    <t>2205.311010.71.142504.0000.000.0000</t>
  </si>
  <si>
    <t>Community Utilities of In.Twin Lakes Utilities Inc .Wastewater - Allocation.Acc Dep -  Mini Comp Wtr.Default Company.Default Reserve1.Default Reserve2</t>
  </si>
  <si>
    <t>2205.311015.72.142504.0000.000.0000</t>
  </si>
  <si>
    <t>Community Utilities of In.WSC of Indiana Inc W.Water - Allocation.Acc Dep -  Mini Comp Wtr.Default Company.Default Reserve1.Default Reserve2</t>
  </si>
  <si>
    <t>2205.311025.71.142504.0000.000.0000</t>
  </si>
  <si>
    <t>Community Utilities of In.WSC of Indiana Inc S.Wastewater - Allocation.Acc Dep -  Mini Comp Wtr.Default Company.Default Reserve1.Default Reserve2</t>
  </si>
  <si>
    <t>2205.311030.72.142504.0000.000.0000</t>
  </si>
  <si>
    <t>Community Utilities of In.Indiana Water Service Inc.Water - Allocation.Acc Dep -  Mini Comp Wtr.Default Company.Default Reserve1.Default Reserve2</t>
  </si>
  <si>
    <t>2205.311040.71.142504.0000.000.0000</t>
  </si>
  <si>
    <t>Community Utilities of In.Twin Lakes Utilities Inc .BS Combined - Allocation.Acc Dep -  Mini Comp Wtr.Default Company.Default Reserve1.Default Reserve2</t>
  </si>
  <si>
    <t>2205.311045.78.142504.0000.000.0000</t>
  </si>
  <si>
    <t>Community Utilities of In.WSC Indiana BS.BS Combined - Allocation.Acc Dep -  Mini Comp Wtr.Default Company.Default Reserve1.Default Reserve2</t>
  </si>
  <si>
    <t>2205.311050.78.142504.0000.000.0000</t>
  </si>
  <si>
    <t>142601</t>
  </si>
  <si>
    <t>Community Utilities of In.Twin Lakes Utilities Inc .Water - Allocation.Acc Dep -  Computer Softw.Default Company.Default Reserve1.Default Reserve2</t>
  </si>
  <si>
    <t>2205.311010.71.142601.0000.000.0000</t>
  </si>
  <si>
    <t>Community Utilities of In.Twin Lakes Utilities Inc .Wastewater - Allocation.Acc Dep -  Computer Softw.Default Company.Default Reserve1.Default Reserve2</t>
  </si>
  <si>
    <t>2205.311015.72.142601.0000.000.0000</t>
  </si>
  <si>
    <t>Community Utilities of In.WSC of Indiana Inc W.Water - Allocation.Acc Dep -  Computer Softw.Default Company.Default Reserve1.Default Reserve2</t>
  </si>
  <si>
    <t>2205.311025.71.142601.0000.000.0000</t>
  </si>
  <si>
    <t>Community Utilities of In.WSC of Indiana Inc S.Wastewater - Allocation.Acc Dep -  Computer Softw.Default Company.Default Reserve1.Default Reserve2</t>
  </si>
  <si>
    <t>2205.311030.72.142601.0000.000.0000</t>
  </si>
  <si>
    <t>Community Utilities of In.Indiana Water Service Inc.Water - Allocation.Acc Dep -  Computer Softw.Default Company.Default Reserve1.Default Reserve2</t>
  </si>
  <si>
    <t>2205.311040.71.142601.0000.000.0000</t>
  </si>
  <si>
    <t>142602</t>
  </si>
  <si>
    <t>Community Utilities of In.Twin Lakes Utilities Inc .Water - Allocation.Acc Dep -  Comp Systems.Default Company.Default Reserve1.Default Reserve2</t>
  </si>
  <si>
    <t>2205.311010.71.142602.0000.000.0000</t>
  </si>
  <si>
    <t>Community Utilities of In.Twin Lakes Utilities Inc .Wastewater - Allocation.Acc Dep -  Comp Systems.Default Company.Default Reserve1.Default Reserve2</t>
  </si>
  <si>
    <t>2205.311015.72.142602.0000.000.0000</t>
  </si>
  <si>
    <t>Community Utilities of In.WSC of Indiana Inc W.Water - Allocation.Acc Dep -  Comp Systems.Default Company.Default Reserve1.Default Reserve2</t>
  </si>
  <si>
    <t>2205.311025.71.142602.0000.000.0000</t>
  </si>
  <si>
    <t>Community Utilities of In.WSC of Indiana Inc S.Wastewater - Allocation.Acc Dep -  Comp Systems.Default Company.Default Reserve1.Default Reserve2</t>
  </si>
  <si>
    <t>2205.311030.72.142602.0000.000.0000</t>
  </si>
  <si>
    <t>Community Utilities of In.Indiana Water Service Inc.Water - Allocation.Acc Dep -  Comp Systems.Default Company.Default Reserve1.Default Reserve2</t>
  </si>
  <si>
    <t>2205.311040.71.142602.0000.000.0000</t>
  </si>
  <si>
    <t>Community Utilities of In.Twin Lakes Utilities Inc .BS Combined - Allocation.Acc Dep -  Comp Systems.Default Company.Default Reserve1.Default Reserve2</t>
  </si>
  <si>
    <t>2205.311045.78.142602.0000.000.0000</t>
  </si>
  <si>
    <t>Community Utilities of In.WSC Indiana BS.BS Combined - Allocation.Acc Dep -  Comp Systems.Default Company.Default Reserve1.Default Reserve2</t>
  </si>
  <si>
    <t>2205.311050.78.142602.0000.000.0000</t>
  </si>
  <si>
    <t>142603</t>
  </si>
  <si>
    <t>Community Utilities of In.Twin Lakes Utilities Inc .Water - Allocation.Acc Dep -  Micro Systems.Default Company.Default Reserve1.Default Reserve2</t>
  </si>
  <si>
    <t>2205.311010.71.142603.0000.000.0000</t>
  </si>
  <si>
    <t>Community Utilities of In.Twin Lakes Utilities Inc .Wastewater - Allocation.Acc Dep -  Micro Systems.Default Company.Default Reserve1.Default Reserve2</t>
  </si>
  <si>
    <t>2205.311015.72.142603.0000.000.0000</t>
  </si>
  <si>
    <t>Community Utilities of In.WSC of Indiana Inc W.Water - Allocation.Acc Dep -  Micro Systems.Default Company.Default Reserve1.Default Reserve2</t>
  </si>
  <si>
    <t>2205.311025.71.142603.0000.000.0000</t>
  </si>
  <si>
    <t>Community Utilities of In.WSC of Indiana Inc S.Wastewater - Allocation.Acc Dep -  Micro Systems.Default Company.Default Reserve1.Default Reserve2</t>
  </si>
  <si>
    <t>2205.311030.72.142603.0000.000.0000</t>
  </si>
  <si>
    <t>Community Utilities of In.Indiana Water Service Inc.Water - Allocation.Acc Dep -  Micro Systems.Default Company.Default Reserve1.Default Reserve2</t>
  </si>
  <si>
    <t>2205.311040.71.142603.0000.000.0000</t>
  </si>
  <si>
    <t>Community Utilities of In.Twin Lakes Utilities Inc .BS Combined - Allocation.Acc Dep -  Micro Systems.Default Company.Default Reserve1.Default Reserve2</t>
  </si>
  <si>
    <t>2205.311045.78.142603.0000.000.0000</t>
  </si>
  <si>
    <t>Community Utilities of In.WSC Indiana BS.BS Combined - Allocation.Acc Dep -  Micro Systems.Default Company.Default Reserve1.Default Reserve2</t>
  </si>
  <si>
    <t>2205.311050.78.142603.0000.000.0000</t>
  </si>
  <si>
    <t>142901</t>
  </si>
  <si>
    <t>Community Utilities of In.Twin Lakes Utilities Inc .Water.Acc Dep -  Purchase Acqui.Default Company.Default Reserve1.Default Reserve2</t>
  </si>
  <si>
    <t>2205.311010.10.142901.0000.000.0000</t>
  </si>
  <si>
    <t>Community Utilities of In.WSC of Indiana Inc W.Water.Acc Dep -  Purchase Acqui.Default Company.Default Reserve1.Default Reserve2</t>
  </si>
  <si>
    <t>2205.311025.10.142901.0000.000.0000</t>
  </si>
  <si>
    <t>Community Utilities of In.WSC of Indiana Inc S.Wastewater.Acc Dep -  Purchase Acqui.Default Company.Default Reserve1.Default Reserve2</t>
  </si>
  <si>
    <t>2205.311030.15.142901.0000.000.0000</t>
  </si>
  <si>
    <t>Community Utilities of In.Twin Lakes Utilities Inc .BS Combined.Acc Dep -  Purchase Acqui.Default Company.Default Reserve1.Default Reserve2</t>
  </si>
  <si>
    <t>2205.311045.97.142901.0000.000.0000</t>
  </si>
  <si>
    <t>Community Utilities of In.WSC Indiana BS.BS Combined.Acc Dep -  Purchase Acqui.Default Company.Default Reserve1.Default Reserve2</t>
  </si>
  <si>
    <t>2205.311050.97.142901.0000.000.0000</t>
  </si>
  <si>
    <t>170002</t>
  </si>
  <si>
    <t>Community Utilities of In.State of IN Cost Center.Cost Center - Regional.RCIP - Attorney Fees.Default Company.Default Reserve1.Default Reserve2</t>
  </si>
  <si>
    <t>2205.311000.91.170002.0000.000.0000</t>
  </si>
  <si>
    <t>Community Utilities of In.Twin Lakes Utilities Inc .Water.RCIP - Attorney Fees.Default Company.Default Reserve1.Default Reserve2</t>
  </si>
  <si>
    <t>2205.311010.10.170002.0000.000.0000</t>
  </si>
  <si>
    <t>Community Utilities of In.Twin Lakes Utilities Inc .Wastewater.RCIP - Attorney Fees.Default Company.Default Reserve1.Default Reserve2</t>
  </si>
  <si>
    <t>2205.311015.15.170002.0000.000.0000</t>
  </si>
  <si>
    <t>Community Utilities of In.Indiana Water Service Inc.Water.RCIP - Attorney Fees.Default Company.Default Reserve1.Default Reserve2</t>
  </si>
  <si>
    <t>2205.311040.10.170002.0000.000.0000</t>
  </si>
  <si>
    <t>Community Utilities of In.Twin Lakes Utilities Inc .BS Combined.RCIP - Attorney Fees.Default Company.Default Reserve1.Default Reserve2</t>
  </si>
  <si>
    <t>2205.311045.97.170002.0000.000.0000</t>
  </si>
  <si>
    <t>Community Utilities of In.WSC Indiana BS.BS Combined.RCIP - Attorney Fees.Default Company.Default Reserve1.Default Reserve2</t>
  </si>
  <si>
    <t>2205.311050.97.170002.0000.000.0000</t>
  </si>
  <si>
    <t>170003</t>
  </si>
  <si>
    <t>Community Utilities of In.Twin Lakes Utilities Inc .Water.RCIP - Capitalized Time.Default Company.Default Reserve1.Default Reserve2</t>
  </si>
  <si>
    <t>2205.311010.10.170003.0000.000.0000</t>
  </si>
  <si>
    <t>Community Utilities of In.Indiana Water Service Inc.Water.RCIP - Capitalized Time.Default Company.Default Reserve1.Default Reserve2</t>
  </si>
  <si>
    <t>2205.311040.10.170003.0000.000.0000</t>
  </si>
  <si>
    <t>Community Utilities of In.Twin Lakes Utilities Inc .BS Combined.RCIP - Capitalized Time.Default Company.Default Reserve1.Default Reserve2</t>
  </si>
  <si>
    <t>2205.311045.97.170003.0000.000.0000</t>
  </si>
  <si>
    <t>Community Utilities of In.WSC Indiana BS.BS Combined.RCIP - Capitalized Time.Default Company.Default Reserve1.Default Reserve2</t>
  </si>
  <si>
    <t>2205.311050.97.170003.0000.000.0000</t>
  </si>
  <si>
    <t>170004</t>
  </si>
  <si>
    <t>Community Utilities of In.State of IN Cost Center.Cost Center - Regional.RCIP - Administrative.Default Company.Default Reserve1.Default Reserve2</t>
  </si>
  <si>
    <t>2205.311000.91.170004.0000.000.0000</t>
  </si>
  <si>
    <t>Community Utilities of In.Twin Lakes Utilities Inc .Wastewater.RCIP - Administrative.Default Company.Default Reserve1.Default Reserve2</t>
  </si>
  <si>
    <t>2205.311015.15.170004.0000.000.0000</t>
  </si>
  <si>
    <t>Community Utilities of In.Indiana Water Service Inc.Water.RCIP - Administrative.Default Company.Default Reserve1.Default Reserve2</t>
  </si>
  <si>
    <t>2205.311040.10.170004.0000.000.0000</t>
  </si>
  <si>
    <t>Community Utilities of In.Twin Lakes Utilities Inc .BS Combined.RCIP - Administrative.Default Company.Default Reserve1.Default Reserve2</t>
  </si>
  <si>
    <t>2205.311045.97.170004.0000.000.0000</t>
  </si>
  <si>
    <t>Community Utilities of In.WSC Indiana BS.BS Combined.RCIP - Administrative.Default Company.Default Reserve1.Default Reserve2</t>
  </si>
  <si>
    <t>2205.311050.97.170004.0000.000.0000</t>
  </si>
  <si>
    <t>170005</t>
  </si>
  <si>
    <t>Community Utilities of In.State of IN Cost Center.Cost Center - Regional.RCIP - Travel.Default Company.Default Reserve1.Default Reserve2</t>
  </si>
  <si>
    <t>2205.311000.91.170005.0000.000.0000</t>
  </si>
  <si>
    <t>Community Utilities of In.Indiana Water Service Inc.Water.RCIP - Travel.Default Company.Default Reserve1.Default Reserve2</t>
  </si>
  <si>
    <t>2205.311040.10.170005.0000.000.0000</t>
  </si>
  <si>
    <t>Community Utilities of In.Twin Lakes Utilities Inc .BS Combined.RCIP - Travel.Default Company.Default Reserve1.Default Reserve2</t>
  </si>
  <si>
    <t>2205.311045.97.170005.0000.000.0000</t>
  </si>
  <si>
    <t>Community Utilities of In.WSC Indiana BS.BS Combined.RCIP - Travel.Default Company.Default Reserve1.Default Reserve2</t>
  </si>
  <si>
    <t>2205.311050.97.170005.0000.000.0000</t>
  </si>
  <si>
    <t>170006</t>
  </si>
  <si>
    <t>Community Utilities of In.State of IN Cost Center.Cost Center - Regional.RCIP - Consulting Fees.Default Company.Default Reserve1.Default Reserve2</t>
  </si>
  <si>
    <t>2205.311000.91.170006.0000.000.0000</t>
  </si>
  <si>
    <t>Community Utilities of In.Twin Lakes Utilities Inc .Water.RCIP - Consulting Fees.Default Company.Default Reserve1.Default Reserve2</t>
  </si>
  <si>
    <t>2205.311010.10.170006.0000.000.0000</t>
  </si>
  <si>
    <t>Community Utilities of In.Twin Lakes Utilities Inc .Wastewater.RCIP - Consulting Fees.Default Company.Default Reserve1.Default Reserve2</t>
  </si>
  <si>
    <t>2205.311015.15.170006.0000.000.0000</t>
  </si>
  <si>
    <t>Community Utilities of In.Twin Lakes Utilities Inc .BS Combined.RCIP - Consulting Fees.Default Company.Default Reserve1.Default Reserve2</t>
  </si>
  <si>
    <t>2205.311045.97.170006.0000.000.0000</t>
  </si>
  <si>
    <t>Community Utilities of In.WSC Indiana BS.BS Combined.RCIP - Consulting Fees.Default Company.Default Reserve1.Default Reserve2</t>
  </si>
  <si>
    <t>2205.311050.97.170006.0000.000.0000</t>
  </si>
  <si>
    <t>170007</t>
  </si>
  <si>
    <t>Community Utilities of In.State of IN Cost Center.Cost Center - Regional.RCIP - Transfer to DEF.Default Company.Default Reserve1.Default Reserve2</t>
  </si>
  <si>
    <t>2205.311000.91.170007.0000.000.0000</t>
  </si>
  <si>
    <t>Community Utilities of In.Indiana Water Service Inc.Water.RCIP - Transfer to DEF.Default Company.Default Reserve1.Default Reserve2</t>
  </si>
  <si>
    <t>2205.311040.10.170007.0000.000.0000</t>
  </si>
  <si>
    <t>Community Utilities of In.Twin Lakes Utilities Inc .BS Combined.RCIP - Transfer to DEF.Default Company.Default Reserve1.Default Reserve2</t>
  </si>
  <si>
    <t>2205.311045.97.170007.0000.000.0000</t>
  </si>
  <si>
    <t>Community Utilities of In.WSC Indiana BS.BS Combined.RCIP - Transfer to DEF.Default Company.Default Reserve1.Default Reserve2</t>
  </si>
  <si>
    <t>2205.311050.97.170007.0000.000.0000</t>
  </si>
  <si>
    <t>170008</t>
  </si>
  <si>
    <t>Community Utilities of In.Twin Lakes Utilities Inc .Default.Regulatory Assets Being A.Default Company.Default Reserve1.Default Reserve2</t>
  </si>
  <si>
    <t>2205.311020.00.170008.0000.000.0000</t>
  </si>
  <si>
    <t>Community Utilities of In.Twin Lakes Utilities Inc .BS Combined.Regulatory Assets Being A.Default Company.Default Reserve1.Default Reserve2</t>
  </si>
  <si>
    <t>2205.311045.97.170008.0000.000.0000</t>
  </si>
  <si>
    <t>170009</t>
  </si>
  <si>
    <t>Community Utilities of In.State of IN Cost Center.Cost Center - Regional - .Rate Case Being Amortized.Default Company.Default Reserve1.Default Reserve2</t>
  </si>
  <si>
    <t>2205.311000.75.170009.0000.000.0000</t>
  </si>
  <si>
    <t>Community Utilities of In.State of IN Cost Center.Cost Center - Regional.Rate Case Being Amortized.Default Company.Default Reserve1.Default Reserve2</t>
  </si>
  <si>
    <t>2205.311000.91.170009.0000.000.0000</t>
  </si>
  <si>
    <t>Community Utilities of In.Twin Lakes Utilities Inc .Water - Allocation.Rate Case Being Amortized.Default Company.Default Reserve1.Default Reserve2</t>
  </si>
  <si>
    <t>2205.311010.71.170009.0000.000.0000</t>
  </si>
  <si>
    <t>Community Utilities of In.Twin Lakes Utilities Inc .Wastewater.Rate Case Being Amortized.Default Company.Default Reserve1.Default Reserve2</t>
  </si>
  <si>
    <t>2205.311015.15.170009.0000.000.0000</t>
  </si>
  <si>
    <t>Community Utilities of In.Twin Lakes Utilities Inc .Wastewater - Allocation.Rate Case Being Amortized.Default Company.Default Reserve1.Default Reserve2</t>
  </si>
  <si>
    <t>2205.311015.72.170009.0000.000.0000</t>
  </si>
  <si>
    <t>Community Utilities of In.Twin Lakes Utilities Inc .Default.Rate Case Being Amortized.Default Company.Default Reserve1.Default Reserve2</t>
  </si>
  <si>
    <t>2205.311020.00.170009.0000.000.0000</t>
  </si>
  <si>
    <t>Community Utilities of In.WSC of Indiana Inc W.Water.Rate Case Being Amortized.Default Company.Default Reserve1.Default Reserve2</t>
  </si>
  <si>
    <t>2205.311025.10.170009.0000.000.0000</t>
  </si>
  <si>
    <t>Community Utilities of In.WSC of Indiana Inc W.Water - Allocation.Rate Case Being Amortized.Default Company.Default Reserve1.Default Reserve2</t>
  </si>
  <si>
    <t>2205.311025.71.170009.0000.000.0000</t>
  </si>
  <si>
    <t>Community Utilities of In.WSC of Indiana Inc S.Wastewater - Allocation.Rate Case Being Amortized.Default Company.Default Reserve1.Default Reserve2</t>
  </si>
  <si>
    <t>2205.311030.72.170009.0000.000.0000</t>
  </si>
  <si>
    <t>Community Utilities of In.Indiana Water Service Inc.Water.Rate Case Being Amortized.Default Company.Default Reserve1.Default Reserve2</t>
  </si>
  <si>
    <t>2205.311040.10.170009.0000.000.0000</t>
  </si>
  <si>
    <t>Community Utilities of In.Indiana Water Service Inc.Water - Allocation.Rate Case Being Amortized.Default Company.Default Reserve1.Default Reserve2</t>
  </si>
  <si>
    <t>2205.311040.71.170009.0000.000.0000</t>
  </si>
  <si>
    <t>Community Utilities of In.Twin Lakes Utilities Inc .BS Combined - Allocation.Rate Case Being Amortized.Default Company.Default Reserve1.Default Reserve2</t>
  </si>
  <si>
    <t>2205.311045.78.170009.0000.000.0000</t>
  </si>
  <si>
    <t>Community Utilities of In.Twin Lakes Utilities Inc .BS Combined.Rate Case Being Amortized.Default Company.Default Reserve1.Default Reserve2</t>
  </si>
  <si>
    <t>2205.311045.97.170009.0000.000.0000</t>
  </si>
  <si>
    <t>Community Utilities of In.WSC Indiana BS.BS Combined - Allocation.Rate Case Being Amortized.Default Company.Default Reserve1.Default Reserve2</t>
  </si>
  <si>
    <t>2205.311050.78.170009.0000.000.0000</t>
  </si>
  <si>
    <t>Community Utilities of In.WSC Indiana BS.BS Combined.Rate Case Being Amortized.Default Company.Default Reserve1.Default Reserve2</t>
  </si>
  <si>
    <t>2205.311050.97.170009.0000.000.0000</t>
  </si>
  <si>
    <t>170011</t>
  </si>
  <si>
    <t>Community Utilities of In.State of IN Cost Center.Cost Center - Regional - .Acc Amort - Rate Case.Default Company.Default Reserve1.Default Reserve2</t>
  </si>
  <si>
    <t>2205.311000.75.170011.0000.000.0000</t>
  </si>
  <si>
    <t>Community Utilities of In.State of IN Cost Center.Cost Center - Regional.Acc Amort - Rate Case.Default Company.Default Reserve1.Default Reserve2</t>
  </si>
  <si>
    <t>2205.311000.91.170011.0000.000.0000</t>
  </si>
  <si>
    <t>Community Utilities of In.Twin Lakes Utilities Inc .Water - Allocation.Acc Amort - Rate Case.Default Company.Default Reserve1.Default Reserve2</t>
  </si>
  <si>
    <t>2205.311010.71.170011.0000.000.0000</t>
  </si>
  <si>
    <t>Community Utilities of In.Twin Lakes Utilities Inc .Wastewater - Allocation.Acc Amort - Rate Case.Default Company.Default Reserve1.Default Reserve2</t>
  </si>
  <si>
    <t>2205.311015.72.170011.0000.000.0000</t>
  </si>
  <si>
    <t>Community Utilities of In.Twin Lakes Utilities Inc .Default.Acc Amort - Rate Case.Default Company.Default Reserve1.Default Reserve2</t>
  </si>
  <si>
    <t>2205.311020.00.170011.0000.000.0000</t>
  </si>
  <si>
    <t>Community Utilities of In.WSC of Indiana Inc W.Water.Acc Amort - Rate Case.Default Company.Default Reserve1.Default Reserve2</t>
  </si>
  <si>
    <t>2205.311025.10.170011.0000.000.0000</t>
  </si>
  <si>
    <t>Community Utilities of In.WSC of Indiana Inc W.Water - Allocation.Acc Amort - Rate Case.Default Company.Default Reserve1.Default Reserve2</t>
  </si>
  <si>
    <t>2205.311025.71.170011.0000.000.0000</t>
  </si>
  <si>
    <t>Community Utilities of In.WSC of Indiana Inc S.Wastewater - Allocation.Acc Amort - Rate Case.Default Company.Default Reserve1.Default Reserve2</t>
  </si>
  <si>
    <t>2205.311030.72.170011.0000.000.0000</t>
  </si>
  <si>
    <t>Community Utilities of In.Indiana Water Service Inc.Water.Acc Amort - Rate Case.Default Company.Default Reserve1.Default Reserve2</t>
  </si>
  <si>
    <t>2205.311040.10.170011.0000.000.0000</t>
  </si>
  <si>
    <t>Community Utilities of In.Indiana Water Service Inc.Water - Allocation.Acc Amort - Rate Case.Default Company.Default Reserve1.Default Reserve2</t>
  </si>
  <si>
    <t>2205.311040.71.170011.0000.000.0000</t>
  </si>
  <si>
    <t>Community Utilities of In.Twin Lakes Utilities Inc .BS Combined - Allocation.Acc Amort - Rate Case.Default Company.Default Reserve1.Default Reserve2</t>
  </si>
  <si>
    <t>2205.311045.78.170011.0000.000.0000</t>
  </si>
  <si>
    <t>Community Utilities of In.Twin Lakes Utilities Inc .BS Combined.Acc Amort - Rate Case.Default Company.Default Reserve1.Default Reserve2</t>
  </si>
  <si>
    <t>2205.311045.97.170011.0000.000.0000</t>
  </si>
  <si>
    <t>Community Utilities of In.WSC Indiana BS.BS Combined - Allocation.Acc Amort - Rate Case.Default Company.Default Reserve1.Default Reserve2</t>
  </si>
  <si>
    <t>2205.311050.78.170011.0000.000.0000</t>
  </si>
  <si>
    <t>Community Utilities of In.WSC Indiana BS.BS Combined.Acc Amort - Rate Case.Default Company.Default Reserve1.Default Reserve2</t>
  </si>
  <si>
    <t>2205.311050.97.170011.0000.000.0000</t>
  </si>
  <si>
    <t>170099</t>
  </si>
  <si>
    <t>Community Utilities of In.State of IN Cost Center.Cost Center - Regional.Regulatory Asset Clearing.Default Company.Default Reserve1.Default Reserve2</t>
  </si>
  <si>
    <t>2205.311000.91.170099.0000.000.0000</t>
  </si>
  <si>
    <t>Community Utilities of In.Twin Lakes Utilities Inc .Default.Regulatory Asset Clearing.Default Company.Default Reserve1.Default Reserve2</t>
  </si>
  <si>
    <t>2205.311020.00.170099.0000.000.0000</t>
  </si>
  <si>
    <t>Community Utilities of In.WSC of Indiana Inc W.Water.Regulatory Asset Clearing.Default Company.Default Reserve1.Default Reserve2</t>
  </si>
  <si>
    <t>2205.311025.10.170099.0000.000.0000</t>
  </si>
  <si>
    <t>Community Utilities of In.Indiana Water Service Inc.Water.Regulatory Asset Clearing.Default Company.Default Reserve1.Default Reserve2</t>
  </si>
  <si>
    <t>2205.311040.10.170099.0000.000.0000</t>
  </si>
  <si>
    <t>181002</t>
  </si>
  <si>
    <t>Community Utilities of In.State of IN Cost Center.Cost Center - Regional - . Def Chgs - Tank Maint an.Default Company.Default Reserve1.Default Reserve2</t>
  </si>
  <si>
    <t>2205.311000.75.181002.0000.000.0000</t>
  </si>
  <si>
    <t>Community Utilities of In.State of IN Cost Center.Cost Center - Regional. Def Chgs - Tank Maint an.Default Company.Default Reserve1.Default Reserve2</t>
  </si>
  <si>
    <t>2205.311000.91.181002.0000.000.0000</t>
  </si>
  <si>
    <t>Community Utilities of In.Twin Lakes Utilities Inc .Water. Def Chgs - Tank Maint an.Default Company.Default Reserve1.Default Reserve2</t>
  </si>
  <si>
    <t>2205.311010.10.181002.0000.000.0000</t>
  </si>
  <si>
    <t>Community Utilities of In.Twin Lakes Utilities Inc .Water - Allocation. Def Chgs - Tank Maint an.Default Company.Default Reserve1.Default Reserve2</t>
  </si>
  <si>
    <t>2205.311010.71.181002.0000.000.0000</t>
  </si>
  <si>
    <t>Community Utilities of In.Twin Lakes Utilities Inc .Wastewater. Def Chgs - Tank Maint an.Default Company.Default Reserve1.Default Reserve2</t>
  </si>
  <si>
    <t>2205.311015.15.181002.0000.000.0000</t>
  </si>
  <si>
    <t>Community Utilities of In.Twin Lakes Utilities Inc .Wastewater - Allocation. Def Chgs - Tank Maint an.Default Company.Default Reserve1.Default Reserve2</t>
  </si>
  <si>
    <t>2205.311015.72.181002.0000.000.0000</t>
  </si>
  <si>
    <t>Community Utilities of In.WSC of Indiana Inc W.Water. Def Chgs - Tank Maint an.Default Company.Default Reserve1.Default Reserve2</t>
  </si>
  <si>
    <t>2205.311025.10.181002.0000.000.0000</t>
  </si>
  <si>
    <t>Community Utilities of In.WSC of Indiana Inc W.Water - Allocation. Def Chgs - Tank Maint an.Default Company.Default Reserve1.Default Reserve2</t>
  </si>
  <si>
    <t>2205.311025.71.181002.0000.000.0000</t>
  </si>
  <si>
    <t>Community Utilities of In.WSC of Indiana Inc S.Wastewater. Def Chgs - Tank Maint an.Default Company.Default Reserve1.Default Reserve2</t>
  </si>
  <si>
    <t>2205.311030.15.181002.0000.000.0000</t>
  </si>
  <si>
    <t>Community Utilities of In.WSC of Indiana Inc S.Wastewater - Allocation. Def Chgs - Tank Maint an.Default Company.Default Reserve1.Default Reserve2</t>
  </si>
  <si>
    <t>2205.311030.72.181002.0000.000.0000</t>
  </si>
  <si>
    <t>Community Utilities of In.Indiana Water Service Inc.Water. Def Chgs - Tank Maint an.Default Company.Default Reserve1.Default Reserve2</t>
  </si>
  <si>
    <t>2205.311040.10.181002.0000.000.0000</t>
  </si>
  <si>
    <t>Community Utilities of In.Indiana Water Service Inc.Water - Allocation. Def Chgs - Tank Maint an.Default Company.Default Reserve1.Default Reserve2</t>
  </si>
  <si>
    <t>2205.311040.71.181002.0000.000.0000</t>
  </si>
  <si>
    <t>Community Utilities of In.Twin Lakes Utilities Inc .BS Combined. Def Chgs - Tank Maint an.Default Company.Default Reserve1.Default Reserve2</t>
  </si>
  <si>
    <t>2205.311045.97.181002.0000.000.0000</t>
  </si>
  <si>
    <t>Community Utilities of In.WSC Indiana BS.BS Combined. Def Chgs - Tank Maint an.Default Company.Default Reserve1.Default Reserve2</t>
  </si>
  <si>
    <t>2205.311050.97.181002.0000.000.0000</t>
  </si>
  <si>
    <t>181003</t>
  </si>
  <si>
    <t>Community Utilities of In.Twin Lakes Utilities Inc .Water - Allocation. Def Chgs - Relocation.Default Company.Default Reserve1.Default Reserve2</t>
  </si>
  <si>
    <t>2205.311010.71.181003.0000.000.0000</t>
  </si>
  <si>
    <t>Community Utilities of In.Twin Lakes Utilities Inc .Wastewater - Allocation. Def Chgs - Relocation.Default Company.Default Reserve1.Default Reserve2</t>
  </si>
  <si>
    <t>2205.311015.72.181003.0000.000.0000</t>
  </si>
  <si>
    <t>Community Utilities of In.WSC of Indiana Inc W.Water - Allocation. Def Chgs - Relocation.Default Company.Default Reserve1.Default Reserve2</t>
  </si>
  <si>
    <t>2205.311025.71.181003.0000.000.0000</t>
  </si>
  <si>
    <t>Community Utilities of In.WSC of Indiana Inc S.Wastewater - Allocation. Def Chgs - Relocation.Default Company.Default Reserve1.Default Reserve2</t>
  </si>
  <si>
    <t>2205.311030.72.181003.0000.000.0000</t>
  </si>
  <si>
    <t>Community Utilities of In.Indiana Water Service Inc.Water - Allocation. Def Chgs - Relocation.Default Company.Default Reserve1.Default Reserve2</t>
  </si>
  <si>
    <t>2205.311040.71.181003.0000.000.0000</t>
  </si>
  <si>
    <t>181006</t>
  </si>
  <si>
    <t>Community Utilities of In.State of IN Cost Center.Cost Center - Regional - . Def Chgs - Other Water a.Default Company.Default Reserve1.Default Reserve2</t>
  </si>
  <si>
    <t>2205.311000.75.181006.0000.000.0000</t>
  </si>
  <si>
    <t>Community Utilities of In.State of IN Cost Center.Cost Center - Regional. Def Chgs - Other Water a.Default Company.Default Reserve1.Default Reserve2</t>
  </si>
  <si>
    <t>2205.311000.91.181006.0000.000.0000</t>
  </si>
  <si>
    <t>Community Utilities of In.Twin Lakes Utilities Inc .Water. Def Chgs - Other Water a.Default Company.Default Reserve1.Default Reserve2</t>
  </si>
  <si>
    <t>2205.311010.10.181006.0000.000.0000</t>
  </si>
  <si>
    <t>Community Utilities of In.Twin Lakes Utilities Inc .Water - Allocation. Def Chgs - Other Water a.Default Company.Default Reserve1.Default Reserve2</t>
  </si>
  <si>
    <t>2205.311010.71.181006.0000.000.0000</t>
  </si>
  <si>
    <t>Community Utilities of In.Twin Lakes Utilities Inc .Wastewater. Def Chgs - Other Water a.Default Company.Default Reserve1.Default Reserve2</t>
  </si>
  <si>
    <t>2205.311015.15.181006.0000.000.0000</t>
  </si>
  <si>
    <t>Community Utilities of In.Twin Lakes Utilities Inc .Wastewater - Allocation. Def Chgs - Other Water a.Default Company.Default Reserve1.Default Reserve2</t>
  </si>
  <si>
    <t>2205.311015.72.181006.0000.000.0000</t>
  </si>
  <si>
    <t>Community Utilities of In.WSC of Indiana Inc W.Water. Def Chgs - Other Water a.Default Company.Default Reserve1.Default Reserve2</t>
  </si>
  <si>
    <t>2205.311025.10.181006.0000.000.0000</t>
  </si>
  <si>
    <t>Community Utilities of In.WSC of Indiana Inc W.Water - Allocation. Def Chgs - Other Water a.Default Company.Default Reserve1.Default Reserve2</t>
  </si>
  <si>
    <t>2205.311025.71.181006.0000.000.0000</t>
  </si>
  <si>
    <t>Community Utilities of In.WSC of Indiana Inc S.Wastewater. Def Chgs - Other Water a.Default Company.Default Reserve1.Default Reserve2</t>
  </si>
  <si>
    <t>2205.311030.15.181006.0000.000.0000</t>
  </si>
  <si>
    <t>Community Utilities of In.WSC of Indiana Inc S.Wastewater - Allocation. Def Chgs - Other Water a.Default Company.Default Reserve1.Default Reserve2</t>
  </si>
  <si>
    <t>2205.311030.72.181006.0000.000.0000</t>
  </si>
  <si>
    <t>Community Utilities of In.Indiana Water Service Inc.Water - Allocation. Def Chgs - Other Water a.Default Company.Default Reserve1.Default Reserve2</t>
  </si>
  <si>
    <t>2205.311040.71.181006.0000.000.0000</t>
  </si>
  <si>
    <t>Community Utilities of In.Twin Lakes Utilities Inc .BS Combined - Allocation. Def Chgs - Other Water a.Default Company.Default Reserve1.Default Reserve2</t>
  </si>
  <si>
    <t>2205.311045.78.181006.0000.000.0000</t>
  </si>
  <si>
    <t>Community Utilities of In.Twin Lakes Utilities Inc .BS Combined. Def Chgs - Other Water a.Default Company.Default Reserve1.Default Reserve2</t>
  </si>
  <si>
    <t>2205.311045.97.181006.0000.000.0000</t>
  </si>
  <si>
    <t>Community Utilities of In.WSC Indiana BS.BS Combined - Allocation. Def Chgs - Other Water a.Default Company.Default Reserve1.Default Reserve2</t>
  </si>
  <si>
    <t>2205.311050.78.181006.0000.000.0000</t>
  </si>
  <si>
    <t>Community Utilities of In.WSC Indiana BS.BS Combined. Def Chgs - Other Water a.Default Company.Default Reserve1.Default Reserve2</t>
  </si>
  <si>
    <t>2205.311050.97.181006.0000.000.0000</t>
  </si>
  <si>
    <t>181007</t>
  </si>
  <si>
    <t>Community Utilities of In.Twin Lakes Utilities Inc .Water. Def Chgs - Multi Yr Test.Default Company.Default Reserve1.Default Reserve2</t>
  </si>
  <si>
    <t>2205.311010.10.181007.0000.000.0000</t>
  </si>
  <si>
    <t>Community Utilities of In.WSC of Indiana Inc W.Water. Def Chgs - Multi Yr Test.Default Company.Default Reserve1.Default Reserve2</t>
  </si>
  <si>
    <t>2205.311025.10.181007.0000.000.0000</t>
  </si>
  <si>
    <t>Community Utilities of In.Twin Lakes Utilities Inc .BS Combined. Def Chgs - Multi Yr Test.Default Company.Default Reserve1.Default Reserve2</t>
  </si>
  <si>
    <t>2205.311045.97.181007.0000.000.0000</t>
  </si>
  <si>
    <t>Community Utilities of In.WSC Indiana BS.BS Combined. Def Chgs - Multi Yr Test.Default Company.Default Reserve1.Default Reserve2</t>
  </si>
  <si>
    <t>2205.311050.97.181007.0000.000.0000</t>
  </si>
  <si>
    <t>181008</t>
  </si>
  <si>
    <t>Community Utilities of In.Twin Lakes Utilities Inc .Wastewater. Def Chgs - Sludge Haulin.Default Company.Default Reserve1.Default Reserve2</t>
  </si>
  <si>
    <t>2205.311015.15.181008.0000.000.0000</t>
  </si>
  <si>
    <t>Community Utilities of In.Twin Lakes Utilities Inc .BS Combined. Def Chgs - Sludge Haulin.Default Company.Default Reserve1.Default Reserve2</t>
  </si>
  <si>
    <t>2205.311045.97.181008.0000.000.0000</t>
  </si>
  <si>
    <t>181010</t>
  </si>
  <si>
    <t>Community Utilities of In.State of IN Cost Center.Cost Center - Regional - . Def Chgs - TV Sewer Main.Default Company.Default Reserve1.Default Reserve2</t>
  </si>
  <si>
    <t>2205.311000.75.181010.0000.000.0000</t>
  </si>
  <si>
    <t>Community Utilities of In.State of IN Cost Center.Cost Center - Regional. Def Chgs - TV Sewer Main.Default Company.Default Reserve1.Default Reserve2</t>
  </si>
  <si>
    <t>2205.311000.91.181010.0000.000.0000</t>
  </si>
  <si>
    <t>Community Utilities of In.Twin Lakes Utilities Inc .Water - Allocation. Def Chgs - TV Sewer Main.Default Company.Default Reserve1.Default Reserve2</t>
  </si>
  <si>
    <t>2205.311010.71.181010.0000.000.0000</t>
  </si>
  <si>
    <t>Community Utilities of In.Twin Lakes Utilities Inc .Wastewater. Def Chgs - TV Sewer Main.Default Company.Default Reserve1.Default Reserve2</t>
  </si>
  <si>
    <t>2205.311015.15.181010.0000.000.0000</t>
  </si>
  <si>
    <t>Community Utilities of In.Twin Lakes Utilities Inc .Wastewater - Allocation. Def Chgs - TV Sewer Main.Default Company.Default Reserve1.Default Reserve2</t>
  </si>
  <si>
    <t>2205.311015.72.181010.0000.000.0000</t>
  </si>
  <si>
    <t>Community Utilities of In.WSC of Indiana Inc W.Water - Allocation. Def Chgs - TV Sewer Main.Default Company.Default Reserve1.Default Reserve2</t>
  </si>
  <si>
    <t>2205.311025.71.181010.0000.000.0000</t>
  </si>
  <si>
    <t>Community Utilities of In.WSC of Indiana Inc S.Wastewater. Def Chgs - TV Sewer Main.Default Company.Default Reserve1.Default Reserve2</t>
  </si>
  <si>
    <t>2205.311030.15.181010.0000.000.0000</t>
  </si>
  <si>
    <t>Community Utilities of In.WSC of Indiana Inc S.Wastewater - Allocation. Def Chgs - TV Sewer Main.Default Company.Default Reserve1.Default Reserve2</t>
  </si>
  <si>
    <t>2205.311030.72.181010.0000.000.0000</t>
  </si>
  <si>
    <t>Community Utilities of In.Indiana Water Service Inc.Water - Allocation. Def Chgs - TV Sewer Main.Default Company.Default Reserve1.Default Reserve2</t>
  </si>
  <si>
    <t>2205.311040.71.181010.0000.000.0000</t>
  </si>
  <si>
    <t>Community Utilities of In.Twin Lakes Utilities Inc .BS Combined. Def Chgs - TV Sewer Main.Default Company.Default Reserve1.Default Reserve2</t>
  </si>
  <si>
    <t>2205.311045.97.181010.0000.000.0000</t>
  </si>
  <si>
    <t>Community Utilities of In.WSC Indiana BS.BS Combined. Def Chgs - TV Sewer Main.Default Company.Default Reserve1.Default Reserve2</t>
  </si>
  <si>
    <t>2205.311050.97.181010.0000.000.0000</t>
  </si>
  <si>
    <t>181015</t>
  </si>
  <si>
    <t>Community Utilities of In.State of IN Cost Center.Cost Center - Regional. Def Chgs - Other.Default Company.Default Reserve1.Default Reserve2</t>
  </si>
  <si>
    <t>2205.311000.91.181015.0000.000.0000</t>
  </si>
  <si>
    <t>Community Utilities of In.Twin Lakes Utilities Inc .Water. Def Chgs - Other.Default Company.Default Reserve1.Default Reserve2</t>
  </si>
  <si>
    <t>2205.311010.10.181015.0000.000.0000</t>
  </si>
  <si>
    <t>Community Utilities of In.Indiana Water Service Inc.Water. Def Chgs - Other.Default Company.Default Reserve1.Default Reserve2</t>
  </si>
  <si>
    <t>2205.311040.10.181015.0000.000.0000</t>
  </si>
  <si>
    <t>Community Utilities of In.Twin Lakes Utilities Inc .BS Combined. Def Chgs - Other.Default Company.Default Reserve1.Default Reserve2</t>
  </si>
  <si>
    <t>2205.311045.97.181015.0000.000.0000</t>
  </si>
  <si>
    <t>181099</t>
  </si>
  <si>
    <t>Community Utilities of In.State of IN Cost Center.Cost Center - Regional.Def Chg-Clearing.Default Company.Default Reserve1.Default Reserve2</t>
  </si>
  <si>
    <t>2205.311000.91.181099.0000.000.0000</t>
  </si>
  <si>
    <t>Community Utilities of In.Twin Lakes Utilities Inc .Water.Def Chg-Clearing.Default Company.Default Reserve1.Default Reserve2</t>
  </si>
  <si>
    <t>2205.311010.10.181099.0000.000.0000</t>
  </si>
  <si>
    <t>Community Utilities of In.Twin Lakes Utilities Inc .Wastewater.Def Chg-Clearing.Default Company.Default Reserve1.Default Reserve2</t>
  </si>
  <si>
    <t>2205.311015.15.181099.0000.000.0000</t>
  </si>
  <si>
    <t>Community Utilities of In.WSC of Indiana Inc W.Water.Def Chg-Clearing.Default Company.Default Reserve1.Default Reserve2</t>
  </si>
  <si>
    <t>2205.311025.10.181099.0000.000.0000</t>
  </si>
  <si>
    <t>Community Utilities of In.WSC of Indiana Inc S.Wastewater.Def Chg-Clearing.Default Company.Default Reserve1.Default Reserve2</t>
  </si>
  <si>
    <t>2205.311030.15.181099.0000.000.0000</t>
  </si>
  <si>
    <t>Community Utilities of In.Indiana Water Service Inc.Water.Def Chg-Clearing.Default Company.Default Reserve1.Default Reserve2</t>
  </si>
  <si>
    <t>2205.311040.10.181099.0000.000.0000</t>
  </si>
  <si>
    <t>182002</t>
  </si>
  <si>
    <t>Community Utilities of In.State of IN Cost Center.Cost Center - Regional - .Acc Amort -  Def Chgs - T.Default Company.Default Reserve1.Default Reserve2</t>
  </si>
  <si>
    <t>2205.311000.75.182002.0000.000.0000</t>
  </si>
  <si>
    <t>Community Utilities of In.State of IN Cost Center.Cost Center - Regional.Acc Amort -  Def Chgs - T.Default Company.Default Reserve1.Default Reserve2</t>
  </si>
  <si>
    <t>2205.311000.91.182002.0000.000.0000</t>
  </si>
  <si>
    <t>Community Utilities of In.Twin Lakes Utilities Inc .Water.Acc Amort -  Def Chgs - T.Default Company.Default Reserve1.Default Reserve2</t>
  </si>
  <si>
    <t>2205.311010.10.182002.0000.000.0000</t>
  </si>
  <si>
    <t>Community Utilities of In.Twin Lakes Utilities Inc .Water - Allocation.Acc Amort -  Def Chgs - T.Default Company.Default Reserve1.Default Reserve2</t>
  </si>
  <si>
    <t>2205.311010.71.182002.0000.000.0000</t>
  </si>
  <si>
    <t>Community Utilities of In.Twin Lakes Utilities Inc .Wastewater.Acc Amort -  Def Chgs - T.Default Company.Default Reserve1.Default Reserve2</t>
  </si>
  <si>
    <t>2205.311015.15.182002.0000.000.0000</t>
  </si>
  <si>
    <t>Community Utilities of In.Twin Lakes Utilities Inc .Wastewater - Allocation.Acc Amort -  Def Chgs - T.Default Company.Default Reserve1.Default Reserve2</t>
  </si>
  <si>
    <t>2205.311015.72.182002.0000.000.0000</t>
  </si>
  <si>
    <t>Community Utilities of In.WSC of Indiana Inc W.Water.Acc Amort -  Def Chgs - T.Default Company.Default Reserve1.Default Reserve2</t>
  </si>
  <si>
    <t>2205.311025.10.182002.0000.000.0000</t>
  </si>
  <si>
    <t>Community Utilities of In.WSC of Indiana Inc W.Water - Allocation.Acc Amort -  Def Chgs - T.Default Company.Default Reserve1.Default Reserve2</t>
  </si>
  <si>
    <t>2205.311025.71.182002.0000.000.0000</t>
  </si>
  <si>
    <t>Community Utilities of In.WSC of Indiana Inc S.Wastewater.Acc Amort -  Def Chgs - T.Default Company.Default Reserve1.Default Reserve2</t>
  </si>
  <si>
    <t>2205.311030.15.182002.0000.000.0000</t>
  </si>
  <si>
    <t>Community Utilities of In.WSC of Indiana Inc S.Wastewater - Allocation.Acc Amort -  Def Chgs - T.Default Company.Default Reserve1.Default Reserve2</t>
  </si>
  <si>
    <t>2205.311030.72.182002.0000.000.0000</t>
  </si>
  <si>
    <t>Community Utilities of In.Indiana Water Service Inc.Water.Acc Amort -  Def Chgs - T.Default Company.Default Reserve1.Default Reserve2</t>
  </si>
  <si>
    <t>2205.311040.10.182002.0000.000.0000</t>
  </si>
  <si>
    <t>Community Utilities of In.Indiana Water Service Inc.Water - Allocation.Acc Amort -  Def Chgs - T.Default Company.Default Reserve1.Default Reserve2</t>
  </si>
  <si>
    <t>2205.311040.71.182002.0000.000.0000</t>
  </si>
  <si>
    <t>Community Utilities of In.Twin Lakes Utilities Inc .BS Combined.Acc Amort -  Def Chgs - T.Default Company.Default Reserve1.Default Reserve2</t>
  </si>
  <si>
    <t>2205.311045.97.182002.0000.000.0000</t>
  </si>
  <si>
    <t>Community Utilities of In.WSC Indiana BS.BS Combined.Acc Amort -  Def Chgs - T.Default Company.Default Reserve1.Default Reserve2</t>
  </si>
  <si>
    <t>2205.311050.97.182002.0000.000.0000</t>
  </si>
  <si>
    <t>182003</t>
  </si>
  <si>
    <t>Community Utilities of In.Twin Lakes Utilities Inc .Water - Allocation.Acc Amort -  Def Chgs - R.Default Company.Default Reserve1.Default Reserve2</t>
  </si>
  <si>
    <t>2205.311010.71.182003.0000.000.0000</t>
  </si>
  <si>
    <t>Community Utilities of In.Twin Lakes Utilities Inc .Wastewater - Allocation.Acc Amort -  Def Chgs - R.Default Company.Default Reserve1.Default Reserve2</t>
  </si>
  <si>
    <t>2205.311015.72.182003.0000.000.0000</t>
  </si>
  <si>
    <t>Community Utilities of In.WSC of Indiana Inc W.Water - Allocation.Acc Amort -  Def Chgs - R.Default Company.Default Reserve1.Default Reserve2</t>
  </si>
  <si>
    <t>2205.311025.71.182003.0000.000.0000</t>
  </si>
  <si>
    <t>Community Utilities of In.WSC of Indiana Inc S.Wastewater - Allocation.Acc Amort -  Def Chgs - R.Default Company.Default Reserve1.Default Reserve2</t>
  </si>
  <si>
    <t>2205.311030.72.182003.0000.000.0000</t>
  </si>
  <si>
    <t>Community Utilities of In.Indiana Water Service Inc.Water - Allocation.Acc Amort -  Def Chgs - R.Default Company.Default Reserve1.Default Reserve2</t>
  </si>
  <si>
    <t>2205.311040.71.182003.0000.000.0000</t>
  </si>
  <si>
    <t>182006</t>
  </si>
  <si>
    <t>Community Utilities of In.State of IN Cost Center.Cost Center - Regional - .Acc Amort -  Def Chgs - O.Default Company.Default Reserve1.Default Reserve2</t>
  </si>
  <si>
    <t>2205.311000.75.182006.0000.000.0000</t>
  </si>
  <si>
    <t>Community Utilities of In.State of IN Cost Center.Cost Center - Regional.Acc Amort -  Def Chgs - O.Default Company.Default Reserve1.Default Reserve2</t>
  </si>
  <si>
    <t>2205.311000.91.182006.0000.000.0000</t>
  </si>
  <si>
    <t>Community Utilities of In.Twin Lakes Utilities Inc .Water.Acc Amort -  Def Chgs - O.Default Company.Default Reserve1.Default Reserve2</t>
  </si>
  <si>
    <t>2205.311010.10.182006.0000.000.0000</t>
  </si>
  <si>
    <t>Community Utilities of In.Twin Lakes Utilities Inc .Water - Allocation.Acc Amort -  Def Chgs - O.Default Company.Default Reserve1.Default Reserve2</t>
  </si>
  <si>
    <t>2205.311010.71.182006.0000.000.0000</t>
  </si>
  <si>
    <t>Community Utilities of In.Twin Lakes Utilities Inc .Wastewater.Acc Amort -  Def Chgs - O.Default Company.Default Reserve1.Default Reserve2</t>
  </si>
  <si>
    <t>2205.311015.15.182006.0000.000.0000</t>
  </si>
  <si>
    <t>Community Utilities of In.Twin Lakes Utilities Inc .Wastewater - Allocation.Acc Amort -  Def Chgs - O.Default Company.Default Reserve1.Default Reserve2</t>
  </si>
  <si>
    <t>2205.311015.72.182006.0000.000.0000</t>
  </si>
  <si>
    <t>Community Utilities of In.WSC of Indiana Inc W.Water.Acc Amort -  Def Chgs - O.Default Company.Default Reserve1.Default Reserve2</t>
  </si>
  <si>
    <t>2205.311025.10.182006.0000.000.0000</t>
  </si>
  <si>
    <t>Community Utilities of In.WSC of Indiana Inc W.Water - Allocation.Acc Amort -  Def Chgs - O.Default Company.Default Reserve1.Default Reserve2</t>
  </si>
  <si>
    <t>2205.311025.71.182006.0000.000.0000</t>
  </si>
  <si>
    <t>Community Utilities of In.WSC of Indiana Inc S.Wastewater.Acc Amort -  Def Chgs - O.Default Company.Default Reserve1.Default Reserve2</t>
  </si>
  <si>
    <t>2205.311030.15.182006.0000.000.0000</t>
  </si>
  <si>
    <t>Community Utilities of In.WSC of Indiana Inc S.Wastewater - Allocation.Acc Amort -  Def Chgs - O.Default Company.Default Reserve1.Default Reserve2</t>
  </si>
  <si>
    <t>2205.311030.72.182006.0000.000.0000</t>
  </si>
  <si>
    <t>Community Utilities of In.Indiana Water Service Inc.Water - Allocation.Acc Amort -  Def Chgs - O.Default Company.Default Reserve1.Default Reserve2</t>
  </si>
  <si>
    <t>2205.311040.71.182006.0000.000.0000</t>
  </si>
  <si>
    <t>Community Utilities of In.Twin Lakes Utilities Inc .BS Combined - Allocation.Acc Amort -  Def Chgs - O.Default Company.Default Reserve1.Default Reserve2</t>
  </si>
  <si>
    <t>2205.311045.78.182006.0000.000.0000</t>
  </si>
  <si>
    <t>Community Utilities of In.Twin Lakes Utilities Inc .BS Combined.Acc Amort -  Def Chgs - O.Default Company.Default Reserve1.Default Reserve2</t>
  </si>
  <si>
    <t>2205.311045.97.182006.0000.000.0000</t>
  </si>
  <si>
    <t>Community Utilities of In.WSC Indiana BS.BS Combined - Allocation.Acc Amort -  Def Chgs - O.Default Company.Default Reserve1.Default Reserve2</t>
  </si>
  <si>
    <t>2205.311050.78.182006.0000.000.0000</t>
  </si>
  <si>
    <t>Community Utilities of In.WSC Indiana BS.BS Combined.Acc Amort -  Def Chgs - O.Default Company.Default Reserve1.Default Reserve2</t>
  </si>
  <si>
    <t>2205.311050.97.182006.0000.000.0000</t>
  </si>
  <si>
    <t>182007</t>
  </si>
  <si>
    <t>Community Utilities of In.Twin Lakes Utilities Inc .Water.Acc Amort -  Def Chgs - M.Default Company.Default Reserve1.Default Reserve2</t>
  </si>
  <si>
    <t>2205.311010.10.182007.0000.000.0000</t>
  </si>
  <si>
    <t>Community Utilities of In.WSC of Indiana Inc W.Water.Acc Amort -  Def Chgs - M.Default Company.Default Reserve1.Default Reserve2</t>
  </si>
  <si>
    <t>2205.311025.10.182007.0000.000.0000</t>
  </si>
  <si>
    <t>Community Utilities of In.Twin Lakes Utilities Inc .BS Combined.Acc Amort -  Def Chgs - M.Default Company.Default Reserve1.Default Reserve2</t>
  </si>
  <si>
    <t>2205.311045.97.182007.0000.000.0000</t>
  </si>
  <si>
    <t>Community Utilities of In.WSC Indiana BS.BS Combined.Acc Amort -  Def Chgs - M.Default Company.Default Reserve1.Default Reserve2</t>
  </si>
  <si>
    <t>2205.311050.97.182007.0000.000.0000</t>
  </si>
  <si>
    <t>182008</t>
  </si>
  <si>
    <t>Community Utilities of In.Twin Lakes Utilities Inc .Wastewater.Acc Amort -  Def Chgs - S.Default Company.Default Reserve1.Default Reserve2</t>
  </si>
  <si>
    <t>2205.311015.15.182008.0000.000.0000</t>
  </si>
  <si>
    <t>Community Utilities of In.Twin Lakes Utilities Inc .BS Combined.Acc Amort -  Def Chgs - S.Default Company.Default Reserve1.Default Reserve2</t>
  </si>
  <si>
    <t>2205.311045.97.182008.0000.000.0000</t>
  </si>
  <si>
    <t>182010</t>
  </si>
  <si>
    <t>2205.311000.75.182010.0000.000.0000</t>
  </si>
  <si>
    <t>2205.311000.91.182010.0000.000.0000</t>
  </si>
  <si>
    <t>2205.311010.71.182010.0000.000.0000</t>
  </si>
  <si>
    <t>2205.311015.15.182010.0000.000.0000</t>
  </si>
  <si>
    <t>2205.311015.72.182010.0000.000.0000</t>
  </si>
  <si>
    <t>2205.311025.71.182010.0000.000.0000</t>
  </si>
  <si>
    <t>2205.311030.15.182010.0000.000.0000</t>
  </si>
  <si>
    <t>2205.311030.72.182010.0000.000.0000</t>
  </si>
  <si>
    <t>2205.311040.71.182010.0000.000.0000</t>
  </si>
  <si>
    <t>2205.311045.97.182010.0000.000.0000</t>
  </si>
  <si>
    <t>2205.311050.97.182010.0000.000.0000</t>
  </si>
  <si>
    <t>182015</t>
  </si>
  <si>
    <t>2205.311000.91.182015.0000.000.0000</t>
  </si>
  <si>
    <t>2205.311010.10.182015.0000.000.0000</t>
  </si>
  <si>
    <t>2205.311045.97.182015.0000.000.0000</t>
  </si>
  <si>
    <t>2205.311050.97.182015.0000.000.0000</t>
  </si>
  <si>
    <t>194006</t>
  </si>
  <si>
    <t>Community Utilities of In.Twin Lakes Utilities Inc .Water - Allocation.Other Non-Current Assets.Default Company.Default Reserve1.Default Reserve2</t>
  </si>
  <si>
    <t>2205.311010.71.194006.0000.000.0000</t>
  </si>
  <si>
    <t>Community Utilities of In.Twin Lakes Utilities Inc .Wastewater - Allocation.Other Non-Current Assets.Default Company.Default Reserve1.Default Reserve2</t>
  </si>
  <si>
    <t>2205.311015.72.194006.0000.000.0000</t>
  </si>
  <si>
    <t>Community Utilities of In.WSC of Indiana Inc W.Water - Allocation.Other Non-Current Assets.Default Company.Default Reserve1.Default Reserve2</t>
  </si>
  <si>
    <t>2205.311025.71.194006.0000.000.0000</t>
  </si>
  <si>
    <t>Community Utilities of In.WSC of Indiana Inc S.Wastewater - Allocation.Other Non-Current Assets.Default Company.Default Reserve1.Default Reserve2</t>
  </si>
  <si>
    <t>2205.311030.72.194006.0000.000.0000</t>
  </si>
  <si>
    <t>Community Utilities of In.Indiana Water Service Inc.Water - Allocation.Other Non-Current Assets.Default Company.Default Reserve1.Default Reserve2</t>
  </si>
  <si>
    <t>2205.311040.71.194006.0000.000.0000</t>
  </si>
  <si>
    <t>221102</t>
  </si>
  <si>
    <t>Community Utilities of In.State of IN Cost Center.Cost Center - Regional.Trade Accounts Payable - .Default Company.Default Reserve1.Default Reserve2</t>
  </si>
  <si>
    <t>2205.311000.91.221102.0000.000.0000</t>
  </si>
  <si>
    <t>Community Utilities of In.Community Utilities of IN.Cost Center - Regional.Trade Accounts Payable - .Default Company.Default Reserve1.Default Reserve2</t>
  </si>
  <si>
    <t>2205.311005.91.221102.0000.000.0000</t>
  </si>
  <si>
    <t>Community Utilities of In.Twin Lakes Utilities Inc .Water.Trade Accounts Payable - .Default Company.Default Reserve1.Default Reserve2</t>
  </si>
  <si>
    <t>2205.311010.10.221102.0000.000.0000</t>
  </si>
  <si>
    <t>Community Utilities of In.Twin Lakes Utilities Inc .Wastewater.Trade Accounts Payable - .Default Company.Default Reserve1.Default Reserve2</t>
  </si>
  <si>
    <t>2205.311015.15.221102.0000.000.0000</t>
  </si>
  <si>
    <t>Community Utilities of In.Twin Lakes Utilities Inc .Default.Trade Accounts Payable - .Default Company.Default Reserve1.Default Reserve2</t>
  </si>
  <si>
    <t>2205.311020.00.221102.0000.000.0000</t>
  </si>
  <si>
    <t>Community Utilities of In.WSC of Indiana Inc W.Water.Trade Accounts Payable - .Default Company.Default Reserve1.Default Reserve2</t>
  </si>
  <si>
    <t>2205.311025.10.221102.0000.000.0000</t>
  </si>
  <si>
    <t>Community Utilities of In.WSC of Indiana Inc W.Water.Trade Accounts Payable - .Community Utilities of In.Default Reserve1.Default Reserve2</t>
  </si>
  <si>
    <t>2205.311025.10.221102.2205.000.0000</t>
  </si>
  <si>
    <t>Community Utilities of In.WSC of Indiana Inc S.Wastewater.Trade Accounts Payable - .Default Company.Default Reserve1.Default Reserve2</t>
  </si>
  <si>
    <t>2205.311030.15.221102.0000.000.0000</t>
  </si>
  <si>
    <t>Community Utilities of In.WSC of Indiana Inc S.Wastewater.Trade Accounts Payable - .Community Utilities of In.Default Reserve1.Default Reserve2</t>
  </si>
  <si>
    <t>2205.311030.15.221102.2205.000.0000</t>
  </si>
  <si>
    <t>Community Utilities of In.WSC of Indiana Inc C.Default.Trade Accounts Payable - .Default Company.Default Reserve1.Default Reserve2</t>
  </si>
  <si>
    <t>2205.311035.00.221102.0000.000.0000</t>
  </si>
  <si>
    <t>Community Utilities of In.Indiana Water Service Inc.Water.Trade Accounts Payable - .Default Company.Default Reserve1.Default Reserve2</t>
  </si>
  <si>
    <t>2205.311040.10.221102.0000.000.0000</t>
  </si>
  <si>
    <t>2205.311045.10.221102.0000.000.0000</t>
  </si>
  <si>
    <t>Community Utilities of In.Twin Lakes Utilities Inc .BS Combined.Trade Accounts Payable - .Default Company.Default Reserve1.Default Reserve2</t>
  </si>
  <si>
    <t>2205.311045.97.221102.0000.000.0000</t>
  </si>
  <si>
    <t>92</t>
  </si>
  <si>
    <t>Community Utilities of In.WSC Indiana BS.Cost Center - Shared Serv.Trade Accounts Payable - .Default Company.Default Reserve1.Default Reserve2</t>
  </si>
  <si>
    <t>2205.311050.92.221102.0000.000.0000</t>
  </si>
  <si>
    <t>Community Utilities of In.WSC Indiana BS.BS Combined.Trade Accounts Payable - .Default Company.Default Reserve1.Default Reserve2</t>
  </si>
  <si>
    <t>2205.311050.97.221102.0000.000.0000</t>
  </si>
  <si>
    <t>221103</t>
  </si>
  <si>
    <t>Community Utilities of In.State of IN Cost Center.Cost Center - Regional.Trade Accounts Payable RN.Default Company.Default Reserve1.Default Reserve2</t>
  </si>
  <si>
    <t>2205.311000.91.221103.0000.000.0000</t>
  </si>
  <si>
    <t>Community Utilities of In.Community Utilities of IN.Cost Center - Regional.Trade Accounts Payable RN.Default Company.Default Reserve1.Default Reserve2</t>
  </si>
  <si>
    <t>2205.311005.91.221103.0000.000.0000</t>
  </si>
  <si>
    <t>Community Utilities of In.Twin Lakes Utilities Inc .Water.Trade Accounts Payable RN.Default Company.Default Reserve1.Default Reserve2</t>
  </si>
  <si>
    <t>2205.311010.10.221103.0000.000.0000</t>
  </si>
  <si>
    <t>Community Utilities of In.Twin Lakes Utilities Inc .Wastewater.Trade Accounts Payable RN.Default Company.Default Reserve1.Default Reserve2</t>
  </si>
  <si>
    <t>2205.311015.15.221103.0000.000.0000</t>
  </si>
  <si>
    <t>Community Utilities of In.WSC of Indiana Inc W.Water.Trade Accounts Payable RN.Default Company.Default Reserve1.Default Reserve2</t>
  </si>
  <si>
    <t>2205.311025.10.221103.0000.000.0000</t>
  </si>
  <si>
    <t>Community Utilities of In.WSC of Indiana Inc S.Wastewater.Trade Accounts Payable RN.Default Company.Default Reserve1.Default Reserve2</t>
  </si>
  <si>
    <t>2205.311030.15.221103.0000.000.0000</t>
  </si>
  <si>
    <t>Community Utilities of In.WSC of Indiana Inc C.Default.Trade Accounts Payable RN.Default Company.Default Reserve1.Default Reserve2</t>
  </si>
  <si>
    <t>2205.311035.00.221103.0000.000.0000</t>
  </si>
  <si>
    <t>Community Utilities of In.Indiana Water Service Inc.Water.Trade Accounts Payable RN.Default Company.Default Reserve1.Default Reserve2</t>
  </si>
  <si>
    <t>2205.311040.10.221103.0000.000.0000</t>
  </si>
  <si>
    <t>Community Utilities of In.Twin Lakes Utilities Inc .BS Combined.Trade Accounts Payable RN.Default Company.Default Reserve1.Default Reserve2</t>
  </si>
  <si>
    <t>2205.311045.97.221103.0000.000.0000</t>
  </si>
  <si>
    <t>Community Utilities of In.WSC Indiana BS.BS Combined.Trade Accounts Payable RN.Default Company.Default Reserve1.Default Reserve2</t>
  </si>
  <si>
    <t>2205.311050.97.221103.0000.000.0000</t>
  </si>
  <si>
    <t>221104</t>
  </si>
  <si>
    <t>Community Utilities of In.State of IN Cost Center.Cost Center - Regional.Receipt Clearing.Default Company.Default Reserve1.Default Reserve2</t>
  </si>
  <si>
    <t>2205.311000.91.221104.0000.000.0000</t>
  </si>
  <si>
    <t>Community Utilities of In.Community Utilities of IN.Cost Center - Regional.Receipt Clearing.Default Company.Default Reserve1.Default Reserve2</t>
  </si>
  <si>
    <t>2205.311005.91.221104.0000.000.0000</t>
  </si>
  <si>
    <t>Community Utilities of In.Twin Lakes Utilities Inc .Water.Receipt Clearing.Default Company.Default Reserve1.Default Reserve2</t>
  </si>
  <si>
    <t>2205.311010.10.221104.0000.000.0000</t>
  </si>
  <si>
    <t>Community Utilities of In.Twin Lakes Utilities Inc .Wastewater.Receipt Clearing.Default Company.Default Reserve1.Default Reserve2</t>
  </si>
  <si>
    <t>2205.311015.15.221104.0000.000.0000</t>
  </si>
  <si>
    <t>Community Utilities of In.WSC of Indiana Inc W.Water.Receipt Clearing.Default Company.Default Reserve1.Default Reserve2</t>
  </si>
  <si>
    <t>2205.311025.10.221104.0000.000.0000</t>
  </si>
  <si>
    <t>Community Utilities of In.WSC of Indiana Inc S.Wastewater.Receipt Clearing.Default Company.Default Reserve1.Default Reserve2</t>
  </si>
  <si>
    <t>2205.311030.15.221104.0000.000.0000</t>
  </si>
  <si>
    <t>Community Utilities of In.WSC of Indiana Inc C.Default.Receipt Clearing.Default Company.Default Reserve1.Default Reserve2</t>
  </si>
  <si>
    <t>2205.311035.00.221104.0000.000.0000</t>
  </si>
  <si>
    <t>Community Utilities of In.Indiana Water Service Inc.Water.Receipt Clearing.Default Company.Default Reserve1.Default Reserve2</t>
  </si>
  <si>
    <t>2205.311040.10.221104.0000.000.0000</t>
  </si>
  <si>
    <t>221203</t>
  </si>
  <si>
    <t>Community Utilities of In.State of IN Cost Center.Cost Center - Regional.Accounts Payable - Other.Default Company.Default Reserve1.Default Reserve2</t>
  </si>
  <si>
    <t>2205.311000.91.221203.0000.000.0000</t>
  </si>
  <si>
    <t>Community Utilities of In.Twin Lakes Utilities Inc .Water.Accounts Payable - Other.Default Company.Default Reserve1.Default Reserve2</t>
  </si>
  <si>
    <t>2205.311010.10.221203.0000.000.0000</t>
  </si>
  <si>
    <t>Community Utilities of In.Twin Lakes Utilities Inc .Wastewater.Accounts Payable - Other.Default Company.Default Reserve1.Default Reserve2</t>
  </si>
  <si>
    <t>2205.311015.15.221203.0000.000.0000</t>
  </si>
  <si>
    <t>Community Utilities of In.Twin Lakes Utilities Inc .Default.Accounts Payable - Other.Default Company.Default Reserve1.Default Reserve2</t>
  </si>
  <si>
    <t>2205.311020.00.221203.0000.000.0000</t>
  </si>
  <si>
    <t>Community Utilities of In.WSC of Indiana Inc S.Wastewater.Accounts Payable - Other.Default Company.Default Reserve1.Default Reserve2</t>
  </si>
  <si>
    <t>2205.311030.15.221203.0000.000.0000</t>
  </si>
  <si>
    <t>Community Utilities of In.WSC of Indiana Inc C.Default.Accounts Payable - Other.Default Company.Default Reserve1.Default Reserve2</t>
  </si>
  <si>
    <t>2205.311035.00.221203.0000.000.0000</t>
  </si>
  <si>
    <t>Community Utilities of In.Indiana Water Service Inc.Water.Accounts Payable - Other.Default Company.Default Reserve1.Default Reserve2</t>
  </si>
  <si>
    <t>2205.311040.10.221203.0000.000.0000</t>
  </si>
  <si>
    <t>Community Utilities of In.Twin Lakes Utilities Inc .BS Combined.Accounts Payable - Other.Default Company.Default Reserve1.Default Reserve2</t>
  </si>
  <si>
    <t>2205.311045.97.221203.0000.000.0000</t>
  </si>
  <si>
    <t>Community Utilities of In.WSC Indiana BS.BS Combined.Accounts Payable - Other.Default Company.Default Reserve1.Default Reserve2</t>
  </si>
  <si>
    <t>2205.311050.97.221203.0000.000.0000</t>
  </si>
  <si>
    <t>222101</t>
  </si>
  <si>
    <t>Community Utilities of In.State of IN Cost Center.Cost Center - Regional.Accrued Expenses.Default Company.Default Reserve1.Default Reserve2</t>
  </si>
  <si>
    <t>2205.311000.91.222101.0000.000.0000</t>
  </si>
  <si>
    <t>Community Utilities of In.Twin Lakes Utilities Inc .Water.Accrued Expenses.Default Company.Default Reserve1.Default Reserve2</t>
  </si>
  <si>
    <t>2205.311010.10.222101.0000.000.0000</t>
  </si>
  <si>
    <t>Community Utilities of In.Twin Lakes Utilities Inc .Wastewater.Accrued Expenses.Default Company.Default Reserve1.Default Reserve2</t>
  </si>
  <si>
    <t>2205.311015.15.222101.0000.000.0000</t>
  </si>
  <si>
    <t>Community Utilities of In.WSC of Indiana Inc W.Water.Accrued Expenses.Default Company.Default Reserve1.Default Reserve2</t>
  </si>
  <si>
    <t>2205.311025.10.222101.0000.000.0000</t>
  </si>
  <si>
    <t>Community Utilities of In.WSC of Indiana Inc S.Wastewater.Accrued Expenses.Default Company.Default Reserve1.Default Reserve2</t>
  </si>
  <si>
    <t>2205.311030.15.222101.0000.000.0000</t>
  </si>
  <si>
    <t>Community Utilities of In.Indiana Water Service Inc.Water.Accrued Expenses.Default Company.Default Reserve1.Default Reserve2</t>
  </si>
  <si>
    <t>2205.311040.10.222101.0000.000.0000</t>
  </si>
  <si>
    <t>222102</t>
  </si>
  <si>
    <t>Community Utilities of In.Community Utilities of IN.Cost Center - Regional.Accrued Electric.Default Company.Default Reserve1.Default Reserve2</t>
  </si>
  <si>
    <t>2205.311005.91.222102.0000.000.0000</t>
  </si>
  <si>
    <t>Community Utilities of In.Twin Lakes Utilities Inc .Water.Accrued Electric.Default Company.Default Reserve1.Default Reserve2</t>
  </si>
  <si>
    <t>2205.311010.10.222102.0000.000.0000</t>
  </si>
  <si>
    <t>Community Utilities of In.Twin Lakes Utilities Inc .Wastewater.Accrued Electric.Default Company.Default Reserve1.Default Reserve2</t>
  </si>
  <si>
    <t>2205.311015.15.222102.0000.000.0000</t>
  </si>
  <si>
    <t>Community Utilities of In.WSC of Indiana Inc W.Water.Accrued Electric.Default Company.Default Reserve1.Default Reserve2</t>
  </si>
  <si>
    <t>2205.311025.10.222102.0000.000.0000</t>
  </si>
  <si>
    <t>Community Utilities of In.WSC of Indiana Inc S.Wastewater.Accrued Electric.Default Company.Default Reserve1.Default Reserve2</t>
  </si>
  <si>
    <t>2205.311030.15.222102.0000.000.0000</t>
  </si>
  <si>
    <t>2205.311045.10.222102.0000.000.0000</t>
  </si>
  <si>
    <t>Community Utilities of In.Twin Lakes Utilities Inc .BS Combined.Accrued Electric.Default Company.Default Reserve1.Default Reserve2</t>
  </si>
  <si>
    <t>2205.311045.97.222102.0000.000.0000</t>
  </si>
  <si>
    <t>222103</t>
  </si>
  <si>
    <t>Community Utilities of In.Indiana Water Service Inc.Water.Accrued Water.Default Company.Default Reserve1.Default Reserve2</t>
  </si>
  <si>
    <t>2205.311040.10.222103.0000.000.0000</t>
  </si>
  <si>
    <t>222202</t>
  </si>
  <si>
    <t>Community Utilities of In.State of IN Cost Center.Cost Center - Regional.Bonus Accrual.Default Company.Default Reserve1.Default Reserve2</t>
  </si>
  <si>
    <t>2205.311000.91.222202.0000.000.0000</t>
  </si>
  <si>
    <t>222206</t>
  </si>
  <si>
    <t>Community Utilities of In.Twin Lakes Utilities Inc .Water.Accrued Payroll.Default Company.Default Reserve1.Default Reserve2</t>
  </si>
  <si>
    <t>2205.311010.10.222206.0000.000.0000</t>
  </si>
  <si>
    <t>Community Utilities of In.Twin Lakes Utilities Inc .Wastewater.Accrued Payroll.Default Company.Default Reserve1.Default Reserve2</t>
  </si>
  <si>
    <t>2205.311015.15.222206.0000.000.0000</t>
  </si>
  <si>
    <t>Community Utilities of In.WSC of Indiana Inc W.Water.Accrued Payroll.Default Company.Default Reserve1.Default Reserve2</t>
  </si>
  <si>
    <t>2205.311025.10.222206.0000.000.0000</t>
  </si>
  <si>
    <t>Community Utilities of In.WSC of Indiana Inc S.Wastewater.Accrued Payroll.Default Company.Default Reserve1.Default Reserve2</t>
  </si>
  <si>
    <t>2205.311030.15.222206.0000.000.0000</t>
  </si>
  <si>
    <t>Community Utilities of In.Indiana Water Service Inc.Water.Accrued Payroll.Default Company.Default Reserve1.Default Reserve2</t>
  </si>
  <si>
    <t>2205.311040.10.222206.0000.000.0000</t>
  </si>
  <si>
    <t>223101</t>
  </si>
  <si>
    <t>Community Utilities of In.State of IN Cost Center.Cost Center - Regional - .Accrued Taxes General.Default Company.Default Reserve1.Default Reserve2</t>
  </si>
  <si>
    <t>2205.311000.75.223101.0000.000.0000</t>
  </si>
  <si>
    <t>Community Utilities of In.State of IN Cost Center.Cost Center - Regional.Accrued Taxes General.Default Company.Default Reserve1.Default Reserve2</t>
  </si>
  <si>
    <t>2205.311000.91.223101.0000.000.0000</t>
  </si>
  <si>
    <t>Community Utilities of In.Community Utilities of IN.Cost Center - Regional.Accrued Taxes General.Default Company.Default Reserve1.Default Reserve2</t>
  </si>
  <si>
    <t>2205.311005.91.223101.0000.000.0000</t>
  </si>
  <si>
    <t>Community Utilities of In.Twin Lakes Utilities Inc .Water.Accrued Taxes General.Default Company.Default Reserve1.Default Reserve2</t>
  </si>
  <si>
    <t>2205.311010.10.223101.0000.000.0000</t>
  </si>
  <si>
    <t>Community Utilities of In.Twin Lakes Utilities Inc .Water - Allocation.Accrued Taxes General.Default Company.Default Reserve1.Default Reserve2</t>
  </si>
  <si>
    <t>2205.311010.71.223101.0000.000.0000</t>
  </si>
  <si>
    <t>Community Utilities of In.Twin Lakes Utilities Inc .Wastewater.Accrued Taxes General.Default Company.Default Reserve1.Default Reserve2</t>
  </si>
  <si>
    <t>2205.311015.15.223101.0000.000.0000</t>
  </si>
  <si>
    <t>Community Utilities of In.Twin Lakes Utilities Inc .Wastewater - Allocation.Accrued Taxes General.Default Company.Default Reserve1.Default Reserve2</t>
  </si>
  <si>
    <t>2205.311015.72.223101.0000.000.0000</t>
  </si>
  <si>
    <t>Community Utilities of In.WSC of Indiana Inc W.Water.Accrued Taxes General.Default Company.Default Reserve1.Default Reserve2</t>
  </si>
  <si>
    <t>2205.311025.10.223101.0000.000.0000</t>
  </si>
  <si>
    <t>Community Utilities of In.WSC of Indiana Inc W.Water - Allocation.Accrued Taxes General.Default Company.Default Reserve1.Default Reserve2</t>
  </si>
  <si>
    <t>2205.311025.71.223101.0000.000.0000</t>
  </si>
  <si>
    <t>Community Utilities of In.WSC of Indiana Inc S.Wastewater.Accrued Taxes General.Default Company.Default Reserve1.Default Reserve2</t>
  </si>
  <si>
    <t>2205.311030.15.223101.0000.000.0000</t>
  </si>
  <si>
    <t>Community Utilities of In.WSC of Indiana Inc S.Wastewater - Allocation.Accrued Taxes General.Default Company.Default Reserve1.Default Reserve2</t>
  </si>
  <si>
    <t>2205.311030.72.223101.0000.000.0000</t>
  </si>
  <si>
    <t>Community Utilities of In.Indiana Water Service Inc.Water.Accrued Taxes General.Default Company.Default Reserve1.Default Reserve2</t>
  </si>
  <si>
    <t>2205.311040.10.223101.0000.000.0000</t>
  </si>
  <si>
    <t>Community Utilities of In.Indiana Water Service Inc.Water - Allocation.Accrued Taxes General.Default Company.Default Reserve1.Default Reserve2</t>
  </si>
  <si>
    <t>2205.311040.71.223101.0000.000.0000</t>
  </si>
  <si>
    <t>Community Utilities of In.Twin Lakes Utilities Inc .BS Combined - Allocation.Accrued Taxes General.Default Company.Default Reserve1.Default Reserve2</t>
  </si>
  <si>
    <t>2205.311045.78.223101.0000.000.0000</t>
  </si>
  <si>
    <t>Community Utilities of In.Twin Lakes Utilities Inc .BS Combined.Accrued Taxes General.Default Company.Default Reserve1.Default Reserve2</t>
  </si>
  <si>
    <t>2205.311045.97.223101.0000.000.0000</t>
  </si>
  <si>
    <t>Community Utilities of In.WSC Indiana BS.BS Combined - Allocation.Accrued Taxes General.Default Company.Default Reserve1.Default Reserve2</t>
  </si>
  <si>
    <t>2205.311050.78.223101.0000.000.0000</t>
  </si>
  <si>
    <t>Community Utilities of In.WSC Indiana BS.BS Combined.Accrued Taxes General.Default Company.Default Reserve1.Default Reserve2</t>
  </si>
  <si>
    <t>2205.311050.97.223101.0000.000.0000</t>
  </si>
  <si>
    <t>223102</t>
  </si>
  <si>
    <t>Community Utilities of In.Indiana Water Service Inc.Water.Accrued Gross Receipts/CA.Default Company.Default Reserve1.Default Reserve2</t>
  </si>
  <si>
    <t>2205.311040.10.223102.0000.000.0000</t>
  </si>
  <si>
    <t>223103</t>
  </si>
  <si>
    <t>Community Utilities of In.Twin Lakes Utilities Inc .Water - Allocation.Accrued Real Estate Prope.Default Company.Default Reserve1.Default Reserve2</t>
  </si>
  <si>
    <t>2205.311010.71.223103.0000.000.0000</t>
  </si>
  <si>
    <t>Community Utilities of In.Twin Lakes Utilities Inc .Wastewater - Allocation.Accrued Real Estate Prope.Default Company.Default Reserve1.Default Reserve2</t>
  </si>
  <si>
    <t>2205.311015.72.223103.0000.000.0000</t>
  </si>
  <si>
    <t>Community Utilities of In.WSC of Indiana Inc W.Water - Allocation.Accrued Real Estate Prope.Default Company.Default Reserve1.Default Reserve2</t>
  </si>
  <si>
    <t>2205.311025.71.223103.0000.000.0000</t>
  </si>
  <si>
    <t>Community Utilities of In.WSC of Indiana Inc S.Wastewater - Allocation.Accrued Real Estate Prope.Default Company.Default Reserve1.Default Reserve2</t>
  </si>
  <si>
    <t>2205.311030.72.223103.0000.000.0000</t>
  </si>
  <si>
    <t>Community Utilities of In.Indiana Water Service Inc.Water.Accrued Real Estate Prope.Default Company.Default Reserve1.Default Reserve2</t>
  </si>
  <si>
    <t>2205.311040.10.223103.0000.000.0000</t>
  </si>
  <si>
    <t>Community Utilities of In.Indiana Water Service Inc.Water - Allocation.Accrued Real Estate Prope.Default Company.Default Reserve1.Default Reserve2</t>
  </si>
  <si>
    <t>2205.311040.71.223103.0000.000.0000</t>
  </si>
  <si>
    <t>Community Utilities of In.Twin Lakes Utilities Inc .BS Combined - Allocation.Accrued Real Estate Prope.Default Company.Default Reserve1.Default Reserve2</t>
  </si>
  <si>
    <t>2205.311045.78.223103.0000.000.0000</t>
  </si>
  <si>
    <t>Community Utilities of In.Twin Lakes Utilities Inc .BS Combined.Accrued Real Estate Prope.Default Company.Default Reserve1.Default Reserve2</t>
  </si>
  <si>
    <t>2205.311045.97.223103.0000.000.0000</t>
  </si>
  <si>
    <t>Community Utilities of In.WSC Indiana BS.BS Combined - Allocation.Accrued Real Estate Prope.Default Company.Default Reserve1.Default Reserve2</t>
  </si>
  <si>
    <t>2205.311050.78.223103.0000.000.0000</t>
  </si>
  <si>
    <t>Community Utilities of In.WSC Indiana BS.BS Combined.Accrued Real Estate Prope.Default Company.Default Reserve1.Default Reserve2</t>
  </si>
  <si>
    <t>2205.311050.97.223103.0000.000.0000</t>
  </si>
  <si>
    <t>223105</t>
  </si>
  <si>
    <t>Community Utilities of In.Twin Lakes Utilities Inc .Water - Allocation.Accrued Franchise Tax A.Default Company.Default Reserve1.Default Reserve2</t>
  </si>
  <si>
    <t>2205.311010.71.223105.0000.000.0000</t>
  </si>
  <si>
    <t>Community Utilities of In.Twin Lakes Utilities Inc .Wastewater - Allocation.Accrued Franchise Tax A.Default Company.Default Reserve1.Default Reserve2</t>
  </si>
  <si>
    <t>2205.311015.72.223105.0000.000.0000</t>
  </si>
  <si>
    <t>Community Utilities of In.WSC of Indiana Inc W.Water - Allocation.Accrued Franchise Tax A.Default Company.Default Reserve1.Default Reserve2</t>
  </si>
  <si>
    <t>2205.311025.71.223105.0000.000.0000</t>
  </si>
  <si>
    <t>Community Utilities of In.WSC of Indiana Inc S.Wastewater - Allocation.Accrued Franchise Tax A.Default Company.Default Reserve1.Default Reserve2</t>
  </si>
  <si>
    <t>2205.311030.72.223105.0000.000.0000</t>
  </si>
  <si>
    <t>Community Utilities of In.Indiana Water Service Inc.Water - Allocation.Accrued Franchise Tax A.Default Company.Default Reserve1.Default Reserve2</t>
  </si>
  <si>
    <t>2205.311040.71.223105.0000.000.0000</t>
  </si>
  <si>
    <t>Community Utilities of In.Twin Lakes Utilities Inc .BS Combined - Allocation.Accrued Franchise Tax A.Default Company.Default Reserve1.Default Reserve2</t>
  </si>
  <si>
    <t>2205.311045.78.223105.0000.000.0000</t>
  </si>
  <si>
    <t>Community Utilities of In.WSC Indiana BS.BS Combined - Allocation.Accrued Franchise Tax A.Default Company.Default Reserve1.Default Reserve2</t>
  </si>
  <si>
    <t>2205.311050.78.223105.0000.000.0000</t>
  </si>
  <si>
    <t>223106</t>
  </si>
  <si>
    <t>Community Utilities of In.Indiana Water Service Inc.Water.Accrued Utility and Commi.Default Company.Default Reserve1.Default Reserve2</t>
  </si>
  <si>
    <t>2205.311040.10.223106.0000.000.0000</t>
  </si>
  <si>
    <t>Community Utilities of In.Twin Lakes Utilities Inc .BS Combined.Accrued Utility and Commi.Default Company.Default Reserve1.Default Reserve2</t>
  </si>
  <si>
    <t>2205.311045.97.223106.0000.000.0000</t>
  </si>
  <si>
    <t>Community Utilities of In.WSC Indiana BS.BS Combined.Accrued Utility and Commi.Default Company.Default Reserve1.Default Reserve2</t>
  </si>
  <si>
    <t>2205.311050.97.223106.0000.000.0000</t>
  </si>
  <si>
    <t>223205</t>
  </si>
  <si>
    <t>Community Utilities of In.Indiana Water Service Inc.Water.Accrued Sales Tax.Default Company.Default Reserve1.Default Reserve2</t>
  </si>
  <si>
    <t>2205.311040.10.223205.0000.000.0000</t>
  </si>
  <si>
    <t>Community Utilities of In.Twin Lakes Utilities Inc .BS Combined.Accrued Sales Tax.Default Company.Default Reserve1.Default Reserve2</t>
  </si>
  <si>
    <t>2205.311045.97.223205.0000.000.0000</t>
  </si>
  <si>
    <t>Community Utilities of In.WSC Indiana BS.Cost Center - Shared Serv.Accrued Sales Tax.Default Company.Default Reserve1.Default Reserve2</t>
  </si>
  <si>
    <t>2205.311050.92.223205.0000.000.0000</t>
  </si>
  <si>
    <t>Community Utilities of In.WSC Indiana BS.BS Combined.Accrued Sales Tax.Default Company.Default Reserve1.Default Reserve2</t>
  </si>
  <si>
    <t>2205.311050.97.223205.0000.000.0000</t>
  </si>
  <si>
    <t>223206</t>
  </si>
  <si>
    <t>Community Utilities of In.State of IN Cost Center.Cost Center - Regional - .Accrued Use Tax.Default Company.Default Reserve1.Default Reserve2</t>
  </si>
  <si>
    <t>2205.311000.75.223206.0000.000.0000</t>
  </si>
  <si>
    <t>Community Utilities of In.State of IN Cost Center.Cost Center - Regional.Accrued Use Tax.Default Company.Default Reserve1.Default Reserve2</t>
  </si>
  <si>
    <t>2205.311000.91.223206.0000.000.0000</t>
  </si>
  <si>
    <t>Community Utilities of In.Twin Lakes Utilities Inc .Water.Accrued Use Tax.Default Company.Default Reserve1.Default Reserve2</t>
  </si>
  <si>
    <t>2205.311010.10.223206.0000.000.0000</t>
  </si>
  <si>
    <t>Community Utilities of In.Twin Lakes Utilities Inc .Water - Allocation.Accrued Use Tax.Default Company.Default Reserve1.Default Reserve2</t>
  </si>
  <si>
    <t>2205.311010.71.223206.0000.000.0000</t>
  </si>
  <si>
    <t>Community Utilities of In.Twin Lakes Utilities Inc .Wastewater - Allocation.Accrued Use Tax.Default Company.Default Reserve1.Default Reserve2</t>
  </si>
  <si>
    <t>2205.311015.72.223206.0000.000.0000</t>
  </si>
  <si>
    <t>Community Utilities of In.WSC of Indiana Inc W.Water - Allocation.Accrued Use Tax.Default Company.Default Reserve1.Default Reserve2</t>
  </si>
  <si>
    <t>2205.311025.71.223206.0000.000.0000</t>
  </si>
  <si>
    <t>Community Utilities of In.WSC of Indiana Inc S.Wastewater - Allocation.Accrued Use Tax.Default Company.Default Reserve1.Default Reserve2</t>
  </si>
  <si>
    <t>2205.311030.72.223206.0000.000.0000</t>
  </si>
  <si>
    <t>Community Utilities of In.Indiana Water Service Inc.Water.Accrued Use Tax.Default Company.Default Reserve1.Default Reserve2</t>
  </si>
  <si>
    <t>2205.311040.10.223206.0000.000.0000</t>
  </si>
  <si>
    <t>Community Utilities of In.Indiana Water Service Inc.Water - Allocation.Accrued Use Tax.Default Company.Default Reserve1.Default Reserve2</t>
  </si>
  <si>
    <t>2205.311040.71.223206.0000.000.0000</t>
  </si>
  <si>
    <t>Community Utilities of In.Twin Lakes Utilities Inc .BS Combined - Allocation.Accrued Use Tax.Default Company.Default Reserve1.Default Reserve2</t>
  </si>
  <si>
    <t>2205.311045.78.223206.0000.000.0000</t>
  </si>
  <si>
    <t>Community Utilities of In.Twin Lakes Utilities Inc .BS Combined.Accrued Use Tax.Default Company.Default Reserve1.Default Reserve2</t>
  </si>
  <si>
    <t>2205.311045.97.223206.0000.000.0000</t>
  </si>
  <si>
    <t>Community Utilities of In.WSC Indiana BS.BS Combined - Allocation.Accrued Use Tax.Default Company.Default Reserve1.Default Reserve2</t>
  </si>
  <si>
    <t>2205.311050.78.223206.0000.000.0000</t>
  </si>
  <si>
    <t>Community Utilities of In.WSC Indiana BS.BS Combined.Accrued Use Tax.Default Company.Default Reserve1.Default Reserve2</t>
  </si>
  <si>
    <t>2205.311050.97.223206.0000.000.0000</t>
  </si>
  <si>
    <t>223207</t>
  </si>
  <si>
    <t>Community Utilities of In.WSC Indiana BS.BS Combined.Accrued County Tax A.Default Company.Default Reserve1.Default Reserve2</t>
  </si>
  <si>
    <t>2205.311050.97.223207.0000.000.0000</t>
  </si>
  <si>
    <t>223304</t>
  </si>
  <si>
    <t>Community Utilities of In.State of IN Cost Center.Cost Center - Regional - .Accrued Employment FICA.Default Company.Default Reserve1.Default Reserve2</t>
  </si>
  <si>
    <t>2205.311000.75.223304.0000.000.0000</t>
  </si>
  <si>
    <t>Community Utilities of In.State of IN Cost Center.Cost Center - Regional.Accrued Employment FICA.Default Company.Default Reserve1.Default Reserve2</t>
  </si>
  <si>
    <t>2205.311000.91.223304.0000.000.0000</t>
  </si>
  <si>
    <t>Community Utilities of In.Twin Lakes Utilities Inc .Water - Allocation.Accrued Employment FICA.Default Company.Default Reserve1.Default Reserve2</t>
  </si>
  <si>
    <t>2205.311010.71.223304.0000.000.0000</t>
  </si>
  <si>
    <t>Community Utilities of In.Twin Lakes Utilities Inc .Wastewater - Allocation.Accrued Employment FICA.Default Company.Default Reserve1.Default Reserve2</t>
  </si>
  <si>
    <t>2205.311015.72.223304.0000.000.0000</t>
  </si>
  <si>
    <t>Community Utilities of In.WSC of Indiana Inc W.Water - Allocation.Accrued Employment FICA.Default Company.Default Reserve1.Default Reserve2</t>
  </si>
  <si>
    <t>2205.311025.71.223304.0000.000.0000</t>
  </si>
  <si>
    <t>Community Utilities of In.WSC of Indiana Inc S.Wastewater - Allocation.Accrued Employment FICA.Default Company.Default Reserve1.Default Reserve2</t>
  </si>
  <si>
    <t>2205.311030.72.223304.0000.000.0000</t>
  </si>
  <si>
    <t>Community Utilities of In.Indiana Water Service Inc.Water - Allocation.Accrued Employment FICA.Default Company.Default Reserve1.Default Reserve2</t>
  </si>
  <si>
    <t>2205.311040.71.223304.0000.000.0000</t>
  </si>
  <si>
    <t>223305</t>
  </si>
  <si>
    <t>Community Utilities of In.Twin Lakes Utilities Inc .Water - Allocation.Accrued Employment Medica.Default Company.Default Reserve1.Default Reserve2</t>
  </si>
  <si>
    <t>2205.311010.71.223305.0000.000.0000</t>
  </si>
  <si>
    <t>Community Utilities of In.Twin Lakes Utilities Inc .Wastewater - Allocation.Accrued Employment Medica.Default Company.Default Reserve1.Default Reserve2</t>
  </si>
  <si>
    <t>2205.311015.72.223305.0000.000.0000</t>
  </si>
  <si>
    <t>Community Utilities of In.WSC of Indiana Inc W.Water - Allocation.Accrued Employment Medica.Default Company.Default Reserve1.Default Reserve2</t>
  </si>
  <si>
    <t>2205.311025.71.223305.0000.000.0000</t>
  </si>
  <si>
    <t>Community Utilities of In.WSC of Indiana Inc S.Wastewater - Allocation.Accrued Employment Medica.Default Company.Default Reserve1.Default Reserve2</t>
  </si>
  <si>
    <t>2205.311030.72.223305.0000.000.0000</t>
  </si>
  <si>
    <t>Community Utilities of In.Indiana Water Service Inc.Water - Allocation.Accrued Employment Medica.Default Company.Default Reserve1.Default Reserve2</t>
  </si>
  <si>
    <t>2205.311040.71.223305.0000.000.0000</t>
  </si>
  <si>
    <t>223306</t>
  </si>
  <si>
    <t>Community Utilities of In.Twin Lakes Utilities Inc .Water - Allocation.Accrued Unemployment Tax .Default Company.Default Reserve1.Default Reserve2</t>
  </si>
  <si>
    <t>2205.311010.71.223306.0000.000.0000</t>
  </si>
  <si>
    <t>Community Utilities of In.Twin Lakes Utilities Inc .Wastewater - Allocation.Accrued Unemployment Tax .Default Company.Default Reserve1.Default Reserve2</t>
  </si>
  <si>
    <t>2205.311015.72.223306.0000.000.0000</t>
  </si>
  <si>
    <t>Community Utilities of In.WSC of Indiana Inc W.Water - Allocation.Accrued Unemployment Tax .Default Company.Default Reserve1.Default Reserve2</t>
  </si>
  <si>
    <t>2205.311025.71.223306.0000.000.0000</t>
  </si>
  <si>
    <t>Community Utilities of In.WSC of Indiana Inc S.Wastewater - Allocation.Accrued Unemployment Tax .Default Company.Default Reserve1.Default Reserve2</t>
  </si>
  <si>
    <t>2205.311030.72.223306.0000.000.0000</t>
  </si>
  <si>
    <t>Community Utilities of In.Indiana Water Service Inc.Water - Allocation.Accrued Unemployment Tax .Default Company.Default Reserve1.Default Reserve2</t>
  </si>
  <si>
    <t>2205.311040.71.223306.0000.000.0000</t>
  </si>
  <si>
    <t>223307</t>
  </si>
  <si>
    <t>2205.311010.71.223307.0000.000.0000</t>
  </si>
  <si>
    <t>2205.311015.72.223307.0000.000.0000</t>
  </si>
  <si>
    <t>2205.311025.71.223307.0000.000.0000</t>
  </si>
  <si>
    <t>2205.311030.72.223307.0000.000.0000</t>
  </si>
  <si>
    <t>2205.311040.71.223307.0000.000.0000</t>
  </si>
  <si>
    <t>223502</t>
  </si>
  <si>
    <t>Community Utilities of In.Community Utilities of IN.Cost Center - Regional.Accrued State Income Tax.Default Company.Default Reserve1.Default Reserve2</t>
  </si>
  <si>
    <t>2205.311005.91.223502.0000.000.0000</t>
  </si>
  <si>
    <t>Community Utilities of In.Twin Lakes Utilities Inc .Water - Allocation.Accrued State Income Tax.Default Company.Default Reserve1.Default Reserve2</t>
  </si>
  <si>
    <t>2205.311010.71.223502.0000.000.0000</t>
  </si>
  <si>
    <t>Community Utilities of In.Twin Lakes Utilities Inc .Wastewater - Allocation.Accrued State Income Tax.Default Company.Default Reserve1.Default Reserve2</t>
  </si>
  <si>
    <t>2205.311015.72.223502.0000.000.0000</t>
  </si>
  <si>
    <t>Community Utilities of In.WSC of Indiana Inc W.Water - Allocation.Accrued State Income Tax.Default Company.Default Reserve1.Default Reserve2</t>
  </si>
  <si>
    <t>2205.311025.71.223502.0000.000.0000</t>
  </si>
  <si>
    <t>Community Utilities of In.WSC of Indiana Inc S.Wastewater - Allocation.Accrued State Income Tax.Default Company.Default Reserve1.Default Reserve2</t>
  </si>
  <si>
    <t>2205.311030.72.223502.0000.000.0000</t>
  </si>
  <si>
    <t>Community Utilities of In.Indiana Water Service Inc.Water.Accrued State Income Tax.Default Company.Default Reserve1.Default Reserve2</t>
  </si>
  <si>
    <t>2205.311040.10.223502.0000.000.0000</t>
  </si>
  <si>
    <t>Community Utilities of In.Indiana Water Service Inc.Water - Allocation.Accrued State Income Tax.Default Company.Default Reserve1.Default Reserve2</t>
  </si>
  <si>
    <t>2205.311040.71.223502.0000.000.0000</t>
  </si>
  <si>
    <t>Community Utilities of In.Twin Lakes Utilities Inc .BS Combined - Allocation.Accrued State Income Tax.Default Company.Default Reserve1.Default Reserve2</t>
  </si>
  <si>
    <t>2205.311045.78.223502.0000.000.0000</t>
  </si>
  <si>
    <t>Community Utilities of In.Twin Lakes Utilities Inc .BS Combined.Accrued State Income Tax.Default Company.Default Reserve1.Default Reserve2</t>
  </si>
  <si>
    <t>2205.311045.97.223502.0000.000.0000</t>
  </si>
  <si>
    <t>Community Utilities of In.WSC Indiana BS.BS Combined - Allocation.Accrued State Income Tax.Default Company.Default Reserve1.Default Reserve2</t>
  </si>
  <si>
    <t>2205.311050.78.223502.0000.000.0000</t>
  </si>
  <si>
    <t>Community Utilities of In.WSC Indiana BS.BS Combined.Accrued State Income Tax.Default Company.Default Reserve1.Default Reserve2</t>
  </si>
  <si>
    <t>2205.311050.97.223502.0000.000.0000</t>
  </si>
  <si>
    <t>224003</t>
  </si>
  <si>
    <t>Community Utilities of In.Indiana Water Service Inc.Water.Accrued Interest - Custom.Default Company.Default Reserve1.Default Reserve2</t>
  </si>
  <si>
    <t>2205.311040.10.224003.0000.000.0000</t>
  </si>
  <si>
    <t>Community Utilities of In.Twin Lakes Utilities Inc .BS Combined.Accrued Interest - Custom.Default Company.Default Reserve1.Default Reserve2</t>
  </si>
  <si>
    <t>2205.311045.97.224003.0000.000.0000</t>
  </si>
  <si>
    <t>Community Utilities of In.WSC Indiana BS.BS Combined.Accrued Interest - Custom.Default Company.Default Reserve1.Default Reserve2</t>
  </si>
  <si>
    <t>2205.311050.97.224003.0000.000.0000</t>
  </si>
  <si>
    <t>231001</t>
  </si>
  <si>
    <t>Community Utilities of In.Indiana Water Service Inc.Water.Customer Deposits.Default Company.Default Reserve1.Default Reserve2</t>
  </si>
  <si>
    <t>2205.311040.10.231001.0000.000.0000</t>
  </si>
  <si>
    <t>Community Utilities of In.Twin Lakes Utilities Inc .BS Combined.Customer Deposits.Default Company.Default Reserve1.Default Reserve2</t>
  </si>
  <si>
    <t>2205.311045.97.231001.0000.000.0000</t>
  </si>
  <si>
    <t>Community Utilities of In.WSC Indiana BS.BS Combined.Customer Deposits.Default Company.Default Reserve1.Default Reserve2</t>
  </si>
  <si>
    <t>2205.311050.97.231001.0000.000.0000</t>
  </si>
  <si>
    <t>231003</t>
  </si>
  <si>
    <t>Community Utilities of In.Twin Lakes Utilities Inc .Water.Customer Refunds.Default Company.Default Reserve1.Default Reserve2</t>
  </si>
  <si>
    <t>2205.311010.10.231003.0000.000.0000</t>
  </si>
  <si>
    <t>Community Utilities of In.WSC of Indiana Inc W.Water.Customer Refunds.Default Company.Default Reserve1.Default Reserve2</t>
  </si>
  <si>
    <t>2205.311025.10.231003.0000.000.0000</t>
  </si>
  <si>
    <t>Community Utilities of In.Indiana Water Service Inc.Water.Customer Refunds.Default Company.Default Reserve1.Default Reserve2</t>
  </si>
  <si>
    <t>2205.311040.10.231003.0000.000.0000</t>
  </si>
  <si>
    <t>Community Utilities of In.Twin Lakes Utilities Inc .BS Combined.Customer Refunds.Default Company.Default Reserve1.Default Reserve2</t>
  </si>
  <si>
    <t>2205.311045.97.231003.0000.000.0000</t>
  </si>
  <si>
    <t>Community Utilities of In.WSC Indiana BS.BS Combined.Customer Refunds.Default Company.Default Reserve1.Default Reserve2</t>
  </si>
  <si>
    <t>2205.311050.97.231003.0000.000.0000</t>
  </si>
  <si>
    <t>233002</t>
  </si>
  <si>
    <t>Community Utilities of In.Indiana Water Service Inc.Water.Intercompany Trade Accoun.Default Company.Default Reserve1.Default Reserve2</t>
  </si>
  <si>
    <t>2205.311040.10.233002.0000.000.0000</t>
  </si>
  <si>
    <t>Community Utilities of In.Indiana Water Service Inc.Water - Allocation.Intercompany Trade Accoun.Default Company.Default Reserve1.Default Reserve2</t>
  </si>
  <si>
    <t>2205.311040.71.233002.0000.000.0000</t>
  </si>
  <si>
    <t>Community Utilities of In.Twin Lakes Utilities Inc .BS Combined - Allocation.Intercompany Trade Accoun.Default Company.Default Reserve1.Default Reserve2</t>
  </si>
  <si>
    <t>2205.311045.78.233002.0000.000.0000</t>
  </si>
  <si>
    <t>Community Utilities of In.Twin Lakes Utilities Inc .BS Combined.Intercompany Trade Accoun.Default Company.Default Reserve1.Default Reserve2</t>
  </si>
  <si>
    <t>2205.311045.97.233002.0000.000.0000</t>
  </si>
  <si>
    <t>Community Utilities of In.WSC Indiana BS.BS Combined - Allocation.Intercompany Trade Accoun.Default Company.Default Reserve1.Default Reserve2</t>
  </si>
  <si>
    <t>2205.311050.78.233002.0000.000.0000</t>
  </si>
  <si>
    <t>Community Utilities of In.WSC Indiana BS.BS Combined.Intercompany Trade Accoun.Default Company.Default Reserve1.Default Reserve2</t>
  </si>
  <si>
    <t>2205.311050.97.233002.0000.000.0000</t>
  </si>
  <si>
    <t>234001</t>
  </si>
  <si>
    <t>Community Utilities of In.Twin Lakes Utilities Inc .BS Combined.Intercompany Non-Trade Ac.Default Company.Default Reserve1.Default Reserve2</t>
  </si>
  <si>
    <t>2205.311045.97.234001.0000.000.0000</t>
  </si>
  <si>
    <t>Intercompany Payable - Trade</t>
  </si>
  <si>
    <t>255001</t>
  </si>
  <si>
    <t>Community Utilities of In.State of IN Cost Center.Cost Center - Regional.Deferred Federal Tax Liab.Default Company.Default Reserve1.Default Reserve2</t>
  </si>
  <si>
    <t>2205.311000.91.255001.0000.000.0000</t>
  </si>
  <si>
    <t>Community Utilities of In.Community Utilities of IN.Cost Center - Regional.Deferred Federal Tax Liab.Default Company.Default Reserve1.Default Reserve2</t>
  </si>
  <si>
    <t>2205.311005.91.255001.0000.000.0000</t>
  </si>
  <si>
    <t>Community Utilities of In.Twin Lakes Utilities Inc .Water - Allocation.Deferred Federal Tax Liab.Default Company.Default Reserve1.Default Reserve2</t>
  </si>
  <si>
    <t>2205.311010.71.255001.0000.000.0000</t>
  </si>
  <si>
    <t>Community Utilities of In.Twin Lakes Utilities Inc .Wastewater - Allocation.Deferred Federal Tax Liab.Default Company.Default Reserve1.Default Reserve2</t>
  </si>
  <si>
    <t>2205.311015.72.255001.0000.000.0000</t>
  </si>
  <si>
    <t>Community Utilities of In.WSC of Indiana Inc W.Water - Allocation.Deferred Federal Tax Liab.Default Company.Default Reserve1.Default Reserve2</t>
  </si>
  <si>
    <t>2205.311025.71.255001.0000.000.0000</t>
  </si>
  <si>
    <t>Community Utilities of In.WSC of Indiana Inc S.Wastewater - Allocation.Deferred Federal Tax Liab.Default Company.Default Reserve1.Default Reserve2</t>
  </si>
  <si>
    <t>2205.311030.72.255001.0000.000.0000</t>
  </si>
  <si>
    <t>Community Utilities of In.Indiana Water Service Inc.Water.Deferred Federal Tax Liab.Default Company.Default Reserve1.Default Reserve2</t>
  </si>
  <si>
    <t>2205.311040.10.255001.0000.000.0000</t>
  </si>
  <si>
    <t>Community Utilities of In.Indiana Water Service Inc.Water - Allocation.Deferred Federal Tax Liab.Default Company.Default Reserve1.Default Reserve2</t>
  </si>
  <si>
    <t>2205.311040.71.255001.0000.000.0000</t>
  </si>
  <si>
    <t>Community Utilities of In.Twin Lakes Utilities Inc .BS Combined - Allocation.Deferred Federal Tax Liab.Default Company.Default Reserve1.Default Reserve2</t>
  </si>
  <si>
    <t>2205.311045.78.255001.0000.000.0000</t>
  </si>
  <si>
    <t>Community Utilities of In.Twin Lakes Utilities Inc .BS Combined.Deferred Federal Tax Liab.Default Company.Default Reserve1.Default Reserve2</t>
  </si>
  <si>
    <t>2205.311045.97.255001.0000.000.0000</t>
  </si>
  <si>
    <t>Community Utilities of In.WSC Indiana BS.BS Combined - Allocation.Deferred Federal Tax Liab.Default Company.Default Reserve1.Default Reserve2</t>
  </si>
  <si>
    <t>2205.311050.78.255001.0000.000.0000</t>
  </si>
  <si>
    <t>Community Utilities of In.WSC Indiana BS.BS Combined.Deferred Federal Tax Liab.Default Company.Default Reserve1.Default Reserve2</t>
  </si>
  <si>
    <t>2205.311050.97.255001.0000.000.0000</t>
  </si>
  <si>
    <t>255002</t>
  </si>
  <si>
    <t>Community Utilities of In.State of IN Cost Center.Cost Center - Regional.Deferred State Tax Liabil.Default Company.Default Reserve1.Default Reserve2</t>
  </si>
  <si>
    <t>2205.311000.91.255002.0000.000.0000</t>
  </si>
  <si>
    <t>Community Utilities of In.Community Utilities of IN.Cost Center - Regional.Deferred State Tax Liabil.Default Company.Default Reserve1.Default Reserve2</t>
  </si>
  <si>
    <t>2205.311005.91.255002.0000.000.0000</t>
  </si>
  <si>
    <t>Community Utilities of In.Twin Lakes Utilities Inc .Water - Allocation.Deferred State Tax Liabil.Default Company.Default Reserve1.Default Reserve2</t>
  </si>
  <si>
    <t>2205.311010.71.255002.0000.000.0000</t>
  </si>
  <si>
    <t>Community Utilities of In.Twin Lakes Utilities Inc .Wastewater - Allocation.Deferred State Tax Liabil.Default Company.Default Reserve1.Default Reserve2</t>
  </si>
  <si>
    <t>2205.311015.72.255002.0000.000.0000</t>
  </si>
  <si>
    <t>Community Utilities of In.WSC of Indiana Inc W.Water - Allocation.Deferred State Tax Liabil.Default Company.Default Reserve1.Default Reserve2</t>
  </si>
  <si>
    <t>2205.311025.71.255002.0000.000.0000</t>
  </si>
  <si>
    <t>Community Utilities of In.WSC of Indiana Inc S.Wastewater - Allocation.Deferred State Tax Liabil.Default Company.Default Reserve1.Default Reserve2</t>
  </si>
  <si>
    <t>2205.311030.72.255002.0000.000.0000</t>
  </si>
  <si>
    <t>Community Utilities of In.Indiana Water Service Inc.Water.Deferred State Tax Liabil.Default Company.Default Reserve1.Default Reserve2</t>
  </si>
  <si>
    <t>2205.311040.10.255002.0000.000.0000</t>
  </si>
  <si>
    <t>Community Utilities of In.Indiana Water Service Inc.Water - Allocation.Deferred State Tax Liabil.Default Company.Default Reserve1.Default Reserve2</t>
  </si>
  <si>
    <t>2205.311040.71.255002.0000.000.0000</t>
  </si>
  <si>
    <t>Community Utilities of In.Twin Lakes Utilities Inc .BS Combined - Allocation.Deferred State Tax Liabil.Default Company.Default Reserve1.Default Reserve2</t>
  </si>
  <si>
    <t>2205.311045.78.255002.0000.000.0000</t>
  </si>
  <si>
    <t>Community Utilities of In.Twin Lakes Utilities Inc .BS Combined.Deferred State Tax Liabil.Default Company.Default Reserve1.Default Reserve2</t>
  </si>
  <si>
    <t>2205.311045.97.255002.0000.000.0000</t>
  </si>
  <si>
    <t>Community Utilities of In.WSC Indiana BS.BS Combined - Allocation.Deferred State Tax Liabil.Default Company.Default Reserve1.Default Reserve2</t>
  </si>
  <si>
    <t>2205.311050.78.255002.0000.000.0000</t>
  </si>
  <si>
    <t>Community Utilities of In.WSC Indiana BS.BS Combined.Deferred State Tax Liabil.Default Company.Default Reserve1.Default Reserve2</t>
  </si>
  <si>
    <t>2205.311050.97.255002.0000.000.0000</t>
  </si>
  <si>
    <t>260001</t>
  </si>
  <si>
    <t>Community Utilities of In.Twin Lakes Utilities Inc .Water.Unamortized Investment Ta.Default Company.Default Reserve1.Default Reserve2</t>
  </si>
  <si>
    <t>2205.311010.10.260001.0000.000.0000</t>
  </si>
  <si>
    <t>Community Utilities of In.Twin Lakes Utilities Inc .BS Combined.Unamortized Investment Ta.Default Company.Default Reserve1.Default Reserve2</t>
  </si>
  <si>
    <t>2205.311045.97.260001.0000.000.0000</t>
  </si>
  <si>
    <t>260003</t>
  </si>
  <si>
    <t>Community Utilities of In.Twin Lakes Utilities Inc .Water - Allocation.NonQual - Deferred Compen.Default Company.Default Reserve1.Default Reserve2</t>
  </si>
  <si>
    <t>2205.311010.71.260003.0000.000.0000</t>
  </si>
  <si>
    <t>Community Utilities of In.Twin Lakes Utilities Inc .Wastewater - Allocation.NonQual - Deferred Compen.Default Company.Default Reserve1.Default Reserve2</t>
  </si>
  <si>
    <t>2205.311015.72.260003.0000.000.0000</t>
  </si>
  <si>
    <t>Community Utilities of In.WSC of Indiana Inc W.Water - Allocation.NonQual - Deferred Compen.Default Company.Default Reserve1.Default Reserve2</t>
  </si>
  <si>
    <t>2205.311025.71.260003.0000.000.0000</t>
  </si>
  <si>
    <t>Community Utilities of In.WSC of Indiana Inc S.Wastewater - Allocation.NonQual - Deferred Compen.Default Company.Default Reserve1.Default Reserve2</t>
  </si>
  <si>
    <t>2205.311030.72.260003.0000.000.0000</t>
  </si>
  <si>
    <t>Community Utilities of In.Indiana Water Service Inc.Water - Allocation.NonQual - Deferred Compen.Default Company.Default Reserve1.Default Reserve2</t>
  </si>
  <si>
    <t>2205.311040.71.260003.0000.000.0000</t>
  </si>
  <si>
    <t>260016</t>
  </si>
  <si>
    <t>Community Utilities of In.Twin Lakes Utilities Inc .Water - Allocation.Due to Parent Deferred Cr.Default Company.Default Reserve1.Default Reserve2</t>
  </si>
  <si>
    <t>2205.311010.71.260016.0000.000.0000</t>
  </si>
  <si>
    <t>Community Utilities of In.Twin Lakes Utilities Inc .Wastewater - Allocation.Due to Parent Deferred Cr.Default Company.Default Reserve1.Default Reserve2</t>
  </si>
  <si>
    <t>2205.311015.72.260016.0000.000.0000</t>
  </si>
  <si>
    <t>Community Utilities of In.WSC of Indiana Inc W.Water - Allocation.Due to Parent Deferred Cr.Default Company.Default Reserve1.Default Reserve2</t>
  </si>
  <si>
    <t>2205.311025.71.260016.0000.000.0000</t>
  </si>
  <si>
    <t>Community Utilities of In.WSC of Indiana Inc S.Wastewater - Allocation.Due to Parent Deferred Cr.Default Company.Default Reserve1.Default Reserve2</t>
  </si>
  <si>
    <t>2205.311030.72.260016.0000.000.0000</t>
  </si>
  <si>
    <t>Community Utilities of In.Indiana Water Service Inc.Water - Allocation.Due to Parent Deferred Cr.Default Company.Default Reserve1.Default Reserve2</t>
  </si>
  <si>
    <t>2205.311040.71.260016.0000.000.0000</t>
  </si>
  <si>
    <t>260017</t>
  </si>
  <si>
    <t>Community Utilities of In.Community Utilities of IN.Cost Center - Regional.Deferred Credits Other.Default Company.Default Reserve1.Default Reserve2</t>
  </si>
  <si>
    <t>2205.311005.91.260017.0000.000.0000</t>
  </si>
  <si>
    <t>Community Utilities of In.Twin Lakes Utilities Inc .Water - Allocation.Deferred Credits Other.Default Company.Default Reserve1.Default Reserve2</t>
  </si>
  <si>
    <t>2205.311010.71.260017.0000.000.0000</t>
  </si>
  <si>
    <t>Community Utilities of In.Twin Lakes Utilities Inc .Wastewater - Allocation.Deferred Credits Other.Default Company.Default Reserve1.Default Reserve2</t>
  </si>
  <si>
    <t>2205.311015.72.260017.0000.000.0000</t>
  </si>
  <si>
    <t>Community Utilities of In.WSC of Indiana Inc W.Water - Allocation.Deferred Credits Other.Default Company.Default Reserve1.Default Reserve2</t>
  </si>
  <si>
    <t>2205.311025.71.260017.0000.000.0000</t>
  </si>
  <si>
    <t>Community Utilities of In.WSC of Indiana Inc S.Wastewater - Allocation.Deferred Credits Other.Default Company.Default Reserve1.Default Reserve2</t>
  </si>
  <si>
    <t>2205.311030.72.260017.0000.000.0000</t>
  </si>
  <si>
    <t>Community Utilities of In.Indiana Water Service Inc.Water.Deferred Credits Other.Default Company.Default Reserve1.Default Reserve2</t>
  </si>
  <si>
    <t>2205.311040.10.260017.0000.000.0000</t>
  </si>
  <si>
    <t>Community Utilities of In.Indiana Water Service Inc.Water - Allocation.Deferred Credits Other.Default Company.Default Reserve1.Default Reserve2</t>
  </si>
  <si>
    <t>2205.311040.71.260017.0000.000.0000</t>
  </si>
  <si>
    <t>Community Utilities of In.Twin Lakes Utilities Inc .BS Combined - Allocation.Deferred Credits Other.Default Company.Default Reserve1.Default Reserve2</t>
  </si>
  <si>
    <t>2205.311045.78.260017.0000.000.0000</t>
  </si>
  <si>
    <t>Community Utilities of In.Twin Lakes Utilities Inc .BS Combined.Deferred Credits Other.Default Company.Default Reserve1.Default Reserve2</t>
  </si>
  <si>
    <t>2205.311045.97.260017.0000.000.0000</t>
  </si>
  <si>
    <t>Community Utilities of In.WSC Indiana BS.BS Combined - Allocation.Deferred Credits Other.Default Company.Default Reserve1.Default Reserve2</t>
  </si>
  <si>
    <t>2205.311050.78.260017.0000.000.0000</t>
  </si>
  <si>
    <t>Community Utilities of In.WSC Indiana BS.BS Combined.Deferred Credits Other.Default Company.Default Reserve1.Default Reserve2</t>
  </si>
  <si>
    <t>2205.311050.97.260017.0000.000.0000</t>
  </si>
  <si>
    <t>260023</t>
  </si>
  <si>
    <t>Community Utilities of In.Twin Lakes Utilities Inc .Water - Allocation.Operating lease liabiliti.Default Company.Default Reserve1.Default Reserve2</t>
  </si>
  <si>
    <t>2205.311010.71.260023.0000.000.0000</t>
  </si>
  <si>
    <t>Community Utilities of In.Twin Lakes Utilities Inc .Wastewater - Allocation.Operating lease liabiliti.Default Company.Default Reserve1.Default Reserve2</t>
  </si>
  <si>
    <t>2205.311015.72.260023.0000.000.0000</t>
  </si>
  <si>
    <t>Community Utilities of In.WSC of Indiana Inc W.Water - Allocation.Operating lease liabiliti.Default Company.Default Reserve1.Default Reserve2</t>
  </si>
  <si>
    <t>2205.311025.71.260023.0000.000.0000</t>
  </si>
  <si>
    <t>Community Utilities of In.WSC of Indiana Inc S.Wastewater - Allocation.Operating lease liabiliti.Default Company.Default Reserve1.Default Reserve2</t>
  </si>
  <si>
    <t>2205.311030.72.260023.0000.000.0000</t>
  </si>
  <si>
    <t>Community Utilities of In.Indiana Water Service Inc.Water - Allocation.Operating lease liabiliti.Default Company.Default Reserve1.Default Reserve2</t>
  </si>
  <si>
    <t>2205.311040.71.260023.0000.000.0000</t>
  </si>
  <si>
    <t>271011</t>
  </si>
  <si>
    <t>Community Utilities of In.Twin Lakes Utilities Inc .Wastewater.CIAC - Structure/Improvem.Default Company.Default Reserve1.Default Reserve2</t>
  </si>
  <si>
    <t>2205.311015.15.271011.0000.000.0000</t>
  </si>
  <si>
    <t>Community Utilities of In.Twin Lakes Utilities Inc .BS Combined.CIAC - Structure/Improvem.Default Company.Default Reserve1.Default Reserve2</t>
  </si>
  <si>
    <t>2205.311045.97.271011.0000.000.0000</t>
  </si>
  <si>
    <t>271035</t>
  </si>
  <si>
    <t>Community Utilities of In.Twin Lakes Utilities Inc .Water.CIAC - Other Tangible Pla.Default Company.Default Reserve1.Default Reserve2</t>
  </si>
  <si>
    <t>2205.311010.10.271035.0000.000.0000</t>
  </si>
  <si>
    <t>Community Utilities of In.Indiana Water Service Inc.Water.CIAC - Other Tangible Pla.Default Company.Default Reserve1.Default Reserve2</t>
  </si>
  <si>
    <t>2205.311040.10.271035.0000.000.0000</t>
  </si>
  <si>
    <t>Community Utilities of In.Twin Lakes Utilities Inc .BS Combined.CIAC - Other Tangible Pla.Default Company.Default Reserve1.Default Reserve2</t>
  </si>
  <si>
    <t>2205.311045.97.271035.0000.000.0000</t>
  </si>
  <si>
    <t>271036</t>
  </si>
  <si>
    <t>Community Utilities of In.Twin Lakes Utilities Inc .Water.CIAC - Tap Fee.Default Company.Default Reserve1.Default Reserve2</t>
  </si>
  <si>
    <t>2205.311010.10.271036.0000.000.0000</t>
  </si>
  <si>
    <t>Community Utilities of In.Twin Lakes Utilities Inc .Wastewater.CIAC - Tap Fee.Default Company.Default Reserve1.Default Reserve2</t>
  </si>
  <si>
    <t>2205.311015.15.271036.0000.000.0000</t>
  </si>
  <si>
    <t>Community Utilities of In.WSC of Indiana Inc W.Water.CIAC - Tap Fee.Default Company.Default Reserve1.Default Reserve2</t>
  </si>
  <si>
    <t>2205.311025.10.271036.0000.000.0000</t>
  </si>
  <si>
    <t>Community Utilities of In.WSC of Indiana Inc S.Wastewater.CIAC - Tap Fee.Default Company.Default Reserve1.Default Reserve2</t>
  </si>
  <si>
    <t>2205.311030.15.271036.0000.000.0000</t>
  </si>
  <si>
    <t>Community Utilities of In.Indiana Water Service Inc.Water.CIAC - Tap Fee.Default Company.Default Reserve1.Default Reserve2</t>
  </si>
  <si>
    <t>2205.311040.10.271036.0000.000.0000</t>
  </si>
  <si>
    <t>Community Utilities of In.Twin Lakes Utilities Inc .BS Combined.CIAC - Tap Fee.Default Company.Default Reserve1.Default Reserve2</t>
  </si>
  <si>
    <t>2205.311045.97.271036.0000.000.0000</t>
  </si>
  <si>
    <t>Community Utilities of In.WSC Indiana BS.BS Combined.CIAC - Tap Fee.Default Company.Default Reserve1.Default Reserve2</t>
  </si>
  <si>
    <t>2205.311050.97.271036.0000.000.0000</t>
  </si>
  <si>
    <t>271037</t>
  </si>
  <si>
    <t>Community Utilities of In.Twin Lakes Utilities Inc .Water.CIAC - Management Fee.Default Company.Default Reserve1.Default Reserve2</t>
  </si>
  <si>
    <t>2205.311010.10.271037.0000.000.0000</t>
  </si>
  <si>
    <t>Community Utilities of In.Twin Lakes Utilities Inc .BS Combined.CIAC - Management Fee.Default Company.Default Reserve1.Default Reserve2</t>
  </si>
  <si>
    <t>2205.311045.97.271037.0000.000.0000</t>
  </si>
  <si>
    <t>271040</t>
  </si>
  <si>
    <t>Community Utilities of In.Twin Lakes Utilities Inc .Water.CIAC - Plant Mod Fee.Default Company.Default Reserve1.Default Reserve2</t>
  </si>
  <si>
    <t>2205.311010.10.271040.0000.000.0000</t>
  </si>
  <si>
    <t>Community Utilities of In.Twin Lakes Utilities Inc .Wastewater.CIAC - Plant Mod Fee.Default Company.Default Reserve1.Default Reserve2</t>
  </si>
  <si>
    <t>2205.311015.15.271040.0000.000.0000</t>
  </si>
  <si>
    <t>Community Utilities of In.Twin Lakes Utilities Inc .BS Combined.CIAC - Plant Mod Fee.Default Company.Default Reserve1.Default Reserve2</t>
  </si>
  <si>
    <t>2205.311045.97.271040.0000.000.0000</t>
  </si>
  <si>
    <t>272011</t>
  </si>
  <si>
    <t>Community Utilities of In.Twin Lakes Utilities Inc .Wastewater.Acc Amort CIAC - Structur.Default Company.Default Reserve1.Default Reserve2</t>
  </si>
  <si>
    <t>2205.311015.15.272011.0000.000.0000</t>
  </si>
  <si>
    <t>Community Utilities of In.Twin Lakes Utilities Inc .BS Combined.Acc Amort CIAC - Structur.Default Company.Default Reserve1.Default Reserve2</t>
  </si>
  <si>
    <t>2205.311045.97.272011.0000.000.0000</t>
  </si>
  <si>
    <t>Community Utilities of In.WSC Indiana BS.BS Combined.Acc Amort CIAC - Structur.Default Company.Default Reserve1.Default Reserve2</t>
  </si>
  <si>
    <t>2205.311050.97.272011.0000.000.0000</t>
  </si>
  <si>
    <t>272035</t>
  </si>
  <si>
    <t>Community Utilities of In.Twin Lakes Utilities Inc .Water.Acc Amort CIAC - Other Ta.Default Company.Default Reserve1.Default Reserve2</t>
  </si>
  <si>
    <t>2205.311010.10.272035.0000.000.0000</t>
  </si>
  <si>
    <t>Community Utilities of In.Indiana Water Service Inc.Water.Acc Amort CIAC - Other Ta.Default Company.Default Reserve1.Default Reserve2</t>
  </si>
  <si>
    <t>2205.311040.10.272035.0000.000.0000</t>
  </si>
  <si>
    <t>Community Utilities of In.Twin Lakes Utilities Inc .BS Combined.Acc Amort CIAC - Other Ta.Default Company.Default Reserve1.Default Reserve2</t>
  </si>
  <si>
    <t>2205.311045.97.272035.0000.000.0000</t>
  </si>
  <si>
    <t>Community Utilities of In.WSC Indiana BS.BS Combined.Acc Amort CIAC - Other Ta.Default Company.Default Reserve1.Default Reserve2</t>
  </si>
  <si>
    <t>2205.311050.97.272035.0000.000.0000</t>
  </si>
  <si>
    <t>272036</t>
  </si>
  <si>
    <t>Community Utilities of In.Twin Lakes Utilities Inc .Water.Acc Amort CIAC - Tap Fee.Default Company.Default Reserve1.Default Reserve2</t>
  </si>
  <si>
    <t>2205.311010.10.272036.0000.000.0000</t>
  </si>
  <si>
    <t>Community Utilities of In.Twin Lakes Utilities Inc .Wastewater.Acc Amort CIAC - Tap Fee.Default Company.Default Reserve1.Default Reserve2</t>
  </si>
  <si>
    <t>2205.311015.15.272036.0000.000.0000</t>
  </si>
  <si>
    <t>Community Utilities of In.WSC of Indiana Inc W.Water.Acc Amort CIAC - Tap Fee.Default Company.Default Reserve1.Default Reserve2</t>
  </si>
  <si>
    <t>2205.311025.10.272036.0000.000.0000</t>
  </si>
  <si>
    <t>Community Utilities of In.WSC of Indiana Inc S.Wastewater.Acc Amort CIAC - Tap Fee.Default Company.Default Reserve1.Default Reserve2</t>
  </si>
  <si>
    <t>2205.311030.15.272036.0000.000.0000</t>
  </si>
  <si>
    <t>Community Utilities of In.Indiana Water Service Inc.Water.Acc Amort CIAC - Tap Fee.Default Company.Default Reserve1.Default Reserve2</t>
  </si>
  <si>
    <t>2205.311040.10.272036.0000.000.0000</t>
  </si>
  <si>
    <t>Community Utilities of In.Twin Lakes Utilities Inc .BS Combined.Acc Amort CIAC - Tap Fee.Default Company.Default Reserve1.Default Reserve2</t>
  </si>
  <si>
    <t>2205.311045.97.272036.0000.000.0000</t>
  </si>
  <si>
    <t>Community Utilities of In.WSC Indiana BS.BS Combined.Acc Amort CIAC - Tap Fee.Default Company.Default Reserve1.Default Reserve2</t>
  </si>
  <si>
    <t>2205.311050.97.272036.0000.000.0000</t>
  </si>
  <si>
    <t>272040</t>
  </si>
  <si>
    <t>Community Utilities of In.Twin Lakes Utilities Inc .Wastewater.Acc Amort CIAC - Plant Mo.Default Company.Default Reserve1.Default Reserve2</t>
  </si>
  <si>
    <t>2205.311015.15.272040.0000.000.0000</t>
  </si>
  <si>
    <t>Community Utilities of In.Twin Lakes Utilities Inc .BS Combined.Acc Amort CIAC - Plant Mo.Default Company.Default Reserve1.Default Reserve2</t>
  </si>
  <si>
    <t>2205.311045.97.272040.0000.000.0000</t>
  </si>
  <si>
    <t>280001</t>
  </si>
  <si>
    <t>Community Utilities of In.WSC of Indiana Inc W.Water.AIAC.Default Company.Default Reserve1.Default Reserve2</t>
  </si>
  <si>
    <t>2205.311025.10.280001.0000.000.0000</t>
  </si>
  <si>
    <t>AIAC - cost</t>
  </si>
  <si>
    <t>Community Utilities of In.Community Utilities of IN.Cost Center - Regional.Common Stock.Default Company.Default Reserve1.Default Reserve2</t>
  </si>
  <si>
    <t>2205.311005.91.311001.0000.000.0000</t>
  </si>
  <si>
    <t>Community Utilities of In.Indiana Water Service Inc.Water.Paid-In Capital .Default Company.Default Reserve1.Default Reserve2</t>
  </si>
  <si>
    <t>2205.311040.10.320001.0000.000.0000</t>
  </si>
  <si>
    <t>Community Utilities of In.Twin Lakes Utilities Inc .BS Combined.Paid-In Capital .Default Company.Default Reserve1.Default Reserve2</t>
  </si>
  <si>
    <t>2205.311045.97.320001.0000.000.0000</t>
  </si>
  <si>
    <t>Community Utilities of In.WSC Indiana BS.BS Combined.Paid-In Capital .Default Company.Default Reserve1.Default Reserve2</t>
  </si>
  <si>
    <t>2205.311050.97.320001.0000.000.0000</t>
  </si>
  <si>
    <t>Community Utilities of In.Default Department.Default.Retained Earnings - Begin.Default Company.Default Reserve1.Default Reserve2</t>
  </si>
  <si>
    <t>2205.000000.00.340001.0000.000.0000</t>
  </si>
  <si>
    <t xml:space="preserve">Retained Earning </t>
  </si>
  <si>
    <t>Community Utilities of In.Default Department.Default.Net Income for the Previo.Default Company.Default Reserve1.Default Reserve2</t>
  </si>
  <si>
    <t>2205.000000.00.340003.0000.000.0000</t>
  </si>
  <si>
    <t>Community Utilities of In.Default Department.Default.Net Income for the Previo.Water Service Corporation.Default Reserve1.Default Reserve2</t>
  </si>
  <si>
    <t>2205.000000.00.340003.2020.000.0000</t>
  </si>
  <si>
    <t>70</t>
  </si>
  <si>
    <t>Community Utilities of In.Default Department.Default - Allocation.Net Income for the Previo.Default Company.Default Reserve1.Default Reserve2</t>
  </si>
  <si>
    <t>2205.000000.70.340003.0000.000.0000</t>
  </si>
  <si>
    <t>Community Utilities of In.State of IN Cost Center.Cost Center - Regional - .Net Income for the Previo.Default Company.Default Reserve1.Default Reserve2</t>
  </si>
  <si>
    <t>2205.311000.75.340003.0000.000.0000</t>
  </si>
  <si>
    <t>Community Utilities of In.State of IN Cost Center.Cost Center - Regional.Net Income for the Previo.Default Company.Default Reserve1.Default Reserve2</t>
  </si>
  <si>
    <t>2205.311000.91.340003.0000.000.0000</t>
  </si>
  <si>
    <t>Community Utilities of In.Community Utilities of IN.Cost Center - Regional - .Net Income for the Previo.Default Company.Default Reserve1.Default Reserve2</t>
  </si>
  <si>
    <t>2205.311005.75.340003.0000.000.0000</t>
  </si>
  <si>
    <t>Community Utilities of In.Community Utilities of IN.Cost Center - Regional.Net Income for the Previo.Default Company.Default Reserve1.Default Reserve2</t>
  </si>
  <si>
    <t>2205.311005.91.340003.0000.000.0000</t>
  </si>
  <si>
    <t>Community Utilities of In.Indiana Water Service Inc.Water.Net Income for the Previo.Default Company.Default Reserve1.Default Reserve2</t>
  </si>
  <si>
    <t>2205.311040.10.340003.0000.000.0000</t>
  </si>
  <si>
    <t>Community Utilities of In.Indiana Water Service Inc.Water - Allocation.Net Income for the Previo.Default Company.Default Reserve1.Default Reserve2</t>
  </si>
  <si>
    <t>2205.311040.71.340003.0000.000.0000</t>
  </si>
  <si>
    <t>Community Utilities of In.Twin Lakes Utilities Inc .BS Combined - Allocation.Net Income for the Previo.Default Company.Default Reserve1.Default Reserve2</t>
  </si>
  <si>
    <t>2205.311045.78.340003.0000.000.0000</t>
  </si>
  <si>
    <t>Community Utilities of In.Twin Lakes Utilities Inc .BS Combined.Net Income for the Previo.Default Company.Default Reserve1.Default Reserve2</t>
  </si>
  <si>
    <t>2205.311045.97.340003.0000.000.0000</t>
  </si>
  <si>
    <t>Community Utilities of In.WSC Indiana BS.BS Combined - Allocation.Net Income for the Previo.Default Company.Default Reserve1.Default Reserve2</t>
  </si>
  <si>
    <t>2205.311050.78.340003.0000.000.0000</t>
  </si>
  <si>
    <t>Community Utilities of In.WSC Indiana BS.BS Combined.Net Income for the Previo.Default Company.Default Reserve1.Default Reserve2</t>
  </si>
  <si>
    <t>2205.311050.97.340003.0000.000.0000</t>
  </si>
  <si>
    <t>411001</t>
  </si>
  <si>
    <t>Community Utilities of In.Twin Lakes Utilities Inc .Water.Residential.Default Company.Default Reserve1.Default Reserve2</t>
  </si>
  <si>
    <t>2205.311010.10.411001.0000.000.0000</t>
  </si>
  <si>
    <t>Community Utilities of In.Twin Lakes Utilities Inc .Wastewater.Residential.Default Company.Default Reserve1.Default Reserve2</t>
  </si>
  <si>
    <t>2205.311015.15.411001.0000.000.0000</t>
  </si>
  <si>
    <t>Community Utilities of In.WSC of Indiana Inc W.Water.Residential.Default Company.Default Reserve1.Default Reserve2</t>
  </si>
  <si>
    <t>2205.311025.10.411001.0000.000.0000</t>
  </si>
  <si>
    <t>Community Utilities of In.WSC of Indiana Inc S.Wastewater.Residential.Default Company.Default Reserve1.Default Reserve2</t>
  </si>
  <si>
    <t>2205.311030.15.411001.0000.000.0000</t>
  </si>
  <si>
    <t>Community Utilities of In.Indiana Water Service Inc.Water.Residential.Default Company.Default Reserve1.Default Reserve2</t>
  </si>
  <si>
    <t>2205.311040.10.411001.0000.000.0000</t>
  </si>
  <si>
    <t>411002</t>
  </si>
  <si>
    <t>Community Utilities of In.Twin Lakes Utilities Inc .Water.Commercial.Default Company.Default Reserve1.Default Reserve2</t>
  </si>
  <si>
    <t>2205.311010.10.411002.0000.000.0000</t>
  </si>
  <si>
    <t>Community Utilities of In.Twin Lakes Utilities Inc .Wastewater.Commercial.Default Company.Default Reserve1.Default Reserve2</t>
  </si>
  <si>
    <t>2205.311015.15.411002.0000.000.0000</t>
  </si>
  <si>
    <t>Community Utilities of In.WSC of Indiana Inc W.Water.Commercial.Default Company.Default Reserve1.Default Reserve2</t>
  </si>
  <si>
    <t>2205.311025.10.411002.0000.000.0000</t>
  </si>
  <si>
    <t>Community Utilities of In.WSC of Indiana Inc S.Wastewater.Commercial.Default Company.Default Reserve1.Default Reserve2</t>
  </si>
  <si>
    <t>2205.311030.15.411002.0000.000.0000</t>
  </si>
  <si>
    <t>Community Utilities of In.Indiana Water Service Inc.Water.Commercial.Default Company.Default Reserve1.Default Reserve2</t>
  </si>
  <si>
    <t>2205.311040.10.411002.0000.000.0000</t>
  </si>
  <si>
    <t>411023</t>
  </si>
  <si>
    <t>Community Utilities of In.Twin Lakes Utilities Inc .Water.Residential - Measured.Default Company.Default Reserve1.Default Reserve2</t>
  </si>
  <si>
    <t>2205.311010.10.411023.0000.000.0000</t>
  </si>
  <si>
    <t>Community Utilities of In.Twin Lakes Utilities Inc .Wastewater.Residential - Measured.Default Company.Default Reserve1.Default Reserve2</t>
  </si>
  <si>
    <t>2205.311015.15.411023.0000.000.0000</t>
  </si>
  <si>
    <t>Community Utilities of In.WSC of Indiana Inc W.Water.Residential - Measured.Default Company.Default Reserve1.Default Reserve2</t>
  </si>
  <si>
    <t>2205.311025.10.411023.0000.000.0000</t>
  </si>
  <si>
    <t>Community Utilities of In.WSC of Indiana Inc S.Wastewater.Residential - Measured.Default Company.Default Reserve1.Default Reserve2</t>
  </si>
  <si>
    <t>2205.311030.15.411023.0000.000.0000</t>
  </si>
  <si>
    <t>411024</t>
  </si>
  <si>
    <t>Community Utilities of In.Twin Lakes Utilities Inc .Wastewater.Commercial - Measured.Default Company.Default Reserve1.Default Reserve2</t>
  </si>
  <si>
    <t>2205.311015.15.411024.0000.000.0000</t>
  </si>
  <si>
    <t>Community Utilities of In.WSC of Indiana Inc S.Wastewater.Commercial - Measured.Default Company.Default Reserve1.Default Reserve2</t>
  </si>
  <si>
    <t>2205.311030.15.411024.0000.000.0000</t>
  </si>
  <si>
    <t>411029</t>
  </si>
  <si>
    <t>Community Utilities of In.Twin Lakes Utilities Inc .Water.Unmetered.Default Company.Default Reserve1.Default Reserve2</t>
  </si>
  <si>
    <t>2205.311010.10.411029.0000.000.0000</t>
  </si>
  <si>
    <t>411038</t>
  </si>
  <si>
    <t>Community Utilities of In.Twin Lakes Utilities Inc .Water.Services - Misc.Default Company.Default Reserve1.Default Reserve2</t>
  </si>
  <si>
    <t>2205.311010.10.411038.0000.000.0000</t>
  </si>
  <si>
    <t>Community Utilities of In.WSC of Indiana Inc W.Water.Services - Misc.Default Company.Default Reserve1.Default Reserve2</t>
  </si>
  <si>
    <t>2205.311025.10.411038.0000.000.0000</t>
  </si>
  <si>
    <t>Community Utilities of In.Indiana Water Service Inc.Water.Services - Misc.Default Company.Default Reserve1.Default Reserve2</t>
  </si>
  <si>
    <t>2205.311040.10.411038.0000.000.0000</t>
  </si>
  <si>
    <t>411039</t>
  </si>
  <si>
    <t>Community Utilities of In.Twin Lakes Utilities Inc .Water.Other Revenue.Default Company.Default Reserve1.Default Reserve2</t>
  </si>
  <si>
    <t>2205.311010.10.411039.0000.000.0000</t>
  </si>
  <si>
    <t>Community Utilities of In.Twin Lakes Utilities Inc .Wastewater.Other Revenue.Default Company.Default Reserve1.Default Reserve2</t>
  </si>
  <si>
    <t>2205.311015.15.411039.0000.000.0000</t>
  </si>
  <si>
    <t>Community Utilities of In.WSC of Indiana Inc W.Water.Other Revenue.Default Company.Default Reserve1.Default Reserve2</t>
  </si>
  <si>
    <t>2205.311025.10.411039.0000.000.0000</t>
  </si>
  <si>
    <t>Community Utilities of In.WSC of Indiana Inc S.Wastewater.Other Revenue.Default Company.Default Reserve1.Default Reserve2</t>
  </si>
  <si>
    <t>2205.311030.15.411039.0000.000.0000</t>
  </si>
  <si>
    <t>Community Utilities of In.Indiana Water Service Inc.Water.Other Revenue.Default Company.Default Reserve1.Default Reserve2</t>
  </si>
  <si>
    <t>2205.311040.10.411039.0000.000.0000</t>
  </si>
  <si>
    <t>Community Utilities of In.Twin Lakes Utilities Inc .BS Combined.Other Revenue.Default Company.Default Reserve1.Default Reserve2</t>
  </si>
  <si>
    <t>2205.311045.97.411039.0000.000.0000</t>
  </si>
  <si>
    <t>Community Utilities of In.WSC Indiana BS.BS Combined.Other Revenue.Default Company.Default Reserve1.Default Reserve2</t>
  </si>
  <si>
    <t>2205.311050.97.411039.0000.000.0000</t>
  </si>
  <si>
    <t>411040</t>
  </si>
  <si>
    <t>Community Utilities of In.Twin Lakes Utilities Inc .Water.Revenue Accrued .Default Company.Default Reserve1.Default Reserve2</t>
  </si>
  <si>
    <t>2205.311010.10.411040.0000.000.0000</t>
  </si>
  <si>
    <t>Community Utilities of In.Twin Lakes Utilities Inc .Wastewater.Revenue Accrued .Default Company.Default Reserve1.Default Reserve2</t>
  </si>
  <si>
    <t>2205.311015.15.411040.0000.000.0000</t>
  </si>
  <si>
    <t>Community Utilities of In.WSC of Indiana Inc W.Water.Revenue Accrued .Default Company.Default Reserve1.Default Reserve2</t>
  </si>
  <si>
    <t>2205.311025.10.411040.0000.000.0000</t>
  </si>
  <si>
    <t>Community Utilities of In.WSC of Indiana Inc S.Wastewater.Revenue Accrued .Default Company.Default Reserve1.Default Reserve2</t>
  </si>
  <si>
    <t>2205.311030.15.411040.0000.000.0000</t>
  </si>
  <si>
    <t>Community Utilities of In.Indiana Water Service Inc.Water.Revenue Accrued .Default Company.Default Reserve1.Default Reserve2</t>
  </si>
  <si>
    <t>2205.311040.10.411040.0000.000.0000</t>
  </si>
  <si>
    <t>411042</t>
  </si>
  <si>
    <t>Community Utilities of In.Twin Lakes Utilities Inc .Water.Late Payment Charges (LPC.Default Company.Default Reserve1.Default Reserve2</t>
  </si>
  <si>
    <t>2205.311010.10.411042.0000.000.0000</t>
  </si>
  <si>
    <t>Community Utilities of In.Twin Lakes Utilities Inc .Wastewater.Late Payment Charges (LPC.Default Company.Default Reserve1.Default Reserve2</t>
  </si>
  <si>
    <t>2205.311015.15.411042.0000.000.0000</t>
  </si>
  <si>
    <t>Community Utilities of In.WSC of Indiana Inc W.Water.Late Payment Charges (LPC.Default Company.Default Reserve1.Default Reserve2</t>
  </si>
  <si>
    <t>2205.311025.10.411042.0000.000.0000</t>
  </si>
  <si>
    <t>Community Utilities of In.WSC of Indiana Inc S.Wastewater.Late Payment Charges (LPC.Default Company.Default Reserve1.Default Reserve2</t>
  </si>
  <si>
    <t>2205.311030.15.411042.0000.000.0000</t>
  </si>
  <si>
    <t>Community Utilities of In.Indiana Water Service Inc.Water.Late Payment Charges (LPC.Default Company.Default Reserve1.Default Reserve2</t>
  </si>
  <si>
    <t>2205.311040.10.411042.0000.000.0000</t>
  </si>
  <si>
    <t>Community Utilities of In.Twin Lakes Utilities Inc .BS Combined.Late Payment Charges (LPC.Default Company.Default Reserve1.Default Reserve2</t>
  </si>
  <si>
    <t>2205.311045.97.411042.0000.000.0000</t>
  </si>
  <si>
    <t>Community Utilities of In.WSC Indiana BS.BS Combined.Late Payment Charges (LPC.Default Company.Default Reserve1.Default Reserve2</t>
  </si>
  <si>
    <t>2205.311050.97.411042.0000.000.0000</t>
  </si>
  <si>
    <t>411058</t>
  </si>
  <si>
    <t>Community Utilities of In.Twin Lakes Utilities Inc .Water.Management Service Revenu.Default Company.Default Reserve1.Default Reserve2</t>
  </si>
  <si>
    <t>2205.311010.10.411058.0000.000.0000</t>
  </si>
  <si>
    <t>511001</t>
  </si>
  <si>
    <t>Community Utilities of In.State of IN Cost Center.Cost Center - Regional - .Purchased Services-Water.Default Company.Default Reserve1.Default Reserve2</t>
  </si>
  <si>
    <t>2205.311000.75.511001.0000.000.0000</t>
  </si>
  <si>
    <t>Community Utilities of In.State of IN Cost Center.Cost Center - Regional.Purchased Services-Water.Default Company.Default Reserve1.Default Reserve2</t>
  </si>
  <si>
    <t>2205.311000.91.511001.0000.000.0000</t>
  </si>
  <si>
    <t>Community Utilities of In.Twin Lakes Utilities Inc .Water - Allocation.Purchased Services-Water.Default Company.Default Reserve1.Default Reserve2</t>
  </si>
  <si>
    <t>2205.311010.71.511001.0000.000.0000</t>
  </si>
  <si>
    <t>Community Utilities of In.Twin Lakes Utilities Inc .Wastewater - Allocation.Purchased Services-Water.Default Company.Default Reserve1.Default Reserve2</t>
  </si>
  <si>
    <t>2205.311015.72.511001.0000.000.0000</t>
  </si>
  <si>
    <t>Community Utilities of In.WSC of Indiana Inc W.Water.Purchased Services-Water.Default Company.Default Reserve1.Default Reserve2</t>
  </si>
  <si>
    <t>2205.311025.10.511001.0000.000.0000</t>
  </si>
  <si>
    <t>Community Utilities of In.WSC of Indiana Inc W.Water - Allocation.Purchased Services-Water.Default Company.Default Reserve1.Default Reserve2</t>
  </si>
  <si>
    <t>2205.311025.71.511001.0000.000.0000</t>
  </si>
  <si>
    <t>Community Utilities of In.WSC of Indiana Inc S.Wastewater - Allocation.Purchased Services-Water.Default Company.Default Reserve1.Default Reserve2</t>
  </si>
  <si>
    <t>2205.311030.72.511001.0000.000.0000</t>
  </si>
  <si>
    <t>Community Utilities of In.Indiana Water Service Inc.Water.Purchased Services-Water.Default Company.Default Reserve1.Default Reserve2</t>
  </si>
  <si>
    <t>2205.311040.10.511001.0000.000.0000</t>
  </si>
  <si>
    <t>Community Utilities of In.Indiana Water Service Inc.Water - Allocation.Purchased Services-Water.Default Company.Default Reserve1.Default Reserve2</t>
  </si>
  <si>
    <t>2205.311040.71.511001.0000.000.0000</t>
  </si>
  <si>
    <t>511002</t>
  </si>
  <si>
    <t>Community Utilities of In.Twin Lakes Utilities Inc .Wastewater.Purchased Services-Sewer.Default Company.Default Reserve1.Default Reserve2</t>
  </si>
  <si>
    <t>2205.311015.15.511002.0000.000.0000</t>
  </si>
  <si>
    <t>511003</t>
  </si>
  <si>
    <t>Community Utilities of In.State of IN Cost Center.Cost Center - Regional - .Purchased Services-Gas.Default Company.Default Reserve1.Default Reserve2</t>
  </si>
  <si>
    <t>2205.311000.75.511003.0000.000.0000</t>
  </si>
  <si>
    <t>Community Utilities of In.State of IN Cost Center.Cost Center - Regional.Purchased Services-Gas.Default Company.Default Reserve1.Default Reserve2</t>
  </si>
  <si>
    <t>2205.311000.91.511003.0000.000.0000</t>
  </si>
  <si>
    <t>Community Utilities of In.Twin Lakes Utilities Inc .Water.Purchased Services-Gas.Default Company.Default Reserve1.Default Reserve2</t>
  </si>
  <si>
    <t>2205.311010.10.511003.0000.000.0000</t>
  </si>
  <si>
    <t>Community Utilities of In.Twin Lakes Utilities Inc .Water - Allocation.Purchased Services-Gas.Default Company.Default Reserve1.Default Reserve2</t>
  </si>
  <si>
    <t>2205.311010.71.511003.0000.000.0000</t>
  </si>
  <si>
    <t>Community Utilities of In.Twin Lakes Utilities Inc .Wastewater - Allocation.Purchased Services-Gas.Default Company.Default Reserve1.Default Reserve2</t>
  </si>
  <si>
    <t>2205.311015.72.511003.0000.000.0000</t>
  </si>
  <si>
    <t>Community Utilities of In.WSC of Indiana Inc W.Water - Allocation.Purchased Services-Gas.Default Company.Default Reserve1.Default Reserve2</t>
  </si>
  <si>
    <t>2205.311025.71.511003.0000.000.0000</t>
  </si>
  <si>
    <t>Community Utilities of In.WSC of Indiana Inc S.Wastewater - Allocation.Purchased Services-Gas.Default Company.Default Reserve1.Default Reserve2</t>
  </si>
  <si>
    <t>2205.311030.72.511003.0000.000.0000</t>
  </si>
  <si>
    <t>Community Utilities of In.Indiana Water Service Inc.Water - Allocation.Purchased Services-Gas.Default Company.Default Reserve1.Default Reserve2</t>
  </si>
  <si>
    <t>2205.311040.71.511003.0000.000.0000</t>
  </si>
  <si>
    <t>512001</t>
  </si>
  <si>
    <t>Community Utilities of In.State of IN Cost Center.Cost Center - Regional - .Shop Supplies and Tools.Default Company.Default Reserve1.Default Reserve2</t>
  </si>
  <si>
    <t>2205.311000.75.512001.0000.000.0000</t>
  </si>
  <si>
    <t>Plant and System Maintenance</t>
  </si>
  <si>
    <t>Community Utilities of In.State of IN Cost Center.Cost Center - Regional.Shop Supplies and Tools.Default Company.Default Reserve1.Default Reserve2</t>
  </si>
  <si>
    <t>2205.311000.91.512001.0000.000.0000</t>
  </si>
  <si>
    <t>Community Utilities of In.Twin Lakes Utilities Inc .Water.Shop Supplies and Tools.Default Company.Default Reserve1.Default Reserve2</t>
  </si>
  <si>
    <t>2205.311010.10.512001.0000.000.0000</t>
  </si>
  <si>
    <t>Community Utilities of In.Twin Lakes Utilities Inc .Water - Allocation.Shop Supplies and Tools.Default Company.Default Reserve1.Default Reserve2</t>
  </si>
  <si>
    <t>2205.311010.71.512001.0000.000.0000</t>
  </si>
  <si>
    <t>Community Utilities of In.Twin Lakes Utilities Inc .Wastewater.Shop Supplies and Tools.Default Company.Default Reserve1.Default Reserve2</t>
  </si>
  <si>
    <t>2205.311015.15.512001.0000.000.0000</t>
  </si>
  <si>
    <t>Community Utilities of In.Twin Lakes Utilities Inc .Wastewater - Allocation.Shop Supplies and Tools.Default Company.Default Reserve1.Default Reserve2</t>
  </si>
  <si>
    <t>2205.311015.72.512001.0000.000.0000</t>
  </si>
  <si>
    <t>Community Utilities of In.Twin Lakes Utilities Inc .Default.Shop Supplies and Tools.Default Company.Default Reserve1.Default Reserve2</t>
  </si>
  <si>
    <t>2205.311020.00.512001.0000.000.0000</t>
  </si>
  <si>
    <t>Community Utilities of In.WSC of Indiana Inc W.Water.Shop Supplies and Tools.Default Company.Default Reserve1.Default Reserve2</t>
  </si>
  <si>
    <t>2205.311025.10.512001.0000.000.0000</t>
  </si>
  <si>
    <t>Community Utilities of In.WSC of Indiana Inc W.Water - Allocation.Shop Supplies and Tools.Default Company.Default Reserve1.Default Reserve2</t>
  </si>
  <si>
    <t>2205.311025.71.512001.0000.000.0000</t>
  </si>
  <si>
    <t>Community Utilities of In.WSC of Indiana Inc S.Wastewater.Shop Supplies and Tools.Default Company.Default Reserve1.Default Reserve2</t>
  </si>
  <si>
    <t>2205.311030.15.512001.0000.000.0000</t>
  </si>
  <si>
    <t>Community Utilities of In.WSC of Indiana Inc S.Wastewater - Allocation.Shop Supplies and Tools.Default Company.Default Reserve1.Default Reserve2</t>
  </si>
  <si>
    <t>2205.311030.72.512001.0000.000.0000</t>
  </si>
  <si>
    <t>Community Utilities of In.Indiana Water Service Inc.Water - Allocation.Shop Supplies and Tools.Default Company.Default Reserve1.Default Reserve2</t>
  </si>
  <si>
    <t>2205.311040.71.512001.0000.000.0000</t>
  </si>
  <si>
    <t>512002</t>
  </si>
  <si>
    <t>Community Utilities of In.State of IN Cost Center.Cost Center - Regional - .Repairs and Maintenance.Default Company.Default Reserve1.Default Reserve2</t>
  </si>
  <si>
    <t>2205.311000.75.512002.0000.000.0000</t>
  </si>
  <si>
    <t>Community Utilities of In.State of IN Cost Center.Cost Center - Regional.Repairs and Maintenance.Default Company.Default Reserve1.Default Reserve2</t>
  </si>
  <si>
    <t>2205.311000.91.512002.0000.000.0000</t>
  </si>
  <si>
    <t>Community Utilities of In.Twin Lakes Utilities Inc .Water.Repairs and Maintenance.Default Company.Default Reserve1.Default Reserve2</t>
  </si>
  <si>
    <t>2205.311010.10.512002.0000.000.0000</t>
  </si>
  <si>
    <t>Community Utilities of In.Twin Lakes Utilities Inc .Water - Allocation.Repairs and Maintenance.Default Company.Default Reserve1.Default Reserve2</t>
  </si>
  <si>
    <t>2205.311010.71.512002.0000.000.0000</t>
  </si>
  <si>
    <t>Community Utilities of In.Twin Lakes Utilities Inc .Wastewater.Repairs and Maintenance.Default Company.Default Reserve1.Default Reserve2</t>
  </si>
  <si>
    <t>2205.311015.15.512002.0000.000.0000</t>
  </si>
  <si>
    <t>Community Utilities of In.Twin Lakes Utilities Inc .Wastewater - Allocation.Repairs and Maintenance.Default Company.Default Reserve1.Default Reserve2</t>
  </si>
  <si>
    <t>2205.311015.72.512002.0000.000.0000</t>
  </si>
  <si>
    <t>Community Utilities of In.Twin Lakes Utilities Inc .Default.Repairs and Maintenance.Default Company.Default Reserve1.Default Reserve2</t>
  </si>
  <si>
    <t>2205.311020.00.512002.0000.000.0000</t>
  </si>
  <si>
    <t>Community Utilities of In.WSC of Indiana Inc W.Water.Repairs and Maintenance.Default Company.Default Reserve1.Default Reserve2</t>
  </si>
  <si>
    <t>2205.311025.10.512002.0000.000.0000</t>
  </si>
  <si>
    <t>Community Utilities of In.WSC of Indiana Inc W.Water - Allocation.Repairs and Maintenance.Default Company.Default Reserve1.Default Reserve2</t>
  </si>
  <si>
    <t>2205.311025.71.512002.0000.000.0000</t>
  </si>
  <si>
    <t>Community Utilities of In.WSC of Indiana Inc S.Wastewater.Repairs and Maintenance.Default Company.Default Reserve1.Default Reserve2</t>
  </si>
  <si>
    <t>2205.311030.15.512002.0000.000.0000</t>
  </si>
  <si>
    <t>Community Utilities of In.WSC of Indiana Inc S.Wastewater - Allocation.Repairs and Maintenance.Default Company.Default Reserve1.Default Reserve2</t>
  </si>
  <si>
    <t>2205.311030.72.512002.0000.000.0000</t>
  </si>
  <si>
    <t>Community Utilities of In.Indiana Water Service Inc.Water.Repairs and Maintenance.Default Company.Default Reserve1.Default Reserve2</t>
  </si>
  <si>
    <t>2205.311040.10.512002.0000.000.0000</t>
  </si>
  <si>
    <t>Community Utilities of In.Indiana Water Service Inc.Water - Allocation.Repairs and Maintenance.Default Company.Default Reserve1.Default Reserve2</t>
  </si>
  <si>
    <t>2205.311040.71.512002.0000.000.0000</t>
  </si>
  <si>
    <t>512003</t>
  </si>
  <si>
    <t>Community Utilities of In.Twin Lakes Utilities Inc .Water.Main Breaks.Default Company.Default Reserve1.Default Reserve2</t>
  </si>
  <si>
    <t>2205.311010.10.512003.0000.000.0000</t>
  </si>
  <si>
    <t>Community Utilities of In.WSC of Indiana Inc S.Wastewater.Main Breaks.Default Company.Default Reserve1.Default Reserve2</t>
  </si>
  <si>
    <t>2205.311030.15.512003.0000.000.0000</t>
  </si>
  <si>
    <t>Community Utilities of In.Indiana Water Service Inc.Water.Main Breaks.Default Company.Default Reserve1.Default Reserve2</t>
  </si>
  <si>
    <t>2205.311040.10.512003.0000.000.0000</t>
  </si>
  <si>
    <t>512005</t>
  </si>
  <si>
    <t>Community Utilities of In.Twin Lakes Utilities Inc .Water.Valve Repair.Default Company.Default Reserve1.Default Reserve2</t>
  </si>
  <si>
    <t>2205.311010.10.512005.0000.000.0000</t>
  </si>
  <si>
    <t>Community Utilities of In.Indiana Water Service Inc.Water.Valve Repair.Default Company.Default Reserve1.Default Reserve2</t>
  </si>
  <si>
    <t>2205.311040.10.512005.0000.000.0000</t>
  </si>
  <si>
    <t>512008</t>
  </si>
  <si>
    <t>Community Utilities of In.State of IN Cost Center.Cost Center - Regional - .Maintenance Electric Equi.Default Company.Default Reserve1.Default Reserve2</t>
  </si>
  <si>
    <t>2205.311000.75.512008.0000.000.0000</t>
  </si>
  <si>
    <t>Community Utilities of In.State of IN Cost Center.Cost Center - Regional.Maintenance Electric Equi.Default Company.Default Reserve1.Default Reserve2</t>
  </si>
  <si>
    <t>2205.311000.91.512008.0000.000.0000</t>
  </si>
  <si>
    <t>Community Utilities of In.Twin Lakes Utilities Inc .Water.Maintenance Electric Equi.Default Company.Default Reserve1.Default Reserve2</t>
  </si>
  <si>
    <t>2205.311010.10.512008.0000.000.0000</t>
  </si>
  <si>
    <t>Community Utilities of In.Twin Lakes Utilities Inc .Water - Allocation.Maintenance Electric Equi.Default Company.Default Reserve1.Default Reserve2</t>
  </si>
  <si>
    <t>2205.311010.71.512008.0000.000.0000</t>
  </si>
  <si>
    <t>Community Utilities of In.Twin Lakes Utilities Inc .Wastewater.Maintenance Electric Equi.Default Company.Default Reserve1.Default Reserve2</t>
  </si>
  <si>
    <t>2205.311015.15.512008.0000.000.0000</t>
  </si>
  <si>
    <t>Community Utilities of In.Twin Lakes Utilities Inc .Wastewater - Allocation.Maintenance Electric Equi.Default Company.Default Reserve1.Default Reserve2</t>
  </si>
  <si>
    <t>2205.311015.72.512008.0000.000.0000</t>
  </si>
  <si>
    <t>Community Utilities of In.WSC of Indiana Inc W.Water.Maintenance Electric Equi.Default Company.Default Reserve1.Default Reserve2</t>
  </si>
  <si>
    <t>2205.311025.10.512008.0000.000.0000</t>
  </si>
  <si>
    <t>Community Utilities of In.WSC of Indiana Inc W.Water - Allocation.Maintenance Electric Equi.Default Company.Default Reserve1.Default Reserve2</t>
  </si>
  <si>
    <t>2205.311025.71.512008.0000.000.0000</t>
  </si>
  <si>
    <t>Community Utilities of In.WSC of Indiana Inc S.Wastewater.Maintenance Electric Equi.Default Company.Default Reserve1.Default Reserve2</t>
  </si>
  <si>
    <t>2205.311030.15.512008.0000.000.0000</t>
  </si>
  <si>
    <t>Community Utilities of In.WSC of Indiana Inc S.Wastewater - Allocation.Maintenance Electric Equi.Default Company.Default Reserve1.Default Reserve2</t>
  </si>
  <si>
    <t>2205.311030.72.512008.0000.000.0000</t>
  </si>
  <si>
    <t>Community Utilities of In.Indiana Water Service Inc.Water - Allocation.Maintenance Electric Equi.Default Company.Default Reserve1.Default Reserve2</t>
  </si>
  <si>
    <t>2205.311040.71.512008.0000.000.0000</t>
  </si>
  <si>
    <t>512009</t>
  </si>
  <si>
    <t>Community Utilities of In.Twin Lakes Utilities Inc .Water.Permits.Default Company.Default Reserve1.Default Reserve2</t>
  </si>
  <si>
    <t>2205.311010.10.512009.0000.000.0000</t>
  </si>
  <si>
    <t>Community Utilities of In.Twin Lakes Utilities Inc .Water - Allocation.Permits.Default Company.Default Reserve1.Default Reserve2</t>
  </si>
  <si>
    <t>2205.311010.71.512009.0000.000.0000</t>
  </si>
  <si>
    <t>Community Utilities of In.Twin Lakes Utilities Inc .Wastewater.Permits.Default Company.Default Reserve1.Default Reserve2</t>
  </si>
  <si>
    <t>2205.311015.15.512009.0000.000.0000</t>
  </si>
  <si>
    <t>Community Utilities of In.Twin Lakes Utilities Inc .Wastewater - Allocation.Permits.Default Company.Default Reserve1.Default Reserve2</t>
  </si>
  <si>
    <t>2205.311015.72.512009.0000.000.0000</t>
  </si>
  <si>
    <t>Community Utilities of In.WSC of Indiana Inc W.Water.Permits.Default Company.Default Reserve1.Default Reserve2</t>
  </si>
  <si>
    <t>2205.311025.10.512009.0000.000.0000</t>
  </si>
  <si>
    <t>Community Utilities of In.WSC of Indiana Inc W.Water - Allocation.Permits.Default Company.Default Reserve1.Default Reserve2</t>
  </si>
  <si>
    <t>2205.311025.71.512009.0000.000.0000</t>
  </si>
  <si>
    <t>Community Utilities of In.WSC of Indiana Inc S.Wastewater.Permits.Default Company.Default Reserve1.Default Reserve2</t>
  </si>
  <si>
    <t>2205.311030.15.512009.0000.000.0000</t>
  </si>
  <si>
    <t>Community Utilities of In.WSC of Indiana Inc S.Wastewater - Allocation.Permits.Default Company.Default Reserve1.Default Reserve2</t>
  </si>
  <si>
    <t>2205.311030.72.512009.0000.000.0000</t>
  </si>
  <si>
    <t>Community Utilities of In.Indiana Water Service Inc.Water.Permits.Default Company.Default Reserve1.Default Reserve2</t>
  </si>
  <si>
    <t>2205.311040.10.512009.0000.000.0000</t>
  </si>
  <si>
    <t>Community Utilities of In.Indiana Water Service Inc.Water - Allocation.Permits.Default Company.Default Reserve1.Default Reserve2</t>
  </si>
  <si>
    <t>2205.311040.71.512009.0000.000.0000</t>
  </si>
  <si>
    <t>512010</t>
  </si>
  <si>
    <t>Community Utilities of In.Twin Lakes Utilities Inc .Water.Sewer Rodding.Default Company.Default Reserve1.Default Reserve2</t>
  </si>
  <si>
    <t>2205.311010.10.512010.0000.000.0000</t>
  </si>
  <si>
    <t>Community Utilities of In.Twin Lakes Utilities Inc .Wastewater.Sewer Rodding.Default Company.Default Reserve1.Default Reserve2</t>
  </si>
  <si>
    <t>2205.311015.15.512010.0000.000.0000</t>
  </si>
  <si>
    <t>Community Utilities of In.WSC of Indiana Inc S.Wastewater.Sewer Rodding.Default Company.Default Reserve1.Default Reserve2</t>
  </si>
  <si>
    <t>2205.311030.15.512010.0000.000.0000</t>
  </si>
  <si>
    <t>512011</t>
  </si>
  <si>
    <t>Community Utilities of In.Twin Lakes Utilities Inc .Wastewater.Sewer Sludge Hauling.Default Company.Default Reserve1.Default Reserve2</t>
  </si>
  <si>
    <t>2205.311015.15.512011.0000.000.0000</t>
  </si>
  <si>
    <t>Community Utilities of In.WSC of Indiana Inc S.Wastewater.Sewer Sludge Hauling.Default Company.Default Reserve1.Default Reserve2</t>
  </si>
  <si>
    <t>2205.311030.15.512011.0000.000.0000</t>
  </si>
  <si>
    <t>512012</t>
  </si>
  <si>
    <t>Community Utilities of In.State of IN Cost Center.Cost Center - Regional - .Deferred Maintenance Expe.Default Company.Default Reserve1.Default Reserve2</t>
  </si>
  <si>
    <t>2205.311000.75.512012.0000.000.0000</t>
  </si>
  <si>
    <t>Community Utilities of In.State of IN Cost Center.Cost Center - Regional.Deferred Maintenance Expe.Default Company.Default Reserve1.Default Reserve2</t>
  </si>
  <si>
    <t>2205.311000.91.512012.0000.000.0000</t>
  </si>
  <si>
    <t>Community Utilities of In.Twin Lakes Utilities Inc .Water.Deferred Maintenance Expe.Default Company.Default Reserve1.Default Reserve2</t>
  </si>
  <si>
    <t>2205.311010.10.512012.0000.000.0000</t>
  </si>
  <si>
    <t>Community Utilities of In.Twin Lakes Utilities Inc .Water - Allocation.Deferred Maintenance Expe.Default Company.Default Reserve1.Default Reserve2</t>
  </si>
  <si>
    <t>2205.311010.71.512012.0000.000.0000</t>
  </si>
  <si>
    <t>Community Utilities of In.Twin Lakes Utilities Inc .Wastewater.Deferred Maintenance Expe.Default Company.Default Reserve1.Default Reserve2</t>
  </si>
  <si>
    <t>2205.311015.15.512012.0000.000.0000</t>
  </si>
  <si>
    <t>Community Utilities of In.Twin Lakes Utilities Inc .Wastewater - Allocation.Deferred Maintenance Expe.Default Company.Default Reserve1.Default Reserve2</t>
  </si>
  <si>
    <t>2205.311015.72.512012.0000.000.0000</t>
  </si>
  <si>
    <t>Community Utilities of In.WSC of Indiana Inc W.Water.Deferred Maintenance Expe.Default Company.Default Reserve1.Default Reserve2</t>
  </si>
  <si>
    <t>2205.311025.10.512012.0000.000.0000</t>
  </si>
  <si>
    <t>Community Utilities of In.WSC of Indiana Inc W.Water - Allocation.Deferred Maintenance Expe.Default Company.Default Reserve1.Default Reserve2</t>
  </si>
  <si>
    <t>2205.311025.71.512012.0000.000.0000</t>
  </si>
  <si>
    <t>Community Utilities of In.WSC of Indiana Inc S.Wastewater.Deferred Maintenance Expe.Default Company.Default Reserve1.Default Reserve2</t>
  </si>
  <si>
    <t>2205.311030.15.512012.0000.000.0000</t>
  </si>
  <si>
    <t>Community Utilities of In.WSC of Indiana Inc S.Wastewater - Allocation.Deferred Maintenance Expe.Default Company.Default Reserve1.Default Reserve2</t>
  </si>
  <si>
    <t>2205.311030.72.512012.0000.000.0000</t>
  </si>
  <si>
    <t>Community Utilities of In.Indiana Water Service Inc.Water - Allocation.Deferred Maintenance Expe.Default Company.Default Reserve1.Default Reserve2</t>
  </si>
  <si>
    <t>2205.311040.71.512012.0000.000.0000</t>
  </si>
  <si>
    <t>512013</t>
  </si>
  <si>
    <t>Community Utilities of In.Twin Lakes Utilities Inc .Water.Excavation Restoration.Default Company.Default Reserve1.Default Reserve2</t>
  </si>
  <si>
    <t>2205.311010.10.512013.0000.000.0000</t>
  </si>
  <si>
    <t>Community Utilities of In.Indiana Water Service Inc.Water.Excavation Restoration.Default Company.Default Reserve1.Default Reserve2</t>
  </si>
  <si>
    <t>2205.311040.10.512013.0000.000.0000</t>
  </si>
  <si>
    <t>512014</t>
  </si>
  <si>
    <t>Community Utilities of In.State of IN Cost Center.Cost Center - Regional - .Communication Expense.Default Company.Default Reserve1.Default Reserve2</t>
  </si>
  <si>
    <t>2205.311000.75.512014.0000.000.0000</t>
  </si>
  <si>
    <t>Community Utilities of In.State of IN Cost Center.Cost Center - Regional.Communication Expense.Default Company.Default Reserve1.Default Reserve2</t>
  </si>
  <si>
    <t>2205.311000.91.512014.0000.000.0000</t>
  </si>
  <si>
    <t>Community Utilities of In.Twin Lakes Utilities Inc .Water - Allocation.Communication Expense.Default Company.Default Reserve1.Default Reserve2</t>
  </si>
  <si>
    <t>2205.311010.71.512014.0000.000.0000</t>
  </si>
  <si>
    <t>Community Utilities of In.Twin Lakes Utilities Inc .Wastewater - Allocation.Communication Expense.Default Company.Default Reserve1.Default Reserve2</t>
  </si>
  <si>
    <t>2205.311015.72.512014.0000.000.0000</t>
  </si>
  <si>
    <t>Community Utilities of In.WSC of Indiana Inc W.Water - Allocation.Communication Expense.Default Company.Default Reserve1.Default Reserve2</t>
  </si>
  <si>
    <t>2205.311025.71.512014.0000.000.0000</t>
  </si>
  <si>
    <t>Community Utilities of In.WSC of Indiana Inc S.Wastewater - Allocation.Communication Expense.Default Company.Default Reserve1.Default Reserve2</t>
  </si>
  <si>
    <t>2205.311030.72.512014.0000.000.0000</t>
  </si>
  <si>
    <t>Community Utilities of In.Indiana Water Service Inc.Water - Allocation.Communication Expense.Default Company.Default Reserve1.Default Reserve2</t>
  </si>
  <si>
    <t>2205.311040.71.512014.0000.000.0000</t>
  </si>
  <si>
    <t>512015</t>
  </si>
  <si>
    <t>Community Utilities of In.Twin Lakes Utilities Inc .Water - Allocation.Equipment Rental.Default Company.Default Reserve1.Default Reserve2</t>
  </si>
  <si>
    <t>2205.311010.71.512015.0000.000.0000</t>
  </si>
  <si>
    <t>Community Utilities of In.Twin Lakes Utilities Inc .Wastewater - Allocation.Equipment Rental.Default Company.Default Reserve1.Default Reserve2</t>
  </si>
  <si>
    <t>2205.311015.72.512015.0000.000.0000</t>
  </si>
  <si>
    <t>Community Utilities of In.WSC of Indiana Inc W.Water - Allocation.Equipment Rental.Default Company.Default Reserve1.Default Reserve2</t>
  </si>
  <si>
    <t>2205.311025.71.512015.0000.000.0000</t>
  </si>
  <si>
    <t>Community Utilities of In.WSC of Indiana Inc S.Wastewater.Equipment Rental.Default Company.Default Reserve1.Default Reserve2</t>
  </si>
  <si>
    <t>2205.311030.15.512015.0000.000.0000</t>
  </si>
  <si>
    <t>Community Utilities of In.WSC of Indiana Inc S.Wastewater - Allocation.Equipment Rental.Default Company.Default Reserve1.Default Reserve2</t>
  </si>
  <si>
    <t>2205.311030.72.512015.0000.000.0000</t>
  </si>
  <si>
    <t>Community Utilities of In.Indiana Water Service Inc.Water - Allocation.Equipment Rental.Default Company.Default Reserve1.Default Reserve2</t>
  </si>
  <si>
    <t>2205.311040.71.512015.0000.000.0000</t>
  </si>
  <si>
    <t>512016</t>
  </si>
  <si>
    <t>Community Utilities of In.State of IN Cost Center.Cost Center - Regional - .Uniforms.Default Company.Default Reserve1.Default Reserve2</t>
  </si>
  <si>
    <t>2205.311000.75.512016.0000.000.0000</t>
  </si>
  <si>
    <t>Community Utilities of In.State of IN Cost Center.Cost Center - Regional.Uniforms.Default Company.Default Reserve1.Default Reserve2</t>
  </si>
  <si>
    <t>2205.311000.91.512016.0000.000.0000</t>
  </si>
  <si>
    <t>Community Utilities of In.Twin Lakes Utilities Inc .Water.Uniforms.Default Company.Default Reserve1.Default Reserve2</t>
  </si>
  <si>
    <t>2205.311010.10.512016.0000.000.0000</t>
  </si>
  <si>
    <t>Community Utilities of In.Twin Lakes Utilities Inc .Water - Allocation.Uniforms.Default Company.Default Reserve1.Default Reserve2</t>
  </si>
  <si>
    <t>2205.311010.71.512016.0000.000.0000</t>
  </si>
  <si>
    <t>Community Utilities of In.Twin Lakes Utilities Inc .Wastewater.Uniforms.Default Company.Default Reserve1.Default Reserve2</t>
  </si>
  <si>
    <t>2205.311015.15.512016.0000.000.0000</t>
  </si>
  <si>
    <t>Community Utilities of In.Twin Lakes Utilities Inc .Wastewater - Allocation.Uniforms.Default Company.Default Reserve1.Default Reserve2</t>
  </si>
  <si>
    <t>2205.311015.72.512016.0000.000.0000</t>
  </si>
  <si>
    <t>Community Utilities of In.WSC of Indiana Inc W.Water - Allocation.Uniforms.Default Company.Default Reserve1.Default Reserve2</t>
  </si>
  <si>
    <t>2205.311025.71.512016.0000.000.0000</t>
  </si>
  <si>
    <t>Community Utilities of In.WSC of Indiana Inc S.Wastewater.Uniforms.Default Company.Default Reserve1.Default Reserve2</t>
  </si>
  <si>
    <t>2205.311030.15.512016.0000.000.0000</t>
  </si>
  <si>
    <t>Community Utilities of In.WSC of Indiana Inc S.Wastewater - Allocation.Uniforms.Default Company.Default Reserve1.Default Reserve2</t>
  </si>
  <si>
    <t>2205.311030.72.512016.0000.000.0000</t>
  </si>
  <si>
    <t>Community Utilities of In.Indiana Water Service Inc.Water - Allocation.Uniforms.Default Company.Default Reserve1.Default Reserve2</t>
  </si>
  <si>
    <t>2205.311040.71.512016.0000.000.0000</t>
  </si>
  <si>
    <t>512017</t>
  </si>
  <si>
    <t>Community Utilities of In.State of IN Cost Center.Cost Center - Regional - .Weather/Hurricane/Fuel.Default Company.Default Reserve1.Default Reserve2</t>
  </si>
  <si>
    <t>2205.311000.75.512017.0000.000.0000</t>
  </si>
  <si>
    <t>Community Utilities of In.State of IN Cost Center.Cost Center - Regional.Weather/Hurricane/Fuel.Default Company.Default Reserve1.Default Reserve2</t>
  </si>
  <si>
    <t>2205.311000.91.512017.0000.000.0000</t>
  </si>
  <si>
    <t>Community Utilities of In.Twin Lakes Utilities Inc .Water.Weather/Hurricane/Fuel.Default Company.Default Reserve1.Default Reserve2</t>
  </si>
  <si>
    <t>2205.311010.10.512017.0000.000.0000</t>
  </si>
  <si>
    <t>Community Utilities of In.Twin Lakes Utilities Inc .Water - Allocation.Weather/Hurricane/Fuel.Default Company.Default Reserve1.Default Reserve2</t>
  </si>
  <si>
    <t>2205.311010.71.512017.0000.000.0000</t>
  </si>
  <si>
    <t>Community Utilities of In.Twin Lakes Utilities Inc .Wastewater - Allocation.Weather/Hurricane/Fuel.Default Company.Default Reserve1.Default Reserve2</t>
  </si>
  <si>
    <t>2205.311015.72.512017.0000.000.0000</t>
  </si>
  <si>
    <t>Community Utilities of In.WSC of Indiana Inc W.Water - Allocation.Weather/Hurricane/Fuel.Default Company.Default Reserve1.Default Reserve2</t>
  </si>
  <si>
    <t>2205.311025.71.512017.0000.000.0000</t>
  </si>
  <si>
    <t>Community Utilities of In.WSC of Indiana Inc S.Wastewater - Allocation.Weather/Hurricane/Fuel.Default Company.Default Reserve1.Default Reserve2</t>
  </si>
  <si>
    <t>2205.311030.72.512017.0000.000.0000</t>
  </si>
  <si>
    <t>Community Utilities of In.Indiana Water Service Inc.Water - Allocation.Weather/Hurricane/Fuel.Default Company.Default Reserve1.Default Reserve2</t>
  </si>
  <si>
    <t>2205.311040.71.512017.0000.000.0000</t>
  </si>
  <si>
    <t>512018</t>
  </si>
  <si>
    <t>Community Utilities of In.State of IN Cost Center.Cost Center - Regional - .Safety Supplies/Expense.Default Company.Default Reserve1.Default Reserve2</t>
  </si>
  <si>
    <t>2205.311000.75.512018.0000.000.0000</t>
  </si>
  <si>
    <t>Community Utilities of In.State of IN Cost Center.Cost Center - Regional.Safety Supplies/Expense.Default Company.Default Reserve1.Default Reserve2</t>
  </si>
  <si>
    <t>2205.311000.91.512018.0000.000.0000</t>
  </si>
  <si>
    <t>Community Utilities of In.Twin Lakes Utilities Inc .Water.Safety Supplies/Expense.Default Company.Default Reserve1.Default Reserve2</t>
  </si>
  <si>
    <t>2205.311010.10.512018.0000.000.0000</t>
  </si>
  <si>
    <t>Community Utilities of In.Twin Lakes Utilities Inc .Water - Allocation.Safety Supplies/Expense.Default Company.Default Reserve1.Default Reserve2</t>
  </si>
  <si>
    <t>2205.311010.71.512018.0000.000.0000</t>
  </si>
  <si>
    <t>Community Utilities of In.Twin Lakes Utilities Inc .Wastewater - Allocation.Safety Supplies/Expense.Default Company.Default Reserve1.Default Reserve2</t>
  </si>
  <si>
    <t>2205.311015.72.512018.0000.000.0000</t>
  </si>
  <si>
    <t>Community Utilities of In.Twin Lakes Utilities Inc .Default.Safety Supplies/Expense.Default Company.Default Reserve1.Default Reserve2</t>
  </si>
  <si>
    <t>2205.311020.00.512018.0000.000.0000</t>
  </si>
  <si>
    <t>Community Utilities of In.WSC of Indiana Inc W.Water - Allocation.Safety Supplies/Expense.Default Company.Default Reserve1.Default Reserve2</t>
  </si>
  <si>
    <t>2205.311025.71.512018.0000.000.0000</t>
  </si>
  <si>
    <t>Community Utilities of In.WSC of Indiana Inc S.Wastewater - Allocation.Safety Supplies/Expense.Default Company.Default Reserve1.Default Reserve2</t>
  </si>
  <si>
    <t>2205.311030.72.512018.0000.000.0000</t>
  </si>
  <si>
    <t>Community Utilities of In.Indiana Water Service Inc.Water - Allocation.Safety Supplies/Expense.Default Company.Default Reserve1.Default Reserve2</t>
  </si>
  <si>
    <t>2205.311040.71.512018.0000.000.0000</t>
  </si>
  <si>
    <t>512021</t>
  </si>
  <si>
    <t>Community Utilities of In.State of IN Cost Center.Cost Center - Regional - .Landscaping .Default Company.Default Reserve1.Default Reserve2</t>
  </si>
  <si>
    <t>2205.311000.75.512021.0000.000.0000</t>
  </si>
  <si>
    <t>Community Utilities of In.State of IN Cost Center.Cost Center - Regional.Landscaping .Default Company.Default Reserve1.Default Reserve2</t>
  </si>
  <si>
    <t>2205.311000.91.512021.0000.000.0000</t>
  </si>
  <si>
    <t>Community Utilities of In.Twin Lakes Utilities Inc .Water.Landscaping .Default Company.Default Reserve1.Default Reserve2</t>
  </si>
  <si>
    <t>2205.311010.10.512021.0000.000.0000</t>
  </si>
  <si>
    <t>Community Utilities of In.Twin Lakes Utilities Inc .Water - Allocation.Landscaping .Default Company.Default Reserve1.Default Reserve2</t>
  </si>
  <si>
    <t>2205.311010.71.512021.0000.000.0000</t>
  </si>
  <si>
    <t>Community Utilities of In.Twin Lakes Utilities Inc .Wastewater.Landscaping .Default Company.Default Reserve1.Default Reserve2</t>
  </si>
  <si>
    <t>2205.311015.15.512021.0000.000.0000</t>
  </si>
  <si>
    <t>Community Utilities of In.Twin Lakes Utilities Inc .Wastewater - Allocation.Landscaping .Default Company.Default Reserve1.Default Reserve2</t>
  </si>
  <si>
    <t>2205.311015.72.512021.0000.000.0000</t>
  </si>
  <si>
    <t>Community Utilities of In.WSC of Indiana Inc W.Water.Landscaping .Default Company.Default Reserve1.Default Reserve2</t>
  </si>
  <si>
    <t>2205.311025.10.512021.0000.000.0000</t>
  </si>
  <si>
    <t>Community Utilities of In.WSC of Indiana Inc W.Water - Allocation.Landscaping .Default Company.Default Reserve1.Default Reserve2</t>
  </si>
  <si>
    <t>2205.311025.71.512021.0000.000.0000</t>
  </si>
  <si>
    <t>Community Utilities of In.WSC of Indiana Inc S.Wastewater - Allocation.Landscaping .Default Company.Default Reserve1.Default Reserve2</t>
  </si>
  <si>
    <t>2205.311030.72.512021.0000.000.0000</t>
  </si>
  <si>
    <t>Community Utilities of In.Indiana Water Service Inc.Water.Landscaping .Default Company.Default Reserve1.Default Reserve2</t>
  </si>
  <si>
    <t>2205.311040.10.512021.0000.000.0000</t>
  </si>
  <si>
    <t>Community Utilities of In.Indiana Water Service Inc.Water - Allocation.Landscaping .Default Company.Default Reserve1.Default Reserve2</t>
  </si>
  <si>
    <t>2205.311040.71.512021.0000.000.0000</t>
  </si>
  <si>
    <t>512023</t>
  </si>
  <si>
    <t>Community Utilities of In.Twin Lakes Utilities Inc .Wastewater.Pump Station R&amp;M.Default Company.Default Reserve1.Default Reserve2</t>
  </si>
  <si>
    <t>2205.311015.15.512023.0000.000.0000</t>
  </si>
  <si>
    <t>512900</t>
  </si>
  <si>
    <t>Community Utilities of In.State of IN Cost Center.Cost Center - Regional - .Other Plant and System Ma.Default Company.Default Reserve1.Default Reserve2</t>
  </si>
  <si>
    <t>2205.311000.75.512900.0000.000.0000</t>
  </si>
  <si>
    <t>Community Utilities of In.State of IN Cost Center.Cost Center - Regional.Other Plant and System Ma.Default Company.Default Reserve1.Default Reserve2</t>
  </si>
  <si>
    <t>2205.311000.91.512900.0000.000.0000</t>
  </si>
  <si>
    <t>Community Utilities of In.Community Utilities of IN.Cost Center - Regional.Other Plant and System Ma.Default Company.Default Reserve1.Default Reserve2</t>
  </si>
  <si>
    <t>2205.311005.91.512900.0000.000.0000</t>
  </si>
  <si>
    <t>Community Utilities of In.Twin Lakes Utilities Inc .Water.Other Plant and System Ma.Default Company.Default Reserve1.Default Reserve2</t>
  </si>
  <si>
    <t>2205.311010.10.512900.0000.000.0000</t>
  </si>
  <si>
    <t>Community Utilities of In.Twin Lakes Utilities Inc .Water - Allocation.Other Plant and System Ma.Default Company.Default Reserve1.Default Reserve2</t>
  </si>
  <si>
    <t>2205.311010.71.512900.0000.000.0000</t>
  </si>
  <si>
    <t>Community Utilities of In.Twin Lakes Utilities Inc .Wastewater.Other Plant and System Ma.Default Company.Default Reserve1.Default Reserve2</t>
  </si>
  <si>
    <t>2205.311015.15.512900.0000.000.0000</t>
  </si>
  <si>
    <t>Community Utilities of In.Twin Lakes Utilities Inc .Wastewater - Allocation.Other Plant and System Ma.Default Company.Default Reserve1.Default Reserve2</t>
  </si>
  <si>
    <t>2205.311015.72.512900.0000.000.0000</t>
  </si>
  <si>
    <t>Community Utilities of In.WSC of Indiana Inc W.Water.Other Plant and System Ma.Default Company.Default Reserve1.Default Reserve2</t>
  </si>
  <si>
    <t>2205.311025.10.512900.0000.000.0000</t>
  </si>
  <si>
    <t>Community Utilities of In.WSC of Indiana Inc W.Water - Allocation.Other Plant and System Ma.Default Company.Default Reserve1.Default Reserve2</t>
  </si>
  <si>
    <t>2205.311025.71.512900.0000.000.0000</t>
  </si>
  <si>
    <t>Community Utilities of In.WSC of Indiana Inc S.Wastewater.Other Plant and System Ma.Default Company.Default Reserve1.Default Reserve2</t>
  </si>
  <si>
    <t>2205.311030.15.512900.0000.000.0000</t>
  </si>
  <si>
    <t>Community Utilities of In.WSC of Indiana Inc S.Wastewater - Allocation.Other Plant and System Ma.Default Company.Default Reserve1.Default Reserve2</t>
  </si>
  <si>
    <t>2205.311030.72.512900.0000.000.0000</t>
  </si>
  <si>
    <t>Community Utilities of In.Indiana Water Service Inc.Water.Other Plant and System Ma.Default Company.Default Reserve1.Default Reserve2</t>
  </si>
  <si>
    <t>2205.311040.10.512900.0000.000.0000</t>
  </si>
  <si>
    <t>Community Utilities of In.Indiana Water Service Inc.Water - Allocation.Other Plant and System Ma.Default Company.Default Reserve1.Default Reserve2</t>
  </si>
  <si>
    <t>2205.311040.71.512900.0000.000.0000</t>
  </si>
  <si>
    <t>513002</t>
  </si>
  <si>
    <t>Community Utilities of In.State of IN Cost Center.Cost Center - Regional - .Meter Supplies.Default Company.Default Reserve1.Default Reserve2</t>
  </si>
  <si>
    <t>2205.311000.75.513002.0000.000.0000</t>
  </si>
  <si>
    <t>OM Materials and Supplies</t>
  </si>
  <si>
    <t>Community Utilities of In.State of IN Cost Center.Cost Center - Regional.Meter Supplies.Default Company.Default Reserve1.Default Reserve2</t>
  </si>
  <si>
    <t>2205.311000.91.513002.0000.000.0000</t>
  </si>
  <si>
    <t>Community Utilities of In.Twin Lakes Utilities Inc .Water.Meter Supplies.Default Company.Default Reserve1.Default Reserve2</t>
  </si>
  <si>
    <t>2205.311010.10.513002.0000.000.0000</t>
  </si>
  <si>
    <t>Community Utilities of In.Twin Lakes Utilities Inc .Water - Allocation.Meter Supplies.Default Company.Default Reserve1.Default Reserve2</t>
  </si>
  <si>
    <t>2205.311010.71.513002.0000.000.0000</t>
  </si>
  <si>
    <t>Community Utilities of In.Twin Lakes Utilities Inc .Wastewater - Allocation.Meter Supplies.Default Company.Default Reserve1.Default Reserve2</t>
  </si>
  <si>
    <t>2205.311015.72.513002.0000.000.0000</t>
  </si>
  <si>
    <t>Community Utilities of In.WSC of Indiana Inc W.Water.Meter Supplies.Default Company.Default Reserve1.Default Reserve2</t>
  </si>
  <si>
    <t>2205.311025.10.513002.0000.000.0000</t>
  </si>
  <si>
    <t>Community Utilities of In.WSC of Indiana Inc W.Water - Allocation.Meter Supplies.Default Company.Default Reserve1.Default Reserve2</t>
  </si>
  <si>
    <t>2205.311025.71.513002.0000.000.0000</t>
  </si>
  <si>
    <t>Community Utilities of In.WSC of Indiana Inc S.Wastewater - Allocation.Meter Supplies.Default Company.Default Reserve1.Default Reserve2</t>
  </si>
  <si>
    <t>2205.311030.72.513002.0000.000.0000</t>
  </si>
  <si>
    <t>Community Utilities of In.Indiana Water Service Inc.Water - Allocation.Meter Supplies.Default Company.Default Reserve1.Default Reserve2</t>
  </si>
  <si>
    <t>2205.311040.71.513002.0000.000.0000</t>
  </si>
  <si>
    <t>513003</t>
  </si>
  <si>
    <t>Community Utilities of In.State of IN Cost Center.Cost Center - Regional - .Pipe, Plate, Gasket.Default Company.Default Reserve1.Default Reserve2</t>
  </si>
  <si>
    <t>2205.311000.75.513003.0000.000.0000</t>
  </si>
  <si>
    <t>Community Utilities of In.State of IN Cost Center.Cost Center - Regional.Pipe, Plate, Gasket.Default Company.Default Reserve1.Default Reserve2</t>
  </si>
  <si>
    <t>2205.311000.91.513003.0000.000.0000</t>
  </si>
  <si>
    <t>Community Utilities of In.Twin Lakes Utilities Inc .Water.Pipe, Plate, Gasket.Default Company.Default Reserve1.Default Reserve2</t>
  </si>
  <si>
    <t>2205.311010.10.513003.0000.000.0000</t>
  </si>
  <si>
    <t>Community Utilities of In.Twin Lakes Utilities Inc .Water - Allocation.Pipe, Plate, Gasket.Default Company.Default Reserve1.Default Reserve2</t>
  </si>
  <si>
    <t>2205.311010.71.513003.0000.000.0000</t>
  </si>
  <si>
    <t>Community Utilities of In.Twin Lakes Utilities Inc .Wastewater.Pipe, Plate, Gasket.Default Company.Default Reserve1.Default Reserve2</t>
  </si>
  <si>
    <t>2205.311015.15.513003.0000.000.0000</t>
  </si>
  <si>
    <t>Community Utilities of In.Twin Lakes Utilities Inc .Wastewater - Allocation.Pipe, Plate, Gasket.Default Company.Default Reserve1.Default Reserve2</t>
  </si>
  <si>
    <t>2205.311015.72.513003.0000.000.0000</t>
  </si>
  <si>
    <t>Community Utilities of In.WSC of Indiana Inc W.Water.Pipe, Plate, Gasket.Default Company.Default Reserve1.Default Reserve2</t>
  </si>
  <si>
    <t>2205.311025.10.513003.0000.000.0000</t>
  </si>
  <si>
    <t>Community Utilities of In.WSC of Indiana Inc W.Water - Allocation.Pipe, Plate, Gasket.Default Company.Default Reserve1.Default Reserve2</t>
  </si>
  <si>
    <t>2205.311025.71.513003.0000.000.0000</t>
  </si>
  <si>
    <t>Community Utilities of In.WSC of Indiana Inc S.Wastewater.Pipe, Plate, Gasket.Default Company.Default Reserve1.Default Reserve2</t>
  </si>
  <si>
    <t>2205.311030.15.513003.0000.000.0000</t>
  </si>
  <si>
    <t>Community Utilities of In.WSC of Indiana Inc S.Wastewater - Allocation.Pipe, Plate, Gasket.Default Company.Default Reserve1.Default Reserve2</t>
  </si>
  <si>
    <t>2205.311030.72.513003.0000.000.0000</t>
  </si>
  <si>
    <t>Community Utilities of In.Indiana Water Service Inc.Water - Allocation.Pipe, Plate, Gasket.Default Company.Default Reserve1.Default Reserve2</t>
  </si>
  <si>
    <t>2205.311040.71.513003.0000.000.0000</t>
  </si>
  <si>
    <t>513008</t>
  </si>
  <si>
    <t>Community Utilities of In.State of IN Cost Center.Cost Center - Regional - .Electrical Equip.Default Company.Default Reserve1.Default Reserve2</t>
  </si>
  <si>
    <t>2205.311000.75.513008.0000.000.0000</t>
  </si>
  <si>
    <t>Community Utilities of In.State of IN Cost Center.Cost Center - Regional.Electrical Equip.Default Company.Default Reserve1.Default Reserve2</t>
  </si>
  <si>
    <t>2205.311000.91.513008.0000.000.0000</t>
  </si>
  <si>
    <t>Community Utilities of In.Twin Lakes Utilities Inc .Water.Electrical Equip.Default Company.Default Reserve1.Default Reserve2</t>
  </si>
  <si>
    <t>2205.311010.10.513008.0000.000.0000</t>
  </si>
  <si>
    <t>Community Utilities of In.Twin Lakes Utilities Inc .Water - Allocation.Electrical Equip.Default Company.Default Reserve1.Default Reserve2</t>
  </si>
  <si>
    <t>2205.311010.71.513008.0000.000.0000</t>
  </si>
  <si>
    <t>Community Utilities of In.Twin Lakes Utilities Inc .Wastewater.Electrical Equip.Default Company.Default Reserve1.Default Reserve2</t>
  </si>
  <si>
    <t>2205.311015.15.513008.0000.000.0000</t>
  </si>
  <si>
    <t>Community Utilities of In.Twin Lakes Utilities Inc .Wastewater - Allocation.Electrical Equip.Default Company.Default Reserve1.Default Reserve2</t>
  </si>
  <si>
    <t>2205.311015.72.513008.0000.000.0000</t>
  </si>
  <si>
    <t>Community Utilities of In.WSC of Indiana Inc W.Water - Allocation.Electrical Equip.Default Company.Default Reserve1.Default Reserve2</t>
  </si>
  <si>
    <t>2205.311025.71.513008.0000.000.0000</t>
  </si>
  <si>
    <t>Community Utilities of In.WSC of Indiana Inc S.Wastewater.Electrical Equip.Default Company.Default Reserve1.Default Reserve2</t>
  </si>
  <si>
    <t>2205.311030.15.513008.0000.000.0000</t>
  </si>
  <si>
    <t>Community Utilities of In.WSC of Indiana Inc S.Wastewater - Allocation.Electrical Equip.Default Company.Default Reserve1.Default Reserve2</t>
  </si>
  <si>
    <t>2205.311030.72.513008.0000.000.0000</t>
  </si>
  <si>
    <t>Community Utilities of In.Indiana Water Service Inc.Water.Electrical Equip.Default Company.Default Reserve1.Default Reserve2</t>
  </si>
  <si>
    <t>2205.311040.10.513008.0000.000.0000</t>
  </si>
  <si>
    <t>Community Utilities of In.Indiana Water Service Inc.Water - Allocation.Electrical Equip.Default Company.Default Reserve1.Default Reserve2</t>
  </si>
  <si>
    <t>2205.311040.71.513008.0000.000.0000</t>
  </si>
  <si>
    <t>513009</t>
  </si>
  <si>
    <t>Community Utilities of In.WSC of Indiana Inc S.Wastewater.Lighting Supplies.Default Company.Default Reserve1.Default Reserve2</t>
  </si>
  <si>
    <t>2205.311030.15.513009.0000.000.0000</t>
  </si>
  <si>
    <t>513900</t>
  </si>
  <si>
    <t>Community Utilities of In.State of IN Cost Center.Cost Center - Regional - .Other Materials and Suppl.Default Company.Default Reserve1.Default Reserve2</t>
  </si>
  <si>
    <t>2205.311000.75.513900.0000.000.0000</t>
  </si>
  <si>
    <t>Community Utilities of In.State of IN Cost Center.Cost Center - Regional.Other Materials and Suppl.Default Company.Default Reserve1.Default Reserve2</t>
  </si>
  <si>
    <t>2205.311000.91.513900.0000.000.0000</t>
  </si>
  <si>
    <t>Community Utilities of In.Community Utilities of IN.Cost Center - Regional.Other Materials and Suppl.Default Company.Default Reserve1.Default Reserve2</t>
  </si>
  <si>
    <t>2205.311005.91.513900.0000.000.0000</t>
  </si>
  <si>
    <t>Community Utilities of In.Twin Lakes Utilities Inc .Water.Other Materials and Suppl.Default Company.Default Reserve1.Default Reserve2</t>
  </si>
  <si>
    <t>2205.311010.10.513900.0000.000.0000</t>
  </si>
  <si>
    <t>Community Utilities of In.Twin Lakes Utilities Inc .Water - Allocation.Other Materials and Suppl.Default Company.Default Reserve1.Default Reserve2</t>
  </si>
  <si>
    <t>2205.311010.71.513900.0000.000.0000</t>
  </si>
  <si>
    <t>Community Utilities of In.Twin Lakes Utilities Inc .Wastewater.Other Materials and Suppl.Default Company.Default Reserve1.Default Reserve2</t>
  </si>
  <si>
    <t>2205.311015.15.513900.0000.000.0000</t>
  </si>
  <si>
    <t>Community Utilities of In.Twin Lakes Utilities Inc .Wastewater - Allocation.Other Materials and Suppl.Default Company.Default Reserve1.Default Reserve2</t>
  </si>
  <si>
    <t>2205.311015.72.513900.0000.000.0000</t>
  </si>
  <si>
    <t>Community Utilities of In.Twin Lakes Utilities Inc .Default.Other Materials and Suppl.Default Company.Default Reserve1.Default Reserve2</t>
  </si>
  <si>
    <t>2205.311020.00.513900.0000.000.0000</t>
  </si>
  <si>
    <t>Community Utilities of In.WSC of Indiana Inc W.Water.Other Materials and Suppl.Default Company.Default Reserve1.Default Reserve2</t>
  </si>
  <si>
    <t>2205.311025.10.513900.0000.000.0000</t>
  </si>
  <si>
    <t>Community Utilities of In.WSC of Indiana Inc W.Water - Allocation.Other Materials and Suppl.Default Company.Default Reserve1.Default Reserve2</t>
  </si>
  <si>
    <t>2205.311025.71.513900.0000.000.0000</t>
  </si>
  <si>
    <t>Community Utilities of In.WSC of Indiana Inc S.Wastewater.Other Materials and Suppl.Default Company.Default Reserve1.Default Reserve2</t>
  </si>
  <si>
    <t>2205.311030.15.513900.0000.000.0000</t>
  </si>
  <si>
    <t>Community Utilities of In.WSC of Indiana Inc S.Wastewater - Allocation.Other Materials and Suppl.Default Company.Default Reserve1.Default Reserve2</t>
  </si>
  <si>
    <t>2205.311030.72.513900.0000.000.0000</t>
  </si>
  <si>
    <t>Community Utilities of In.WSC of Indiana Inc C.Default.Other Materials and Suppl.Default Company.Default Reserve1.Default Reserve2</t>
  </si>
  <si>
    <t>2205.311035.00.513900.0000.000.0000</t>
  </si>
  <si>
    <t>Community Utilities of In.Indiana Water Service Inc.Water.Other Materials and Suppl.Default Company.Default Reserve1.Default Reserve2</t>
  </si>
  <si>
    <t>2205.311040.10.513900.0000.000.0000</t>
  </si>
  <si>
    <t>Community Utilities of In.Indiana Water Service Inc.Water - Allocation.Other Materials and Suppl.Default Company.Default Reserve1.Default Reserve2</t>
  </si>
  <si>
    <t>2205.311040.71.513900.0000.000.0000</t>
  </si>
  <si>
    <t>514001</t>
  </si>
  <si>
    <t>Community Utilities of In.Twin Lakes Utilities Inc .Water.Chlorine.Default Company.Default Reserve1.Default Reserve2</t>
  </si>
  <si>
    <t>2205.311010.10.514001.0000.000.0000</t>
  </si>
  <si>
    <t>Community Utilities of In.Twin Lakes Utilities Inc .Wastewater.Chlorine.Default Company.Default Reserve1.Default Reserve2</t>
  </si>
  <si>
    <t>2205.311015.15.514001.0000.000.0000</t>
  </si>
  <si>
    <t>Community Utilities of In.WSC of Indiana Inc W.Water.Chlorine.Default Company.Default Reserve1.Default Reserve2</t>
  </si>
  <si>
    <t>2205.311025.10.514001.0000.000.0000</t>
  </si>
  <si>
    <t>Community Utilities of In.WSC of Indiana Inc S.Wastewater.Chlorine.Default Company.Default Reserve1.Default Reserve2</t>
  </si>
  <si>
    <t>2205.311030.15.514001.0000.000.0000</t>
  </si>
  <si>
    <t>514002</t>
  </si>
  <si>
    <t>Community Utilities of In.Twin Lakes Utilities Inc .Wastewater.Odor Control Chemicals.Default Company.Default Reserve1.Default Reserve2</t>
  </si>
  <si>
    <t>2205.311015.15.514002.0000.000.0000</t>
  </si>
  <si>
    <t>514900</t>
  </si>
  <si>
    <t>Community Utilities of In.Twin Lakes Utilities Inc .Water.Other Chemicals.Default Company.Default Reserve1.Default Reserve2</t>
  </si>
  <si>
    <t>2205.311010.10.514900.0000.000.0000</t>
  </si>
  <si>
    <t>Community Utilities of In.Twin Lakes Utilities Inc .Wastewater.Other Chemicals.Default Company.Default Reserve1.Default Reserve2</t>
  </si>
  <si>
    <t>2205.311015.15.514900.0000.000.0000</t>
  </si>
  <si>
    <t>Community Utilities of In.WSC of Indiana Inc W.Water.Other Chemicals.Default Company.Default Reserve1.Default Reserve2</t>
  </si>
  <si>
    <t>2205.311025.10.514900.0000.000.0000</t>
  </si>
  <si>
    <t>Community Utilities of In.WSC of Indiana Inc S.Wastewater.Other Chemicals.Default Company.Default Reserve1.Default Reserve2</t>
  </si>
  <si>
    <t>2205.311030.15.514900.0000.000.0000</t>
  </si>
  <si>
    <t>515001</t>
  </si>
  <si>
    <t>Community Utilities of In.State of IN Cost Center.Cost Center - Regional - .Laboratory Testing.Default Company.Default Reserve1.Default Reserve2</t>
  </si>
  <si>
    <t>2205.311000.75.515001.0000.000.0000</t>
  </si>
  <si>
    <t>Testing</t>
  </si>
  <si>
    <t>Community Utilities of In.State of IN Cost Center.Cost Center - Regional.Laboratory Testing.Default Company.Default Reserve1.Default Reserve2</t>
  </si>
  <si>
    <t>2205.311000.91.515001.0000.000.0000</t>
  </si>
  <si>
    <t>Community Utilities of In.Twin Lakes Utilities Inc .Water.Laboratory Testing.Default Company.Default Reserve1.Default Reserve2</t>
  </si>
  <si>
    <t>2205.311010.10.515001.0000.000.0000</t>
  </si>
  <si>
    <t>Community Utilities of In.Twin Lakes Utilities Inc .Water - Allocation.Laboratory Testing.Default Company.Default Reserve1.Default Reserve2</t>
  </si>
  <si>
    <t>2205.311010.71.515001.0000.000.0000</t>
  </si>
  <si>
    <t>Community Utilities of In.Twin Lakes Utilities Inc .Wastewater.Laboratory Testing.Default Company.Default Reserve1.Default Reserve2</t>
  </si>
  <si>
    <t>2205.311015.15.515001.0000.000.0000</t>
  </si>
  <si>
    <t>Community Utilities of In.Twin Lakes Utilities Inc .Wastewater - Allocation.Laboratory Testing.Default Company.Default Reserve1.Default Reserve2</t>
  </si>
  <si>
    <t>2205.311015.72.515001.0000.000.0000</t>
  </si>
  <si>
    <t>Community Utilities of In.WSC of Indiana Inc W.Water.Laboratory Testing.Default Company.Default Reserve1.Default Reserve2</t>
  </si>
  <si>
    <t>2205.311025.10.515001.0000.000.0000</t>
  </si>
  <si>
    <t>Community Utilities of In.WSC of Indiana Inc W.Water - Allocation.Laboratory Testing.Default Company.Default Reserve1.Default Reserve2</t>
  </si>
  <si>
    <t>2205.311025.71.515001.0000.000.0000</t>
  </si>
  <si>
    <t>Community Utilities of In.WSC of Indiana Inc S.Wastewater.Laboratory Testing.Default Company.Default Reserve1.Default Reserve2</t>
  </si>
  <si>
    <t>2205.311030.15.515001.0000.000.0000</t>
  </si>
  <si>
    <t>Community Utilities of In.WSC of Indiana Inc S.Wastewater - Allocation.Laboratory Testing.Default Company.Default Reserve1.Default Reserve2</t>
  </si>
  <si>
    <t>2205.311030.72.515001.0000.000.0000</t>
  </si>
  <si>
    <t>Community Utilities of In.Indiana Water Service Inc.Water - Allocation.Laboratory Testing.Default Company.Default Reserve1.Default Reserve2</t>
  </si>
  <si>
    <t>2205.311040.71.515001.0000.000.0000</t>
  </si>
  <si>
    <t>515002</t>
  </si>
  <si>
    <t>Community Utilities of In.State of IN Cost Center.Cost Center - Regional - .Test - Water/Sewer.Default Company.Default Reserve1.Default Reserve2</t>
  </si>
  <si>
    <t>2205.311000.75.515002.0000.000.0000</t>
  </si>
  <si>
    <t>Community Utilities of In.State of IN Cost Center.Cost Center - Regional.Test - Water/Sewer.Default Company.Default Reserve1.Default Reserve2</t>
  </si>
  <si>
    <t>2205.311000.91.515002.0000.000.0000</t>
  </si>
  <si>
    <t>Community Utilities of In.Twin Lakes Utilities Inc .Water.Test - Water/Sewer.Default Company.Default Reserve1.Default Reserve2</t>
  </si>
  <si>
    <t>2205.311010.10.515002.0000.000.0000</t>
  </si>
  <si>
    <t>Community Utilities of In.Twin Lakes Utilities Inc .Water - Allocation.Test - Water/Sewer.Default Company.Default Reserve1.Default Reserve2</t>
  </si>
  <si>
    <t>2205.311010.71.515002.0000.000.0000</t>
  </si>
  <si>
    <t>Community Utilities of In.Twin Lakes Utilities Inc .Wastewater.Test - Water/Sewer.Default Company.Default Reserve1.Default Reserve2</t>
  </si>
  <si>
    <t>2205.311015.15.515002.0000.000.0000</t>
  </si>
  <si>
    <t>Community Utilities of In.Twin Lakes Utilities Inc .Wastewater - Allocation.Test - Water/Sewer.Default Company.Default Reserve1.Default Reserve2</t>
  </si>
  <si>
    <t>2205.311015.72.515002.0000.000.0000</t>
  </si>
  <si>
    <t>Community Utilities of In.WSC of Indiana Inc W.Water.Test - Water/Sewer.Default Company.Default Reserve1.Default Reserve2</t>
  </si>
  <si>
    <t>2205.311025.10.515002.0000.000.0000</t>
  </si>
  <si>
    <t>Community Utilities of In.WSC of Indiana Inc W.Water - Allocation.Test - Water/Sewer.Default Company.Default Reserve1.Default Reserve2</t>
  </si>
  <si>
    <t>2205.311025.71.515002.0000.000.0000</t>
  </si>
  <si>
    <t>Community Utilities of In.WSC of Indiana Inc S.Wastewater.Test - Water/Sewer.Default Company.Default Reserve1.Default Reserve2</t>
  </si>
  <si>
    <t>2205.311030.15.515002.0000.000.0000</t>
  </si>
  <si>
    <t>Community Utilities of In.WSC of Indiana Inc S.Wastewater - Allocation.Test - Water/Sewer.Default Company.Default Reserve1.Default Reserve2</t>
  </si>
  <si>
    <t>2205.311030.72.515002.0000.000.0000</t>
  </si>
  <si>
    <t>Community Utilities of In.Indiana Water Service Inc.Water.Test - Water/Sewer.Default Company.Default Reserve1.Default Reserve2</t>
  </si>
  <si>
    <t>2205.311040.10.515002.0000.000.0000</t>
  </si>
  <si>
    <t>Community Utilities of In.Indiana Water Service Inc.Water - Allocation.Test - Water/Sewer.Default Company.Default Reserve1.Default Reserve2</t>
  </si>
  <si>
    <t>2205.311040.71.515002.0000.000.0000</t>
  </si>
  <si>
    <t>515003</t>
  </si>
  <si>
    <t>Community Utilities of In.State of IN Cost Center.Cost Center - Regional - .Test - Equipment/Chemical.Default Company.Default Reserve1.Default Reserve2</t>
  </si>
  <si>
    <t>2205.311000.75.515003.0000.000.0000</t>
  </si>
  <si>
    <t>Community Utilities of In.State of IN Cost Center.Cost Center - Regional.Test - Equipment/Chemical.Default Company.Default Reserve1.Default Reserve2</t>
  </si>
  <si>
    <t>2205.311000.91.515003.0000.000.0000</t>
  </si>
  <si>
    <t>Community Utilities of In.Twin Lakes Utilities Inc .Water.Test - Equipment/Chemical.Default Company.Default Reserve1.Default Reserve2</t>
  </si>
  <si>
    <t>2205.311010.10.515003.0000.000.0000</t>
  </si>
  <si>
    <t>Community Utilities of In.Twin Lakes Utilities Inc .Water - Allocation.Test - Equipment/Chemical.Default Company.Default Reserve1.Default Reserve2</t>
  </si>
  <si>
    <t>2205.311010.71.515003.0000.000.0000</t>
  </si>
  <si>
    <t>Community Utilities of In.Twin Lakes Utilities Inc .Wastewater.Test - Equipment/Chemical.Default Company.Default Reserve1.Default Reserve2</t>
  </si>
  <si>
    <t>2205.311015.15.515003.0000.000.0000</t>
  </si>
  <si>
    <t>Community Utilities of In.Twin Lakes Utilities Inc .Wastewater - Allocation.Test - Equipment/Chemical.Default Company.Default Reserve1.Default Reserve2</t>
  </si>
  <si>
    <t>2205.311015.72.515003.0000.000.0000</t>
  </si>
  <si>
    <t>Community Utilities of In.Twin Lakes Utilities Inc .Default.Test - Equipment/Chemical.Default Company.Default Reserve1.Default Reserve2</t>
  </si>
  <si>
    <t>2205.311020.00.515003.0000.000.0000</t>
  </si>
  <si>
    <t>Community Utilities of In.WSC of Indiana Inc W.Water.Test - Equipment/Chemical.Default Company.Default Reserve1.Default Reserve2</t>
  </si>
  <si>
    <t>2205.311025.10.515003.0000.000.0000</t>
  </si>
  <si>
    <t>Community Utilities of In.WSC of Indiana Inc W.Water - Allocation.Test - Equipment/Chemical.Default Company.Default Reserve1.Default Reserve2</t>
  </si>
  <si>
    <t>2205.311025.71.515003.0000.000.0000</t>
  </si>
  <si>
    <t>Community Utilities of In.WSC of Indiana Inc S.Wastewater.Test - Equipment/Chemical.Default Company.Default Reserve1.Default Reserve2</t>
  </si>
  <si>
    <t>2205.311030.15.515003.0000.000.0000</t>
  </si>
  <si>
    <t>Community Utilities of In.WSC of Indiana Inc S.Wastewater - Allocation.Test - Equipment/Chemical.Default Company.Default Reserve1.Default Reserve2</t>
  </si>
  <si>
    <t>2205.311030.72.515003.0000.000.0000</t>
  </si>
  <si>
    <t>Community Utilities of In.WSC of Indiana Inc C.Default.Test - Equipment/Chemical.Default Company.Default Reserve1.Default Reserve2</t>
  </si>
  <si>
    <t>2205.311035.00.515003.0000.000.0000</t>
  </si>
  <si>
    <t>Community Utilities of In.Indiana Water Service Inc.Water.Test - Equipment/Chemical.Default Company.Default Reserve1.Default Reserve2</t>
  </si>
  <si>
    <t>2205.311040.10.515003.0000.000.0000</t>
  </si>
  <si>
    <t>Community Utilities of In.Indiana Water Service Inc.Water - Allocation.Test - Equipment/Chemical.Default Company.Default Reserve1.Default Reserve2</t>
  </si>
  <si>
    <t>2205.311040.71.515003.0000.000.0000</t>
  </si>
  <si>
    <t>515004</t>
  </si>
  <si>
    <t>Community Utilities of In.Twin Lakes Utilities Inc .Water.Test - Safe Drinking Wate.Default Company.Default Reserve1.Default Reserve2</t>
  </si>
  <si>
    <t>2205.311010.10.515004.0000.000.0000</t>
  </si>
  <si>
    <t>Community Utilities of In.Indiana Water Service Inc.Water.Test - Safe Drinking Wate.Default Company.Default Reserve1.Default Reserve2</t>
  </si>
  <si>
    <t>2205.311040.10.515004.0000.000.0000</t>
  </si>
  <si>
    <t>516001</t>
  </si>
  <si>
    <t>Community Utilities of In.State of IN Cost Center.Cost Center - Regional - .Service - Meter Reading.Default Company.Default Reserve1.Default Reserve2</t>
  </si>
  <si>
    <t>2205.311000.75.516001.0000.000.0000</t>
  </si>
  <si>
    <t>Community Utilities of In.State of IN Cost Center.Cost Center - Regional.Service - Meter Reading.Default Company.Default Reserve1.Default Reserve2</t>
  </si>
  <si>
    <t>2205.311000.91.516001.0000.000.0000</t>
  </si>
  <si>
    <t>Community Utilities of In.Twin Lakes Utilities Inc .Water.Service - Meter Reading.Default Company.Default Reserve1.Default Reserve2</t>
  </si>
  <si>
    <t>2205.311010.10.516001.0000.000.0000</t>
  </si>
  <si>
    <t>Community Utilities of In.Twin Lakes Utilities Inc .Water - Allocation.Service - Meter Reading.Default Company.Default Reserve1.Default Reserve2</t>
  </si>
  <si>
    <t>2205.311010.71.516001.0000.000.0000</t>
  </si>
  <si>
    <t>Community Utilities of In.Twin Lakes Utilities Inc .Wastewater - Allocation.Service - Meter Reading.Default Company.Default Reserve1.Default Reserve2</t>
  </si>
  <si>
    <t>2205.311015.72.516001.0000.000.0000</t>
  </si>
  <si>
    <t>Community Utilities of In.WSC of Indiana Inc W.Water - Allocation.Service - Meter Reading.Default Company.Default Reserve1.Default Reserve2</t>
  </si>
  <si>
    <t>2205.311025.71.516001.0000.000.0000</t>
  </si>
  <si>
    <t>Community Utilities of In.WSC of Indiana Inc S.Wastewater - Allocation.Service - Meter Reading.Default Company.Default Reserve1.Default Reserve2</t>
  </si>
  <si>
    <t>2205.311030.72.516001.0000.000.0000</t>
  </si>
  <si>
    <t>Community Utilities of In.Indiana Water Service Inc.Water - Allocation.Service - Meter Reading.Default Company.Default Reserve1.Default Reserve2</t>
  </si>
  <si>
    <t>2205.311040.71.516001.0000.000.0000</t>
  </si>
  <si>
    <t>517001</t>
  </si>
  <si>
    <t>Community Utilities of In.Community Utilities of IN.Cost Center - Regional.Utility-Electric Power.Default Company.Default Reserve1.Default Reserve2</t>
  </si>
  <si>
    <t>2205.311005.91.517001.0000.000.0000</t>
  </si>
  <si>
    <t>Utility</t>
  </si>
  <si>
    <t>Community Utilities of In.Twin Lakes Utilities Inc .Water.Utility-Electric Power.Default Company.Default Reserve1.Default Reserve2</t>
  </si>
  <si>
    <t>2205.311010.10.517001.0000.000.0000</t>
  </si>
  <si>
    <t>Community Utilities of In.Twin Lakes Utilities Inc .Wastewater.Utility-Electric Power.Default Company.Default Reserve1.Default Reserve2</t>
  </si>
  <si>
    <t>2205.311015.15.517001.0000.000.0000</t>
  </si>
  <si>
    <t>Community Utilities of In.WSC of Indiana Inc W.Water.Utility-Electric Power.Default Company.Default Reserve1.Default Reserve2</t>
  </si>
  <si>
    <t>2205.311025.10.517001.0000.000.0000</t>
  </si>
  <si>
    <t>Community Utilities of In.WSC of Indiana Inc S.Wastewater.Utility-Electric Power.Default Company.Default Reserve1.Default Reserve2</t>
  </si>
  <si>
    <t>2205.311030.15.517001.0000.000.0000</t>
  </si>
  <si>
    <t>2205.311045.10.517001.0000.000.0000</t>
  </si>
  <si>
    <t>Community Utilities of In.Twin Lakes Utilities Inc .BS Combined.Utility-Electric Power.Default Company.Default Reserve1.Default Reserve2</t>
  </si>
  <si>
    <t>2205.311045.97.517001.0000.000.0000</t>
  </si>
  <si>
    <t>521010</t>
  </si>
  <si>
    <t>Community Utilities of In.President-Midwest/Mid Atl.Cost Center - Regional - .Salaries and Wages.Default Company.Default Reserve1.Default Reserve2</t>
  </si>
  <si>
    <t>2205.310000.75.521010.0000.000.0000</t>
  </si>
  <si>
    <t>Salaries &amp; Wages</t>
  </si>
  <si>
    <t>Community Utilities of In.President-Midwest/Mid Atl.Cost Center - Regional.Salaries and Wages.Default Company.Default Reserve1.Default Reserve2</t>
  </si>
  <si>
    <t>2205.310000.91.521010.0000.000.0000</t>
  </si>
  <si>
    <t>Community Utilities of In.State of IN Cost Center.Cost Center - Regional - .Salaries and Wages.Default Company.Default Reserve1.Default Reserve2</t>
  </si>
  <si>
    <t>2205.311000.75.521010.0000.000.0000</t>
  </si>
  <si>
    <t>Community Utilities of In.State of IN Cost Center.Cost Center - Regional.Salaries and Wages.Default Company.Default Reserve1.Default Reserve2</t>
  </si>
  <si>
    <t>2205.311000.91.521010.0000.000.0000</t>
  </si>
  <si>
    <t>Community Utilities of In.Community Utilities of IN.Cost Center - Regional.Salaries and Wages.Default Company.Default Reserve1.Default Reserve2</t>
  </si>
  <si>
    <t>2205.311005.91.521010.0000.000.0000</t>
  </si>
  <si>
    <t>Community Utilities of In.Twin Lakes Utilities Inc .Water.Salaries and Wages.Default Company.Default Reserve1.Default Reserve2</t>
  </si>
  <si>
    <t>2205.311010.10.521010.0000.000.0000</t>
  </si>
  <si>
    <t>Community Utilities of In.Twin Lakes Utilities Inc .Water - Allocation.Salaries and Wages.Default Company.Default Reserve1.Default Reserve2</t>
  </si>
  <si>
    <t>2205.311010.71.521010.0000.000.0000</t>
  </si>
  <si>
    <t>5030</t>
  </si>
  <si>
    <t>Community Utilities of In.Twin Lakes Utilities Inc .Water - Allocation.Salaries and Wages.Corix Customer Care Inc\. .Default Reserve1.Default Reserve2</t>
  </si>
  <si>
    <t>2205.311010.71.521010.5030.000.0000</t>
  </si>
  <si>
    <t>Community Utilities of In.Twin Lakes Utilities Inc .Wastewater.Salaries and Wages.Default Company.Default Reserve1.Default Reserve2</t>
  </si>
  <si>
    <t>2205.311015.15.521010.0000.000.0000</t>
  </si>
  <si>
    <t>Community Utilities of In.Twin Lakes Utilities Inc .Wastewater - Allocation.Salaries and Wages.Default Company.Default Reserve1.Default Reserve2</t>
  </si>
  <si>
    <t>2205.311015.72.521010.0000.000.0000</t>
  </si>
  <si>
    <t>Community Utilities of In.Twin Lakes Utilities Inc .Wastewater - Allocation.Salaries and Wages.Corix Customer Care Inc\. .Default Reserve1.Default Reserve2</t>
  </si>
  <si>
    <t>2205.311015.72.521010.5030.000.0000</t>
  </si>
  <si>
    <t>Community Utilities of In.WSC of Indiana Inc W.Water.Salaries and Wages.Default Company.Default Reserve1.Default Reserve2</t>
  </si>
  <si>
    <t>2205.311025.10.521010.0000.000.0000</t>
  </si>
  <si>
    <t>Community Utilities of In.WSC of Indiana Inc W.Water - Allocation.Salaries and Wages.Default Company.Default Reserve1.Default Reserve2</t>
  </si>
  <si>
    <t>2205.311025.71.521010.0000.000.0000</t>
  </si>
  <si>
    <t>Community Utilities of In.WSC of Indiana Inc W.Water - Allocation.Salaries and Wages.Corix Customer Care Inc\. .Default Reserve1.Default Reserve2</t>
  </si>
  <si>
    <t>2205.311025.71.521010.5030.000.0000</t>
  </si>
  <si>
    <t>Community Utilities of In.WSC of Indiana Inc S.Wastewater.Salaries and Wages.Default Company.Default Reserve1.Default Reserve2</t>
  </si>
  <si>
    <t>2205.311030.15.521010.0000.000.0000</t>
  </si>
  <si>
    <t>Community Utilities of In.WSC of Indiana Inc S.Wastewater - Allocation.Salaries and Wages.Default Company.Default Reserve1.Default Reserve2</t>
  </si>
  <si>
    <t>2205.311030.72.521010.0000.000.0000</t>
  </si>
  <si>
    <t>Community Utilities of In.WSC of Indiana Inc S.Wastewater - Allocation.Salaries and Wages.Corix Customer Care Inc\. .Default Reserve1.Default Reserve2</t>
  </si>
  <si>
    <t>2205.311030.72.521010.5030.000.0000</t>
  </si>
  <si>
    <t>Community Utilities of In.Indiana Water Service Inc.Water.Salaries and Wages.Default Company.Default Reserve1.Default Reserve2</t>
  </si>
  <si>
    <t>2205.311040.10.521010.0000.000.0000</t>
  </si>
  <si>
    <t>Community Utilities of In.Indiana Water Service Inc.Water - Allocation.Salaries and Wages.Default Company.Default Reserve1.Default Reserve2</t>
  </si>
  <si>
    <t>2205.311040.71.521010.0000.000.0000</t>
  </si>
  <si>
    <t>Community Utilities of In.Indiana Water Service Inc.Water - Allocation.Salaries and Wages.Corix Customer Care Inc\. .Default Reserve1.Default Reserve2</t>
  </si>
  <si>
    <t>2205.311040.71.521010.5030.000.0000</t>
  </si>
  <si>
    <t>521020</t>
  </si>
  <si>
    <t>Community Utilities of In.President-Midwest/Mid Atl.Cost Center - Regional.Salaries and Wages - Accr.Default Company.Default Reserve1.Default Reserve2</t>
  </si>
  <si>
    <t>2205.310000.91.521020.0000.000.0000</t>
  </si>
  <si>
    <t>Community Utilities of In.State of IN Cost Center.Cost Center - Regional - .Salaries and Wages - Accr.Default Company.Default Reserve1.Default Reserve2</t>
  </si>
  <si>
    <t>2205.311000.75.521020.0000.000.0000</t>
  </si>
  <si>
    <t>Community Utilities of In.State of IN Cost Center.Cost Center - Regional.Salaries and Wages - Accr.Default Company.Default Reserve1.Default Reserve2</t>
  </si>
  <si>
    <t>2205.311000.91.521020.0000.000.0000</t>
  </si>
  <si>
    <t>Community Utilities of In.Twin Lakes Utilities Inc .Water.Salaries and Wages - Accr.Default Company.Default Reserve1.Default Reserve2</t>
  </si>
  <si>
    <t>2205.311010.10.521020.0000.000.0000</t>
  </si>
  <si>
    <t>Community Utilities of In.Twin Lakes Utilities Inc .Water - Allocation.Salaries and Wages - Accr.Default Company.Default Reserve1.Default Reserve2</t>
  </si>
  <si>
    <t>2205.311010.71.521020.0000.000.0000</t>
  </si>
  <si>
    <t>Community Utilities of In.Twin Lakes Utilities Inc .Wastewater.Salaries and Wages - Accr.Default Company.Default Reserve1.Default Reserve2</t>
  </si>
  <si>
    <t>2205.311015.15.521020.0000.000.0000</t>
  </si>
  <si>
    <t>Community Utilities of In.Twin Lakes Utilities Inc .Wastewater - Allocation.Salaries and Wages - Accr.Default Company.Default Reserve1.Default Reserve2</t>
  </si>
  <si>
    <t>2205.311015.72.521020.0000.000.0000</t>
  </si>
  <si>
    <t>Community Utilities of In.WSC of Indiana Inc W.Water.Salaries and Wages - Accr.Default Company.Default Reserve1.Default Reserve2</t>
  </si>
  <si>
    <t>2205.311025.10.521020.0000.000.0000</t>
  </si>
  <si>
    <t>Community Utilities of In.WSC of Indiana Inc W.Water - Allocation.Salaries and Wages - Accr.Default Company.Default Reserve1.Default Reserve2</t>
  </si>
  <si>
    <t>2205.311025.71.521020.0000.000.0000</t>
  </si>
  <si>
    <t>Community Utilities of In.WSC of Indiana Inc S.Wastewater.Salaries and Wages - Accr.Default Company.Default Reserve1.Default Reserve2</t>
  </si>
  <si>
    <t>2205.311030.15.521020.0000.000.0000</t>
  </si>
  <si>
    <t>Community Utilities of In.WSC of Indiana Inc S.Wastewater - Allocation.Salaries and Wages - Accr.Default Company.Default Reserve1.Default Reserve2</t>
  </si>
  <si>
    <t>2205.311030.72.521020.0000.000.0000</t>
  </si>
  <si>
    <t>Community Utilities of In.Indiana Water Service Inc.Water.Salaries and Wages - Accr.Default Company.Default Reserve1.Default Reserve2</t>
  </si>
  <si>
    <t>2205.311040.10.521020.0000.000.0000</t>
  </si>
  <si>
    <t>Community Utilities of In.Indiana Water Service Inc.Water - Allocation.Salaries and Wages - Accr.Default Company.Default Reserve1.Default Reserve2</t>
  </si>
  <si>
    <t>2205.311040.71.521020.0000.000.0000</t>
  </si>
  <si>
    <t>521040</t>
  </si>
  <si>
    <t>Community Utilities of In.State of IN Cost Center.Cost Center - Regional - .Overtime.Default Company.Default Reserve1.Default Reserve2</t>
  </si>
  <si>
    <t>2205.311000.75.521040.0000.000.0000</t>
  </si>
  <si>
    <t>Community Utilities of In.State of IN Cost Center.Cost Center - Regional.Overtime.Default Company.Default Reserve1.Default Reserve2</t>
  </si>
  <si>
    <t>2205.311000.91.521040.0000.000.0000</t>
  </si>
  <si>
    <t>Community Utilities of In.Twin Lakes Utilities Inc .Water - Allocation.Overtime.Default Company.Default Reserve1.Default Reserve2</t>
  </si>
  <si>
    <t>2205.311010.71.521040.0000.000.0000</t>
  </si>
  <si>
    <t>Community Utilities of In.Twin Lakes Utilities Inc .Wastewater - Allocation.Overtime.Default Company.Default Reserve1.Default Reserve2</t>
  </si>
  <si>
    <t>2205.311015.72.521040.0000.000.0000</t>
  </si>
  <si>
    <t>Community Utilities of In.WSC of Indiana Inc W.Water - Allocation.Overtime.Default Company.Default Reserve1.Default Reserve2</t>
  </si>
  <si>
    <t>2205.311025.71.521040.0000.000.0000</t>
  </si>
  <si>
    <t>Community Utilities of In.WSC of Indiana Inc S.Wastewater - Allocation.Overtime.Default Company.Default Reserve1.Default Reserve2</t>
  </si>
  <si>
    <t>2205.311030.72.521040.0000.000.0000</t>
  </si>
  <si>
    <t>Community Utilities of In.Indiana Water Service Inc.Water - Allocation.Overtime.Default Company.Default Reserve1.Default Reserve2</t>
  </si>
  <si>
    <t>2205.311040.71.521040.0000.000.0000</t>
  </si>
  <si>
    <t>521060</t>
  </si>
  <si>
    <t>Community Utilities of In.State of IN Cost Center.Cost Center - Regional - .Incentive Bonus.Default Company.Default Reserve1.Default Reserve2</t>
  </si>
  <si>
    <t>2205.311000.75.521060.0000.000.0000</t>
  </si>
  <si>
    <t>Community Utilities of In.State of IN Cost Center.Cost Center - Regional.Incentive Bonus.Default Company.Default Reserve1.Default Reserve2</t>
  </si>
  <si>
    <t>2205.311000.91.521060.0000.000.0000</t>
  </si>
  <si>
    <t>Community Utilities of In.Twin Lakes Utilities Inc .Water - Allocation.Incentive Bonus.Default Company.Default Reserve1.Default Reserve2</t>
  </si>
  <si>
    <t>2205.311010.71.521060.0000.000.0000</t>
  </si>
  <si>
    <t>Community Utilities of In.Twin Lakes Utilities Inc .Wastewater - Allocation.Incentive Bonus.Default Company.Default Reserve1.Default Reserve2</t>
  </si>
  <si>
    <t>2205.311015.72.521060.0000.000.0000</t>
  </si>
  <si>
    <t>Community Utilities of In.WSC of Indiana Inc W.Water - Allocation.Incentive Bonus.Default Company.Default Reserve1.Default Reserve2</t>
  </si>
  <si>
    <t>2205.311025.71.521060.0000.000.0000</t>
  </si>
  <si>
    <t>Community Utilities of In.WSC of Indiana Inc S.Wastewater - Allocation.Incentive Bonus.Default Company.Default Reserve1.Default Reserve2</t>
  </si>
  <si>
    <t>2205.311030.72.521060.0000.000.0000</t>
  </si>
  <si>
    <t>Community Utilities of In.Indiana Water Service Inc.Water - Allocation.Incentive Bonus.Default Company.Default Reserve1.Default Reserve2</t>
  </si>
  <si>
    <t>2205.311040.71.521060.0000.000.0000</t>
  </si>
  <si>
    <t>521070</t>
  </si>
  <si>
    <t>Community Utilities of In.Twin Lakes Utilities Inc .Water - Allocation.EIP Bonus.Default Company.Default Reserve1.Default Reserve2</t>
  </si>
  <si>
    <t>2205.311010.71.521070.0000.000.0000</t>
  </si>
  <si>
    <t>Community Utilities of In.Twin Lakes Utilities Inc .Wastewater - Allocation.EIP Bonus.Default Company.Default Reserve1.Default Reserve2</t>
  </si>
  <si>
    <t>2205.311015.72.521070.0000.000.0000</t>
  </si>
  <si>
    <t>Community Utilities of In.WSC of Indiana Inc W.Water - Allocation.EIP Bonus.Default Company.Default Reserve1.Default Reserve2</t>
  </si>
  <si>
    <t>2205.311025.71.521070.0000.000.0000</t>
  </si>
  <si>
    <t>Community Utilities of In.WSC of Indiana Inc S.Wastewater - Allocation.EIP Bonus.Default Company.Default Reserve1.Default Reserve2</t>
  </si>
  <si>
    <t>2205.311030.72.521070.0000.000.0000</t>
  </si>
  <si>
    <t>Community Utilities of In.Indiana Water Service Inc.Water - Allocation.EIP Bonus.Default Company.Default Reserve1.Default Reserve2</t>
  </si>
  <si>
    <t>2205.311040.71.521070.0000.000.0000</t>
  </si>
  <si>
    <t>521080</t>
  </si>
  <si>
    <t>Community Utilities of In.State of IN Cost Center.Cost Center - Regional - .Bonus Other.Default Company.Default Reserve1.Default Reserve2</t>
  </si>
  <si>
    <t>2205.311000.75.521080.0000.000.0000</t>
  </si>
  <si>
    <t>Community Utilities of In.State of IN Cost Center.Cost Center - Regional.Bonus Other.Default Company.Default Reserve1.Default Reserve2</t>
  </si>
  <si>
    <t>2205.311000.91.521080.0000.000.0000</t>
  </si>
  <si>
    <t>Community Utilities of In.Twin Lakes Utilities Inc .Water - Allocation.Bonus Other.Default Company.Default Reserve1.Default Reserve2</t>
  </si>
  <si>
    <t>2205.311010.71.521080.0000.000.0000</t>
  </si>
  <si>
    <t>Community Utilities of In.Twin Lakes Utilities Inc .Wastewater - Allocation.Bonus Other.Default Company.Default Reserve1.Default Reserve2</t>
  </si>
  <si>
    <t>2205.311015.72.521080.0000.000.0000</t>
  </si>
  <si>
    <t>Community Utilities of In.WSC of Indiana Inc W.Water - Allocation.Bonus Other.Default Company.Default Reserve1.Default Reserve2</t>
  </si>
  <si>
    <t>2205.311025.71.521080.0000.000.0000</t>
  </si>
  <si>
    <t>Community Utilities of In.WSC of Indiana Inc S.Wastewater - Allocation.Bonus Other.Default Company.Default Reserve1.Default Reserve2</t>
  </si>
  <si>
    <t>2205.311030.72.521080.0000.000.0000</t>
  </si>
  <si>
    <t>Community Utilities of In.Indiana Water Service Inc.Water - Allocation.Bonus Other.Default Company.Default Reserve1.Default Reserve2</t>
  </si>
  <si>
    <t>2205.311040.71.521080.0000.000.0000</t>
  </si>
  <si>
    <t>522001</t>
  </si>
  <si>
    <t>Community Utilities of In.State of IN Cost Center.Cost Center - Regional - .Capitalized Time.Default Company.Default Reserve1.Default Reserve2</t>
  </si>
  <si>
    <t>2205.311000.75.522001.0000.000.0000</t>
  </si>
  <si>
    <t>Community Utilities of In.State of IN Cost Center.Cost Center - Regional.Capitalized Time.Default Company.Default Reserve1.Default Reserve2</t>
  </si>
  <si>
    <t>2205.311000.91.522001.0000.000.0000</t>
  </si>
  <si>
    <t>Community Utilities of In.Community Utilities of IN.Cost Center - Regional.Capitalized Time.Default Company.Default Reserve1.Default Reserve2</t>
  </si>
  <si>
    <t>2205.311005.91.522001.0000.000.0000</t>
  </si>
  <si>
    <t>Community Utilities of In.Twin Lakes Utilities Inc .Water.Capitalized Time.Default Company.Default Reserve1.Default Reserve2</t>
  </si>
  <si>
    <t>2205.311010.10.522001.0000.000.0000</t>
  </si>
  <si>
    <t>Community Utilities of In.Twin Lakes Utilities Inc .Water - Allocation.Capitalized Time.Default Company.Default Reserve1.Default Reserve2</t>
  </si>
  <si>
    <t>2205.311010.71.522001.0000.000.0000</t>
  </si>
  <si>
    <t>Community Utilities of In.Twin Lakes Utilities Inc .Wastewater.Capitalized Time.Default Company.Default Reserve1.Default Reserve2</t>
  </si>
  <si>
    <t>2205.311015.15.522001.0000.000.0000</t>
  </si>
  <si>
    <t>Community Utilities of In.Twin Lakes Utilities Inc .Wastewater - Allocation.Capitalized Time.Default Company.Default Reserve1.Default Reserve2</t>
  </si>
  <si>
    <t>2205.311015.72.522001.0000.000.0000</t>
  </si>
  <si>
    <t>Community Utilities of In.WSC of Indiana Inc W.Water.Capitalized Time.Default Company.Default Reserve1.Default Reserve2</t>
  </si>
  <si>
    <t>2205.311025.10.522001.0000.000.0000</t>
  </si>
  <si>
    <t>Community Utilities of In.WSC of Indiana Inc W.Water - Allocation.Capitalized Time.Default Company.Default Reserve1.Default Reserve2</t>
  </si>
  <si>
    <t>2205.311025.71.522001.0000.000.0000</t>
  </si>
  <si>
    <t>Community Utilities of In.WSC of Indiana Inc S.Wastewater.Capitalized Time.Default Company.Default Reserve1.Default Reserve2</t>
  </si>
  <si>
    <t>2205.311030.15.522001.0000.000.0000</t>
  </si>
  <si>
    <t>Community Utilities of In.WSC of Indiana Inc S.Wastewater - Allocation.Capitalized Time.Default Company.Default Reserve1.Default Reserve2</t>
  </si>
  <si>
    <t>2205.311030.72.522001.0000.000.0000</t>
  </si>
  <si>
    <t>Community Utilities of In.Indiana Water Service Inc.Water.Capitalized Time.Default Company.Default Reserve1.Default Reserve2</t>
  </si>
  <si>
    <t>2205.311040.10.522001.0000.000.0000</t>
  </si>
  <si>
    <t>Community Utilities of In.Indiana Water Service Inc.Water - Allocation.Capitalized Time.Default Company.Default Reserve1.Default Reserve2</t>
  </si>
  <si>
    <t>2205.311040.71.522001.0000.000.0000</t>
  </si>
  <si>
    <t>531001</t>
  </si>
  <si>
    <t>Community Utilities of In.State of IN Cost Center.Cost Center - Regional - .401K Profit Sharing.Default Company.Default Reserve1.Default Reserve2</t>
  </si>
  <si>
    <t>2205.311000.75.531001.0000.000.0000</t>
  </si>
  <si>
    <t>Community Utilities of In.State of IN Cost Center.Cost Center - Regional.401K Profit Sharing.Default Company.Default Reserve1.Default Reserve2</t>
  </si>
  <si>
    <t>2205.311000.91.531001.0000.000.0000</t>
  </si>
  <si>
    <t>Community Utilities of In.Twin Lakes Utilities Inc .Water - Allocation.401K Profit Sharing.Default Company.Default Reserve1.Default Reserve2</t>
  </si>
  <si>
    <t>2205.311010.71.531001.0000.000.0000</t>
  </si>
  <si>
    <t>Community Utilities of In.Twin Lakes Utilities Inc .Wastewater - Allocation.401K Profit Sharing.Default Company.Default Reserve1.Default Reserve2</t>
  </si>
  <si>
    <t>2205.311015.72.531001.0000.000.0000</t>
  </si>
  <si>
    <t>Community Utilities of In.WSC of Indiana Inc W.Water - Allocation.401K Profit Sharing.Default Company.Default Reserve1.Default Reserve2</t>
  </si>
  <si>
    <t>2205.311025.71.531001.0000.000.0000</t>
  </si>
  <si>
    <t>Community Utilities of In.WSC of Indiana Inc S.Wastewater - Allocation.401K Profit Sharing.Default Company.Default Reserve1.Default Reserve2</t>
  </si>
  <si>
    <t>2205.311030.72.531001.0000.000.0000</t>
  </si>
  <si>
    <t>Community Utilities of In.Indiana Water Service Inc.Water - Allocation.401K Profit Sharing.Default Company.Default Reserve1.Default Reserve2</t>
  </si>
  <si>
    <t>2205.311040.71.531001.0000.000.0000</t>
  </si>
  <si>
    <t>531002</t>
  </si>
  <si>
    <t>Community Utilities of In.State of IN Cost Center.Cost Center - Regional - .401K Match.Default Company.Default Reserve1.Default Reserve2</t>
  </si>
  <si>
    <t>2205.311000.75.531002.0000.000.0000</t>
  </si>
  <si>
    <t>Community Utilities of In.State of IN Cost Center.Cost Center - Regional.401K Match.Default Company.Default Reserve1.Default Reserve2</t>
  </si>
  <si>
    <t>2205.311000.91.531002.0000.000.0000</t>
  </si>
  <si>
    <t>Community Utilities of In.Twin Lakes Utilities Inc .Water - Allocation.401K Match.Default Company.Default Reserve1.Default Reserve2</t>
  </si>
  <si>
    <t>2205.311010.71.531002.0000.000.0000</t>
  </si>
  <si>
    <t>Community Utilities of In.Twin Lakes Utilities Inc .Wastewater - Allocation.401K Match.Default Company.Default Reserve1.Default Reserve2</t>
  </si>
  <si>
    <t>2205.311015.72.531002.0000.000.0000</t>
  </si>
  <si>
    <t>Community Utilities of In.WSC of Indiana Inc W.Water - Allocation.401K Match.Default Company.Default Reserve1.Default Reserve2</t>
  </si>
  <si>
    <t>2205.311025.71.531002.0000.000.0000</t>
  </si>
  <si>
    <t>Community Utilities of In.WSC of Indiana Inc S.Wastewater - Allocation.401K Match.Default Company.Default Reserve1.Default Reserve2</t>
  </si>
  <si>
    <t>2205.311030.72.531002.0000.000.0000</t>
  </si>
  <si>
    <t>Community Utilities of In.Indiana Water Service Inc.Water - Allocation.401K Match.Default Company.Default Reserve1.Default Reserve2</t>
  </si>
  <si>
    <t>2205.311040.71.531002.0000.000.0000</t>
  </si>
  <si>
    <t>532001</t>
  </si>
  <si>
    <t>Community Utilities of In.State of IN Cost Center.Cost Center - Regional - .Health Admin and Stop Los.Default Company.Default Reserve1.Default Reserve2</t>
  </si>
  <si>
    <t>2205.311000.75.532001.0000.000.0000</t>
  </si>
  <si>
    <t>Community Utilities of In.State of IN Cost Center.Cost Center - Regional.Health Admin and Stop Los.Default Company.Default Reserve1.Default Reserve2</t>
  </si>
  <si>
    <t>2205.311000.91.532001.0000.000.0000</t>
  </si>
  <si>
    <t>Community Utilities of In.Twin Lakes Utilities Inc .Water - Allocation.Health Admin and Stop Los.Default Company.Default Reserve1.Default Reserve2</t>
  </si>
  <si>
    <t>2205.311010.71.532001.0000.000.0000</t>
  </si>
  <si>
    <t>Community Utilities of In.Twin Lakes Utilities Inc .Wastewater - Allocation.Health Admin and Stop Los.Default Company.Default Reserve1.Default Reserve2</t>
  </si>
  <si>
    <t>2205.311015.72.532001.0000.000.0000</t>
  </si>
  <si>
    <t>Community Utilities of In.WSC of Indiana Inc W.Water - Allocation.Health Admin and Stop Los.Default Company.Default Reserve1.Default Reserve2</t>
  </si>
  <si>
    <t>2205.311025.71.532001.0000.000.0000</t>
  </si>
  <si>
    <t>Community Utilities of In.WSC of Indiana Inc S.Wastewater - Allocation.Health Admin and Stop Los.Default Company.Default Reserve1.Default Reserve2</t>
  </si>
  <si>
    <t>2205.311030.72.532001.0000.000.0000</t>
  </si>
  <si>
    <t>Community Utilities of In.Indiana Water Service Inc.Water - Allocation.Health Admin and Stop Los.Default Company.Default Reserve1.Default Reserve2</t>
  </si>
  <si>
    <t>2205.311040.71.532001.0000.000.0000</t>
  </si>
  <si>
    <t>532002</t>
  </si>
  <si>
    <t>Community Utilities of In.State of IN Cost Center.Cost Center - Regional - .Dental.Default Company.Default Reserve1.Default Reserve2</t>
  </si>
  <si>
    <t>2205.311000.75.532002.0000.000.0000</t>
  </si>
  <si>
    <t>Community Utilities of In.State of IN Cost Center.Cost Center - Regional.Dental.Default Company.Default Reserve1.Default Reserve2</t>
  </si>
  <si>
    <t>2205.311000.91.532002.0000.000.0000</t>
  </si>
  <si>
    <t>Community Utilities of In.Twin Lakes Utilities Inc .Water - Allocation.Dental.Default Company.Default Reserve1.Default Reserve2</t>
  </si>
  <si>
    <t>2205.311010.71.532002.0000.000.0000</t>
  </si>
  <si>
    <t>Community Utilities of In.Twin Lakes Utilities Inc .Wastewater - Allocation.Dental.Default Company.Default Reserve1.Default Reserve2</t>
  </si>
  <si>
    <t>2205.311015.72.532002.0000.000.0000</t>
  </si>
  <si>
    <t>Community Utilities of In.WSC of Indiana Inc W.Water - Allocation.Dental.Default Company.Default Reserve1.Default Reserve2</t>
  </si>
  <si>
    <t>2205.311025.71.532002.0000.000.0000</t>
  </si>
  <si>
    <t>Community Utilities of In.WSC of Indiana Inc S.Wastewater - Allocation.Dental.Default Company.Default Reserve1.Default Reserve2</t>
  </si>
  <si>
    <t>2205.311030.72.532002.0000.000.0000</t>
  </si>
  <si>
    <t>Community Utilities of In.Indiana Water Service Inc.Water - Allocation.Dental.Default Company.Default Reserve1.Default Reserve2</t>
  </si>
  <si>
    <t>2205.311040.71.532002.0000.000.0000</t>
  </si>
  <si>
    <t>532005</t>
  </si>
  <si>
    <t>Community Utilities of In.State of IN Cost Center.Cost Center - Regional - .Employee Insurance Deduct.Default Company.Default Reserve1.Default Reserve2</t>
  </si>
  <si>
    <t>2205.311000.75.532005.0000.000.0000</t>
  </si>
  <si>
    <t>Community Utilities of In.State of IN Cost Center.Cost Center - Regional.Employee Insurance Deduct.Default Company.Default Reserve1.Default Reserve2</t>
  </si>
  <si>
    <t>2205.311000.91.532005.0000.000.0000</t>
  </si>
  <si>
    <t>Community Utilities of In.Twin Lakes Utilities Inc .Water - Allocation.Employee Insurance Deduct.Default Company.Default Reserve1.Default Reserve2</t>
  </si>
  <si>
    <t>2205.311010.71.532005.0000.000.0000</t>
  </si>
  <si>
    <t>Community Utilities of In.Twin Lakes Utilities Inc .Wastewater - Allocation.Employee Insurance Deduct.Default Company.Default Reserve1.Default Reserve2</t>
  </si>
  <si>
    <t>2205.311015.72.532005.0000.000.0000</t>
  </si>
  <si>
    <t>Community Utilities of In.WSC of Indiana Inc W.Water - Allocation.Employee Insurance Deduct.Default Company.Default Reserve1.Default Reserve2</t>
  </si>
  <si>
    <t>2205.311025.71.532005.0000.000.0000</t>
  </si>
  <si>
    <t>Community Utilities of In.WSC of Indiana Inc S.Wastewater - Allocation.Employee Insurance Deduct.Default Company.Default Reserve1.Default Reserve2</t>
  </si>
  <si>
    <t>2205.311030.72.532005.0000.000.0000</t>
  </si>
  <si>
    <t>Community Utilities of In.Indiana Water Service Inc.Water - Allocation.Employee Insurance Deduct.Default Company.Default Reserve1.Default Reserve2</t>
  </si>
  <si>
    <t>2205.311040.71.532005.0000.000.0000</t>
  </si>
  <si>
    <t>532006</t>
  </si>
  <si>
    <t>Community Utilities of In.State of IN Cost Center.Cost Center - Regional - .Health Insurance Claims.Default Company.Default Reserve1.Default Reserve2</t>
  </si>
  <si>
    <t>2205.311000.75.532006.0000.000.0000</t>
  </si>
  <si>
    <t>Community Utilities of In.State of IN Cost Center.Cost Center - Regional.Health Insurance Claims.Default Company.Default Reserve1.Default Reserve2</t>
  </si>
  <si>
    <t>2205.311000.91.532006.0000.000.0000</t>
  </si>
  <si>
    <t>Community Utilities of In.Twin Lakes Utilities Inc .Water - Allocation.Health Insurance Claims.Default Company.Default Reserve1.Default Reserve2</t>
  </si>
  <si>
    <t>2205.311010.71.532006.0000.000.0000</t>
  </si>
  <si>
    <t>Community Utilities of In.Twin Lakes Utilities Inc .Wastewater - Allocation.Health Insurance Claims.Default Company.Default Reserve1.Default Reserve2</t>
  </si>
  <si>
    <t>2205.311015.72.532006.0000.000.0000</t>
  </si>
  <si>
    <t>Community Utilities of In.WSC of Indiana Inc W.Water - Allocation.Health Insurance Claims.Default Company.Default Reserve1.Default Reserve2</t>
  </si>
  <si>
    <t>2205.311025.71.532006.0000.000.0000</t>
  </si>
  <si>
    <t>Community Utilities of In.WSC of Indiana Inc S.Wastewater - Allocation.Health Insurance Claims.Default Company.Default Reserve1.Default Reserve2</t>
  </si>
  <si>
    <t>2205.311030.72.532006.0000.000.0000</t>
  </si>
  <si>
    <t>Community Utilities of In.Indiana Water Service Inc.Water - Allocation.Health Insurance Claims.Default Company.Default Reserve1.Default Reserve2</t>
  </si>
  <si>
    <t>2205.311040.71.532006.0000.000.0000</t>
  </si>
  <si>
    <t>532008</t>
  </si>
  <si>
    <t>Community Utilities of In.Twin Lakes Utilities Inc .Water - Allocation.Health Insurance.Default Company.Default Reserve1.Default Reserve2</t>
  </si>
  <si>
    <t>2205.311010.71.532008.0000.000.0000</t>
  </si>
  <si>
    <t>Community Utilities of In.Twin Lakes Utilities Inc .Wastewater - Allocation.Health Insurance.Default Company.Default Reserve1.Default Reserve2</t>
  </si>
  <si>
    <t>2205.311015.72.532008.0000.000.0000</t>
  </si>
  <si>
    <t>Community Utilities of In.WSC of Indiana Inc W.Water - Allocation.Health Insurance.Default Company.Default Reserve1.Default Reserve2</t>
  </si>
  <si>
    <t>2205.311025.71.532008.0000.000.0000</t>
  </si>
  <si>
    <t>Community Utilities of In.WSC of Indiana Inc S.Wastewater - Allocation.Health Insurance.Default Company.Default Reserve1.Default Reserve2</t>
  </si>
  <si>
    <t>2205.311030.72.532008.0000.000.0000</t>
  </si>
  <si>
    <t>Community Utilities of In.Indiana Water Service Inc.Water - Allocation.Health Insurance.Default Company.Default Reserve1.Default Reserve2</t>
  </si>
  <si>
    <t>2205.311040.71.532008.0000.000.0000</t>
  </si>
  <si>
    <t>532009</t>
  </si>
  <si>
    <t>Community Utilities of In.State of IN Cost Center.Cost Center - Regional - .Workers Compensation Insu.Default Company.Default Reserve1.Default Reserve2</t>
  </si>
  <si>
    <t>2205.311000.75.532009.0000.000.0000</t>
  </si>
  <si>
    <t>Community Utilities of In.State of IN Cost Center.Cost Center - Regional.Workers Compensation Insu.Default Company.Default Reserve1.Default Reserve2</t>
  </si>
  <si>
    <t>2205.311000.91.532009.0000.000.0000</t>
  </si>
  <si>
    <t>Community Utilities of In.Twin Lakes Utilities Inc .Water - Allocation.Workers Compensation Insu.Default Company.Default Reserve1.Default Reserve2</t>
  </si>
  <si>
    <t>2205.311010.71.532009.0000.000.0000</t>
  </si>
  <si>
    <t>Community Utilities of In.Twin Lakes Utilities Inc .Wastewater - Allocation.Workers Compensation Insu.Default Company.Default Reserve1.Default Reserve2</t>
  </si>
  <si>
    <t>2205.311015.72.532009.0000.000.0000</t>
  </si>
  <si>
    <t>Community Utilities of In.WSC of Indiana Inc W.Water - Allocation.Workers Compensation Insu.Default Company.Default Reserve1.Default Reserve2</t>
  </si>
  <si>
    <t>2205.311025.71.532009.0000.000.0000</t>
  </si>
  <si>
    <t>Community Utilities of In.WSC of Indiana Inc S.Wastewater - Allocation.Workers Compensation Insu.Default Company.Default Reserve1.Default Reserve2</t>
  </si>
  <si>
    <t>2205.311030.72.532009.0000.000.0000</t>
  </si>
  <si>
    <t>Community Utilities of In.Indiana Water Service Inc.Water - Allocation.Workers Compensation Insu.Default Company.Default Reserve1.Default Reserve2</t>
  </si>
  <si>
    <t>2205.311040.71.532009.0000.000.0000</t>
  </si>
  <si>
    <t>532012</t>
  </si>
  <si>
    <t>Community Utilities of In.State of IN Cost Center.Cost Center - Regional - .Term Life Insurance.Default Company.Default Reserve1.Default Reserve2</t>
  </si>
  <si>
    <t>2205.311000.75.532012.0000.000.0000</t>
  </si>
  <si>
    <t>Community Utilities of In.State of IN Cost Center.Cost Center - Regional.Term Life Insurance.Default Company.Default Reserve1.Default Reserve2</t>
  </si>
  <si>
    <t>2205.311000.91.532012.0000.000.0000</t>
  </si>
  <si>
    <t>Community Utilities of In.Twin Lakes Utilities Inc .Water - Allocation.Term Life Insurance.Default Company.Default Reserve1.Default Reserve2</t>
  </si>
  <si>
    <t>2205.311010.71.532012.0000.000.0000</t>
  </si>
  <si>
    <t>Community Utilities of In.Twin Lakes Utilities Inc .Wastewater - Allocation.Term Life Insurance.Default Company.Default Reserve1.Default Reserve2</t>
  </si>
  <si>
    <t>2205.311015.72.532012.0000.000.0000</t>
  </si>
  <si>
    <t>Community Utilities of In.WSC of Indiana Inc W.Water - Allocation.Term Life Insurance.Default Company.Default Reserve1.Default Reserve2</t>
  </si>
  <si>
    <t>2205.311025.71.532012.0000.000.0000</t>
  </si>
  <si>
    <t>Community Utilities of In.WSC of Indiana Inc S.Wastewater - Allocation.Term Life Insurance.Default Company.Default Reserve1.Default Reserve2</t>
  </si>
  <si>
    <t>2205.311030.72.532012.0000.000.0000</t>
  </si>
  <si>
    <t>Community Utilities of In.Indiana Water Service Inc.Water - Allocation.Term Life Insurance.Default Company.Default Reserve1.Default Reserve2</t>
  </si>
  <si>
    <t>2205.311040.71.532012.0000.000.0000</t>
  </si>
  <si>
    <t>532013</t>
  </si>
  <si>
    <t>Community Utilities of In.State of IN Cost Center.Cost Center - Regional - .Term Life Insurance Opt.Default Company.Default Reserve1.Default Reserve2</t>
  </si>
  <si>
    <t>2205.311000.75.532013.0000.000.0000</t>
  </si>
  <si>
    <t>Community Utilities of In.State of IN Cost Center.Cost Center - Regional.Term Life Insurance Opt.Default Company.Default Reserve1.Default Reserve2</t>
  </si>
  <si>
    <t>2205.311000.91.532013.0000.000.0000</t>
  </si>
  <si>
    <t>Community Utilities of In.Twin Lakes Utilities Inc .Water - Allocation.Term Life Insurance Opt.Default Company.Default Reserve1.Default Reserve2</t>
  </si>
  <si>
    <t>2205.311010.71.532013.0000.000.0000</t>
  </si>
  <si>
    <t>Community Utilities of In.Twin Lakes Utilities Inc .Wastewater - Allocation.Term Life Insurance Opt.Default Company.Default Reserve1.Default Reserve2</t>
  </si>
  <si>
    <t>2205.311015.72.532013.0000.000.0000</t>
  </si>
  <si>
    <t>Community Utilities of In.WSC of Indiana Inc W.Water - Allocation.Term Life Insurance Opt.Default Company.Default Reserve1.Default Reserve2</t>
  </si>
  <si>
    <t>2205.311025.71.532013.0000.000.0000</t>
  </si>
  <si>
    <t>Community Utilities of In.WSC of Indiana Inc S.Wastewater - Allocation.Term Life Insurance Opt.Default Company.Default Reserve1.Default Reserve2</t>
  </si>
  <si>
    <t>2205.311030.72.532013.0000.000.0000</t>
  </si>
  <si>
    <t>Community Utilities of In.Indiana Water Service Inc.Water - Allocation.Term Life Insurance Opt.Default Company.Default Reserve1.Default Reserve2</t>
  </si>
  <si>
    <t>2205.311040.71.532013.0000.000.0000</t>
  </si>
  <si>
    <t>532014</t>
  </si>
  <si>
    <t>Community Utilities of In.State of IN Cost Center.Cost Center - Regional - .Depend Life Insurance Opt.Default Company.Default Reserve1.Default Reserve2</t>
  </si>
  <si>
    <t>2205.311000.75.532014.0000.000.0000</t>
  </si>
  <si>
    <t>Community Utilities of In.State of IN Cost Center.Cost Center - Regional.Depend Life Insurance Opt.Default Company.Default Reserve1.Default Reserve2</t>
  </si>
  <si>
    <t>2205.311000.91.532014.0000.000.0000</t>
  </si>
  <si>
    <t>Community Utilities of In.Twin Lakes Utilities Inc .Water - Allocation.Depend Life Insurance Opt.Default Company.Default Reserve1.Default Reserve2</t>
  </si>
  <si>
    <t>2205.311010.71.532014.0000.000.0000</t>
  </si>
  <si>
    <t>Community Utilities of In.Twin Lakes Utilities Inc .Wastewater - Allocation.Depend Life Insurance Opt.Default Company.Default Reserve1.Default Reserve2</t>
  </si>
  <si>
    <t>2205.311015.72.532014.0000.000.0000</t>
  </si>
  <si>
    <t>Community Utilities of In.WSC of Indiana Inc W.Water - Allocation.Depend Life Insurance Opt.Default Company.Default Reserve1.Default Reserve2</t>
  </si>
  <si>
    <t>2205.311025.71.532014.0000.000.0000</t>
  </si>
  <si>
    <t>Community Utilities of In.WSC of Indiana Inc S.Wastewater - Allocation.Depend Life Insurance Opt.Default Company.Default Reserve1.Default Reserve2</t>
  </si>
  <si>
    <t>2205.311030.72.532014.0000.000.0000</t>
  </si>
  <si>
    <t>Community Utilities of In.Indiana Water Service Inc.Water - Allocation.Depend Life Insurance Opt.Default Company.Default Reserve1.Default Reserve2</t>
  </si>
  <si>
    <t>2205.311040.71.532014.0000.000.0000</t>
  </si>
  <si>
    <t>532016</t>
  </si>
  <si>
    <t>Community Utilities of In.Twin Lakes Utilities Inc .Water - Allocation.Education / Tuition.Default Company.Default Reserve1.Default Reserve2</t>
  </si>
  <si>
    <t>2205.311010.71.532016.0000.000.0000</t>
  </si>
  <si>
    <t>Community Utilities of In.Twin Lakes Utilities Inc .Wastewater - Allocation.Education / Tuition.Default Company.Default Reserve1.Default Reserve2</t>
  </si>
  <si>
    <t>2205.311015.72.532016.0000.000.0000</t>
  </si>
  <si>
    <t>Community Utilities of In.WSC of Indiana Inc W.Water - Allocation.Education / Tuition.Default Company.Default Reserve1.Default Reserve2</t>
  </si>
  <si>
    <t>2205.311025.71.532016.0000.000.0000</t>
  </si>
  <si>
    <t>Community Utilities of In.WSC of Indiana Inc S.Wastewater - Allocation.Education / Tuition.Default Company.Default Reserve1.Default Reserve2</t>
  </si>
  <si>
    <t>2205.311030.72.532016.0000.000.0000</t>
  </si>
  <si>
    <t>Community Utilities of In.Indiana Water Service Inc.Water - Allocation.Education / Tuition.Default Company.Default Reserve1.Default Reserve2</t>
  </si>
  <si>
    <t>2205.311040.71.532016.0000.000.0000</t>
  </si>
  <si>
    <t>532017</t>
  </si>
  <si>
    <t>Community Utilities of In.Twin Lakes Utilities Inc .Water.Safety.Default Company.Default Reserve1.Default Reserve2</t>
  </si>
  <si>
    <t>2205.311010.10.532017.0000.000.0000</t>
  </si>
  <si>
    <t>Community Utilities of In.Twin Lakes Utilities Inc .Wastewater.Safety.Default Company.Default Reserve1.Default Reserve2</t>
  </si>
  <si>
    <t>2205.311015.15.532017.0000.000.0000</t>
  </si>
  <si>
    <t>532900</t>
  </si>
  <si>
    <t>Community Utilities of In.State of IN Cost Center.Cost Center - Regional - .Other Employee Benefits.Default Company.Default Reserve1.Default Reserve2</t>
  </si>
  <si>
    <t>2205.311000.75.532900.0000.000.0000</t>
  </si>
  <si>
    <t>Community Utilities of In.State of IN Cost Center.Cost Center - Regional.Other Employee Benefits.Default Company.Default Reserve1.Default Reserve2</t>
  </si>
  <si>
    <t>2205.311000.91.532900.0000.000.0000</t>
  </si>
  <si>
    <t>Community Utilities of In.Twin Lakes Utilities Inc .Water - Allocation.Other Employee Benefits.Default Company.Default Reserve1.Default Reserve2</t>
  </si>
  <si>
    <t>2205.311010.71.532900.0000.000.0000</t>
  </si>
  <si>
    <t>Community Utilities of In.Twin Lakes Utilities Inc .Wastewater - Allocation.Other Employee Benefits.Default Company.Default Reserve1.Default Reserve2</t>
  </si>
  <si>
    <t>2205.311015.72.532900.0000.000.0000</t>
  </si>
  <si>
    <t>Community Utilities of In.WSC of Indiana Inc W.Water - Allocation.Other Employee Benefits.Default Company.Default Reserve1.Default Reserve2</t>
  </si>
  <si>
    <t>2205.311025.71.532900.0000.000.0000</t>
  </si>
  <si>
    <t>Community Utilities of In.WSC of Indiana Inc S.Wastewater - Allocation.Other Employee Benefits.Default Company.Default Reserve1.Default Reserve2</t>
  </si>
  <si>
    <t>2205.311030.72.532900.0000.000.0000</t>
  </si>
  <si>
    <t>Community Utilities of In.Indiana Water Service Inc.Water - Allocation.Other Employee Benefits.Default Company.Default Reserve1.Default Reserve2</t>
  </si>
  <si>
    <t>2205.311040.71.532900.0000.000.0000</t>
  </si>
  <si>
    <t>540100</t>
  </si>
  <si>
    <t>Community Utilities of In.Twin Lakes Utilities Inc .Water - Allocation.Consulting.Default Company.Default Reserve1.Default Reserve2</t>
  </si>
  <si>
    <t>2205.311010.71.540100.0000.000.0000</t>
  </si>
  <si>
    <t>Consulting/Outside Services</t>
  </si>
  <si>
    <t>Community Utilities of In.Twin Lakes Utilities Inc .Wastewater - Allocation.Consulting.Default Company.Default Reserve1.Default Reserve2</t>
  </si>
  <si>
    <t>2205.311015.72.540100.0000.000.0000</t>
  </si>
  <si>
    <t>Community Utilities of In.WSC of Indiana Inc W.Water - Allocation.Consulting.Default Company.Default Reserve1.Default Reserve2</t>
  </si>
  <si>
    <t>2205.311025.71.540100.0000.000.0000</t>
  </si>
  <si>
    <t>Community Utilities of In.WSC of Indiana Inc S.Wastewater - Allocation.Consulting.Default Company.Default Reserve1.Default Reserve2</t>
  </si>
  <si>
    <t>2205.311030.72.540100.0000.000.0000</t>
  </si>
  <si>
    <t>Community Utilities of In.Indiana Water Service Inc.Water - Allocation.Consulting.Default Company.Default Reserve1.Default Reserve2</t>
  </si>
  <si>
    <t>2205.311040.71.540100.0000.000.0000</t>
  </si>
  <si>
    <t>540200</t>
  </si>
  <si>
    <t>Community Utilities of In.Twin Lakes Utilities Inc .Water - Allocation.Accounting and Audit.Default Company.Default Reserve1.Default Reserve2</t>
  </si>
  <si>
    <t>2205.311010.71.540200.0000.000.0000</t>
  </si>
  <si>
    <t>Community Utilities of In.Twin Lakes Utilities Inc .Wastewater - Allocation.Accounting and Audit.Default Company.Default Reserve1.Default Reserve2</t>
  </si>
  <si>
    <t>2205.311015.72.540200.0000.000.0000</t>
  </si>
  <si>
    <t>Community Utilities of In.WSC of Indiana Inc W.Water - Allocation.Accounting and Audit.Default Company.Default Reserve1.Default Reserve2</t>
  </si>
  <si>
    <t>2205.311025.71.540200.0000.000.0000</t>
  </si>
  <si>
    <t>Community Utilities of In.WSC of Indiana Inc S.Wastewater - Allocation.Accounting and Audit.Default Company.Default Reserve1.Default Reserve2</t>
  </si>
  <si>
    <t>2205.311030.72.540200.0000.000.0000</t>
  </si>
  <si>
    <t>Community Utilities of In.Indiana Water Service Inc.Water - Allocation.Accounting and Audit.Default Company.Default Reserve1.Default Reserve2</t>
  </si>
  <si>
    <t>2205.311040.71.540200.0000.000.0000</t>
  </si>
  <si>
    <t>540300</t>
  </si>
  <si>
    <t>Community Utilities of In.State of IN Cost Center.Cost Center - Regional - .Recruitment.Default Company.Default Reserve1.Default Reserve2</t>
  </si>
  <si>
    <t>2205.311000.75.540300.0000.000.0000</t>
  </si>
  <si>
    <t>Community Utilities of In.State of IN Cost Center.Cost Center - Regional.Recruitment.Default Company.Default Reserve1.Default Reserve2</t>
  </si>
  <si>
    <t>2205.311000.91.540300.0000.000.0000</t>
  </si>
  <si>
    <t>Community Utilities of In.Twin Lakes Utilities Inc .Water - Allocation.Recruitment.Default Company.Default Reserve1.Default Reserve2</t>
  </si>
  <si>
    <t>2205.311010.71.540300.0000.000.0000</t>
  </si>
  <si>
    <t>Community Utilities of In.Twin Lakes Utilities Inc .Wastewater - Allocation.Recruitment.Default Company.Default Reserve1.Default Reserve2</t>
  </si>
  <si>
    <t>2205.311015.72.540300.0000.000.0000</t>
  </si>
  <si>
    <t>Community Utilities of In.WSC of Indiana Inc W.Water - Allocation.Recruitment.Default Company.Default Reserve1.Default Reserve2</t>
  </si>
  <si>
    <t>2205.311025.71.540300.0000.000.0000</t>
  </si>
  <si>
    <t>Community Utilities of In.WSC of Indiana Inc S.Wastewater - Allocation.Recruitment.Default Company.Default Reserve1.Default Reserve2</t>
  </si>
  <si>
    <t>2205.311030.72.540300.0000.000.0000</t>
  </si>
  <si>
    <t>Community Utilities of In.Indiana Water Service Inc.Water - Allocation.Recruitment.Default Company.Default Reserve1.Default Reserve2</t>
  </si>
  <si>
    <t>2205.311040.71.540300.0000.000.0000</t>
  </si>
  <si>
    <t>540400</t>
  </si>
  <si>
    <t>Community Utilities of In.State of IN Cost Center.Cost Center - Regional - .Legal.Default Company.Default Reserve1.Default Reserve2</t>
  </si>
  <si>
    <t>2205.311000.75.540400.0000.000.0000</t>
  </si>
  <si>
    <t>Community Utilities of In.State of IN Cost Center.Cost Center - Regional.Legal.Default Company.Default Reserve1.Default Reserve2</t>
  </si>
  <si>
    <t>2205.311000.91.540400.0000.000.0000</t>
  </si>
  <si>
    <t>Community Utilities of In.Twin Lakes Utilities Inc .Water - Allocation.Legal.Default Company.Default Reserve1.Default Reserve2</t>
  </si>
  <si>
    <t>2205.311010.71.540400.0000.000.0000</t>
  </si>
  <si>
    <t>Community Utilities of In.Twin Lakes Utilities Inc .Wastewater - Allocation.Legal.Default Company.Default Reserve1.Default Reserve2</t>
  </si>
  <si>
    <t>2205.311015.72.540400.0000.000.0000</t>
  </si>
  <si>
    <t>Community Utilities of In.WSC of Indiana Inc W.Water.Legal.Default Company.Default Reserve1.Default Reserve2</t>
  </si>
  <si>
    <t>2205.311025.10.540400.0000.000.0000</t>
  </si>
  <si>
    <t>Community Utilities of In.WSC of Indiana Inc W.Water - Allocation.Legal.Default Company.Default Reserve1.Default Reserve2</t>
  </si>
  <si>
    <t>2205.311025.71.540400.0000.000.0000</t>
  </si>
  <si>
    <t>Community Utilities of In.WSC of Indiana Inc S.Wastewater - Allocation.Legal.Default Company.Default Reserve1.Default Reserve2</t>
  </si>
  <si>
    <t>2205.311030.72.540400.0000.000.0000</t>
  </si>
  <si>
    <t>Community Utilities of In.WSC of Indiana Inc C.Default.Legal.Default Company.Default Reserve1.Default Reserve2</t>
  </si>
  <si>
    <t>2205.311035.00.540400.0000.000.0000</t>
  </si>
  <si>
    <t>Community Utilities of In.Indiana Water Service Inc.Water.Legal.Default Company.Default Reserve1.Default Reserve2</t>
  </si>
  <si>
    <t>2205.311040.10.540400.0000.000.0000</t>
  </si>
  <si>
    <t>Community Utilities of In.Indiana Water Service Inc.Water - Allocation.Legal.Default Company.Default Reserve1.Default Reserve2</t>
  </si>
  <si>
    <t>2205.311040.71.540400.0000.000.0000</t>
  </si>
  <si>
    <t>540500</t>
  </si>
  <si>
    <t>Community Utilities of In.Twin Lakes Utilities Inc .Water - Allocation.Payroll.Default Company.Default Reserve1.Default Reserve2</t>
  </si>
  <si>
    <t>2205.311010.71.540500.0000.000.0000</t>
  </si>
  <si>
    <t>Community Utilities of In.Twin Lakes Utilities Inc .Wastewater - Allocation.Payroll.Default Company.Default Reserve1.Default Reserve2</t>
  </si>
  <si>
    <t>2205.311015.72.540500.0000.000.0000</t>
  </si>
  <si>
    <t>Community Utilities of In.WSC of Indiana Inc W.Water - Allocation.Payroll.Default Company.Default Reserve1.Default Reserve2</t>
  </si>
  <si>
    <t>2205.311025.71.540500.0000.000.0000</t>
  </si>
  <si>
    <t>Community Utilities of In.WSC of Indiana Inc S.Wastewater - Allocation.Payroll.Default Company.Default Reserve1.Default Reserve2</t>
  </si>
  <si>
    <t>2205.311030.72.540500.0000.000.0000</t>
  </si>
  <si>
    <t>Community Utilities of In.Indiana Water Service Inc.Water - Allocation.Payroll.Default Company.Default Reserve1.Default Reserve2</t>
  </si>
  <si>
    <t>2205.311040.71.540500.0000.000.0000</t>
  </si>
  <si>
    <t>540600</t>
  </si>
  <si>
    <t>Community Utilities of In.Twin Lakes Utilities Inc .Water - Allocation.Tax.Default Company.Default Reserve1.Default Reserve2</t>
  </si>
  <si>
    <t>2205.311010.71.540600.0000.000.0000</t>
  </si>
  <si>
    <t>Community Utilities of In.Twin Lakes Utilities Inc .Wastewater - Allocation.Tax.Default Company.Default Reserve1.Default Reserve2</t>
  </si>
  <si>
    <t>2205.311015.72.540600.0000.000.0000</t>
  </si>
  <si>
    <t>Community Utilities of In.WSC of Indiana Inc W.Water - Allocation.Tax.Default Company.Default Reserve1.Default Reserve2</t>
  </si>
  <si>
    <t>2205.311025.71.540600.0000.000.0000</t>
  </si>
  <si>
    <t>Community Utilities of In.WSC of Indiana Inc S.Wastewater - Allocation.Tax.Default Company.Default Reserve1.Default Reserve2</t>
  </si>
  <si>
    <t>2205.311030.72.540600.0000.000.0000</t>
  </si>
  <si>
    <t>Community Utilities of In.Indiana Water Service Inc.Water - Allocation.Tax.Default Company.Default Reserve1.Default Reserve2</t>
  </si>
  <si>
    <t>2205.311040.71.540600.0000.000.0000</t>
  </si>
  <si>
    <t>540700</t>
  </si>
  <si>
    <t>Community Utilities of In.Twin Lakes Utilities Inc .Water.Engineering.Default Company.Default Reserve1.Default Reserve2</t>
  </si>
  <si>
    <t>2205.311010.10.540700.0000.000.0000</t>
  </si>
  <si>
    <t>Community Utilities of In.Twin Lakes Utilities Inc .Wastewater.Engineering.Default Company.Default Reserve1.Default Reserve2</t>
  </si>
  <si>
    <t>2205.311015.15.540700.0000.000.0000</t>
  </si>
  <si>
    <t>540800</t>
  </si>
  <si>
    <t>Community Utilities of In.Twin Lakes Utilities Inc .Water - Allocation.Temporary Labor.Default Company.Default Reserve1.Default Reserve2</t>
  </si>
  <si>
    <t>2205.311010.71.540800.0000.000.0000</t>
  </si>
  <si>
    <t>Community Utilities of In.Twin Lakes Utilities Inc .Wastewater - Allocation.Temporary Labor.Default Company.Default Reserve1.Default Reserve2</t>
  </si>
  <si>
    <t>2205.311015.72.540800.0000.000.0000</t>
  </si>
  <si>
    <t>Community Utilities of In.WSC of Indiana Inc W.Water - Allocation.Temporary Labor.Default Company.Default Reserve1.Default Reserve2</t>
  </si>
  <si>
    <t>2205.311025.71.540800.0000.000.0000</t>
  </si>
  <si>
    <t>Community Utilities of In.WSC of Indiana Inc S.Wastewater - Allocation.Temporary Labor.Default Company.Default Reserve1.Default Reserve2</t>
  </si>
  <si>
    <t>2205.311030.72.540800.0000.000.0000</t>
  </si>
  <si>
    <t>Community Utilities of In.Indiana Water Service Inc.Water - Allocation.Temporary Labor.Default Company.Default Reserve1.Default Reserve2</t>
  </si>
  <si>
    <t>2205.311040.71.540800.0000.000.0000</t>
  </si>
  <si>
    <t>541100</t>
  </si>
  <si>
    <t>Community Utilities of In.Twin Lakes Utilities Inc .Water - Allocation.Management Fee.Default Company.Default Reserve1.Default Reserve2</t>
  </si>
  <si>
    <t>2205.311010.71.541100.0000.000.0000</t>
  </si>
  <si>
    <t>Community Utilities of In.Twin Lakes Utilities Inc .Wastewater - Allocation.Management Fee.Default Company.Default Reserve1.Default Reserve2</t>
  </si>
  <si>
    <t>2205.311015.72.541100.0000.000.0000</t>
  </si>
  <si>
    <t>Community Utilities of In.WSC of Indiana Inc W.Water - Allocation.Management Fee.Default Company.Default Reserve1.Default Reserve2</t>
  </si>
  <si>
    <t>2205.311025.71.541100.0000.000.0000</t>
  </si>
  <si>
    <t>Community Utilities of In.WSC of Indiana Inc S.Wastewater - Allocation.Management Fee.Default Company.Default Reserve1.Default Reserve2</t>
  </si>
  <si>
    <t>2205.311030.72.541100.0000.000.0000</t>
  </si>
  <si>
    <t>Community Utilities of In.Indiana Water Service Inc.Water - Allocation.Management Fee.Default Company.Default Reserve1.Default Reserve2</t>
  </si>
  <si>
    <t>2205.311040.71.541100.0000.000.0000</t>
  </si>
  <si>
    <t>541200</t>
  </si>
  <si>
    <t>Community Utilities of In.Twin Lakes Utilities Inc .Water - Allocation.Contractor Outside Servic.Default Company.Default Reserve1.Default Reserve2</t>
  </si>
  <si>
    <t>2205.311010.71.541200.0000.000.0000</t>
  </si>
  <si>
    <t>Community Utilities of In.Twin Lakes Utilities Inc .Wastewater.Contractor Outside Servic.Default Company.Default Reserve1.Default Reserve2</t>
  </si>
  <si>
    <t>2205.311015.15.541200.0000.000.0000</t>
  </si>
  <si>
    <t>Community Utilities of In.Twin Lakes Utilities Inc .Wastewater - Allocation.Contractor Outside Servic.Default Company.Default Reserve1.Default Reserve2</t>
  </si>
  <si>
    <t>2205.311015.72.541200.0000.000.0000</t>
  </si>
  <si>
    <t>Community Utilities of In.WSC of Indiana Inc W.Water - Allocation.Contractor Outside Servic.Default Company.Default Reserve1.Default Reserve2</t>
  </si>
  <si>
    <t>2205.311025.71.541200.0000.000.0000</t>
  </si>
  <si>
    <t>Community Utilities of In.WSC of Indiana Inc S.Wastewater - Allocation.Contractor Outside Servic.Default Company.Default Reserve1.Default Reserve2</t>
  </si>
  <si>
    <t>2205.311030.72.541200.0000.000.0000</t>
  </si>
  <si>
    <t>Community Utilities of In.Indiana Water Service Inc.Water - Allocation.Contractor Outside Servic.Default Company.Default Reserve1.Default Reserve2</t>
  </si>
  <si>
    <t>2205.311040.71.541200.0000.000.0000</t>
  </si>
  <si>
    <t>541300</t>
  </si>
  <si>
    <t>Community Utilities of In.State of IN Cost Center.Cost Center - Regional - .Employee Finder Fees.Default Company.Default Reserve1.Default Reserve2</t>
  </si>
  <si>
    <t>2205.311000.75.541300.0000.000.0000</t>
  </si>
  <si>
    <t>Community Utilities of In.State of IN Cost Center.Cost Center - Regional.Employee Finder Fees.Default Company.Default Reserve1.Default Reserve2</t>
  </si>
  <si>
    <t>2205.311000.91.541300.0000.000.0000</t>
  </si>
  <si>
    <t>Community Utilities of In.Twin Lakes Utilities Inc .Water - Allocation.Employee Finder Fees.Default Company.Default Reserve1.Default Reserve2</t>
  </si>
  <si>
    <t>2205.311010.71.541300.0000.000.0000</t>
  </si>
  <si>
    <t>Community Utilities of In.Twin Lakes Utilities Inc .Wastewater - Allocation.Employee Finder Fees.Default Company.Default Reserve1.Default Reserve2</t>
  </si>
  <si>
    <t>2205.311015.72.541300.0000.000.0000</t>
  </si>
  <si>
    <t>Community Utilities of In.WSC of Indiana Inc W.Water - Allocation.Employee Finder Fees.Default Company.Default Reserve1.Default Reserve2</t>
  </si>
  <si>
    <t>2205.311025.71.541300.0000.000.0000</t>
  </si>
  <si>
    <t>Community Utilities of In.WSC of Indiana Inc S.Wastewater - Allocation.Employee Finder Fees.Default Company.Default Reserve1.Default Reserve2</t>
  </si>
  <si>
    <t>2205.311030.72.541300.0000.000.0000</t>
  </si>
  <si>
    <t>Community Utilities of In.Indiana Water Service Inc.Water - Allocation.Employee Finder Fees.Default Company.Default Reserve1.Default Reserve2</t>
  </si>
  <si>
    <t>2205.311040.71.541300.0000.000.0000</t>
  </si>
  <si>
    <t>549000</t>
  </si>
  <si>
    <t>Community Utilities of In.State of IN Cost Center.Cost Center - Regional - .Other Outside Services.Default Company.Default Reserve1.Default Reserve2</t>
  </si>
  <si>
    <t>2205.311000.75.549000.0000.000.0000</t>
  </si>
  <si>
    <t>Community Utilities of In.State of IN Cost Center.Cost Center - Regional.Other Outside Services.Default Company.Default Reserve1.Default Reserve2</t>
  </si>
  <si>
    <t>2205.311000.91.549000.0000.000.0000</t>
  </si>
  <si>
    <t>Community Utilities of In.Twin Lakes Utilities Inc .Water.Other Outside Services.Default Company.Default Reserve1.Default Reserve2</t>
  </si>
  <si>
    <t>2205.311010.10.549000.0000.000.0000</t>
  </si>
  <si>
    <t>Community Utilities of In.Twin Lakes Utilities Inc .Water - Allocation.Other Outside Services.Default Company.Default Reserve1.Default Reserve2</t>
  </si>
  <si>
    <t>2205.311010.71.549000.0000.000.0000</t>
  </si>
  <si>
    <t>Community Utilities of In.Twin Lakes Utilities Inc .Wastewater.Other Outside Services.Default Company.Default Reserve1.Default Reserve2</t>
  </si>
  <si>
    <t>2205.311015.15.549000.0000.000.0000</t>
  </si>
  <si>
    <t>Community Utilities of In.Twin Lakes Utilities Inc .Wastewater - Allocation.Other Outside Services.Default Company.Default Reserve1.Default Reserve2</t>
  </si>
  <si>
    <t>2205.311015.72.549000.0000.000.0000</t>
  </si>
  <si>
    <t>Community Utilities of In.Twin Lakes Utilities Inc .Default.Other Outside Services.Default Company.Default Reserve1.Default Reserve2</t>
  </si>
  <si>
    <t>2205.311020.00.549000.0000.000.0000</t>
  </si>
  <si>
    <t>Community Utilities of In.WSC of Indiana Inc W.Water.Other Outside Services.Default Company.Default Reserve1.Default Reserve2</t>
  </si>
  <si>
    <t>2205.311025.10.549000.0000.000.0000</t>
  </si>
  <si>
    <t>Community Utilities of In.WSC of Indiana Inc W.Water - Allocation.Other Outside Services.Default Company.Default Reserve1.Default Reserve2</t>
  </si>
  <si>
    <t>2205.311025.71.549000.0000.000.0000</t>
  </si>
  <si>
    <t>Community Utilities of In.WSC of Indiana Inc S.Wastewater.Other Outside Services.Default Company.Default Reserve1.Default Reserve2</t>
  </si>
  <si>
    <t>2205.311030.15.549000.0000.000.0000</t>
  </si>
  <si>
    <t>Community Utilities of In.WSC of Indiana Inc S.Wastewater - Allocation.Other Outside Services.Default Company.Default Reserve1.Default Reserve2</t>
  </si>
  <si>
    <t>2205.311030.72.549000.0000.000.0000</t>
  </si>
  <si>
    <t>Community Utilities of In.WSC of Indiana Inc C.Default.Other Outside Services.Default Company.Default Reserve1.Default Reserve2</t>
  </si>
  <si>
    <t>2205.311035.00.549000.0000.000.0000</t>
  </si>
  <si>
    <t>Community Utilities of In.Indiana Water Service Inc.Water.Other Outside Services.Default Company.Default Reserve1.Default Reserve2</t>
  </si>
  <si>
    <t>2205.311040.10.549000.0000.000.0000</t>
  </si>
  <si>
    <t>Community Utilities of In.Indiana Water Service Inc.Water - Allocation.Other Outside Services.Default Company.Default Reserve1.Default Reserve2</t>
  </si>
  <si>
    <t>2205.311040.71.549000.0000.000.0000</t>
  </si>
  <si>
    <t>550200</t>
  </si>
  <si>
    <t>Community Utilities of In.State of IN Cost Center.Cost Center - Regional - .Computer Repair and Maint.Default Company.Default Reserve1.Default Reserve2</t>
  </si>
  <si>
    <t>2205.311000.75.550200.0000.000.0000</t>
  </si>
  <si>
    <t>Information Technology (IT)</t>
  </si>
  <si>
    <t>Community Utilities of In.State of IN Cost Center.Cost Center - Regional.Computer Repair and Maint.Default Company.Default Reserve1.Default Reserve2</t>
  </si>
  <si>
    <t>2205.311000.91.550200.0000.000.0000</t>
  </si>
  <si>
    <t>Community Utilities of In.Twin Lakes Utilities Inc .Water - Allocation.Computer Repair and Maint.Default Company.Default Reserve1.Default Reserve2</t>
  </si>
  <si>
    <t>2205.311010.71.550200.0000.000.0000</t>
  </si>
  <si>
    <t>Community Utilities of In.Twin Lakes Utilities Inc .Wastewater - Allocation.Computer Repair and Maint.Default Company.Default Reserve1.Default Reserve2</t>
  </si>
  <si>
    <t>2205.311015.72.550200.0000.000.0000</t>
  </si>
  <si>
    <t>Community Utilities of In.WSC of Indiana Inc W.Water - Allocation.Computer Repair and Maint.Default Company.Default Reserve1.Default Reserve2</t>
  </si>
  <si>
    <t>2205.311025.71.550200.0000.000.0000</t>
  </si>
  <si>
    <t>Community Utilities of In.WSC of Indiana Inc S.Wastewater - Allocation.Computer Repair and Maint.Default Company.Default Reserve1.Default Reserve2</t>
  </si>
  <si>
    <t>2205.311030.72.550200.0000.000.0000</t>
  </si>
  <si>
    <t>Community Utilities of In.Indiana Water Service Inc.Water - Allocation.Computer Repair and Maint.Default Company.Default Reserve1.Default Reserve2</t>
  </si>
  <si>
    <t>2205.311040.71.550200.0000.000.0000</t>
  </si>
  <si>
    <t>550300</t>
  </si>
  <si>
    <t>Community Utilities of In.State of IN Cost Center.Cost Center - Regional - .Computer Supplies.Default Company.Default Reserve1.Default Reserve2</t>
  </si>
  <si>
    <t>2205.311000.75.550300.0000.000.0000</t>
  </si>
  <si>
    <t>Community Utilities of In.State of IN Cost Center.Cost Center - Regional.Computer Supplies.Default Company.Default Reserve1.Default Reserve2</t>
  </si>
  <si>
    <t>2205.311000.91.550300.0000.000.0000</t>
  </si>
  <si>
    <t>Community Utilities of In.Twin Lakes Utilities Inc .Water.Computer Supplies.Default Company.Default Reserve1.Default Reserve2</t>
  </si>
  <si>
    <t>2205.311010.10.550300.0000.000.0000</t>
  </si>
  <si>
    <t>Community Utilities of In.Twin Lakes Utilities Inc .Water - Allocation.Computer Supplies.Default Company.Default Reserve1.Default Reserve2</t>
  </si>
  <si>
    <t>2205.311010.71.550300.0000.000.0000</t>
  </si>
  <si>
    <t>Community Utilities of In.Twin Lakes Utilities Inc .Wastewater - Allocation.Computer Supplies.Default Company.Default Reserve1.Default Reserve2</t>
  </si>
  <si>
    <t>2205.311015.72.550300.0000.000.0000</t>
  </si>
  <si>
    <t>Community Utilities of In.WSC of Indiana Inc W.Water - Allocation.Computer Supplies.Default Company.Default Reserve1.Default Reserve2</t>
  </si>
  <si>
    <t>2205.311025.71.550300.0000.000.0000</t>
  </si>
  <si>
    <t>Community Utilities of In.WSC of Indiana Inc S.Wastewater - Allocation.Computer Supplies.Default Company.Default Reserve1.Default Reserve2</t>
  </si>
  <si>
    <t>2205.311030.72.550300.0000.000.0000</t>
  </si>
  <si>
    <t>Community Utilities of In.Indiana Water Service Inc.Water - Allocation.Computer Supplies.Default Company.Default Reserve1.Default Reserve2</t>
  </si>
  <si>
    <t>2205.311040.71.550300.0000.000.0000</t>
  </si>
  <si>
    <t>550400</t>
  </si>
  <si>
    <t>Community Utilities of In.State of IN Cost Center.Cost Center - Regional - .Internet Services.Default Company.Default Reserve1.Default Reserve2</t>
  </si>
  <si>
    <t>2205.311000.75.550400.0000.000.0000</t>
  </si>
  <si>
    <t>Community Utilities of In.State of IN Cost Center.Cost Center - Regional.Internet Services.Default Company.Default Reserve1.Default Reserve2</t>
  </si>
  <si>
    <t>2205.311000.91.550400.0000.000.0000</t>
  </si>
  <si>
    <t>Community Utilities of In.Twin Lakes Utilities Inc .Water - Allocation.Internet Services.Default Company.Default Reserve1.Default Reserve2</t>
  </si>
  <si>
    <t>2205.311010.71.550400.0000.000.0000</t>
  </si>
  <si>
    <t>Community Utilities of In.Twin Lakes Utilities Inc .Wastewater - Allocation.Internet Services.Default Company.Default Reserve1.Default Reserve2</t>
  </si>
  <si>
    <t>2205.311015.72.550400.0000.000.0000</t>
  </si>
  <si>
    <t>Community Utilities of In.WSC of Indiana Inc W.Water - Allocation.Internet Services.Default Company.Default Reserve1.Default Reserve2</t>
  </si>
  <si>
    <t>2205.311025.71.550400.0000.000.0000</t>
  </si>
  <si>
    <t>Community Utilities of In.WSC of Indiana Inc S.Wastewater - Allocation.Internet Services.Default Company.Default Reserve1.Default Reserve2</t>
  </si>
  <si>
    <t>2205.311030.72.550400.0000.000.0000</t>
  </si>
  <si>
    <t>Community Utilities of In.Indiana Water Service Inc.Water - Allocation.Internet Services.Default Company.Default Reserve1.Default Reserve2</t>
  </si>
  <si>
    <t>2205.311040.71.550400.0000.000.0000</t>
  </si>
  <si>
    <t>550600</t>
  </si>
  <si>
    <t>Community Utilities of In.Twin Lakes Utilities Inc .Water - Allocation.Computer Licensing.Default Company.Default Reserve1.Default Reserve2</t>
  </si>
  <si>
    <t>2205.311010.71.550600.0000.000.0000</t>
  </si>
  <si>
    <t>Community Utilities of In.Twin Lakes Utilities Inc .Water - Allocation.Computer Licensing.Corix Infrastructure Inc\..Default Reserve1.Default Reserve2</t>
  </si>
  <si>
    <t>2205.311010.71.550600.1010.000.0000</t>
  </si>
  <si>
    <t>Community Utilities of In.Twin Lakes Utilities Inc .Wastewater - Allocation.Computer Licensing.Default Company.Default Reserve1.Default Reserve2</t>
  </si>
  <si>
    <t>2205.311015.72.550600.0000.000.0000</t>
  </si>
  <si>
    <t>Community Utilities of In.Twin Lakes Utilities Inc .Wastewater - Allocation.Computer Licensing.Corix Infrastructure Inc\..Default Reserve1.Default Reserve2</t>
  </si>
  <si>
    <t>2205.311015.72.550600.1010.000.0000</t>
  </si>
  <si>
    <t>Community Utilities of In.WSC of Indiana Inc W.Water - Allocation.Computer Licensing.Default Company.Default Reserve1.Default Reserve2</t>
  </si>
  <si>
    <t>2205.311025.71.550600.0000.000.0000</t>
  </si>
  <si>
    <t>Community Utilities of In.WSC of Indiana Inc W.Water - Allocation.Computer Licensing.Corix Infrastructure Inc\..Default Reserve1.Default Reserve2</t>
  </si>
  <si>
    <t>2205.311025.71.550600.1010.000.0000</t>
  </si>
  <si>
    <t>Community Utilities of In.WSC of Indiana Inc S.Wastewater - Allocation.Computer Licensing.Default Company.Default Reserve1.Default Reserve2</t>
  </si>
  <si>
    <t>2205.311030.72.550600.0000.000.0000</t>
  </si>
  <si>
    <t>Community Utilities of In.WSC of Indiana Inc S.Wastewater - Allocation.Computer Licensing.Corix Infrastructure Inc\..Default Reserve1.Default Reserve2</t>
  </si>
  <si>
    <t>2205.311030.72.550600.1010.000.0000</t>
  </si>
  <si>
    <t>Community Utilities of In.Indiana Water Service Inc.Water - Allocation.Computer Licensing.Default Company.Default Reserve1.Default Reserve2</t>
  </si>
  <si>
    <t>2205.311040.71.550600.0000.000.0000</t>
  </si>
  <si>
    <t>Community Utilities of In.Indiana Water Service Inc.Water - Allocation.Computer Licensing.Corix Infrastructure Inc\..Default Reserve1.Default Reserve2</t>
  </si>
  <si>
    <t>2205.311040.71.550600.1010.000.0000</t>
  </si>
  <si>
    <t>550700</t>
  </si>
  <si>
    <t>Community Utilities of In.Twin Lakes Utilities Inc .Water - Allocation.Software.Default Company.Default Reserve1.Default Reserve2</t>
  </si>
  <si>
    <t>2205.311010.71.550700.0000.000.0000</t>
  </si>
  <si>
    <t>Community Utilities of In.Twin Lakes Utilities Inc .Wastewater - Allocation.Software.Default Company.Default Reserve1.Default Reserve2</t>
  </si>
  <si>
    <t>2205.311015.72.550700.0000.000.0000</t>
  </si>
  <si>
    <t>Community Utilities of In.WSC of Indiana Inc W.Water - Allocation.Software.Default Company.Default Reserve1.Default Reserve2</t>
  </si>
  <si>
    <t>2205.311025.71.550700.0000.000.0000</t>
  </si>
  <si>
    <t>Community Utilities of In.WSC of Indiana Inc S.Wastewater - Allocation.Software.Default Company.Default Reserve1.Default Reserve2</t>
  </si>
  <si>
    <t>2205.311030.72.550700.0000.000.0000</t>
  </si>
  <si>
    <t>Community Utilities of In.Indiana Water Service Inc.Water - Allocation.Software.Default Company.Default Reserve1.Default Reserve2</t>
  </si>
  <si>
    <t>2205.311040.71.550700.0000.000.0000</t>
  </si>
  <si>
    <t>559900</t>
  </si>
  <si>
    <t>Community Utilities of In.Twin Lakes Utilities Inc .Water - Allocation.Other Computer/IT Expense.Default Company.Default Reserve1.Default Reserve2</t>
  </si>
  <si>
    <t>2205.311010.71.559900.0000.000.0000</t>
  </si>
  <si>
    <t>Community Utilities of In.Twin Lakes Utilities Inc .Wastewater - Allocation.Other Computer/IT Expense.Default Company.Default Reserve1.Default Reserve2</t>
  </si>
  <si>
    <t>2205.311015.72.559900.0000.000.0000</t>
  </si>
  <si>
    <t>Community Utilities of In.WSC of Indiana Inc W.Water - Allocation.Other Computer/IT Expense.Default Company.Default Reserve1.Default Reserve2</t>
  </si>
  <si>
    <t>2205.311025.71.559900.0000.000.0000</t>
  </si>
  <si>
    <t>Community Utilities of In.WSC of Indiana Inc S.Wastewater - Allocation.Other Computer/IT Expense.Default Company.Default Reserve1.Default Reserve2</t>
  </si>
  <si>
    <t>2205.311030.72.559900.0000.000.0000</t>
  </si>
  <si>
    <t>Community Utilities of In.Indiana Water Service Inc.Water - Allocation.Other Computer/IT Expense.Default Company.Default Reserve1.Default Reserve2</t>
  </si>
  <si>
    <t>2205.311040.71.559900.0000.000.0000</t>
  </si>
  <si>
    <t>560100</t>
  </si>
  <si>
    <t>Community Utilities of In.State of IN Cost Center.Cost Center - Regional - .General Liability Insuran.Default Company.Default Reserve1.Default Reserve2</t>
  </si>
  <si>
    <t>2205.311000.75.560100.0000.000.0000</t>
  </si>
  <si>
    <t>Community Utilities of In.State of IN Cost Center.Cost Center - Regional.General Liability Insuran.Default Company.Default Reserve1.Default Reserve2</t>
  </si>
  <si>
    <t>2205.311000.91.560100.0000.000.0000</t>
  </si>
  <si>
    <t>Community Utilities of In.Twin Lakes Utilities Inc .Water - Allocation.General Liability Insuran.Default Company.Default Reserve1.Default Reserve2</t>
  </si>
  <si>
    <t>2205.311010.71.560100.0000.000.0000</t>
  </si>
  <si>
    <t>Community Utilities of In.Twin Lakes Utilities Inc .Wastewater - Allocation.General Liability Insuran.Default Company.Default Reserve1.Default Reserve2</t>
  </si>
  <si>
    <t>2205.311015.72.560100.0000.000.0000</t>
  </si>
  <si>
    <t>Community Utilities of In.WSC of Indiana Inc W.Water - Allocation.General Liability Insuran.Default Company.Default Reserve1.Default Reserve2</t>
  </si>
  <si>
    <t>2205.311025.71.560100.0000.000.0000</t>
  </si>
  <si>
    <t>Community Utilities of In.WSC of Indiana Inc S.Wastewater - Allocation.General Liability Insuran.Default Company.Default Reserve1.Default Reserve2</t>
  </si>
  <si>
    <t>2205.311030.72.560100.0000.000.0000</t>
  </si>
  <si>
    <t>Community Utilities of In.Indiana Water Service Inc.Water - Allocation.General Liability Insuran.Default Company.Default Reserve1.Default Reserve2</t>
  </si>
  <si>
    <t>2205.311040.71.560100.0000.000.0000</t>
  </si>
  <si>
    <t>560200</t>
  </si>
  <si>
    <t>Community Utilities of In.State of IN Cost Center.Cost Center - Regional - .Property Insurance.Default Company.Default Reserve1.Default Reserve2</t>
  </si>
  <si>
    <t>2205.311000.75.560200.0000.000.0000</t>
  </si>
  <si>
    <t>Community Utilities of In.State of IN Cost Center.Cost Center - Regional.Property Insurance.Default Company.Default Reserve1.Default Reserve2</t>
  </si>
  <si>
    <t>2205.311000.91.560200.0000.000.0000</t>
  </si>
  <si>
    <t>Community Utilities of In.Twin Lakes Utilities Inc .Water - Allocation.Property Insurance.Default Company.Default Reserve1.Default Reserve2</t>
  </si>
  <si>
    <t>2205.311010.71.560200.0000.000.0000</t>
  </si>
  <si>
    <t>Community Utilities of In.Twin Lakes Utilities Inc .Wastewater - Allocation.Property Insurance.Default Company.Default Reserve1.Default Reserve2</t>
  </si>
  <si>
    <t>2205.311015.72.560200.0000.000.0000</t>
  </si>
  <si>
    <t>Community Utilities of In.WSC of Indiana Inc W.Water - Allocation.Property Insurance.Default Company.Default Reserve1.Default Reserve2</t>
  </si>
  <si>
    <t>2205.311025.71.560200.0000.000.0000</t>
  </si>
  <si>
    <t>Community Utilities of In.WSC of Indiana Inc S.Wastewater - Allocation.Property Insurance.Default Company.Default Reserve1.Default Reserve2</t>
  </si>
  <si>
    <t>2205.311030.72.560200.0000.000.0000</t>
  </si>
  <si>
    <t>Community Utilities of In.Indiana Water Service Inc.Water - Allocation.Property Insurance.Default Company.Default Reserve1.Default Reserve2</t>
  </si>
  <si>
    <t>2205.311040.71.560200.0000.000.0000</t>
  </si>
  <si>
    <t>560300</t>
  </si>
  <si>
    <t>Community Utilities of In.State of IN Cost Center.Cost Center - Regional - .Vehicle Insurance.Default Company.Default Reserve1.Default Reserve2</t>
  </si>
  <si>
    <t>2205.311000.75.560300.0000.000.0000</t>
  </si>
  <si>
    <t>Community Utilities of In.State of IN Cost Center.Cost Center - Regional.Vehicle Insurance.Default Company.Default Reserve1.Default Reserve2</t>
  </si>
  <si>
    <t>2205.311000.91.560300.0000.000.0000</t>
  </si>
  <si>
    <t>Community Utilities of In.Twin Lakes Utilities Inc .Water - Allocation.Vehicle Insurance.Default Company.Default Reserve1.Default Reserve2</t>
  </si>
  <si>
    <t>2205.311010.71.560300.0000.000.0000</t>
  </si>
  <si>
    <t>Community Utilities of In.Twin Lakes Utilities Inc .Wastewater - Allocation.Vehicle Insurance.Default Company.Default Reserve1.Default Reserve2</t>
  </si>
  <si>
    <t>2205.311015.72.560300.0000.000.0000</t>
  </si>
  <si>
    <t>Community Utilities of In.WSC of Indiana Inc W.Water - Allocation.Vehicle Insurance.Default Company.Default Reserve1.Default Reserve2</t>
  </si>
  <si>
    <t>2205.311025.71.560300.0000.000.0000</t>
  </si>
  <si>
    <t>Community Utilities of In.WSC of Indiana Inc S.Wastewater - Allocation.Vehicle Insurance.Default Company.Default Reserve1.Default Reserve2</t>
  </si>
  <si>
    <t>2205.311030.72.560300.0000.000.0000</t>
  </si>
  <si>
    <t>Community Utilities of In.Indiana Water Service Inc.Water - Allocation.Vehicle Insurance.Default Company.Default Reserve1.Default Reserve2</t>
  </si>
  <si>
    <t>2205.311040.71.560300.0000.000.0000</t>
  </si>
  <si>
    <t>560400</t>
  </si>
  <si>
    <t>Community Utilities of In.State of IN Cost Center.Cost Center - Regional - .Uninsured Losses.Default Company.Default Reserve1.Default Reserve2</t>
  </si>
  <si>
    <t>2205.311000.75.560400.0000.000.0000</t>
  </si>
  <si>
    <t>Community Utilities of In.State of IN Cost Center.Cost Center - Regional.Uninsured Losses.Default Company.Default Reserve1.Default Reserve2</t>
  </si>
  <si>
    <t>2205.311000.91.560400.0000.000.0000</t>
  </si>
  <si>
    <t>Community Utilities of In.Twin Lakes Utilities Inc .Water - Allocation.Uninsured Losses.Default Company.Default Reserve1.Default Reserve2</t>
  </si>
  <si>
    <t>2205.311010.71.560400.0000.000.0000</t>
  </si>
  <si>
    <t>Community Utilities of In.Twin Lakes Utilities Inc .Wastewater - Allocation.Uninsured Losses.Default Company.Default Reserve1.Default Reserve2</t>
  </si>
  <si>
    <t>2205.311015.72.560400.0000.000.0000</t>
  </si>
  <si>
    <t>Community Utilities of In.WSC of Indiana Inc W.Water - Allocation.Uninsured Losses.Default Company.Default Reserve1.Default Reserve2</t>
  </si>
  <si>
    <t>2205.311025.71.560400.0000.000.0000</t>
  </si>
  <si>
    <t>Community Utilities of In.WSC of Indiana Inc S.Wastewater - Allocation.Uninsured Losses.Default Company.Default Reserve1.Default Reserve2</t>
  </si>
  <si>
    <t>2205.311030.72.560400.0000.000.0000</t>
  </si>
  <si>
    <t>Community Utilities of In.Indiana Water Service Inc.Water - Allocation.Uninsured Losses.Default Company.Default Reserve1.Default Reserve2</t>
  </si>
  <si>
    <t>2205.311040.71.560400.0000.000.0000</t>
  </si>
  <si>
    <t>560500</t>
  </si>
  <si>
    <t>Community Utilities of In.State of IN Cost Center.Cost Center - Regional - .Other Insurance.Default Company.Default Reserve1.Default Reserve2</t>
  </si>
  <si>
    <t>2205.311000.75.560500.0000.000.0000</t>
  </si>
  <si>
    <t>Community Utilities of In.State of IN Cost Center.Cost Center - Regional.Other Insurance.Default Company.Default Reserve1.Default Reserve2</t>
  </si>
  <si>
    <t>2205.311000.91.560500.0000.000.0000</t>
  </si>
  <si>
    <t>Community Utilities of In.Community Utilities of IN.Cost Center - Regional.Other Insurance.Default Company.Default Reserve1.Default Reserve2</t>
  </si>
  <si>
    <t>2205.311005.91.560500.0000.000.0000</t>
  </si>
  <si>
    <t>Community Utilities of In.Twin Lakes Utilities Inc .Water - Allocation.Other Insurance.Default Company.Default Reserve1.Default Reserve2</t>
  </si>
  <si>
    <t>2205.311010.71.560500.0000.000.0000</t>
  </si>
  <si>
    <t>Community Utilities of In.Twin Lakes Utilities Inc .Wastewater - Allocation.Other Insurance.Default Company.Default Reserve1.Default Reserve2</t>
  </si>
  <si>
    <t>2205.311015.72.560500.0000.000.0000</t>
  </si>
  <si>
    <t>Community Utilities of In.WSC of Indiana Inc W.Water - Allocation.Other Insurance.Default Company.Default Reserve1.Default Reserve2</t>
  </si>
  <si>
    <t>2205.311025.71.560500.0000.000.0000</t>
  </si>
  <si>
    <t>Community Utilities of In.WSC of Indiana Inc S.Wastewater - Allocation.Other Insurance.Default Company.Default Reserve1.Default Reserve2</t>
  </si>
  <si>
    <t>2205.311030.72.560500.0000.000.0000</t>
  </si>
  <si>
    <t>Community Utilities of In.Indiana Water Service Inc.Water - Allocation.Other Insurance.Default Company.Default Reserve1.Default Reserve2</t>
  </si>
  <si>
    <t>2205.311040.71.560500.0000.000.0000</t>
  </si>
  <si>
    <t>571100</t>
  </si>
  <si>
    <t>Community Utilities of In.State of IN Cost Center.Cost Center - Regional - .Building Rent.Default Company.Default Reserve1.Default Reserve2</t>
  </si>
  <si>
    <t>2205.311000.75.571100.0000.000.0000</t>
  </si>
  <si>
    <t>Rent - Building</t>
  </si>
  <si>
    <t>Community Utilities of In.State of IN Cost Center.Cost Center - Regional.Building Rent.Default Company.Default Reserve1.Default Reserve2</t>
  </si>
  <si>
    <t>2205.311000.91.571100.0000.000.0000</t>
  </si>
  <si>
    <t>Community Utilities of In.Twin Lakes Utilities Inc .Water - Allocation.Building Rent.Default Company.Default Reserve1.Default Reserve2</t>
  </si>
  <si>
    <t>2205.311010.71.571100.0000.000.0000</t>
  </si>
  <si>
    <t>Community Utilities of In.Twin Lakes Utilities Inc .Wastewater - Allocation.Building Rent.Default Company.Default Reserve1.Default Reserve2</t>
  </si>
  <si>
    <t>2205.311015.72.571100.0000.000.0000</t>
  </si>
  <si>
    <t>Community Utilities of In.Twin Lakes Utilities Inc .Default.Building Rent.Default Company.Default Reserve1.Default Reserve2</t>
  </si>
  <si>
    <t>2205.311020.00.571100.0000.000.0000</t>
  </si>
  <si>
    <t>Community Utilities of In.WSC of Indiana Inc W.Water - Allocation.Building Rent.Default Company.Default Reserve1.Default Reserve2</t>
  </si>
  <si>
    <t>2205.311025.71.571100.0000.000.0000</t>
  </si>
  <si>
    <t>Community Utilities of In.WSC of Indiana Inc S.Wastewater - Allocation.Building Rent.Default Company.Default Reserve1.Default Reserve2</t>
  </si>
  <si>
    <t>2205.311030.72.571100.0000.000.0000</t>
  </si>
  <si>
    <t>Community Utilities of In.Indiana Water Service Inc.Water - Allocation.Building Rent.Default Company.Default Reserve1.Default Reserve2</t>
  </si>
  <si>
    <t>2205.311040.71.571100.0000.000.0000</t>
  </si>
  <si>
    <t>581100</t>
  </si>
  <si>
    <t>Community Utilities of In.State of IN Cost Center.Cost Center - Regional - .Office Supplies.Default Company.Default Reserve1.Default Reserve2</t>
  </si>
  <si>
    <t>2205.311000.75.581100.0000.000.0000</t>
  </si>
  <si>
    <t>Community Utilities of In.State of IN Cost Center.Cost Center - Regional.Office Supplies.Default Company.Default Reserve1.Default Reserve2</t>
  </si>
  <si>
    <t>2205.311000.91.581100.0000.000.0000</t>
  </si>
  <si>
    <t>Community Utilities of In.Community Utilities of IN.Cost Center - Regional.Office Supplies.Default Company.Default Reserve1.Default Reserve2</t>
  </si>
  <si>
    <t>2205.311005.91.581100.0000.000.0000</t>
  </si>
  <si>
    <t>Community Utilities of In.Twin Lakes Utilities Inc .Water.Office Supplies.Default Company.Default Reserve1.Default Reserve2</t>
  </si>
  <si>
    <t>2205.311010.10.581100.0000.000.0000</t>
  </si>
  <si>
    <t>Community Utilities of In.Twin Lakes Utilities Inc .Water - Allocation.Office Supplies.Default Company.Default Reserve1.Default Reserve2</t>
  </si>
  <si>
    <t>2205.311010.71.581100.0000.000.0000</t>
  </si>
  <si>
    <t>Community Utilities of In.Twin Lakes Utilities Inc .Wastewater.Office Supplies.Default Company.Default Reserve1.Default Reserve2</t>
  </si>
  <si>
    <t>2205.311015.15.581100.0000.000.0000</t>
  </si>
  <si>
    <t>Community Utilities of In.Twin Lakes Utilities Inc .Wastewater - Allocation.Office Supplies.Default Company.Default Reserve1.Default Reserve2</t>
  </si>
  <si>
    <t>2205.311015.72.581100.0000.000.0000</t>
  </si>
  <si>
    <t>Community Utilities of In.Twin Lakes Utilities Inc .Default.Office Supplies.Default Company.Default Reserve1.Default Reserve2</t>
  </si>
  <si>
    <t>2205.311020.00.581100.0000.000.0000</t>
  </si>
  <si>
    <t>Community Utilities of In.WSC of Indiana Inc W.Water.Office Supplies.Default Company.Default Reserve1.Default Reserve2</t>
  </si>
  <si>
    <t>2205.311025.10.581100.0000.000.0000</t>
  </si>
  <si>
    <t>Community Utilities of In.WSC of Indiana Inc W.Water - Allocation.Office Supplies.Default Company.Default Reserve1.Default Reserve2</t>
  </si>
  <si>
    <t>2205.311025.71.581100.0000.000.0000</t>
  </si>
  <si>
    <t>Community Utilities of In.WSC of Indiana Inc S.Wastewater.Office Supplies.Default Company.Default Reserve1.Default Reserve2</t>
  </si>
  <si>
    <t>2205.311030.15.581100.0000.000.0000</t>
  </si>
  <si>
    <t>Community Utilities of In.WSC of Indiana Inc S.Wastewater - Allocation.Office Supplies.Default Company.Default Reserve1.Default Reserve2</t>
  </si>
  <si>
    <t>2205.311030.72.581100.0000.000.0000</t>
  </si>
  <si>
    <t>Community Utilities of In.WSC of Indiana Inc C.Default.Office Supplies.Default Company.Default Reserve1.Default Reserve2</t>
  </si>
  <si>
    <t>2205.311035.00.581100.0000.000.0000</t>
  </si>
  <si>
    <t>Community Utilities of In.Indiana Water Service Inc.Water.Office Supplies.Default Company.Default Reserve1.Default Reserve2</t>
  </si>
  <si>
    <t>2205.311040.10.581100.0000.000.0000</t>
  </si>
  <si>
    <t>Community Utilities of In.Indiana Water Service Inc.Water - Allocation.Office Supplies.Default Company.Default Reserve1.Default Reserve2</t>
  </si>
  <si>
    <t>2205.311040.71.581100.0000.000.0000</t>
  </si>
  <si>
    <t>581200</t>
  </si>
  <si>
    <t>Community Utilities of In.State of IN Cost Center.Cost Center - Regional - .Kitchen Supplies.Default Company.Default Reserve1.Default Reserve2</t>
  </si>
  <si>
    <t>2205.311000.75.581200.0000.000.0000</t>
  </si>
  <si>
    <t>Community Utilities of In.State of IN Cost Center.Cost Center - Regional.Kitchen Supplies.Default Company.Default Reserve1.Default Reserve2</t>
  </si>
  <si>
    <t>2205.311000.91.581200.0000.000.0000</t>
  </si>
  <si>
    <t>Community Utilities of In.Twin Lakes Utilities Inc .Water - Allocation.Kitchen Supplies.Default Company.Default Reserve1.Default Reserve2</t>
  </si>
  <si>
    <t>2205.311010.71.581200.0000.000.0000</t>
  </si>
  <si>
    <t>Community Utilities of In.Twin Lakes Utilities Inc .Wastewater - Allocation.Kitchen Supplies.Default Company.Default Reserve1.Default Reserve2</t>
  </si>
  <si>
    <t>2205.311015.72.581200.0000.000.0000</t>
  </si>
  <si>
    <t>Community Utilities of In.WSC of Indiana Inc W.Water - Allocation.Kitchen Supplies.Default Company.Default Reserve1.Default Reserve2</t>
  </si>
  <si>
    <t>2205.311025.71.581200.0000.000.0000</t>
  </si>
  <si>
    <t>Community Utilities of In.WSC of Indiana Inc S.Wastewater - Allocation.Kitchen Supplies.Default Company.Default Reserve1.Default Reserve2</t>
  </si>
  <si>
    <t>2205.311030.72.581200.0000.000.0000</t>
  </si>
  <si>
    <t>Community Utilities of In.Indiana Water Service Inc.Water - Allocation.Kitchen Supplies.Default Company.Default Reserve1.Default Reserve2</t>
  </si>
  <si>
    <t>2205.311040.71.581200.0000.000.0000</t>
  </si>
  <si>
    <t>581300</t>
  </si>
  <si>
    <t>Community Utilities of In.State of IN Cost Center.Cost Center - Regional - .Cleaning Supplies.Default Company.Default Reserve1.Default Reserve2</t>
  </si>
  <si>
    <t>2205.311000.75.581300.0000.000.0000</t>
  </si>
  <si>
    <t>Community Utilities of In.State of IN Cost Center.Cost Center - Regional.Cleaning Supplies.Default Company.Default Reserve1.Default Reserve2</t>
  </si>
  <si>
    <t>2205.311000.91.581300.0000.000.0000</t>
  </si>
  <si>
    <t>Community Utilities of In.Twin Lakes Utilities Inc .Water.Cleaning Supplies.Default Company.Default Reserve1.Default Reserve2</t>
  </si>
  <si>
    <t>2205.311010.10.581300.0000.000.0000</t>
  </si>
  <si>
    <t>Community Utilities of In.Twin Lakes Utilities Inc .Water - Allocation.Cleaning Supplies.Default Company.Default Reserve1.Default Reserve2</t>
  </si>
  <si>
    <t>2205.311010.71.581300.0000.000.0000</t>
  </si>
  <si>
    <t>Community Utilities of In.Twin Lakes Utilities Inc .Wastewater.Cleaning Supplies.Default Company.Default Reserve1.Default Reserve2</t>
  </si>
  <si>
    <t>2205.311015.15.581300.0000.000.0000</t>
  </si>
  <si>
    <t>Community Utilities of In.Twin Lakes Utilities Inc .Wastewater - Allocation.Cleaning Supplies.Default Company.Default Reserve1.Default Reserve2</t>
  </si>
  <si>
    <t>2205.311015.72.581300.0000.000.0000</t>
  </si>
  <si>
    <t>Community Utilities of In.Twin Lakes Utilities Inc .Default.Cleaning Supplies.Default Company.Default Reserve1.Default Reserve2</t>
  </si>
  <si>
    <t>2205.311020.00.581300.0000.000.0000</t>
  </si>
  <si>
    <t>Community Utilities of In.WSC of Indiana Inc W.Water.Cleaning Supplies.Default Company.Default Reserve1.Default Reserve2</t>
  </si>
  <si>
    <t>2205.311025.10.581300.0000.000.0000</t>
  </si>
  <si>
    <t>Community Utilities of In.WSC of Indiana Inc W.Water - Allocation.Cleaning Supplies.Default Company.Default Reserve1.Default Reserve2</t>
  </si>
  <si>
    <t>2205.311025.71.581300.0000.000.0000</t>
  </si>
  <si>
    <t>Community Utilities of In.WSC of Indiana Inc S.Wastewater.Cleaning Supplies.Default Company.Default Reserve1.Default Reserve2</t>
  </si>
  <si>
    <t>2205.311030.15.581300.0000.000.0000</t>
  </si>
  <si>
    <t>Community Utilities of In.WSC of Indiana Inc S.Wastewater - Allocation.Cleaning Supplies.Default Company.Default Reserve1.Default Reserve2</t>
  </si>
  <si>
    <t>2205.311030.72.581300.0000.000.0000</t>
  </si>
  <si>
    <t>Community Utilities of In.Indiana Water Service Inc.Water - Allocation.Cleaning Supplies.Default Company.Default Reserve1.Default Reserve2</t>
  </si>
  <si>
    <t>2205.311040.71.581300.0000.000.0000</t>
  </si>
  <si>
    <t>582100</t>
  </si>
  <si>
    <t>Community Utilities of In.State of IN Cost Center.Cost Center - Regional - .Office Equipment.Default Company.Default Reserve1.Default Reserve2</t>
  </si>
  <si>
    <t>2205.311000.75.582100.0000.000.0000</t>
  </si>
  <si>
    <t>Community Utilities of In.State of IN Cost Center.Cost Center - Regional.Office Equipment.Default Company.Default Reserve1.Default Reserve2</t>
  </si>
  <si>
    <t>2205.311000.91.582100.0000.000.0000</t>
  </si>
  <si>
    <t>2205.311010.71.582100.0000.000.0000</t>
  </si>
  <si>
    <t>2205.311015.72.582100.0000.000.0000</t>
  </si>
  <si>
    <t>2205.311025.71.582100.0000.000.0000</t>
  </si>
  <si>
    <t>2205.311030.72.582100.0000.000.0000</t>
  </si>
  <si>
    <t>2205.311040.71.582100.0000.000.0000</t>
  </si>
  <si>
    <t>583100</t>
  </si>
  <si>
    <t>Community Utilities of In.State of IN Cost Center.Cost Center - Regional - .Office Printing/Blueprint.Default Company.Default Reserve1.Default Reserve2</t>
  </si>
  <si>
    <t>2205.311000.75.583100.0000.000.0000</t>
  </si>
  <si>
    <t>Office Printing and Shipping</t>
  </si>
  <si>
    <t>Community Utilities of In.State of IN Cost Center.Cost Center - Regional.Office Printing/Blueprint.Default Company.Default Reserve1.Default Reserve2</t>
  </si>
  <si>
    <t>2205.311000.91.583100.0000.000.0000</t>
  </si>
  <si>
    <t>Community Utilities of In.Community Utilities of IN.Cost Center - Regional.Office Printing/Blueprint.Default Company.Default Reserve1.Default Reserve2</t>
  </si>
  <si>
    <t>2205.311005.91.583100.0000.000.0000</t>
  </si>
  <si>
    <t>Community Utilities of In.Twin Lakes Utilities Inc .Water.Office Printing/Blueprint.Default Company.Default Reserve1.Default Reserve2</t>
  </si>
  <si>
    <t>2205.311010.10.583100.0000.000.0000</t>
  </si>
  <si>
    <t>Community Utilities of In.Twin Lakes Utilities Inc .Water - Allocation.Office Printing/Blueprint.Default Company.Default Reserve1.Default Reserve2</t>
  </si>
  <si>
    <t>2205.311010.71.583100.0000.000.0000</t>
  </si>
  <si>
    <t>Community Utilities of In.Twin Lakes Utilities Inc .Wastewater.Office Printing/Blueprint.Default Company.Default Reserve1.Default Reserve2</t>
  </si>
  <si>
    <t>2205.311015.15.583100.0000.000.0000</t>
  </si>
  <si>
    <t>Community Utilities of In.Twin Lakes Utilities Inc .Wastewater - Allocation.Office Printing/Blueprint.Default Company.Default Reserve1.Default Reserve2</t>
  </si>
  <si>
    <t>2205.311015.72.583100.0000.000.0000</t>
  </si>
  <si>
    <t>Community Utilities of In.WSC of Indiana Inc W.Water - Allocation.Office Printing/Blueprint.Default Company.Default Reserve1.Default Reserve2</t>
  </si>
  <si>
    <t>2205.311025.71.583100.0000.000.0000</t>
  </si>
  <si>
    <t>Community Utilities of In.WSC of Indiana Inc S.Wastewater - Allocation.Office Printing/Blueprint.Default Company.Default Reserve1.Default Reserve2</t>
  </si>
  <si>
    <t>2205.311030.72.583100.0000.000.0000</t>
  </si>
  <si>
    <t>Community Utilities of In.Indiana Water Service Inc.Water - Allocation.Office Printing/Blueprint.Default Company.Default Reserve1.Default Reserve2</t>
  </si>
  <si>
    <t>2205.311040.71.583100.0000.000.0000</t>
  </si>
  <si>
    <t>583200</t>
  </si>
  <si>
    <t>Community Utilities of In.State of IN Cost Center.Cost Center - Regional - .Office Publications/Subsc.Default Company.Default Reserve1.Default Reserve2</t>
  </si>
  <si>
    <t>2205.311000.75.583200.0000.000.0000</t>
  </si>
  <si>
    <t>Community Utilities of In.State of IN Cost Center.Cost Center - Regional.Office Publications/Subsc.Default Company.Default Reserve1.Default Reserve2</t>
  </si>
  <si>
    <t>2205.311000.91.583200.0000.000.0000</t>
  </si>
  <si>
    <t>Community Utilities of In.Twin Lakes Utilities Inc .Water.Office Publications/Subsc.Default Company.Default Reserve1.Default Reserve2</t>
  </si>
  <si>
    <t>2205.311010.10.583200.0000.000.0000</t>
  </si>
  <si>
    <t>Community Utilities of In.Twin Lakes Utilities Inc .Water - Allocation.Office Publications/Subsc.Default Company.Default Reserve1.Default Reserve2</t>
  </si>
  <si>
    <t>2205.311010.71.583200.0000.000.0000</t>
  </si>
  <si>
    <t>Community Utilities of In.Twin Lakes Utilities Inc .Wastewater - Allocation.Office Publications/Subsc.Default Company.Default Reserve1.Default Reserve2</t>
  </si>
  <si>
    <t>2205.311015.72.583200.0000.000.0000</t>
  </si>
  <si>
    <t>Community Utilities of In.WSC of Indiana Inc W.Water - Allocation.Office Publications/Subsc.Default Company.Default Reserve1.Default Reserve2</t>
  </si>
  <si>
    <t>2205.311025.71.583200.0000.000.0000</t>
  </si>
  <si>
    <t>Community Utilities of In.WSC of Indiana Inc S.Wastewater - Allocation.Office Publications/Subsc.Default Company.Default Reserve1.Default Reserve2</t>
  </si>
  <si>
    <t>2205.311030.72.583200.0000.000.0000</t>
  </si>
  <si>
    <t>Community Utilities of In.Indiana Water Service Inc.Water - Allocation.Office Publications/Subsc.Default Company.Default Reserve1.Default Reserve2</t>
  </si>
  <si>
    <t>2205.311040.71.583200.0000.000.0000</t>
  </si>
  <si>
    <t>583400</t>
  </si>
  <si>
    <t>Community Utilities of In.State of IN Cost Center.Cost Center - Regional - .Office Shipping Charges/P.Default Company.Default Reserve1.Default Reserve2</t>
  </si>
  <si>
    <t>2205.311000.75.583400.0000.000.0000</t>
  </si>
  <si>
    <t>Community Utilities of In.State of IN Cost Center.Cost Center - Regional.Office Shipping Charges/P.Default Company.Default Reserve1.Default Reserve2</t>
  </si>
  <si>
    <t>2205.311000.91.583400.0000.000.0000</t>
  </si>
  <si>
    <t>Community Utilities of In.Community Utilities of IN.Cost Center - Regional.Office Shipping Charges/P.Default Company.Default Reserve1.Default Reserve2</t>
  </si>
  <si>
    <t>2205.311005.91.583400.0000.000.0000</t>
  </si>
  <si>
    <t>Community Utilities of In.Twin Lakes Utilities Inc .Water.Office Shipping Charges/P.Default Company.Default Reserve1.Default Reserve2</t>
  </si>
  <si>
    <t>2205.311010.10.583400.0000.000.0000</t>
  </si>
  <si>
    <t>Community Utilities of In.Twin Lakes Utilities Inc .Water - Allocation.Office Shipping Charges/P.Default Company.Default Reserve1.Default Reserve2</t>
  </si>
  <si>
    <t>2205.311010.71.583400.0000.000.0000</t>
  </si>
  <si>
    <t>Community Utilities of In.Twin Lakes Utilities Inc .Wastewater.Office Shipping Charges/P.Default Company.Default Reserve1.Default Reserve2</t>
  </si>
  <si>
    <t>2205.311015.15.583400.0000.000.0000</t>
  </si>
  <si>
    <t>Community Utilities of In.Twin Lakes Utilities Inc .Wastewater - Allocation.Office Shipping Charges/P.Default Company.Default Reserve1.Default Reserve2</t>
  </si>
  <si>
    <t>2205.311015.72.583400.0000.000.0000</t>
  </si>
  <si>
    <t>Community Utilities of In.Twin Lakes Utilities Inc .Default.Office Shipping Charges/P.Default Company.Default Reserve1.Default Reserve2</t>
  </si>
  <si>
    <t>2205.311020.00.583400.0000.000.0000</t>
  </si>
  <si>
    <t>Community Utilities of In.WSC of Indiana Inc W.Water.Office Shipping Charges/P.Default Company.Default Reserve1.Default Reserve2</t>
  </si>
  <si>
    <t>2205.311025.10.583400.0000.000.0000</t>
  </si>
  <si>
    <t>Community Utilities of In.WSC of Indiana Inc W.Water - Allocation.Office Shipping Charges/P.Default Company.Default Reserve1.Default Reserve2</t>
  </si>
  <si>
    <t>2205.311025.71.583400.0000.000.0000</t>
  </si>
  <si>
    <t>Community Utilities of In.WSC of Indiana Inc S.Wastewater.Office Shipping Charges/P.Default Company.Default Reserve1.Default Reserve2</t>
  </si>
  <si>
    <t>2205.311030.15.583400.0000.000.0000</t>
  </si>
  <si>
    <t>Community Utilities of In.WSC of Indiana Inc S.Wastewater - Allocation.Office Shipping Charges/P.Default Company.Default Reserve1.Default Reserve2</t>
  </si>
  <si>
    <t>2205.311030.72.583400.0000.000.0000</t>
  </si>
  <si>
    <t>Community Utilities of In.Indiana Water Service Inc.Water.Office Shipping Charges/P.Default Company.Default Reserve1.Default Reserve2</t>
  </si>
  <si>
    <t>2205.311040.10.583400.0000.000.0000</t>
  </si>
  <si>
    <t>Community Utilities of In.Indiana Water Service Inc.Water - Allocation.Office Shipping Charges/P.Default Company.Default Reserve1.Default Reserve2</t>
  </si>
  <si>
    <t>2205.311040.71.583400.0000.000.0000</t>
  </si>
  <si>
    <t>2205.311045.10.583400.0000.000.0000</t>
  </si>
  <si>
    <t>584100</t>
  </si>
  <si>
    <t>Community Utilities of In.Twin Lakes Utilities Inc .Water - Allocation.Office Electric.Default Company.Default Reserve1.Default Reserve2</t>
  </si>
  <si>
    <t>2205.311010.71.584100.0000.000.0000</t>
  </si>
  <si>
    <t>Office Utilities</t>
  </si>
  <si>
    <t>Community Utilities of In.Twin Lakes Utilities Inc .Wastewater - Allocation.Office Electric.Default Company.Default Reserve1.Default Reserve2</t>
  </si>
  <si>
    <t>2205.311015.72.584100.0000.000.0000</t>
  </si>
  <si>
    <t>Community Utilities of In.WSC of Indiana Inc W.Water - Allocation.Office Electric.Default Company.Default Reserve1.Default Reserve2</t>
  </si>
  <si>
    <t>2205.311025.71.584100.0000.000.0000</t>
  </si>
  <si>
    <t>Community Utilities of In.WSC of Indiana Inc S.Wastewater - Allocation.Office Electric.Default Company.Default Reserve1.Default Reserve2</t>
  </si>
  <si>
    <t>2205.311030.72.584100.0000.000.0000</t>
  </si>
  <si>
    <t>Community Utilities of In.Indiana Water Service Inc.Water - Allocation.Office Electric.Default Company.Default Reserve1.Default Reserve2</t>
  </si>
  <si>
    <t>2205.311040.71.584100.0000.000.0000</t>
  </si>
  <si>
    <t>584200</t>
  </si>
  <si>
    <t>Community Utilities of In.Twin Lakes Utilities Inc .Water - Allocation.Office Gas/Heat.Default Company.Default Reserve1.Default Reserve2</t>
  </si>
  <si>
    <t>2205.311010.71.584200.0000.000.0000</t>
  </si>
  <si>
    <t>Community Utilities of In.Twin Lakes Utilities Inc .Wastewater.Office Gas/Heat.Default Company.Default Reserve1.Default Reserve2</t>
  </si>
  <si>
    <t>2205.311015.15.584200.0000.000.0000</t>
  </si>
  <si>
    <t>Community Utilities of In.Twin Lakes Utilities Inc .Wastewater - Allocation.Office Gas/Heat.Default Company.Default Reserve1.Default Reserve2</t>
  </si>
  <si>
    <t>2205.311015.72.584200.0000.000.0000</t>
  </si>
  <si>
    <t>Community Utilities of In.WSC of Indiana Inc W.Water - Allocation.Office Gas/Heat.Default Company.Default Reserve1.Default Reserve2</t>
  </si>
  <si>
    <t>2205.311025.71.584200.0000.000.0000</t>
  </si>
  <si>
    <t>Community Utilities of In.WSC of Indiana Inc S.Wastewater.Office Gas/Heat.Default Company.Default Reserve1.Default Reserve2</t>
  </si>
  <si>
    <t>2205.311030.15.584200.0000.000.0000</t>
  </si>
  <si>
    <t>Community Utilities of In.WSC of Indiana Inc S.Wastewater - Allocation.Office Gas/Heat.Default Company.Default Reserve1.Default Reserve2</t>
  </si>
  <si>
    <t>2205.311030.72.584200.0000.000.0000</t>
  </si>
  <si>
    <t>Community Utilities of In.Indiana Water Service Inc.Water - Allocation.Office Gas/Heat.Default Company.Default Reserve1.Default Reserve2</t>
  </si>
  <si>
    <t>2205.311040.71.584200.0000.000.0000</t>
  </si>
  <si>
    <t>584300</t>
  </si>
  <si>
    <t>Community Utilities of In.State of IN Cost Center.Cost Center - Regional - .Office Water.Default Company.Default Reserve1.Default Reserve2</t>
  </si>
  <si>
    <t>2205.311000.75.584300.0000.000.0000</t>
  </si>
  <si>
    <t>Community Utilities of In.State of IN Cost Center.Cost Center - Regional.Office Water.Default Company.Default Reserve1.Default Reserve2</t>
  </si>
  <si>
    <t>2205.311000.91.584300.0000.000.0000</t>
  </si>
  <si>
    <t>Community Utilities of In.Twin Lakes Utilities Inc .Water - Allocation.Office Water.Default Company.Default Reserve1.Default Reserve2</t>
  </si>
  <si>
    <t>2205.311010.71.584300.0000.000.0000</t>
  </si>
  <si>
    <t>Community Utilities of In.Twin Lakes Utilities Inc .Wastewater - Allocation.Office Water.Default Company.Default Reserve1.Default Reserve2</t>
  </si>
  <si>
    <t>2205.311015.72.584300.0000.000.0000</t>
  </si>
  <si>
    <t>Community Utilities of In.WSC of Indiana Inc W.Water - Allocation.Office Water.Default Company.Default Reserve1.Default Reserve2</t>
  </si>
  <si>
    <t>2205.311025.71.584300.0000.000.0000</t>
  </si>
  <si>
    <t>Community Utilities of In.WSC of Indiana Inc S.Wastewater - Allocation.Office Water.Default Company.Default Reserve1.Default Reserve2</t>
  </si>
  <si>
    <t>2205.311030.72.584300.0000.000.0000</t>
  </si>
  <si>
    <t>Community Utilities of In.Indiana Water Service Inc.Water - Allocation.Office Water.Default Company.Default Reserve1.Default Reserve2</t>
  </si>
  <si>
    <t>2205.311040.71.584300.0000.000.0000</t>
  </si>
  <si>
    <t>584900</t>
  </si>
  <si>
    <t>Community Utilities of In.Twin Lakes Utilities Inc .Water.Office Other Utilities.Default Company.Default Reserve1.Default Reserve2</t>
  </si>
  <si>
    <t>2205.311010.10.584900.0000.000.0000</t>
  </si>
  <si>
    <t>Community Utilities of In.Twin Lakes Utilities Inc .Water - Allocation.Office Other Utilities.Default Company.Default Reserve1.Default Reserve2</t>
  </si>
  <si>
    <t>2205.311010.71.584900.0000.000.0000</t>
  </si>
  <si>
    <t>Community Utilities of In.Twin Lakes Utilities Inc .Wastewater - Allocation.Office Other Utilities.Default Company.Default Reserve1.Default Reserve2</t>
  </si>
  <si>
    <t>2205.311015.72.584900.0000.000.0000</t>
  </si>
  <si>
    <t>Community Utilities of In.WSC of Indiana Inc W.Water - Allocation.Office Other Utilities.Default Company.Default Reserve1.Default Reserve2</t>
  </si>
  <si>
    <t>2205.311025.71.584900.0000.000.0000</t>
  </si>
  <si>
    <t>Community Utilities of In.WSC of Indiana Inc S.Wastewater - Allocation.Office Other Utilities.Default Company.Default Reserve1.Default Reserve2</t>
  </si>
  <si>
    <t>2205.311030.72.584900.0000.000.0000</t>
  </si>
  <si>
    <t>Community Utilities of In.Indiana Water Service Inc.Water - Allocation.Office Other Utilities.Default Company.Default Reserve1.Default Reserve2</t>
  </si>
  <si>
    <t>2205.311040.71.584900.0000.000.0000</t>
  </si>
  <si>
    <t>585100</t>
  </si>
  <si>
    <t>Community Utilities of In.Twin Lakes Utilities Inc .Water.Office Garbage Disposal/R.Default Company.Default Reserve1.Default Reserve2</t>
  </si>
  <si>
    <t>2205.311010.10.585100.0000.000.0000</t>
  </si>
  <si>
    <t>Community Utilities of In.Twin Lakes Utilities Inc .Water - Allocation.Office Garbage Disposal/R.Default Company.Default Reserve1.Default Reserve2</t>
  </si>
  <si>
    <t>2205.311010.71.585100.0000.000.0000</t>
  </si>
  <si>
    <t>Community Utilities of In.Twin Lakes Utilities Inc .Wastewater.Office Garbage Disposal/R.Default Company.Default Reserve1.Default Reserve2</t>
  </si>
  <si>
    <t>2205.311015.15.585100.0000.000.0000</t>
  </si>
  <si>
    <t>Community Utilities of In.Twin Lakes Utilities Inc .Wastewater - Allocation.Office Garbage Disposal/R.Default Company.Default Reserve1.Default Reserve2</t>
  </si>
  <si>
    <t>2205.311015.72.585100.0000.000.0000</t>
  </si>
  <si>
    <t>Community Utilities of In.WSC of Indiana Inc W.Water.Office Garbage Disposal/R.Default Company.Default Reserve1.Default Reserve2</t>
  </si>
  <si>
    <t>2205.311025.10.585100.0000.000.0000</t>
  </si>
  <si>
    <t>Community Utilities of In.WSC of Indiana Inc W.Water - Allocation.Office Garbage Disposal/R.Default Company.Default Reserve1.Default Reserve2</t>
  </si>
  <si>
    <t>2205.311025.71.585100.0000.000.0000</t>
  </si>
  <si>
    <t>Community Utilities of In.WSC of Indiana Inc S.Wastewater.Office Garbage Disposal/R.Default Company.Default Reserve1.Default Reserve2</t>
  </si>
  <si>
    <t>2205.311030.15.585100.0000.000.0000</t>
  </si>
  <si>
    <t>Community Utilities of In.WSC of Indiana Inc S.Wastewater - Allocation.Office Garbage Disposal/R.Default Company.Default Reserve1.Default Reserve2</t>
  </si>
  <si>
    <t>2205.311030.72.585100.0000.000.0000</t>
  </si>
  <si>
    <t>Community Utilities of In.Indiana Water Service Inc.Water - Allocation.Office Garbage Disposal/R.Default Company.Default Reserve1.Default Reserve2</t>
  </si>
  <si>
    <t>2205.311040.71.585100.0000.000.0000</t>
  </si>
  <si>
    <t>585200</t>
  </si>
  <si>
    <t>Community Utilities of In.State of IN Cost Center.Cost Center - Regional - .Office Landscape/Mowing.Default Company.Default Reserve1.Default Reserve2</t>
  </si>
  <si>
    <t>2205.311000.75.585200.0000.000.0000</t>
  </si>
  <si>
    <t>Community Utilities of In.State of IN Cost Center.Cost Center - Regional.Office Landscape/Mowing.Default Company.Default Reserve1.Default Reserve2</t>
  </si>
  <si>
    <t>2205.311000.91.585200.0000.000.0000</t>
  </si>
  <si>
    <t>Community Utilities of In.Twin Lakes Utilities Inc .Water.Office Landscape/Mowing.Default Company.Default Reserve1.Default Reserve2</t>
  </si>
  <si>
    <t>2205.311010.10.585200.0000.000.0000</t>
  </si>
  <si>
    <t>Community Utilities of In.Twin Lakes Utilities Inc .Water - Allocation.Office Landscape/Mowing.Default Company.Default Reserve1.Default Reserve2</t>
  </si>
  <si>
    <t>2205.311010.71.585200.0000.000.0000</t>
  </si>
  <si>
    <t>Community Utilities of In.Twin Lakes Utilities Inc .Wastewater.Office Landscape/Mowing.Default Company.Default Reserve1.Default Reserve2</t>
  </si>
  <si>
    <t>2205.311015.15.585200.0000.000.0000</t>
  </si>
  <si>
    <t>Community Utilities of In.Twin Lakes Utilities Inc .Wastewater - Allocation.Office Landscape/Mowing.Default Company.Default Reserve1.Default Reserve2</t>
  </si>
  <si>
    <t>2205.311015.72.585200.0000.000.0000</t>
  </si>
  <si>
    <t>Community Utilities of In.Twin Lakes Utilities Inc .Default.Office Landscape/Mowing.Default Company.Default Reserve1.Default Reserve2</t>
  </si>
  <si>
    <t>2205.311020.00.585200.0000.000.0000</t>
  </si>
  <si>
    <t>Community Utilities of In.WSC of Indiana Inc W.Water - Allocation.Office Landscape/Mowing.Default Company.Default Reserve1.Default Reserve2</t>
  </si>
  <si>
    <t>2205.311025.71.585200.0000.000.0000</t>
  </si>
  <si>
    <t>Community Utilities of In.WSC of Indiana Inc S.Wastewater - Allocation.Office Landscape/Mowing.Default Company.Default Reserve1.Default Reserve2</t>
  </si>
  <si>
    <t>2205.311030.72.585200.0000.000.0000</t>
  </si>
  <si>
    <t>Community Utilities of In.Indiana Water Service Inc.Water.Office Landscape/Mowing.Default Company.Default Reserve1.Default Reserve2</t>
  </si>
  <si>
    <t>2205.311040.10.585200.0000.000.0000</t>
  </si>
  <si>
    <t>Community Utilities of In.Indiana Water Service Inc.Water - Allocation.Office Landscape/Mowing.Default Company.Default Reserve1.Default Reserve2</t>
  </si>
  <si>
    <t>2205.311040.71.585200.0000.000.0000</t>
  </si>
  <si>
    <t>585400</t>
  </si>
  <si>
    <t>Community Utilities of In.Twin Lakes Utilities Inc .Water.Office Security/Alarm Sys.Default Company.Default Reserve1.Default Reserve2</t>
  </si>
  <si>
    <t>2205.311010.10.585400.0000.000.0000</t>
  </si>
  <si>
    <t>Community Utilities of In.Twin Lakes Utilities Inc .Water - Allocation.Office Security/Alarm Sys.Default Company.Default Reserve1.Default Reserve2</t>
  </si>
  <si>
    <t>2205.311010.71.585400.0000.000.0000</t>
  </si>
  <si>
    <t>Community Utilities of In.Twin Lakes Utilities Inc .Wastewater.Office Security/Alarm Sys.Default Company.Default Reserve1.Default Reserve2</t>
  </si>
  <si>
    <t>2205.311015.15.585400.0000.000.0000</t>
  </si>
  <si>
    <t>Community Utilities of In.Twin Lakes Utilities Inc .Wastewater - Allocation.Office Security/Alarm Sys.Default Company.Default Reserve1.Default Reserve2</t>
  </si>
  <si>
    <t>2205.311015.72.585400.0000.000.0000</t>
  </si>
  <si>
    <t>Community Utilities of In.WSC of Indiana Inc W.Water - Allocation.Office Security/Alarm Sys.Default Company.Default Reserve1.Default Reserve2</t>
  </si>
  <si>
    <t>2205.311025.71.585400.0000.000.0000</t>
  </si>
  <si>
    <t>Community Utilities of In.WSC of Indiana Inc S.Wastewater - Allocation.Office Security/Alarm Sys.Default Company.Default Reserve1.Default Reserve2</t>
  </si>
  <si>
    <t>2205.311030.72.585400.0000.000.0000</t>
  </si>
  <si>
    <t>Community Utilities of In.Indiana Water Service Inc.Water - Allocation.Office Security/Alarm Sys.Default Company.Default Reserve1.Default Reserve2</t>
  </si>
  <si>
    <t>2205.311040.71.585400.0000.000.0000</t>
  </si>
  <si>
    <t>585500</t>
  </si>
  <si>
    <t>Community Utilities of In.State of IN Cost Center.Cost Center - Regional - .Office Cleaning Services.Default Company.Default Reserve1.Default Reserve2</t>
  </si>
  <si>
    <t>2205.311000.75.585500.0000.000.0000</t>
  </si>
  <si>
    <t>Community Utilities of In.State of IN Cost Center.Cost Center - Regional.Office Cleaning Services.Default Company.Default Reserve1.Default Reserve2</t>
  </si>
  <si>
    <t>2205.311000.91.585500.0000.000.0000</t>
  </si>
  <si>
    <t>Community Utilities of In.Twin Lakes Utilities Inc .Water.Office Cleaning Services.Default Company.Default Reserve1.Default Reserve2</t>
  </si>
  <si>
    <t>2205.311010.10.585500.0000.000.0000</t>
  </si>
  <si>
    <t>Community Utilities of In.Twin Lakes Utilities Inc .Water - Allocation.Office Cleaning Services.Default Company.Default Reserve1.Default Reserve2</t>
  </si>
  <si>
    <t>2205.311010.71.585500.0000.000.0000</t>
  </si>
  <si>
    <t>Community Utilities of In.Twin Lakes Utilities Inc .Wastewater - Allocation.Office Cleaning Services.Default Company.Default Reserve1.Default Reserve2</t>
  </si>
  <si>
    <t>2205.311015.72.585500.0000.000.0000</t>
  </si>
  <si>
    <t>Community Utilities of In.WSC of Indiana Inc W.Water.Office Cleaning Services.Default Company.Default Reserve1.Default Reserve2</t>
  </si>
  <si>
    <t>2205.311025.10.585500.0000.000.0000</t>
  </si>
  <si>
    <t>Community Utilities of In.WSC of Indiana Inc W.Water - Allocation.Office Cleaning Services.Default Company.Default Reserve1.Default Reserve2</t>
  </si>
  <si>
    <t>2205.311025.71.585500.0000.000.0000</t>
  </si>
  <si>
    <t>Community Utilities of In.WSC of Indiana Inc S.Wastewater - Allocation.Office Cleaning Services.Default Company.Default Reserve1.Default Reserve2</t>
  </si>
  <si>
    <t>2205.311030.72.585500.0000.000.0000</t>
  </si>
  <si>
    <t>Community Utilities of In.Indiana Water Service Inc.Water - Allocation.Office Cleaning Services.Default Company.Default Reserve1.Default Reserve2</t>
  </si>
  <si>
    <t>2205.311040.71.585500.0000.000.0000</t>
  </si>
  <si>
    <t>585900</t>
  </si>
  <si>
    <t>Community Utilities of In.State of IN Cost Center.Cost Center - Regional - .Other Office Maintenance.Default Company.Default Reserve1.Default Reserve2</t>
  </si>
  <si>
    <t>2205.311000.75.585900.0000.000.0000</t>
  </si>
  <si>
    <t>Community Utilities of In.State of IN Cost Center.Cost Center - Regional.Other Office Maintenance.Default Company.Default Reserve1.Default Reserve2</t>
  </si>
  <si>
    <t>2205.311000.91.585900.0000.000.0000</t>
  </si>
  <si>
    <t>Community Utilities of In.Twin Lakes Utilities Inc .Water.Other Office Maintenance.Default Company.Default Reserve1.Default Reserve2</t>
  </si>
  <si>
    <t>2205.311010.10.585900.0000.000.0000</t>
  </si>
  <si>
    <t>Community Utilities of In.Twin Lakes Utilities Inc .Water - Allocation.Other Office Maintenance.Default Company.Default Reserve1.Default Reserve2</t>
  </si>
  <si>
    <t>2205.311010.71.585900.0000.000.0000</t>
  </si>
  <si>
    <t>Community Utilities of In.Twin Lakes Utilities Inc .Wastewater.Other Office Maintenance.Default Company.Default Reserve1.Default Reserve2</t>
  </si>
  <si>
    <t>2205.311015.15.585900.0000.000.0000</t>
  </si>
  <si>
    <t>Community Utilities of In.Twin Lakes Utilities Inc .Wastewater - Allocation.Other Office Maintenance.Default Company.Default Reserve1.Default Reserve2</t>
  </si>
  <si>
    <t>2205.311015.72.585900.0000.000.0000</t>
  </si>
  <si>
    <t>Community Utilities of In.Twin Lakes Utilities Inc .Default.Other Office Maintenance.Default Company.Default Reserve1.Default Reserve2</t>
  </si>
  <si>
    <t>2205.311020.00.585900.0000.000.0000</t>
  </si>
  <si>
    <t>Community Utilities of In.WSC of Indiana Inc W.Water - Allocation.Other Office Maintenance.Default Company.Default Reserve1.Default Reserve2</t>
  </si>
  <si>
    <t>2205.311025.71.585900.0000.000.0000</t>
  </si>
  <si>
    <t>Community Utilities of In.WSC of Indiana Inc S.Wastewater.Other Office Maintenance.Default Company.Default Reserve1.Default Reserve2</t>
  </si>
  <si>
    <t>2205.311030.15.585900.0000.000.0000</t>
  </si>
  <si>
    <t>Community Utilities of In.WSC of Indiana Inc S.Wastewater - Allocation.Other Office Maintenance.Default Company.Default Reserve1.Default Reserve2</t>
  </si>
  <si>
    <t>2205.311030.72.585900.0000.000.0000</t>
  </si>
  <si>
    <t>Community Utilities of In.Indiana Water Service Inc.Water - Allocation.Other Office Maintenance.Default Company.Default Reserve1.Default Reserve2</t>
  </si>
  <si>
    <t>2205.311040.71.585900.0000.000.0000</t>
  </si>
  <si>
    <t>586100</t>
  </si>
  <si>
    <t>Community Utilities of In.State of IN Cost Center.Cost Center - Regional - .Landline/Telephone/Fax.Default Company.Default Reserve1.Default Reserve2</t>
  </si>
  <si>
    <t>2205.311000.75.586100.0000.000.0000</t>
  </si>
  <si>
    <t>Community Utilities of In.State of IN Cost Center.Cost Center - Regional.Landline/Telephone/Fax.Default Company.Default Reserve1.Default Reserve2</t>
  </si>
  <si>
    <t>2205.311000.91.586100.0000.000.0000</t>
  </si>
  <si>
    <t>Community Utilities of In.Twin Lakes Utilities Inc .Water.Landline/Telephone/Fax.Default Company.Default Reserve1.Default Reserve2</t>
  </si>
  <si>
    <t>2205.311010.10.586100.0000.000.0000</t>
  </si>
  <si>
    <t>Community Utilities of In.Twin Lakes Utilities Inc .Water - Allocation.Landline/Telephone/Fax.Default Company.Default Reserve1.Default Reserve2</t>
  </si>
  <si>
    <t>2205.311010.71.586100.0000.000.0000</t>
  </si>
  <si>
    <t>Community Utilities of In.Twin Lakes Utilities Inc .Wastewater.Landline/Telephone/Fax.Default Company.Default Reserve1.Default Reserve2</t>
  </si>
  <si>
    <t>2205.311015.15.586100.0000.000.0000</t>
  </si>
  <si>
    <t>Community Utilities of In.Twin Lakes Utilities Inc .Wastewater - Allocation.Landline/Telephone/Fax.Default Company.Default Reserve1.Default Reserve2</t>
  </si>
  <si>
    <t>2205.311015.72.586100.0000.000.0000</t>
  </si>
  <si>
    <t>Community Utilities of In.Twin Lakes Utilities Inc .Default.Landline/Telephone/Fax.Default Company.Default Reserve1.Default Reserve2</t>
  </si>
  <si>
    <t>2205.311020.00.586100.0000.000.0000</t>
  </si>
  <si>
    <t>Community Utilities of In.WSC of Indiana Inc W.Water.Landline/Telephone/Fax.Default Company.Default Reserve1.Default Reserve2</t>
  </si>
  <si>
    <t>2205.311025.10.586100.0000.000.0000</t>
  </si>
  <si>
    <t>Community Utilities of In.WSC of Indiana Inc W.Water - Allocation.Landline/Telephone/Fax.Default Company.Default Reserve1.Default Reserve2</t>
  </si>
  <si>
    <t>2205.311025.71.586100.0000.000.0000</t>
  </si>
  <si>
    <t>Community Utilities of In.WSC of Indiana Inc S.Wastewater.Landline/Telephone/Fax.Default Company.Default Reserve1.Default Reserve2</t>
  </si>
  <si>
    <t>2205.311030.15.586100.0000.000.0000</t>
  </si>
  <si>
    <t>Community Utilities of In.WSC of Indiana Inc S.Wastewater - Allocation.Landline/Telephone/Fax.Default Company.Default Reserve1.Default Reserve2</t>
  </si>
  <si>
    <t>2205.311030.72.586100.0000.000.0000</t>
  </si>
  <si>
    <t>Community Utilities of In.WSC of Indiana Inc C.Default.Landline/Telephone/Fax.Default Company.Default Reserve1.Default Reserve2</t>
  </si>
  <si>
    <t>2205.311035.00.586100.0000.000.0000</t>
  </si>
  <si>
    <t>Community Utilities of In.Indiana Water Service Inc.Water - Allocation.Landline/Telephone/Fax.Default Company.Default Reserve1.Default Reserve2</t>
  </si>
  <si>
    <t>2205.311040.71.586100.0000.000.0000</t>
  </si>
  <si>
    <t>586200</t>
  </si>
  <si>
    <t>Community Utilities of In.State of IN Cost Center.Cost Center - Regional - .Cellular/Mobile Phones.Default Company.Default Reserve1.Default Reserve2</t>
  </si>
  <si>
    <t>2205.311000.75.586200.0000.000.0000</t>
  </si>
  <si>
    <t>Community Utilities of In.State of IN Cost Center.Cost Center - Regional.Cellular/Mobile Phones.Default Company.Default Reserve1.Default Reserve2</t>
  </si>
  <si>
    <t>2205.311000.91.586200.0000.000.0000</t>
  </si>
  <si>
    <t>Community Utilities of In.Twin Lakes Utilities Inc .Water - Allocation.Cellular/Mobile Phones.Default Company.Default Reserve1.Default Reserve2</t>
  </si>
  <si>
    <t>2205.311010.71.586200.0000.000.0000</t>
  </si>
  <si>
    <t>Community Utilities of In.Twin Lakes Utilities Inc .Wastewater - Allocation.Cellular/Mobile Phones.Default Company.Default Reserve1.Default Reserve2</t>
  </si>
  <si>
    <t>2205.311015.72.586200.0000.000.0000</t>
  </si>
  <si>
    <t>Community Utilities of In.WSC of Indiana Inc W.Water - Allocation.Cellular/Mobile Phones.Default Company.Default Reserve1.Default Reserve2</t>
  </si>
  <si>
    <t>2205.311025.71.586200.0000.000.0000</t>
  </si>
  <si>
    <t>Community Utilities of In.WSC of Indiana Inc S.Wastewater - Allocation.Cellular/Mobile Phones.Default Company.Default Reserve1.Default Reserve2</t>
  </si>
  <si>
    <t>2205.311030.72.586200.0000.000.0000</t>
  </si>
  <si>
    <t>Community Utilities of In.Indiana Water Service Inc.Water - Allocation.Cellular/Mobile Phones.Default Company.Default Reserve1.Default Reserve2</t>
  </si>
  <si>
    <t>2205.311040.71.586200.0000.000.0000</t>
  </si>
  <si>
    <t>587100</t>
  </si>
  <si>
    <t>Community Utilities of In.State of IN Cost Center.Cost Center - Regional - .Holiday Events/Picnics.Default Company.Default Reserve1.Default Reserve2</t>
  </si>
  <si>
    <t>2205.311000.75.587100.0000.000.0000</t>
  </si>
  <si>
    <t>Community Utilities of In.State of IN Cost Center.Cost Center - Regional.Holiday Events/Picnics.Default Company.Default Reserve1.Default Reserve2</t>
  </si>
  <si>
    <t>2205.311000.91.587100.0000.000.0000</t>
  </si>
  <si>
    <t>Community Utilities of In.Twin Lakes Utilities Inc .Water - Allocation.Holiday Events/Picnics.Default Company.Default Reserve1.Default Reserve2</t>
  </si>
  <si>
    <t>2205.311010.71.587100.0000.000.0000</t>
  </si>
  <si>
    <t>Community Utilities of In.Twin Lakes Utilities Inc .Wastewater - Allocation.Holiday Events/Picnics.Default Company.Default Reserve1.Default Reserve2</t>
  </si>
  <si>
    <t>2205.311015.72.587100.0000.000.0000</t>
  </si>
  <si>
    <t>Community Utilities of In.WSC of Indiana Inc W.Water - Allocation.Holiday Events/Picnics.Default Company.Default Reserve1.Default Reserve2</t>
  </si>
  <si>
    <t>2205.311025.71.587100.0000.000.0000</t>
  </si>
  <si>
    <t>Community Utilities of In.WSC of Indiana Inc S.Wastewater - Allocation.Holiday Events/Picnics.Default Company.Default Reserve1.Default Reserve2</t>
  </si>
  <si>
    <t>2205.311030.72.587100.0000.000.0000</t>
  </si>
  <si>
    <t>Community Utilities of In.Indiana Water Service Inc.Water - Allocation.Holiday Events/Picnics.Default Company.Default Reserve1.Default Reserve2</t>
  </si>
  <si>
    <t>2205.311040.71.587100.0000.000.0000</t>
  </si>
  <si>
    <t>587500</t>
  </si>
  <si>
    <t>Community Utilities of In.State of IN Cost Center.Cost Center - Regional - .Answering Service.Default Company.Default Reserve1.Default Reserve2</t>
  </si>
  <si>
    <t>2205.311000.75.587500.0000.000.0000</t>
  </si>
  <si>
    <t>Community Utilities of In.State of IN Cost Center.Cost Center - Regional.Answering Service.Default Company.Default Reserve1.Default Reserve2</t>
  </si>
  <si>
    <t>2205.311000.91.587500.0000.000.0000</t>
  </si>
  <si>
    <t>Community Utilities of In.Twin Lakes Utilities Inc .Water - Allocation.Answering Service.Default Company.Default Reserve1.Default Reserve2</t>
  </si>
  <si>
    <t>2205.311010.71.587500.0000.000.0000</t>
  </si>
  <si>
    <t>Community Utilities of In.Twin Lakes Utilities Inc .Wastewater - Allocation.Answering Service.Default Company.Default Reserve1.Default Reserve2</t>
  </si>
  <si>
    <t>2205.311015.72.587500.0000.000.0000</t>
  </si>
  <si>
    <t>Community Utilities of In.WSC of Indiana Inc W.Water - Allocation.Answering Service.Default Company.Default Reserve1.Default Reserve2</t>
  </si>
  <si>
    <t>2205.311025.71.587500.0000.000.0000</t>
  </si>
  <si>
    <t>Community Utilities of In.WSC of Indiana Inc S.Wastewater - Allocation.Answering Service.Default Company.Default Reserve1.Default Reserve2</t>
  </si>
  <si>
    <t>2205.311030.72.587500.0000.000.0000</t>
  </si>
  <si>
    <t>Community Utilities of In.Indiana Water Service Inc.Water - Allocation.Answering Service.Default Company.Default Reserve1.Default Reserve2</t>
  </si>
  <si>
    <t>2205.311040.71.587500.0000.000.0000</t>
  </si>
  <si>
    <t>587900</t>
  </si>
  <si>
    <t>Community Utilities of In.State of IN Cost Center.Cost Center - Regional - .Other Office Expenses.Default Company.Default Reserve1.Default Reserve2</t>
  </si>
  <si>
    <t>2205.311000.75.587900.0000.000.0000</t>
  </si>
  <si>
    <t>Community Utilities of In.State of IN Cost Center.Cost Center - Regional.Other Office Expenses.Default Company.Default Reserve1.Default Reserve2</t>
  </si>
  <si>
    <t>2205.311000.91.587900.0000.000.0000</t>
  </si>
  <si>
    <t>Community Utilities of In.Twin Lakes Utilities Inc .Water.Other Office Expenses.Default Company.Default Reserve1.Default Reserve2</t>
  </si>
  <si>
    <t>2205.311010.10.587900.0000.000.0000</t>
  </si>
  <si>
    <t>Community Utilities of In.Twin Lakes Utilities Inc .Water - Allocation.Other Office Expenses.Default Company.Default Reserve1.Default Reserve2</t>
  </si>
  <si>
    <t>2205.311010.71.587900.0000.000.0000</t>
  </si>
  <si>
    <t>Community Utilities of In.Twin Lakes Utilities Inc .Wastewater.Other Office Expenses.Default Company.Default Reserve1.Default Reserve2</t>
  </si>
  <si>
    <t>2205.311015.15.587900.0000.000.0000</t>
  </si>
  <si>
    <t>Community Utilities of In.Twin Lakes Utilities Inc .Wastewater - Allocation.Other Office Expenses.Default Company.Default Reserve1.Default Reserve2</t>
  </si>
  <si>
    <t>2205.311015.72.587900.0000.000.0000</t>
  </si>
  <si>
    <t>Community Utilities of In.Twin Lakes Utilities Inc .Default.Other Office Expenses.Default Company.Default Reserve1.Default Reserve2</t>
  </si>
  <si>
    <t>2205.311020.00.587900.0000.000.0000</t>
  </si>
  <si>
    <t>Community Utilities of In.WSC of Indiana Inc W.Water.Other Office Expenses.Default Company.Default Reserve1.Default Reserve2</t>
  </si>
  <si>
    <t>2205.311025.10.587900.0000.000.0000</t>
  </si>
  <si>
    <t>Community Utilities of In.WSC of Indiana Inc W.Water - Allocation.Other Office Expenses.Default Company.Default Reserve1.Default Reserve2</t>
  </si>
  <si>
    <t>2205.311025.71.587900.0000.000.0000</t>
  </si>
  <si>
    <t>Community Utilities of In.WSC of Indiana Inc S.Wastewater.Other Office Expenses.Default Company.Default Reserve1.Default Reserve2</t>
  </si>
  <si>
    <t>2205.311030.15.587900.0000.000.0000</t>
  </si>
  <si>
    <t>Community Utilities of In.WSC of Indiana Inc S.Wastewater - Allocation.Other Office Expenses.Default Company.Default Reserve1.Default Reserve2</t>
  </si>
  <si>
    <t>2205.311030.72.587900.0000.000.0000</t>
  </si>
  <si>
    <t>Community Utilities of In.WSC of Indiana Inc C.Default.Other Office Expenses.Default Company.Default Reserve1.Default Reserve2</t>
  </si>
  <si>
    <t>2205.311035.00.587900.0000.000.0000</t>
  </si>
  <si>
    <t>Community Utilities of In.Indiana Water Service Inc.Water - Allocation.Other Office Expenses.Default Company.Default Reserve1.Default Reserve2</t>
  </si>
  <si>
    <t>2205.311040.71.587900.0000.000.0000</t>
  </si>
  <si>
    <t>591000</t>
  </si>
  <si>
    <t>Community Utilities of In.State of IN Cost Center.Cost Center - Regional - .Accommodation/Hotel/Lodgi.Default Company.Default Reserve1.Default Reserve2</t>
  </si>
  <si>
    <t>2205.311000.75.591000.0000.000.0000</t>
  </si>
  <si>
    <t>Community Utilities of In.State of IN Cost Center.Cost Center - Regional.Accommodation/Hotel/Lodgi.Default Company.Default Reserve1.Default Reserve2</t>
  </si>
  <si>
    <t>2205.311000.91.591000.0000.000.0000</t>
  </si>
  <si>
    <t>Community Utilities of In.Community Utilities of IN.Cost Center - Regional.Accommodation/Hotel/Lodgi.Default Company.Default Reserve1.Default Reserve2</t>
  </si>
  <si>
    <t>2205.311005.91.591000.0000.000.0000</t>
  </si>
  <si>
    <t>Community Utilities of In.Twin Lakes Utilities Inc .Water.Accommodation/Hotel/Lodgi.Default Company.Default Reserve1.Default Reserve2</t>
  </si>
  <si>
    <t>2205.311010.10.591000.0000.000.0000</t>
  </si>
  <si>
    <t>Community Utilities of In.Twin Lakes Utilities Inc .Water - Allocation.Accommodation/Hotel/Lodgi.Default Company.Default Reserve1.Default Reserve2</t>
  </si>
  <si>
    <t>2205.311010.71.591000.0000.000.0000</t>
  </si>
  <si>
    <t>Community Utilities of In.Twin Lakes Utilities Inc .Wastewater.Accommodation/Hotel/Lodgi.Default Company.Default Reserve1.Default Reserve2</t>
  </si>
  <si>
    <t>2205.311015.15.591000.0000.000.0000</t>
  </si>
  <si>
    <t>Community Utilities of In.Twin Lakes Utilities Inc .Wastewater - Allocation.Accommodation/Hotel/Lodgi.Default Company.Default Reserve1.Default Reserve2</t>
  </si>
  <si>
    <t>2205.311015.72.591000.0000.000.0000</t>
  </si>
  <si>
    <t>Community Utilities of In.Twin Lakes Utilities Inc .Default.Accommodation/Hotel/Lodgi.Default Company.Default Reserve1.Default Reserve2</t>
  </si>
  <si>
    <t>2205.311020.00.591000.0000.000.0000</t>
  </si>
  <si>
    <t>Community Utilities of In.WSC of Indiana Inc W.Water - Allocation.Accommodation/Hotel/Lodgi.Default Company.Default Reserve1.Default Reserve2</t>
  </si>
  <si>
    <t>2205.311025.71.591000.0000.000.0000</t>
  </si>
  <si>
    <t>Community Utilities of In.WSC of Indiana Inc S.Wastewater - Allocation.Accommodation/Hotel/Lodgi.Default Company.Default Reserve1.Default Reserve2</t>
  </si>
  <si>
    <t>2205.311030.72.591000.0000.000.0000</t>
  </si>
  <si>
    <t>Community Utilities of In.Indiana Water Service Inc.Water - Allocation.Accommodation/Hotel/Lodgi.Default Company.Default Reserve1.Default Reserve2</t>
  </si>
  <si>
    <t>2205.311040.71.591000.0000.000.0000</t>
  </si>
  <si>
    <t>592000</t>
  </si>
  <si>
    <t>Community Utilities of In.State of IN Cost Center.Cost Center - Regional - .Airfare.Default Company.Default Reserve1.Default Reserve2</t>
  </si>
  <si>
    <t>2205.311000.75.592000.0000.000.0000</t>
  </si>
  <si>
    <t>Community Utilities of In.State of IN Cost Center.Cost Center - Regional.Airfare.Default Company.Default Reserve1.Default Reserve2</t>
  </si>
  <si>
    <t>2205.311000.91.592000.0000.000.0000</t>
  </si>
  <si>
    <t>Community Utilities of In.Twin Lakes Utilities Inc .Water.Airfare.Default Company.Default Reserve1.Default Reserve2</t>
  </si>
  <si>
    <t>2205.311010.10.592000.0000.000.0000</t>
  </si>
  <si>
    <t>Community Utilities of In.Twin Lakes Utilities Inc .Water - Allocation.Airfare.Default Company.Default Reserve1.Default Reserve2</t>
  </si>
  <si>
    <t>2205.311010.71.592000.0000.000.0000</t>
  </si>
  <si>
    <t>Community Utilities of In.Twin Lakes Utilities Inc .Wastewater.Airfare.Default Company.Default Reserve1.Default Reserve2</t>
  </si>
  <si>
    <t>2205.311015.15.592000.0000.000.0000</t>
  </si>
  <si>
    <t>Community Utilities of In.Twin Lakes Utilities Inc .Wastewater - Allocation.Airfare.Default Company.Default Reserve1.Default Reserve2</t>
  </si>
  <si>
    <t>2205.311015.72.592000.0000.000.0000</t>
  </si>
  <si>
    <t>Community Utilities of In.Twin Lakes Utilities Inc .Default.Airfare.Default Company.Default Reserve1.Default Reserve2</t>
  </si>
  <si>
    <t>2205.311020.00.592000.0000.000.0000</t>
  </si>
  <si>
    <t>Community Utilities of In.WSC of Indiana Inc W.Water - Allocation.Airfare.Default Company.Default Reserve1.Default Reserve2</t>
  </si>
  <si>
    <t>2205.311025.71.592000.0000.000.0000</t>
  </si>
  <si>
    <t>Community Utilities of In.WSC of Indiana Inc S.Wastewater - Allocation.Airfare.Default Company.Default Reserve1.Default Reserve2</t>
  </si>
  <si>
    <t>2205.311030.72.592000.0000.000.0000</t>
  </si>
  <si>
    <t>Community Utilities of In.Indiana Water Service Inc.Water - Allocation.Airfare.Default Company.Default Reserve1.Default Reserve2</t>
  </si>
  <si>
    <t>2205.311040.71.592000.0000.000.0000</t>
  </si>
  <si>
    <t>593000</t>
  </si>
  <si>
    <t>Community Utilities of In.State of IN Cost Center.Cost Center - Regional - .Transportation excl\. Airf.Default Company.Default Reserve1.Default Reserve2</t>
  </si>
  <si>
    <t>2205.311000.75.593000.0000.000.0000</t>
  </si>
  <si>
    <t>Community Utilities of In.State of IN Cost Center.Cost Center - Regional.Transportation excl\. Airf.Default Company.Default Reserve1.Default Reserve2</t>
  </si>
  <si>
    <t>2205.311000.91.593000.0000.000.0000</t>
  </si>
  <si>
    <t>Community Utilities of In.Community Utilities of IN.Cost Center - Regional.Transportation excl\. Airf.Default Company.Default Reserve1.Default Reserve2</t>
  </si>
  <si>
    <t>2205.311005.91.593000.0000.000.0000</t>
  </si>
  <si>
    <t>Community Utilities of In.Twin Lakes Utilities Inc .Water.Transportation excl\. Airf.Default Company.Default Reserve1.Default Reserve2</t>
  </si>
  <si>
    <t>2205.311010.10.593000.0000.000.0000</t>
  </si>
  <si>
    <t>Community Utilities of In.Twin Lakes Utilities Inc .Water - Allocation.Transportation excl\. Airf.Default Company.Default Reserve1.Default Reserve2</t>
  </si>
  <si>
    <t>2205.311010.71.593000.0000.000.0000</t>
  </si>
  <si>
    <t>Community Utilities of In.Twin Lakes Utilities Inc .Wastewater.Transportation excl\. Airf.Default Company.Default Reserve1.Default Reserve2</t>
  </si>
  <si>
    <t>2205.311015.15.593000.0000.000.0000</t>
  </si>
  <si>
    <t>Community Utilities of In.Twin Lakes Utilities Inc .Wastewater - Allocation.Transportation excl\. Airf.Default Company.Default Reserve1.Default Reserve2</t>
  </si>
  <si>
    <t>2205.311015.72.593000.0000.000.0000</t>
  </si>
  <si>
    <t>Community Utilities of In.Twin Lakes Utilities Inc .Default.Transportation excl\. Airf.Default Company.Default Reserve1.Default Reserve2</t>
  </si>
  <si>
    <t>2205.311020.00.593000.0000.000.0000</t>
  </si>
  <si>
    <t>Community Utilities of In.WSC of Indiana Inc W.Water - Allocation.Transportation excl\. Airf.Default Company.Default Reserve1.Default Reserve2</t>
  </si>
  <si>
    <t>2205.311025.71.593000.0000.000.0000</t>
  </si>
  <si>
    <t>Community Utilities of In.WSC of Indiana Inc S.Wastewater - Allocation.Transportation excl\. Airf.Default Company.Default Reserve1.Default Reserve2</t>
  </si>
  <si>
    <t>2205.311030.72.593000.0000.000.0000</t>
  </si>
  <si>
    <t>Community Utilities of In.Indiana Water Service Inc.Water - Allocation.Transportation excl\. Airf.Default Company.Default Reserve1.Default Reserve2</t>
  </si>
  <si>
    <t>2205.311040.71.593000.0000.000.0000</t>
  </si>
  <si>
    <t>594000</t>
  </si>
  <si>
    <t>Community Utilities of In.State of IN Cost Center.Cost Center - Regional - .Travel - Meals and Entert.Default Company.Default Reserve1.Default Reserve2</t>
  </si>
  <si>
    <t>2205.311000.75.594000.0000.000.0000</t>
  </si>
  <si>
    <t>Community Utilities of In.State of IN Cost Center.Cost Center - Regional.Travel - Meals and Entert.Default Company.Default Reserve1.Default Reserve2</t>
  </si>
  <si>
    <t>2205.311000.91.594000.0000.000.0000</t>
  </si>
  <si>
    <t>Community Utilities of In.Community Utilities of IN.Cost Center - Regional.Travel - Meals and Entert.Default Company.Default Reserve1.Default Reserve2</t>
  </si>
  <si>
    <t>2205.311005.91.594000.0000.000.0000</t>
  </si>
  <si>
    <t>Community Utilities of In.Twin Lakes Utilities Inc .Water.Travel - Meals and Entert.Default Company.Default Reserve1.Default Reserve2</t>
  </si>
  <si>
    <t>2205.311010.10.594000.0000.000.0000</t>
  </si>
  <si>
    <t>Community Utilities of In.Twin Lakes Utilities Inc .Water - Allocation.Travel - Meals and Entert.Default Company.Default Reserve1.Default Reserve2</t>
  </si>
  <si>
    <t>2205.311010.71.594000.0000.000.0000</t>
  </si>
  <si>
    <t>Community Utilities of In.Twin Lakes Utilities Inc .Wastewater.Travel - Meals and Entert.Default Company.Default Reserve1.Default Reserve2</t>
  </si>
  <si>
    <t>2205.311015.15.594000.0000.000.0000</t>
  </si>
  <si>
    <t>Community Utilities of In.Twin Lakes Utilities Inc .Wastewater - Allocation.Travel - Meals and Entert.Default Company.Default Reserve1.Default Reserve2</t>
  </si>
  <si>
    <t>2205.311015.72.594000.0000.000.0000</t>
  </si>
  <si>
    <t>Community Utilities of In.Twin Lakes Utilities Inc .Default.Travel - Meals and Entert.Default Company.Default Reserve1.Default Reserve2</t>
  </si>
  <si>
    <t>2205.311020.00.594000.0000.000.0000</t>
  </si>
  <si>
    <t>Community Utilities of In.WSC of Indiana Inc W.Water - Allocation.Travel - Meals and Entert.Default Company.Default Reserve1.Default Reserve2</t>
  </si>
  <si>
    <t>2205.311025.71.594000.0000.000.0000</t>
  </si>
  <si>
    <t>Community Utilities of In.WSC of Indiana Inc S.Wastewater - Allocation.Travel - Meals and Entert.Default Company.Default Reserve1.Default Reserve2</t>
  </si>
  <si>
    <t>2205.311030.72.594000.0000.000.0000</t>
  </si>
  <si>
    <t>Community Utilities of In.Indiana Water Service Inc.Water - Allocation.Travel - Meals and Entert.Default Company.Default Reserve1.Default Reserve2</t>
  </si>
  <si>
    <t>2205.311040.71.594000.0000.000.0000</t>
  </si>
  <si>
    <t>595000</t>
  </si>
  <si>
    <t>2205.311000.75.595000.0000.000.0000</t>
  </si>
  <si>
    <t>2205.311000.91.595000.0000.000.0000</t>
  </si>
  <si>
    <t>2205.311010.10.595000.0000.000.0000</t>
  </si>
  <si>
    <t>2205.311010.71.595000.0000.000.0000</t>
  </si>
  <si>
    <t>2205.311015.72.595000.0000.000.0000</t>
  </si>
  <si>
    <t>2205.311025.71.595000.0000.000.0000</t>
  </si>
  <si>
    <t>2205.311030.72.595000.0000.000.0000</t>
  </si>
  <si>
    <t>2205.311040.71.595000.0000.000.0000</t>
  </si>
  <si>
    <t>599900</t>
  </si>
  <si>
    <t>Community Utilities of In.State of IN Cost Center.Cost Center - Regional - .Other Travel.Default Company.Default Reserve1.Default Reserve2</t>
  </si>
  <si>
    <t>2205.311000.75.599900.0000.000.0000</t>
  </si>
  <si>
    <t>Community Utilities of In.State of IN Cost Center.Cost Center - Regional.Other Travel.Default Company.Default Reserve1.Default Reserve2</t>
  </si>
  <si>
    <t>2205.311000.91.599900.0000.000.0000</t>
  </si>
  <si>
    <t>Community Utilities of In.Community Utilities of IN.Cost Center - Regional.Other Travel.Default Company.Default Reserve1.Default Reserve2</t>
  </si>
  <si>
    <t>2205.311005.91.599900.0000.000.0000</t>
  </si>
  <si>
    <t>Community Utilities of In.Twin Lakes Utilities Inc .Water.Other Travel.Default Company.Default Reserve1.Default Reserve2</t>
  </si>
  <si>
    <t>2205.311010.10.599900.0000.000.0000</t>
  </si>
  <si>
    <t>Community Utilities of In.Twin Lakes Utilities Inc .Water - Allocation.Other Travel.Default Company.Default Reserve1.Default Reserve2</t>
  </si>
  <si>
    <t>2205.311010.71.599900.0000.000.0000</t>
  </si>
  <si>
    <t>Community Utilities of In.Twin Lakes Utilities Inc .Wastewater.Other Travel.Default Company.Default Reserve1.Default Reserve2</t>
  </si>
  <si>
    <t>2205.311015.15.599900.0000.000.0000</t>
  </si>
  <si>
    <t>Community Utilities of In.Twin Lakes Utilities Inc .Wastewater - Allocation.Other Travel.Default Company.Default Reserve1.Default Reserve2</t>
  </si>
  <si>
    <t>2205.311015.72.599900.0000.000.0000</t>
  </si>
  <si>
    <t>Community Utilities of In.Twin Lakes Utilities Inc .Default.Other Travel.Default Company.Default Reserve1.Default Reserve2</t>
  </si>
  <si>
    <t>2205.311020.00.599900.0000.000.0000</t>
  </si>
  <si>
    <t>Community Utilities of In.WSC of Indiana Inc W.Water - Allocation.Other Travel.Default Company.Default Reserve1.Default Reserve2</t>
  </si>
  <si>
    <t>2205.311025.71.599900.0000.000.0000</t>
  </si>
  <si>
    <t>Community Utilities of In.WSC of Indiana Inc S.Wastewater - Allocation.Other Travel.Default Company.Default Reserve1.Default Reserve2</t>
  </si>
  <si>
    <t>2205.311030.72.599900.0000.000.0000</t>
  </si>
  <si>
    <t>Community Utilities of In.Indiana Water Service Inc.Water - Allocation.Other Travel.Default Company.Default Reserve1.Default Reserve2</t>
  </si>
  <si>
    <t>2205.311040.71.599900.0000.000.0000</t>
  </si>
  <si>
    <t>601000</t>
  </si>
  <si>
    <t>Community Utilities of In.State of IN Cost Center.Cost Center - Regional - .Vehicle Leasing.Default Company.Default Reserve1.Default Reserve2</t>
  </si>
  <si>
    <t>2205.311000.75.601000.0000.000.0000</t>
  </si>
  <si>
    <t>Fleet/Vehicles</t>
  </si>
  <si>
    <t>Community Utilities of In.State of IN Cost Center.Cost Center - Regional.Vehicle Leasing.Default Company.Default Reserve1.Default Reserve2</t>
  </si>
  <si>
    <t>2205.311000.91.601000.0000.000.0000</t>
  </si>
  <si>
    <t>Community Utilities of In.Twin Lakes Utilities Inc .Water - Allocation.Vehicle Leasing.Default Company.Default Reserve1.Default Reserve2</t>
  </si>
  <si>
    <t>2205.311010.71.601000.0000.000.0000</t>
  </si>
  <si>
    <t>Community Utilities of In.Twin Lakes Utilities Inc .Wastewater - Allocation.Vehicle Leasing.Default Company.Default Reserve1.Default Reserve2</t>
  </si>
  <si>
    <t>2205.311015.72.601000.0000.000.0000</t>
  </si>
  <si>
    <t>Community Utilities of In.WSC of Indiana Inc W.Water - Allocation.Vehicle Leasing.Default Company.Default Reserve1.Default Reserve2</t>
  </si>
  <si>
    <t>2205.311025.71.601000.0000.000.0000</t>
  </si>
  <si>
    <t>Community Utilities of In.WSC of Indiana Inc S.Wastewater - Allocation.Vehicle Leasing.Default Company.Default Reserve1.Default Reserve2</t>
  </si>
  <si>
    <t>2205.311030.72.601000.0000.000.0000</t>
  </si>
  <si>
    <t>Community Utilities of In.Indiana Water Service Inc.Water - Allocation.Vehicle Leasing.Default Company.Default Reserve1.Default Reserve2</t>
  </si>
  <si>
    <t>2205.311040.71.601000.0000.000.0000</t>
  </si>
  <si>
    <t>602000</t>
  </si>
  <si>
    <t>Community Utilities of In.State of IN Cost Center.Cost Center - Regional - .Vehicle Fuel.Default Company.Default Reserve1.Default Reserve2</t>
  </si>
  <si>
    <t>2205.311000.75.602000.0000.000.0000</t>
  </si>
  <si>
    <t>Community Utilities of In.State of IN Cost Center.Cost Center - Regional.Vehicle Fuel.Default Company.Default Reserve1.Default Reserve2</t>
  </si>
  <si>
    <t>2205.311000.91.602000.0000.000.0000</t>
  </si>
  <si>
    <t>Community Utilities of In.Community Utilities of IN.Cost Center - Regional.Vehicle Fuel.Default Company.Default Reserve1.Default Reserve2</t>
  </si>
  <si>
    <t>2205.311005.91.602000.0000.000.0000</t>
  </si>
  <si>
    <t>Community Utilities of In.Twin Lakes Utilities Inc .Water - Allocation.Vehicle Fuel.Default Company.Default Reserve1.Default Reserve2</t>
  </si>
  <si>
    <t>2205.311010.71.602000.0000.000.0000</t>
  </si>
  <si>
    <t>Community Utilities of In.Twin Lakes Utilities Inc .Wastewater - Allocation.Vehicle Fuel.Default Company.Default Reserve1.Default Reserve2</t>
  </si>
  <si>
    <t>2205.311015.72.602000.0000.000.0000</t>
  </si>
  <si>
    <t>Community Utilities of In.WSC of Indiana Inc W.Water - Allocation.Vehicle Fuel.Default Company.Default Reserve1.Default Reserve2</t>
  </si>
  <si>
    <t>2205.311025.71.602000.0000.000.0000</t>
  </si>
  <si>
    <t>Community Utilities of In.WSC of Indiana Inc S.Wastewater - Allocation.Vehicle Fuel.Default Company.Default Reserve1.Default Reserve2</t>
  </si>
  <si>
    <t>2205.311030.72.602000.0000.000.0000</t>
  </si>
  <si>
    <t>Community Utilities of In.Indiana Water Service Inc.Water - Allocation.Vehicle Fuel.Default Company.Default Reserve1.Default Reserve2</t>
  </si>
  <si>
    <t>2205.311040.71.602000.0000.000.0000</t>
  </si>
  <si>
    <t>603000</t>
  </si>
  <si>
    <t>Community Utilities of In.State of IN Cost Center.Cost Center - Regional - .Vehicle Repairs and Maint.Default Company.Default Reserve1.Default Reserve2</t>
  </si>
  <si>
    <t>2205.311000.75.603000.0000.000.0000</t>
  </si>
  <si>
    <t>Community Utilities of In.State of IN Cost Center.Cost Center - Regional.Vehicle Repairs and Maint.Default Company.Default Reserve1.Default Reserve2</t>
  </si>
  <si>
    <t>2205.311000.91.603000.0000.000.0000</t>
  </si>
  <si>
    <t>Community Utilities of In.Community Utilities of IN.Cost Center - Regional.Vehicle Repairs and Maint.Default Company.Default Reserve1.Default Reserve2</t>
  </si>
  <si>
    <t>2205.311005.91.603000.0000.000.0000</t>
  </si>
  <si>
    <t>Community Utilities of In.Twin Lakes Utilities Inc .Water.Vehicle Repairs and Maint.Default Company.Default Reserve1.Default Reserve2</t>
  </si>
  <si>
    <t>2205.311010.10.603000.0000.000.0000</t>
  </si>
  <si>
    <t>Community Utilities of In.Twin Lakes Utilities Inc .Water - Allocation.Vehicle Repairs and Maint.Default Company.Default Reserve1.Default Reserve2</t>
  </si>
  <si>
    <t>2205.311010.71.603000.0000.000.0000</t>
  </si>
  <si>
    <t>Community Utilities of In.Twin Lakes Utilities Inc .Wastewater.Vehicle Repairs and Maint.Default Company.Default Reserve1.Default Reserve2</t>
  </si>
  <si>
    <t>2205.311015.15.603000.0000.000.0000</t>
  </si>
  <si>
    <t>Community Utilities of In.Twin Lakes Utilities Inc .Wastewater - Allocation.Vehicle Repairs and Maint.Default Company.Default Reserve1.Default Reserve2</t>
  </si>
  <si>
    <t>2205.311015.72.603000.0000.000.0000</t>
  </si>
  <si>
    <t>Community Utilities of In.Twin Lakes Utilities Inc .Default.Vehicle Repairs and Maint.Default Company.Default Reserve1.Default Reserve2</t>
  </si>
  <si>
    <t>2205.311020.00.603000.0000.000.0000</t>
  </si>
  <si>
    <t>Community Utilities of In.WSC of Indiana Inc W.Water.Vehicle Repairs and Maint.Default Company.Default Reserve1.Default Reserve2</t>
  </si>
  <si>
    <t>2205.311025.10.603000.0000.000.0000</t>
  </si>
  <si>
    <t>Community Utilities of In.WSC of Indiana Inc W.Water - Allocation.Vehicle Repairs and Maint.Default Company.Default Reserve1.Default Reserve2</t>
  </si>
  <si>
    <t>2205.311025.71.603000.0000.000.0000</t>
  </si>
  <si>
    <t>Community Utilities of In.WSC of Indiana Inc S.Wastewater.Vehicle Repairs and Maint.Default Company.Default Reserve1.Default Reserve2</t>
  </si>
  <si>
    <t>2205.311030.15.603000.0000.000.0000</t>
  </si>
  <si>
    <t>Community Utilities of In.WSC of Indiana Inc S.Wastewater - Allocation.Vehicle Repairs and Maint.Default Company.Default Reserve1.Default Reserve2</t>
  </si>
  <si>
    <t>2205.311030.72.603000.0000.000.0000</t>
  </si>
  <si>
    <t>Community Utilities of In.WSC of Indiana Inc C.Default.Vehicle Repairs and Maint.Default Company.Default Reserve1.Default Reserve2</t>
  </si>
  <si>
    <t>2205.311035.00.603000.0000.000.0000</t>
  </si>
  <si>
    <t>Community Utilities of In.Indiana Water Service Inc.Water - Allocation.Vehicle Repairs and Maint.Default Company.Default Reserve1.Default Reserve2</t>
  </si>
  <si>
    <t>2205.311040.71.603000.0000.000.0000</t>
  </si>
  <si>
    <t>604000</t>
  </si>
  <si>
    <t>Community Utilities of In.State of IN Cost Center.Cost Center - Regional - .Vehicle Registration/Lice.Default Company.Default Reserve1.Default Reserve2</t>
  </si>
  <si>
    <t>2205.311000.75.604000.0000.000.0000</t>
  </si>
  <si>
    <t>Community Utilities of In.State of IN Cost Center.Cost Center - Regional.Vehicle Registration/Lice.Default Company.Default Reserve1.Default Reserve2</t>
  </si>
  <si>
    <t>2205.311000.91.604000.0000.000.0000</t>
  </si>
  <si>
    <t>Community Utilities of In.Twin Lakes Utilities Inc .Water - Allocation.Vehicle Registration/Lice.Default Company.Default Reserve1.Default Reserve2</t>
  </si>
  <si>
    <t>2205.311010.71.604000.0000.000.0000</t>
  </si>
  <si>
    <t>Community Utilities of In.Twin Lakes Utilities Inc .Wastewater - Allocation.Vehicle Registration/Lice.Default Company.Default Reserve1.Default Reserve2</t>
  </si>
  <si>
    <t>2205.311015.72.604000.0000.000.0000</t>
  </si>
  <si>
    <t>Community Utilities of In.WSC of Indiana Inc W.Water - Allocation.Vehicle Registration/Lice.Default Company.Default Reserve1.Default Reserve2</t>
  </si>
  <si>
    <t>2205.311025.71.604000.0000.000.0000</t>
  </si>
  <si>
    <t>Community Utilities of In.WSC of Indiana Inc S.Wastewater - Allocation.Vehicle Registration/Lice.Default Company.Default Reserve1.Default Reserve2</t>
  </si>
  <si>
    <t>2205.311030.72.604000.0000.000.0000</t>
  </si>
  <si>
    <t>Community Utilities of In.Indiana Water Service Inc.Water - Allocation.Vehicle Registration/Lice.Default Company.Default Reserve1.Default Reserve2</t>
  </si>
  <si>
    <t>2205.311040.71.604000.0000.000.0000</t>
  </si>
  <si>
    <t>609000</t>
  </si>
  <si>
    <t>Community Utilities of In.State of IN Cost Center.Cost Center - Regional - .Vehicle - Other Costs.Default Company.Default Reserve1.Default Reserve2</t>
  </si>
  <si>
    <t>2205.311000.75.609000.0000.000.0000</t>
  </si>
  <si>
    <t>Community Utilities of In.State of IN Cost Center.Cost Center - Regional.Vehicle - Other Costs.Default Company.Default Reserve1.Default Reserve2</t>
  </si>
  <si>
    <t>2205.311000.91.609000.0000.000.0000</t>
  </si>
  <si>
    <t>Community Utilities of In.Twin Lakes Utilities Inc .Water - Allocation.Vehicle - Other Costs.Default Company.Default Reserve1.Default Reserve2</t>
  </si>
  <si>
    <t>2205.311010.71.609000.0000.000.0000</t>
  </si>
  <si>
    <t>Community Utilities of In.Twin Lakes Utilities Inc .Wastewater - Allocation.Vehicle - Other Costs.Default Company.Default Reserve1.Default Reserve2</t>
  </si>
  <si>
    <t>2205.311015.72.609000.0000.000.0000</t>
  </si>
  <si>
    <t>Community Utilities of In.Twin Lakes Utilities Inc .Default.Vehicle - Other Costs.Default Company.Default Reserve1.Default Reserve2</t>
  </si>
  <si>
    <t>2205.311020.00.609000.0000.000.0000</t>
  </si>
  <si>
    <t>Community Utilities of In.WSC of Indiana Inc W.Water - Allocation.Vehicle - Other Costs.Default Company.Default Reserve1.Default Reserve2</t>
  </si>
  <si>
    <t>2205.311025.71.609000.0000.000.0000</t>
  </si>
  <si>
    <t>Community Utilities of In.WSC of Indiana Inc S.Wastewater - Allocation.Vehicle - Other Costs.Default Company.Default Reserve1.Default Reserve2</t>
  </si>
  <si>
    <t>2205.311030.72.609000.0000.000.0000</t>
  </si>
  <si>
    <t>Community Utilities of In.Indiana Water Service Inc.Water - Allocation.Vehicle - Other Costs.Default Company.Default Reserve1.Default Reserve2</t>
  </si>
  <si>
    <t>2205.311040.71.609000.0000.000.0000</t>
  </si>
  <si>
    <t>611100</t>
  </si>
  <si>
    <t>Community Utilities of In.State of IN Cost Center.Cost Center - Regional - .Rate Case Amortization.Default Company.Default Reserve1.Default Reserve2</t>
  </si>
  <si>
    <t>2205.311000.75.611100.0000.000.0000</t>
  </si>
  <si>
    <t>Regulatory Expenses</t>
  </si>
  <si>
    <t>Community Utilities of In.State of IN Cost Center.Cost Center - Regional.Rate Case Amortization.Default Company.Default Reserve1.Default Reserve2</t>
  </si>
  <si>
    <t>2205.311000.91.611100.0000.000.0000</t>
  </si>
  <si>
    <t>Community Utilities of In.Twin Lakes Utilities Inc .Water - Allocation.Rate Case Amortization.Default Company.Default Reserve1.Default Reserve2</t>
  </si>
  <si>
    <t>2205.311010.71.611100.0000.000.0000</t>
  </si>
  <si>
    <t>Community Utilities of In.Twin Lakes Utilities Inc .Wastewater - Allocation.Rate Case Amortization.Default Company.Default Reserve1.Default Reserve2</t>
  </si>
  <si>
    <t>2205.311015.72.611100.0000.000.0000</t>
  </si>
  <si>
    <t>Community Utilities of In.Twin Lakes Utilities Inc .Default.Rate Case Amortization.Default Company.Default Reserve1.Default Reserve2</t>
  </si>
  <si>
    <t>2205.311020.00.611100.0000.000.0000</t>
  </si>
  <si>
    <t>Community Utilities of In.WSC of Indiana Inc W.Water - Allocation.Rate Case Amortization.Default Company.Default Reserve1.Default Reserve2</t>
  </si>
  <si>
    <t>2205.311025.71.611100.0000.000.0000</t>
  </si>
  <si>
    <t>Community Utilities of In.WSC of Indiana Inc S.Wastewater - Allocation.Rate Case Amortization.Default Company.Default Reserve1.Default Reserve2</t>
  </si>
  <si>
    <t>2205.311030.72.611100.0000.000.0000</t>
  </si>
  <si>
    <t>Community Utilities of In.Indiana Water Service Inc.Water - Allocation.Rate Case Amortization.Default Company.Default Reserve1.Default Reserve2</t>
  </si>
  <si>
    <t>2205.311040.71.611100.0000.000.0000</t>
  </si>
  <si>
    <t>612100</t>
  </si>
  <si>
    <t>Community Utilities of In.State of IN Cost Center.Cost Center - Regional - .Regulatory Fees.Default Company.Default Reserve1.Default Reserve2</t>
  </si>
  <si>
    <t>2205.311000.75.612100.0000.000.0000</t>
  </si>
  <si>
    <t>Community Utilities of In.State of IN Cost Center.Cost Center - Regional.Regulatory Fees.Default Company.Default Reserve1.Default Reserve2</t>
  </si>
  <si>
    <t>2205.311000.91.612100.0000.000.0000</t>
  </si>
  <si>
    <t>Community Utilities of In.Twin Lakes Utilities Inc .Water - Allocation.Regulatory Fees.Default Company.Default Reserve1.Default Reserve2</t>
  </si>
  <si>
    <t>2205.311010.71.612100.0000.000.0000</t>
  </si>
  <si>
    <t>Community Utilities of In.Twin Lakes Utilities Inc .Wastewater - Allocation.Regulatory Fees.Default Company.Default Reserve1.Default Reserve2</t>
  </si>
  <si>
    <t>2205.311015.72.612100.0000.000.0000</t>
  </si>
  <si>
    <t>Community Utilities of In.WSC of Indiana Inc W.Water.Regulatory Fees.Default Company.Default Reserve1.Default Reserve2</t>
  </si>
  <si>
    <t>2205.311025.10.612100.0000.000.0000</t>
  </si>
  <si>
    <t>Community Utilities of In.WSC of Indiana Inc W.Water - Allocation.Regulatory Fees.Default Company.Default Reserve1.Default Reserve2</t>
  </si>
  <si>
    <t>2205.311025.71.612100.0000.000.0000</t>
  </si>
  <si>
    <t>Community Utilities of In.WSC of Indiana Inc S.Wastewater - Allocation.Regulatory Fees.Default Company.Default Reserve1.Default Reserve2</t>
  </si>
  <si>
    <t>2205.311030.72.612100.0000.000.0000</t>
  </si>
  <si>
    <t>Community Utilities of In.Indiana Water Service Inc.Water.Regulatory Fees.Default Company.Default Reserve1.Default Reserve2</t>
  </si>
  <si>
    <t>2205.311040.10.612100.0000.000.0000</t>
  </si>
  <si>
    <t>Community Utilities of In.Indiana Water Service Inc.Water - Allocation.Regulatory Fees.Default Company.Default Reserve1.Default Reserve2</t>
  </si>
  <si>
    <t>2205.311040.71.612100.0000.000.0000</t>
  </si>
  <si>
    <t>621100</t>
  </si>
  <si>
    <t>Community Utilities of In.State of IN Cost Center.Cost Center - Regional - .Advertising.Default Company.Default Reserve1.Default Reserve2</t>
  </si>
  <si>
    <t>2205.311000.75.621100.0000.000.0000</t>
  </si>
  <si>
    <t>Miscellaneous Expenses</t>
  </si>
  <si>
    <t>Community Utilities of In.State of IN Cost Center.Cost Center - Regional.Advertising.Default Company.Default Reserve1.Default Reserve2</t>
  </si>
  <si>
    <t>2205.311000.91.621100.0000.000.0000</t>
  </si>
  <si>
    <t>Community Utilities of In.Twin Lakes Utilities Inc .Water - Allocation.Advertising.Default Company.Default Reserve1.Default Reserve2</t>
  </si>
  <si>
    <t>2205.311010.71.621100.0000.000.0000</t>
  </si>
  <si>
    <t>Community Utilities of In.Twin Lakes Utilities Inc .Wastewater - Allocation.Advertising.Default Company.Default Reserve1.Default Reserve2</t>
  </si>
  <si>
    <t>2205.311015.72.621100.0000.000.0000</t>
  </si>
  <si>
    <t>Community Utilities of In.WSC of Indiana Inc W.Water - Allocation.Advertising.Default Company.Default Reserve1.Default Reserve2</t>
  </si>
  <si>
    <t>2205.311025.71.621100.0000.000.0000</t>
  </si>
  <si>
    <t>Community Utilities of In.WSC of Indiana Inc S.Wastewater - Allocation.Advertising.Default Company.Default Reserve1.Default Reserve2</t>
  </si>
  <si>
    <t>2205.311030.72.621100.0000.000.0000</t>
  </si>
  <si>
    <t>Community Utilities of In.Indiana Water Service Inc.Water - Allocation.Advertising.Default Company.Default Reserve1.Default Reserve2</t>
  </si>
  <si>
    <t>2205.311040.71.621100.0000.000.0000</t>
  </si>
  <si>
    <t>622100</t>
  </si>
  <si>
    <t>Community Utilities of In.Twin Lakes Utilities Inc .Water - Allocation.Bank Service Charges.Default Company.Default Reserve1.Default Reserve2</t>
  </si>
  <si>
    <t>2205.311010.71.622100.0000.000.0000</t>
  </si>
  <si>
    <t>Community Utilities of In.Twin Lakes Utilities Inc .Wastewater - Allocation.Bank Service Charges.Default Company.Default Reserve1.Default Reserve2</t>
  </si>
  <si>
    <t>2205.311015.72.622100.0000.000.0000</t>
  </si>
  <si>
    <t>Community Utilities of In.WSC of Indiana Inc W.Water - Allocation.Bank Service Charges.Default Company.Default Reserve1.Default Reserve2</t>
  </si>
  <si>
    <t>2205.311025.71.622100.0000.000.0000</t>
  </si>
  <si>
    <t>Community Utilities of In.WSC of Indiana Inc S.Wastewater - Allocation.Bank Service Charges.Default Company.Default Reserve1.Default Reserve2</t>
  </si>
  <si>
    <t>2205.311030.72.622100.0000.000.0000</t>
  </si>
  <si>
    <t>Community Utilities of In.Indiana Water Service Inc.Water - Allocation.Bank Service Charges.Default Company.Default Reserve1.Default Reserve2</t>
  </si>
  <si>
    <t>2205.311040.71.622100.0000.000.0000</t>
  </si>
  <si>
    <t>623100</t>
  </si>
  <si>
    <t>Community Utilities of In.Twin Lakes Utilities Inc .Water.Donations for Registered .Default Company.Default Reserve1.Default Reserve2</t>
  </si>
  <si>
    <t>2205.311010.10.623100.0000.000.0000</t>
  </si>
  <si>
    <t>Community Utilities of In.Twin Lakes Utilities Inc .Water - Allocation.Donations for Registered .Default Company.Default Reserve1.Default Reserve2</t>
  </si>
  <si>
    <t>2205.311010.71.623100.0000.000.0000</t>
  </si>
  <si>
    <t>Community Utilities of In.Twin Lakes Utilities Inc .Wastewater.Donations for Registered .Default Company.Default Reserve1.Default Reserve2</t>
  </si>
  <si>
    <t>2205.311015.15.623100.0000.000.0000</t>
  </si>
  <si>
    <t>Community Utilities of In.Twin Lakes Utilities Inc .Wastewater - Allocation.Donations for Registered .Default Company.Default Reserve1.Default Reserve2</t>
  </si>
  <si>
    <t>2205.311015.72.623100.0000.000.0000</t>
  </si>
  <si>
    <t>Community Utilities of In.Twin Lakes Utilities Inc .Default.Donations for Registered .Default Company.Default Reserve1.Default Reserve2</t>
  </si>
  <si>
    <t>2205.311020.00.623100.0000.000.0000</t>
  </si>
  <si>
    <t>Community Utilities of In.WSC of Indiana Inc W.Water - Allocation.Donations for Registered .Default Company.Default Reserve1.Default Reserve2</t>
  </si>
  <si>
    <t>2205.311025.71.623100.0000.000.0000</t>
  </si>
  <si>
    <t>Community Utilities of In.WSC of Indiana Inc S.Wastewater - Allocation.Donations for Registered .Default Company.Default Reserve1.Default Reserve2</t>
  </si>
  <si>
    <t>2205.311030.72.623100.0000.000.0000</t>
  </si>
  <si>
    <t>Community Utilities of In.Indiana Water Service Inc.Water - Allocation.Donations for Registered .Default Company.Default Reserve1.Default Reserve2</t>
  </si>
  <si>
    <t>2205.311040.71.623100.0000.000.0000</t>
  </si>
  <si>
    <t>623200</t>
  </si>
  <si>
    <t>Community Utilities of In.State of IN Cost Center.Cost Center - Regional - .Donations for Non-Registe.Default Company.Default Reserve1.Default Reserve2</t>
  </si>
  <si>
    <t>2205.311000.75.623200.0000.000.0000</t>
  </si>
  <si>
    <t>Community Utilities of In.State of IN Cost Center.Cost Center - Regional.Donations for Non-Registe.Default Company.Default Reserve1.Default Reserve2</t>
  </si>
  <si>
    <t>2205.311000.91.623200.0000.000.0000</t>
  </si>
  <si>
    <t>Community Utilities of In.Twin Lakes Utilities Inc .Water - Allocation.Donations for Non-Registe.Default Company.Default Reserve1.Default Reserve2</t>
  </si>
  <si>
    <t>2205.311010.71.623200.0000.000.0000</t>
  </si>
  <si>
    <t>Community Utilities of In.Twin Lakes Utilities Inc .Wastewater - Allocation.Donations for Non-Registe.Default Company.Default Reserve1.Default Reserve2</t>
  </si>
  <si>
    <t>2205.311015.72.623200.0000.000.0000</t>
  </si>
  <si>
    <t>Community Utilities of In.WSC of Indiana Inc W.Water - Allocation.Donations for Non-Registe.Default Company.Default Reserve1.Default Reserve2</t>
  </si>
  <si>
    <t>2205.311025.71.623200.0000.000.0000</t>
  </si>
  <si>
    <t>Community Utilities of In.WSC of Indiana Inc S.Wastewater - Allocation.Donations for Non-Registe.Default Company.Default Reserve1.Default Reserve2</t>
  </si>
  <si>
    <t>2205.311030.72.623200.0000.000.0000</t>
  </si>
  <si>
    <t>Community Utilities of In.Indiana Water Service Inc.Water - Allocation.Donations for Non-Registe.Default Company.Default Reserve1.Default Reserve2</t>
  </si>
  <si>
    <t>2205.311040.71.623200.0000.000.0000</t>
  </si>
  <si>
    <t>624100</t>
  </si>
  <si>
    <t>Community Utilities of In.State of IN Cost Center.Cost Center - Regional - .License Fees.Default Company.Default Reserve1.Default Reserve2</t>
  </si>
  <si>
    <t>2205.311000.75.624100.0000.000.0000</t>
  </si>
  <si>
    <t>Community Utilities of In.State of IN Cost Center.Cost Center - Regional.License Fees.Default Company.Default Reserve1.Default Reserve2</t>
  </si>
  <si>
    <t>2205.311000.91.624100.0000.000.0000</t>
  </si>
  <si>
    <t>Community Utilities of In.Twin Lakes Utilities Inc .Water.License Fees.Default Company.Default Reserve1.Default Reserve2</t>
  </si>
  <si>
    <t>2205.311010.10.624100.0000.000.0000</t>
  </si>
  <si>
    <t>Community Utilities of In.Twin Lakes Utilities Inc .Water - Allocation.License Fees.Default Company.Default Reserve1.Default Reserve2</t>
  </si>
  <si>
    <t>2205.311010.71.624100.0000.000.0000</t>
  </si>
  <si>
    <t>Community Utilities of In.Twin Lakes Utilities Inc .Wastewater - Allocation.License Fees.Default Company.Default Reserve1.Default Reserve2</t>
  </si>
  <si>
    <t>2205.311015.72.624100.0000.000.0000</t>
  </si>
  <si>
    <t>Community Utilities of In.WSC of Indiana Inc W.Water - Allocation.License Fees.Default Company.Default Reserve1.Default Reserve2</t>
  </si>
  <si>
    <t>2205.311025.71.624100.0000.000.0000</t>
  </si>
  <si>
    <t>Community Utilities of In.WSC of Indiana Inc S.Wastewater - Allocation.License Fees.Default Company.Default Reserve1.Default Reserve2</t>
  </si>
  <si>
    <t>2205.311030.72.624100.0000.000.0000</t>
  </si>
  <si>
    <t>Community Utilities of In.Indiana Water Service Inc.Water - Allocation.License Fees.Default Company.Default Reserve1.Default Reserve2</t>
  </si>
  <si>
    <t>2205.311040.71.624100.0000.000.0000</t>
  </si>
  <si>
    <t>626100</t>
  </si>
  <si>
    <t>Community Utilities of In.State of IN Cost Center.Cost Center - Regional - .Education and Training.Default Company.Default Reserve1.Default Reserve2</t>
  </si>
  <si>
    <t>2205.311000.75.626100.0000.000.0000</t>
  </si>
  <si>
    <t>Community Utilities of In.State of IN Cost Center.Cost Center - Regional.Education and Training.Default Company.Default Reserve1.Default Reserve2</t>
  </si>
  <si>
    <t>2205.311000.91.626100.0000.000.0000</t>
  </si>
  <si>
    <t>Community Utilities of In.Twin Lakes Utilities Inc .Water.Education and Training.Default Company.Default Reserve1.Default Reserve2</t>
  </si>
  <si>
    <t>2205.311010.10.626100.0000.000.0000</t>
  </si>
  <si>
    <t>Community Utilities of In.Twin Lakes Utilities Inc .Water - Allocation.Education and Training.Default Company.Default Reserve1.Default Reserve2</t>
  </si>
  <si>
    <t>2205.311010.71.626100.0000.000.0000</t>
  </si>
  <si>
    <t>Community Utilities of In.Twin Lakes Utilities Inc .Wastewater - Allocation.Education and Training.Default Company.Default Reserve1.Default Reserve2</t>
  </si>
  <si>
    <t>2205.311015.72.626100.0000.000.0000</t>
  </si>
  <si>
    <t>Community Utilities of In.WSC of Indiana Inc W.Water - Allocation.Education and Training.Default Company.Default Reserve1.Default Reserve2</t>
  </si>
  <si>
    <t>2205.311025.71.626100.0000.000.0000</t>
  </si>
  <si>
    <t>Community Utilities of In.WSC of Indiana Inc S.Wastewater.Education and Training.Default Company.Default Reserve1.Default Reserve2</t>
  </si>
  <si>
    <t>2205.311030.15.626100.0000.000.0000</t>
  </si>
  <si>
    <t>Community Utilities of In.WSC of Indiana Inc S.Wastewater - Allocation.Education and Training.Default Company.Default Reserve1.Default Reserve2</t>
  </si>
  <si>
    <t>2205.311030.72.626100.0000.000.0000</t>
  </si>
  <si>
    <t>Community Utilities of In.Indiana Water Service Inc.Water - Allocation.Education and Training.Default Company.Default Reserve1.Default Reserve2</t>
  </si>
  <si>
    <t>2205.311040.71.626100.0000.000.0000</t>
  </si>
  <si>
    <t>627100</t>
  </si>
  <si>
    <t>Community Utilities of In.Twin Lakes Utilities Inc .Water.Bad Debt Expense.Default Company.Default Reserve1.Default Reserve2</t>
  </si>
  <si>
    <t>2205.311010.10.627100.0000.000.0000</t>
  </si>
  <si>
    <t>Community Utilities of In.Twin Lakes Utilities Inc .Wastewater.Bad Debt Expense.Default Company.Default Reserve1.Default Reserve2</t>
  </si>
  <si>
    <t>2205.311015.15.627100.0000.000.0000</t>
  </si>
  <si>
    <t>Community Utilities of In.WSC of Indiana Inc W.Water.Bad Debt Expense.Default Company.Default Reserve1.Default Reserve2</t>
  </si>
  <si>
    <t>2205.311025.10.627100.0000.000.0000</t>
  </si>
  <si>
    <t>Community Utilities of In.WSC of Indiana Inc S.Wastewater.Bad Debt Expense.Default Company.Default Reserve1.Default Reserve2</t>
  </si>
  <si>
    <t>2205.311030.15.627100.0000.000.0000</t>
  </si>
  <si>
    <t>Community Utilities of In.Indiana Water Service Inc.Water.Bad Debt Expense.Default Company.Default Reserve1.Default Reserve2</t>
  </si>
  <si>
    <t>2205.311040.10.627100.0000.000.0000</t>
  </si>
  <si>
    <t>627200</t>
  </si>
  <si>
    <t>Community Utilities of In.Twin Lakes Utilities Inc .Water - Allocation.Bad Debt Collection Expen.Default Company.Default Reserve1.Default Reserve2</t>
  </si>
  <si>
    <t>2205.311010.71.627200.0000.000.0000</t>
  </si>
  <si>
    <t>Community Utilities of In.Twin Lakes Utilities Inc .Wastewater - Allocation.Bad Debt Collection Expen.Default Company.Default Reserve1.Default Reserve2</t>
  </si>
  <si>
    <t>2205.311015.72.627200.0000.000.0000</t>
  </si>
  <si>
    <t>Community Utilities of In.WSC of Indiana Inc W.Water - Allocation.Bad Debt Collection Expen.Default Company.Default Reserve1.Default Reserve2</t>
  </si>
  <si>
    <t>2205.311025.71.627200.0000.000.0000</t>
  </si>
  <si>
    <t>Community Utilities of In.WSC of Indiana Inc S.Wastewater - Allocation.Bad Debt Collection Expen.Default Company.Default Reserve1.Default Reserve2</t>
  </si>
  <si>
    <t>2205.311030.72.627200.0000.000.0000</t>
  </si>
  <si>
    <t>Community Utilities of In.Indiana Water Service Inc.Water - Allocation.Bad Debt Collection Expen.Default Company.Default Reserve1.Default Reserve2</t>
  </si>
  <si>
    <t>2205.311040.71.627200.0000.000.0000</t>
  </si>
  <si>
    <t>627300</t>
  </si>
  <si>
    <t>Community Utilities of In.Twin Lakes Utilities Inc .Water.Uncollectible Accounts Ac.Default Company.Default Reserve1.Default Reserve2</t>
  </si>
  <si>
    <t>2205.311010.10.627300.0000.000.0000</t>
  </si>
  <si>
    <t>Community Utilities of In.WSC of Indiana Inc W.Water.Uncollectible Accounts Ac.Default Company.Default Reserve1.Default Reserve2</t>
  </si>
  <si>
    <t>2205.311025.10.627300.0000.000.0000</t>
  </si>
  <si>
    <t>Community Utilities of In.Indiana Water Service Inc.Water.Uncollectible Accounts Ac.Default Company.Default Reserve1.Default Reserve2</t>
  </si>
  <si>
    <t>2205.311040.10.627300.0000.000.0000</t>
  </si>
  <si>
    <t>628100</t>
  </si>
  <si>
    <t>Community Utilities of In.Twin Lakes Utilities Inc .Water - Allocation.Billing Stock.Default Company.Default Reserve1.Default Reserve2</t>
  </si>
  <si>
    <t>2205.311010.71.628100.0000.000.0000</t>
  </si>
  <si>
    <t>Billing and Customer Service</t>
  </si>
  <si>
    <t>Community Utilities of In.Twin Lakes Utilities Inc .Wastewater - Allocation.Billing Stock.Default Company.Default Reserve1.Default Reserve2</t>
  </si>
  <si>
    <t>2205.311015.72.628100.0000.000.0000</t>
  </si>
  <si>
    <t>Community Utilities of In.WSC of Indiana Inc W.Water - Allocation.Billing Stock.Default Company.Default Reserve1.Default Reserve2</t>
  </si>
  <si>
    <t>2205.311025.71.628100.0000.000.0000</t>
  </si>
  <si>
    <t>Community Utilities of In.WSC of Indiana Inc S.Wastewater - Allocation.Billing Stock.Default Company.Default Reserve1.Default Reserve2</t>
  </si>
  <si>
    <t>2205.311030.72.628100.0000.000.0000</t>
  </si>
  <si>
    <t>Community Utilities of In.Indiana Water Service Inc.Water - Allocation.Billing Stock.Default Company.Default Reserve1.Default Reserve2</t>
  </si>
  <si>
    <t>2205.311040.71.628100.0000.000.0000</t>
  </si>
  <si>
    <t>628200</t>
  </si>
  <si>
    <t>Community Utilities of In.Twin Lakes Utilities Inc .Water - Allocation.Billing Envelopes.Default Company.Default Reserve1.Default Reserve2</t>
  </si>
  <si>
    <t>2205.311010.71.628200.0000.000.0000</t>
  </si>
  <si>
    <t>Community Utilities of In.Twin Lakes Utilities Inc .Wastewater - Allocation.Billing Envelopes.Default Company.Default Reserve1.Default Reserve2</t>
  </si>
  <si>
    <t>2205.311015.72.628200.0000.000.0000</t>
  </si>
  <si>
    <t>Community Utilities of In.WSC of Indiana Inc W.Water - Allocation.Billing Envelopes.Default Company.Default Reserve1.Default Reserve2</t>
  </si>
  <si>
    <t>2205.311025.71.628200.0000.000.0000</t>
  </si>
  <si>
    <t>Community Utilities of In.WSC of Indiana Inc S.Wastewater - Allocation.Billing Envelopes.Default Company.Default Reserve1.Default Reserve2</t>
  </si>
  <si>
    <t>2205.311030.72.628200.0000.000.0000</t>
  </si>
  <si>
    <t>Community Utilities of In.Indiana Water Service Inc.Water - Allocation.Billing Envelopes.Default Company.Default Reserve1.Default Reserve2</t>
  </si>
  <si>
    <t>2205.311040.71.628200.0000.000.0000</t>
  </si>
  <si>
    <t>628300</t>
  </si>
  <si>
    <t>Community Utilities of In.Twin Lakes Utilities Inc .Water - Allocation.Billing Postage.Default Company.Default Reserve1.Default Reserve2</t>
  </si>
  <si>
    <t>2205.311010.71.628300.0000.000.0000</t>
  </si>
  <si>
    <t>Community Utilities of In.Twin Lakes Utilities Inc .Wastewater - Allocation.Billing Postage.Default Company.Default Reserve1.Default Reserve2</t>
  </si>
  <si>
    <t>2205.311015.72.628300.0000.000.0000</t>
  </si>
  <si>
    <t>Community Utilities of In.WSC of Indiana Inc W.Water - Allocation.Billing Postage.Default Company.Default Reserve1.Default Reserve2</t>
  </si>
  <si>
    <t>2205.311025.71.628300.0000.000.0000</t>
  </si>
  <si>
    <t>Community Utilities of In.WSC of Indiana Inc S.Wastewater - Allocation.Billing Postage.Default Company.Default Reserve1.Default Reserve2</t>
  </si>
  <si>
    <t>2205.311030.72.628300.0000.000.0000</t>
  </si>
  <si>
    <t>Community Utilities of In.Indiana Water Service Inc.Water - Allocation.Billing Postage.Default Company.Default Reserve1.Default Reserve2</t>
  </si>
  <si>
    <t>2205.311040.71.628300.0000.000.0000</t>
  </si>
  <si>
    <t>628400</t>
  </si>
  <si>
    <t>Community Utilities of In.State of IN Cost Center.Cost Center - Regional - .Customer Service Printing.Default Company.Default Reserve1.Default Reserve2</t>
  </si>
  <si>
    <t>2205.311000.75.628400.0000.000.0000</t>
  </si>
  <si>
    <t>Community Utilities of In.State of IN Cost Center.Cost Center - Regional.Customer Service Printing.Default Company.Default Reserve1.Default Reserve2</t>
  </si>
  <si>
    <t>2205.311000.91.628400.0000.000.0000</t>
  </si>
  <si>
    <t>Community Utilities of In.Twin Lakes Utilities Inc .Water.Customer Service Printing.Default Company.Default Reserve1.Default Reserve2</t>
  </si>
  <si>
    <t>2205.311010.10.628400.0000.000.0000</t>
  </si>
  <si>
    <t>Community Utilities of In.Twin Lakes Utilities Inc .Water - Allocation.Customer Service Printing.Default Company.Default Reserve1.Default Reserve2</t>
  </si>
  <si>
    <t>2205.311010.71.628400.0000.000.0000</t>
  </si>
  <si>
    <t>Community Utilities of In.Twin Lakes Utilities Inc .Wastewater.Customer Service Printing.Default Company.Default Reserve1.Default Reserve2</t>
  </si>
  <si>
    <t>2205.311015.15.628400.0000.000.0000</t>
  </si>
  <si>
    <t>Community Utilities of In.Twin Lakes Utilities Inc .Wastewater - Allocation.Customer Service Printing.Default Company.Default Reserve1.Default Reserve2</t>
  </si>
  <si>
    <t>2205.311015.72.628400.0000.000.0000</t>
  </si>
  <si>
    <t>Community Utilities of In.WSC of Indiana Inc W.Water.Customer Service Printing.Default Company.Default Reserve1.Default Reserve2</t>
  </si>
  <si>
    <t>2205.311025.10.628400.0000.000.0000</t>
  </si>
  <si>
    <t>Community Utilities of In.WSC of Indiana Inc W.Water - Allocation.Customer Service Printing.Default Company.Default Reserve1.Default Reserve2</t>
  </si>
  <si>
    <t>2205.311025.71.628400.0000.000.0000</t>
  </si>
  <si>
    <t>Community Utilities of In.WSC of Indiana Inc S.Wastewater - Allocation.Customer Service Printing.Default Company.Default Reserve1.Default Reserve2</t>
  </si>
  <si>
    <t>2205.311030.72.628400.0000.000.0000</t>
  </si>
  <si>
    <t>Community Utilities of In.Indiana Water Service Inc.Water.Customer Service Printing.Default Company.Default Reserve1.Default Reserve2</t>
  </si>
  <si>
    <t>2205.311040.10.628400.0000.000.0000</t>
  </si>
  <si>
    <t>Community Utilities of In.Indiana Water Service Inc.Water - Allocation.Customer Service Printing.Default Company.Default Reserve1.Default Reserve2</t>
  </si>
  <si>
    <t>2205.311040.71.628400.0000.000.0000</t>
  </si>
  <si>
    <t>629100</t>
  </si>
  <si>
    <t>Community Utilities of In.State of IN Cost Center.Cost Center - Regional - .Memberships and Dues.Default Company.Default Reserve1.Default Reserve2</t>
  </si>
  <si>
    <t>2205.311000.75.629100.0000.000.0000</t>
  </si>
  <si>
    <t>Other Miscellaneous Expense</t>
  </si>
  <si>
    <t>Community Utilities of In.State of IN Cost Center.Cost Center - Regional.Memberships and Dues.Default Company.Default Reserve1.Default Reserve2</t>
  </si>
  <si>
    <t>2205.311000.91.629100.0000.000.0000</t>
  </si>
  <si>
    <t>Community Utilities of In.Community Utilities of IN.Cost Center - Regional.Memberships and Dues.Default Company.Default Reserve1.Default Reserve2</t>
  </si>
  <si>
    <t>2205.311005.91.629100.0000.000.0000</t>
  </si>
  <si>
    <t>Community Utilities of In.Twin Lakes Utilities Inc .Water - Allocation.Memberships and Dues.Default Company.Default Reserve1.Default Reserve2</t>
  </si>
  <si>
    <t>2205.311010.71.629100.0000.000.0000</t>
  </si>
  <si>
    <t>Community Utilities of In.Twin Lakes Utilities Inc .Wastewater - Allocation.Memberships and Dues.Default Company.Default Reserve1.Default Reserve2</t>
  </si>
  <si>
    <t>2205.311015.72.629100.0000.000.0000</t>
  </si>
  <si>
    <t>Community Utilities of In.WSC of Indiana Inc W.Water - Allocation.Memberships and Dues.Default Company.Default Reserve1.Default Reserve2</t>
  </si>
  <si>
    <t>2205.311025.71.629100.0000.000.0000</t>
  </si>
  <si>
    <t>Community Utilities of In.WSC of Indiana Inc S.Wastewater - Allocation.Memberships and Dues.Default Company.Default Reserve1.Default Reserve2</t>
  </si>
  <si>
    <t>2205.311030.72.629100.0000.000.0000</t>
  </si>
  <si>
    <t>Community Utilities of In.Indiana Water Service Inc.Water - Allocation.Memberships and Dues.Default Company.Default Reserve1.Default Reserve2</t>
  </si>
  <si>
    <t>2205.311040.71.629100.0000.000.0000</t>
  </si>
  <si>
    <t>629500</t>
  </si>
  <si>
    <t>Community Utilities of In.State of IN Cost Center.Cost Center - Regional - .Credit Card Expense Clear.Default Company.Default Reserve1.Default Reserve2</t>
  </si>
  <si>
    <t>2205.311000.75.629500.0000.000.0000</t>
  </si>
  <si>
    <t>Community Utilities of In.State of IN Cost Center.Cost Center - Regional.Credit Card Expense Clear.Default Company.Default Reserve1.Default Reserve2</t>
  </si>
  <si>
    <t>2205.311000.91.629500.0000.000.0000</t>
  </si>
  <si>
    <t>Community Utilities of In.Twin Lakes Utilities Inc .Water.Credit Card Expense Clear.Default Company.Default Reserve1.Default Reserve2</t>
  </si>
  <si>
    <t>2205.311010.10.629500.0000.000.0000</t>
  </si>
  <si>
    <t>Community Utilities of In.Twin Lakes Utilities Inc .Water - Allocation.Credit Card Expense Clear.Default Company.Default Reserve1.Default Reserve2</t>
  </si>
  <si>
    <t>2205.311010.71.629500.0000.000.0000</t>
  </si>
  <si>
    <t>Community Utilities of In.Twin Lakes Utilities Inc .Wastewater.Credit Card Expense Clear.Default Company.Default Reserve1.Default Reserve2</t>
  </si>
  <si>
    <t>2205.311015.15.629500.0000.000.0000</t>
  </si>
  <si>
    <t>Community Utilities of In.Twin Lakes Utilities Inc .Wastewater - Allocation.Credit Card Expense Clear.Default Company.Default Reserve1.Default Reserve2</t>
  </si>
  <si>
    <t>2205.311015.72.629500.0000.000.0000</t>
  </si>
  <si>
    <t>Community Utilities of In.Twin Lakes Utilities Inc .Default.Credit Card Expense Clear.Default Company.Default Reserve1.Default Reserve2</t>
  </si>
  <si>
    <t>2205.311020.00.629500.0000.000.0000</t>
  </si>
  <si>
    <t>Community Utilities of In.WSC of Indiana Inc W.Water.Credit Card Expense Clear.Default Company.Default Reserve1.Default Reserve2</t>
  </si>
  <si>
    <t>2205.311025.10.629500.0000.000.0000</t>
  </si>
  <si>
    <t>Community Utilities of In.WSC of Indiana Inc W.Water - Allocation.Credit Card Expense Clear.Default Company.Default Reserve1.Default Reserve2</t>
  </si>
  <si>
    <t>2205.311025.71.629500.0000.000.0000</t>
  </si>
  <si>
    <t>Community Utilities of In.WSC of Indiana Inc S.Wastewater.Credit Card Expense Clear.Default Company.Default Reserve1.Default Reserve2</t>
  </si>
  <si>
    <t>2205.311030.15.629500.0000.000.0000</t>
  </si>
  <si>
    <t>Community Utilities of In.WSC of Indiana Inc S.Wastewater - Allocation.Credit Card Expense Clear.Default Company.Default Reserve1.Default Reserve2</t>
  </si>
  <si>
    <t>2205.311030.72.629500.0000.000.0000</t>
  </si>
  <si>
    <t>Community Utilities of In.Indiana Water Service Inc.Water - Allocation.Credit Card Expense Clear.Default Company.Default Reserve1.Default Reserve2</t>
  </si>
  <si>
    <t>2205.311040.71.629500.0000.000.0000</t>
  </si>
  <si>
    <t>629600</t>
  </si>
  <si>
    <t>Community Utilities of In.State of IN Cost Center.Cost Center - Regional - .Credit Card/Cash Expense .Default Company.Default Reserve1.Default Reserve2</t>
  </si>
  <si>
    <t>2205.311000.75.629600.0000.000.0000</t>
  </si>
  <si>
    <t>Community Utilities of In.State of IN Cost Center.Cost Center - Regional.Credit Card/Cash Expense .Default Company.Default Reserve1.Default Reserve2</t>
  </si>
  <si>
    <t>2205.311000.91.629600.0000.000.0000</t>
  </si>
  <si>
    <t>Community Utilities of In.Twin Lakes Utilities Inc .Water - Allocation.Credit Card/Cash Expense .Default Company.Default Reserve1.Default Reserve2</t>
  </si>
  <si>
    <t>2205.311010.71.629600.0000.000.0000</t>
  </si>
  <si>
    <t>Community Utilities of In.Twin Lakes Utilities Inc .Wastewater - Allocation.Credit Card/Cash Expense .Default Company.Default Reserve1.Default Reserve2</t>
  </si>
  <si>
    <t>2205.311015.72.629600.0000.000.0000</t>
  </si>
  <si>
    <t>Community Utilities of In.WSC of Indiana Inc W.Water - Allocation.Credit Card/Cash Expense .Default Company.Default Reserve1.Default Reserve2</t>
  </si>
  <si>
    <t>2205.311025.71.629600.0000.000.0000</t>
  </si>
  <si>
    <t>Community Utilities of In.WSC of Indiana Inc S.Wastewater - Allocation.Credit Card/Cash Expense .Default Company.Default Reserve1.Default Reserve2</t>
  </si>
  <si>
    <t>2205.311030.72.629600.0000.000.0000</t>
  </si>
  <si>
    <t>Community Utilities of In.Indiana Water Service Inc.Water - Allocation.Credit Card/Cash Expense .Default Company.Default Reserve1.Default Reserve2</t>
  </si>
  <si>
    <t>2205.311040.71.629600.0000.000.0000</t>
  </si>
  <si>
    <t>629900</t>
  </si>
  <si>
    <t>Community Utilities of In.State of IN Cost Center.Cost Center - Regional - .Other Misc Expense.Default Company.Default Reserve1.Default Reserve2</t>
  </si>
  <si>
    <t>2205.311000.75.629900.0000.000.0000</t>
  </si>
  <si>
    <t>Community Utilities of In.State of IN Cost Center.Cost Center - Regional.Other Misc Expense.Default Company.Default Reserve1.Default Reserve2</t>
  </si>
  <si>
    <t>2205.311000.91.629900.0000.000.0000</t>
  </si>
  <si>
    <t>Community Utilities of In.Twin Lakes Utilities Inc .Water.Other Misc Expense.Default Company.Default Reserve1.Default Reserve2</t>
  </si>
  <si>
    <t>2205.311010.10.629900.0000.000.0000</t>
  </si>
  <si>
    <t>Community Utilities of In.Twin Lakes Utilities Inc .Water - Allocation.Other Misc Expense.Default Company.Default Reserve1.Default Reserve2</t>
  </si>
  <si>
    <t>2205.311010.71.629900.0000.000.0000</t>
  </si>
  <si>
    <t>Community Utilities of In.Twin Lakes Utilities Inc .Wastewater.Other Misc Expense.Default Company.Default Reserve1.Default Reserve2</t>
  </si>
  <si>
    <t>2205.311015.15.629900.0000.000.0000</t>
  </si>
  <si>
    <t>Community Utilities of In.Twin Lakes Utilities Inc .Wastewater - Allocation.Other Misc Expense.Default Company.Default Reserve1.Default Reserve2</t>
  </si>
  <si>
    <t>2205.311015.72.629900.0000.000.0000</t>
  </si>
  <si>
    <t>Community Utilities of In.Twin Lakes Utilities Inc .Default.Other Misc Expense.Default Company.Default Reserve1.Default Reserve2</t>
  </si>
  <si>
    <t>2205.311020.00.629900.0000.000.0000</t>
  </si>
  <si>
    <t>Community Utilities of In.WSC of Indiana Inc W.Water.Other Misc Expense.Default Company.Default Reserve1.Default Reserve2</t>
  </si>
  <si>
    <t>2205.311025.10.629900.0000.000.0000</t>
  </si>
  <si>
    <t>Community Utilities of In.WSC of Indiana Inc W.Water - Allocation.Other Misc Expense.Default Company.Default Reserve1.Default Reserve2</t>
  </si>
  <si>
    <t>2205.311025.71.629900.0000.000.0000</t>
  </si>
  <si>
    <t>Community Utilities of In.WSC of Indiana Inc S.Wastewater.Other Misc Expense.Default Company.Default Reserve1.Default Reserve2</t>
  </si>
  <si>
    <t>2205.311030.15.629900.0000.000.0000</t>
  </si>
  <si>
    <t>Community Utilities of In.WSC of Indiana Inc S.Wastewater - Allocation.Other Misc Expense.Default Company.Default Reserve1.Default Reserve2</t>
  </si>
  <si>
    <t>2205.311030.72.629900.0000.000.0000</t>
  </si>
  <si>
    <t>Community Utilities of In.Indiana Water Service Inc.Water.Other Misc Expense.Default Company.Default Reserve1.Default Reserve2</t>
  </si>
  <si>
    <t>2205.311040.10.629900.0000.000.0000</t>
  </si>
  <si>
    <t>Community Utilities of In.Indiana Water Service Inc.Water - Allocation.Other Misc Expense.Default Company.Default Reserve1.Default Reserve2</t>
  </si>
  <si>
    <t>2205.311040.71.629900.0000.000.0000</t>
  </si>
  <si>
    <t>Community Utilities of In.Twin Lakes Utilities Inc .BS Combined.Other Misc Expense.Default Company.Default Reserve1.Default Reserve2</t>
  </si>
  <si>
    <t>2205.311045.97.629900.0000.000.0000</t>
  </si>
  <si>
    <t>630002</t>
  </si>
  <si>
    <t>Community Utilities of In.Twin Lakes Utilities Inc .Water.Commission Ordered Adjust.Default Company.Default Reserve1.Default Reserve2</t>
  </si>
  <si>
    <t>2205.311010.10.630002.0000.000.0000</t>
  </si>
  <si>
    <t>Community Utilities of In.Twin Lakes Utilities Inc .Wastewater.Commission Ordered Adjust.Default Company.Default Reserve1.Default Reserve2</t>
  </si>
  <si>
    <t>2205.311015.15.630002.0000.000.0000</t>
  </si>
  <si>
    <t>Community Utilities of In.WSC of Indiana Inc W.Water.Commission Ordered Adjust.Default Company.Default Reserve1.Default Reserve2</t>
  </si>
  <si>
    <t>2205.311025.10.630002.0000.000.0000</t>
  </si>
  <si>
    <t>Community Utilities of In.WSC of Indiana Inc S.Wastewater.Commission Ordered Adjust.Default Company.Default Reserve1.Default Reserve2</t>
  </si>
  <si>
    <t>2205.311030.15.630002.0000.000.0000</t>
  </si>
  <si>
    <t>641100</t>
  </si>
  <si>
    <t>Community Utilities of In.President-Midwest/Mid Atl.Cost Center - Regional - .FICA.Default Company.Default Reserve1.Default Reserve2</t>
  </si>
  <si>
    <t>2205.310000.75.641100.0000.000.0000</t>
  </si>
  <si>
    <t>Taxes Other Than Income Taxes</t>
  </si>
  <si>
    <t>Community Utilities of In.President-Midwest/Mid Atl.Cost Center - Regional.FICA.Default Company.Default Reserve1.Default Reserve2</t>
  </si>
  <si>
    <t>2205.310000.91.641100.0000.000.0000</t>
  </si>
  <si>
    <t>Community Utilities of In.State of IN Cost Center.Cost Center - Regional - .FICA.Default Company.Default Reserve1.Default Reserve2</t>
  </si>
  <si>
    <t>2205.311000.75.641100.0000.000.0000</t>
  </si>
  <si>
    <t>Community Utilities of In.State of IN Cost Center.Cost Center - Regional.FICA.Default Company.Default Reserve1.Default Reserve2</t>
  </si>
  <si>
    <t>2205.311000.91.641100.0000.000.0000</t>
  </si>
  <si>
    <t>Community Utilities of In.Twin Lakes Utilities Inc .Water.FICA.Default Company.Default Reserve1.Default Reserve2</t>
  </si>
  <si>
    <t>2205.311010.10.641100.0000.000.0000</t>
  </si>
  <si>
    <t>Community Utilities of In.Twin Lakes Utilities Inc .Water - Allocation.FICA.Default Company.Default Reserve1.Default Reserve2</t>
  </si>
  <si>
    <t>2205.311010.71.641100.0000.000.0000</t>
  </si>
  <si>
    <t>Community Utilities of In.Twin Lakes Utilities Inc .Wastewater.FICA.Default Company.Default Reserve1.Default Reserve2</t>
  </si>
  <si>
    <t>2205.311015.15.641100.0000.000.0000</t>
  </si>
  <si>
    <t>Community Utilities of In.Twin Lakes Utilities Inc .Wastewater - Allocation.FICA.Default Company.Default Reserve1.Default Reserve2</t>
  </si>
  <si>
    <t>2205.311015.72.641100.0000.000.0000</t>
  </si>
  <si>
    <t>Community Utilities of In.WSC of Indiana Inc W.Water - Allocation.FICA.Default Company.Default Reserve1.Default Reserve2</t>
  </si>
  <si>
    <t>2205.311025.71.641100.0000.000.0000</t>
  </si>
  <si>
    <t>Community Utilities of In.WSC of Indiana Inc S.Wastewater - Allocation.FICA.Default Company.Default Reserve1.Default Reserve2</t>
  </si>
  <si>
    <t>2205.311030.72.641100.0000.000.0000</t>
  </si>
  <si>
    <t>Community Utilities of In.Indiana Water Service Inc.Water - Allocation.FICA.Default Company.Default Reserve1.Default Reserve2</t>
  </si>
  <si>
    <t>2205.311040.71.641100.0000.000.0000</t>
  </si>
  <si>
    <t>642100</t>
  </si>
  <si>
    <t>Community Utilities of In.President-Midwest/Mid Atl.Cost Center - Regional - .Federal Unemployment Tax.Default Company.Default Reserve1.Default Reserve2</t>
  </si>
  <si>
    <t>2205.310000.75.642100.0000.000.0000</t>
  </si>
  <si>
    <t>Community Utilities of In.President-Midwest/Mid Atl.Cost Center - Regional.Federal Unemployment Tax.Default Company.Default Reserve1.Default Reserve2</t>
  </si>
  <si>
    <t>2205.310000.91.642100.0000.000.0000</t>
  </si>
  <si>
    <t>Community Utilities of In.State of IN Cost Center.Cost Center - Regional - .Federal Unemployment Tax.Default Company.Default Reserve1.Default Reserve2</t>
  </si>
  <si>
    <t>2205.311000.75.642100.0000.000.0000</t>
  </si>
  <si>
    <t>Community Utilities of In.State of IN Cost Center.Cost Center - Regional.Federal Unemployment Tax.Default Company.Default Reserve1.Default Reserve2</t>
  </si>
  <si>
    <t>2205.311000.91.642100.0000.000.0000</t>
  </si>
  <si>
    <t>Community Utilities of In.Twin Lakes Utilities Inc .Water.Federal Unemployment Tax.Default Company.Default Reserve1.Default Reserve2</t>
  </si>
  <si>
    <t>2205.311010.10.642100.0000.000.0000</t>
  </si>
  <si>
    <t>Community Utilities of In.Twin Lakes Utilities Inc .Water - Allocation.Federal Unemployment Tax.Default Company.Default Reserve1.Default Reserve2</t>
  </si>
  <si>
    <t>2205.311010.71.642100.0000.000.0000</t>
  </si>
  <si>
    <t>Community Utilities of In.Twin Lakes Utilities Inc .Wastewater.Federal Unemployment Tax.Default Company.Default Reserve1.Default Reserve2</t>
  </si>
  <si>
    <t>2205.311015.15.642100.0000.000.0000</t>
  </si>
  <si>
    <t>Community Utilities of In.Twin Lakes Utilities Inc .Wastewater - Allocation.Federal Unemployment Tax.Default Company.Default Reserve1.Default Reserve2</t>
  </si>
  <si>
    <t>2205.311015.72.642100.0000.000.0000</t>
  </si>
  <si>
    <t>Community Utilities of In.WSC of Indiana Inc W.Water - Allocation.Federal Unemployment Tax.Default Company.Default Reserve1.Default Reserve2</t>
  </si>
  <si>
    <t>2205.311025.71.642100.0000.000.0000</t>
  </si>
  <si>
    <t>Community Utilities of In.WSC of Indiana Inc S.Wastewater - Allocation.Federal Unemployment Tax.Default Company.Default Reserve1.Default Reserve2</t>
  </si>
  <si>
    <t>2205.311030.72.642100.0000.000.0000</t>
  </si>
  <si>
    <t>Community Utilities of In.Indiana Water Service Inc.Water - Allocation.Federal Unemployment Tax.Default Company.Default Reserve1.Default Reserve2</t>
  </si>
  <si>
    <t>2205.311040.71.642100.0000.000.0000</t>
  </si>
  <si>
    <t>642200</t>
  </si>
  <si>
    <t>Community Utilities of In.President-Midwest/Mid Atl.Cost Center - Regional - .State Unemployment Tax.Default Company.Default Reserve1.Default Reserve2</t>
  </si>
  <si>
    <t>2205.310000.75.642200.0000.000.0000</t>
  </si>
  <si>
    <t>Community Utilities of In.President-Midwest/Mid Atl.Cost Center - Regional.State Unemployment Tax.Default Company.Default Reserve1.Default Reserve2</t>
  </si>
  <si>
    <t>2205.310000.91.642200.0000.000.0000</t>
  </si>
  <si>
    <t>Community Utilities of In.State of IN Cost Center.Cost Center - Regional - .State Unemployment Tax.Default Company.Default Reserve1.Default Reserve2</t>
  </si>
  <si>
    <t>2205.311000.75.642200.0000.000.0000</t>
  </si>
  <si>
    <t>Community Utilities of In.State of IN Cost Center.Cost Center - Regional.State Unemployment Tax.Default Company.Default Reserve1.Default Reserve2</t>
  </si>
  <si>
    <t>2205.311000.91.642200.0000.000.0000</t>
  </si>
  <si>
    <t>Community Utilities of In.Twin Lakes Utilities Inc .Water.State Unemployment Tax.Default Company.Default Reserve1.Default Reserve2</t>
  </si>
  <si>
    <t>2205.311010.10.642200.0000.000.0000</t>
  </si>
  <si>
    <t>Community Utilities of In.Twin Lakes Utilities Inc .Water - Allocation.State Unemployment Tax.Default Company.Default Reserve1.Default Reserve2</t>
  </si>
  <si>
    <t>2205.311010.71.642200.0000.000.0000</t>
  </si>
  <si>
    <t>Community Utilities of In.Twin Lakes Utilities Inc .Wastewater.State Unemployment Tax.Default Company.Default Reserve1.Default Reserve2</t>
  </si>
  <si>
    <t>2205.311015.15.642200.0000.000.0000</t>
  </si>
  <si>
    <t>Community Utilities of In.Twin Lakes Utilities Inc .Wastewater - Allocation.State Unemployment Tax.Default Company.Default Reserve1.Default Reserve2</t>
  </si>
  <si>
    <t>2205.311015.72.642200.0000.000.0000</t>
  </si>
  <si>
    <t>Community Utilities of In.WSC of Indiana Inc W.Water - Allocation.State Unemployment Tax.Default Company.Default Reserve1.Default Reserve2</t>
  </si>
  <si>
    <t>2205.311025.71.642200.0000.000.0000</t>
  </si>
  <si>
    <t>Community Utilities of In.WSC of Indiana Inc S.Wastewater - Allocation.State Unemployment Tax.Default Company.Default Reserve1.Default Reserve2</t>
  </si>
  <si>
    <t>2205.311030.72.642200.0000.000.0000</t>
  </si>
  <si>
    <t>Community Utilities of In.Indiana Water Service Inc.Water - Allocation.State Unemployment Tax.Default Company.Default Reserve1.Default Reserve2</t>
  </si>
  <si>
    <t>2205.311040.71.642200.0000.000.0000</t>
  </si>
  <si>
    <t>643100</t>
  </si>
  <si>
    <t>Community Utilities of In.State of IN Cost Center.Cost Center - Regional - .Franchise Taxes.Default Company.Default Reserve1.Default Reserve2</t>
  </si>
  <si>
    <t>2205.311000.75.643100.0000.000.0000</t>
  </si>
  <si>
    <t>Community Utilities of In.State of IN Cost Center.Cost Center - Regional.Franchise Taxes.Default Company.Default Reserve1.Default Reserve2</t>
  </si>
  <si>
    <t>2205.311000.91.643100.0000.000.0000</t>
  </si>
  <si>
    <t>Community Utilities of In.Community Utilities of IN.Cost Center - Regional - .Franchise Taxes.Default Company.Default Reserve1.Default Reserve2</t>
  </si>
  <si>
    <t>2205.311005.75.643100.0000.000.0000</t>
  </si>
  <si>
    <t>Community Utilities of In.Community Utilities of IN.Cost Center - Regional.Franchise Taxes.Default Company.Default Reserve1.Default Reserve2</t>
  </si>
  <si>
    <t>2205.311005.91.643100.0000.000.0000</t>
  </si>
  <si>
    <t>Community Utilities of In.Twin Lakes Utilities Inc .Water - Allocation.Franchise Taxes.Default Company.Default Reserve1.Default Reserve2</t>
  </si>
  <si>
    <t>2205.311010.71.643100.0000.000.0000</t>
  </si>
  <si>
    <t>Community Utilities of In.Twin Lakes Utilities Inc .Wastewater - Allocation.Franchise Taxes.Default Company.Default Reserve1.Default Reserve2</t>
  </si>
  <si>
    <t>2205.311015.72.643100.0000.000.0000</t>
  </si>
  <si>
    <t>Community Utilities of In.WSC of Indiana Inc W.Water - Allocation.Franchise Taxes.Default Company.Default Reserve1.Default Reserve2</t>
  </si>
  <si>
    <t>2205.311025.71.643100.0000.000.0000</t>
  </si>
  <si>
    <t>Community Utilities of In.WSC of Indiana Inc S.Wastewater - Allocation.Franchise Taxes.Default Company.Default Reserve1.Default Reserve2</t>
  </si>
  <si>
    <t>2205.311030.72.643100.0000.000.0000</t>
  </si>
  <si>
    <t>Community Utilities of In.Indiana Water Service Inc.Water - Allocation.Franchise Taxes.Default Company.Default Reserve1.Default Reserve2</t>
  </si>
  <si>
    <t>2205.311040.71.643100.0000.000.0000</t>
  </si>
  <si>
    <t>643200</t>
  </si>
  <si>
    <t>Community Utilities of In.Indiana Water Service Inc.Water.Gross Receipts Taxes.Default Company.Default Reserve1.Default Reserve2</t>
  </si>
  <si>
    <t>2205.311040.10.643200.0000.000.0000</t>
  </si>
  <si>
    <t>643300</t>
  </si>
  <si>
    <t>Community Utilities of In.Twin Lakes Utilities Inc .Water.Personal Property Taxes.Default Company.Default Reserve1.Default Reserve2</t>
  </si>
  <si>
    <t>2205.311010.10.643300.0000.000.0000</t>
  </si>
  <si>
    <t>Community Utilities of In.Twin Lakes Utilities Inc .Water - Allocation.Personal Property Taxes.Default Company.Default Reserve1.Default Reserve2</t>
  </si>
  <si>
    <t>2205.311010.71.643300.0000.000.0000</t>
  </si>
  <si>
    <t>Community Utilities of In.Twin Lakes Utilities Inc .Wastewater - Allocation.Personal Property Taxes.Default Company.Default Reserve1.Default Reserve2</t>
  </si>
  <si>
    <t>2205.311015.72.643300.0000.000.0000</t>
  </si>
  <si>
    <t>Community Utilities of In.WSC of Indiana Inc W.Water.Personal Property Taxes.Default Company.Default Reserve1.Default Reserve2</t>
  </si>
  <si>
    <t>2205.311025.10.643300.0000.000.0000</t>
  </si>
  <si>
    <t>Community Utilities of In.WSC of Indiana Inc W.Water - Allocation.Personal Property Taxes.Default Company.Default Reserve1.Default Reserve2</t>
  </si>
  <si>
    <t>2205.311025.71.643300.0000.000.0000</t>
  </si>
  <si>
    <t>Community Utilities of In.WSC of Indiana Inc S.Wastewater - Allocation.Personal Property Taxes.Default Company.Default Reserve1.Default Reserve2</t>
  </si>
  <si>
    <t>2205.311030.72.643300.0000.000.0000</t>
  </si>
  <si>
    <t>Community Utilities of In.Indiana Water Service Inc.Water.Personal Property Taxes.Default Company.Default Reserve1.Default Reserve2</t>
  </si>
  <si>
    <t>2205.311040.10.643300.0000.000.0000</t>
  </si>
  <si>
    <t>Community Utilities of In.Indiana Water Service Inc.Water - Allocation.Personal Property Taxes.Default Company.Default Reserve1.Default Reserve2</t>
  </si>
  <si>
    <t>2205.311040.71.643300.0000.000.0000</t>
  </si>
  <si>
    <t>Community Utilities of In.Twin Lakes Utilities Inc .BS Combined.Personal Property Taxes.Default Company.Default Reserve1.Default Reserve2</t>
  </si>
  <si>
    <t>2205.311045.97.643300.0000.000.0000</t>
  </si>
  <si>
    <t>Community Utilities of In.WSC Indiana BS.BS Combined.Personal Property Taxes.Default Company.Default Reserve1.Default Reserve2</t>
  </si>
  <si>
    <t>2205.311050.97.643300.0000.000.0000</t>
  </si>
  <si>
    <t>643400</t>
  </si>
  <si>
    <t>Community Utilities of In.Twin Lakes Utilities Inc .Water.Real Estate Taxes.Default Company.Default Reserve1.Default Reserve2</t>
  </si>
  <si>
    <t>2205.311010.10.643400.0000.000.0000</t>
  </si>
  <si>
    <t>Community Utilities of In.Twin Lakes Utilities Inc .Water - Allocation.Real Estate Taxes.Default Company.Default Reserve1.Default Reserve2</t>
  </si>
  <si>
    <t>2205.311010.71.643400.0000.000.0000</t>
  </si>
  <si>
    <t>Community Utilities of In.Twin Lakes Utilities Inc .Wastewater - Allocation.Real Estate Taxes.Default Company.Default Reserve1.Default Reserve2</t>
  </si>
  <si>
    <t>2205.311015.72.643400.0000.000.0000</t>
  </si>
  <si>
    <t>Community Utilities of In.WSC of Indiana Inc W.Water.Real Estate Taxes.Default Company.Default Reserve1.Default Reserve2</t>
  </si>
  <si>
    <t>2205.311025.10.643400.0000.000.0000</t>
  </si>
  <si>
    <t>Community Utilities of In.WSC of Indiana Inc W.Water - Allocation.Real Estate Taxes.Default Company.Default Reserve1.Default Reserve2</t>
  </si>
  <si>
    <t>2205.311025.71.643400.0000.000.0000</t>
  </si>
  <si>
    <t>Community Utilities of In.WSC of Indiana Inc S.Wastewater - Allocation.Real Estate Taxes.Default Company.Default Reserve1.Default Reserve2</t>
  </si>
  <si>
    <t>2205.311030.72.643400.0000.000.0000</t>
  </si>
  <si>
    <t>Community Utilities of In.Indiana Water Service Inc.Water.Real Estate Taxes.Default Company.Default Reserve1.Default Reserve2</t>
  </si>
  <si>
    <t>2205.311040.10.643400.0000.000.0000</t>
  </si>
  <si>
    <t>Community Utilities of In.Indiana Water Service Inc.Water - Allocation.Real Estate Taxes.Default Company.Default Reserve1.Default Reserve2</t>
  </si>
  <si>
    <t>2205.311040.71.643400.0000.000.0000</t>
  </si>
  <si>
    <t>Community Utilities of In.Twin Lakes Utilities Inc .BS Combined.Real Estate Taxes.Default Company.Default Reserve1.Default Reserve2</t>
  </si>
  <si>
    <t>2205.311045.97.643400.0000.000.0000</t>
  </si>
  <si>
    <t>Community Utilities of In.WSC Indiana BS.BS Combined.Real Estate Taxes.Default Company.Default Reserve1.Default Reserve2</t>
  </si>
  <si>
    <t>2205.311050.97.643400.0000.000.0000</t>
  </si>
  <si>
    <t>643500</t>
  </si>
  <si>
    <t>Community Utilities of In.Twin Lakes Utilities Inc .Water - Allocation.Sales And Use Taxes.Default Company.Default Reserve1.Default Reserve2</t>
  </si>
  <si>
    <t>2205.311010.71.643500.0000.000.0000</t>
  </si>
  <si>
    <t>Community Utilities of In.Twin Lakes Utilities Inc .Wastewater - Allocation.Sales And Use Taxes.Default Company.Default Reserve1.Default Reserve2</t>
  </si>
  <si>
    <t>2205.311015.72.643500.0000.000.0000</t>
  </si>
  <si>
    <t>Community Utilities of In.Indiana Water Service Inc.Water - Allocation.Sales And Use Taxes.Default Company.Default Reserve1.Default Reserve2</t>
  </si>
  <si>
    <t>2205.311040.71.643500.0000.000.0000</t>
  </si>
  <si>
    <t>643600</t>
  </si>
  <si>
    <t>Community Utilities of In.Twin Lakes Utilities Inc .Water.Utility/Commission Taxes.Default Company.Default Reserve1.Default Reserve2</t>
  </si>
  <si>
    <t>2205.311010.10.643600.0000.000.0000</t>
  </si>
  <si>
    <t>Community Utilities of In.Twin Lakes Utilities Inc .Wastewater.Utility/Commission Taxes.Default Company.Default Reserve1.Default Reserve2</t>
  </si>
  <si>
    <t>2205.311015.15.643600.0000.000.0000</t>
  </si>
  <si>
    <t>Community Utilities of In.WSC of Indiana Inc W.Water.Utility/Commission Taxes.Default Company.Default Reserve1.Default Reserve2</t>
  </si>
  <si>
    <t>2205.311025.10.643600.0000.000.0000</t>
  </si>
  <si>
    <t>Community Utilities of In.WSC of Indiana Inc S.Wastewater.Utility/Commission Taxes.Default Company.Default Reserve1.Default Reserve2</t>
  </si>
  <si>
    <t>2205.311030.15.643600.0000.000.0000</t>
  </si>
  <si>
    <t>Community Utilities of In.Indiana Water Service Inc.Water.Utility/Commission Taxes.Default Company.Default Reserve1.Default Reserve2</t>
  </si>
  <si>
    <t>2205.311040.10.643600.0000.000.0000</t>
  </si>
  <si>
    <t>Community Utilities of In.Twin Lakes Utilities Inc .BS Combined.Utility/Commission Taxes.Default Company.Default Reserve1.Default Reserve2</t>
  </si>
  <si>
    <t>2205.311045.97.643600.0000.000.0000</t>
  </si>
  <si>
    <t>Community Utilities of In.WSC Indiana BS.BS Combined.Utility/Commission Taxes.Default Company.Default Reserve1.Default Reserve2</t>
  </si>
  <si>
    <t>2205.311050.97.643600.0000.000.0000</t>
  </si>
  <si>
    <t>643700</t>
  </si>
  <si>
    <t>Community Utilities of In.State of IN Cost Center.Cost Center - Regional - .Other General Taxes.Default Company.Default Reserve1.Default Reserve2</t>
  </si>
  <si>
    <t>2205.311000.75.643700.0000.000.0000</t>
  </si>
  <si>
    <t>Community Utilities of In.State of IN Cost Center.Cost Center - Regional.Other General Taxes.Default Company.Default Reserve1.Default Reserve2</t>
  </si>
  <si>
    <t>2205.311000.91.643700.0000.000.0000</t>
  </si>
  <si>
    <t>Community Utilities of In.Community Utilities of IN.Cost Center - Regional.Other General Taxes.Default Company.Default Reserve1.Default Reserve2</t>
  </si>
  <si>
    <t>2205.311005.91.643700.0000.000.0000</t>
  </si>
  <si>
    <t>Community Utilities of In.Twin Lakes Utilities Inc .Water.Other General Taxes.Default Company.Default Reserve1.Default Reserve2</t>
  </si>
  <si>
    <t>2205.311010.10.643700.0000.000.0000</t>
  </si>
  <si>
    <t>Community Utilities of In.Twin Lakes Utilities Inc .Water - Allocation.Other General Taxes.Default Company.Default Reserve1.Default Reserve2</t>
  </si>
  <si>
    <t>2205.311010.71.643700.0000.000.0000</t>
  </si>
  <si>
    <t>Community Utilities of In.Twin Lakes Utilities Inc .Wastewater.Other General Taxes.Default Company.Default Reserve1.Default Reserve2</t>
  </si>
  <si>
    <t>2205.311015.15.643700.0000.000.0000</t>
  </si>
  <si>
    <t>Community Utilities of In.Twin Lakes Utilities Inc .Wastewater - Allocation.Other General Taxes.Default Company.Default Reserve1.Default Reserve2</t>
  </si>
  <si>
    <t>2205.311015.72.643700.0000.000.0000</t>
  </si>
  <si>
    <t>Community Utilities of In.WSC of Indiana Inc W.Water.Other General Taxes.Default Company.Default Reserve1.Default Reserve2</t>
  </si>
  <si>
    <t>2205.311025.10.643700.0000.000.0000</t>
  </si>
  <si>
    <t>Community Utilities of In.WSC of Indiana Inc W.Water - Allocation.Other General Taxes.Default Company.Default Reserve1.Default Reserve2</t>
  </si>
  <si>
    <t>2205.311025.71.643700.0000.000.0000</t>
  </si>
  <si>
    <t>Community Utilities of In.WSC of Indiana Inc S.Wastewater.Other General Taxes.Default Company.Default Reserve1.Default Reserve2</t>
  </si>
  <si>
    <t>2205.311030.15.643700.0000.000.0000</t>
  </si>
  <si>
    <t>Community Utilities of In.WSC of Indiana Inc S.Wastewater - Allocation.Other General Taxes.Default Company.Default Reserve1.Default Reserve2</t>
  </si>
  <si>
    <t>2205.311030.72.643700.0000.000.0000</t>
  </si>
  <si>
    <t>Community Utilities of In.Indiana Water Service Inc.Water.Other General Taxes.Default Company.Default Reserve1.Default Reserve2</t>
  </si>
  <si>
    <t>2205.311040.10.643700.0000.000.0000</t>
  </si>
  <si>
    <t>Community Utilities of In.Indiana Water Service Inc.Water - Allocation.Other General Taxes.Default Company.Default Reserve1.Default Reserve2</t>
  </si>
  <si>
    <t>2205.311040.71.643700.0000.000.0000</t>
  </si>
  <si>
    <t>Community Utilities of In.Twin Lakes Utilities Inc .BS Combined.Other General Taxes.Default Company.Default Reserve1.Default Reserve2</t>
  </si>
  <si>
    <t>2205.311045.97.643700.0000.000.0000</t>
  </si>
  <si>
    <t>Community Utilities of In.WSC Indiana BS.BS Combined.Other General Taxes.Default Company.Default Reserve1.Default Reserve2</t>
  </si>
  <si>
    <t>2205.311050.97.643700.0000.000.0000</t>
  </si>
  <si>
    <t>691000</t>
  </si>
  <si>
    <t>Community Utilities of In.State of IN Cost Center.Cost Center - Regional - .Corporate Allocation.Default Company.Default Reserve1.Default Reserve2</t>
  </si>
  <si>
    <t>2205.311000.75.691000.0000.000.0000</t>
  </si>
  <si>
    <t>Allocations (CAM)</t>
  </si>
  <si>
    <t>Community Utilities of In.State of IN Cost Center.Cost Center - Regional.Corporate Allocation.Default Company.Default Reserve1.Default Reserve2</t>
  </si>
  <si>
    <t>2205.311000.91.691000.0000.000.0000</t>
  </si>
  <si>
    <t>Community Utilities of In.Twin Lakes Utilities Inc .Water - Allocation.Corporate Allocation.Default Company.Default Reserve1.Default Reserve2</t>
  </si>
  <si>
    <t>2205.311010.71.691000.0000.000.0000</t>
  </si>
  <si>
    <t>Community Utilities of In.Twin Lakes Utilities Inc .Water - Allocation.Corporate Allocation.Corix Infrastructure Inc\..Default Reserve1.Default Reserve2</t>
  </si>
  <si>
    <t>2205.311010.71.691000.1010.000.0000</t>
  </si>
  <si>
    <t>Community Utilities of In.Twin Lakes Utilities Inc .Wastewater - Allocation.Corporate Allocation.Default Company.Default Reserve1.Default Reserve2</t>
  </si>
  <si>
    <t>2205.311015.72.691000.0000.000.0000</t>
  </si>
  <si>
    <t>Community Utilities of In.Twin Lakes Utilities Inc .Wastewater - Allocation.Corporate Allocation.Corix Infrastructure Inc\..Default Reserve1.Default Reserve2</t>
  </si>
  <si>
    <t>2205.311015.72.691000.1010.000.0000</t>
  </si>
  <si>
    <t>Community Utilities of In.WSC of Indiana Inc W.Water - Allocation.Corporate Allocation.Default Company.Default Reserve1.Default Reserve2</t>
  </si>
  <si>
    <t>2205.311025.71.691000.0000.000.0000</t>
  </si>
  <si>
    <t>Community Utilities of In.WSC of Indiana Inc W.Water - Allocation.Corporate Allocation.Corix Infrastructure Inc\..Default Reserve1.Default Reserve2</t>
  </si>
  <si>
    <t>2205.311025.71.691000.1010.000.0000</t>
  </si>
  <si>
    <t>Community Utilities of In.WSC of Indiana Inc S.Wastewater - Allocation.Corporate Allocation.Default Company.Default Reserve1.Default Reserve2</t>
  </si>
  <si>
    <t>2205.311030.72.691000.0000.000.0000</t>
  </si>
  <si>
    <t>Community Utilities of In.WSC of Indiana Inc S.Wastewater - Allocation.Corporate Allocation.Corix Infrastructure Inc\..Default Reserve1.Default Reserve2</t>
  </si>
  <si>
    <t>2205.311030.72.691000.1010.000.0000</t>
  </si>
  <si>
    <t>Community Utilities of In.Indiana Water Service Inc.Water - Allocation.Corporate Allocation.Default Company.Default Reserve1.Default Reserve2</t>
  </si>
  <si>
    <t>2205.311040.71.691000.0000.000.0000</t>
  </si>
  <si>
    <t>Community Utilities of In.Indiana Water Service Inc.Water - Allocation.Corporate Allocation.Corix Infrastructure Inc\..Default Reserve1.Default Reserve2</t>
  </si>
  <si>
    <t>2205.311040.71.691000.1010.000.0000</t>
  </si>
  <si>
    <t>692000</t>
  </si>
  <si>
    <t>Community Utilities of In.State of IN Cost Center.Cost Center - Regional - .Regional Allocation.Default Company.Default Reserve1.Default Reserve2</t>
  </si>
  <si>
    <t>2205.311000.75.692000.0000.000.0000</t>
  </si>
  <si>
    <t>Community Utilities of In.State of IN Cost Center.Cost Center - Regional.Regional Allocation.Default Company.Default Reserve1.Default Reserve2</t>
  </si>
  <si>
    <t>2205.311000.91.692000.0000.000.0000</t>
  </si>
  <si>
    <t>Community Utilities of In.Twin Lakes Utilities Inc .Water - Allocation.Regional Allocation.Default Company.Default Reserve1.Default Reserve2</t>
  </si>
  <si>
    <t>2205.311010.71.692000.0000.000.0000</t>
  </si>
  <si>
    <t>Community Utilities of In.Twin Lakes Utilities Inc .Wastewater - Allocation.Regional Allocation.Default Company.Default Reserve1.Default Reserve2</t>
  </si>
  <si>
    <t>2205.311015.72.692000.0000.000.0000</t>
  </si>
  <si>
    <t>Community Utilities of In.WSC of Indiana Inc W.Water - Allocation.Regional Allocation.Default Company.Default Reserve1.Default Reserve2</t>
  </si>
  <si>
    <t>2205.311025.71.692000.0000.000.0000</t>
  </si>
  <si>
    <t>Community Utilities of In.WSC of Indiana Inc S.Wastewater - Allocation.Regional Allocation.Default Company.Default Reserve1.Default Reserve2</t>
  </si>
  <si>
    <t>2205.311030.72.692000.0000.000.0000</t>
  </si>
  <si>
    <t>Community Utilities of In.Indiana Water Service Inc.Water - Allocation.Regional Allocation.Default Company.Default Reserve1.Default Reserve2</t>
  </si>
  <si>
    <t>2205.311040.71.692000.0000.000.0000</t>
  </si>
  <si>
    <t>710201</t>
  </si>
  <si>
    <t>Community Utilities of In.Twin Lakes Utilities Inc .Water.Dep -  Organization.Default Company.Default Reserve1.Default Reserve2</t>
  </si>
  <si>
    <t>2205.311010.10.710201.0000.000.0000</t>
  </si>
  <si>
    <t>Depreciation - Property, Plant and Equipment</t>
  </si>
  <si>
    <t>Community Utilities of In.Twin Lakes Utilities Inc .Wastewater.Dep -  Organization.Default Company.Default Reserve1.Default Reserve2</t>
  </si>
  <si>
    <t>2205.311015.15.710201.0000.000.0000</t>
  </si>
  <si>
    <t>Community Utilities of In.WSC of Indiana Inc W.Water.Dep -  Organization.Default Company.Default Reserve1.Default Reserve2</t>
  </si>
  <si>
    <t>2205.311025.10.710201.0000.000.0000</t>
  </si>
  <si>
    <t>Community Utilities of In.WSC of Indiana Inc S.Wastewater.Dep -  Organization.Default Company.Default Reserve1.Default Reserve2</t>
  </si>
  <si>
    <t>2205.311030.15.710201.0000.000.0000</t>
  </si>
  <si>
    <t>Community Utilities of In.Indiana Water Service Inc.Water.Dep -  Organization.Default Company.Default Reserve1.Default Reserve2</t>
  </si>
  <si>
    <t>2205.311040.10.710201.0000.000.0000</t>
  </si>
  <si>
    <t>710202</t>
  </si>
  <si>
    <t>Community Utilities of In.Twin Lakes Utilities Inc .Water.Dep -  Franchises.Default Company.Default Reserve1.Default Reserve2</t>
  </si>
  <si>
    <t>2205.311010.10.710202.0000.000.0000</t>
  </si>
  <si>
    <t>Community Utilities of In.WSC of Indiana Inc W.Water.Dep -  Franchises.Default Company.Default Reserve1.Default Reserve2</t>
  </si>
  <si>
    <t>2205.311025.10.710202.0000.000.0000</t>
  </si>
  <si>
    <t>Community Utilities of In.WSC of Indiana Inc S.Wastewater.Dep -  Franchises.Default Company.Default Reserve1.Default Reserve2</t>
  </si>
  <si>
    <t>2205.311030.15.710202.0000.000.0000</t>
  </si>
  <si>
    <t>710203</t>
  </si>
  <si>
    <t>Community Utilities of In.Twin Lakes Utilities Inc .Water.Dep -  Struct and Improv .Default Company.Default Reserve1.Default Reserve2</t>
  </si>
  <si>
    <t>2205.311010.10.710203.0000.000.0000</t>
  </si>
  <si>
    <t>Community Utilities of In.Twin Lakes Utilities Inc .Wastewater.Dep -  Struct and Improv .Default Company.Default Reserve1.Default Reserve2</t>
  </si>
  <si>
    <t>2205.311015.15.710203.0000.000.0000</t>
  </si>
  <si>
    <t>Community Utilities of In.WSC of Indiana Inc W.Water.Dep -  Struct and Improv .Default Company.Default Reserve1.Default Reserve2</t>
  </si>
  <si>
    <t>2205.311025.10.710203.0000.000.0000</t>
  </si>
  <si>
    <t>Community Utilities of In.WSC of Indiana Inc S.Wastewater.Dep -  Struct and Improv .Default Company.Default Reserve1.Default Reserve2</t>
  </si>
  <si>
    <t>2205.311030.15.710203.0000.000.0000</t>
  </si>
  <si>
    <t>710204</t>
  </si>
  <si>
    <t>2205.311010.10.710204.0000.000.0000</t>
  </si>
  <si>
    <t>2205.311025.10.710204.0000.000.0000</t>
  </si>
  <si>
    <t>Community Utilities of In.Indiana Water Service Inc.Water.Dep -  Struct and Improv .Default Company.Default Reserve1.Default Reserve2</t>
  </si>
  <si>
    <t>2205.311040.10.710204.0000.000.0000</t>
  </si>
  <si>
    <t>710205</t>
  </si>
  <si>
    <t>2205.311010.10.710205.0000.000.0000</t>
  </si>
  <si>
    <t>2205.311025.10.710205.0000.000.0000</t>
  </si>
  <si>
    <t>710206</t>
  </si>
  <si>
    <t>2205.311040.10.710206.0000.000.0000</t>
  </si>
  <si>
    <t>710207</t>
  </si>
  <si>
    <t>2205.311015.15.710207.0000.000.0000</t>
  </si>
  <si>
    <t>710208</t>
  </si>
  <si>
    <t>2205.311015.15.710208.0000.000.0000</t>
  </si>
  <si>
    <t>2205.311030.15.710208.0000.000.0000</t>
  </si>
  <si>
    <t>710209</t>
  </si>
  <si>
    <t>2205.311015.15.710209.0000.000.0000</t>
  </si>
  <si>
    <t>2205.311030.15.710209.0000.000.0000</t>
  </si>
  <si>
    <t>710210</t>
  </si>
  <si>
    <t>2205.311015.15.710210.0000.000.0000</t>
  </si>
  <si>
    <t>710220</t>
  </si>
  <si>
    <t>Community Utilities of In.State of IN Cost Center.Cost Center - Regional - .Dep -  Struct and Improv .Default Company.Default Reserve1.Default Reserve2</t>
  </si>
  <si>
    <t>2205.311000.75.710220.0000.000.0000</t>
  </si>
  <si>
    <t>Community Utilities of In.State of IN Cost Center.Cost Center - Regional.Dep -  Struct and Improv .Default Company.Default Reserve1.Default Reserve2</t>
  </si>
  <si>
    <t>2205.311000.91.710220.0000.000.0000</t>
  </si>
  <si>
    <t>2205.311010.10.710220.0000.000.0000</t>
  </si>
  <si>
    <t>Community Utilities of In.Twin Lakes Utilities Inc .Water - Allocation.Dep -  Struct and Improv .Default Company.Default Reserve1.Default Reserve2</t>
  </si>
  <si>
    <t>2205.311010.71.710220.0000.000.0000</t>
  </si>
  <si>
    <t>Community Utilities of In.Twin Lakes Utilities Inc .Wastewater - Allocation.Dep -  Struct and Improv .Default Company.Default Reserve1.Default Reserve2</t>
  </si>
  <si>
    <t>2205.311015.72.710220.0000.000.0000</t>
  </si>
  <si>
    <t>2205.311025.10.710220.0000.000.0000</t>
  </si>
  <si>
    <t>Community Utilities of In.WSC of Indiana Inc W.Water - Allocation.Dep -  Struct and Improv .Default Company.Default Reserve1.Default Reserve2</t>
  </si>
  <si>
    <t>2205.311025.71.710220.0000.000.0000</t>
  </si>
  <si>
    <t>Community Utilities of In.WSC of Indiana Inc S.Wastewater - Allocation.Dep -  Struct and Improv .Default Company.Default Reserve1.Default Reserve2</t>
  </si>
  <si>
    <t>2205.311030.72.710220.0000.000.0000</t>
  </si>
  <si>
    <t>Community Utilities of In.Indiana Water Service Inc.Water - Allocation.Dep -  Struct and Improv .Default Company.Default Reserve1.Default Reserve2</t>
  </si>
  <si>
    <t>2205.311040.71.710220.0000.000.0000</t>
  </si>
  <si>
    <t>710223</t>
  </si>
  <si>
    <t>Community Utilities of In.Twin Lakes Utilities Inc .Water.Dep -  Wells and Springs.Default Company.Default Reserve1.Default Reserve2</t>
  </si>
  <si>
    <t>2205.311010.10.710223.0000.000.0000</t>
  </si>
  <si>
    <t>Community Utilities of In.WSC of Indiana Inc W.Water.Dep -  Wells and Springs.Default Company.Default Reserve1.Default Reserve2</t>
  </si>
  <si>
    <t>2205.311025.10.710223.0000.000.0000</t>
  </si>
  <si>
    <t>Community Utilities of In.Indiana Water Service Inc.Water.Dep -  Wells and Springs.Default Company.Default Reserve1.Default Reserve2</t>
  </si>
  <si>
    <t>2205.311040.10.710223.0000.000.0000</t>
  </si>
  <si>
    <t>710225</t>
  </si>
  <si>
    <t>Community Utilities of In.Twin Lakes Utilities Inc .Water.Dep -  Supply Mains.Default Company.Default Reserve1.Default Reserve2</t>
  </si>
  <si>
    <t>2205.311010.10.710225.0000.000.0000</t>
  </si>
  <si>
    <t>Community Utilities of In.WSC of Indiana Inc W.Water.Dep -  Supply Mains.Default Company.Default Reserve1.Default Reserve2</t>
  </si>
  <si>
    <t>2205.311025.10.710225.0000.000.0000</t>
  </si>
  <si>
    <t>Community Utilities of In.Indiana Water Service Inc.Water.Dep -  Supply Mains.Default Company.Default Reserve1.Default Reserve2</t>
  </si>
  <si>
    <t>2205.311040.10.710225.0000.000.0000</t>
  </si>
  <si>
    <t>710226</t>
  </si>
  <si>
    <t>Community Utilities of In.Twin Lakes Utilities Inc .Water.Dep -  Power Generation E.Default Company.Default Reserve1.Default Reserve2</t>
  </si>
  <si>
    <t>2205.311010.10.710226.0000.000.0000</t>
  </si>
  <si>
    <t>Community Utilities of In.WSC of Indiana Inc W.Water.Dep -  Power Generation E.Default Company.Default Reserve1.Default Reserve2</t>
  </si>
  <si>
    <t>2205.311025.10.710226.0000.000.0000</t>
  </si>
  <si>
    <t>Community Utilities of In.WSC of Indiana Inc S.Wastewater.Dep -  Power Generation E.Default Company.Default Reserve1.Default Reserve2</t>
  </si>
  <si>
    <t>2205.311030.15.710226.0000.000.0000</t>
  </si>
  <si>
    <t>710227</t>
  </si>
  <si>
    <t>Community Utilities of In.Twin Lakes Utilities Inc .Water.Dep -  Electric Pump Equi.Default Company.Default Reserve1.Default Reserve2</t>
  </si>
  <si>
    <t>2205.311010.10.710227.0000.000.0000</t>
  </si>
  <si>
    <t>Community Utilities of In.WSC of Indiana Inc W.Water.Dep -  Electric Pump Equi.Default Company.Default Reserve1.Default Reserve2</t>
  </si>
  <si>
    <t>2205.311025.10.710227.0000.000.0000</t>
  </si>
  <si>
    <t>710228</t>
  </si>
  <si>
    <t>2205.311010.10.710228.0000.000.0000</t>
  </si>
  <si>
    <t>2205.311025.10.710228.0000.000.0000</t>
  </si>
  <si>
    <t>Community Utilities of In.Indiana Water Service Inc.Water.Dep -  Electric Pump Equi.Default Company.Default Reserve1.Default Reserve2</t>
  </si>
  <si>
    <t>2205.311040.10.710228.0000.000.0000</t>
  </si>
  <si>
    <t>710229</t>
  </si>
  <si>
    <t>2205.311010.10.710229.0000.000.0000</t>
  </si>
  <si>
    <t>710230</t>
  </si>
  <si>
    <t>Community Utilities of In.Twin Lakes Utilities Inc .Water.Dep -  Water Treatment Eq.Default Company.Default Reserve1.Default Reserve2</t>
  </si>
  <si>
    <t>2205.311010.10.710230.0000.000.0000</t>
  </si>
  <si>
    <t>Community Utilities of In.WSC of Indiana Inc W.Water.Dep -  Water Treatment Eq.Default Company.Default Reserve1.Default Reserve2</t>
  </si>
  <si>
    <t>2205.311025.10.710230.0000.000.0000</t>
  </si>
  <si>
    <t>Community Utilities of In.Indiana Water Service Inc.Water.Dep -  Water Treatment Eq.Default Company.Default Reserve1.Default Reserve2</t>
  </si>
  <si>
    <t>2205.311040.10.710230.0000.000.0000</t>
  </si>
  <si>
    <t>710231</t>
  </si>
  <si>
    <t>Community Utilities of In.Twin Lakes Utilities Inc .Water.Dep -  Dist Resv and Stan.Default Company.Default Reserve1.Default Reserve2</t>
  </si>
  <si>
    <t>2205.311010.10.710231.0000.000.0000</t>
  </si>
  <si>
    <t>Community Utilities of In.WSC of Indiana Inc W.Water.Dep -  Dist Resv and Stan.Default Company.Default Reserve1.Default Reserve2</t>
  </si>
  <si>
    <t>2205.311025.10.710231.0000.000.0000</t>
  </si>
  <si>
    <t>Community Utilities of In.Indiana Water Service Inc.Water.Dep -  Dist Resv and Stan.Default Company.Default Reserve1.Default Reserve2</t>
  </si>
  <si>
    <t>2205.311040.10.710231.0000.000.0000</t>
  </si>
  <si>
    <t>710232</t>
  </si>
  <si>
    <t>Community Utilities of In.Twin Lakes Utilities Inc .Water.Dep -  Trans and Distr Ma.Default Company.Default Reserve1.Default Reserve2</t>
  </si>
  <si>
    <t>2205.311010.10.710232.0000.000.0000</t>
  </si>
  <si>
    <t>Community Utilities of In.WSC of Indiana Inc W.Water.Dep -  Trans and Distr Ma.Default Company.Default Reserve1.Default Reserve2</t>
  </si>
  <si>
    <t>2205.311025.10.710232.0000.000.0000</t>
  </si>
  <si>
    <t>Community Utilities of In.Indiana Water Service Inc.Water.Dep -  Trans and Distr Ma.Default Company.Default Reserve1.Default Reserve2</t>
  </si>
  <si>
    <t>2205.311040.10.710232.0000.000.0000</t>
  </si>
  <si>
    <t>710233</t>
  </si>
  <si>
    <t>Community Utilities of In.Twin Lakes Utilities Inc .Water.Dep -  Service Lines.Default Company.Default Reserve1.Default Reserve2</t>
  </si>
  <si>
    <t>2205.311010.10.710233.0000.000.0000</t>
  </si>
  <si>
    <t>Community Utilities of In.WSC of Indiana Inc W.Water.Dep -  Service Lines.Default Company.Default Reserve1.Default Reserve2</t>
  </si>
  <si>
    <t>2205.311025.10.710233.0000.000.0000</t>
  </si>
  <si>
    <t>Community Utilities of In.Indiana Water Service Inc.Water.Dep -  Service Lines.Default Company.Default Reserve1.Default Reserve2</t>
  </si>
  <si>
    <t>2205.311040.10.710233.0000.000.0000</t>
  </si>
  <si>
    <t>710234</t>
  </si>
  <si>
    <t>Community Utilities of In.State of IN Cost Center.Cost Center - Regional - .Dep -  Meters.Default Company.Default Reserve1.Default Reserve2</t>
  </si>
  <si>
    <t>2205.311000.75.710234.0000.000.0000</t>
  </si>
  <si>
    <t>Community Utilities of In.State of IN Cost Center.Cost Center - Regional.Dep -  Meters.Default Company.Default Reserve1.Default Reserve2</t>
  </si>
  <si>
    <t>2205.311000.91.710234.0000.000.0000</t>
  </si>
  <si>
    <t>Community Utilities of In.Twin Lakes Utilities Inc .Water.Dep -  Meters.Default Company.Default Reserve1.Default Reserve2</t>
  </si>
  <si>
    <t>2205.311010.10.710234.0000.000.0000</t>
  </si>
  <si>
    <t>Community Utilities of In.Twin Lakes Utilities Inc .Water - Allocation.Dep -  Meters.Default Company.Default Reserve1.Default Reserve2</t>
  </si>
  <si>
    <t>2205.311010.71.710234.0000.000.0000</t>
  </si>
  <si>
    <t>Community Utilities of In.Twin Lakes Utilities Inc .Wastewater - Allocation.Dep -  Meters.Default Company.Default Reserve1.Default Reserve2</t>
  </si>
  <si>
    <t>2205.311015.72.710234.0000.000.0000</t>
  </si>
  <si>
    <t>Community Utilities of In.WSC of Indiana Inc W.Water.Dep -  Meters.Default Company.Default Reserve1.Default Reserve2</t>
  </si>
  <si>
    <t>2205.311025.10.710234.0000.000.0000</t>
  </si>
  <si>
    <t>Community Utilities of In.WSC of Indiana Inc W.Water - Allocation.Dep -  Meters.Default Company.Default Reserve1.Default Reserve2</t>
  </si>
  <si>
    <t>2205.311025.71.710234.0000.000.0000</t>
  </si>
  <si>
    <t>Community Utilities of In.WSC of Indiana Inc S.Wastewater - Allocation.Dep -  Meters.Default Company.Default Reserve1.Default Reserve2</t>
  </si>
  <si>
    <t>2205.311030.72.710234.0000.000.0000</t>
  </si>
  <si>
    <t>Community Utilities of In.Indiana Water Service Inc.Water.Dep -  Meters.Default Company.Default Reserve1.Default Reserve2</t>
  </si>
  <si>
    <t>2205.311040.10.710234.0000.000.0000</t>
  </si>
  <si>
    <t>Community Utilities of In.Indiana Water Service Inc.Water - Allocation.Dep -  Meters.Default Company.Default Reserve1.Default Reserve2</t>
  </si>
  <si>
    <t>2205.311040.71.710234.0000.000.0000</t>
  </si>
  <si>
    <t>710235</t>
  </si>
  <si>
    <t>Community Utilities of In.Twin Lakes Utilities Inc .Water.Dep -  Meter Installation.Default Company.Default Reserve1.Default Reserve2</t>
  </si>
  <si>
    <t>2205.311010.10.710235.0000.000.0000</t>
  </si>
  <si>
    <t>Community Utilities of In.WSC of Indiana Inc W.Water.Dep -  Meter Installation.Default Company.Default Reserve1.Default Reserve2</t>
  </si>
  <si>
    <t>2205.311025.10.710235.0000.000.0000</t>
  </si>
  <si>
    <t>Community Utilities of In.Indiana Water Service Inc.Water.Dep -  Meter Installation.Default Company.Default Reserve1.Default Reserve2</t>
  </si>
  <si>
    <t>2205.311040.10.710235.0000.000.0000</t>
  </si>
  <si>
    <t>710236</t>
  </si>
  <si>
    <t>Community Utilities of In.Twin Lakes Utilities Inc .Water.Dep -  Hydrants.Default Company.Default Reserve1.Default Reserve2</t>
  </si>
  <si>
    <t>2205.311010.10.710236.0000.000.0000</t>
  </si>
  <si>
    <t>Community Utilities of In.WSC of Indiana Inc W.Water.Dep -  Hydrants.Default Company.Default Reserve1.Default Reserve2</t>
  </si>
  <si>
    <t>2205.311025.10.710236.0000.000.0000</t>
  </si>
  <si>
    <t>Community Utilities of In.Indiana Water Service Inc.Water.Dep -  Hydrants.Default Company.Default Reserve1.Default Reserve2</t>
  </si>
  <si>
    <t>2205.311040.10.710236.0000.000.0000</t>
  </si>
  <si>
    <t>710237</t>
  </si>
  <si>
    <t>Community Utilities of In.Twin Lakes Utilities Inc .Water.Dep -  Backflow Preventio.Default Company.Default Reserve1.Default Reserve2</t>
  </si>
  <si>
    <t>2205.311010.10.710237.0000.000.0000</t>
  </si>
  <si>
    <t>710240</t>
  </si>
  <si>
    <t>Community Utilities of In.Twin Lakes Utilities Inc .Wastewater.Dep -  Power Gen Equip Tr.Default Company.Default Reserve1.Default Reserve2</t>
  </si>
  <si>
    <t>2205.311015.15.710240.0000.000.0000</t>
  </si>
  <si>
    <t>Community Utilities of In.WSC of Indiana Inc S.Wastewater.Dep -  Power Gen Equip Tr.Default Company.Default Reserve1.Default Reserve2</t>
  </si>
  <si>
    <t>2205.311030.15.710240.0000.000.0000</t>
  </si>
  <si>
    <t>710241</t>
  </si>
  <si>
    <t>Community Utilities of In.Twin Lakes Utilities Inc .Wastewater.Dep -  Sewer Force Main.Default Company.Default Reserve1.Default Reserve2</t>
  </si>
  <si>
    <t>2205.311015.15.710241.0000.000.0000</t>
  </si>
  <si>
    <t>Community Utilities of In.WSC of Indiana Inc S.Wastewater.Dep -  Sewer Force Main.Default Company.Default Reserve1.Default Reserve2</t>
  </si>
  <si>
    <t>2205.311030.15.710241.0000.000.0000</t>
  </si>
  <si>
    <t>710242</t>
  </si>
  <si>
    <t>Community Utilities of In.Twin Lakes Utilities Inc .Wastewater.Dep -  Sewer Gravity Main.Default Company.Default Reserve1.Default Reserve2</t>
  </si>
  <si>
    <t>2205.311015.15.710242.0000.000.0000</t>
  </si>
  <si>
    <t>Community Utilities of In.WSC of Indiana Inc S.Wastewater.Dep -  Sewer Gravity Main.Default Company.Default Reserve1.Default Reserve2</t>
  </si>
  <si>
    <t>2205.311030.15.710242.0000.000.0000</t>
  </si>
  <si>
    <t>710243</t>
  </si>
  <si>
    <t>Community Utilities of In.Twin Lakes Utilities Inc .Wastewater.Dep -  Manholes.Default Company.Default Reserve1.Default Reserve2</t>
  </si>
  <si>
    <t>2205.311015.15.710243.0000.000.0000</t>
  </si>
  <si>
    <t>Community Utilities of In.WSC of Indiana Inc S.Wastewater.Dep -  Manholes.Default Company.Default Reserve1.Default Reserve2</t>
  </si>
  <si>
    <t>2205.311030.15.710243.0000.000.0000</t>
  </si>
  <si>
    <t>710244</t>
  </si>
  <si>
    <t>Community Utilities of In.Twin Lakes Utilities Inc .Wastewater.Dep -  Special Collection.Default Company.Default Reserve1.Default Reserve2</t>
  </si>
  <si>
    <t>2205.311015.15.710244.0000.000.0000</t>
  </si>
  <si>
    <t>Community Utilities of In.WSC of Indiana Inc S.Wastewater.Dep -  Special Collection.Default Company.Default Reserve1.Default Reserve2</t>
  </si>
  <si>
    <t>2205.311030.15.710244.0000.000.0000</t>
  </si>
  <si>
    <t>710245</t>
  </si>
  <si>
    <t>Community Utilities of In.Twin Lakes Utilities Inc .Wastewater.Dep -  Service to Custome.Default Company.Default Reserve1.Default Reserve2</t>
  </si>
  <si>
    <t>2205.311015.15.710245.0000.000.0000</t>
  </si>
  <si>
    <t>Community Utilities of In.WSC of Indiana Inc S.Wastewater.Dep -  Service to Custome.Default Company.Default Reserve1.Default Reserve2</t>
  </si>
  <si>
    <t>2205.311030.15.710245.0000.000.0000</t>
  </si>
  <si>
    <t>710246</t>
  </si>
  <si>
    <t>Community Utilities of In.Twin Lakes Utilities Inc .Wastewater.Dep -  Flow Measure Devic.Default Company.Default Reserve1.Default Reserve2</t>
  </si>
  <si>
    <t>2205.311015.15.710246.0000.000.0000</t>
  </si>
  <si>
    <t>Community Utilities of In.WSC of Indiana Inc S.Wastewater.Dep -  Flow Measure Devic.Default Company.Default Reserve1.Default Reserve2</t>
  </si>
  <si>
    <t>2205.311030.15.710246.0000.000.0000</t>
  </si>
  <si>
    <t>710247</t>
  </si>
  <si>
    <t>Community Utilities of In.Twin Lakes Utilities Inc .Wastewater.Dep -  Flow Measure Insta.Default Company.Default Reserve1.Default Reserve2</t>
  </si>
  <si>
    <t>2205.311015.15.710247.0000.000.0000</t>
  </si>
  <si>
    <t>710249</t>
  </si>
  <si>
    <t>Community Utilities of In.Twin Lakes Utilities Inc .Wastewater.Dep -  Pumping Equip Pump.Default Company.Default Reserve1.Default Reserve2</t>
  </si>
  <si>
    <t>2205.311015.15.710249.0000.000.0000</t>
  </si>
  <si>
    <t>Community Utilities of In.WSC of Indiana Inc S.Wastewater.Dep -  Pumping Equip Pump.Default Company.Default Reserve1.Default Reserve2</t>
  </si>
  <si>
    <t>2205.311030.15.710249.0000.000.0000</t>
  </si>
  <si>
    <t>710250</t>
  </si>
  <si>
    <t>Community Utilities of In.Twin Lakes Utilities Inc .Wastewater.Dep -  Pumping Equip Recl.Default Company.Default Reserve1.Default Reserve2</t>
  </si>
  <si>
    <t>2205.311015.15.710250.0000.000.0000</t>
  </si>
  <si>
    <t>710251</t>
  </si>
  <si>
    <t>Community Utilities of In.Twin Lakes Utilities Inc .Wastewater.Dep -  Pumping Equip Rcl .Default Company.Default Reserve1.Default Reserve2</t>
  </si>
  <si>
    <t>2205.311015.15.710251.0000.000.0000</t>
  </si>
  <si>
    <t>710252</t>
  </si>
  <si>
    <t>Community Utilities of In.Twin Lakes Utilities Inc .Wastewater.Dep -  Treat/Disp Equip L.Default Company.Default Reserve1.Default Reserve2</t>
  </si>
  <si>
    <t>2205.311015.15.710252.0000.000.0000</t>
  </si>
  <si>
    <t>710253</t>
  </si>
  <si>
    <t>Community Utilities of In.Twin Lakes Utilities Inc .Wastewater.Dep -  Treat/Disp Equip T.Default Company.Default Reserve1.Default Reserve2</t>
  </si>
  <si>
    <t>2205.311015.15.710253.0000.000.0000</t>
  </si>
  <si>
    <t>Community Utilities of In.WSC of Indiana Inc S.Wastewater.Dep -  Treat/Disp Equip T.Default Company.Default Reserve1.Default Reserve2</t>
  </si>
  <si>
    <t>2205.311030.15.710253.0000.000.0000</t>
  </si>
  <si>
    <t>710254</t>
  </si>
  <si>
    <t>Community Utilities of In.Twin Lakes Utilities Inc .Wastewater.Dep -  Treat/Disp Equip R.Default Company.Default Reserve1.Default Reserve2</t>
  </si>
  <si>
    <t>2205.311015.15.710254.0000.000.0000</t>
  </si>
  <si>
    <t>Community Utilities of In.WSC of Indiana Inc S.Wastewater.Dep -  Treat/Disp Equip R.Default Company.Default Reserve1.Default Reserve2</t>
  </si>
  <si>
    <t>2205.311030.15.710254.0000.000.0000</t>
  </si>
  <si>
    <t>710255</t>
  </si>
  <si>
    <t>Community Utilities of In.Twin Lakes Utilities Inc .Wastewater.Dep -  Plant Sewers Treat.Default Company.Default Reserve1.Default Reserve2</t>
  </si>
  <si>
    <t>2205.311015.15.710255.0000.000.0000</t>
  </si>
  <si>
    <t>Community Utilities of In.WSC of Indiana Inc S.Wastewater.Dep -  Plant Sewers Treat.Default Company.Default Reserve1.Default Reserve2</t>
  </si>
  <si>
    <t>2205.311030.15.710255.0000.000.0000</t>
  </si>
  <si>
    <t>710263</t>
  </si>
  <si>
    <t>Community Utilities of In.WSC of Indiana Inc S.Wastewater.Dep -  Reuse Dist Reservo.Default Company.Default Reserve1.Default Reserve2</t>
  </si>
  <si>
    <t>2205.311030.15.710263.0000.000.0000</t>
  </si>
  <si>
    <t>710264</t>
  </si>
  <si>
    <t>Community Utilities of In.WSC of Indiana Inc S.Wastewater.Dep -  Reuse Transmission.Default Company.Default Reserve1.Default Reserve2</t>
  </si>
  <si>
    <t>2205.311030.15.710264.0000.000.0000</t>
  </si>
  <si>
    <t>710269</t>
  </si>
  <si>
    <t>Community Utilities of In.Twin Lakes Utilities Inc .Water.Dep -  Other and Misc Equ.Default Company.Default Reserve1.Default Reserve2</t>
  </si>
  <si>
    <t>2205.311010.10.710269.0000.000.0000</t>
  </si>
  <si>
    <t>710271</t>
  </si>
  <si>
    <t>Community Utilities of In.Twin Lakes Utilities Inc .Wastewater.Dep -  Other Tangible Pla.Default Company.Default Reserve1.Default Reserve2</t>
  </si>
  <si>
    <t>2205.311015.15.710271.0000.000.0000</t>
  </si>
  <si>
    <t>Community Utilities of In.WSC of Indiana Inc S.Wastewater.Dep -  Other Tangible Pla.Default Company.Default Reserve1.Default Reserve2</t>
  </si>
  <si>
    <t>2205.311030.15.710271.0000.000.0000</t>
  </si>
  <si>
    <t>710272</t>
  </si>
  <si>
    <t>Community Utilities of In.Twin Lakes Utilities Inc .Wastewater.Dep -  Other Plant Collec.Default Company.Default Reserve1.Default Reserve2</t>
  </si>
  <si>
    <t>2205.311015.15.710272.0000.000.0000</t>
  </si>
  <si>
    <t>710273</t>
  </si>
  <si>
    <t>Community Utilities of In.Twin Lakes Utilities Inc .Wastewater.Dep -  Other Plant Pump.Default Company.Default Reserve1.Default Reserve2</t>
  </si>
  <si>
    <t>2205.311015.15.710273.0000.000.0000</t>
  </si>
  <si>
    <t>Community Utilities of In.WSC of Indiana Inc S.Wastewater.Dep -  Other Plant Pump.Default Company.Default Reserve1.Default Reserve2</t>
  </si>
  <si>
    <t>2205.311030.15.710273.0000.000.0000</t>
  </si>
  <si>
    <t>710274</t>
  </si>
  <si>
    <t>Community Utilities of In.Twin Lakes Utilities Inc .Wastewater.Dep -  Other Plant Treatm.Default Company.Default Reserve1.Default Reserve2</t>
  </si>
  <si>
    <t>2205.311015.15.710274.0000.000.0000</t>
  </si>
  <si>
    <t>Community Utilities of In.WSC of Indiana Inc S.Wastewater.Dep -  Other Plant Treatm.Default Company.Default Reserve1.Default Reserve2</t>
  </si>
  <si>
    <t>2205.311030.15.710274.0000.000.0000</t>
  </si>
  <si>
    <t>710303</t>
  </si>
  <si>
    <t>Community Utilities of In.State of IN Cost Center.Cost Center - Regional - .Dep -  Office Furniture.Default Company.Default Reserve1.Default Reserve2</t>
  </si>
  <si>
    <t>2205.311000.75.710303.0000.000.0000</t>
  </si>
  <si>
    <t>Community Utilities of In.State of IN Cost Center.Cost Center - Regional.Dep -  Office Furniture.Default Company.Default Reserve1.Default Reserve2</t>
  </si>
  <si>
    <t>2205.311000.91.710303.0000.000.0000</t>
  </si>
  <si>
    <t>Community Utilities of In.Twin Lakes Utilities Inc .Water.Dep -  Office Furniture.Default Company.Default Reserve1.Default Reserve2</t>
  </si>
  <si>
    <t>2205.311010.10.710303.0000.000.0000</t>
  </si>
  <si>
    <t>Community Utilities of In.Twin Lakes Utilities Inc .Water - Allocation.Dep -  Office Furniture.Default Company.Default Reserve1.Default Reserve2</t>
  </si>
  <si>
    <t>2205.311010.71.710303.0000.000.0000</t>
  </si>
  <si>
    <t>Community Utilities of In.Twin Lakes Utilities Inc .Wastewater.Dep -  Office Furniture.Default Company.Default Reserve1.Default Reserve2</t>
  </si>
  <si>
    <t>2205.311015.15.710303.0000.000.0000</t>
  </si>
  <si>
    <t>Community Utilities of In.Twin Lakes Utilities Inc .Wastewater - Allocation.Dep -  Office Furniture.Default Company.Default Reserve1.Default Reserve2</t>
  </si>
  <si>
    <t>2205.311015.72.710303.0000.000.0000</t>
  </si>
  <si>
    <t>Community Utilities of In.WSC of Indiana Inc W.Water - Allocation.Dep -  Office Furniture.Default Company.Default Reserve1.Default Reserve2</t>
  </si>
  <si>
    <t>2205.311025.71.710303.0000.000.0000</t>
  </si>
  <si>
    <t>Community Utilities of In.WSC of Indiana Inc S.Wastewater - Allocation.Dep -  Office Furniture.Default Company.Default Reserve1.Default Reserve2</t>
  </si>
  <si>
    <t>2205.311030.72.710303.0000.000.0000</t>
  </si>
  <si>
    <t>Community Utilities of In.Indiana Water Service Inc.Water - Allocation.Dep -  Office Furniture.Default Company.Default Reserve1.Default Reserve2</t>
  </si>
  <si>
    <t>2205.311040.71.710303.0000.000.0000</t>
  </si>
  <si>
    <t>710305</t>
  </si>
  <si>
    <t>Community Utilities of In.Twin Lakes Utilities Inc .Wastewater.Dep -  Stores Equipment.Default Company.Default Reserve1.Default Reserve2</t>
  </si>
  <si>
    <t>2205.311015.15.710305.0000.000.0000</t>
  </si>
  <si>
    <t>710306</t>
  </si>
  <si>
    <t>Community Utilities of In.Twin Lakes Utilities Inc .Water.Dep -  Lab Equipment.Default Company.Default Reserve1.Default Reserve2</t>
  </si>
  <si>
    <t>2205.311010.10.710306.0000.000.0000</t>
  </si>
  <si>
    <t>Community Utilities of In.Twin Lakes Utilities Inc .Wastewater.Dep -  Lab Equipment.Default Company.Default Reserve1.Default Reserve2</t>
  </si>
  <si>
    <t>2205.311015.15.710306.0000.000.0000</t>
  </si>
  <si>
    <t>Community Utilities of In.WSC of Indiana Inc W.Water.Dep -  Lab Equipment.Default Company.Default Reserve1.Default Reserve2</t>
  </si>
  <si>
    <t>2205.311025.10.710306.0000.000.0000</t>
  </si>
  <si>
    <t>Community Utilities of In.WSC of Indiana Inc S.Wastewater.Dep -  Lab Equipment.Default Company.Default Reserve1.Default Reserve2</t>
  </si>
  <si>
    <t>2205.311030.15.710306.0000.000.0000</t>
  </si>
  <si>
    <t>710308</t>
  </si>
  <si>
    <t>Community Utilities of In.State of IN Cost Center.Cost Center - Regional - .Dep -  Tool Shop Equipmen.Default Company.Default Reserve1.Default Reserve2</t>
  </si>
  <si>
    <t>2205.311000.75.710308.0000.000.0000</t>
  </si>
  <si>
    <t>Community Utilities of In.State of IN Cost Center.Cost Center - Regional.Dep -  Tool Shop Equipmen.Default Company.Default Reserve1.Default Reserve2</t>
  </si>
  <si>
    <t>2205.311000.91.710308.0000.000.0000</t>
  </si>
  <si>
    <t>Community Utilities of In.Twin Lakes Utilities Inc .Water.Dep -  Tool Shop Equipmen.Default Company.Default Reserve1.Default Reserve2</t>
  </si>
  <si>
    <t>2205.311010.10.710308.0000.000.0000</t>
  </si>
  <si>
    <t>Community Utilities of In.Twin Lakes Utilities Inc .Water - Allocation.Dep -  Tool Shop Equipmen.Default Company.Default Reserve1.Default Reserve2</t>
  </si>
  <si>
    <t>2205.311010.71.710308.0000.000.0000</t>
  </si>
  <si>
    <t>Community Utilities of In.Twin Lakes Utilities Inc .Wastewater.Dep -  Tool Shop Equipmen.Default Company.Default Reserve1.Default Reserve2</t>
  </si>
  <si>
    <t>2205.311015.15.710308.0000.000.0000</t>
  </si>
  <si>
    <t>Community Utilities of In.Twin Lakes Utilities Inc .Wastewater - Allocation.Dep -  Tool Shop Equipmen.Default Company.Default Reserve1.Default Reserve2</t>
  </si>
  <si>
    <t>2205.311015.72.710308.0000.000.0000</t>
  </si>
  <si>
    <t>Community Utilities of In.Twin Lakes Utilities Inc .Default.Dep -  Tool Shop Equipmen.Default Company.Default Reserve1.Default Reserve2</t>
  </si>
  <si>
    <t>2205.311020.00.710308.0000.000.0000</t>
  </si>
  <si>
    <t>Community Utilities of In.WSC of Indiana Inc W.Water.Dep -  Tool Shop Equipmen.Default Company.Default Reserve1.Default Reserve2</t>
  </si>
  <si>
    <t>2205.311025.10.710308.0000.000.0000</t>
  </si>
  <si>
    <t>Community Utilities of In.WSC of Indiana Inc W.Water - Allocation.Dep -  Tool Shop Equipmen.Default Company.Default Reserve1.Default Reserve2</t>
  </si>
  <si>
    <t>2205.311025.71.710308.0000.000.0000</t>
  </si>
  <si>
    <t>Community Utilities of In.WSC of Indiana Inc S.Wastewater.Dep -  Tool Shop Equipmen.Default Company.Default Reserve1.Default Reserve2</t>
  </si>
  <si>
    <t>2205.311030.15.710308.0000.000.0000</t>
  </si>
  <si>
    <t>Community Utilities of In.WSC of Indiana Inc S.Wastewater - Allocation.Dep -  Tool Shop Equipmen.Default Company.Default Reserve1.Default Reserve2</t>
  </si>
  <si>
    <t>2205.311030.72.710308.0000.000.0000</t>
  </si>
  <si>
    <t>Community Utilities of In.Indiana Water Service Inc.Water.Dep -  Tool Shop Equipmen.Default Company.Default Reserve1.Default Reserve2</t>
  </si>
  <si>
    <t>2205.311040.10.710308.0000.000.0000</t>
  </si>
  <si>
    <t>Community Utilities of In.Indiana Water Service Inc.Water - Allocation.Dep -  Tool Shop Equipmen.Default Company.Default Reserve1.Default Reserve2</t>
  </si>
  <si>
    <t>2205.311040.71.710308.0000.000.0000</t>
  </si>
  <si>
    <t>710309</t>
  </si>
  <si>
    <t>Community Utilities of In.Twin Lakes Utilities Inc .Water.Dep -  Power Operated Equ.Default Company.Default Reserve1.Default Reserve2</t>
  </si>
  <si>
    <t>2205.311010.10.710309.0000.000.0000</t>
  </si>
  <si>
    <t>Community Utilities of In.Twin Lakes Utilities Inc .Wastewater.Dep -  Power Operated Equ.Default Company.Default Reserve1.Default Reserve2</t>
  </si>
  <si>
    <t>2205.311015.15.710309.0000.000.0000</t>
  </si>
  <si>
    <t>Community Utilities of In.WSC of Indiana Inc W.Water.Dep -  Power Operated Equ.Default Company.Default Reserve1.Default Reserve2</t>
  </si>
  <si>
    <t>2205.311025.10.710309.0000.000.0000</t>
  </si>
  <si>
    <t>Community Utilities of In.WSC of Indiana Inc S.Wastewater.Dep -  Power Operated Equ.Default Company.Default Reserve1.Default Reserve2</t>
  </si>
  <si>
    <t>2205.311030.15.710309.0000.000.0000</t>
  </si>
  <si>
    <t>710310</t>
  </si>
  <si>
    <t>Community Utilities of In.Twin Lakes Utilities Inc .Water.Dep -  Communications Equ.Default Company.Default Reserve1.Default Reserve2</t>
  </si>
  <si>
    <t>2205.311010.10.710310.0000.000.0000</t>
  </si>
  <si>
    <t>Community Utilities of In.Twin Lakes Utilities Inc .Water - Allocation.Dep -  Communications Equ.Default Company.Default Reserve1.Default Reserve2</t>
  </si>
  <si>
    <t>2205.311010.71.710310.0000.000.0000</t>
  </si>
  <si>
    <t>Community Utilities of In.Twin Lakes Utilities Inc .Wastewater.Dep -  Communications Equ.Default Company.Default Reserve1.Default Reserve2</t>
  </si>
  <si>
    <t>2205.311015.15.710310.0000.000.0000</t>
  </si>
  <si>
    <t>Community Utilities of In.Twin Lakes Utilities Inc .Wastewater - Allocation.Dep -  Communications Equ.Default Company.Default Reserve1.Default Reserve2</t>
  </si>
  <si>
    <t>2205.311015.72.710310.0000.000.0000</t>
  </si>
  <si>
    <t>Community Utilities of In.WSC of Indiana Inc W.Water - Allocation.Dep -  Communications Equ.Default Company.Default Reserve1.Default Reserve2</t>
  </si>
  <si>
    <t>2205.311025.71.710310.0000.000.0000</t>
  </si>
  <si>
    <t>Community Utilities of In.WSC of Indiana Inc S.Wastewater - Allocation.Dep -  Communications Equ.Default Company.Default Reserve1.Default Reserve2</t>
  </si>
  <si>
    <t>2205.311030.72.710310.0000.000.0000</t>
  </si>
  <si>
    <t>Community Utilities of In.WSC of Indiana Inc C.Default.Dep -  Communications Equ.Default Company.Default Reserve1.Default Reserve2</t>
  </si>
  <si>
    <t>2205.311035.00.710310.0000.000.0000</t>
  </si>
  <si>
    <t>Community Utilities of In.Indiana Water Service Inc.Water - Allocation.Dep -  Communications Equ.Default Company.Default Reserve1.Default Reserve2</t>
  </si>
  <si>
    <t>2205.311040.71.710310.0000.000.0000</t>
  </si>
  <si>
    <t>710311</t>
  </si>
  <si>
    <t>Community Utilities of In.Twin Lakes Utilities Inc .Water.Dep -  Misc Equipment.Default Company.Default Reserve1.Default Reserve2</t>
  </si>
  <si>
    <t>2205.311010.10.710311.0000.000.0000</t>
  </si>
  <si>
    <t>Community Utilities of In.Twin Lakes Utilities Inc .Wastewater.Dep -  Misc Equipment.Default Company.Default Reserve1.Default Reserve2</t>
  </si>
  <si>
    <t>2205.311015.15.710311.0000.000.0000</t>
  </si>
  <si>
    <t>Community Utilities of In.Twin Lakes Utilities Inc .Default.Dep -  Misc Equipment.Default Company.Default Reserve1.Default Reserve2</t>
  </si>
  <si>
    <t>2205.311020.00.710311.0000.000.0000</t>
  </si>
  <si>
    <t>Community Utilities of In.WSC of Indiana Inc W.Water.Dep -  Misc Equipment.Default Company.Default Reserve1.Default Reserve2</t>
  </si>
  <si>
    <t>2205.311025.10.710311.0000.000.0000</t>
  </si>
  <si>
    <t>Community Utilities of In.WSC of Indiana Inc S.Wastewater.Dep -  Misc Equipment.Default Company.Default Reserve1.Default Reserve2</t>
  </si>
  <si>
    <t>2205.311030.15.710311.0000.000.0000</t>
  </si>
  <si>
    <t>710401</t>
  </si>
  <si>
    <t>Community Utilities of In.State of IN Cost Center.Cost Center - Regional - .Dep -  Vehicles.Default Company.Default Reserve1.Default Reserve2</t>
  </si>
  <si>
    <t>2205.311000.75.710401.0000.000.0000</t>
  </si>
  <si>
    <t>Community Utilities of In.State of IN Cost Center.Cost Center - Regional.Dep -  Vehicles.Default Company.Default Reserve1.Default Reserve2</t>
  </si>
  <si>
    <t>2205.311000.91.710401.0000.000.0000</t>
  </si>
  <si>
    <t>Community Utilities of In.Twin Lakes Utilities Inc .Water - Allocation.Dep -  Vehicles.Default Company.Default Reserve1.Default Reserve2</t>
  </si>
  <si>
    <t>2205.311010.71.710401.0000.000.0000</t>
  </si>
  <si>
    <t>Community Utilities of In.Twin Lakes Utilities Inc .Wastewater - Allocation.Dep -  Vehicles.Default Company.Default Reserve1.Default Reserve2</t>
  </si>
  <si>
    <t>2205.311015.72.710401.0000.000.0000</t>
  </si>
  <si>
    <t>Community Utilities of In.WSC of Indiana Inc W.Water - Allocation.Dep -  Vehicles.Default Company.Default Reserve1.Default Reserve2</t>
  </si>
  <si>
    <t>2205.311025.71.710401.0000.000.0000</t>
  </si>
  <si>
    <t>Community Utilities of In.WSC of Indiana Inc S.Wastewater - Allocation.Dep -  Vehicles.Default Company.Default Reserve1.Default Reserve2</t>
  </si>
  <si>
    <t>2205.311030.72.710401.0000.000.0000</t>
  </si>
  <si>
    <t>Community Utilities of In.Indiana Water Service Inc.Water - Allocation.Dep -  Vehicles.Default Company.Default Reserve1.Default Reserve2</t>
  </si>
  <si>
    <t>2205.311040.71.710401.0000.000.0000</t>
  </si>
  <si>
    <t>710501</t>
  </si>
  <si>
    <t>Community Utilities of In.State of IN Cost Center.Cost Center - Regional - .Dep -  Computer Hardware.Default Company.Default Reserve1.Default Reserve2</t>
  </si>
  <si>
    <t>2205.311000.75.710501.0000.000.0000</t>
  </si>
  <si>
    <t>Community Utilities of In.State of IN Cost Center.Cost Center - Regional.Dep -  Computer Hardware.Default Company.Default Reserve1.Default Reserve2</t>
  </si>
  <si>
    <t>2205.311000.91.710501.0000.000.0000</t>
  </si>
  <si>
    <t>Community Utilities of In.Twin Lakes Utilities Inc .Water - Allocation.Dep -  Computer Hardware.Default Company.Default Reserve1.Default Reserve2</t>
  </si>
  <si>
    <t>2205.311010.71.710501.0000.000.0000</t>
  </si>
  <si>
    <t>Community Utilities of In.Twin Lakes Utilities Inc .Wastewater - Allocation.Dep -  Computer Hardware.Default Company.Default Reserve1.Default Reserve2</t>
  </si>
  <si>
    <t>2205.311015.72.710501.0000.000.0000</t>
  </si>
  <si>
    <t>Community Utilities of In.WSC of Indiana Inc W.Water - Allocation.Dep -  Computer Hardware.Default Company.Default Reserve1.Default Reserve2</t>
  </si>
  <si>
    <t>2205.311025.71.710501.0000.000.0000</t>
  </si>
  <si>
    <t>Community Utilities of In.WSC of Indiana Inc S.Wastewater - Allocation.Dep -  Computer Hardware.Default Company.Default Reserve1.Default Reserve2</t>
  </si>
  <si>
    <t>2205.311030.72.710501.0000.000.0000</t>
  </si>
  <si>
    <t>Community Utilities of In.Indiana Water Service Inc.Water - Allocation.Dep -  Computer Hardware.Default Company.Default Reserve1.Default Reserve2</t>
  </si>
  <si>
    <t>2205.311040.71.710501.0000.000.0000</t>
  </si>
  <si>
    <t>710502</t>
  </si>
  <si>
    <t>Community Utilities of In.Twin Lakes Utilities Inc .Water - Allocation.Dep -  Desktop/Laptop Com.Default Company.Default Reserve1.Default Reserve2</t>
  </si>
  <si>
    <t>2205.311010.71.710502.0000.000.0000</t>
  </si>
  <si>
    <t>Community Utilities of In.Twin Lakes Utilities Inc .Wastewater - Allocation.Dep -  Desktop/Laptop Com.Default Company.Default Reserve1.Default Reserve2</t>
  </si>
  <si>
    <t>2205.311015.72.710502.0000.000.0000</t>
  </si>
  <si>
    <t>Community Utilities of In.WSC of Indiana Inc W.Water - Allocation.Dep -  Desktop/Laptop Com.Default Company.Default Reserve1.Default Reserve2</t>
  </si>
  <si>
    <t>2205.311025.71.710502.0000.000.0000</t>
  </si>
  <si>
    <t>Community Utilities of In.WSC of Indiana Inc S.Wastewater - Allocation.Dep -  Desktop/Laptop Com.Default Company.Default Reserve1.Default Reserve2</t>
  </si>
  <si>
    <t>2205.311030.72.710502.0000.000.0000</t>
  </si>
  <si>
    <t>Community Utilities of In.Indiana Water Service Inc.Water - Allocation.Dep -  Desktop/Laptop Com.Default Company.Default Reserve1.Default Reserve2</t>
  </si>
  <si>
    <t>2205.311040.71.710502.0000.000.0000</t>
  </si>
  <si>
    <t>710504</t>
  </si>
  <si>
    <t>Community Utilities of In.State of IN Cost Center.Cost Center - Regional - .Dep -  Mini Comp Wtr.Default Company.Default Reserve1.Default Reserve2</t>
  </si>
  <si>
    <t>2205.311000.75.710504.0000.000.0000</t>
  </si>
  <si>
    <t>Community Utilities of In.State of IN Cost Center.Cost Center - Regional.Dep -  Mini Comp Wtr.Default Company.Default Reserve1.Default Reserve2</t>
  </si>
  <si>
    <t>2205.311000.91.710504.0000.000.0000</t>
  </si>
  <si>
    <t>Community Utilities of In.Twin Lakes Utilities Inc .Water.Dep -  Mini Comp Wtr.Default Company.Default Reserve1.Default Reserve2</t>
  </si>
  <si>
    <t>2205.311010.10.710504.0000.000.0000</t>
  </si>
  <si>
    <t>Community Utilities of In.Twin Lakes Utilities Inc .Water - Allocation.Dep -  Mini Comp Wtr.Default Company.Default Reserve1.Default Reserve2</t>
  </si>
  <si>
    <t>2205.311010.71.710504.0000.000.0000</t>
  </si>
  <si>
    <t>Community Utilities of In.Twin Lakes Utilities Inc .Wastewater - Allocation.Dep -  Mini Comp Wtr.Default Company.Default Reserve1.Default Reserve2</t>
  </si>
  <si>
    <t>2205.311015.72.710504.0000.000.0000</t>
  </si>
  <si>
    <t>Community Utilities of In.WSC of Indiana Inc W.Water - Allocation.Dep -  Mini Comp Wtr.Default Company.Default Reserve1.Default Reserve2</t>
  </si>
  <si>
    <t>2205.311025.71.710504.0000.000.0000</t>
  </si>
  <si>
    <t>Community Utilities of In.WSC of Indiana Inc S.Wastewater - Allocation.Dep -  Mini Comp Wtr.Default Company.Default Reserve1.Default Reserve2</t>
  </si>
  <si>
    <t>2205.311030.72.710504.0000.000.0000</t>
  </si>
  <si>
    <t>Community Utilities of In.Indiana Water Service Inc.Water - Allocation.Dep -  Mini Comp Wtr.Default Company.Default Reserve1.Default Reserve2</t>
  </si>
  <si>
    <t>2205.311040.71.710504.0000.000.0000</t>
  </si>
  <si>
    <t>710602</t>
  </si>
  <si>
    <t>Community Utilities of In.Twin Lakes Utilities Inc .Water - Allocation.Dep -  Comp Systems.Default Company.Default Reserve1.Default Reserve2</t>
  </si>
  <si>
    <t>2205.311010.71.710602.0000.000.0000</t>
  </si>
  <si>
    <t>Community Utilities of In.Twin Lakes Utilities Inc .Wastewater - Allocation.Dep -  Comp Systems.Default Company.Default Reserve1.Default Reserve2</t>
  </si>
  <si>
    <t>2205.311015.72.710602.0000.000.0000</t>
  </si>
  <si>
    <t>Community Utilities of In.WSC of Indiana Inc W.Water - Allocation.Dep -  Comp Systems.Default Company.Default Reserve1.Default Reserve2</t>
  </si>
  <si>
    <t>2205.311025.71.710602.0000.000.0000</t>
  </si>
  <si>
    <t>Community Utilities of In.WSC of Indiana Inc S.Wastewater - Allocation.Dep -  Comp Systems.Default Company.Default Reserve1.Default Reserve2</t>
  </si>
  <si>
    <t>2205.311030.72.710602.0000.000.0000</t>
  </si>
  <si>
    <t>Community Utilities of In.Indiana Water Service Inc.Water - Allocation.Dep -  Comp Systems.Default Company.Default Reserve1.Default Reserve2</t>
  </si>
  <si>
    <t>2205.311040.71.710602.0000.000.0000</t>
  </si>
  <si>
    <t>710901</t>
  </si>
  <si>
    <t>Community Utilities of In.Twin Lakes Utilities Inc .Water.Dep -  Purchase Acquisiti.Default Company.Default Reserve1.Default Reserve2</t>
  </si>
  <si>
    <t>2205.311010.10.710901.0000.000.0000</t>
  </si>
  <si>
    <t>Community Utilities of In.WSC of Indiana Inc W.Water.Dep -  Purchase Acquisiti.Default Company.Default Reserve1.Default Reserve2</t>
  </si>
  <si>
    <t>2205.311025.10.710901.0000.000.0000</t>
  </si>
  <si>
    <t>Community Utilities of In.WSC of Indiana Inc S.Wastewater.Dep -  Purchase Acquisiti.Default Company.Default Reserve1.Default Reserve2</t>
  </si>
  <si>
    <t>2205.311030.15.710901.0000.000.0000</t>
  </si>
  <si>
    <t>720011</t>
  </si>
  <si>
    <t>Community Utilities of In.Twin Lakes Utilities Inc .Wastewater.Amort CIAC - Structure/Im.Default Company.Default Reserve1.Default Reserve2</t>
  </si>
  <si>
    <t>2205.311015.15.720011.0000.000.0000</t>
  </si>
  <si>
    <t>Amortization - CIAC</t>
  </si>
  <si>
    <t>Community Utilities of In.WSC of Indiana Inc S.Wastewater.Amort CIAC - Structure/Im.Default Company.Default Reserve1.Default Reserve2</t>
  </si>
  <si>
    <t>2205.311030.15.720011.0000.000.0000</t>
  </si>
  <si>
    <t>720035</t>
  </si>
  <si>
    <t>Community Utilities of In.Twin Lakes Utilities Inc .Water.Amort CIAC - Other Tangib.Default Company.Default Reserve1.Default Reserve2</t>
  </si>
  <si>
    <t>2205.311010.10.720035.0000.000.0000</t>
  </si>
  <si>
    <t>Community Utilities of In.WSC of Indiana Inc W.Water.Amort CIAC - Other Tangib.Default Company.Default Reserve1.Default Reserve2</t>
  </si>
  <si>
    <t>2205.311025.10.720035.0000.000.0000</t>
  </si>
  <si>
    <t>Community Utilities of In.Indiana Water Service Inc.Water.Amort CIAC - Other Tangib.Default Company.Default Reserve1.Default Reserve2</t>
  </si>
  <si>
    <t>2205.311040.10.720035.0000.000.0000</t>
  </si>
  <si>
    <t>720036</t>
  </si>
  <si>
    <t>Community Utilities of In.Twin Lakes Utilities Inc .Water.Amort CIAC - Tap Fee.Default Company.Default Reserve1.Default Reserve2</t>
  </si>
  <si>
    <t>2205.311010.10.720036.0000.000.0000</t>
  </si>
  <si>
    <t>Community Utilities of In.Twin Lakes Utilities Inc .Wastewater.Amort CIAC - Tap Fee.Default Company.Default Reserve1.Default Reserve2</t>
  </si>
  <si>
    <t>2205.311015.15.720036.0000.000.0000</t>
  </si>
  <si>
    <t>Community Utilities of In.WSC of Indiana Inc W.Water.Amort CIAC - Tap Fee.Default Company.Default Reserve1.Default Reserve2</t>
  </si>
  <si>
    <t>2205.311025.10.720036.0000.000.0000</t>
  </si>
  <si>
    <t>Community Utilities of In.WSC of Indiana Inc S.Wastewater.Amort CIAC - Tap Fee.Default Company.Default Reserve1.Default Reserve2</t>
  </si>
  <si>
    <t>2205.311030.15.720036.0000.000.0000</t>
  </si>
  <si>
    <t>Community Utilities of In.Indiana Water Service Inc.Water.Amort CIAC - Tap Fee.Default Company.Default Reserve1.Default Reserve2</t>
  </si>
  <si>
    <t>2205.311040.10.720036.0000.000.0000</t>
  </si>
  <si>
    <t>720040</t>
  </si>
  <si>
    <t>Community Utilities of In.Twin Lakes Utilities Inc .Wastewater.Amort CIAC - Plant Mod Fe.Default Company.Default Reserve1.Default Reserve2</t>
  </si>
  <si>
    <t>2205.311015.15.720040.0000.000.0000</t>
  </si>
  <si>
    <t>811002</t>
  </si>
  <si>
    <t>Community Utilities of In.Twin Lakes Utilities Inc .Water.Interest - Revolver.Default Company.Default Reserve1.Default Reserve2</t>
  </si>
  <si>
    <t>2205.311010.10.811002.0000.000.0000</t>
  </si>
  <si>
    <t>Interest Expense, Net</t>
  </si>
  <si>
    <t>Community Utilities of In.Twin Lakes Utilities Inc .Water - Allocation.Interest - Revolver.Default Company.Default Reserve1.Default Reserve2</t>
  </si>
  <si>
    <t>2205.311010.71.811002.0000.000.0000</t>
  </si>
  <si>
    <t>Community Utilities of In.Twin Lakes Utilities Inc .Wastewater - Allocation.Interest - Revolver.Default Company.Default Reserve1.Default Reserve2</t>
  </si>
  <si>
    <t>2205.311015.72.811002.0000.000.0000</t>
  </si>
  <si>
    <t>Community Utilities of In.WSC of Indiana Inc W.Water.Interest - Revolver.Default Company.Default Reserve1.Default Reserve2</t>
  </si>
  <si>
    <t>2205.311025.10.811002.0000.000.0000</t>
  </si>
  <si>
    <t>Community Utilities of In.WSC of Indiana Inc W.Water - Allocation.Interest - Revolver.Default Company.Default Reserve1.Default Reserve2</t>
  </si>
  <si>
    <t>2205.311025.71.811002.0000.000.0000</t>
  </si>
  <si>
    <t>Community Utilities of In.WSC of Indiana Inc S.Wastewater - Allocation.Interest - Revolver.Default Company.Default Reserve1.Default Reserve2</t>
  </si>
  <si>
    <t>2205.311030.72.811002.0000.000.0000</t>
  </si>
  <si>
    <t>Community Utilities of In.Indiana Water Service Inc.Water.Interest - Revolver.Default Company.Default Reserve1.Default Reserve2</t>
  </si>
  <si>
    <t>2205.311040.10.811002.0000.000.0000</t>
  </si>
  <si>
    <t>Community Utilities of In.Indiana Water Service Inc.Water - Allocation.Interest - Revolver.Default Company.Default Reserve1.Default Reserve2</t>
  </si>
  <si>
    <t>2205.311040.71.811002.0000.000.0000</t>
  </si>
  <si>
    <t>Community Utilities of In.Twin Lakes Utilities Inc .BS Combined.Interest - Revolver.Default Company.Default Reserve1.Default Reserve2</t>
  </si>
  <si>
    <t>2205.311045.97.811002.0000.000.0000</t>
  </si>
  <si>
    <t>Community Utilities of In.WSC Indiana BS.BS Combined.Interest - Revolver.Default Company.Default Reserve1.Default Reserve2</t>
  </si>
  <si>
    <t>2205.311050.97.811002.0000.000.0000</t>
  </si>
  <si>
    <t>815001</t>
  </si>
  <si>
    <t>Community Utilities of In.Twin Lakes Utilities Inc .Water.Intercompany Interest Exp.Default Company.Default Reserve1.Default Reserve2</t>
  </si>
  <si>
    <t>2205.311010.10.815001.0000.000.0000</t>
  </si>
  <si>
    <t>Community Utilities of In.Twin Lakes Utilities Inc .Water - Allocation.Intercompany Interest Exp.Default Company.Default Reserve1.Default Reserve2</t>
  </si>
  <si>
    <t>2205.311010.71.815001.0000.000.0000</t>
  </si>
  <si>
    <t>Community Utilities of In.Twin Lakes Utilities Inc .Wastewater.Intercompany Interest Exp.Default Company.Default Reserve1.Default Reserve2</t>
  </si>
  <si>
    <t>2205.311015.15.815001.0000.000.0000</t>
  </si>
  <si>
    <t>Community Utilities of In.Twin Lakes Utilities Inc .Wastewater - Allocation.Intercompany Interest Exp.Default Company.Default Reserve1.Default Reserve2</t>
  </si>
  <si>
    <t>2205.311015.72.815001.0000.000.0000</t>
  </si>
  <si>
    <t>Community Utilities of In.Twin Lakes Utilities Inc .Default.Intercompany Interest Exp.Default Company.Default Reserve1.Default Reserve2</t>
  </si>
  <si>
    <t>2205.311020.00.815001.0000.000.0000</t>
  </si>
  <si>
    <t>Community Utilities of In.WSC of Indiana Inc W.Water.Intercompany Interest Exp.Default Company.Default Reserve1.Default Reserve2</t>
  </si>
  <si>
    <t>2205.311025.10.815001.0000.000.0000</t>
  </si>
  <si>
    <t>Community Utilities of In.WSC of Indiana Inc W.Water - Allocation.Intercompany Interest Exp.Default Company.Default Reserve1.Default Reserve2</t>
  </si>
  <si>
    <t>2205.311025.71.815001.0000.000.0000</t>
  </si>
  <si>
    <t>Community Utilities of In.WSC of Indiana Inc S.Wastewater.Intercompany Interest Exp.Default Company.Default Reserve1.Default Reserve2</t>
  </si>
  <si>
    <t>2205.311030.15.815001.0000.000.0000</t>
  </si>
  <si>
    <t>Community Utilities of In.WSC of Indiana Inc S.Wastewater - Allocation.Intercompany Interest Exp.Default Company.Default Reserve1.Default Reserve2</t>
  </si>
  <si>
    <t>2205.311030.72.815001.0000.000.0000</t>
  </si>
  <si>
    <t>Community Utilities of In.WSC of Indiana Inc C.Default.Intercompany Interest Exp.Default Company.Default Reserve1.Default Reserve2</t>
  </si>
  <si>
    <t>2205.311035.00.815001.0000.000.0000</t>
  </si>
  <si>
    <t>Community Utilities of In.Indiana Water Service Inc.Water.Intercompany Interest Exp.Default Company.Default Reserve1.Default Reserve2</t>
  </si>
  <si>
    <t>2205.311040.10.815001.0000.000.0000</t>
  </si>
  <si>
    <t>Community Utilities of In.Indiana Water Service Inc.Water - Allocation.Intercompany Interest Exp.Default Company.Default Reserve1.Default Reserve2</t>
  </si>
  <si>
    <t>2205.311040.71.815001.0000.000.0000</t>
  </si>
  <si>
    <t>Community Utilities of In.Twin Lakes Utilities Inc .BS Combined - Allocation.Intercompany Interest Exp.Default Company.Default Reserve1.Default Reserve2</t>
  </si>
  <si>
    <t>2205.311045.78.815001.0000.000.0000</t>
  </si>
  <si>
    <t>Community Utilities of In.Twin Lakes Utilities Inc .BS Combined.Intercompany Interest Exp.Default Company.Default Reserve1.Default Reserve2</t>
  </si>
  <si>
    <t>2205.311045.97.815001.0000.000.0000</t>
  </si>
  <si>
    <t>Community Utilities of In.WSC Indiana BS.BS Combined - Allocation.Intercompany Interest Exp.Default Company.Default Reserve1.Default Reserve2</t>
  </si>
  <si>
    <t>2205.311050.78.815001.0000.000.0000</t>
  </si>
  <si>
    <t>Community Utilities of In.WSC Indiana BS.BS Combined.Intercompany Interest Exp.Default Company.Default Reserve1.Default Reserve2</t>
  </si>
  <si>
    <t>2205.311050.97.815001.0000.000.0000</t>
  </si>
  <si>
    <t>816004</t>
  </si>
  <si>
    <t>Community Utilities of In.Twin Lakes Utilities Inc .Water.Interest - Other.Default Company.Default Reserve1.Default Reserve2</t>
  </si>
  <si>
    <t>2205.311010.10.816004.0000.000.0000</t>
  </si>
  <si>
    <t>Community Utilities of In.WSC of Indiana Inc W.Water.Interest - Other.Default Company.Default Reserve1.Default Reserve2</t>
  </si>
  <si>
    <t>2205.311025.10.816004.0000.000.0000</t>
  </si>
  <si>
    <t>Community Utilities of In.Indiana Water Service Inc.Water.Interest - Other.Default Company.Default Reserve1.Default Reserve2</t>
  </si>
  <si>
    <t>2205.311040.10.816004.0000.000.0000</t>
  </si>
  <si>
    <t>Community Utilities of In.Twin Lakes Utilities Inc .BS Combined.Interest - Other.Default Company.Default Reserve1.Default Reserve2</t>
  </si>
  <si>
    <t>2205.311045.97.816004.0000.000.0000</t>
  </si>
  <si>
    <t>Community Utilities of In.WSC Indiana BS.BS Combined.Interest - Other.Default Company.Default Reserve1.Default Reserve2</t>
  </si>
  <si>
    <t>2205.311050.97.816004.0000.000.0000</t>
  </si>
  <si>
    <t>820001</t>
  </si>
  <si>
    <t>Community Utilities of In.State of IN Cost Center.Cost Center - Regional - .AFUDC (for equity capital.Default Company.Default Reserve1.Default Reserve2</t>
  </si>
  <si>
    <t>2205.311000.75.820001.0000.000.0000</t>
  </si>
  <si>
    <t>AFUDC</t>
  </si>
  <si>
    <t>Community Utilities of In.State of IN Cost Center.Cost Center - Regional.AFUDC (for equity capital.Default Company.Default Reserve1.Default Reserve2</t>
  </si>
  <si>
    <t>2205.311000.91.820001.0000.000.0000</t>
  </si>
  <si>
    <t>Community Utilities of In.Community Utilities of IN.Cost Center - Regional.AFUDC (for equity capital.Default Company.Default Reserve1.Default Reserve2</t>
  </si>
  <si>
    <t>2205.311005.91.820001.0000.000.0000</t>
  </si>
  <si>
    <t>Community Utilities of In.Twin Lakes Utilities Inc .Water.AFUDC (for equity capital.Default Company.Default Reserve1.Default Reserve2</t>
  </si>
  <si>
    <t>2205.311010.10.820001.0000.000.0000</t>
  </si>
  <si>
    <t>Community Utilities of In.Twin Lakes Utilities Inc .Water - Allocation.AFUDC (for equity capital.Default Company.Default Reserve1.Default Reserve2</t>
  </si>
  <si>
    <t>2205.311010.71.820001.0000.000.0000</t>
  </si>
  <si>
    <t>Community Utilities of In.Twin Lakes Utilities Inc .Wastewater.AFUDC (for equity capital.Default Company.Default Reserve1.Default Reserve2</t>
  </si>
  <si>
    <t>2205.311015.15.820001.0000.000.0000</t>
  </si>
  <si>
    <t>Community Utilities of In.Twin Lakes Utilities Inc .Wastewater - Allocation.AFUDC (for equity capital.Default Company.Default Reserve1.Default Reserve2</t>
  </si>
  <si>
    <t>2205.311015.72.820001.0000.000.0000</t>
  </si>
  <si>
    <t>Community Utilities of In.WSC of Indiana Inc W.Water - Allocation.AFUDC (for equity capital.Default Company.Default Reserve1.Default Reserve2</t>
  </si>
  <si>
    <t>2205.311025.71.820001.0000.000.0000</t>
  </si>
  <si>
    <t>Community Utilities of In.WSC of Indiana Inc S.Wastewater.AFUDC (for equity capital.Default Company.Default Reserve1.Default Reserve2</t>
  </si>
  <si>
    <t>2205.311030.15.820001.0000.000.0000</t>
  </si>
  <si>
    <t>Community Utilities of In.WSC of Indiana Inc S.Wastewater - Allocation.AFUDC (for equity capital.Default Company.Default Reserve1.Default Reserve2</t>
  </si>
  <si>
    <t>2205.311030.72.820001.0000.000.0000</t>
  </si>
  <si>
    <t>Community Utilities of In.Indiana Water Service Inc.Water.AFUDC (for equity capital.Default Company.Default Reserve1.Default Reserve2</t>
  </si>
  <si>
    <t>2205.311040.10.820001.0000.000.0000</t>
  </si>
  <si>
    <t>Community Utilities of In.Indiana Water Service Inc.Water - Allocation.AFUDC (for equity capital.Default Company.Default Reserve1.Default Reserve2</t>
  </si>
  <si>
    <t>2205.311040.71.820001.0000.000.0000</t>
  </si>
  <si>
    <t>830001</t>
  </si>
  <si>
    <t>Community Utilities of In.State of IN Cost Center.Cost Center - Regional - .Gain/Loss - Sale of Fixed.Default Company.Default Reserve1.Default Reserve2</t>
  </si>
  <si>
    <t>2205.311000.75.830001.0000.000.0000</t>
  </si>
  <si>
    <t>Community Utilities of In.State of IN Cost Center.Cost Center - Regional.Gain/Loss - Sale of Fixed.Default Company.Default Reserve1.Default Reserve2</t>
  </si>
  <si>
    <t>2205.311000.91.830001.0000.000.0000</t>
  </si>
  <si>
    <t>Community Utilities of In.Twin Lakes Utilities Inc .Water - Allocation.Gain/Loss - Sale of Fixed.Default Company.Default Reserve1.Default Reserve2</t>
  </si>
  <si>
    <t>2205.311010.71.830001.0000.000.0000</t>
  </si>
  <si>
    <t>Community Utilities of In.Twin Lakes Utilities Inc .Wastewater - Allocation.Gain/Loss - Sale of Fixed.Default Company.Default Reserve1.Default Reserve2</t>
  </si>
  <si>
    <t>2205.311015.72.830001.0000.000.0000</t>
  </si>
  <si>
    <t>Community Utilities of In.WSC of Indiana Inc W.Water - Allocation.Gain/Loss - Sale of Fixed.Default Company.Default Reserve1.Default Reserve2</t>
  </si>
  <si>
    <t>2205.311025.71.830001.0000.000.0000</t>
  </si>
  <si>
    <t>Community Utilities of In.WSC of Indiana Inc S.Wastewater - Allocation.Gain/Loss - Sale of Fixed.Default Company.Default Reserve1.Default Reserve2</t>
  </si>
  <si>
    <t>2205.311030.72.830001.0000.000.0000</t>
  </si>
  <si>
    <t>Community Utilities of In.Indiana Water Service Inc.Water - Allocation.Gain/Loss - Sale of Fixed.Default Company.Default Reserve1.Default Reserve2</t>
  </si>
  <si>
    <t>2205.311040.71.830001.0000.000.0000</t>
  </si>
  <si>
    <t>842003</t>
  </si>
  <si>
    <t>Community Utilities of In.Twin Lakes Utilities Inc .Water - Allocation.Other Gains and Losses.Default Company.Default Reserve1.Default Reserve2</t>
  </si>
  <si>
    <t>2205.311010.71.842003.0000.000.0000</t>
  </si>
  <si>
    <t>Other Non-Operating (Income) Expense</t>
  </si>
  <si>
    <t>Community Utilities of In.Twin Lakes Utilities Inc .Wastewater - Allocation.Other Gains and Losses.Default Company.Default Reserve1.Default Reserve2</t>
  </si>
  <si>
    <t>2205.311015.72.842003.0000.000.0000</t>
  </si>
  <si>
    <t>Community Utilities of In.WSC of Indiana Inc W.Water - Allocation.Other Gains and Losses.Default Company.Default Reserve1.Default Reserve2</t>
  </si>
  <si>
    <t>2205.311025.71.842003.0000.000.0000</t>
  </si>
  <si>
    <t>Community Utilities of In.WSC of Indiana Inc S.Wastewater - Allocation.Other Gains and Losses.Default Company.Default Reserve1.Default Reserve2</t>
  </si>
  <si>
    <t>2205.311030.72.842003.0000.000.0000</t>
  </si>
  <si>
    <t>Community Utilities of In.Indiana Water Service Inc.Water - Allocation.Other Gains and Losses.Default Company.Default Reserve1.Default Reserve2</t>
  </si>
  <si>
    <t>2205.311040.71.842003.0000.000.0000</t>
  </si>
  <si>
    <t>843003</t>
  </si>
  <si>
    <t>Community Utilities of In.Twin Lakes Utilities Inc .Water.CIAC Gross-Up Tax.Default Company.Default Reserve1.Default Reserve2</t>
  </si>
  <si>
    <t>2205.311010.10.843003.0000.000.0000</t>
  </si>
  <si>
    <t>Community Utilities of In.Twin Lakes Utilities Inc .Wastewater.CIAC Gross-Up Tax.Default Company.Default Reserve1.Default Reserve2</t>
  </si>
  <si>
    <t>2205.311015.15.843003.0000.000.0000</t>
  </si>
  <si>
    <t>910001</t>
  </si>
  <si>
    <t>Community Utilities of In.Twin Lakes Utilities Inc .Water - Allocation.Federal Income Taxes.Default Company.Default Reserve1.Default Reserve2</t>
  </si>
  <si>
    <t>2205.311010.71.910001.0000.000.0000</t>
  </si>
  <si>
    <t>Current Income Taxes</t>
  </si>
  <si>
    <t>Community Utilities of In.Twin Lakes Utilities Inc .Wastewater - Allocation.Federal Income Taxes.Default Company.Default Reserve1.Default Reserve2</t>
  </si>
  <si>
    <t>2205.311015.72.910001.0000.000.0000</t>
  </si>
  <si>
    <t>Community Utilities of In.WSC of Indiana Inc W.Water - Allocation.Federal Income Taxes.Default Company.Default Reserve1.Default Reserve2</t>
  </si>
  <si>
    <t>2205.311025.71.910001.0000.000.0000</t>
  </si>
  <si>
    <t>Community Utilities of In.WSC of Indiana Inc S.Wastewater - Allocation.Federal Income Taxes.Default Company.Default Reserve1.Default Reserve2</t>
  </si>
  <si>
    <t>2205.311030.72.910001.0000.000.0000</t>
  </si>
  <si>
    <t>Community Utilities of In.Indiana Water Service Inc.Water - Allocation.Federal Income Taxes.Default Company.Default Reserve1.Default Reserve2</t>
  </si>
  <si>
    <t>2205.311040.71.910001.0000.000.0000</t>
  </si>
  <si>
    <t>Community Utilities of In.Twin Lakes Utilities Inc .BS Combined.Federal Income Taxes.Default Company.Default Reserve1.Default Reserve2</t>
  </si>
  <si>
    <t>2205.311045.97.910001.0000.000.0000</t>
  </si>
  <si>
    <t>910002</t>
  </si>
  <si>
    <t>Community Utilities of In.Community Utilities of IN.Cost Center - Regional.State Income Taxes.Default Company.Default Reserve1.Default Reserve2</t>
  </si>
  <si>
    <t>2205.311005.91.910002.0000.000.0000</t>
  </si>
  <si>
    <t>Community Utilities of In.Twin Lakes Utilities Inc .Water.State Income Taxes.Default Company.Default Reserve1.Default Reserve2</t>
  </si>
  <si>
    <t>2205.311010.10.910002.0000.000.0000</t>
  </si>
  <si>
    <t>Community Utilities of In.Twin Lakes Utilities Inc .Water - Allocation.State Income Taxes.Default Company.Default Reserve1.Default Reserve2</t>
  </si>
  <si>
    <t>2205.311010.71.910002.0000.000.0000</t>
  </si>
  <si>
    <t>Community Utilities of In.Twin Lakes Utilities Inc .Wastewater - Allocation.State Income Taxes.Default Company.Default Reserve1.Default Reserve2</t>
  </si>
  <si>
    <t>2205.311015.72.910002.0000.000.0000</t>
  </si>
  <si>
    <t>Community Utilities of In.WSC of Indiana Inc W.Water.State Income Taxes.Default Company.Default Reserve1.Default Reserve2</t>
  </si>
  <si>
    <t>2205.311025.10.910002.0000.000.0000</t>
  </si>
  <si>
    <t>Community Utilities of In.WSC of Indiana Inc W.Water - Allocation.State Income Taxes.Default Company.Default Reserve1.Default Reserve2</t>
  </si>
  <si>
    <t>2205.311025.71.910002.0000.000.0000</t>
  </si>
  <si>
    <t>Community Utilities of In.WSC of Indiana Inc S.Wastewater - Allocation.State Income Taxes.Default Company.Default Reserve1.Default Reserve2</t>
  </si>
  <si>
    <t>2205.311030.72.910002.0000.000.0000</t>
  </si>
  <si>
    <t>Community Utilities of In.Indiana Water Service Inc.Water.State Income Taxes.Default Company.Default Reserve1.Default Reserve2</t>
  </si>
  <si>
    <t>2205.311040.10.910002.0000.000.0000</t>
  </si>
  <si>
    <t>Community Utilities of In.Indiana Water Service Inc.Water - Allocation.State Income Taxes.Default Company.Default Reserve1.Default Reserve2</t>
  </si>
  <si>
    <t>2205.311040.71.910002.0000.000.0000</t>
  </si>
  <si>
    <t>920001</t>
  </si>
  <si>
    <t>Community Utilities of In.Community Utilities of IN.Cost Center - Regional - .Deferred Federal Income T.Default Company.Default Reserve1.Default Reserve2</t>
  </si>
  <si>
    <t>2205.311005.75.920001.0000.000.0000</t>
  </si>
  <si>
    <t>Future Income Taxes</t>
  </si>
  <si>
    <t>Community Utilities of In.Community Utilities of IN.Cost Center - Regional.Deferred Federal Income T.Default Company.Default Reserve1.Default Reserve2</t>
  </si>
  <si>
    <t>2205.311005.91.920001.0000.000.0000</t>
  </si>
  <si>
    <t>Community Utilities of In.Twin Lakes Utilities Inc .Water.Deferred Federal Income T.Default Company.Default Reserve1.Default Reserve2</t>
  </si>
  <si>
    <t>2205.311010.10.920001.0000.000.0000</t>
  </si>
  <si>
    <t>Community Utilities of In.Twin Lakes Utilities Inc .Water - Allocation.Deferred Federal Income T.Default Company.Default Reserve1.Default Reserve2</t>
  </si>
  <si>
    <t>2205.311010.71.920001.0000.000.0000</t>
  </si>
  <si>
    <t>Community Utilities of In.Twin Lakes Utilities Inc .Wastewater.Deferred Federal Income T.Default Company.Default Reserve1.Default Reserve2</t>
  </si>
  <si>
    <t>2205.311015.15.920001.0000.000.0000</t>
  </si>
  <si>
    <t>Community Utilities of In.Twin Lakes Utilities Inc .Wastewater - Allocation.Deferred Federal Income T.Default Company.Default Reserve1.Default Reserve2</t>
  </si>
  <si>
    <t>2205.311015.72.920001.0000.000.0000</t>
  </si>
  <si>
    <t>Community Utilities of In.WSC of Indiana Inc W.Water.Deferred Federal Income T.Default Company.Default Reserve1.Default Reserve2</t>
  </si>
  <si>
    <t>2205.311025.10.920001.0000.000.0000</t>
  </si>
  <si>
    <t>Community Utilities of In.WSC of Indiana Inc W.Water - Allocation.Deferred Federal Income T.Default Company.Default Reserve1.Default Reserve2</t>
  </si>
  <si>
    <t>2205.311025.71.920001.0000.000.0000</t>
  </si>
  <si>
    <t>Community Utilities of In.WSC of Indiana Inc S.Wastewater.Deferred Federal Income T.Default Company.Default Reserve1.Default Reserve2</t>
  </si>
  <si>
    <t>2205.311030.15.920001.0000.000.0000</t>
  </si>
  <si>
    <t>Community Utilities of In.WSC of Indiana Inc S.Wastewater - Allocation.Deferred Federal Income T.Default Company.Default Reserve1.Default Reserve2</t>
  </si>
  <si>
    <t>2205.311030.72.920001.0000.000.0000</t>
  </si>
  <si>
    <t>Community Utilities of In.Indiana Water Service Inc.Water.Deferred Federal Income T.Default Company.Default Reserve1.Default Reserve2</t>
  </si>
  <si>
    <t>2205.311040.10.920001.0000.000.0000</t>
  </si>
  <si>
    <t>Community Utilities of In.Indiana Water Service Inc.Water - Allocation.Deferred Federal Income T.Default Company.Default Reserve1.Default Reserve2</t>
  </si>
  <si>
    <t>2205.311040.71.920001.0000.000.0000</t>
  </si>
  <si>
    <t>920002</t>
  </si>
  <si>
    <t>Community Utilities of In.State of IN Cost Center.Cost Center - Regional.Deferred State Income Tax.Default Company.Default Reserve1.Default Reserve2</t>
  </si>
  <si>
    <t>2205.311000.91.920002.0000.000.0000</t>
  </si>
  <si>
    <t>Community Utilities of In.Community Utilities of IN.Cost Center - Regional.Deferred State Income Tax.Default Company.Default Reserve1.Default Reserve2</t>
  </si>
  <si>
    <t>2205.311005.91.920002.0000.000.0000</t>
  </si>
  <si>
    <t>Community Utilities of In.Twin Lakes Utilities Inc .Water.Deferred State Income Tax.Default Company.Default Reserve1.Default Reserve2</t>
  </si>
  <si>
    <t>2205.311010.10.920002.0000.000.0000</t>
  </si>
  <si>
    <t>Community Utilities of In.Twin Lakes Utilities Inc .Water - Allocation.Deferred State Income Tax.Default Company.Default Reserve1.Default Reserve2</t>
  </si>
  <si>
    <t>2205.311010.71.920002.0000.000.0000</t>
  </si>
  <si>
    <t>Community Utilities of In.Twin Lakes Utilities Inc .Wastewater - Allocation.Deferred State Income Tax.Default Company.Default Reserve1.Default Reserve2</t>
  </si>
  <si>
    <t>2205.311015.72.920002.0000.000.0000</t>
  </si>
  <si>
    <t>Community Utilities of In.WSC of Indiana Inc W.Water.Deferred State Income Tax.Default Company.Default Reserve1.Default Reserve2</t>
  </si>
  <si>
    <t>2205.311025.10.920002.0000.000.0000</t>
  </si>
  <si>
    <t>Community Utilities of In.WSC of Indiana Inc W.Water - Allocation.Deferred State Income Tax.Default Company.Default Reserve1.Default Reserve2</t>
  </si>
  <si>
    <t>2205.311025.71.920002.0000.000.0000</t>
  </si>
  <si>
    <t>Community Utilities of In.WSC of Indiana Inc S.Wastewater - Allocation.Deferred State Income Tax.Default Company.Default Reserve1.Default Reserve2</t>
  </si>
  <si>
    <t>2205.311030.72.920002.0000.000.0000</t>
  </si>
  <si>
    <t>Community Utilities of In.Indiana Water Service Inc.Water.Deferred State Income Tax.Default Company.Default Reserve1.Default Reserve2</t>
  </si>
  <si>
    <t>2205.311040.10.920002.0000.000.0000</t>
  </si>
  <si>
    <t>Community Utilities of In.Indiana Water Service Inc.Water - Allocation.Deferred State Income Tax.Default Company.Default Reserve1.Default Reserve2</t>
  </si>
  <si>
    <t>2205.311040.71.920002.0000.000.0000</t>
  </si>
  <si>
    <t>920003</t>
  </si>
  <si>
    <t>Community Utilities of In.Twin Lakes Utilities Inc .Water.Investment Tax Credit Amo.Default Company.Default Reserve1.Default Reserve2</t>
  </si>
  <si>
    <t>2205.311010.10.920003.0000.000.0000</t>
  </si>
  <si>
    <t>Community Utilities of In.Twin Lakes Utilities Inc .BS Combined.Investment Tax Credit Amo.Default Company.Default Reserve1.Default Reserve2</t>
  </si>
  <si>
    <t>2205.311045.97.920003.0000.000.0000</t>
  </si>
  <si>
    <t>Community Utilities of In.Twin Lakes Utilities Inc .Water.ERC Water and Sewer by BU.Default Company.Default Reserve1.Default Reserve2</t>
  </si>
  <si>
    <t>2205.311010.10.N10005.0000.000.0000</t>
  </si>
  <si>
    <t>Community Utilities of In.Twin Lakes Utilities Inc .Wastewater.ERC Water and Sewer by BU.Default Company.Default Reserve1.Default Reserve2</t>
  </si>
  <si>
    <t>2205.311015.15.N10005.0000.000.0000</t>
  </si>
  <si>
    <t>Community Utilities of In.WSC of Indiana Inc W.Water.ERC Water and Sewer by BU.Default Company.Default Reserve1.Default Reserve2</t>
  </si>
  <si>
    <t>2205.311025.10.N10005.0000.000.0000</t>
  </si>
  <si>
    <t>Community Utilities of In.WSC of Indiana Inc S.Wastewater.ERC Water and Sewer by BU.Default Company.Default Reserve1.Default Reserve2</t>
  </si>
  <si>
    <t>2205.311030.15.N10005.0000.000.0000</t>
  </si>
  <si>
    <t>Community Utilities of In.Indiana Water Service Inc.Water.ERC Water and Sewer by BU.Default Company.Default Reserve1.Default Reserve2</t>
  </si>
  <si>
    <t>2205.311040.10.N10005.0000.000.0000</t>
  </si>
  <si>
    <t>N10006</t>
  </si>
  <si>
    <t>Community Utilities of In.Indiana Water Service Inc.Water.ERC Water and Sewer by CO.Default Company.Default Reserve1.Default Reserve2</t>
  </si>
  <si>
    <t>2205.311040.10.N10006.0000.000.0000</t>
  </si>
  <si>
    <t>Community Utilities of In.Twin Lakes Utilities Inc .BS Combined.ERC Water and Sewer by CO.Default Company.Default Reserve1.Default Reserve2</t>
  </si>
  <si>
    <t>2205.311045.97.N10006.0000.000.0000</t>
  </si>
  <si>
    <t>Community Utilities of In.WSC Indiana BS.BS Combined.ERC Water and Sewer by CO.Default Company.Default Reserve1.Default Reserve2</t>
  </si>
  <si>
    <t>2205.311050.97.N10006.0000.000.0000</t>
  </si>
  <si>
    <t>N10007</t>
  </si>
  <si>
    <t>Community Utilities of In.State of IN Cost Center.Cost Center - Regional.Office Salaries.Default Company.Default Reserve1.Default Reserve2</t>
  </si>
  <si>
    <t>2205.311000.91.N10007.0000.000.0000</t>
  </si>
  <si>
    <t>Community Utilities of In.Twin Lakes Utilities Inc .Water.Office Salaries.Default Company.Default Reserve1.Default Reserve2</t>
  </si>
  <si>
    <t>2205.311010.10.N10007.0000.000.0000</t>
  </si>
  <si>
    <t>Community Utilities of In.Twin Lakes Utilities Inc .Wastewater.Office Salaries.Default Company.Default Reserve1.Default Reserve2</t>
  </si>
  <si>
    <t>2205.311015.15.N10007.0000.000.0000</t>
  </si>
  <si>
    <t>Community Utilities of In.WSC of Indiana Inc W.Water.Office Salaries.Default Company.Default Reserve1.Default Reserve2</t>
  </si>
  <si>
    <t>2205.311025.10.N10007.0000.000.0000</t>
  </si>
  <si>
    <t>Community Utilities of In.WSC of Indiana Inc S.Wastewater.Office Salaries.Default Company.Default Reserve1.Default Reserve2</t>
  </si>
  <si>
    <t>2205.311030.15.N10007.0000.000.0000</t>
  </si>
  <si>
    <t>Community Utilities of In.Indiana Water Service Inc.Water.Office Salaries.Default Company.Default Reserve1.Default Reserve2</t>
  </si>
  <si>
    <t>2205.311040.10.N10007.0000.000.0000</t>
  </si>
  <si>
    <t>Transaction Number</t>
  </si>
  <si>
    <t>Project Name</t>
  </si>
  <si>
    <t>Project Number</t>
  </si>
  <si>
    <t>Project Type</t>
  </si>
  <si>
    <t>Task Name</t>
  </si>
  <si>
    <t>Expenditure Type</t>
  </si>
  <si>
    <t>Expenditure Organization</t>
  </si>
  <si>
    <t>Expenditure Item Date</t>
  </si>
  <si>
    <t>Quantity</t>
  </si>
  <si>
    <t>Person Number</t>
  </si>
  <si>
    <t>Person Name</t>
  </si>
  <si>
    <t>Job</t>
  </si>
  <si>
    <t>Comment</t>
  </si>
  <si>
    <t>Billable Y/N</t>
  </si>
  <si>
    <t>Burdened Cost in Provider Ledger Currency</t>
  </si>
  <si>
    <t>Transaction Source</t>
  </si>
  <si>
    <t>Task Number</t>
  </si>
  <si>
    <t>Supplier Name</t>
  </si>
  <si>
    <t>Purchase Order</t>
  </si>
  <si>
    <t>Expenditure Business Unit</t>
  </si>
  <si>
    <t>Document</t>
  </si>
  <si>
    <t>Document Entry</t>
  </si>
  <si>
    <t>Expenditure Batch</t>
  </si>
  <si>
    <t>Invoice Status</t>
  </si>
  <si>
    <t>Revenue Status</t>
  </si>
  <si>
    <t>Raw Cost in Project Currency</t>
  </si>
  <si>
    <t>Project Currency</t>
  </si>
  <si>
    <t>Burden Cost in Transaction Currency</t>
  </si>
  <si>
    <t>Raw Cost in Transaction Currency</t>
  </si>
  <si>
    <t>Transaction Currency</t>
  </si>
  <si>
    <t>Accounting Period</t>
  </si>
  <si>
    <t>Project Manager</t>
  </si>
  <si>
    <t>Company Code</t>
  </si>
  <si>
    <t>Date</t>
  </si>
  <si>
    <t>Include as in-service?</t>
  </si>
  <si>
    <t xml:space="preserve"> 3175327</t>
  </si>
  <si>
    <t>Indiana-TWIN LAKES - WTP 1 IMPROVEMENT</t>
  </si>
  <si>
    <t>2019017</t>
  </si>
  <si>
    <t>Capital Project WIP</t>
  </si>
  <si>
    <t>Captime</t>
  </si>
  <si>
    <t>2200-310010 State of IL Cost Center</t>
  </si>
  <si>
    <t>2023-01-11</t>
  </si>
  <si>
    <t>1</t>
  </si>
  <si>
    <t>31387</t>
  </si>
  <si>
    <t>Seth Ricker</t>
  </si>
  <si>
    <t>N</t>
  </si>
  <si>
    <t>Oracle Fusion Time and Labor</t>
  </si>
  <si>
    <t>Corix US</t>
  </si>
  <si>
    <t>Time Card</t>
  </si>
  <si>
    <t>Straight Time</t>
  </si>
  <si>
    <t>OTL_3332154_19</t>
  </si>
  <si>
    <t>Uninvoiced</t>
  </si>
  <si>
    <t>Unrecognized</t>
  </si>
  <si>
    <t>Jan-23</t>
  </si>
  <si>
    <t>PM: Ricker, Seth</t>
  </si>
  <si>
    <t>State: IN</t>
  </si>
  <si>
    <t>Co: 2200</t>
  </si>
  <si>
    <t xml:space="preserve"> 3147183</t>
  </si>
  <si>
    <t>Construction</t>
  </si>
  <si>
    <t>2205-311010 Twin Lakes Utilities Inc W</t>
  </si>
  <si>
    <t>135917.95</t>
  </si>
  <si>
    <t>Bowen - Twin Lakes WTP #1 - Construction</t>
  </si>
  <si>
    <t>Oracle Fusion Payables</t>
  </si>
  <si>
    <t>17</t>
  </si>
  <si>
    <t>BOWEN ENGINEERING CORP.</t>
  </si>
  <si>
    <t>P91-2205-100136</t>
  </si>
  <si>
    <t>Supplier Invoice</t>
  </si>
  <si>
    <t>Item Cost</t>
  </si>
  <si>
    <t>OAP_3285543</t>
  </si>
  <si>
    <t>Co: 2205</t>
  </si>
  <si>
    <t xml:space="preserve"> 3151643</t>
  </si>
  <si>
    <t>14808</t>
  </si>
  <si>
    <t>OAP_3290620</t>
  </si>
  <si>
    <t xml:space="preserve"> 3147141</t>
  </si>
  <si>
    <t>547</t>
  </si>
  <si>
    <t xml:space="preserve"> 3175326</t>
  </si>
  <si>
    <t>2023-01-09</t>
  </si>
  <si>
    <t>2</t>
  </si>
  <si>
    <t xml:space="preserve"> 3137511</t>
  </si>
  <si>
    <t>2023-01-06</t>
  </si>
  <si>
    <t>0.5</t>
  </si>
  <si>
    <t>OTL_3276233_11</t>
  </si>
  <si>
    <t xml:space="preserve"> 3137510</t>
  </si>
  <si>
    <t>2023-01-05</t>
  </si>
  <si>
    <t xml:space="preserve"> 3093990</t>
  </si>
  <si>
    <t>2022-12-15</t>
  </si>
  <si>
    <t>OTL_3218441_6</t>
  </si>
  <si>
    <t>Dec-22</t>
  </si>
  <si>
    <t xml:space="preserve"> 2756066</t>
  </si>
  <si>
    <t>Interest During Construction</t>
  </si>
  <si>
    <t>2022-08-31</t>
  </si>
  <si>
    <t>417.69</t>
  </si>
  <si>
    <t>Oracle Fusion Projects</t>
  </si>
  <si>
    <t>Capitalized Interest Expenditure</t>
  </si>
  <si>
    <t>Capitalized Interest Expenditure Item</t>
  </si>
  <si>
    <t>69007</t>
  </si>
  <si>
    <t>Aug-22</t>
  </si>
  <si>
    <t>Yes</t>
  </si>
  <si>
    <t xml:space="preserve"> 2756068</t>
  </si>
  <si>
    <t>11026.52</t>
  </si>
  <si>
    <t xml:space="preserve"> 2756067</t>
  </si>
  <si>
    <t>1680.83</t>
  </si>
  <si>
    <t>4</t>
  </si>
  <si>
    <t xml:space="preserve"> 2674991</t>
  </si>
  <si>
    <t>2022-08-27</t>
  </si>
  <si>
    <t>7379.38</t>
  </si>
  <si>
    <t>OAP_2776946</t>
  </si>
  <si>
    <t xml:space="preserve"> 2683243</t>
  </si>
  <si>
    <t>2022-08-16</t>
  </si>
  <si>
    <t>OTL_2776954_47</t>
  </si>
  <si>
    <t xml:space="preserve"> 2633999</t>
  </si>
  <si>
    <t>2022-08-09</t>
  </si>
  <si>
    <t>19685.65</t>
  </si>
  <si>
    <t>Hawkins - Sodium Hypochlorite and Phosphate Feed Equipment</t>
  </si>
  <si>
    <t>HAWKINS, INC</t>
  </si>
  <si>
    <t>P91-2205-100309</t>
  </si>
  <si>
    <t>OAP_2731010</t>
  </si>
  <si>
    <t xml:space="preserve"> 2597341</t>
  </si>
  <si>
    <t>2022-07-31</t>
  </si>
  <si>
    <t>-417.44</t>
  </si>
  <si>
    <t>68007</t>
  </si>
  <si>
    <t>Jul-22</t>
  </si>
  <si>
    <t xml:space="preserve"> 2597526</t>
  </si>
  <si>
    <t>417.44</t>
  </si>
  <si>
    <t>68034</t>
  </si>
  <si>
    <t xml:space="preserve"> 2597071</t>
  </si>
  <si>
    <t xml:space="preserve"> 2597512</t>
  </si>
  <si>
    <t>10842.03</t>
  </si>
  <si>
    <t xml:space="preserve"> 2597075</t>
  </si>
  <si>
    <t xml:space="preserve"> 2597343</t>
  </si>
  <si>
    <t>-10842.03</t>
  </si>
  <si>
    <t xml:space="preserve"> 2597342</t>
  </si>
  <si>
    <t>-1680.83</t>
  </si>
  <si>
    <t xml:space="preserve"> 2597522</t>
  </si>
  <si>
    <t xml:space="preserve"> 2597072</t>
  </si>
  <si>
    <t xml:space="preserve"> 2560177</t>
  </si>
  <si>
    <t>2022-07-11</t>
  </si>
  <si>
    <t>OTL_2685150_39</t>
  </si>
  <si>
    <t xml:space="preserve"> 2520038</t>
  </si>
  <si>
    <t>2022-07-08</t>
  </si>
  <si>
    <t>OTL_2630297_5</t>
  </si>
  <si>
    <t xml:space="preserve"> 2520039</t>
  </si>
  <si>
    <t>2022-07-06</t>
  </si>
  <si>
    <t xml:space="preserve"> 2520037</t>
  </si>
  <si>
    <t>2022-07-05</t>
  </si>
  <si>
    <t>7</t>
  </si>
  <si>
    <t xml:space="preserve"> 2496384</t>
  </si>
  <si>
    <t>2022-07-01</t>
  </si>
  <si>
    <t>66041</t>
  </si>
  <si>
    <t>OAP_2582143</t>
  </si>
  <si>
    <t xml:space="preserve"> 2498920</t>
  </si>
  <si>
    <t>2022-06-30</t>
  </si>
  <si>
    <t>414.22</t>
  </si>
  <si>
    <t>67007</t>
  </si>
  <si>
    <t>Jun-22</t>
  </si>
  <si>
    <t xml:space="preserve"> 2498921</t>
  </si>
  <si>
    <t>10391.85</t>
  </si>
  <si>
    <t xml:space="preserve"> 2498927</t>
  </si>
  <si>
    <t xml:space="preserve"> 2405222</t>
  </si>
  <si>
    <t>2022-05-31</t>
  </si>
  <si>
    <t>66007</t>
  </si>
  <si>
    <t>May-22</t>
  </si>
  <si>
    <t xml:space="preserve"> 2405223</t>
  </si>
  <si>
    <t xml:space="preserve"> 2405232</t>
  </si>
  <si>
    <t xml:space="preserve"> 2304188</t>
  </si>
  <si>
    <t>2022-05-24</t>
  </si>
  <si>
    <t>1312.5</t>
  </si>
  <si>
    <t>LAN - WTP #1 construction phase engineering</t>
  </si>
  <si>
    <t>LOCKWOOD ANDREWS &amp; NEWMAN</t>
  </si>
  <si>
    <t>P91-2205-100129</t>
  </si>
  <si>
    <t>OAP_2430564</t>
  </si>
  <si>
    <t xml:space="preserve"> 2335027</t>
  </si>
  <si>
    <t>2205-311000 State of IN Cost Center</t>
  </si>
  <si>
    <t>2022-05-14</t>
  </si>
  <si>
    <t>10482</t>
  </si>
  <si>
    <t>Steven McAfee</t>
  </si>
  <si>
    <t>OTL_2453403_27</t>
  </si>
  <si>
    <t xml:space="preserve"> 2331598</t>
  </si>
  <si>
    <t>2022-05-13</t>
  </si>
  <si>
    <t>5</t>
  </si>
  <si>
    <t>30417</t>
  </si>
  <si>
    <t>Travis Wilson</t>
  </si>
  <si>
    <t>OTL_2453403_10</t>
  </si>
  <si>
    <t xml:space="preserve"> 2335030</t>
  </si>
  <si>
    <t xml:space="preserve"> 2331600</t>
  </si>
  <si>
    <t>2022-05-12</t>
  </si>
  <si>
    <t xml:space="preserve"> 2332294</t>
  </si>
  <si>
    <t>2022-05-11</t>
  </si>
  <si>
    <t>6</t>
  </si>
  <si>
    <t xml:space="preserve"> 2335076</t>
  </si>
  <si>
    <t>2.5</t>
  </si>
  <si>
    <t xml:space="preserve"> 2331602</t>
  </si>
  <si>
    <t>2022-05-10</t>
  </si>
  <si>
    <t>3</t>
  </si>
  <si>
    <t xml:space="preserve"> 2270237</t>
  </si>
  <si>
    <t>120264</t>
  </si>
  <si>
    <t>OAP_2375714</t>
  </si>
  <si>
    <t xml:space="preserve"> 2331606</t>
  </si>
  <si>
    <t>2022-05-09</t>
  </si>
  <si>
    <t xml:space="preserve"> 2331604</t>
  </si>
  <si>
    <t>2022-05-06</t>
  </si>
  <si>
    <t xml:space="preserve"> 2332302</t>
  </si>
  <si>
    <t>2022-05-05</t>
  </si>
  <si>
    <t xml:space="preserve"> 2335121</t>
  </si>
  <si>
    <t>2022-05-04</t>
  </si>
  <si>
    <t xml:space="preserve"> 2332296</t>
  </si>
  <si>
    <t xml:space="preserve"> 2335123</t>
  </si>
  <si>
    <t>2022-05-03</t>
  </si>
  <si>
    <t xml:space="preserve"> 2332299</t>
  </si>
  <si>
    <t xml:space="preserve"> 2332301</t>
  </si>
  <si>
    <t>2022-05-02</t>
  </si>
  <si>
    <t xml:space="preserve"> 2266646</t>
  </si>
  <si>
    <t>2022-04-30</t>
  </si>
  <si>
    <t>396.57</t>
  </si>
  <si>
    <t>65007</t>
  </si>
  <si>
    <t>Apr-22</t>
  </si>
  <si>
    <t xml:space="preserve"> 2266648</t>
  </si>
  <si>
    <t>9572.05</t>
  </si>
  <si>
    <t xml:space="preserve"> 2266647</t>
  </si>
  <si>
    <t>1671.89</t>
  </si>
  <si>
    <t xml:space="preserve"> 2262747</t>
  </si>
  <si>
    <t>2022-04-29</t>
  </si>
  <si>
    <t>8</t>
  </si>
  <si>
    <t>31113</t>
  </si>
  <si>
    <t>Jacob Babusch</t>
  </si>
  <si>
    <t>OTL_2357741_6</t>
  </si>
  <si>
    <t>Jake Babusch</t>
  </si>
  <si>
    <t xml:space="preserve"> 2263066</t>
  </si>
  <si>
    <t>2022-04-28</t>
  </si>
  <si>
    <t>8.5</t>
  </si>
  <si>
    <t xml:space="preserve"> 2248103</t>
  </si>
  <si>
    <t>OTL_2357741_34</t>
  </si>
  <si>
    <t xml:space="preserve"> 2248209</t>
  </si>
  <si>
    <t>10431</t>
  </si>
  <si>
    <t>Loren Grosvenor</t>
  </si>
  <si>
    <t>OTL_2357741_43</t>
  </si>
  <si>
    <t xml:space="preserve"> 2248106</t>
  </si>
  <si>
    <t>2022-04-27</t>
  </si>
  <si>
    <t xml:space="preserve"> 2263062</t>
  </si>
  <si>
    <t xml:space="preserve"> 2248154</t>
  </si>
  <si>
    <t xml:space="preserve"> 2248207</t>
  </si>
  <si>
    <t>2022-04-26</t>
  </si>
  <si>
    <t xml:space="preserve"> 2262752</t>
  </si>
  <si>
    <t xml:space="preserve"> 2262744</t>
  </si>
  <si>
    <t>2022-04-25</t>
  </si>
  <si>
    <t xml:space="preserve"> 2248159</t>
  </si>
  <si>
    <t xml:space="preserve"> 2219215</t>
  </si>
  <si>
    <t>2022-04-23</t>
  </si>
  <si>
    <t>375184</t>
  </si>
  <si>
    <t>OAP_2318135</t>
  </si>
  <si>
    <t xml:space="preserve"> 2248108</t>
  </si>
  <si>
    <t>2022-04-22</t>
  </si>
  <si>
    <t xml:space="preserve"> 2263063</t>
  </si>
  <si>
    <t>2022-04-21</t>
  </si>
  <si>
    <t xml:space="preserve"> 2248151</t>
  </si>
  <si>
    <t xml:space="preserve"> 2213282</t>
  </si>
  <si>
    <t>39206</t>
  </si>
  <si>
    <t>OAP_2308597</t>
  </si>
  <si>
    <t xml:space="preserve"> 2263067</t>
  </si>
  <si>
    <t>2022-04-20</t>
  </si>
  <si>
    <t xml:space="preserve"> 2248203</t>
  </si>
  <si>
    <t xml:space="preserve"> 2248158</t>
  </si>
  <si>
    <t xml:space="preserve"> 2263056</t>
  </si>
  <si>
    <t>2022-04-19</t>
  </si>
  <si>
    <t xml:space="preserve"> 2248056</t>
  </si>
  <si>
    <t xml:space="preserve"> 2248206</t>
  </si>
  <si>
    <t xml:space="preserve"> 2263055</t>
  </si>
  <si>
    <t>2022-04-18</t>
  </si>
  <si>
    <t xml:space="preserve"> 2259691</t>
  </si>
  <si>
    <t>2022-04-15</t>
  </si>
  <si>
    <t>OTL_2330824_10</t>
  </si>
  <si>
    <t xml:space="preserve"> 2259690</t>
  </si>
  <si>
    <t xml:space="preserve"> 2259689</t>
  </si>
  <si>
    <t xml:space="preserve"> 2259637</t>
  </si>
  <si>
    <t>2022-04-14</t>
  </si>
  <si>
    <t xml:space="preserve"> 2259685</t>
  </si>
  <si>
    <t>2022-04-13</t>
  </si>
  <si>
    <t xml:space="preserve"> 2259692</t>
  </si>
  <si>
    <t>2022-04-12</t>
  </si>
  <si>
    <t xml:space="preserve"> 2250815</t>
  </si>
  <si>
    <t>2022-04-11</t>
  </si>
  <si>
    <t>30389</t>
  </si>
  <si>
    <t>Joshua Alyea</t>
  </si>
  <si>
    <t>OTL_2330824_38</t>
  </si>
  <si>
    <t xml:space="preserve"> 2259686</t>
  </si>
  <si>
    <t>2022-04-08</t>
  </si>
  <si>
    <t xml:space="preserve"> 2259638</t>
  </si>
  <si>
    <t>2022-04-07</t>
  </si>
  <si>
    <t xml:space="preserve"> 2259743</t>
  </si>
  <si>
    <t>2022-04-06</t>
  </si>
  <si>
    <t xml:space="preserve"> 2259746</t>
  </si>
  <si>
    <t>2022-04-05</t>
  </si>
  <si>
    <t xml:space="preserve"> 2259643</t>
  </si>
  <si>
    <t>2022-04-04</t>
  </si>
  <si>
    <t xml:space="preserve"> 2256632</t>
  </si>
  <si>
    <t>2022-04-01</t>
  </si>
  <si>
    <t>OTL_2330824_15</t>
  </si>
  <si>
    <t xml:space="preserve"> 2186487</t>
  </si>
  <si>
    <t>2022-03-31</t>
  </si>
  <si>
    <t>339.41</t>
  </si>
  <si>
    <t>64007</t>
  </si>
  <si>
    <t>Mar-22</t>
  </si>
  <si>
    <t xml:space="preserve"> 2174808</t>
  </si>
  <si>
    <t>OTL_2251971_2</t>
  </si>
  <si>
    <t xml:space="preserve"> 2186497</t>
  </si>
  <si>
    <t>6747.29</t>
  </si>
  <si>
    <t xml:space="preserve"> 2186485</t>
  </si>
  <si>
    <t xml:space="preserve"> 2179127</t>
  </si>
  <si>
    <t>2022-03-30</t>
  </si>
  <si>
    <t>OTL_2251971_45</t>
  </si>
  <si>
    <t xml:space="preserve"> 2174810</t>
  </si>
  <si>
    <t xml:space="preserve"> 2179111</t>
  </si>
  <si>
    <t>2022-03-28</t>
  </si>
  <si>
    <t xml:space="preserve"> 2174819</t>
  </si>
  <si>
    <t xml:space="preserve"> 2172923</t>
  </si>
  <si>
    <t>2022-03-25</t>
  </si>
  <si>
    <t>OTL_2251971_27</t>
  </si>
  <si>
    <t xml:space="preserve"> 2179126</t>
  </si>
  <si>
    <t>2022-03-24</t>
  </si>
  <si>
    <t xml:space="preserve"> 2172927</t>
  </si>
  <si>
    <t xml:space="preserve"> 2172929</t>
  </si>
  <si>
    <t>2022-03-23</t>
  </si>
  <si>
    <t xml:space="preserve"> 2179131</t>
  </si>
  <si>
    <t xml:space="preserve"> 2172933</t>
  </si>
  <si>
    <t>2022-03-22</t>
  </si>
  <si>
    <t xml:space="preserve"> 2172907</t>
  </si>
  <si>
    <t>2022-03-21</t>
  </si>
  <si>
    <t xml:space="preserve"> 2141439</t>
  </si>
  <si>
    <t>2022-03-18</t>
  </si>
  <si>
    <t>OTL_2228140_30</t>
  </si>
  <si>
    <t xml:space="preserve"> 2141440</t>
  </si>
  <si>
    <t>2022-03-17</t>
  </si>
  <si>
    <t xml:space="preserve"> 2141443</t>
  </si>
  <si>
    <t>2022-03-16</t>
  </si>
  <si>
    <t xml:space="preserve"> 2146702</t>
  </si>
  <si>
    <t>2022-03-15</t>
  </si>
  <si>
    <t>OTL_2228140_66</t>
  </si>
  <si>
    <t xml:space="preserve"> 2134672</t>
  </si>
  <si>
    <t>2022-03-11</t>
  </si>
  <si>
    <t>OTL_2228140_42</t>
  </si>
  <si>
    <t xml:space="preserve"> 2140717</t>
  </si>
  <si>
    <t>31382</t>
  </si>
  <si>
    <t>Ricardo Medina</t>
  </si>
  <si>
    <t>OTL_2228140_47</t>
  </si>
  <si>
    <t xml:space="preserve"> 2140712</t>
  </si>
  <si>
    <t>2022-03-10</t>
  </si>
  <si>
    <t xml:space="preserve"> 2134669</t>
  </si>
  <si>
    <t xml:space="preserve"> 2146747</t>
  </si>
  <si>
    <t>2022-03-09</t>
  </si>
  <si>
    <t xml:space="preserve"> 2140708</t>
  </si>
  <si>
    <t xml:space="preserve"> 2140710</t>
  </si>
  <si>
    <t>2022-03-08</t>
  </si>
  <si>
    <t xml:space="preserve"> 2140715</t>
  </si>
  <si>
    <t>2022-03-07</t>
  </si>
  <si>
    <t xml:space="preserve"> 2135708</t>
  </si>
  <si>
    <t>30977</t>
  </si>
  <si>
    <t>Zachary Kopka</t>
  </si>
  <si>
    <t>OTL_2228140_39</t>
  </si>
  <si>
    <t xml:space="preserve"> 2146446</t>
  </si>
  <si>
    <t>2022-03-04</t>
  </si>
  <si>
    <t>OTL_2228140_7</t>
  </si>
  <si>
    <t xml:space="preserve"> 2146448</t>
  </si>
  <si>
    <t>2022-03-03</t>
  </si>
  <si>
    <t xml:space="preserve"> 2134788</t>
  </si>
  <si>
    <t>OTL_2228140_6</t>
  </si>
  <si>
    <t xml:space="preserve"> 2145637</t>
  </si>
  <si>
    <t>2022-03-02</t>
  </si>
  <si>
    <t xml:space="preserve"> 2140280</t>
  </si>
  <si>
    <t>OTL_2228140_17</t>
  </si>
  <si>
    <t xml:space="preserve"> 2140178</t>
  </si>
  <si>
    <t>2022-03-01</t>
  </si>
  <si>
    <t xml:space="preserve"> 2146444</t>
  </si>
  <si>
    <t xml:space="preserve"> 2089697</t>
  </si>
  <si>
    <t>2022-02-28</t>
  </si>
  <si>
    <t>OTL_2140747_33</t>
  </si>
  <si>
    <t>Feb-22</t>
  </si>
  <si>
    <t xml:space="preserve"> 2081067</t>
  </si>
  <si>
    <t>OTL_2140747_16</t>
  </si>
  <si>
    <t xml:space="preserve"> 2186198</t>
  </si>
  <si>
    <t>304.12</t>
  </si>
  <si>
    <t>63007</t>
  </si>
  <si>
    <t xml:space="preserve"> 2186201</t>
  </si>
  <si>
    <t xml:space="preserve"> 2186193</t>
  </si>
  <si>
    <t xml:space="preserve"> 2081063</t>
  </si>
  <si>
    <t>2022-02-25</t>
  </si>
  <si>
    <t xml:space="preserve"> 2089661</t>
  </si>
  <si>
    <t>2022-02-24</t>
  </si>
  <si>
    <t xml:space="preserve"> 2081069</t>
  </si>
  <si>
    <t xml:space="preserve"> 2089663</t>
  </si>
  <si>
    <t>2022-02-23</t>
  </si>
  <si>
    <t xml:space="preserve"> 2081065</t>
  </si>
  <si>
    <t xml:space="preserve"> 2089667</t>
  </si>
  <si>
    <t>2022-02-22</t>
  </si>
  <si>
    <t xml:space="preserve"> 2081061</t>
  </si>
  <si>
    <t xml:space="preserve"> 2081054</t>
  </si>
  <si>
    <t>2022-02-21</t>
  </si>
  <si>
    <t xml:space="preserve"> 2089665</t>
  </si>
  <si>
    <t xml:space="preserve"> 2042418</t>
  </si>
  <si>
    <t>2022-02-18</t>
  </si>
  <si>
    <t>OTL_2084489_44</t>
  </si>
  <si>
    <t xml:space="preserve"> 2044513</t>
  </si>
  <si>
    <t>OTL_2084489_34</t>
  </si>
  <si>
    <t xml:space="preserve"> 2044517</t>
  </si>
  <si>
    <t>2022-02-17</t>
  </si>
  <si>
    <t xml:space="preserve"> 2042415</t>
  </si>
  <si>
    <t xml:space="preserve"> 2044522</t>
  </si>
  <si>
    <t>2022-02-16</t>
  </si>
  <si>
    <t xml:space="preserve"> 2042370</t>
  </si>
  <si>
    <t xml:space="preserve"> 2044519</t>
  </si>
  <si>
    <t>2022-02-14</t>
  </si>
  <si>
    <t xml:space="preserve"> 2066326</t>
  </si>
  <si>
    <t>2022-02-12</t>
  </si>
  <si>
    <t>26.95</t>
  </si>
  <si>
    <t>10299</t>
  </si>
  <si>
    <t>Tanya Peters</t>
  </si>
  <si>
    <t>Check to NIPSCO</t>
  </si>
  <si>
    <t>Expense Report</t>
  </si>
  <si>
    <t>OAP_2115679</t>
  </si>
  <si>
    <t xml:space="preserve"> 2003450</t>
  </si>
  <si>
    <t>2022-02-04</t>
  </si>
  <si>
    <t>3521.86</t>
  </si>
  <si>
    <t>OAP_2019920</t>
  </si>
  <si>
    <t xml:space="preserve"> 2003462</t>
  </si>
  <si>
    <t>8122.88</t>
  </si>
  <si>
    <t xml:space="preserve"> 2046340</t>
  </si>
  <si>
    <t>2022-02-03</t>
  </si>
  <si>
    <t>OTL_2084489_9</t>
  </si>
  <si>
    <t xml:space="preserve"> 2050074</t>
  </si>
  <si>
    <t>2022-02-02</t>
  </si>
  <si>
    <t>OTL_2084489_4</t>
  </si>
  <si>
    <t xml:space="preserve"> 2046258</t>
  </si>
  <si>
    <t>2022-02-01</t>
  </si>
  <si>
    <t>OTL_2084489_23</t>
  </si>
  <si>
    <t xml:space="preserve"> 2003742</t>
  </si>
  <si>
    <t>2022-01-31</t>
  </si>
  <si>
    <t>276.63</t>
  </si>
  <si>
    <t>62007</t>
  </si>
  <si>
    <t>Jan-22</t>
  </si>
  <si>
    <t xml:space="preserve"> 2003740</t>
  </si>
  <si>
    <t xml:space="preserve"> 2003744</t>
  </si>
  <si>
    <t>1592.32</t>
  </si>
  <si>
    <t xml:space="preserve"> 1998313</t>
  </si>
  <si>
    <t>2022-01-28</t>
  </si>
  <si>
    <t>29635</t>
  </si>
  <si>
    <t>OAP_2004168</t>
  </si>
  <si>
    <t xml:space="preserve"> 2005198</t>
  </si>
  <si>
    <t>2022-01-27</t>
  </si>
  <si>
    <t>OTL_2032320_9</t>
  </si>
  <si>
    <t xml:space="preserve"> 2005197</t>
  </si>
  <si>
    <t>2022-01-26</t>
  </si>
  <si>
    <t>OTL_2032320_38</t>
  </si>
  <si>
    <t xml:space="preserve"> 2005196</t>
  </si>
  <si>
    <t>2200-310005 VP-Midwest</t>
  </si>
  <si>
    <t>31253</t>
  </si>
  <si>
    <t>Roberto Pena</t>
  </si>
  <si>
    <t>OTL_2006795_1</t>
  </si>
  <si>
    <t xml:space="preserve"> 1997688</t>
  </si>
  <si>
    <t>2022-01-22</t>
  </si>
  <si>
    <t xml:space="preserve">Trouble with finished iron </t>
  </si>
  <si>
    <t>OTL_2006512_15</t>
  </si>
  <si>
    <t xml:space="preserve"> 1997681</t>
  </si>
  <si>
    <t xml:space="preserve"> 1993210</t>
  </si>
  <si>
    <t>2022-01-21</t>
  </si>
  <si>
    <t xml:space="preserve">WTP1 project </t>
  </si>
  <si>
    <t>OTL_2006512_36</t>
  </si>
  <si>
    <t xml:space="preserve"> 1997645</t>
  </si>
  <si>
    <t>2022-01-20</t>
  </si>
  <si>
    <t xml:space="preserve">Call out at 730am for broken injection to turn off plant. And staying late to flush from turning off plant one. </t>
  </si>
  <si>
    <t xml:space="preserve"> 1995012</t>
  </si>
  <si>
    <t>OTL_2006512_27</t>
  </si>
  <si>
    <t xml:space="preserve"> 1994963</t>
  </si>
  <si>
    <t>2022-01-18</t>
  </si>
  <si>
    <t xml:space="preserve"> 1941204</t>
  </si>
  <si>
    <t>8544.8</t>
  </si>
  <si>
    <t>NIPSCO - Installing new gas service for TLUI - WTP Iron Filter Replacement</t>
  </si>
  <si>
    <t>NORTHERN INDIANA PUBLIC SERVICE CO</t>
  </si>
  <si>
    <t>P91-2205-100323</t>
  </si>
  <si>
    <t>OAP_1955457</t>
  </si>
  <si>
    <t xml:space="preserve"> 1993218</t>
  </si>
  <si>
    <t>2022-01-13</t>
  </si>
  <si>
    <t xml:space="preserve"> 1993215</t>
  </si>
  <si>
    <t>2022-01-12</t>
  </si>
  <si>
    <t xml:space="preserve"> 1954659</t>
  </si>
  <si>
    <t>2022-01-07</t>
  </si>
  <si>
    <t>OTL_1968699_35</t>
  </si>
  <si>
    <t xml:space="preserve"> 1886325</t>
  </si>
  <si>
    <t>152240.61</t>
  </si>
  <si>
    <t>OAP_1912184</t>
  </si>
  <si>
    <t>Dec-21</t>
  </si>
  <si>
    <t xml:space="preserve"> 1954658</t>
  </si>
  <si>
    <t>2022-01-05</t>
  </si>
  <si>
    <t xml:space="preserve"> 1927227</t>
  </si>
  <si>
    <t>2021-12-31</t>
  </si>
  <si>
    <t>266.64</t>
  </si>
  <si>
    <t>61007</t>
  </si>
  <si>
    <t xml:space="preserve"> 1847205</t>
  </si>
  <si>
    <t>70453.79</t>
  </si>
  <si>
    <t>OAP_1886322</t>
  </si>
  <si>
    <t xml:space="preserve"> 1927240</t>
  </si>
  <si>
    <t>6487.03</t>
  </si>
  <si>
    <t xml:space="preserve"> 1927233</t>
  </si>
  <si>
    <t xml:space="preserve"> 1834397</t>
  </si>
  <si>
    <t>2021-12-21</t>
  </si>
  <si>
    <t>OTL_1886033_8</t>
  </si>
  <si>
    <t xml:space="preserve"> 1834396</t>
  </si>
  <si>
    <t>2021-12-16</t>
  </si>
  <si>
    <t>OTL_1886033_18</t>
  </si>
  <si>
    <t xml:space="preserve"> 1781543</t>
  </si>
  <si>
    <t>2021-12-10</t>
  </si>
  <si>
    <t>OTL_1838331_29</t>
  </si>
  <si>
    <t xml:space="preserve"> 1781544</t>
  </si>
  <si>
    <t>2021-12-09</t>
  </si>
  <si>
    <t>OTL_1838331_3</t>
  </si>
  <si>
    <t xml:space="preserve"> 1781547</t>
  </si>
  <si>
    <t>2021-12-08</t>
  </si>
  <si>
    <t xml:space="preserve"> 1781545</t>
  </si>
  <si>
    <t>2021-12-07</t>
  </si>
  <si>
    <t xml:space="preserve"> 1781546</t>
  </si>
  <si>
    <t>2021-12-06</t>
  </si>
  <si>
    <t xml:space="preserve"> 1781542</t>
  </si>
  <si>
    <t>2021-12-02</t>
  </si>
  <si>
    <t xml:space="preserve"> 1746307</t>
  </si>
  <si>
    <t>2021-11-30</t>
  </si>
  <si>
    <t>261.64</t>
  </si>
  <si>
    <t>60007</t>
  </si>
  <si>
    <t>Nov-21</t>
  </si>
  <si>
    <t xml:space="preserve"> 1746303</t>
  </si>
  <si>
    <t>4969</t>
  </si>
  <si>
    <t xml:space="preserve"> 1746309</t>
  </si>
  <si>
    <t xml:space="preserve"> 1723873</t>
  </si>
  <si>
    <t>2021-11-23</t>
  </si>
  <si>
    <t>OTL_1777140_18</t>
  </si>
  <si>
    <t xml:space="preserve"> 1723880</t>
  </si>
  <si>
    <t>2021-11-22</t>
  </si>
  <si>
    <t xml:space="preserve"> 1723922</t>
  </si>
  <si>
    <t>2021-11-19</t>
  </si>
  <si>
    <t>3.5</t>
  </si>
  <si>
    <t xml:space="preserve"> 1725963</t>
  </si>
  <si>
    <t>2200-310000 President-Midwest/Mid Atlantic</t>
  </si>
  <si>
    <t>2021-11-16</t>
  </si>
  <si>
    <t>10189</t>
  </si>
  <si>
    <t>Sean Carbonaro</t>
  </si>
  <si>
    <t>Site progress meeting</t>
  </si>
  <si>
    <t>OTL_1777140_35</t>
  </si>
  <si>
    <t xml:space="preserve"> 1651229</t>
  </si>
  <si>
    <t>2021-11-15</t>
  </si>
  <si>
    <t>210357</t>
  </si>
  <si>
    <t>OAP_1720584</t>
  </si>
  <si>
    <t xml:space="preserve"> 1675508</t>
  </si>
  <si>
    <t>2021-11-12</t>
  </si>
  <si>
    <t>OTL_1745524_19</t>
  </si>
  <si>
    <t xml:space="preserve"> 1675512</t>
  </si>
  <si>
    <t>2021-11-11</t>
  </si>
  <si>
    <t>31163</t>
  </si>
  <si>
    <t>Lord Roberson</t>
  </si>
  <si>
    <t>OTL_1745524_24</t>
  </si>
  <si>
    <t xml:space="preserve"> 1675511</t>
  </si>
  <si>
    <t xml:space="preserve"> 1675509</t>
  </si>
  <si>
    <t>2021-11-10</t>
  </si>
  <si>
    <t xml:space="preserve"> 1675514</t>
  </si>
  <si>
    <t>OTL_1745524_10</t>
  </si>
  <si>
    <t xml:space="preserve"> 1675517</t>
  </si>
  <si>
    <t>2021-11-09</t>
  </si>
  <si>
    <t xml:space="preserve"> 1675507</t>
  </si>
  <si>
    <t xml:space="preserve"> 1675513</t>
  </si>
  <si>
    <t>2021-11-08</t>
  </si>
  <si>
    <t xml:space="preserve"> 1675510</t>
  </si>
  <si>
    <t xml:space="preserve"> 1675505</t>
  </si>
  <si>
    <t>2021-11-05</t>
  </si>
  <si>
    <t>OTL_1745524_6</t>
  </si>
  <si>
    <t xml:space="preserve"> 1675504</t>
  </si>
  <si>
    <t>2021-11-04</t>
  </si>
  <si>
    <t xml:space="preserve"> 1675503</t>
  </si>
  <si>
    <t>2021-11-03</t>
  </si>
  <si>
    <t xml:space="preserve"> 1675515</t>
  </si>
  <si>
    <t xml:space="preserve"> 1675502</t>
  </si>
  <si>
    <t>OTL_1745524_1</t>
  </si>
  <si>
    <t xml:space="preserve"> 1675506</t>
  </si>
  <si>
    <t>2021-11-02</t>
  </si>
  <si>
    <t xml:space="preserve"> 1675516</t>
  </si>
  <si>
    <t xml:space="preserve"> 1629285</t>
  </si>
  <si>
    <t>2021-10-31</t>
  </si>
  <si>
    <t>246.61</t>
  </si>
  <si>
    <t>54007</t>
  </si>
  <si>
    <t>Oct-21</t>
  </si>
  <si>
    <t xml:space="preserve"> 1629277</t>
  </si>
  <si>
    <t>3535.06</t>
  </si>
  <si>
    <t xml:space="preserve"> 1629282</t>
  </si>
  <si>
    <t xml:space="preserve"> 1619577</t>
  </si>
  <si>
    <t>2021-10-29</t>
  </si>
  <si>
    <t>OTL_1680953_10</t>
  </si>
  <si>
    <t xml:space="preserve"> 1615725</t>
  </si>
  <si>
    <t>OTL_1680953_38</t>
  </si>
  <si>
    <t xml:space="preserve"> 1619573</t>
  </si>
  <si>
    <t>2021-10-28</t>
  </si>
  <si>
    <t xml:space="preserve"> 1619567</t>
  </si>
  <si>
    <t>2021-10-27</t>
  </si>
  <si>
    <t xml:space="preserve"> 1612214</t>
  </si>
  <si>
    <t xml:space="preserve">Site meeting. </t>
  </si>
  <si>
    <t>OTL_1680953_25</t>
  </si>
  <si>
    <t xml:space="preserve"> 1614932</t>
  </si>
  <si>
    <t xml:space="preserve"> 1619575</t>
  </si>
  <si>
    <t>2021-10-26</t>
  </si>
  <si>
    <t xml:space="preserve"> 1614930</t>
  </si>
  <si>
    <t xml:space="preserve"> 1619620</t>
  </si>
  <si>
    <t>2021-10-25</t>
  </si>
  <si>
    <t xml:space="preserve"> 1615726</t>
  </si>
  <si>
    <t xml:space="preserve"> 1619622</t>
  </si>
  <si>
    <t>2021-10-22</t>
  </si>
  <si>
    <t xml:space="preserve"> 1619571</t>
  </si>
  <si>
    <t>2021-10-21</t>
  </si>
  <si>
    <t xml:space="preserve"> 1618217</t>
  </si>
  <si>
    <t>OTL_1680953_15</t>
  </si>
  <si>
    <t xml:space="preserve"> 1615723</t>
  </si>
  <si>
    <t>2021-10-20</t>
  </si>
  <si>
    <t xml:space="preserve"> 1619624</t>
  </si>
  <si>
    <t xml:space="preserve"> 1619569</t>
  </si>
  <si>
    <t>2021-10-19</t>
  </si>
  <si>
    <t xml:space="preserve"> 1615727</t>
  </si>
  <si>
    <t xml:space="preserve"> 1619565</t>
  </si>
  <si>
    <t>2021-10-18</t>
  </si>
  <si>
    <t xml:space="preserve"> 1570854</t>
  </si>
  <si>
    <t>2021-10-15</t>
  </si>
  <si>
    <t>OTL_1659723_16</t>
  </si>
  <si>
    <t xml:space="preserve"> 1574004</t>
  </si>
  <si>
    <t>2021-10-14</t>
  </si>
  <si>
    <t>10150</t>
  </si>
  <si>
    <t>Scott Smith</t>
  </si>
  <si>
    <t>OTL_1659723_18</t>
  </si>
  <si>
    <t xml:space="preserve"> 1570864</t>
  </si>
  <si>
    <t xml:space="preserve"> 1570856</t>
  </si>
  <si>
    <t>2021-10-13</t>
  </si>
  <si>
    <t xml:space="preserve"> 1574104</t>
  </si>
  <si>
    <t xml:space="preserve"> 1568268</t>
  </si>
  <si>
    <t>OTL_1659723_38</t>
  </si>
  <si>
    <t xml:space="preserve"> 1570858</t>
  </si>
  <si>
    <t>2021-10-12</t>
  </si>
  <si>
    <t xml:space="preserve"> 1573614</t>
  </si>
  <si>
    <t>Assisting in wtp1 upgrade and development</t>
  </si>
  <si>
    <t>OTL_1659723_24</t>
  </si>
  <si>
    <t xml:space="preserve"> 1574047</t>
  </si>
  <si>
    <t xml:space="preserve"> 1570907</t>
  </si>
  <si>
    <t>2021-10-11</t>
  </si>
  <si>
    <t xml:space="preserve"> 1568262</t>
  </si>
  <si>
    <t xml:space="preserve"> 1573610</t>
  </si>
  <si>
    <t xml:space="preserve"> 1574110</t>
  </si>
  <si>
    <t>Working with contractors on improvement project</t>
  </si>
  <si>
    <t xml:space="preserve"> 1573612</t>
  </si>
  <si>
    <t>2021-10-08</t>
  </si>
  <si>
    <t xml:space="preserve"> 1570860</t>
  </si>
  <si>
    <t xml:space="preserve"> 1574112</t>
  </si>
  <si>
    <t xml:space="preserve"> 1570909</t>
  </si>
  <si>
    <t>2021-10-07</t>
  </si>
  <si>
    <t xml:space="preserve"> 1573665</t>
  </si>
  <si>
    <t xml:space="preserve"> 1574476</t>
  </si>
  <si>
    <t>Review change order</t>
  </si>
  <si>
    <t xml:space="preserve"> 1574056</t>
  </si>
  <si>
    <t xml:space="preserve"> 1570866</t>
  </si>
  <si>
    <t>2021-10-06</t>
  </si>
  <si>
    <t xml:space="preserve"> 1568272</t>
  </si>
  <si>
    <t xml:space="preserve"> 1574479</t>
  </si>
  <si>
    <t xml:space="preserve">Site visit </t>
  </si>
  <si>
    <t xml:space="preserve"> 1574107</t>
  </si>
  <si>
    <t xml:space="preserve"> 1573617</t>
  </si>
  <si>
    <t xml:space="preserve"> 1570862</t>
  </si>
  <si>
    <t>2021-10-05</t>
  </si>
  <si>
    <t xml:space="preserve"> 1573668</t>
  </si>
  <si>
    <t xml:space="preserve"> 1568266</t>
  </si>
  <si>
    <t xml:space="preserve"> 1574053</t>
  </si>
  <si>
    <t xml:space="preserve"> 1551068</t>
  </si>
  <si>
    <t>16.86</t>
  </si>
  <si>
    <t>Meals-Meals</t>
  </si>
  <si>
    <t>OAP_1646812</t>
  </si>
  <si>
    <t xml:space="preserve"> 1471785</t>
  </si>
  <si>
    <t>280722.6</t>
  </si>
  <si>
    <t>OAP_1586158</t>
  </si>
  <si>
    <t xml:space="preserve"> 1573619</t>
  </si>
  <si>
    <t>2021-10-04</t>
  </si>
  <si>
    <t xml:space="preserve"> 1574059</t>
  </si>
  <si>
    <t xml:space="preserve"> 1570914</t>
  </si>
  <si>
    <t xml:space="preserve"> 1568263</t>
  </si>
  <si>
    <t xml:space="preserve"> 1538439</t>
  </si>
  <si>
    <t>2021-10-01</t>
  </si>
  <si>
    <t>OTL_1648459_6</t>
  </si>
  <si>
    <t xml:space="preserve"> 1463587</t>
  </si>
  <si>
    <t>10359.83</t>
  </si>
  <si>
    <t>OAP_1582208</t>
  </si>
  <si>
    <t xml:space="preserve"> 1466171</t>
  </si>
  <si>
    <t>2021-09-30</t>
  </si>
  <si>
    <t>OTL_1587514_7</t>
  </si>
  <si>
    <t>Sep-21</t>
  </si>
  <si>
    <t xml:space="preserve"> 1461581</t>
  </si>
  <si>
    <t>184.08</t>
  </si>
  <si>
    <t>53007</t>
  </si>
  <si>
    <t xml:space="preserve"> 1464218</t>
  </si>
  <si>
    <t>OTL_1587514_35</t>
  </si>
  <si>
    <t xml:space="preserve"> 1470392</t>
  </si>
  <si>
    <t>Coordination</t>
  </si>
  <si>
    <t>OTL_1587514_15</t>
  </si>
  <si>
    <t xml:space="preserve"> 1461584</t>
  </si>
  <si>
    <t>1621.35</t>
  </si>
  <si>
    <t xml:space="preserve"> 1461582</t>
  </si>
  <si>
    <t>1521.7</t>
  </si>
  <si>
    <t xml:space="preserve"> 1466144</t>
  </si>
  <si>
    <t>2021-09-29</t>
  </si>
  <si>
    <t xml:space="preserve"> 1465154</t>
  </si>
  <si>
    <t>OTL_1587514_39</t>
  </si>
  <si>
    <t xml:space="preserve"> 1464220</t>
  </si>
  <si>
    <t xml:space="preserve"> 1469745</t>
  </si>
  <si>
    <t>2021-09-28</t>
  </si>
  <si>
    <t>OTL_1587514_29</t>
  </si>
  <si>
    <t xml:space="preserve"> 1470407</t>
  </si>
  <si>
    <t xml:space="preserve"> 1466165</t>
  </si>
  <si>
    <t xml:space="preserve"> 1465158</t>
  </si>
  <si>
    <t xml:space="preserve"> 1466188</t>
  </si>
  <si>
    <t>2021-09-27</t>
  </si>
  <si>
    <t xml:space="preserve"> 1469771</t>
  </si>
  <si>
    <t xml:space="preserve"> 1470411</t>
  </si>
  <si>
    <t xml:space="preserve"> 1421445</t>
  </si>
  <si>
    <t>-12.31</t>
  </si>
  <si>
    <t>Lenovo ThinkVision S24e-20</t>
  </si>
  <si>
    <t>Oracle Fusion Cost Management</t>
  </si>
  <si>
    <t>CDW TECHNOLOGIES LLC.</t>
  </si>
  <si>
    <t>P91-2205-100257</t>
  </si>
  <si>
    <t>Purchase Receipt</t>
  </si>
  <si>
    <t>Invoice Price Variance</t>
  </si>
  <si>
    <t>OSCM_1570067</t>
  </si>
  <si>
    <t xml:space="preserve"> 1421446</t>
  </si>
  <si>
    <t>6.67</t>
  </si>
  <si>
    <t>Lenovo ThinkCenter M90q</t>
  </si>
  <si>
    <t xml:space="preserve"> 1413359</t>
  </si>
  <si>
    <t>OSCM_1563825</t>
  </si>
  <si>
    <t xml:space="preserve"> 1413360</t>
  </si>
  <si>
    <t xml:space="preserve"> 1466168</t>
  </si>
  <si>
    <t>2021-09-24</t>
  </si>
  <si>
    <t xml:space="preserve"> 1414173</t>
  </si>
  <si>
    <t>12.77</t>
  </si>
  <si>
    <t>Miscellaneous</t>
  </si>
  <si>
    <t>OAP_1563832</t>
  </si>
  <si>
    <t xml:space="preserve"> 1414172</t>
  </si>
  <si>
    <t>12.69</t>
  </si>
  <si>
    <t>Freight</t>
  </si>
  <si>
    <t xml:space="preserve"> 1466159</t>
  </si>
  <si>
    <t>2021-09-23</t>
  </si>
  <si>
    <t xml:space="preserve"> 1470383</t>
  </si>
  <si>
    <t>2021-09-22</t>
  </si>
  <si>
    <t>Site visit</t>
  </si>
  <si>
    <t xml:space="preserve"> 1466162</t>
  </si>
  <si>
    <t xml:space="preserve"> 1465106</t>
  </si>
  <si>
    <t xml:space="preserve"> 1465109</t>
  </si>
  <si>
    <t>2021-09-21</t>
  </si>
  <si>
    <t xml:space="preserve"> 1466141</t>
  </si>
  <si>
    <t xml:space="preserve"> 1464216</t>
  </si>
  <si>
    <t>2021-09-20</t>
  </si>
  <si>
    <t xml:space="preserve">Pumped down N GST for installation of mixing </t>
  </si>
  <si>
    <t xml:space="preserve"> 1466087</t>
  </si>
  <si>
    <t>30964</t>
  </si>
  <si>
    <t>Robert Arndt</t>
  </si>
  <si>
    <t xml:space="preserve"> 1465153</t>
  </si>
  <si>
    <t xml:space="preserve"> 1440119</t>
  </si>
  <si>
    <t>2021-09-17</t>
  </si>
  <si>
    <t xml:space="preserve">Working with contractor on upgrades and taking GSTs down. </t>
  </si>
  <si>
    <t>OTL_1575737_20</t>
  </si>
  <si>
    <t xml:space="preserve"> 1440905</t>
  </si>
  <si>
    <t>Acquiring and delivery thio tablets to SS and advising JM on procedures after he took over WTP1 for the day.</t>
  </si>
  <si>
    <t>OTL_1575737_4</t>
  </si>
  <si>
    <t xml:space="preserve"> 1437752</t>
  </si>
  <si>
    <t>coordination and planning</t>
  </si>
  <si>
    <t>OTL_1575737_36</t>
  </si>
  <si>
    <t xml:space="preserve"> 1440070</t>
  </si>
  <si>
    <t>2021-09-16</t>
  </si>
  <si>
    <t xml:space="preserve"> 1441128</t>
  </si>
  <si>
    <t>OTL_1575737_5</t>
  </si>
  <si>
    <t xml:space="preserve"> 1437798</t>
  </si>
  <si>
    <t>1.5</t>
  </si>
  <si>
    <t xml:space="preserve">Discuss project w/ Bowen. Schedule Dixon inspection. </t>
  </si>
  <si>
    <t>OTL_1575737_35</t>
  </si>
  <si>
    <t xml:space="preserve"> 1434774</t>
  </si>
  <si>
    <t>OTL_1575737_15</t>
  </si>
  <si>
    <t xml:space="preserve"> 1437753</t>
  </si>
  <si>
    <t xml:space="preserve"> 1434776</t>
  </si>
  <si>
    <t>2021-09-15</t>
  </si>
  <si>
    <t xml:space="preserve"> 1441611</t>
  </si>
  <si>
    <t xml:space="preserve"> 1437755</t>
  </si>
  <si>
    <t xml:space="preserve">onsite meetings and coordination for N GST Mixing system </t>
  </si>
  <si>
    <t xml:space="preserve"> 1440169</t>
  </si>
  <si>
    <t xml:space="preserve"> 1441613</t>
  </si>
  <si>
    <t>2021-09-14</t>
  </si>
  <si>
    <t xml:space="preserve"> 1437758</t>
  </si>
  <si>
    <t xml:space="preserve"> 1440114</t>
  </si>
  <si>
    <t xml:space="preserve"> 1441604</t>
  </si>
  <si>
    <t>2021-09-13</t>
  </si>
  <si>
    <t xml:space="preserve"> 1440123</t>
  </si>
  <si>
    <t xml:space="preserve"> 1437802</t>
  </si>
  <si>
    <t xml:space="preserve"> 1441614</t>
  </si>
  <si>
    <t>2021-09-10</t>
  </si>
  <si>
    <t xml:space="preserve"> 1440116</t>
  </si>
  <si>
    <t xml:space="preserve"> 1354220</t>
  </si>
  <si>
    <t>115968.08</t>
  </si>
  <si>
    <t>OAP_1510018</t>
  </si>
  <si>
    <t xml:space="preserve"> 1441617</t>
  </si>
  <si>
    <t>2021-09-09</t>
  </si>
  <si>
    <t xml:space="preserve"> 1434820</t>
  </si>
  <si>
    <t xml:space="preserve"> 1441606</t>
  </si>
  <si>
    <t>2021-09-08</t>
  </si>
  <si>
    <t xml:space="preserve"> 1433940</t>
  </si>
  <si>
    <t>OTL_1575737_27</t>
  </si>
  <si>
    <t xml:space="preserve"> 1440121</t>
  </si>
  <si>
    <t xml:space="preserve"> 1437839</t>
  </si>
  <si>
    <t>Site meeting</t>
  </si>
  <si>
    <t xml:space="preserve"> 1440907</t>
  </si>
  <si>
    <t>Helping TW on top of GST.</t>
  </si>
  <si>
    <t xml:space="preserve"> 1437806</t>
  </si>
  <si>
    <t>Onsite meeting</t>
  </si>
  <si>
    <t xml:space="preserve"> 1433942</t>
  </si>
  <si>
    <t>2021-09-07</t>
  </si>
  <si>
    <t xml:space="preserve"> 1434391</t>
  </si>
  <si>
    <t>Filling GST after hours</t>
  </si>
  <si>
    <t xml:space="preserve"> 1441608</t>
  </si>
  <si>
    <t xml:space="preserve"> 1440126</t>
  </si>
  <si>
    <t xml:space="preserve"> 1425416</t>
  </si>
  <si>
    <t>2021-09-03</t>
  </si>
  <si>
    <t>Lucity assets</t>
  </si>
  <si>
    <t>OTL_1574474_28</t>
  </si>
  <si>
    <t xml:space="preserve"> 1427189</t>
  </si>
  <si>
    <t xml:space="preserve">S GST take down and mixing system installation </t>
  </si>
  <si>
    <t>OTL_1574474_38</t>
  </si>
  <si>
    <t xml:space="preserve"> 1427230</t>
  </si>
  <si>
    <t>2021-09-02</t>
  </si>
  <si>
    <t xml:space="preserve"> 1425407</t>
  </si>
  <si>
    <t xml:space="preserve"> 1425460</t>
  </si>
  <si>
    <t>2021-09-01</t>
  </si>
  <si>
    <t xml:space="preserve"> 1427233</t>
  </si>
  <si>
    <t xml:space="preserve"> 1426588</t>
  </si>
  <si>
    <t>OTL_1574474_33</t>
  </si>
  <si>
    <t xml:space="preserve"> 1318228</t>
  </si>
  <si>
    <t>2021-08-31</t>
  </si>
  <si>
    <t>104.17</t>
  </si>
  <si>
    <t>48007</t>
  </si>
  <si>
    <t>Aug-21</t>
  </si>
  <si>
    <t xml:space="preserve"> 1427234</t>
  </si>
  <si>
    <t xml:space="preserve"> 1426625</t>
  </si>
  <si>
    <t xml:space="preserve"> 1318232</t>
  </si>
  <si>
    <t>821.25</t>
  </si>
  <si>
    <t xml:space="preserve"> 1318223</t>
  </si>
  <si>
    <t xml:space="preserve"> 1427232</t>
  </si>
  <si>
    <t>2021-08-30</t>
  </si>
  <si>
    <t xml:space="preserve"> 1430364</t>
  </si>
  <si>
    <t>Cleaned out deposits in South GST. 8/30/21</t>
  </si>
  <si>
    <t>OTL_1574474_23</t>
  </si>
  <si>
    <t xml:space="preserve"> 1426627</t>
  </si>
  <si>
    <t xml:space="preserve"> 1426618</t>
  </si>
  <si>
    <t>2021-08-27</t>
  </si>
  <si>
    <t xml:space="preserve"> 1427235</t>
  </si>
  <si>
    <t xml:space="preserve"> 1426621</t>
  </si>
  <si>
    <t>2021-08-25</t>
  </si>
  <si>
    <t>Emptied S GST and worked with contractor with installing the mixing system</t>
  </si>
  <si>
    <t xml:space="preserve"> 1427226</t>
  </si>
  <si>
    <t>2021-08-24</t>
  </si>
  <si>
    <t xml:space="preserve"> 1425410</t>
  </si>
  <si>
    <t xml:space="preserve"> 1297252</t>
  </si>
  <si>
    <t>40</t>
  </si>
  <si>
    <t>WTP1 Project Meeting Lunch</t>
  </si>
  <si>
    <t>OAP_1479361</t>
  </si>
  <si>
    <t xml:space="preserve"> 1427229</t>
  </si>
  <si>
    <t>2021-08-23</t>
  </si>
  <si>
    <t xml:space="preserve"> 1278055</t>
  </si>
  <si>
    <t>2021-08-19</t>
  </si>
  <si>
    <t>OTL_1474959_24</t>
  </si>
  <si>
    <t xml:space="preserve"> 1278104</t>
  </si>
  <si>
    <t>2021-08-18</t>
  </si>
  <si>
    <t xml:space="preserve"> 1278107</t>
  </si>
  <si>
    <t>2021-08-17</t>
  </si>
  <si>
    <t xml:space="preserve"> 1278108</t>
  </si>
  <si>
    <t>2021-08-16</t>
  </si>
  <si>
    <t xml:space="preserve"> 1279762</t>
  </si>
  <si>
    <t xml:space="preserve">Working with contractors surveying and hydro excavator. </t>
  </si>
  <si>
    <t>OTL_1474959_35</t>
  </si>
  <si>
    <t xml:space="preserve"> 1203215</t>
  </si>
  <si>
    <t>2021-08-12</t>
  </si>
  <si>
    <t>16200.6</t>
  </si>
  <si>
    <t>OAP_1432995</t>
  </si>
  <si>
    <t xml:space="preserve"> 1256380</t>
  </si>
  <si>
    <t>2021-08-06</t>
  </si>
  <si>
    <t>WTP1 project</t>
  </si>
  <si>
    <t>OTL_1473449_25</t>
  </si>
  <si>
    <t xml:space="preserve"> 1256820</t>
  </si>
  <si>
    <t>Locating well transmission lines</t>
  </si>
  <si>
    <t>OTL_1473449_26</t>
  </si>
  <si>
    <t xml:space="preserve"> 1256420</t>
  </si>
  <si>
    <t>2021-08-05</t>
  </si>
  <si>
    <t>WTP1 project meeting and onsite locating</t>
  </si>
  <si>
    <t xml:space="preserve"> 1255689</t>
  </si>
  <si>
    <t>2021-08-04</t>
  </si>
  <si>
    <t>Progress meeting on-site, follow-up</t>
  </si>
  <si>
    <t>OTL_1473449_22</t>
  </si>
  <si>
    <t xml:space="preserve"> 1256414</t>
  </si>
  <si>
    <t xml:space="preserve"> 1177543</t>
  </si>
  <si>
    <t>1663.23</t>
  </si>
  <si>
    <t xml:space="preserve">Check Point 1530W Appliance-security appliance </t>
  </si>
  <si>
    <t>P91-2205-100242</t>
  </si>
  <si>
    <t>OAP_1393369</t>
  </si>
  <si>
    <t xml:space="preserve"> 1177327</t>
  </si>
  <si>
    <t>2021-08-01</t>
  </si>
  <si>
    <t>8282.72</t>
  </si>
  <si>
    <t>OAP_1389808</t>
  </si>
  <si>
    <t xml:space="preserve"> 1177726</t>
  </si>
  <si>
    <t>2021-07-31</t>
  </si>
  <si>
    <t>92.53</t>
  </si>
  <si>
    <t>45006</t>
  </si>
  <si>
    <t>Jul-21</t>
  </si>
  <si>
    <t xml:space="preserve"> 1177739</t>
  </si>
  <si>
    <t>699.21</t>
  </si>
  <si>
    <t xml:space="preserve"> 1177730</t>
  </si>
  <si>
    <t>1465.24</t>
  </si>
  <si>
    <t xml:space="preserve"> 1189201</t>
  </si>
  <si>
    <t>2021-07-29</t>
  </si>
  <si>
    <t>OTL_1400988_11</t>
  </si>
  <si>
    <t xml:space="preserve"> 1189203</t>
  </si>
  <si>
    <t>2021-07-27</t>
  </si>
  <si>
    <t xml:space="preserve"> 1150967</t>
  </si>
  <si>
    <t>2021-07-23</t>
  </si>
  <si>
    <t>OTL_1368907_63</t>
  </si>
  <si>
    <t xml:space="preserve"> 1150034</t>
  </si>
  <si>
    <t>SCADA change order</t>
  </si>
  <si>
    <t>OTL_1368907_57</t>
  </si>
  <si>
    <t xml:space="preserve"> 1150156</t>
  </si>
  <si>
    <t>2021-07-16</t>
  </si>
  <si>
    <t xml:space="preserve"> 1150157</t>
  </si>
  <si>
    <t>2021-07-15</t>
  </si>
  <si>
    <t xml:space="preserve"> 1140486</t>
  </si>
  <si>
    <t xml:space="preserve">Spoke with Bowen about the filter times plans taps and GSTs </t>
  </si>
  <si>
    <t>OTL_1368907_67</t>
  </si>
  <si>
    <t xml:space="preserve"> 1139908</t>
  </si>
  <si>
    <t>2021-07-14</t>
  </si>
  <si>
    <t xml:space="preserve"> 1150963</t>
  </si>
  <si>
    <t>2021-07-13</t>
  </si>
  <si>
    <t xml:space="preserve"> 1139955</t>
  </si>
  <si>
    <t xml:space="preserve"> 1150161</t>
  </si>
  <si>
    <t>2021-07-12</t>
  </si>
  <si>
    <t xml:space="preserve"> 1093178</t>
  </si>
  <si>
    <t>2021-07-08</t>
  </si>
  <si>
    <t>59821.2</t>
  </si>
  <si>
    <t>OAP_1300218</t>
  </si>
  <si>
    <t xml:space="preserve"> 1147887</t>
  </si>
  <si>
    <t>2021-07-07</t>
  </si>
  <si>
    <t xml:space="preserve">Progress meeting. Contact NIPSCO re: gas service. </t>
  </si>
  <si>
    <t>OTL_1368907_37</t>
  </si>
  <si>
    <t xml:space="preserve"> 1083199</t>
  </si>
  <si>
    <t>2021-06-30</t>
  </si>
  <si>
    <t>81.31</t>
  </si>
  <si>
    <t>43006</t>
  </si>
  <si>
    <t>Jun-21</t>
  </si>
  <si>
    <t xml:space="preserve"> 1083191</t>
  </si>
  <si>
    <t>278.96</t>
  </si>
  <si>
    <t xml:space="preserve"> 1083193</t>
  </si>
  <si>
    <t>1402.55</t>
  </si>
  <si>
    <t xml:space="preserve"> 993007</t>
  </si>
  <si>
    <t>2021-06-09</t>
  </si>
  <si>
    <t>Progress meeting</t>
  </si>
  <si>
    <t>OTL_1235975_35</t>
  </si>
  <si>
    <t xml:space="preserve"> 969291</t>
  </si>
  <si>
    <t>2021-06-08</t>
  </si>
  <si>
    <t>11070</t>
  </si>
  <si>
    <t>OAP_1200788</t>
  </si>
  <si>
    <t xml:space="preserve"> 962266</t>
  </si>
  <si>
    <t>2021-05-31</t>
  </si>
  <si>
    <t>80.82</t>
  </si>
  <si>
    <t>42006</t>
  </si>
  <si>
    <t>May-21</t>
  </si>
  <si>
    <t xml:space="preserve"> 962267</t>
  </si>
  <si>
    <t>206.72</t>
  </si>
  <si>
    <t xml:space="preserve"> 962261</t>
  </si>
  <si>
    <t xml:space="preserve"> 943172</t>
  </si>
  <si>
    <t>2021-05-29</t>
  </si>
  <si>
    <t>33991.42</t>
  </si>
  <si>
    <t>OAP_1175069</t>
  </si>
  <si>
    <t xml:space="preserve"> 943152</t>
  </si>
  <si>
    <t>2021-05-28</t>
  </si>
  <si>
    <t>13125.6</t>
  </si>
  <si>
    <t xml:space="preserve"> 926504</t>
  </si>
  <si>
    <t>2021-05-05</t>
  </si>
  <si>
    <t>Coordination meeting</t>
  </si>
  <si>
    <t>OTL_1164814_20</t>
  </si>
  <si>
    <t xml:space="preserve"> 910551</t>
  </si>
  <si>
    <t>2021-04-22</t>
  </si>
  <si>
    <t>OTL_1164152_36</t>
  </si>
  <si>
    <t xml:space="preserve"> 916409</t>
  </si>
  <si>
    <t>2021-04-20</t>
  </si>
  <si>
    <t xml:space="preserve"> 801380</t>
  </si>
  <si>
    <t>2021-03-31</t>
  </si>
  <si>
    <t>77.98</t>
  </si>
  <si>
    <t>39006</t>
  </si>
  <si>
    <t>Mar-21</t>
  </si>
  <si>
    <t xml:space="preserve"> 801378</t>
  </si>
  <si>
    <t>121.08</t>
  </si>
  <si>
    <t xml:space="preserve"> 801374</t>
  </si>
  <si>
    <t>1180.76</t>
  </si>
  <si>
    <t xml:space="preserve"> 839291</t>
  </si>
  <si>
    <t>2021-03-30</t>
  </si>
  <si>
    <t>OTL_1085032_3</t>
  </si>
  <si>
    <t>Apr-21</t>
  </si>
  <si>
    <t xml:space="preserve"> 839293</t>
  </si>
  <si>
    <t>2021-03-25</t>
  </si>
  <si>
    <t xml:space="preserve"> 836692</t>
  </si>
  <si>
    <t>WTP 1 filter replacement</t>
  </si>
  <si>
    <t>OTL_1085032_34</t>
  </si>
  <si>
    <t xml:space="preserve"> 836662</t>
  </si>
  <si>
    <t>2021-03-22</t>
  </si>
  <si>
    <t xml:space="preserve"> 779886</t>
  </si>
  <si>
    <t>2021-03-18</t>
  </si>
  <si>
    <t>OTL_976512_43</t>
  </si>
  <si>
    <t xml:space="preserve"> 779893</t>
  </si>
  <si>
    <t>2021-03-17</t>
  </si>
  <si>
    <t xml:space="preserve"> 779888</t>
  </si>
  <si>
    <t>2021-03-16</t>
  </si>
  <si>
    <t xml:space="preserve"> 778686</t>
  </si>
  <si>
    <t>Change order review</t>
  </si>
  <si>
    <t>OTL_976512_2</t>
  </si>
  <si>
    <t xml:space="preserve"> 779938</t>
  </si>
  <si>
    <t>2021-03-10</t>
  </si>
  <si>
    <t xml:space="preserve"> 779836</t>
  </si>
  <si>
    <t>2021-03-09</t>
  </si>
  <si>
    <t xml:space="preserve"> 779940</t>
  </si>
  <si>
    <t>2021-03-08</t>
  </si>
  <si>
    <t xml:space="preserve"> 777655</t>
  </si>
  <si>
    <t>2021-03-03</t>
  </si>
  <si>
    <t>Progress meeting. Misc coordination.</t>
  </si>
  <si>
    <t>OTL_976512_49</t>
  </si>
  <si>
    <t xml:space="preserve"> 709230</t>
  </si>
  <si>
    <t>2021-03-02</t>
  </si>
  <si>
    <t>18556.2</t>
  </si>
  <si>
    <t>OAP_886309</t>
  </si>
  <si>
    <t xml:space="preserve"> 725249</t>
  </si>
  <si>
    <t>2021-02-28</t>
  </si>
  <si>
    <t>75.79</t>
  </si>
  <si>
    <t>35006</t>
  </si>
  <si>
    <t>Feb-21</t>
  </si>
  <si>
    <t xml:space="preserve"> 725244</t>
  </si>
  <si>
    <t xml:space="preserve"> 682185</t>
  </si>
  <si>
    <t>2021-02-24</t>
  </si>
  <si>
    <t>10060.1</t>
  </si>
  <si>
    <t>OAP_868051</t>
  </si>
  <si>
    <t xml:space="preserve"> 679603</t>
  </si>
  <si>
    <t>2021-02-03</t>
  </si>
  <si>
    <t xml:space="preserve">Progress meeting. </t>
  </si>
  <si>
    <t>OTL_869989_30</t>
  </si>
  <si>
    <t xml:space="preserve"> 652102</t>
  </si>
  <si>
    <t>2021-01-31</t>
  </si>
  <si>
    <t>75.2</t>
  </si>
  <si>
    <t>32006</t>
  </si>
  <si>
    <t>Jan-21</t>
  </si>
  <si>
    <t xml:space="preserve"> 652106</t>
  </si>
  <si>
    <t>1115.11</t>
  </si>
  <si>
    <t xml:space="preserve"> 679601</t>
  </si>
  <si>
    <t>2021-01-27</t>
  </si>
  <si>
    <t>Controls meeting</t>
  </si>
  <si>
    <t xml:space="preserve"> 580814</t>
  </si>
  <si>
    <t>2020-12-31</t>
  </si>
  <si>
    <t>26006</t>
  </si>
  <si>
    <t>Dec-20</t>
  </si>
  <si>
    <t xml:space="preserve"> 580813</t>
  </si>
  <si>
    <t>1094.98</t>
  </si>
  <si>
    <t xml:space="preserve"> 616164</t>
  </si>
  <si>
    <t>2020-12-15</t>
  </si>
  <si>
    <t>1229</t>
  </si>
  <si>
    <t>NO POPROJECT# 2019017</t>
  </si>
  <si>
    <t>OAP_786535</t>
  </si>
  <si>
    <t xml:space="preserve"> 489121</t>
  </si>
  <si>
    <t>2020-11-30</t>
  </si>
  <si>
    <t>23006</t>
  </si>
  <si>
    <t>Nov-20</t>
  </si>
  <si>
    <t xml:space="preserve"> 489116</t>
  </si>
  <si>
    <t xml:space="preserve"> 391063</t>
  </si>
  <si>
    <t>2020-10-31</t>
  </si>
  <si>
    <t>21006</t>
  </si>
  <si>
    <t>Oct-20</t>
  </si>
  <si>
    <t xml:space="preserve"> 391073</t>
  </si>
  <si>
    <t xml:space="preserve"> 357011</t>
  </si>
  <si>
    <t>2020-09-30</t>
  </si>
  <si>
    <t>20006</t>
  </si>
  <si>
    <t xml:space="preserve"> 357018</t>
  </si>
  <si>
    <t xml:space="preserve"> 196297</t>
  </si>
  <si>
    <t>2020-07-31</t>
  </si>
  <si>
    <t>16006</t>
  </si>
  <si>
    <t>Jul-20</t>
  </si>
  <si>
    <t xml:space="preserve"> 196298</t>
  </si>
  <si>
    <t xml:space="preserve"> 616163</t>
  </si>
  <si>
    <t>2020-07-30</t>
  </si>
  <si>
    <t>1856.8</t>
  </si>
  <si>
    <t>NO JDE POPROJECT# 2019017</t>
  </si>
  <si>
    <t xml:space="preserve"> 150266</t>
  </si>
  <si>
    <t>2020-06-30</t>
  </si>
  <si>
    <t>14041</t>
  </si>
  <si>
    <t>Jun-20</t>
  </si>
  <si>
    <t xml:space="preserve"> 179119</t>
  </si>
  <si>
    <t>4522</t>
  </si>
  <si>
    <t>LAN - amount to finish engineering design/bidding</t>
  </si>
  <si>
    <t>P91-2205-100028</t>
  </si>
  <si>
    <t>OSCM_350914</t>
  </si>
  <si>
    <t xml:space="preserve"> 150267</t>
  </si>
  <si>
    <t>1065.47</t>
  </si>
  <si>
    <t xml:space="preserve"> 64039</t>
  </si>
  <si>
    <t>2020-05-31</t>
  </si>
  <si>
    <t>Oracle Manual Misc</t>
  </si>
  <si>
    <t>Oracle Misc</t>
  </si>
  <si>
    <t>JDE-CNV-MAY-20</t>
  </si>
  <si>
    <t>May-20</t>
  </si>
  <si>
    <t xml:space="preserve"> 54891</t>
  </si>
  <si>
    <t>2020-04-30</t>
  </si>
  <si>
    <t>JDE-CNV-APR-20</t>
  </si>
  <si>
    <t>Apr-20</t>
  </si>
  <si>
    <t xml:space="preserve"> 52815</t>
  </si>
  <si>
    <t>2020-03-31</t>
  </si>
  <si>
    <t>JDE-CNV-MAR-20</t>
  </si>
  <si>
    <t>Mar-20</t>
  </si>
  <si>
    <t xml:space="preserve"> 53049</t>
  </si>
  <si>
    <t xml:space="preserve"> 53334</t>
  </si>
  <si>
    <t xml:space="preserve"> 50195</t>
  </si>
  <si>
    <t>2020-02-29</t>
  </si>
  <si>
    <t>JDE-CNV-FEB-20</t>
  </si>
  <si>
    <t>Feb-20</t>
  </si>
  <si>
    <t xml:space="preserve"> 50193</t>
  </si>
  <si>
    <t xml:space="preserve"> 50194</t>
  </si>
  <si>
    <t xml:space="preserve"> 50191</t>
  </si>
  <si>
    <t xml:space="preserve"> 50192</t>
  </si>
  <si>
    <t>2020-02-12</t>
  </si>
  <si>
    <t xml:space="preserve"> 46894</t>
  </si>
  <si>
    <t>2020-01-31</t>
  </si>
  <si>
    <t>JDE-CNV-JAN-20</t>
  </si>
  <si>
    <t>Jan-20</t>
  </si>
  <si>
    <t xml:space="preserve"> 46897</t>
  </si>
  <si>
    <t>2020-01-15</t>
  </si>
  <si>
    <t xml:space="preserve"> 46896</t>
  </si>
  <si>
    <t xml:space="preserve"> 46898</t>
  </si>
  <si>
    <t xml:space="preserve"> 49778</t>
  </si>
  <si>
    <t xml:space="preserve"> 46895</t>
  </si>
  <si>
    <t>2020-01-06</t>
  </si>
  <si>
    <t xml:space="preserve"> 46893</t>
  </si>
  <si>
    <t>2020-01-01</t>
  </si>
  <si>
    <t xml:space="preserve"> 47494</t>
  </si>
  <si>
    <t>2019-12-31</t>
  </si>
  <si>
    <t>JDE-CNV-DEC-19</t>
  </si>
  <si>
    <t>Dec-19</t>
  </si>
  <si>
    <t xml:space="preserve"> 48015</t>
  </si>
  <si>
    <t xml:space="preserve"> 48213</t>
  </si>
  <si>
    <t xml:space="preserve"> 48014</t>
  </si>
  <si>
    <t xml:space="preserve"> 47971</t>
  </si>
  <si>
    <t xml:space="preserve"> 47972</t>
  </si>
  <si>
    <t xml:space="preserve"> 48012</t>
  </si>
  <si>
    <t>2019-12-15</t>
  </si>
  <si>
    <t xml:space="preserve"> 48011</t>
  </si>
  <si>
    <t xml:space="preserve"> 48010</t>
  </si>
  <si>
    <t xml:space="preserve"> 48013</t>
  </si>
  <si>
    <t xml:space="preserve"> 47973</t>
  </si>
  <si>
    <t xml:space="preserve"> 96033</t>
  </si>
  <si>
    <t>2019-11-30</t>
  </si>
  <si>
    <t>-1</t>
  </si>
  <si>
    <t>JDE-CNV-NOV-19</t>
  </si>
  <si>
    <t xml:space="preserve"> 45174</t>
  </si>
  <si>
    <t>JDE-CNV-NOV-19-Update</t>
  </si>
  <si>
    <t>Nov-19</t>
  </si>
  <si>
    <t xml:space="preserve"> 94262</t>
  </si>
  <si>
    <t xml:space="preserve"> 45050</t>
  </si>
  <si>
    <t>2019-11-21</t>
  </si>
  <si>
    <t xml:space="preserve"> 45059</t>
  </si>
  <si>
    <t>2019-11-15</t>
  </si>
  <si>
    <t xml:space="preserve"> 45058</t>
  </si>
  <si>
    <t xml:space="preserve"> 45060</t>
  </si>
  <si>
    <t xml:space="preserve"> 46200</t>
  </si>
  <si>
    <t xml:space="preserve"> 46199</t>
  </si>
  <si>
    <t xml:space="preserve"> 45057</t>
  </si>
  <si>
    <t xml:space="preserve"> 46198</t>
  </si>
  <si>
    <t xml:space="preserve"> 46201</t>
  </si>
  <si>
    <t xml:space="preserve"> 33920</t>
  </si>
  <si>
    <t>2019-10-31</t>
  </si>
  <si>
    <t>JDE-CNV-OCT-19</t>
  </si>
  <si>
    <t>Oct-19</t>
  </si>
  <si>
    <t xml:space="preserve"> 33919</t>
  </si>
  <si>
    <t xml:space="preserve"> 42545</t>
  </si>
  <si>
    <t xml:space="preserve"> 33990</t>
  </si>
  <si>
    <t>2019-10-15</t>
  </si>
  <si>
    <t xml:space="preserve"> 44412</t>
  </si>
  <si>
    <t xml:space="preserve"> 33989</t>
  </si>
  <si>
    <t xml:space="preserve"> 33988</t>
  </si>
  <si>
    <t xml:space="preserve"> 38119</t>
  </si>
  <si>
    <t>2019-09-30</t>
  </si>
  <si>
    <t>JDE-CNV-SEP-19</t>
  </si>
  <si>
    <t>Sep-19</t>
  </si>
  <si>
    <t xml:space="preserve"> 38975</t>
  </si>
  <si>
    <t xml:space="preserve"> 38974</t>
  </si>
  <si>
    <t xml:space="preserve"> 38118</t>
  </si>
  <si>
    <t xml:space="preserve"> 38973</t>
  </si>
  <si>
    <t xml:space="preserve"> 38122</t>
  </si>
  <si>
    <t>2019-09-15</t>
  </si>
  <si>
    <t xml:space="preserve"> 38123</t>
  </si>
  <si>
    <t xml:space="preserve"> 38127</t>
  </si>
  <si>
    <t xml:space="preserve"> 38128</t>
  </si>
  <si>
    <t xml:space="preserve"> 38124</t>
  </si>
  <si>
    <t xml:space="preserve"> 38129</t>
  </si>
  <si>
    <t xml:space="preserve"> 38125</t>
  </si>
  <si>
    <t xml:space="preserve"> 38126</t>
  </si>
  <si>
    <t xml:space="preserve"> 38121</t>
  </si>
  <si>
    <t>2019-09-03</t>
  </si>
  <si>
    <t xml:space="preserve"> 38120</t>
  </si>
  <si>
    <t xml:space="preserve"> 35198</t>
  </si>
  <si>
    <t>2019-08-31</t>
  </si>
  <si>
    <t>JDE-CNV-AUG-19</t>
  </si>
  <si>
    <t>Aug-19</t>
  </si>
  <si>
    <t xml:space="preserve"> 35238</t>
  </si>
  <si>
    <t>2019-08-19</t>
  </si>
  <si>
    <t xml:space="preserve"> 35239</t>
  </si>
  <si>
    <t>2019-08-15</t>
  </si>
  <si>
    <t xml:space="preserve"> 35241</t>
  </si>
  <si>
    <t xml:space="preserve"> 35240</t>
  </si>
  <si>
    <t xml:space="preserve"> 35237</t>
  </si>
  <si>
    <t xml:space="preserve"> 35236</t>
  </si>
  <si>
    <t>2019-08-14</t>
  </si>
  <si>
    <t xml:space="preserve"> 35199</t>
  </si>
  <si>
    <t>2019-08-09</t>
  </si>
  <si>
    <t xml:space="preserve"> 30251</t>
  </si>
  <si>
    <t>2019-07-31</t>
  </si>
  <si>
    <t>JDE-CNV-JUL-19</t>
  </si>
  <si>
    <t>Jul-19</t>
  </si>
  <si>
    <t xml:space="preserve"> 30249</t>
  </si>
  <si>
    <t xml:space="preserve"> 30252</t>
  </si>
  <si>
    <t xml:space="preserve"> 30250</t>
  </si>
  <si>
    <t xml:space="preserve"> 30152</t>
  </si>
  <si>
    <t xml:space="preserve"> 30248</t>
  </si>
  <si>
    <t>2019-07-15</t>
  </si>
  <si>
    <t xml:space="preserve"> 30155</t>
  </si>
  <si>
    <t xml:space="preserve"> 30247</t>
  </si>
  <si>
    <t xml:space="preserve"> 30154</t>
  </si>
  <si>
    <t xml:space="preserve"> 30001</t>
  </si>
  <si>
    <t xml:space="preserve"> 30000</t>
  </si>
  <si>
    <t xml:space="preserve"> 30153</t>
  </si>
  <si>
    <t>2019-07-02</t>
  </si>
  <si>
    <t xml:space="preserve"> 28185</t>
  </si>
  <si>
    <t>2019-06-30</t>
  </si>
  <si>
    <t>JDE-CNV-JUN-19</t>
  </si>
  <si>
    <t>Jun-19</t>
  </si>
  <si>
    <t xml:space="preserve"> 28186</t>
  </si>
  <si>
    <t xml:space="preserve"> 28195</t>
  </si>
  <si>
    <t xml:space="preserve"> 28549</t>
  </si>
  <si>
    <t xml:space="preserve"> 28548</t>
  </si>
  <si>
    <t>2019-06-28</t>
  </si>
  <si>
    <t xml:space="preserve"> 28547</t>
  </si>
  <si>
    <t xml:space="preserve"> 28546</t>
  </si>
  <si>
    <t>2019-06-18</t>
  </si>
  <si>
    <t xml:space="preserve"> 28545</t>
  </si>
  <si>
    <t xml:space="preserve"> 28543</t>
  </si>
  <si>
    <t>2019-06-15</t>
  </si>
  <si>
    <t xml:space="preserve"> 28544</t>
  </si>
  <si>
    <t xml:space="preserve"> 24829</t>
  </si>
  <si>
    <t>2019-05-31</t>
  </si>
  <si>
    <t>JDE-CNV-MAY-19</t>
  </si>
  <si>
    <t>May-19</t>
  </si>
  <si>
    <t xml:space="preserve"> 24830</t>
  </si>
  <si>
    <t xml:space="preserve"> 24828</t>
  </si>
  <si>
    <t xml:space="preserve"> 25223</t>
  </si>
  <si>
    <t>2019-05-15</t>
  </si>
  <si>
    <t xml:space="preserve"> 25222</t>
  </si>
  <si>
    <t xml:space="preserve"> 22599</t>
  </si>
  <si>
    <t>2019-04-30</t>
  </si>
  <si>
    <t>JDE-CNV-APR-19</t>
  </si>
  <si>
    <t>Apr-19</t>
  </si>
  <si>
    <t xml:space="preserve"> 22598</t>
  </si>
  <si>
    <t xml:space="preserve"> 22421</t>
  </si>
  <si>
    <t xml:space="preserve"> 22428</t>
  </si>
  <si>
    <t xml:space="preserve"> 22624</t>
  </si>
  <si>
    <t xml:space="preserve"> 22470</t>
  </si>
  <si>
    <t xml:space="preserve"> 22422</t>
  </si>
  <si>
    <t xml:space="preserve"> 22424</t>
  </si>
  <si>
    <t xml:space="preserve"> 22426</t>
  </si>
  <si>
    <t xml:space="preserve"> 22427</t>
  </si>
  <si>
    <t xml:space="preserve"> 22425</t>
  </si>
  <si>
    <t xml:space="preserve"> 22468</t>
  </si>
  <si>
    <t xml:space="preserve"> 22628</t>
  </si>
  <si>
    <t xml:space="preserve"> 22626</t>
  </si>
  <si>
    <t xml:space="preserve"> 22430</t>
  </si>
  <si>
    <t xml:space="preserve"> 22429</t>
  </si>
  <si>
    <t xml:space="preserve"> 22431</t>
  </si>
  <si>
    <t xml:space="preserve"> 22471</t>
  </si>
  <si>
    <t xml:space="preserve"> 22627</t>
  </si>
  <si>
    <t xml:space="preserve"> 22597</t>
  </si>
  <si>
    <t xml:space="preserve"> 22473</t>
  </si>
  <si>
    <t xml:space="preserve"> 22423</t>
  </si>
  <si>
    <t xml:space="preserve"> 22301</t>
  </si>
  <si>
    <t xml:space="preserve"> 22469</t>
  </si>
  <si>
    <t xml:space="preserve"> 22472</t>
  </si>
  <si>
    <t xml:space="preserve"> 22625</t>
  </si>
  <si>
    <t xml:space="preserve"> 22275</t>
  </si>
  <si>
    <t xml:space="preserve"> 22272</t>
  </si>
  <si>
    <t>2019-04-15</t>
  </si>
  <si>
    <t xml:space="preserve"> 22274</t>
  </si>
  <si>
    <t xml:space="preserve"> 19573</t>
  </si>
  <si>
    <t>2019-03-31</t>
  </si>
  <si>
    <t>JDE-CNV-MAR-19</t>
  </si>
  <si>
    <t>Mar-19</t>
  </si>
  <si>
    <t xml:space="preserve"> 19570</t>
  </si>
  <si>
    <t xml:space="preserve"> 19569</t>
  </si>
  <si>
    <t xml:space="preserve"> 19571</t>
  </si>
  <si>
    <t xml:space="preserve"> 19575</t>
  </si>
  <si>
    <t xml:space="preserve"> 19572</t>
  </si>
  <si>
    <t xml:space="preserve"> 19574</t>
  </si>
  <si>
    <t xml:space="preserve"> 19568</t>
  </si>
  <si>
    <t xml:space="preserve"> 19565</t>
  </si>
  <si>
    <t>2019-03-15</t>
  </si>
  <si>
    <t xml:space="preserve"> 19566</t>
  </si>
  <si>
    <t xml:space="preserve"> 19567</t>
  </si>
  <si>
    <t xml:space="preserve"> 19564</t>
  </si>
  <si>
    <t xml:space="preserve"> 16490</t>
  </si>
  <si>
    <t>2019-02-28</t>
  </si>
  <si>
    <t>JDE-CNV-FEB-19</t>
  </si>
  <si>
    <t>Feb-19</t>
  </si>
  <si>
    <t xml:space="preserve"> 16491</t>
  </si>
  <si>
    <t xml:space="preserve"> 16493</t>
  </si>
  <si>
    <t xml:space="preserve"> 16492</t>
  </si>
  <si>
    <t xml:space="preserve"> 16489</t>
  </si>
  <si>
    <t>Project #</t>
  </si>
  <si>
    <t>Whitman Region</t>
  </si>
  <si>
    <t>Line #</t>
  </si>
  <si>
    <t>CP Retire Date</t>
  </si>
  <si>
    <t>Cost of New Assets</t>
  </si>
  <si>
    <t>Purchase Date</t>
  </si>
  <si>
    <t>Original Index Value</t>
  </si>
  <si>
    <t>Current Index Value</t>
  </si>
  <si>
    <t>Ratio</t>
  </si>
  <si>
    <t>Retirement Amount</t>
  </si>
  <si>
    <t>Asset #</t>
  </si>
  <si>
    <t>Asset Category</t>
  </si>
  <si>
    <t>Asset Cost Account</t>
  </si>
  <si>
    <t>Amount Retired</t>
  </si>
  <si>
    <t>W3</t>
  </si>
  <si>
    <t>BUILDING.WATER TRT PLT_600</t>
  </si>
  <si>
    <t>CP 2019017 RETIREMENT 1905</t>
  </si>
  <si>
    <t>Indiana - 2021 AMR Installation</t>
  </si>
  <si>
    <t>CP 2021049 RETIREMENT 2013</t>
  </si>
  <si>
    <t>Manage Project Costs</t>
  </si>
  <si>
    <t>Date: 2022-11-29 5:08:34 AM</t>
  </si>
  <si>
    <t>Page 1 Of 1</t>
  </si>
  <si>
    <t> </t>
  </si>
  <si>
    <t>IWSI</t>
  </si>
  <si>
    <t>TLUI</t>
  </si>
  <si>
    <t>Prorated Cost to Include</t>
  </si>
  <si>
    <t>Include?</t>
  </si>
  <si>
    <t>Total Cost to Include</t>
  </si>
  <si>
    <t xml:space="preserve"> 2186493</t>
  </si>
  <si>
    <t>IN - 2022 - INDIANA - WATER METER REPLACEMENTS</t>
  </si>
  <si>
    <t>2022168</t>
  </si>
  <si>
    <t>Planning</t>
  </si>
  <si>
    <t>2205-311005 Community Utilities of IN Inc.</t>
  </si>
  <si>
    <t>PM: Pena, Roberto</t>
  </si>
  <si>
    <t xml:space="preserve"> 2186200</t>
  </si>
  <si>
    <t xml:space="preserve"> 2935143</t>
  </si>
  <si>
    <t>2022-10-31</t>
  </si>
  <si>
    <t>2193.19</t>
  </si>
  <si>
    <t>72007</t>
  </si>
  <si>
    <t>Oct-22</t>
  </si>
  <si>
    <t xml:space="preserve"> 2756078</t>
  </si>
  <si>
    <t xml:space="preserve"> 2405229</t>
  </si>
  <si>
    <t>634.51</t>
  </si>
  <si>
    <t xml:space="preserve"> 2597340</t>
  </si>
  <si>
    <t>-802.77</t>
  </si>
  <si>
    <t xml:space="preserve"> 2528057</t>
  </si>
  <si>
    <t>Material</t>
  </si>
  <si>
    <t>2022-07-22</t>
  </si>
  <si>
    <t>3"Mach 10, 17" Length USG/R900 V4 WALL MIU</t>
  </si>
  <si>
    <t>FERGUSON ENTERPRISES, INC.</t>
  </si>
  <si>
    <t>P91-2205-100407</t>
  </si>
  <si>
    <t>OSCM_2645914</t>
  </si>
  <si>
    <t xml:space="preserve"> 2527037</t>
  </si>
  <si>
    <t>2022-07-21</t>
  </si>
  <si>
    <t>25</t>
  </si>
  <si>
    <t>Utility Supply Company - 1 1/2" Mach 10 Water Meter - Indiana</t>
  </si>
  <si>
    <t>UTILITY SUPPLY COMPANY</t>
  </si>
  <si>
    <t>P91-2205-100327</t>
  </si>
  <si>
    <t>OSCM_2641891</t>
  </si>
  <si>
    <t xml:space="preserve"> 1993211</t>
  </si>
  <si>
    <t>2022-01-19</t>
  </si>
  <si>
    <t xml:space="preserve"> 2290218</t>
  </si>
  <si>
    <t>500</t>
  </si>
  <si>
    <t>Utility Supply Company - 5/8" x 3/4" water meters - Indiana</t>
  </si>
  <si>
    <t>OSCM_2413486</t>
  </si>
  <si>
    <t xml:space="preserve"> 2498933</t>
  </si>
  <si>
    <t xml:space="preserve"> 2597085</t>
  </si>
  <si>
    <t>802.77</t>
  </si>
  <si>
    <t xml:space="preserve"> 2572751</t>
  </si>
  <si>
    <t>2022-08-02</t>
  </si>
  <si>
    <t>1100</t>
  </si>
  <si>
    <t>OSCM_2685147</t>
  </si>
  <si>
    <t xml:space="preserve"> 2849071</t>
  </si>
  <si>
    <t>2022-09-30</t>
  </si>
  <si>
    <t>70007</t>
  </si>
  <si>
    <t>Sep-22</t>
  </si>
  <si>
    <t xml:space="preserve"> 1993214</t>
  </si>
  <si>
    <t xml:space="preserve"> 2046257</t>
  </si>
  <si>
    <t xml:space="preserve"> 2549867</t>
  </si>
  <si>
    <t>2022-07-23</t>
  </si>
  <si>
    <t>30.08</t>
  </si>
  <si>
    <t>OSCM_2670606</t>
  </si>
  <si>
    <t xml:space="preserve"> 2003741</t>
  </si>
  <si>
    <t>1.87</t>
  </si>
  <si>
    <t xml:space="preserve"> 2597519</t>
  </si>
  <si>
    <t xml:space="preserve"> 2508150</t>
  </si>
  <si>
    <t>2022-07-12</t>
  </si>
  <si>
    <t>Utility Supply Company - 2" water meters - Indiana</t>
  </si>
  <si>
    <t>OSCM_2610895</t>
  </si>
  <si>
    <t xml:space="preserve"> 1993216</t>
  </si>
  <si>
    <t>2022-01-11</t>
  </si>
  <si>
    <t xml:space="preserve"> 2266656</t>
  </si>
  <si>
    <t xml:space="preserve"> 2080784</t>
  </si>
  <si>
    <t>Execution</t>
  </si>
  <si>
    <t>OTL_2140747_14</t>
  </si>
  <si>
    <t xml:space="preserve"> 2080776</t>
  </si>
  <si>
    <t xml:space="preserve"> 2134661</t>
  </si>
  <si>
    <t>2022-03-14</t>
  </si>
  <si>
    <t xml:space="preserve"> 2135659</t>
  </si>
  <si>
    <t xml:space="preserve"> 2338951</t>
  </si>
  <si>
    <t>2022-05-17</t>
  </si>
  <si>
    <t>Inventorying meters into CC&amp;B, scheduling meter exchanges, and performing meter exchanges.</t>
  </si>
  <si>
    <t>OTL_2453403_73</t>
  </si>
  <si>
    <t xml:space="preserve"> 2338947</t>
  </si>
  <si>
    <t xml:space="preserve"> 2721892</t>
  </si>
  <si>
    <t>2022-08-24</t>
  </si>
  <si>
    <t>OTL_2799948_4</t>
  </si>
  <si>
    <t xml:space="preserve"> 2721888</t>
  </si>
  <si>
    <t>2022-08-23</t>
  </si>
  <si>
    <t xml:space="preserve"> 2713647</t>
  </si>
  <si>
    <t>2022-08-30</t>
  </si>
  <si>
    <t>31425</t>
  </si>
  <si>
    <t>Juan Mora</t>
  </si>
  <si>
    <t>OTL_2792753_20</t>
  </si>
  <si>
    <t xml:space="preserve"> 2261338</t>
  </si>
  <si>
    <t>OTL_2357741_16</t>
  </si>
  <si>
    <t xml:space="preserve"> 2681672</t>
  </si>
  <si>
    <t>2022-08-17</t>
  </si>
  <si>
    <t xml:space="preserve">Indiana Meter Exchanges </t>
  </si>
  <si>
    <t>OTL_2776954_33</t>
  </si>
  <si>
    <t xml:space="preserve"> 2681778</t>
  </si>
  <si>
    <t>2022-08-08</t>
  </si>
  <si>
    <t>IWS meter exchanges</t>
  </si>
  <si>
    <t xml:space="preserve"> 2690342</t>
  </si>
  <si>
    <t>2022-08-20</t>
  </si>
  <si>
    <t>31591</t>
  </si>
  <si>
    <t>Nicholas Kopka</t>
  </si>
  <si>
    <t>Locating bboxs</t>
  </si>
  <si>
    <t>OTL_2776954_55</t>
  </si>
  <si>
    <t xml:space="preserve"> 2682559</t>
  </si>
  <si>
    <t>OTL_2776954_53</t>
  </si>
  <si>
    <t xml:space="preserve"> 2682563</t>
  </si>
  <si>
    <t xml:space="preserve"> 2689436</t>
  </si>
  <si>
    <t>2022-08-13</t>
  </si>
  <si>
    <t>OTL_2776954_58</t>
  </si>
  <si>
    <t xml:space="preserve"> 2676254</t>
  </si>
  <si>
    <t>2022-08-18</t>
  </si>
  <si>
    <t>Locating IWS bboxes for Rogers mass meter exchange.</t>
  </si>
  <si>
    <t>OTL_2776954_67</t>
  </si>
  <si>
    <t xml:space="preserve"> 2676202</t>
  </si>
  <si>
    <t xml:space="preserve"> 2676891</t>
  </si>
  <si>
    <t>2022-08-19</t>
  </si>
  <si>
    <t>30965</t>
  </si>
  <si>
    <t>James Martinez</t>
  </si>
  <si>
    <t xml:space="preserve">Meter exchange </t>
  </si>
  <si>
    <t xml:space="preserve"> 2677198</t>
  </si>
  <si>
    <t>2022-08-05</t>
  </si>
  <si>
    <t xml:space="preserve">Indiana Meter Exchanges IWS </t>
  </si>
  <si>
    <t>OTL_2776954_21</t>
  </si>
  <si>
    <t xml:space="preserve"> 2677187</t>
  </si>
  <si>
    <t xml:space="preserve"> 2686700</t>
  </si>
  <si>
    <t>2022-08-04</t>
  </si>
  <si>
    <t>OTL_2776954_26</t>
  </si>
  <si>
    <t xml:space="preserve"> 2688153</t>
  </si>
  <si>
    <t>Performing meter exchanges in TLU and inventorying 1100 new neptune meters.</t>
  </si>
  <si>
    <t>OTL_2776954_28</t>
  </si>
  <si>
    <t xml:space="preserve"> 2597339</t>
  </si>
  <si>
    <t>-277.36</t>
  </si>
  <si>
    <t xml:space="preserve"> 2566691</t>
  </si>
  <si>
    <t>2022-07-14</t>
  </si>
  <si>
    <t>OTL_2685150_29</t>
  </si>
  <si>
    <t xml:space="preserve"> 2566694</t>
  </si>
  <si>
    <t>2022-07-20</t>
  </si>
  <si>
    <t xml:space="preserve"> 2477632</t>
  </si>
  <si>
    <t>2022-06-24</t>
  </si>
  <si>
    <t>OTL_2566949_7</t>
  </si>
  <si>
    <t xml:space="preserve"> 2477628</t>
  </si>
  <si>
    <t>2022-06-16</t>
  </si>
  <si>
    <t xml:space="preserve"> 2477629</t>
  </si>
  <si>
    <t>2022-06-13</t>
  </si>
  <si>
    <t xml:space="preserve"> 2499772</t>
  </si>
  <si>
    <t>2022-06-29</t>
  </si>
  <si>
    <t>OTL_2604473_2</t>
  </si>
  <si>
    <t xml:space="preserve"> 2479502</t>
  </si>
  <si>
    <t xml:space="preserve">Fielding phone calls regarding certified letter due to meter exchanges and scheduling meter exchanges. </t>
  </si>
  <si>
    <t>OTL_2566949_31</t>
  </si>
  <si>
    <t xml:space="preserve"> 2479511</t>
  </si>
  <si>
    <t>2022-06-22</t>
  </si>
  <si>
    <t xml:space="preserve"> 2992250</t>
  </si>
  <si>
    <t>2022-11-23</t>
  </si>
  <si>
    <t>31649</t>
  </si>
  <si>
    <t>Matthew Garlach</t>
  </si>
  <si>
    <t>OTL_3099571_1</t>
  </si>
  <si>
    <t>Nov-22</t>
  </si>
  <si>
    <t xml:space="preserve"> 2992263</t>
  </si>
  <si>
    <t>2022-11-22</t>
  </si>
  <si>
    <t xml:space="preserve"> 2955544</t>
  </si>
  <si>
    <t xml:space="preserve">IWS and TLU meter exchanges </t>
  </si>
  <si>
    <t>OTL_3063934_12</t>
  </si>
  <si>
    <t xml:space="preserve"> 2955553</t>
  </si>
  <si>
    <t>2022-11-07</t>
  </si>
  <si>
    <t xml:space="preserve"> 2955542</t>
  </si>
  <si>
    <t>2022-11-12</t>
  </si>
  <si>
    <t xml:space="preserve"> 2955537</t>
  </si>
  <si>
    <t>OTL_3063934_6</t>
  </si>
  <si>
    <t xml:space="preserve"> 2955541</t>
  </si>
  <si>
    <t>2022-11-08</t>
  </si>
  <si>
    <t xml:space="preserve"> 2925946</t>
  </si>
  <si>
    <t>Labor/Installation</t>
  </si>
  <si>
    <t>2022-11-02</t>
  </si>
  <si>
    <t xml:space="preserve">1.5" Meter Exchanges 3933 W 78th Ct 3907 W 78th Ct </t>
  </si>
  <si>
    <t>AREA PLUMBING &amp; SEWER CO INC</t>
  </si>
  <si>
    <t>P91-2205-100488</t>
  </si>
  <si>
    <t>OAP_3011161</t>
  </si>
  <si>
    <t xml:space="preserve"> 2944167</t>
  </si>
  <si>
    <t>2022-11-01</t>
  </si>
  <si>
    <t>OTL_3054441_2</t>
  </si>
  <si>
    <t xml:space="preserve"> 2944173</t>
  </si>
  <si>
    <t xml:space="preserve"> 2912215</t>
  </si>
  <si>
    <t>2022-10-26</t>
  </si>
  <si>
    <t>OTL_2997414_3</t>
  </si>
  <si>
    <t xml:space="preserve"> 2910273</t>
  </si>
  <si>
    <t>2022-10-19</t>
  </si>
  <si>
    <t>OTL_2994015_5</t>
  </si>
  <si>
    <t xml:space="preserve"> 2910243</t>
  </si>
  <si>
    <t>2022-10-24</t>
  </si>
  <si>
    <t xml:space="preserve"> 2914085</t>
  </si>
  <si>
    <t>2022-10-18</t>
  </si>
  <si>
    <t>Fielding phone calls to schedule meter exchanges as well as performing FA completion, meter tagging, and service line survey info for IWS/Rogers meter exchanges.</t>
  </si>
  <si>
    <t>OTL_3000457_3</t>
  </si>
  <si>
    <t xml:space="preserve"> 2919550</t>
  </si>
  <si>
    <t>OTL_3003484_1</t>
  </si>
  <si>
    <t xml:space="preserve"> 2893273</t>
  </si>
  <si>
    <t>2022-10-14</t>
  </si>
  <si>
    <t xml:space="preserve">IWS and TLU meter exchanges (letters, tracker, FAs, etc) </t>
  </si>
  <si>
    <t>OTL_2955093_6</t>
  </si>
  <si>
    <t xml:space="preserve"> 2886936</t>
  </si>
  <si>
    <t>2022-10-11</t>
  </si>
  <si>
    <t>OTL_2952062_4</t>
  </si>
  <si>
    <t xml:space="preserve"> 2880459</t>
  </si>
  <si>
    <t>Meter exchanges and associated paperwork/lucity work.</t>
  </si>
  <si>
    <t>OTL_2945465_11</t>
  </si>
  <si>
    <t xml:space="preserve"> 2880246</t>
  </si>
  <si>
    <t>2022-10-04</t>
  </si>
  <si>
    <t xml:space="preserve"> 2841016</t>
  </si>
  <si>
    <t>8550</t>
  </si>
  <si>
    <t xml:space="preserve">Meter Installations IWS </t>
  </si>
  <si>
    <t>ROGERS HYDRANT SERVICE INC.</t>
  </si>
  <si>
    <t>P91-2205-100458</t>
  </si>
  <si>
    <t>OAP_2907149</t>
  </si>
  <si>
    <t xml:space="preserve"> 2824194</t>
  </si>
  <si>
    <t>2022-09-23</t>
  </si>
  <si>
    <t>Meter exchange and tagging doors</t>
  </si>
  <si>
    <t>OTL_2889708_1</t>
  </si>
  <si>
    <t xml:space="preserve"> 2824198</t>
  </si>
  <si>
    <t>2022-09-26</t>
  </si>
  <si>
    <t xml:space="preserve"> 2777830</t>
  </si>
  <si>
    <t>2022-09-16</t>
  </si>
  <si>
    <t>OTL_2844719_8</t>
  </si>
  <si>
    <t xml:space="preserve"> 2833108</t>
  </si>
  <si>
    <t>2022-09-19</t>
  </si>
  <si>
    <t>OTL_2900120_5</t>
  </si>
  <si>
    <t xml:space="preserve"> 2789486</t>
  </si>
  <si>
    <t>2022-09-09</t>
  </si>
  <si>
    <t>OTL_2854176_2</t>
  </si>
  <si>
    <t xml:space="preserve"> 2450827</t>
  </si>
  <si>
    <t>2022-06-03</t>
  </si>
  <si>
    <t>4.5</t>
  </si>
  <si>
    <t>Scheduling and performing meter exchanges and doing the associated paperwork.</t>
  </si>
  <si>
    <t>OTL_2538936_12</t>
  </si>
  <si>
    <t xml:space="preserve"> 2450897</t>
  </si>
  <si>
    <t xml:space="preserve">Scheduling and performing meter exchanges in TLU along with the associated paperwork and data entry. </t>
  </si>
  <si>
    <t xml:space="preserve"> 2450837</t>
  </si>
  <si>
    <t>2022-06-08</t>
  </si>
  <si>
    <t>Scheduling and performing meter exchanges in TLU.</t>
  </si>
  <si>
    <t xml:space="preserve"> 2009261</t>
  </si>
  <si>
    <t>2022-01-24</t>
  </si>
  <si>
    <t>OTL_2032320_10</t>
  </si>
  <si>
    <t xml:space="preserve"> 2175064</t>
  </si>
  <si>
    <t>OTL_2251971_3</t>
  </si>
  <si>
    <t xml:space="preserve"> 2175083</t>
  </si>
  <si>
    <t xml:space="preserve"> 1997602</t>
  </si>
  <si>
    <t xml:space="preserve"> 1997683</t>
  </si>
  <si>
    <t xml:space="preserve"> 1997725</t>
  </si>
  <si>
    <t>Installation and scheduling of AMR TO AMI exchanges.</t>
  </si>
  <si>
    <t xml:space="preserve"> 2050112</t>
  </si>
  <si>
    <t>OTL_2084489_3</t>
  </si>
  <si>
    <t xml:space="preserve"> 2050115</t>
  </si>
  <si>
    <t>5.5</t>
  </si>
  <si>
    <t xml:space="preserve"> 2009258</t>
  </si>
  <si>
    <t>OTL_2032320_6</t>
  </si>
  <si>
    <t xml:space="preserve"> 2009257</t>
  </si>
  <si>
    <t xml:space="preserve"> 2784827</t>
  </si>
  <si>
    <t>2022-09-15</t>
  </si>
  <si>
    <t>OTL_2851159_2</t>
  </si>
  <si>
    <t xml:space="preserve"> 2713640</t>
  </si>
  <si>
    <t xml:space="preserve"> 2713698</t>
  </si>
  <si>
    <t>2022-08-29</t>
  </si>
  <si>
    <t xml:space="preserve"> 2244898</t>
  </si>
  <si>
    <t>OTL_2357741_33</t>
  </si>
  <si>
    <t xml:space="preserve"> 2682561</t>
  </si>
  <si>
    <t xml:space="preserve"> 2682567</t>
  </si>
  <si>
    <t>2022-08-12</t>
  </si>
  <si>
    <t xml:space="preserve"> 2676892</t>
  </si>
  <si>
    <t>2022-08-15</t>
  </si>
  <si>
    <t xml:space="preserve">Meter exchange and locating BBoxes </t>
  </si>
  <si>
    <t xml:space="preserve"> 2676090</t>
  </si>
  <si>
    <t xml:space="preserve"> 2676097</t>
  </si>
  <si>
    <t>Locating BBoxes</t>
  </si>
  <si>
    <t xml:space="preserve"> 2676291</t>
  </si>
  <si>
    <t>OTL_2776954_66</t>
  </si>
  <si>
    <t xml:space="preserve"> 2686747</t>
  </si>
  <si>
    <t>2022-08-03</t>
  </si>
  <si>
    <t xml:space="preserve"> 2688109</t>
  </si>
  <si>
    <t xml:space="preserve"> 2566692</t>
  </si>
  <si>
    <t>2022-07-13</t>
  </si>
  <si>
    <t xml:space="preserve"> 2566687</t>
  </si>
  <si>
    <t>2022-07-19</t>
  </si>
  <si>
    <t xml:space="preserve"> 2566696</t>
  </si>
  <si>
    <t>OTL_2685150_2</t>
  </si>
  <si>
    <t xml:space="preserve"> 2524222</t>
  </si>
  <si>
    <t>OTL_2630297_2</t>
  </si>
  <si>
    <t xml:space="preserve"> 2479453</t>
  </si>
  <si>
    <t>2022-06-14</t>
  </si>
  <si>
    <t>Scheduling meter exchanges.</t>
  </si>
  <si>
    <t xml:space="preserve"> 2477321</t>
  </si>
  <si>
    <t>2022-06-15</t>
  </si>
  <si>
    <t>OTL_2566949_35</t>
  </si>
  <si>
    <t xml:space="preserve"> 3005469</t>
  </si>
  <si>
    <t>2022-11-18</t>
  </si>
  <si>
    <t xml:space="preserve">IWS meters </t>
  </si>
  <si>
    <t>OTL_3112466_3</t>
  </si>
  <si>
    <t xml:space="preserve"> 3000211</t>
  </si>
  <si>
    <t>Called out to 7721 Wallace due no water. This was due to earlier today we exercised the Bbox because we need to replace the meter at this address. the Bbox had no stop so accidentally was turned off. Met with customer and restored water ser</t>
  </si>
  <si>
    <t>OTL_3109251_6</t>
  </si>
  <si>
    <t xml:space="preserve"> 3000212</t>
  </si>
  <si>
    <t xml:space="preserve"> 2955557</t>
  </si>
  <si>
    <t>2022-11-04</t>
  </si>
  <si>
    <t>OTL_3063934_9</t>
  </si>
  <si>
    <t xml:space="preserve"> 2955547</t>
  </si>
  <si>
    <t>2022-11-03</t>
  </si>
  <si>
    <t xml:space="preserve"> 2925948</t>
  </si>
  <si>
    <t>1088</t>
  </si>
  <si>
    <t xml:space="preserve">1.5" Meter Exchanges 3932 W 79th Ct 3915 W 77th Pl 3923 W 79th t 4023 W 77th Pl 4058 W 79th Ct </t>
  </si>
  <si>
    <t xml:space="preserve"> 2910529</t>
  </si>
  <si>
    <t>2022-10-17</t>
  </si>
  <si>
    <t>OTL_2994015_4</t>
  </si>
  <si>
    <t xml:space="preserve"> 2910507</t>
  </si>
  <si>
    <t xml:space="preserve"> 2919551</t>
  </si>
  <si>
    <t xml:space="preserve"> 2919553</t>
  </si>
  <si>
    <t>2022-10-21</t>
  </si>
  <si>
    <t xml:space="preserve">TLU and IWS meter exchanges </t>
  </si>
  <si>
    <t xml:space="preserve"> 2919557</t>
  </si>
  <si>
    <t xml:space="preserve"> 2893275</t>
  </si>
  <si>
    <t>2022-10-05</t>
  </si>
  <si>
    <t xml:space="preserve"> 2893272</t>
  </si>
  <si>
    <t>2022-10-06</t>
  </si>
  <si>
    <t xml:space="preserve"> 2713642</t>
  </si>
  <si>
    <t>2022-09-02</t>
  </si>
  <si>
    <t xml:space="preserve"> 2880253</t>
  </si>
  <si>
    <t>2022-10-12</t>
  </si>
  <si>
    <t xml:space="preserve"> 2880454</t>
  </si>
  <si>
    <t xml:space="preserve">Had to stay over half an hour to assist MG with 4188 Thornhill Dr ME as he was unable to turn water off. </t>
  </si>
  <si>
    <t xml:space="preserve"> 2791781</t>
  </si>
  <si>
    <t>-4</t>
  </si>
  <si>
    <t>OTL_2857554_2</t>
  </si>
  <si>
    <t xml:space="preserve"> 2791783</t>
  </si>
  <si>
    <t>2022-09-14</t>
  </si>
  <si>
    <t xml:space="preserve"> 2824196</t>
  </si>
  <si>
    <t>2022-09-27</t>
  </si>
  <si>
    <t xml:space="preserve"> 2824195</t>
  </si>
  <si>
    <t>2022-09-22</t>
  </si>
  <si>
    <t xml:space="preserve"> 2791678</t>
  </si>
  <si>
    <t>OTL_2857554_3</t>
  </si>
  <si>
    <t xml:space="preserve"> 2791747</t>
  </si>
  <si>
    <t xml:space="preserve"> 2777494</t>
  </si>
  <si>
    <t>Completing FAs and tagging meters for RHS meter exchanges in IWS.</t>
  </si>
  <si>
    <t>OTL_2844719_5</t>
  </si>
  <si>
    <t xml:space="preserve"> 2776977</t>
  </si>
  <si>
    <t>OTL_2844719_6</t>
  </si>
  <si>
    <t xml:space="preserve"> 2837448</t>
  </si>
  <si>
    <t>2022-09-21</t>
  </si>
  <si>
    <t>OTL_2903156_20</t>
  </si>
  <si>
    <t xml:space="preserve"> 2826910</t>
  </si>
  <si>
    <t>OTL_2893504_3</t>
  </si>
  <si>
    <t xml:space="preserve"> 2833096</t>
  </si>
  <si>
    <t xml:space="preserve"> 2833110</t>
  </si>
  <si>
    <t>2022-09-20</t>
  </si>
  <si>
    <t xml:space="preserve"> 2832508</t>
  </si>
  <si>
    <t>2022-09-28</t>
  </si>
  <si>
    <t>OTL_2900120_1</t>
  </si>
  <si>
    <t xml:space="preserve"> 2462317</t>
  </si>
  <si>
    <t>2022-06-09</t>
  </si>
  <si>
    <t>OTL_2538936_10</t>
  </si>
  <si>
    <t xml:space="preserve"> 2462315</t>
  </si>
  <si>
    <t xml:space="preserve"> 2003739</t>
  </si>
  <si>
    <t>43.44</t>
  </si>
  <si>
    <t xml:space="preserve"> 2066325</t>
  </si>
  <si>
    <t>2022-02-11</t>
  </si>
  <si>
    <t>295.2</t>
  </si>
  <si>
    <t>Indiana Meter Exchanges CMRR letters</t>
  </si>
  <si>
    <t xml:space="preserve"> 2056425</t>
  </si>
  <si>
    <t>7.38</t>
  </si>
  <si>
    <t>IN meter exchange letter to customer</t>
  </si>
  <si>
    <t>OAP_2097564</t>
  </si>
  <si>
    <t xml:space="preserve"> 1994316</t>
  </si>
  <si>
    <t xml:space="preserve">Indiana Meter Exchange Letters, Hand Tags and List  </t>
  </si>
  <si>
    <t>OTL_2006512_26</t>
  </si>
  <si>
    <t xml:space="preserve"> 1994358</t>
  </si>
  <si>
    <t xml:space="preserve"> 2175085</t>
  </si>
  <si>
    <t xml:space="preserve"> 2044523</t>
  </si>
  <si>
    <t>2022-02-10</t>
  </si>
  <si>
    <t xml:space="preserve"> 2044566</t>
  </si>
  <si>
    <t xml:space="preserve"> 2050114</t>
  </si>
  <si>
    <t xml:space="preserve"> 2041720</t>
  </si>
  <si>
    <t>OTL_2084489_24</t>
  </si>
  <si>
    <t xml:space="preserve"> 2046661</t>
  </si>
  <si>
    <t xml:space="preserve"> 2047486</t>
  </si>
  <si>
    <t>OTL_2084489_49</t>
  </si>
  <si>
    <t xml:space="preserve"> 2047487</t>
  </si>
  <si>
    <t>2022-02-07</t>
  </si>
  <si>
    <t xml:space="preserve"> 2045633</t>
  </si>
  <si>
    <t>OTL_2084489_17</t>
  </si>
  <si>
    <t xml:space="preserve"> 2009263</t>
  </si>
  <si>
    <t>Exchanging AMR TO AMI meters and scheduling.</t>
  </si>
  <si>
    <t>OTL_2032320_26</t>
  </si>
  <si>
    <t xml:space="preserve"> 1994079</t>
  </si>
  <si>
    <t>OTL_2006512_1</t>
  </si>
  <si>
    <t xml:space="preserve"> 2139338</t>
  </si>
  <si>
    <t>OTL_2228140_41</t>
  </si>
  <si>
    <t xml:space="preserve"> 2146746</t>
  </si>
  <si>
    <t xml:space="preserve"> 2141436</t>
  </si>
  <si>
    <t xml:space="preserve"> 2328673</t>
  </si>
  <si>
    <t>OTL_2453403_20</t>
  </si>
  <si>
    <t xml:space="preserve"> 2721895</t>
  </si>
  <si>
    <t>2022-08-25</t>
  </si>
  <si>
    <t>OTL_2799948_2</t>
  </si>
  <si>
    <t xml:space="preserve"> 2721897</t>
  </si>
  <si>
    <t xml:space="preserve"> 2839237</t>
  </si>
  <si>
    <t>OTL_2903156_3</t>
  </si>
  <si>
    <t xml:space="preserve"> 2789315</t>
  </si>
  <si>
    <t>2022-09-07</t>
  </si>
  <si>
    <t xml:space="preserve"> 2839254</t>
  </si>
  <si>
    <t xml:space="preserve"> 2186504</t>
  </si>
  <si>
    <t>124.74</t>
  </si>
  <si>
    <t xml:space="preserve"> 1997608</t>
  </si>
  <si>
    <t xml:space="preserve"> 2050113</t>
  </si>
  <si>
    <t xml:space="preserve"> 2046708</t>
  </si>
  <si>
    <t xml:space="preserve"> 2047445</t>
  </si>
  <si>
    <t>2022-02-08</t>
  </si>
  <si>
    <t xml:space="preserve"> 2009262</t>
  </si>
  <si>
    <t xml:space="preserve"> 2009264</t>
  </si>
  <si>
    <t xml:space="preserve"> 1994074</t>
  </si>
  <si>
    <t xml:space="preserve"> 1994081</t>
  </si>
  <si>
    <t xml:space="preserve"> 2146748</t>
  </si>
  <si>
    <t xml:space="preserve"> 2338941</t>
  </si>
  <si>
    <t>2022-05-20</t>
  </si>
  <si>
    <t xml:space="preserve"> 2338942</t>
  </si>
  <si>
    <t>2022-05-19</t>
  </si>
  <si>
    <t xml:space="preserve"> 2340877</t>
  </si>
  <si>
    <t>2022-05-25</t>
  </si>
  <si>
    <t>OTL_2453403_35</t>
  </si>
  <si>
    <t xml:space="preserve"> 2340923</t>
  </si>
  <si>
    <t xml:space="preserve"> 2880251</t>
  </si>
  <si>
    <t>2022-10-07</t>
  </si>
  <si>
    <t xml:space="preserve"> 2681729</t>
  </si>
  <si>
    <t>2022-08-10</t>
  </si>
  <si>
    <t xml:space="preserve"> 2690516</t>
  </si>
  <si>
    <t>OTL_2776954_34</t>
  </si>
  <si>
    <t xml:space="preserve"> 2682564</t>
  </si>
  <si>
    <t xml:space="preserve"> 2682610</t>
  </si>
  <si>
    <t xml:space="preserve"> 2676240</t>
  </si>
  <si>
    <t xml:space="preserve"> 2676257</t>
  </si>
  <si>
    <t xml:space="preserve"> 2687940</t>
  </si>
  <si>
    <t xml:space="preserve"> 2597084</t>
  </si>
  <si>
    <t>277.36</t>
  </si>
  <si>
    <t xml:space="preserve"> 2566693</t>
  </si>
  <si>
    <t xml:space="preserve"> 2566689</t>
  </si>
  <si>
    <t xml:space="preserve"> 2566697</t>
  </si>
  <si>
    <t>OTL_2685150_13</t>
  </si>
  <si>
    <t xml:space="preserve"> 2566695</t>
  </si>
  <si>
    <t xml:space="preserve"> 2477580</t>
  </si>
  <si>
    <t>2022-06-23</t>
  </si>
  <si>
    <t xml:space="preserve"> 2477625</t>
  </si>
  <si>
    <t>2022-06-20</t>
  </si>
  <si>
    <t xml:space="preserve"> 2477579</t>
  </si>
  <si>
    <t xml:space="preserve"> 2477627</t>
  </si>
  <si>
    <t xml:space="preserve"> 2499775</t>
  </si>
  <si>
    <t>2022-06-27</t>
  </si>
  <si>
    <t xml:space="preserve"> 2479553</t>
  </si>
  <si>
    <t xml:space="preserve"> 2479456</t>
  </si>
  <si>
    <t xml:space="preserve"> 3005463</t>
  </si>
  <si>
    <t xml:space="preserve">TLU and IWS meters </t>
  </si>
  <si>
    <t xml:space="preserve"> 2457055</t>
  </si>
  <si>
    <t>2022-06-02</t>
  </si>
  <si>
    <t xml:space="preserve">Indiana Meter Exchange Appts </t>
  </si>
  <si>
    <t>OTL_2538936_23</t>
  </si>
  <si>
    <t xml:space="preserve"> 3000407</t>
  </si>
  <si>
    <t>2022-11-15</t>
  </si>
  <si>
    <t>OTL_3109251_7</t>
  </si>
  <si>
    <t xml:space="preserve"> 2992248</t>
  </si>
  <si>
    <t>2022-11-17</t>
  </si>
  <si>
    <t xml:space="preserve"> 2955555</t>
  </si>
  <si>
    <t xml:space="preserve"> 2955556</t>
  </si>
  <si>
    <t xml:space="preserve"> 2955550</t>
  </si>
  <si>
    <t xml:space="preserve"> 2955532</t>
  </si>
  <si>
    <t xml:space="preserve"> 2955535</t>
  </si>
  <si>
    <t xml:space="preserve"> 2955531</t>
  </si>
  <si>
    <t>2022-11-11</t>
  </si>
  <si>
    <t xml:space="preserve"> 2955536</t>
  </si>
  <si>
    <t xml:space="preserve"> 2955540</t>
  </si>
  <si>
    <t>2022-11-09</t>
  </si>
  <si>
    <t xml:space="preserve"> 2919561</t>
  </si>
  <si>
    <t>2022-10-28</t>
  </si>
  <si>
    <t>OTL_3003484_9</t>
  </si>
  <si>
    <t xml:space="preserve"> 2919562</t>
  </si>
  <si>
    <t xml:space="preserve"> 2919560</t>
  </si>
  <si>
    <t xml:space="preserve"> 2942816</t>
  </si>
  <si>
    <t>8517.89</t>
  </si>
  <si>
    <t>Curb boxes</t>
  </si>
  <si>
    <t>CORE &amp; MAIN LP</t>
  </si>
  <si>
    <t>P91-2205-100494</t>
  </si>
  <si>
    <t>OAP_3054437</t>
  </si>
  <si>
    <t xml:space="preserve"> 2910246</t>
  </si>
  <si>
    <t>2022-10-20</t>
  </si>
  <si>
    <t xml:space="preserve"> 2910251</t>
  </si>
  <si>
    <t xml:space="preserve"> 2910526</t>
  </si>
  <si>
    <t xml:space="preserve"> 2910521</t>
  </si>
  <si>
    <t xml:space="preserve"> 2919549</t>
  </si>
  <si>
    <t xml:space="preserve"> 2919552</t>
  </si>
  <si>
    <t xml:space="preserve"> 2886939</t>
  </si>
  <si>
    <t xml:space="preserve"> 2886940</t>
  </si>
  <si>
    <t xml:space="preserve"> 2886941</t>
  </si>
  <si>
    <t>2022-10-13</t>
  </si>
  <si>
    <t xml:space="preserve"> 2880245</t>
  </si>
  <si>
    <t xml:space="preserve"> 2849068</t>
  </si>
  <si>
    <t>552.59</t>
  </si>
  <si>
    <t xml:space="preserve"> 2450885</t>
  </si>
  <si>
    <t xml:space="preserve"> 2450888</t>
  </si>
  <si>
    <t xml:space="preserve">Scheduling and performing meter exchanges in TLU and IWS along with associated paperwork and tracking. </t>
  </si>
  <si>
    <t xml:space="preserve"> 2450835</t>
  </si>
  <si>
    <t>2022-06-10</t>
  </si>
  <si>
    <t xml:space="preserve"> 2462334</t>
  </si>
  <si>
    <t>31472</t>
  </si>
  <si>
    <t>Julia Martin</t>
  </si>
  <si>
    <t xml:space="preserve">Tagging and organizing meters </t>
  </si>
  <si>
    <t xml:space="preserve"> 2462312</t>
  </si>
  <si>
    <t>2022-06-06</t>
  </si>
  <si>
    <t xml:space="preserve"> 2462310</t>
  </si>
  <si>
    <t xml:space="preserve"> 2791806</t>
  </si>
  <si>
    <t>-2</t>
  </si>
  <si>
    <t xml:space="preserve"> 2824193</t>
  </si>
  <si>
    <t>2022-09-29</t>
  </si>
  <si>
    <t xml:space="preserve"> 2791540</t>
  </si>
  <si>
    <t>2022-09-13</t>
  </si>
  <si>
    <t xml:space="preserve"> 2756077</t>
  </si>
  <si>
    <t>397.89</t>
  </si>
  <si>
    <t xml:space="preserve"> 2721890</t>
  </si>
  <si>
    <t>2022-08-22</t>
  </si>
  <si>
    <t xml:space="preserve"> 2721889</t>
  </si>
  <si>
    <t xml:space="preserve"> 2713703</t>
  </si>
  <si>
    <t xml:space="preserve"> 2713655</t>
  </si>
  <si>
    <t>2022-08-26</t>
  </si>
  <si>
    <t xml:space="preserve"> 2524219</t>
  </si>
  <si>
    <t>2022-07-07</t>
  </si>
  <si>
    <t xml:space="preserve"> 2477631</t>
  </si>
  <si>
    <t xml:space="preserve"> 2477578</t>
  </si>
  <si>
    <t>2022-06-21</t>
  </si>
  <si>
    <t xml:space="preserve"> 2501706</t>
  </si>
  <si>
    <t>OTL_2604473_24</t>
  </si>
  <si>
    <t xml:space="preserve"> 2501732</t>
  </si>
  <si>
    <t>7.5</t>
  </si>
  <si>
    <t xml:space="preserve"> 2479506</t>
  </si>
  <si>
    <t xml:space="preserve"> 3005488</t>
  </si>
  <si>
    <t>2022-11-21</t>
  </si>
  <si>
    <t xml:space="preserve"> 2456997</t>
  </si>
  <si>
    <t xml:space="preserve"> 3000405</t>
  </si>
  <si>
    <t>2022-11-14</t>
  </si>
  <si>
    <t xml:space="preserve"> 2992265</t>
  </si>
  <si>
    <t xml:space="preserve"> 2955546</t>
  </si>
  <si>
    <t xml:space="preserve"> 2919558</t>
  </si>
  <si>
    <t>2022-10-27</t>
  </si>
  <si>
    <t xml:space="preserve"> 2933943</t>
  </si>
  <si>
    <t>2022-11-05</t>
  </si>
  <si>
    <t>11590</t>
  </si>
  <si>
    <t>OAP_3029165</t>
  </si>
  <si>
    <t xml:space="preserve"> 2910270</t>
  </si>
  <si>
    <t xml:space="preserve"> 2910253</t>
  </si>
  <si>
    <t xml:space="preserve"> 2919555</t>
  </si>
  <si>
    <t xml:space="preserve"> 2893270</t>
  </si>
  <si>
    <t>2022-10-08</t>
  </si>
  <si>
    <t>Tagging meter exchanges and photos -done by Rogers  Completing Meter Exchanges in CC&amp;B</t>
  </si>
  <si>
    <t xml:space="preserve"> 2886934</t>
  </si>
  <si>
    <t>2022-10-10</t>
  </si>
  <si>
    <t>OTL_2952062_6</t>
  </si>
  <si>
    <t xml:space="preserve"> 2880242</t>
  </si>
  <si>
    <t xml:space="preserve"> 2880250</t>
  </si>
  <si>
    <t xml:space="preserve"> 2880461</t>
  </si>
  <si>
    <t>Exchanging all meters in closet as 2531 e lakeshore dr and scheduling</t>
  </si>
  <si>
    <t xml:space="preserve"> 2880240</t>
  </si>
  <si>
    <t xml:space="preserve"> 2880256</t>
  </si>
  <si>
    <t>2022-10-03</t>
  </si>
  <si>
    <t xml:space="preserve"> 2880440</t>
  </si>
  <si>
    <t>Exchanging all meters in 2553 e lakeshore dr meter closet and scheduling</t>
  </si>
  <si>
    <t xml:space="preserve"> 2791804</t>
  </si>
  <si>
    <t xml:space="preserve"> 2824200</t>
  </si>
  <si>
    <t xml:space="preserve"> 2791742</t>
  </si>
  <si>
    <t xml:space="preserve"> 2777861</t>
  </si>
  <si>
    <t xml:space="preserve"> 2777829</t>
  </si>
  <si>
    <t xml:space="preserve"> 2776966</t>
  </si>
  <si>
    <t xml:space="preserve"> 2837439</t>
  </si>
  <si>
    <t xml:space="preserve"> 2837445</t>
  </si>
  <si>
    <t xml:space="preserve"> 2826944</t>
  </si>
  <si>
    <t>2022-09-24</t>
  </si>
  <si>
    <t xml:space="preserve">BBOX locating </t>
  </si>
  <si>
    <t xml:space="preserve"> 2826924</t>
  </si>
  <si>
    <t xml:space="preserve"> 2833106</t>
  </si>
  <si>
    <t xml:space="preserve"> 2833094</t>
  </si>
  <si>
    <t xml:space="preserve"> 2789343</t>
  </si>
  <si>
    <t>2022-09-11</t>
  </si>
  <si>
    <t xml:space="preserve">Twin Lakes Porter Co and Lake Co Dead AMRs </t>
  </si>
  <si>
    <t xml:space="preserve"> 2789311</t>
  </si>
  <si>
    <t>2022-09-08</t>
  </si>
  <si>
    <t xml:space="preserve"> 2804938</t>
  </si>
  <si>
    <t>12065</t>
  </si>
  <si>
    <t>OAP_2861109</t>
  </si>
  <si>
    <t xml:space="preserve"> 2450825</t>
  </si>
  <si>
    <t xml:space="preserve"> 2462319</t>
  </si>
  <si>
    <t>2022-06-01</t>
  </si>
  <si>
    <t xml:space="preserve"> 2056424</t>
  </si>
  <si>
    <t>110.7</t>
  </si>
  <si>
    <t>Indiana Certified Letters regarding meter exchanges</t>
  </si>
  <si>
    <t xml:space="preserve"> 1994362</t>
  </si>
  <si>
    <t xml:space="preserve"> 1997691</t>
  </si>
  <si>
    <t>2022-01-10</t>
  </si>
  <si>
    <t xml:space="preserve"> 1997693</t>
  </si>
  <si>
    <t xml:space="preserve"> 1997721</t>
  </si>
  <si>
    <t xml:space="preserve">Scheduling and exchanging AMR TO AMI exchanges. </t>
  </si>
  <si>
    <t xml:space="preserve"> 2044565</t>
  </si>
  <si>
    <t xml:space="preserve"> 2050111</t>
  </si>
  <si>
    <t xml:space="preserve"> 2009260</t>
  </si>
  <si>
    <t>2022-01-25</t>
  </si>
  <si>
    <t xml:space="preserve"> 2009266</t>
  </si>
  <si>
    <t xml:space="preserve"> 1988229</t>
  </si>
  <si>
    <t>147.6</t>
  </si>
  <si>
    <t>Indiana Meter Exchange Letters</t>
  </si>
  <si>
    <t>OAP_1992461</t>
  </si>
  <si>
    <t xml:space="preserve"> 2338950</t>
  </si>
  <si>
    <t>2022-05-23</t>
  </si>
  <si>
    <t xml:space="preserve"> 2340968</t>
  </si>
  <si>
    <t xml:space="preserve"> 2340971</t>
  </si>
  <si>
    <t>2022-05-18</t>
  </si>
  <si>
    <t xml:space="preserve">TWL (Porter and Lake Co) and IWS </t>
  </si>
  <si>
    <t xml:space="preserve"> 2341014</t>
  </si>
  <si>
    <t>Inventorying meters and assigning CIDs in CC&amp;B.</t>
  </si>
  <si>
    <t xml:space="preserve"> 2721891</t>
  </si>
  <si>
    <t xml:space="preserve"> 2721898</t>
  </si>
  <si>
    <t xml:space="preserve"> 2713644</t>
  </si>
  <si>
    <t xml:space="preserve"> 2713651</t>
  </si>
  <si>
    <t xml:space="preserve"> 2713646</t>
  </si>
  <si>
    <t xml:space="preserve"> 2713659</t>
  </si>
  <si>
    <t xml:space="preserve"> 2266655</t>
  </si>
  <si>
    <t>137.21</t>
  </si>
  <si>
    <t xml:space="preserve"> 2681676</t>
  </si>
  <si>
    <t xml:space="preserve"> 2681665</t>
  </si>
  <si>
    <t xml:space="preserve"> 2681773</t>
  </si>
  <si>
    <t xml:space="preserve"> 2676236</t>
  </si>
  <si>
    <t xml:space="preserve"> 2676092</t>
  </si>
  <si>
    <t xml:space="preserve"> 2676093</t>
  </si>
  <si>
    <t xml:space="preserve"> 2259155</t>
  </si>
  <si>
    <t>OTL_2330824_8</t>
  </si>
  <si>
    <t xml:space="preserve"> 2252830</t>
  </si>
  <si>
    <t xml:space="preserve">Certified Meter Exchange letters </t>
  </si>
  <si>
    <t>OTL_2330824_1</t>
  </si>
  <si>
    <t xml:space="preserve"> 2679667</t>
  </si>
  <si>
    <t>2022-07-27</t>
  </si>
  <si>
    <t>OTL_2776954_12</t>
  </si>
  <si>
    <t xml:space="preserve"> 2664973</t>
  </si>
  <si>
    <t>2022-08-06</t>
  </si>
  <si>
    <t>300</t>
  </si>
  <si>
    <t>Stamps IN meter exchanges</t>
  </si>
  <si>
    <t>OAP_2761511</t>
  </si>
  <si>
    <t xml:space="preserve"> 2688104</t>
  </si>
  <si>
    <t xml:space="preserve"> 2686646</t>
  </si>
  <si>
    <t xml:space="preserve"> 2597528</t>
  </si>
  <si>
    <t xml:space="preserve"> 2839232</t>
  </si>
  <si>
    <t xml:space="preserve">IWS and TLU Meter Exchanges </t>
  </si>
  <si>
    <t xml:space="preserve"> 2462309</t>
  </si>
  <si>
    <t xml:space="preserve"> 1994360</t>
  </si>
  <si>
    <t>2022-01-14</t>
  </si>
  <si>
    <t xml:space="preserve"> 2175059</t>
  </si>
  <si>
    <t xml:space="preserve"> 1997647</t>
  </si>
  <si>
    <t xml:space="preserve"> 1997646</t>
  </si>
  <si>
    <t xml:space="preserve"> 1997726</t>
  </si>
  <si>
    <t xml:space="preserve"> 2044564</t>
  </si>
  <si>
    <t xml:space="preserve"> 2047260</t>
  </si>
  <si>
    <t>OTL_2084489_37</t>
  </si>
  <si>
    <t xml:space="preserve"> 2040835</t>
  </si>
  <si>
    <t>OTL_2084489_13</t>
  </si>
  <si>
    <t xml:space="preserve"> 2080782</t>
  </si>
  <si>
    <t xml:space="preserve"> 2338948</t>
  </si>
  <si>
    <t xml:space="preserve"> 2338946</t>
  </si>
  <si>
    <t>2022-05-26</t>
  </si>
  <si>
    <t xml:space="preserve"> 2684072</t>
  </si>
  <si>
    <t>30133</t>
  </si>
  <si>
    <t>Matthew Dalton</t>
  </si>
  <si>
    <t>OTL_2776954_75</t>
  </si>
  <si>
    <t xml:space="preserve"> 2718905</t>
  </si>
  <si>
    <t>OTL_2796886_2</t>
  </si>
  <si>
    <t xml:space="preserve"> 2716715</t>
  </si>
  <si>
    <t>OTL_2792753_13</t>
  </si>
  <si>
    <t xml:space="preserve"> 2261341</t>
  </si>
  <si>
    <t xml:space="preserve">Changed 3 pit meters </t>
  </si>
  <si>
    <t xml:space="preserve"> 2681670</t>
  </si>
  <si>
    <t xml:space="preserve"> 2681674</t>
  </si>
  <si>
    <t xml:space="preserve"> 2690560</t>
  </si>
  <si>
    <t xml:space="preserve"> 2682558</t>
  </si>
  <si>
    <t xml:space="preserve"> 2676238</t>
  </si>
  <si>
    <t xml:space="preserve"> 2676889</t>
  </si>
  <si>
    <t xml:space="preserve">Locating BBoxes </t>
  </si>
  <si>
    <t xml:space="preserve"> 2676095</t>
  </si>
  <si>
    <t>2022-08-11</t>
  </si>
  <si>
    <t xml:space="preserve"> 2676243</t>
  </si>
  <si>
    <t xml:space="preserve"> 2676247</t>
  </si>
  <si>
    <t xml:space="preserve"> 2677193</t>
  </si>
  <si>
    <t xml:space="preserve">IWS meter exchange letters first 241 customers </t>
  </si>
  <si>
    <t xml:space="preserve"> 2677241</t>
  </si>
  <si>
    <t>Indiana Meter Exchanges IWS</t>
  </si>
  <si>
    <t xml:space="preserve"> 2687938</t>
  </si>
  <si>
    <t xml:space="preserve"> 2688108</t>
  </si>
  <si>
    <t>2022-08-01</t>
  </si>
  <si>
    <t xml:space="preserve"> 2566688</t>
  </si>
  <si>
    <t xml:space="preserve"> 2525086</t>
  </si>
  <si>
    <t>220.83</t>
  </si>
  <si>
    <t>Indiana Meter Exchanges</t>
  </si>
  <si>
    <t>OAP_2634771</t>
  </si>
  <si>
    <t xml:space="preserve"> 2498924</t>
  </si>
  <si>
    <t>246.03</t>
  </si>
  <si>
    <t xml:space="preserve"> 2456951</t>
  </si>
  <si>
    <t xml:space="preserve"> 3000400</t>
  </si>
  <si>
    <t>2022-11-16</t>
  </si>
  <si>
    <t xml:space="preserve"> 2992260</t>
  </si>
  <si>
    <t xml:space="preserve"> 2946257</t>
  </si>
  <si>
    <t>Completing FAs for IWS Rogers meter exchanges.</t>
  </si>
  <si>
    <t>OTL_3060879_1</t>
  </si>
  <si>
    <t xml:space="preserve"> 2955552</t>
  </si>
  <si>
    <t xml:space="preserve"> 2955545</t>
  </si>
  <si>
    <t xml:space="preserve"> 2955549</t>
  </si>
  <si>
    <t xml:space="preserve"> 2955551</t>
  </si>
  <si>
    <t>2022-11-10</t>
  </si>
  <si>
    <t xml:space="preserve"> 2955539</t>
  </si>
  <si>
    <t xml:space="preserve"> 2935135</t>
  </si>
  <si>
    <t>816.37</t>
  </si>
  <si>
    <t xml:space="preserve"> 2944169</t>
  </si>
  <si>
    <t xml:space="preserve"> 2944178</t>
  </si>
  <si>
    <t xml:space="preserve"> 2912217</t>
  </si>
  <si>
    <t xml:space="preserve"> 2912229</t>
  </si>
  <si>
    <t xml:space="preserve"> 2912231</t>
  </si>
  <si>
    <t xml:space="preserve"> 2910272</t>
  </si>
  <si>
    <t>2022-10-25</t>
  </si>
  <si>
    <t xml:space="preserve"> 2910496</t>
  </si>
  <si>
    <t xml:space="preserve"> 2914086</t>
  </si>
  <si>
    <t>Meter tagging and FA completion for Rogers IWS meter exchanges</t>
  </si>
  <si>
    <t xml:space="preserve"> 2893274</t>
  </si>
  <si>
    <t xml:space="preserve"> 2886932</t>
  </si>
  <si>
    <t xml:space="preserve"> 2886942</t>
  </si>
  <si>
    <t xml:space="preserve"> 2791791</t>
  </si>
  <si>
    <t xml:space="preserve"> 2791543</t>
  </si>
  <si>
    <t xml:space="preserve"> 2791546</t>
  </si>
  <si>
    <t xml:space="preserve"> 2791744</t>
  </si>
  <si>
    <t xml:space="preserve"> 2777840</t>
  </si>
  <si>
    <t xml:space="preserve"> 2777495</t>
  </si>
  <si>
    <t xml:space="preserve"> 2776973</t>
  </si>
  <si>
    <t xml:space="preserve"> 2826926</t>
  </si>
  <si>
    <t xml:space="preserve"> 2833100</t>
  </si>
  <si>
    <t xml:space="preserve"> 2719262</t>
  </si>
  <si>
    <t xml:space="preserve"> 2450881</t>
  </si>
  <si>
    <t xml:space="preserve"> 2450817</t>
  </si>
  <si>
    <t>2022-06-07</t>
  </si>
  <si>
    <t xml:space="preserve"> 2450832</t>
  </si>
  <si>
    <t xml:space="preserve"> 2462318</t>
  </si>
  <si>
    <t xml:space="preserve"> 2175067</t>
  </si>
  <si>
    <t xml:space="preserve"> 2186204</t>
  </si>
  <si>
    <t>107.91</t>
  </si>
  <si>
    <t xml:space="preserve"> 1997642</t>
  </si>
  <si>
    <t xml:space="preserve"> 1997722</t>
  </si>
  <si>
    <t xml:space="preserve"> 1997650</t>
  </si>
  <si>
    <t xml:space="preserve"> 1997601</t>
  </si>
  <si>
    <t xml:space="preserve"> 2045628</t>
  </si>
  <si>
    <t xml:space="preserve"> 2045578</t>
  </si>
  <si>
    <t>2022-02-09</t>
  </si>
  <si>
    <t xml:space="preserve"> 2040831</t>
  </si>
  <si>
    <t xml:space="preserve"> 2009259</t>
  </si>
  <si>
    <t xml:space="preserve"> 2135662</t>
  </si>
  <si>
    <t xml:space="preserve"> 2141446</t>
  </si>
  <si>
    <t xml:space="preserve"> 2405236</t>
  </si>
  <si>
    <t>169.39</t>
  </si>
  <si>
    <t xml:space="preserve"> 2340913</t>
  </si>
  <si>
    <t xml:space="preserve"> 2721893</t>
  </si>
  <si>
    <t xml:space="preserve"> 2721896</t>
  </si>
  <si>
    <t xml:space="preserve"> 2248110</t>
  </si>
  <si>
    <t xml:space="preserve"> 2248099</t>
  </si>
  <si>
    <t xml:space="preserve"> 2261340</t>
  </si>
  <si>
    <t xml:space="preserve"> 2261334</t>
  </si>
  <si>
    <t>Installed new Neptune pit meters</t>
  </si>
  <si>
    <t xml:space="preserve"> 2681723</t>
  </si>
  <si>
    <t xml:space="preserve"> 2682609</t>
  </si>
  <si>
    <t xml:space="preserve"> 2676098</t>
  </si>
  <si>
    <t xml:space="preserve"> 2676245</t>
  </si>
  <si>
    <t xml:space="preserve"> 2524221</t>
  </si>
  <si>
    <t xml:space="preserve"> 2524220</t>
  </si>
  <si>
    <t xml:space="preserve"> 2477577</t>
  </si>
  <si>
    <t xml:space="preserve"> 2477626</t>
  </si>
  <si>
    <t>2022-06-17</t>
  </si>
  <si>
    <t xml:space="preserve"> 2499778</t>
  </si>
  <si>
    <t>2022-06-28</t>
  </si>
  <si>
    <t xml:space="preserve"> 3005484</t>
  </si>
  <si>
    <t>2022-11-13</t>
  </si>
  <si>
    <t xml:space="preserve">IWS meter/cust account from estimates </t>
  </si>
  <si>
    <t xml:space="preserve"> 2457004</t>
  </si>
  <si>
    <t xml:space="preserve"> 2955543</t>
  </si>
  <si>
    <t xml:space="preserve"> 2930018</t>
  </si>
  <si>
    <t>1530</t>
  </si>
  <si>
    <t xml:space="preserve">1.5" Meter Installation IWS 3952 W 77th Pl 4101 W 77th Pl 4047 W 77th Pl 3950 W 77th Ct </t>
  </si>
  <si>
    <t>P91-2205-100490</t>
  </si>
  <si>
    <t>OAP_3015190</t>
  </si>
  <si>
    <t xml:space="preserve"> 2944172</t>
  </si>
  <si>
    <t xml:space="preserve"> 2944177</t>
  </si>
  <si>
    <t xml:space="preserve"> 2919564</t>
  </si>
  <si>
    <t>OTL_3003484_5</t>
  </si>
  <si>
    <t xml:space="preserve"> 2914083</t>
  </si>
  <si>
    <t xml:space="preserve"> 2919547</t>
  </si>
  <si>
    <t xml:space="preserve"> 2886933</t>
  </si>
  <si>
    <t xml:space="preserve"> 2880243</t>
  </si>
  <si>
    <t xml:space="preserve"> 2880238</t>
  </si>
  <si>
    <t>Couldn’t get water off at 4188 Thornhill which caused meter exchange to go after hours.</t>
  </si>
  <si>
    <t xml:space="preserve"> 2791786</t>
  </si>
  <si>
    <t xml:space="preserve"> 2791410</t>
  </si>
  <si>
    <t>-5.5</t>
  </si>
  <si>
    <t>OTL_2857554_1</t>
  </si>
  <si>
    <t xml:space="preserve"> 2839208</t>
  </si>
  <si>
    <t>IWS red and blue tags</t>
  </si>
  <si>
    <t xml:space="preserve"> 2886937</t>
  </si>
  <si>
    <t xml:space="preserve"> 2886943</t>
  </si>
  <si>
    <t xml:space="preserve"> 2886931</t>
  </si>
  <si>
    <t xml:space="preserve"> 2886938</t>
  </si>
  <si>
    <t xml:space="preserve"> 2886935</t>
  </si>
  <si>
    <t xml:space="preserve"> 2880456</t>
  </si>
  <si>
    <t>All meters exchanged at 2519 E lakeshore Dr meter closet</t>
  </si>
  <si>
    <t xml:space="preserve"> 2777501</t>
  </si>
  <si>
    <t>B-box locating for Rogers MEs and tagging meters + finalizing FAs for MEs.</t>
  </si>
  <si>
    <t xml:space="preserve"> 2777834</t>
  </si>
  <si>
    <t xml:space="preserve"> 2776975</t>
  </si>
  <si>
    <t xml:space="preserve"> 2045535</t>
  </si>
  <si>
    <t xml:space="preserve"> 2045639</t>
  </si>
  <si>
    <t xml:space="preserve"> 2009256</t>
  </si>
  <si>
    <t xml:space="preserve"> 2009267</t>
  </si>
  <si>
    <t xml:space="preserve"> 2009268</t>
  </si>
  <si>
    <t xml:space="preserve"> 2080777</t>
  </si>
  <si>
    <t xml:space="preserve"> 2146703</t>
  </si>
  <si>
    <t xml:space="preserve"> 2338943</t>
  </si>
  <si>
    <t>2022-05-16</t>
  </si>
  <si>
    <t xml:space="preserve"> 2338945</t>
  </si>
  <si>
    <t>2022-05-27</t>
  </si>
  <si>
    <t xml:space="preserve"> 2340879</t>
  </si>
  <si>
    <t xml:space="preserve"> 2335077</t>
  </si>
  <si>
    <t xml:space="preserve"> 2276230</t>
  </si>
  <si>
    <t>81.9</t>
  </si>
  <si>
    <t>IN meter exchange certs (3), letter to Town of Winfield for project and coil of stamps for IN meter exchanges</t>
  </si>
  <si>
    <t>OAP_2391705</t>
  </si>
  <si>
    <t xml:space="preserve"> 2713657</t>
  </si>
  <si>
    <t xml:space="preserve"> 2261332</t>
  </si>
  <si>
    <t xml:space="preserve"> 2261335</t>
  </si>
  <si>
    <t xml:space="preserve"> 2681782</t>
  </si>
  <si>
    <t>2022-08-07</t>
  </si>
  <si>
    <t>IWS meter exchanges excel spreadsheet/cc&amp;b customer info</t>
  </si>
  <si>
    <t xml:space="preserve"> 2681727</t>
  </si>
  <si>
    <t xml:space="preserve"> 2690559</t>
  </si>
  <si>
    <t xml:space="preserve"> 2690390</t>
  </si>
  <si>
    <t xml:space="preserve">BBOX LOCATING </t>
  </si>
  <si>
    <t xml:space="preserve"> 2682560</t>
  </si>
  <si>
    <t xml:space="preserve"> 2676252</t>
  </si>
  <si>
    <t xml:space="preserve"> 2676101</t>
  </si>
  <si>
    <t xml:space="preserve"> 2676289</t>
  </si>
  <si>
    <t xml:space="preserve"> 2259157</t>
  </si>
  <si>
    <t xml:space="preserve"> 2252040</t>
  </si>
  <si>
    <t xml:space="preserve"> 2679638</t>
  </si>
  <si>
    <t>2022-07-25</t>
  </si>
  <si>
    <t xml:space="preserve"> 2664974</t>
  </si>
  <si>
    <t>180</t>
  </si>
  <si>
    <t>Stamps IN Meters</t>
  </si>
  <si>
    <t xml:space="preserve"> 2688155</t>
  </si>
  <si>
    <t xml:space="preserve"> 2686647</t>
  </si>
  <si>
    <t xml:space="preserve"> 2566690</t>
  </si>
  <si>
    <t xml:space="preserve"> 2477315</t>
  </si>
  <si>
    <t xml:space="preserve"> 2479458</t>
  </si>
  <si>
    <t xml:space="preserve"> 3005148</t>
  </si>
  <si>
    <t>OTL_3112466_7</t>
  </si>
  <si>
    <t xml:space="preserve"> 2992249</t>
  </si>
  <si>
    <t xml:space="preserve"> 2946522</t>
  </si>
  <si>
    <t>OTL_3060879_2</t>
  </si>
  <si>
    <t xml:space="preserve"> 2955554</t>
  </si>
  <si>
    <t>OTL_3063934_13</t>
  </si>
  <si>
    <t xml:space="preserve"> 2955533</t>
  </si>
  <si>
    <t xml:space="preserve"> 2955538</t>
  </si>
  <si>
    <t xml:space="preserve"> 2925945</t>
  </si>
  <si>
    <t>1420</t>
  </si>
  <si>
    <t xml:space="preserve">1.5" Meter Exchanges 3927 W 78th Ct 4100 W 79th Ct 3938 W 78th Ct 3911 W 79th Ct </t>
  </si>
  <si>
    <t xml:space="preserve"> 2919559</t>
  </si>
  <si>
    <t xml:space="preserve"> 2939153</t>
  </si>
  <si>
    <t>133.4</t>
  </si>
  <si>
    <t>Certified Letters IWS meter exchanges</t>
  </si>
  <si>
    <t>OAP_3045094</t>
  </si>
  <si>
    <t xml:space="preserve"> 2944175</t>
  </si>
  <si>
    <t xml:space="preserve"> 2912036</t>
  </si>
  <si>
    <t>294.8</t>
  </si>
  <si>
    <t>OAP_2997405</t>
  </si>
  <si>
    <t xml:space="preserve"> 2910255</t>
  </si>
  <si>
    <t xml:space="preserve"> 2893269</t>
  </si>
  <si>
    <t xml:space="preserve"> 2895037</t>
  </si>
  <si>
    <t>17955</t>
  </si>
  <si>
    <t>OAP_2958560</t>
  </si>
  <si>
    <t xml:space="preserve"> 2837442</t>
  </si>
  <si>
    <t xml:space="preserve"> 2837444</t>
  </si>
  <si>
    <t xml:space="preserve"> 2839205</t>
  </si>
  <si>
    <t xml:space="preserve"> 2839251</t>
  </si>
  <si>
    <t xml:space="preserve"> 2839230</t>
  </si>
  <si>
    <t xml:space="preserve"> 2826935</t>
  </si>
  <si>
    <t xml:space="preserve"> 2826913</t>
  </si>
  <si>
    <t xml:space="preserve"> 2833104</t>
  </si>
  <si>
    <t xml:space="preserve"> 2833092</t>
  </si>
  <si>
    <t>Meter exchanges, scheduling, tagging meters.</t>
  </si>
  <si>
    <t xml:space="preserve"> 2789466</t>
  </si>
  <si>
    <t xml:space="preserve">IWS/TWL </t>
  </si>
  <si>
    <t xml:space="preserve"> 2789318</t>
  </si>
  <si>
    <t xml:space="preserve"> 2450882</t>
  </si>
  <si>
    <t xml:space="preserve"> 2462314</t>
  </si>
  <si>
    <t xml:space="preserve"> 2462316</t>
  </si>
  <si>
    <t xml:space="preserve"> 2175033</t>
  </si>
  <si>
    <t>2022-03-29</t>
  </si>
  <si>
    <t xml:space="preserve"> 1997690</t>
  </si>
  <si>
    <t xml:space="preserve"> 1997692</t>
  </si>
  <si>
    <t xml:space="preserve"> 2047311</t>
  </si>
  <si>
    <t xml:space="preserve"> 2047444</t>
  </si>
  <si>
    <t xml:space="preserve"> 2047489</t>
  </si>
  <si>
    <t xml:space="preserve"> 2824197</t>
  </si>
  <si>
    <t xml:space="preserve"> 2777445</t>
  </si>
  <si>
    <t xml:space="preserve"> 2777492</t>
  </si>
  <si>
    <t xml:space="preserve"> 2777838</t>
  </si>
  <si>
    <t xml:space="preserve"> 2837446</t>
  </si>
  <si>
    <t xml:space="preserve"> 2826916</t>
  </si>
  <si>
    <t xml:space="preserve"> 2833098</t>
  </si>
  <si>
    <t xml:space="preserve"> 2833102</t>
  </si>
  <si>
    <t xml:space="preserve"> 2789467</t>
  </si>
  <si>
    <t>2022-09-12</t>
  </si>
  <si>
    <t xml:space="preserve">Porter County, Lake County and IWS Skipped reads </t>
  </si>
  <si>
    <t xml:space="preserve"> 2789080</t>
  </si>
  <si>
    <t>2022-09-06</t>
  </si>
  <si>
    <t xml:space="preserve"> 2839206</t>
  </si>
  <si>
    <t>2022-10-01</t>
  </si>
  <si>
    <t xml:space="preserve">IWS meter exchanges, tags </t>
  </si>
  <si>
    <t xml:space="preserve"> 2839256</t>
  </si>
  <si>
    <t xml:space="preserve"> 2450893</t>
  </si>
  <si>
    <t xml:space="preserve"> 1994366</t>
  </si>
  <si>
    <t xml:space="preserve"> 2175068</t>
  </si>
  <si>
    <t xml:space="preserve"> 1997652</t>
  </si>
  <si>
    <t xml:space="preserve"> 2044521</t>
  </si>
  <si>
    <t xml:space="preserve"> 2050109</t>
  </si>
  <si>
    <t xml:space="preserve"> 2880255</t>
  </si>
  <si>
    <t xml:space="preserve"> 2880438</t>
  </si>
  <si>
    <t>Scheduling ME</t>
  </si>
  <si>
    <t xml:space="preserve"> 2009265</t>
  </si>
  <si>
    <t xml:space="preserve"> 2134657</t>
  </si>
  <si>
    <t xml:space="preserve"> 2134681</t>
  </si>
  <si>
    <t xml:space="preserve"> 2146701</t>
  </si>
  <si>
    <t xml:space="preserve"> 2338953</t>
  </si>
  <si>
    <t xml:space="preserve"> 2340975</t>
  </si>
  <si>
    <t xml:space="preserve"> 2335117</t>
  </si>
  <si>
    <t xml:space="preserve"> 2335119</t>
  </si>
  <si>
    <t xml:space="preserve"> 2721899</t>
  </si>
  <si>
    <t xml:space="preserve"> 2684118</t>
  </si>
  <si>
    <t xml:space="preserve"> 2713696</t>
  </si>
  <si>
    <t xml:space="preserve"> 2713653</t>
  </si>
  <si>
    <t xml:space="preserve"> 2676192</t>
  </si>
  <si>
    <t xml:space="preserve"> 2676194</t>
  </si>
  <si>
    <t xml:space="preserve"> 2676882</t>
  </si>
  <si>
    <t xml:space="preserve"> 2676242</t>
  </si>
  <si>
    <t xml:space="preserve"> 2679648</t>
  </si>
  <si>
    <t>2022-07-28</t>
  </si>
  <si>
    <t xml:space="preserve"> 2677189</t>
  </si>
  <si>
    <t xml:space="preserve"> 2687933</t>
  </si>
  <si>
    <t xml:space="preserve"> 2524223</t>
  </si>
  <si>
    <t>OTL_2630297_16</t>
  </si>
  <si>
    <t xml:space="preserve"> 2524224</t>
  </si>
  <si>
    <t xml:space="preserve"> 2477582</t>
  </si>
  <si>
    <t xml:space="preserve"> 2499768</t>
  </si>
  <si>
    <t xml:space="preserve"> 2479509</t>
  </si>
  <si>
    <t xml:space="preserve"> 3005467</t>
  </si>
  <si>
    <t xml:space="preserve"> 2459937</t>
  </si>
  <si>
    <t>OTL_2538936_4</t>
  </si>
  <si>
    <t xml:space="preserve"> 3000396</t>
  </si>
  <si>
    <t xml:space="preserve"> 3000403</t>
  </si>
  <si>
    <t xml:space="preserve"> 2992262</t>
  </si>
  <si>
    <t xml:space="preserve"> 2955548</t>
  </si>
  <si>
    <t xml:space="preserve"> 2955534</t>
  </si>
  <si>
    <t xml:space="preserve"> 2930022</t>
  </si>
  <si>
    <t>350</t>
  </si>
  <si>
    <t xml:space="preserve">1.5" Meter Installation IWS 3919 W 77th Pl </t>
  </si>
  <si>
    <t xml:space="preserve"> 2919563</t>
  </si>
  <si>
    <t xml:space="preserve"> 2944170</t>
  </si>
  <si>
    <t xml:space="preserve"> 2944168</t>
  </si>
  <si>
    <t xml:space="preserve"> 2944176</t>
  </si>
  <si>
    <t xml:space="preserve"> 2910249</t>
  </si>
  <si>
    <t xml:space="preserve"> 2910247</t>
  </si>
  <si>
    <t xml:space="preserve"> 2919548</t>
  </si>
  <si>
    <t xml:space="preserve"> 2919554</t>
  </si>
  <si>
    <t xml:space="preserve"> 2914084</t>
  </si>
  <si>
    <t xml:space="preserve"> 2919556</t>
  </si>
  <si>
    <t xml:space="preserve"> 2914087</t>
  </si>
  <si>
    <t>Completing FAs and boxing meters for IWS Rogers meter exchanges.</t>
  </si>
  <si>
    <t xml:space="preserve"> 2893271</t>
  </si>
  <si>
    <t xml:space="preserve"> 2893276</t>
  </si>
  <si>
    <t>2022-10-15</t>
  </si>
  <si>
    <t xml:space="preserve">IWS Meter Exchanges done by RHS completing FAs </t>
  </si>
  <si>
    <t xml:space="preserve"> 2721894</t>
  </si>
  <si>
    <t xml:space="preserve"> 2713649</t>
  </si>
  <si>
    <t>2022-09-01</t>
  </si>
  <si>
    <t xml:space="preserve"> 2713701</t>
  </si>
  <si>
    <t>Chisel and hacksaw the Bbox.</t>
  </si>
  <si>
    <t>In Service Prior to 09/30/2021</t>
  </si>
  <si>
    <t xml:space="preserve"> 52258</t>
  </si>
  <si>
    <t>Indiana-TWIN LAKES - WELL 12 &amp; 13</t>
  </si>
  <si>
    <t>2018166</t>
  </si>
  <si>
    <t>2020-03-10</t>
  </si>
  <si>
    <t xml:space="preserve"> 53592</t>
  </si>
  <si>
    <t xml:space="preserve"> 108509</t>
  </si>
  <si>
    <t>2020-06-10</t>
  </si>
  <si>
    <t>OTL_292081_16</t>
  </si>
  <si>
    <t xml:space="preserve"> 14643</t>
  </si>
  <si>
    <t>2019-01-15</t>
  </si>
  <si>
    <t>JDE-CNV-JAN-19</t>
  </si>
  <si>
    <t>Jan-19</t>
  </si>
  <si>
    <t xml:space="preserve"> 22226</t>
  </si>
  <si>
    <t xml:space="preserve"> 27888</t>
  </si>
  <si>
    <t xml:space="preserve"> 46380</t>
  </si>
  <si>
    <t xml:space="preserve"> 51123</t>
  </si>
  <si>
    <t>2020-02-25</t>
  </si>
  <si>
    <t xml:space="preserve"> 50839</t>
  </si>
  <si>
    <t xml:space="preserve"> 40118</t>
  </si>
  <si>
    <t>2019-09-24</t>
  </si>
  <si>
    <t xml:space="preserve"> 40069</t>
  </si>
  <si>
    <t>2019-09-10</t>
  </si>
  <si>
    <t xml:space="preserve"> 47576</t>
  </si>
  <si>
    <t xml:space="preserve"> 52814</t>
  </si>
  <si>
    <t xml:space="preserve"> 52811</t>
  </si>
  <si>
    <t xml:space="preserve"> 1140485</t>
  </si>
  <si>
    <t>2021-07-19</t>
  </si>
  <si>
    <t xml:space="preserve">With contractor while doing landscaping around Well 12 &amp; 13 </t>
  </si>
  <si>
    <t xml:space="preserve"> 24261</t>
  </si>
  <si>
    <t xml:space="preserve"> 35126</t>
  </si>
  <si>
    <t xml:space="preserve"> 35443</t>
  </si>
  <si>
    <t xml:space="preserve"> 53018</t>
  </si>
  <si>
    <t>2020-03-24</t>
  </si>
  <si>
    <t xml:space="preserve"> 52255</t>
  </si>
  <si>
    <t xml:space="preserve"> 106573</t>
  </si>
  <si>
    <t>2020-06-12</t>
  </si>
  <si>
    <t>OTL_292081_17</t>
  </si>
  <si>
    <t xml:space="preserve"> 108510</t>
  </si>
  <si>
    <t>2020-06-09</t>
  </si>
  <si>
    <t xml:space="preserve"> 63455</t>
  </si>
  <si>
    <t xml:space="preserve"> 63229</t>
  </si>
  <si>
    <t>2020-05-15</t>
  </si>
  <si>
    <t xml:space="preserve"> 22183</t>
  </si>
  <si>
    <t xml:space="preserve"> 22186</t>
  </si>
  <si>
    <t xml:space="preserve"> 35408</t>
  </si>
  <si>
    <t xml:space="preserve"> 27889</t>
  </si>
  <si>
    <t xml:space="preserve"> 39782</t>
  </si>
  <si>
    <t xml:space="preserve"> 40057</t>
  </si>
  <si>
    <t xml:space="preserve"> 51132</t>
  </si>
  <si>
    <t xml:space="preserve"> 50836</t>
  </si>
  <si>
    <t xml:space="preserve"> 14642</t>
  </si>
  <si>
    <t xml:space="preserve"> 10145</t>
  </si>
  <si>
    <t>2018-12-31</t>
  </si>
  <si>
    <t>150100</t>
  </si>
  <si>
    <t>BB-PROD-CNV-01</t>
  </si>
  <si>
    <t>Dec-18</t>
  </si>
  <si>
    <t xml:space="preserve"> 39832</t>
  </si>
  <si>
    <t xml:space="preserve"> 39830</t>
  </si>
  <si>
    <t xml:space="preserve"> 54587</t>
  </si>
  <si>
    <t>2020-04-07</t>
  </si>
  <si>
    <t xml:space="preserve"> 116863</t>
  </si>
  <si>
    <t>2020-06-24</t>
  </si>
  <si>
    <t>OTL_300348_31</t>
  </si>
  <si>
    <t xml:space="preserve"> 1150159</t>
  </si>
  <si>
    <t>meeting with landscaper to install swale to get water away from wellhead</t>
  </si>
  <si>
    <t xml:space="preserve"> 1139953</t>
  </si>
  <si>
    <t xml:space="preserve"> 14659</t>
  </si>
  <si>
    <t>2019-01-31</t>
  </si>
  <si>
    <t xml:space="preserve"> 40072</t>
  </si>
  <si>
    <t xml:space="preserve"> 40113</t>
  </si>
  <si>
    <t xml:space="preserve"> 35409</t>
  </si>
  <si>
    <t>2019-08-27</t>
  </si>
  <si>
    <t xml:space="preserve"> 35435</t>
  </si>
  <si>
    <t xml:space="preserve"> 35438</t>
  </si>
  <si>
    <t xml:space="preserve"> 35439</t>
  </si>
  <si>
    <t xml:space="preserve"> 35442</t>
  </si>
  <si>
    <t xml:space="preserve"> 53020</t>
  </si>
  <si>
    <t xml:space="preserve"> 52254</t>
  </si>
  <si>
    <t xml:space="preserve"> 107736</t>
  </si>
  <si>
    <t>2020-06-08</t>
  </si>
  <si>
    <t xml:space="preserve"> 39780</t>
  </si>
  <si>
    <t xml:space="preserve"> 39889</t>
  </si>
  <si>
    <t xml:space="preserve"> 40060</t>
  </si>
  <si>
    <t xml:space="preserve"> 45068</t>
  </si>
  <si>
    <t xml:space="preserve"> 50888</t>
  </si>
  <si>
    <t xml:space="preserve"> 51127</t>
  </si>
  <si>
    <t xml:space="preserve"> 51129</t>
  </si>
  <si>
    <t xml:space="preserve"> 51124</t>
  </si>
  <si>
    <t xml:space="preserve"> 50886</t>
  </si>
  <si>
    <t>2020-02-15</t>
  </si>
  <si>
    <t xml:space="preserve"> 50882</t>
  </si>
  <si>
    <t>2020-02-11</t>
  </si>
  <si>
    <t xml:space="preserve"> 50883</t>
  </si>
  <si>
    <t xml:space="preserve"> 47577</t>
  </si>
  <si>
    <t xml:space="preserve"> 1150964</t>
  </si>
  <si>
    <t xml:space="preserve"> 33916</t>
  </si>
  <si>
    <t xml:space="preserve"> 33951</t>
  </si>
  <si>
    <t xml:space="preserve"> 14661</t>
  </si>
  <si>
    <t xml:space="preserve"> 40068</t>
  </si>
  <si>
    <t xml:space="preserve"> 40070</t>
  </si>
  <si>
    <t xml:space="preserve"> 40073</t>
  </si>
  <si>
    <t xml:space="preserve"> 35123</t>
  </si>
  <si>
    <t xml:space="preserve"> 35164</t>
  </si>
  <si>
    <t xml:space="preserve"> 35440</t>
  </si>
  <si>
    <t xml:space="preserve"> 53059</t>
  </si>
  <si>
    <t xml:space="preserve"> 53019</t>
  </si>
  <si>
    <t xml:space="preserve"> 50845</t>
  </si>
  <si>
    <t xml:space="preserve"> 51126</t>
  </si>
  <si>
    <t xml:space="preserve"> 54049</t>
  </si>
  <si>
    <t>2020-04-21</t>
  </si>
  <si>
    <t xml:space="preserve"> 161755</t>
  </si>
  <si>
    <t>OTL_346214_33</t>
  </si>
  <si>
    <t xml:space="preserve"> 54887</t>
  </si>
  <si>
    <t xml:space="preserve"> 54584</t>
  </si>
  <si>
    <t xml:space="preserve"> 54586</t>
  </si>
  <si>
    <t xml:space="preserve"> 54590</t>
  </si>
  <si>
    <t xml:space="preserve"> 116855</t>
  </si>
  <si>
    <t>2020-06-15</t>
  </si>
  <si>
    <t xml:space="preserve"> 1140482</t>
  </si>
  <si>
    <t>2021-07-20</t>
  </si>
  <si>
    <t xml:space="preserve"> 106384</t>
  </si>
  <si>
    <t>OTL_292081_32</t>
  </si>
  <si>
    <t xml:space="preserve"> 20557</t>
  </si>
  <si>
    <t xml:space="preserve"> 20558</t>
  </si>
  <si>
    <t xml:space="preserve"> 31973</t>
  </si>
  <si>
    <t xml:space="preserve"> 39826</t>
  </si>
  <si>
    <t xml:space="preserve"> 35124</t>
  </si>
  <si>
    <t xml:space="preserve"> 53016</t>
  </si>
  <si>
    <t xml:space="preserve"> 53015</t>
  </si>
  <si>
    <t xml:space="preserve"> 52061</t>
  </si>
  <si>
    <t>2020-03-15</t>
  </si>
  <si>
    <t xml:space="preserve"> 52251</t>
  </si>
  <si>
    <t xml:space="preserve"> 52253</t>
  </si>
  <si>
    <t xml:space="preserve"> 52252</t>
  </si>
  <si>
    <t xml:space="preserve"> 101819</t>
  </si>
  <si>
    <t>10266</t>
  </si>
  <si>
    <t>Jeffrey Smith</t>
  </si>
  <si>
    <t>OTL_292081_18</t>
  </si>
  <si>
    <t xml:space="preserve"> 106575</t>
  </si>
  <si>
    <t xml:space="preserve"> 106574</t>
  </si>
  <si>
    <t>2020-06-11</t>
  </si>
  <si>
    <t xml:space="preserve"> 22184</t>
  </si>
  <si>
    <t xml:space="preserve"> 22225</t>
  </si>
  <si>
    <t xml:space="preserve"> 22231</t>
  </si>
  <si>
    <t xml:space="preserve"> 39890</t>
  </si>
  <si>
    <t xml:space="preserve"> 40061</t>
  </si>
  <si>
    <t xml:space="preserve"> 51125</t>
  </si>
  <si>
    <t xml:space="preserve"> 51133</t>
  </si>
  <si>
    <t xml:space="preserve"> 51170</t>
  </si>
  <si>
    <t xml:space="preserve"> 50454</t>
  </si>
  <si>
    <t xml:space="preserve"> 50455</t>
  </si>
  <si>
    <t xml:space="preserve"> 39779</t>
  </si>
  <si>
    <t xml:space="preserve"> 40058</t>
  </si>
  <si>
    <t xml:space="preserve"> 46146</t>
  </si>
  <si>
    <t xml:space="preserve"> 50838</t>
  </si>
  <si>
    <t xml:space="preserve"> 51131</t>
  </si>
  <si>
    <t xml:space="preserve"> 50887</t>
  </si>
  <si>
    <t xml:space="preserve"> 24263</t>
  </si>
  <si>
    <t xml:space="preserve"> 40117</t>
  </si>
  <si>
    <t xml:space="preserve"> 40116</t>
  </si>
  <si>
    <t xml:space="preserve"> 46202</t>
  </si>
  <si>
    <t xml:space="preserve"> 52807</t>
  </si>
  <si>
    <t xml:space="preserve"> 52808</t>
  </si>
  <si>
    <t xml:space="preserve"> 52809</t>
  </si>
  <si>
    <t xml:space="preserve"> 1150970</t>
  </si>
  <si>
    <t xml:space="preserve"> 33950</t>
  </si>
  <si>
    <t xml:space="preserve"> 106378</t>
  </si>
  <si>
    <t xml:space="preserve"> 14660</t>
  </si>
  <si>
    <t xml:space="preserve"> 40112</t>
  </si>
  <si>
    <t xml:space="preserve"> 39828</t>
  </si>
  <si>
    <t xml:space="preserve"> 35441</t>
  </si>
  <si>
    <t xml:space="preserve"> 35165</t>
  </si>
  <si>
    <t xml:space="preserve"> 52064</t>
  </si>
  <si>
    <t xml:space="preserve"> 106576</t>
  </si>
  <si>
    <t xml:space="preserve"> 63228</t>
  </si>
  <si>
    <t xml:space="preserve"> 22187</t>
  </si>
  <si>
    <t xml:space="preserve"> 22182</t>
  </si>
  <si>
    <t xml:space="preserve"> 22227</t>
  </si>
  <si>
    <t xml:space="preserve"> 22230</t>
  </si>
  <si>
    <t xml:space="preserve"> 39887</t>
  </si>
  <si>
    <t xml:space="preserve"> 51130</t>
  </si>
  <si>
    <t xml:space="preserve"> 50457</t>
  </si>
  <si>
    <t xml:space="preserve"> 50837</t>
  </si>
  <si>
    <t xml:space="preserve"> 50840</t>
  </si>
  <si>
    <t xml:space="preserve"> 22185</t>
  </si>
  <si>
    <t xml:space="preserve"> 24264</t>
  </si>
  <si>
    <t xml:space="preserve"> 40119</t>
  </si>
  <si>
    <t xml:space="preserve"> 45066</t>
  </si>
  <si>
    <t xml:space="preserve"> 49358</t>
  </si>
  <si>
    <t xml:space="preserve"> 54583</t>
  </si>
  <si>
    <t xml:space="preserve"> 54585</t>
  </si>
  <si>
    <t xml:space="preserve"> 117024</t>
  </si>
  <si>
    <t>2020-06-22</t>
  </si>
  <si>
    <t xml:space="preserve"> 39825</t>
  </si>
  <si>
    <t xml:space="preserve"> 35437</t>
  </si>
  <si>
    <t xml:space="preserve"> 35167</t>
  </si>
  <si>
    <t xml:space="preserve"> 53021</t>
  </si>
  <si>
    <t xml:space="preserve"> 53593</t>
  </si>
  <si>
    <t xml:space="preserve"> 22228</t>
  </si>
  <si>
    <t xml:space="preserve"> 35434</t>
  </si>
  <si>
    <t xml:space="preserve"> 40059</t>
  </si>
  <si>
    <t xml:space="preserve"> 45229</t>
  </si>
  <si>
    <t>2019-11-19</t>
  </si>
  <si>
    <t xml:space="preserve"> 39831</t>
  </si>
  <si>
    <t xml:space="preserve"> 47614</t>
  </si>
  <si>
    <t xml:space="preserve"> 50844</t>
  </si>
  <si>
    <t xml:space="preserve"> 52812</t>
  </si>
  <si>
    <t xml:space="preserve"> 44590</t>
  </si>
  <si>
    <t>2019-10-08</t>
  </si>
  <si>
    <t xml:space="preserve"> 14658</t>
  </si>
  <si>
    <t xml:space="preserve"> 40071</t>
  </si>
  <si>
    <t xml:space="preserve"> 40111</t>
  </si>
  <si>
    <t xml:space="preserve"> 39829</t>
  </si>
  <si>
    <t xml:space="preserve"> 35125</t>
  </si>
  <si>
    <t xml:space="preserve"> 35436</t>
  </si>
  <si>
    <t xml:space="preserve"> 35166</t>
  </si>
  <si>
    <t xml:space="preserve"> 49360</t>
  </si>
  <si>
    <t>2020-01-14</t>
  </si>
  <si>
    <t xml:space="preserve"> 47575</t>
  </si>
  <si>
    <t xml:space="preserve"> 53017</t>
  </si>
  <si>
    <t xml:space="preserve"> 48520</t>
  </si>
  <si>
    <t xml:space="preserve"> 52045</t>
  </si>
  <si>
    <t xml:space="preserve"> 52063</t>
  </si>
  <si>
    <t xml:space="preserve"> 53591</t>
  </si>
  <si>
    <t xml:space="preserve"> 14644</t>
  </si>
  <si>
    <t xml:space="preserve"> 22229</t>
  </si>
  <si>
    <t xml:space="preserve"> 39886</t>
  </si>
  <si>
    <t xml:space="preserve"> 39888</t>
  </si>
  <si>
    <t xml:space="preserve"> 45862</t>
  </si>
  <si>
    <t xml:space="preserve"> 45067</t>
  </si>
  <si>
    <t xml:space="preserve"> 51128</t>
  </si>
  <si>
    <t xml:space="preserve"> 50843</t>
  </si>
  <si>
    <t xml:space="preserve"> 50884</t>
  </si>
  <si>
    <t xml:space="preserve"> 161863</t>
  </si>
  <si>
    <t>2020-06-29</t>
  </si>
  <si>
    <t xml:space="preserve"> 40115</t>
  </si>
  <si>
    <t xml:space="preserve"> 40067</t>
  </si>
  <si>
    <t xml:space="preserve"> 24262</t>
  </si>
  <si>
    <t xml:space="preserve"> 40114</t>
  </si>
  <si>
    <t xml:space="preserve"> 54588</t>
  </si>
  <si>
    <t xml:space="preserve"> 54589</t>
  </si>
  <si>
    <t xml:space="preserve"> 52813</t>
  </si>
  <si>
    <t xml:space="preserve"> 14662</t>
  </si>
  <si>
    <t xml:space="preserve"> 40074</t>
  </si>
  <si>
    <t xml:space="preserve"> 39824</t>
  </si>
  <si>
    <t xml:space="preserve"> 39827</t>
  </si>
  <si>
    <t xml:space="preserve"> 53594</t>
  </si>
  <si>
    <t xml:space="preserve"> 63457</t>
  </si>
  <si>
    <t xml:space="preserve"> 22224</t>
  </si>
  <si>
    <t xml:space="preserve"> 35127</t>
  </si>
  <si>
    <t xml:space="preserve"> 40120</t>
  </si>
  <si>
    <t xml:space="preserve"> 50456</t>
  </si>
  <si>
    <t xml:space="preserve"> 50841</t>
  </si>
  <si>
    <t xml:space="preserve"> 50885</t>
  </si>
  <si>
    <t xml:space="preserve"> 50842</t>
  </si>
  <si>
    <t xml:space="preserve"> 27887</t>
  </si>
  <si>
    <t xml:space="preserve"> 20556</t>
  </si>
  <si>
    <t xml:space="preserve"> 96032</t>
  </si>
  <si>
    <t xml:space="preserve"> 35407</t>
  </si>
  <si>
    <t xml:space="preserve"> 14859</t>
  </si>
  <si>
    <t xml:space="preserve"> 39781</t>
  </si>
  <si>
    <t xml:space="preserve"> 53330</t>
  </si>
  <si>
    <t xml:space="preserve"> 49359</t>
  </si>
  <si>
    <t xml:space="preserve"> 10144</t>
  </si>
  <si>
    <t xml:space="preserve"> 54888</t>
  </si>
  <si>
    <t xml:space="preserve"> 94254</t>
  </si>
  <si>
    <t xml:space="preserve"> 24260</t>
  </si>
  <si>
    <t xml:space="preserve"> 64036</t>
  </si>
  <si>
    <t xml:space="preserve"> 14645</t>
  </si>
  <si>
    <t xml:space="preserve"> 22181</t>
  </si>
  <si>
    <t xml:space="preserve"> 47574</t>
  </si>
  <si>
    <t xml:space="preserve"> 32320</t>
  </si>
  <si>
    <t xml:space="preserve"> 41283</t>
  </si>
  <si>
    <t xml:space="preserve"> 45165</t>
  </si>
  <si>
    <t xml:space="preserve"> 179234</t>
  </si>
  <si>
    <t>Drilling Costs</t>
  </si>
  <si>
    <t>2020-06-18</t>
  </si>
  <si>
    <t>4500</t>
  </si>
  <si>
    <t>Well 9 - abandon</t>
  </si>
  <si>
    <t>PEERLESS-MIDWEST, INC</t>
  </si>
  <si>
    <t>P91-2205-100002</t>
  </si>
  <si>
    <t xml:space="preserve"> 45044</t>
  </si>
  <si>
    <t xml:space="preserve"> 39783</t>
  </si>
  <si>
    <t>2019-09-13</t>
  </si>
  <si>
    <t xml:space="preserve"> 39823</t>
  </si>
  <si>
    <t>2019-09-17</t>
  </si>
  <si>
    <t xml:space="preserve"> 65156</t>
  </si>
  <si>
    <t>2020-05-27</t>
  </si>
  <si>
    <t xml:space="preserve"> 32321</t>
  </si>
  <si>
    <t xml:space="preserve"> 45045</t>
  </si>
  <si>
    <t xml:space="preserve"> 1551066</t>
  </si>
  <si>
    <t>250</t>
  </si>
  <si>
    <t>Landscaping Well 12 &amp; Well 13Leveled seeded, straw mat, fertilized.  Cut road, install culvert, install stone, put in swale, tree removal and mowing service charge</t>
  </si>
  <si>
    <t>BRADLEY S. MISCH</t>
  </si>
  <si>
    <t>P91-2205-100234</t>
  </si>
  <si>
    <t xml:space="preserve"> 621110</t>
  </si>
  <si>
    <t>2021-02-01</t>
  </si>
  <si>
    <t>4480</t>
  </si>
  <si>
    <t>Twin Lakes - Well 13 restoration</t>
  </si>
  <si>
    <t>P91-2205-100097</t>
  </si>
  <si>
    <t>OAP_800511</t>
  </si>
  <si>
    <t xml:space="preserve"> 179235</t>
  </si>
  <si>
    <t>9300</t>
  </si>
  <si>
    <t>Well 13 pump/motor install</t>
  </si>
  <si>
    <t>P91-2205-100003</t>
  </si>
  <si>
    <t xml:space="preserve"> 33578</t>
  </si>
  <si>
    <t>2019-10-01</t>
  </si>
  <si>
    <t xml:space="preserve"> 488269</t>
  </si>
  <si>
    <t>2020-09-03</t>
  </si>
  <si>
    <t>no poproject 2018166 task 25drilling Costs - Capital</t>
  </si>
  <si>
    <t>SITE RESTORATION SERVICES, LLC</t>
  </si>
  <si>
    <t>OAP_642436</t>
  </si>
  <si>
    <t xml:space="preserve"> 10146</t>
  </si>
  <si>
    <t xml:space="preserve"> 55084</t>
  </si>
  <si>
    <t xml:space="preserve"> 39785</t>
  </si>
  <si>
    <t xml:space="preserve"> 31972</t>
  </si>
  <si>
    <t xml:space="preserve"> 39786</t>
  </si>
  <si>
    <t xml:space="preserve"> 1551067</t>
  </si>
  <si>
    <t>4150</t>
  </si>
  <si>
    <t xml:space="preserve"> 33579</t>
  </si>
  <si>
    <t xml:space="preserve"> 39784</t>
  </si>
  <si>
    <t xml:space="preserve"> 2839064</t>
  </si>
  <si>
    <t>IN - 2022 - TLUI - Comprehensive I/I Reduction Program</t>
  </si>
  <si>
    <t>2022189</t>
  </si>
  <si>
    <t>Flow Monitoring</t>
  </si>
  <si>
    <t>0.25</t>
  </si>
  <si>
    <t>3.1</t>
  </si>
  <si>
    <t>OTL_2903156_4</t>
  </si>
  <si>
    <t xml:space="preserve"> 2680140</t>
  </si>
  <si>
    <t>0.75</t>
  </si>
  <si>
    <t>OTL_2776954_5</t>
  </si>
  <si>
    <t xml:space="preserve"> 2788865</t>
  </si>
  <si>
    <t xml:space="preserve"> 2935141</t>
  </si>
  <si>
    <t>2205-311015 Twin Lakes Utilities Inc S</t>
  </si>
  <si>
    <t>36.3</t>
  </si>
  <si>
    <t xml:space="preserve"> 2849073</t>
  </si>
  <si>
    <t xml:space="preserve"> 2839460</t>
  </si>
  <si>
    <t>basin 10 memo</t>
  </si>
  <si>
    <t xml:space="preserve"> 2756080</t>
  </si>
  <si>
    <t>1.52</t>
  </si>
  <si>
    <t xml:space="preserve"> 2789278</t>
  </si>
  <si>
    <t xml:space="preserve"> 2733264</t>
  </si>
  <si>
    <t>4897.5</t>
  </si>
  <si>
    <t>CUI - Twin Lakes, Comprehensive I/I Reduction Program - 2022189</t>
  </si>
  <si>
    <t>BAXTER &amp; WOODMAN, INC.</t>
  </si>
  <si>
    <t>P91-2205-100437</t>
  </si>
  <si>
    <t>OAP_2814596</t>
  </si>
  <si>
    <t xml:space="preserve"> 2680184</t>
  </si>
  <si>
    <t xml:space="preserve"> 2680243</t>
  </si>
  <si>
    <t>2022-07-29</t>
  </si>
  <si>
    <t xml:space="preserve"> 2680133</t>
  </si>
  <si>
    <t xml:space="preserve"> 2551898</t>
  </si>
  <si>
    <t>2022-07-30</t>
  </si>
  <si>
    <t xml:space="preserve">TWIN LAKES MANHOLE REHABILITATION	48' dia x 211.34 VFT of Manhole's Lined w/Spectra Shield 	</t>
  </si>
  <si>
    <t>SPECTRA TECH</t>
  </si>
  <si>
    <t>P91-2205-100408</t>
  </si>
  <si>
    <t>OAP_2676589</t>
  </si>
  <si>
    <t xml:space="preserve"> 2756079</t>
  </si>
  <si>
    <t>285.17</t>
  </si>
  <si>
    <t xml:space="preserve"> 2935121</t>
  </si>
  <si>
    <t xml:space="preserve"> 2849072</t>
  </si>
  <si>
    <t>CUII</t>
  </si>
  <si>
    <t>Consolidated Water Operations</t>
  </si>
  <si>
    <t>Workpaper MAS-RB-1W (Rebuttal Position of CUII)</t>
  </si>
  <si>
    <t>Cause No. 45651</t>
  </si>
  <si>
    <t>Page 1 of 1</t>
  </si>
  <si>
    <t>Summary of Rate Base Adjustments</t>
  </si>
  <si>
    <t>UPIS</t>
  </si>
  <si>
    <t>A/D</t>
  </si>
  <si>
    <t>Expenditure Date</t>
  </si>
  <si>
    <t>Months</t>
  </si>
  <si>
    <t>TLUI - N. Filter Rehab - removing old media</t>
  </si>
  <si>
    <t>Vehicle registration - 2018</t>
  </si>
  <si>
    <t>Customer large meter testing</t>
  </si>
  <si>
    <t>WTLUI WTP#1 South Filter Evaluation (Component 1)</t>
  </si>
  <si>
    <t>WTLUI WTP#1 South Filter Evaluation (Component 2)</t>
  </si>
  <si>
    <t>Total Rate Base Adjustments</t>
  </si>
  <si>
    <t>By System</t>
  </si>
  <si>
    <t>WSCI</t>
  </si>
  <si>
    <t>Consolidated Wastewater Operations</t>
  </si>
  <si>
    <t>Workpaper MAS-RB-1S (rebuttal position of CUII)</t>
  </si>
  <si>
    <t>pg. 31 of order</t>
  </si>
  <si>
    <t>Lift Station Study</t>
  </si>
  <si>
    <t>WSC Improvement Plan</t>
  </si>
  <si>
    <t>WWTP Boundary Survey</t>
  </si>
  <si>
    <t>Rain Barrels</t>
  </si>
  <si>
    <t>Sewer cleaning and televising (Pipe-View LLC) (Project 2017127 - deferred maint.)</t>
  </si>
  <si>
    <t>Sewer cleaning and televising (Pipe-View LLC) (Project 2017128 - deferred maint.)</t>
  </si>
  <si>
    <t>Plant cleaning   (Accudig) (project 2019047 - deferred maint.)</t>
  </si>
  <si>
    <t>Sewer cleaning and televising   (RHMG Engineers) (Projects 2017127 and 2017128 - deferred maint.)</t>
  </si>
  <si>
    <t>Capitalized Time - Sewer Smoke &amp; Dye testing (Project 2018108 and 2019100 - deferred maint.)</t>
  </si>
  <si>
    <t>Capitalized Time - Sewer Smoke &amp; Dye testing (Project 2018108 and 2017127 - deferred maint.)</t>
  </si>
  <si>
    <t>Capitalized Time - Sewer Smoke &amp; Dye testing (Project 2017127 and 2017128 - deferred maint.)</t>
  </si>
  <si>
    <t>Restated Plant In Service Cost 09/30/2022</t>
  </si>
  <si>
    <t>Restated Accumulate Depreciation 09/30/2022</t>
  </si>
  <si>
    <t>Restated Net Book Value 09/30/22</t>
  </si>
  <si>
    <t xml:space="preserve"> Plant In Service Cost 09/30/2022</t>
  </si>
  <si>
    <t>Accumulate Depreciation 09/30/2022</t>
  </si>
  <si>
    <t>CIAC Cost 09/30/2022</t>
  </si>
  <si>
    <t>1414XX, 1415XX, 1416XX exclude</t>
  </si>
  <si>
    <t>Asset Number</t>
  </si>
  <si>
    <t>Asset Description</t>
  </si>
  <si>
    <t>Start Date</t>
  </si>
  <si>
    <t>Ledger Type</t>
  </si>
  <si>
    <t>Depreciation Method</t>
  </si>
  <si>
    <t>Asset Key</t>
  </si>
  <si>
    <t xml:space="preserve">Company </t>
  </si>
  <si>
    <t>Life in Months</t>
  </si>
  <si>
    <t>Current Cost</t>
  </si>
  <si>
    <t>Cost Account</t>
  </si>
  <si>
    <t>Deprn. Reserve Account</t>
  </si>
  <si>
    <t>Depreciation YTD</t>
  </si>
  <si>
    <t>Deprn. Expense Account</t>
  </si>
  <si>
    <t>Current Period Depreciation</t>
  </si>
  <si>
    <t>Net Book Value</t>
  </si>
  <si>
    <t>Asset Type</t>
  </si>
  <si>
    <t>System</t>
  </si>
  <si>
    <t>Book Depreciation Rate</t>
  </si>
  <si>
    <t>Commission Authorized Depreciation Rate</t>
  </si>
  <si>
    <t>Annualized Depreciation Expense</t>
  </si>
  <si>
    <t>1001076_G</t>
  </si>
  <si>
    <t>Lift Station N</t>
  </si>
  <si>
    <t>04/30/2008</t>
  </si>
  <si>
    <t>USA</t>
  </si>
  <si>
    <t>FLAT</t>
  </si>
  <si>
    <t>PLANT</t>
  </si>
  <si>
    <t>2.5%</t>
  </si>
  <si>
    <t>1001891_G</t>
  </si>
  <si>
    <t>Lift Station A Pump #1</t>
  </si>
  <si>
    <t>06/06/2008</t>
  </si>
  <si>
    <t>WSCI WW</t>
  </si>
  <si>
    <t>1001981_G</t>
  </si>
  <si>
    <t>INVOICE 03897</t>
  </si>
  <si>
    <t>06/02/2008</t>
  </si>
  <si>
    <t>1002343_G</t>
  </si>
  <si>
    <t>4 SEASONS PROPERTY MAINTENANCE</t>
  </si>
  <si>
    <t>06/24/2008</t>
  </si>
  <si>
    <t>1002369_G</t>
  </si>
  <si>
    <t>PRO-PUMP, INC</t>
  </si>
  <si>
    <t>06/26/2008</t>
  </si>
  <si>
    <t>1002370_G</t>
  </si>
  <si>
    <t>1002650_G</t>
  </si>
  <si>
    <t>QUOTE# 308043</t>
  </si>
  <si>
    <t>07/14/2008</t>
  </si>
  <si>
    <t>1003568_G</t>
  </si>
  <si>
    <t>1-YEAR SERVICE PACKAGE RENEWAL</t>
  </si>
  <si>
    <t>10/21/2008</t>
  </si>
  <si>
    <t>1003679_G</t>
  </si>
  <si>
    <t>GEEKIE, ROCHELLE E. DBA</t>
  </si>
  <si>
    <t>08/27/2008</t>
  </si>
  <si>
    <t>1003834_G</t>
  </si>
  <si>
    <t>USA BLUEBOOK/UTILTY SUPPLY OF</t>
  </si>
  <si>
    <t>05/09/2008</t>
  </si>
  <si>
    <t>1.5%</t>
  </si>
  <si>
    <t>OH</t>
  </si>
  <si>
    <t>1003933_G</t>
  </si>
  <si>
    <t>CHARLES GLUTH &amp; SON ROOFERS,IN</t>
  </si>
  <si>
    <t>12/08/2008</t>
  </si>
  <si>
    <t>1003949_G</t>
  </si>
  <si>
    <t>PROJECT #  2009121</t>
  </si>
  <si>
    <t>12/29/2007</t>
  </si>
  <si>
    <t>2%</t>
  </si>
  <si>
    <t>1003951_G</t>
  </si>
  <si>
    <t>PROJECT #  2004865</t>
  </si>
  <si>
    <t>WSCI W</t>
  </si>
  <si>
    <t>1004158_G</t>
  </si>
  <si>
    <t>quote no. 346855 04-23-09</t>
  </si>
  <si>
    <t>04/23/2009</t>
  </si>
  <si>
    <t>100575_G</t>
  </si>
  <si>
    <t>SEWER PLANT-CONVERTED ASSET</t>
  </si>
  <si>
    <t>03/21/1996</t>
  </si>
  <si>
    <t>100576</t>
  </si>
  <si>
    <t>12/31/2006</t>
  </si>
  <si>
    <t>Straight-Line</t>
  </si>
  <si>
    <t>1188</t>
  </si>
  <si>
    <t>710299</t>
  </si>
  <si>
    <t>LAND</t>
  </si>
  <si>
    <t>100578_G</t>
  </si>
  <si>
    <t>1008761_G</t>
  </si>
  <si>
    <t>FLOW TECHNICS</t>
  </si>
  <si>
    <t>03/25/2015</t>
  </si>
  <si>
    <t>1010249_G</t>
  </si>
  <si>
    <t>PUMPING EQUIPMENT RCL W</t>
  </si>
  <si>
    <t>03/22/2017</t>
  </si>
  <si>
    <t>1010537_G</t>
  </si>
  <si>
    <t>VALVE EXERCISER</t>
  </si>
  <si>
    <t>05/04/2017</t>
  </si>
  <si>
    <t>1010584_G</t>
  </si>
  <si>
    <t>OFFICE STRUCT &amp; IMPRV</t>
  </si>
  <si>
    <t>06/14/2017</t>
  </si>
  <si>
    <t>1010607_G</t>
  </si>
  <si>
    <t>70 paddle locks</t>
  </si>
  <si>
    <t>07/14/2017</t>
  </si>
  <si>
    <t>2.12%</t>
  </si>
  <si>
    <t>1013294</t>
  </si>
  <si>
    <t>FA TO GL INTEGRITY VARIANCE CORRECTION</t>
  </si>
  <si>
    <t>02/25/2021</t>
  </si>
  <si>
    <t>6.67%</t>
  </si>
  <si>
    <t>1013295</t>
  </si>
  <si>
    <t>12/01/2020</t>
  </si>
  <si>
    <t>10%</t>
  </si>
  <si>
    <t>1013296</t>
  </si>
  <si>
    <t>1014389</t>
  </si>
  <si>
    <t>09/14/2022</t>
  </si>
  <si>
    <t>102156_G</t>
  </si>
  <si>
    <t>09/09/1992</t>
  </si>
  <si>
    <t>102157_G</t>
  </si>
  <si>
    <t>03/23/1990</t>
  </si>
  <si>
    <t>104000_G</t>
  </si>
  <si>
    <t>WATER PLANT-CONVERTED ASSET</t>
  </si>
  <si>
    <t>07/08/1996</t>
  </si>
  <si>
    <t>104001</t>
  </si>
  <si>
    <t>104002</t>
  </si>
  <si>
    <t>104003</t>
  </si>
  <si>
    <t>104015_G</t>
  </si>
  <si>
    <t>104016_G</t>
  </si>
  <si>
    <t>104019_G</t>
  </si>
  <si>
    <t>108548_G</t>
  </si>
  <si>
    <t>07/26/2005</t>
  </si>
  <si>
    <t>108549_G</t>
  </si>
  <si>
    <t>07/31/2004</t>
  </si>
  <si>
    <t>108565_G</t>
  </si>
  <si>
    <t>10/09/2006</t>
  </si>
  <si>
    <t>IWSI W</t>
  </si>
  <si>
    <t>108566</t>
  </si>
  <si>
    <t>151329</t>
  </si>
  <si>
    <t>060*AP.INVD*07*53</t>
  </si>
  <si>
    <t>07/23/2007</t>
  </si>
  <si>
    <t>2002227_G</t>
  </si>
  <si>
    <t>MISC EQUIPMENT</t>
  </si>
  <si>
    <t>01/22/2008</t>
  </si>
  <si>
    <t>2002355_G</t>
  </si>
  <si>
    <t>FLOW MEASURE INSTALL</t>
  </si>
  <si>
    <t>02/01/2008</t>
  </si>
  <si>
    <t>2002904_G</t>
  </si>
  <si>
    <t>OTH PLT&amp;MISC EQUIP WTP</t>
  </si>
  <si>
    <t>02/25/2008</t>
  </si>
  <si>
    <t>2003023_G</t>
  </si>
  <si>
    <t>Media Rplc't for Wtr Pt 2 filt</t>
  </si>
  <si>
    <t>12/29/2006</t>
  </si>
  <si>
    <t>2003269_G</t>
  </si>
  <si>
    <t>LIFT STATION #3 PUMP REPLACE</t>
  </si>
  <si>
    <t>05/22/2007</t>
  </si>
  <si>
    <t>2003390_G</t>
  </si>
  <si>
    <t>MAGNOLIA FOREST WWTP GENERATOR</t>
  </si>
  <si>
    <t>03/23/2007</t>
  </si>
  <si>
    <t>2003508</t>
  </si>
  <si>
    <t>PURCHASE PROPERTY FOR WTP #3 S</t>
  </si>
  <si>
    <t>12/01/2007</t>
  </si>
  <si>
    <t>5000114_G</t>
  </si>
  <si>
    <t>EMERGENCY LIFT STATION REHAB A</t>
  </si>
  <si>
    <t>12/31/2007</t>
  </si>
  <si>
    <t>5000171_G</t>
  </si>
  <si>
    <t>MANHOLE 307 RELIEF PROJECT</t>
  </si>
  <si>
    <t>04/30/2009</t>
  </si>
  <si>
    <t>5000316_G</t>
  </si>
  <si>
    <t>LIFT STATION E REHABILATION</t>
  </si>
  <si>
    <t>12/31/2011</t>
  </si>
  <si>
    <t>5000317_G</t>
  </si>
  <si>
    <t>MANHOLE INSPECTIONS AND REPAIR</t>
  </si>
  <si>
    <t>08/31/2012</t>
  </si>
  <si>
    <t>5000318_G</t>
  </si>
  <si>
    <t>SMOKE TESTING</t>
  </si>
  <si>
    <t>5000319_G</t>
  </si>
  <si>
    <t>TELEVISING &amp; JETTING SWR MAINS</t>
  </si>
  <si>
    <t>5000402_G</t>
  </si>
  <si>
    <t>SEWER CAPITAL IMPROVEMENT PRO</t>
  </si>
  <si>
    <t>02/27/2013</t>
  </si>
  <si>
    <t>5000403_G</t>
  </si>
  <si>
    <t>5000404_G</t>
  </si>
  <si>
    <t>5000434_G</t>
  </si>
  <si>
    <t>INSTALL AMR METERS AT TWIN LAK</t>
  </si>
  <si>
    <t>07/24/2013</t>
  </si>
  <si>
    <t>5000435_G</t>
  </si>
  <si>
    <t>INSTALL AMR METERS AT INDIANA</t>
  </si>
  <si>
    <t>5000441_G</t>
  </si>
  <si>
    <t>GAS CHLORINE CONVERSION</t>
  </si>
  <si>
    <t>06/30/2013</t>
  </si>
  <si>
    <t>5000442_G</t>
  </si>
  <si>
    <t>5000509_G</t>
  </si>
  <si>
    <t>SEWER CAP IMPROVEMENT</t>
  </si>
  <si>
    <t>11/19/2013</t>
  </si>
  <si>
    <t>5000510_G</t>
  </si>
  <si>
    <t>5000577_G</t>
  </si>
  <si>
    <t>ADD 500K GALLON GST</t>
  </si>
  <si>
    <t>10/15/2014</t>
  </si>
  <si>
    <t>5000648_G</t>
  </si>
  <si>
    <t>SEWER IMPROVEMENT PROGRAM</t>
  </si>
  <si>
    <t>03/31/2015</t>
  </si>
  <si>
    <t>5000649_G</t>
  </si>
  <si>
    <t>5000728_G</t>
  </si>
  <si>
    <t>REPLACE 500K GALLON GST</t>
  </si>
  <si>
    <t>11/22/2015</t>
  </si>
  <si>
    <t>5000766_G</t>
  </si>
  <si>
    <t>WSCI HYDRO TANK REPLACEMENT</t>
  </si>
  <si>
    <t>12/02/2015</t>
  </si>
  <si>
    <t>5000784_G</t>
  </si>
  <si>
    <t>TLUI SCIP 2015</t>
  </si>
  <si>
    <t>12/31/2015</t>
  </si>
  <si>
    <t>5000915_G</t>
  </si>
  <si>
    <t>TLUI SCIP 2016</t>
  </si>
  <si>
    <t>12/31/2016</t>
  </si>
  <si>
    <t>5001062_G</t>
  </si>
  <si>
    <t>TLUI SCIP 2017</t>
  </si>
  <si>
    <t>09/30/2017</t>
  </si>
  <si>
    <t>5001063_G</t>
  </si>
  <si>
    <t>5001104_G</t>
  </si>
  <si>
    <t>TWIN LAKES LOFS DRAIN TILE</t>
  </si>
  <si>
    <t>08/07/2017</t>
  </si>
  <si>
    <t>5001223_G</t>
  </si>
  <si>
    <t>TLUI DETENTION BASIN STUDY</t>
  </si>
  <si>
    <t>08/15/2018</t>
  </si>
  <si>
    <t>5001478_G</t>
  </si>
  <si>
    <t>TLUI SCIP 2018</t>
  </si>
  <si>
    <t>12/31/2018</t>
  </si>
  <si>
    <t>5001479_G</t>
  </si>
  <si>
    <t>WSCI SCIP 2018</t>
  </si>
  <si>
    <t>5001506_G</t>
  </si>
  <si>
    <t>TWIN LAKES 2019 WM/SL REPLACE</t>
  </si>
  <si>
    <t>10/31/2019</t>
  </si>
  <si>
    <t>5001512_G</t>
  </si>
  <si>
    <t>IWS - WATERMAIN REPLACEMENT</t>
  </si>
  <si>
    <t>12/01/2019</t>
  </si>
  <si>
    <t>5001516_G</t>
  </si>
  <si>
    <t>TWIN LAKES 2019 SCIP</t>
  </si>
  <si>
    <t>11/30/2019</t>
  </si>
  <si>
    <t>5001604</t>
  </si>
  <si>
    <t>TWIN LAKES - WELL 12 &amp; 13 2018166</t>
  </si>
  <si>
    <t>06/22/2020</t>
  </si>
  <si>
    <t>5001703</t>
  </si>
  <si>
    <t>Indiana - Twin Lakes Temp Chem-P</t>
  </si>
  <si>
    <t>05/01/2021</t>
  </si>
  <si>
    <t>5001711</t>
  </si>
  <si>
    <t>Indiana-TWIN LAKES 2020 SCIP SEWER GRAVITY MAIN</t>
  </si>
  <si>
    <t>02/05/2021</t>
  </si>
  <si>
    <t>4%</t>
  </si>
  <si>
    <t>5001856</t>
  </si>
  <si>
    <t>Indiana - 2021 AMR Installation CP 2021049</t>
  </si>
  <si>
    <t>12/31/2021</t>
  </si>
  <si>
    <t>5001926</t>
  </si>
  <si>
    <t>Indiana-TWIN LAKES - 2020/21 WATERMAIN CP 2019141</t>
  </si>
  <si>
    <t>06/01/2020</t>
  </si>
  <si>
    <t>1.1%</t>
  </si>
  <si>
    <t>5001927</t>
  </si>
  <si>
    <t>Indiana - Twin Lakes 2021 SCIP CP 2021198</t>
  </si>
  <si>
    <t>06/01/2022</t>
  </si>
  <si>
    <t>5001928</t>
  </si>
  <si>
    <t>Indiana-WSCI 2020 SCIP CP 2019169</t>
  </si>
  <si>
    <t>07/01/2020</t>
  </si>
  <si>
    <t>60160_G</t>
  </si>
  <si>
    <t>Water Palnt #1 Generator</t>
  </si>
  <si>
    <t>11/29/2007</t>
  </si>
  <si>
    <t>60184_G</t>
  </si>
  <si>
    <t>60809_G</t>
  </si>
  <si>
    <t>Sewer Plant Eff. Flow Meter</t>
  </si>
  <si>
    <t>60818_G</t>
  </si>
  <si>
    <t>WSC Lift Station B Generator</t>
  </si>
  <si>
    <t>80061_G</t>
  </si>
  <si>
    <t>POWER OPERATED EQUIP</t>
  </si>
  <si>
    <t>06/07/2016</t>
  </si>
  <si>
    <t>90010_G</t>
  </si>
  <si>
    <t>SEWER TRMT PLT,SYSTEMS,STRUCT</t>
  </si>
  <si>
    <t>90164_G</t>
  </si>
  <si>
    <t>SEWER TRMT PLT,PUMPS,MOTORS</t>
  </si>
  <si>
    <t>90165_G</t>
  </si>
  <si>
    <t>90320_G</t>
  </si>
  <si>
    <t>SEWER BLD &amp; GROUNDS</t>
  </si>
  <si>
    <t>90475_G</t>
  </si>
  <si>
    <t>SEWER FORCE MAINS,NEW/REPL</t>
  </si>
  <si>
    <t>90629_G</t>
  </si>
  <si>
    <t>SEWER GRAVITY MAINS,NEW/REPL</t>
  </si>
  <si>
    <t>90630_G</t>
  </si>
  <si>
    <t>90784_G</t>
  </si>
  <si>
    <t>SEWER REUSE,RECLMD WTR STORAGE</t>
  </si>
  <si>
    <t>90785_G</t>
  </si>
  <si>
    <t>90939_G</t>
  </si>
  <si>
    <t>SEWER REUSE,MAIN,PUMP,STATIONS</t>
  </si>
  <si>
    <t>90940_G</t>
  </si>
  <si>
    <t>91109_G</t>
  </si>
  <si>
    <t>WTR ELECT EQUIP,PUMPS,MOTORS</t>
  </si>
  <si>
    <t>91110_G</t>
  </si>
  <si>
    <t>91111_G</t>
  </si>
  <si>
    <t>91443_G</t>
  </si>
  <si>
    <t>WTR CHEM STORAGE,TANKS,TAPS</t>
  </si>
  <si>
    <t>91444_G</t>
  </si>
  <si>
    <t>DIST RESV &amp; STANDPIPES</t>
  </si>
  <si>
    <t>91445_G</t>
  </si>
  <si>
    <t>91777_G</t>
  </si>
  <si>
    <t>WATER MAINS, NEW OR REPL</t>
  </si>
  <si>
    <t>91778_G</t>
  </si>
  <si>
    <t>91779_G</t>
  </si>
  <si>
    <t>92111_G</t>
  </si>
  <si>
    <t>WATER BLDG &amp; GRNDS</t>
  </si>
  <si>
    <t>92112_G</t>
  </si>
  <si>
    <t>92445_G</t>
  </si>
  <si>
    <t>WATER BLDG-WELL HOUSES</t>
  </si>
  <si>
    <t>92446_G</t>
  </si>
  <si>
    <t>92447_G</t>
  </si>
  <si>
    <t>92779_G</t>
  </si>
  <si>
    <t>WATER TREATMENT SYSTEMS</t>
  </si>
  <si>
    <t>92780_G</t>
  </si>
  <si>
    <t>92781_G</t>
  </si>
  <si>
    <t>93113_G</t>
  </si>
  <si>
    <t>METER INSTALLATIONS-NEW/REPL</t>
  </si>
  <si>
    <t>93114_G</t>
  </si>
  <si>
    <t>93115_G</t>
  </si>
  <si>
    <t>95023_G</t>
  </si>
  <si>
    <t>STRUCT &amp; IMPRV SRC SUPPLY</t>
  </si>
  <si>
    <t>08/15/2008</t>
  </si>
  <si>
    <t>95024_G</t>
  </si>
  <si>
    <t>07/01/2008</t>
  </si>
  <si>
    <t>95025_G</t>
  </si>
  <si>
    <t>09/17/2008</t>
  </si>
  <si>
    <t>95344_G</t>
  </si>
  <si>
    <t>SUPPLY MAINS</t>
  </si>
  <si>
    <t>10/16/2008</t>
  </si>
  <si>
    <t>95345_G</t>
  </si>
  <si>
    <t>SUPPLY MAINS - WATER</t>
  </si>
  <si>
    <t>95346_G</t>
  </si>
  <si>
    <t>95665_G</t>
  </si>
  <si>
    <t>ELECTRIC PUMP EQUIP TRANS DIST</t>
  </si>
  <si>
    <t>95986_G</t>
  </si>
  <si>
    <t>WATER SERVICE LINES</t>
  </si>
  <si>
    <t>09/22/2008</t>
  </si>
  <si>
    <t>95987_G</t>
  </si>
  <si>
    <t>95988_G</t>
  </si>
  <si>
    <t>09/19/2008</t>
  </si>
  <si>
    <t>96307_G</t>
  </si>
  <si>
    <t>TOOL SHOP &amp; MISC EQPT</t>
  </si>
  <si>
    <t>96308_G</t>
  </si>
  <si>
    <t>96309_G</t>
  </si>
  <si>
    <t>96751_G</t>
  </si>
  <si>
    <t>PLANT SEWERS TRTMT PLT</t>
  </si>
  <si>
    <t>96752_G</t>
  </si>
  <si>
    <t>11/12/2008</t>
  </si>
  <si>
    <t>96889_G</t>
  </si>
  <si>
    <t>OTHER PLT PUMP</t>
  </si>
  <si>
    <t>97027_G</t>
  </si>
  <si>
    <t>OTHER PLT TREATMENT</t>
  </si>
  <si>
    <t>97028_G</t>
  </si>
  <si>
    <t>97165_G</t>
  </si>
  <si>
    <t>97303_G</t>
  </si>
  <si>
    <t>OTHER PLT TANGIBLE</t>
  </si>
  <si>
    <t>09/12/2008</t>
  </si>
  <si>
    <t>97304_G</t>
  </si>
  <si>
    <t>LABORATORY EQPT</t>
  </si>
  <si>
    <t>97306_G</t>
  </si>
  <si>
    <t>MISC EQUIP SEWER</t>
  </si>
  <si>
    <t>09/23/2008</t>
  </si>
  <si>
    <t>97307_G</t>
  </si>
  <si>
    <t>97308_G</t>
  </si>
  <si>
    <t>STRUCT &amp; IMPRV TRANS DIST PLT</t>
  </si>
  <si>
    <t>09/25/2008</t>
  </si>
  <si>
    <t>97382_G</t>
  </si>
  <si>
    <t>97383_G</t>
  </si>
  <si>
    <t>STRUCT/IMPRV TREAT PLT</t>
  </si>
  <si>
    <t>97385_G</t>
  </si>
  <si>
    <t>10/06/2008</t>
  </si>
  <si>
    <t>97427_G</t>
  </si>
  <si>
    <t>STRUCT/IMPRV PUMP PLT LS</t>
  </si>
  <si>
    <t>97528_G</t>
  </si>
  <si>
    <t>09/16/2009</t>
  </si>
  <si>
    <t>97530_G</t>
  </si>
  <si>
    <t>HYDRANTS</t>
  </si>
  <si>
    <t>10/07/2009</t>
  </si>
  <si>
    <t>97553_G</t>
  </si>
  <si>
    <t>ELECTRIC PUMP EQUIP SRC PUMP</t>
  </si>
  <si>
    <t>01/01/2009</t>
  </si>
  <si>
    <t>97593_G</t>
  </si>
  <si>
    <t>12/01/2009</t>
  </si>
  <si>
    <t>97710_G</t>
  </si>
  <si>
    <t>SERVICES TO CUSTOMERS</t>
  </si>
  <si>
    <t>04/25/2010</t>
  </si>
  <si>
    <t>97727_G</t>
  </si>
  <si>
    <t>01/21/2010</t>
  </si>
  <si>
    <t>97757_G</t>
  </si>
  <si>
    <t>BACKFLOW PREVENTION DEVICES</t>
  </si>
  <si>
    <t>05/12/2010</t>
  </si>
  <si>
    <t>97863_G</t>
  </si>
  <si>
    <t>09/30/2010</t>
  </si>
  <si>
    <t>97904_G</t>
  </si>
  <si>
    <t>FLOW MEASURE DEVICES</t>
  </si>
  <si>
    <t>01/01/2011</t>
  </si>
  <si>
    <t>97926_G</t>
  </si>
  <si>
    <t>97927_G</t>
  </si>
  <si>
    <t>97928_G</t>
  </si>
  <si>
    <t>METERS</t>
  </si>
  <si>
    <t>98061_G</t>
  </si>
  <si>
    <t>MANHOLES</t>
  </si>
  <si>
    <t>98083_G</t>
  </si>
  <si>
    <t>98092_G</t>
  </si>
  <si>
    <t>98195_G</t>
  </si>
  <si>
    <t>98236_G</t>
  </si>
  <si>
    <t>POWER GENERATION EQUIP</t>
  </si>
  <si>
    <t>98258_G</t>
  </si>
  <si>
    <t>98332</t>
  </si>
  <si>
    <t>LAND &amp; LAND RIGHTS GEN PLT</t>
  </si>
  <si>
    <t>01/01/2012</t>
  </si>
  <si>
    <t>98485_G</t>
  </si>
  <si>
    <t>98493_G</t>
  </si>
  <si>
    <t>LABORATORY EQUIPMENT</t>
  </si>
  <si>
    <t>98536_G</t>
  </si>
  <si>
    <t>PH ELECTRODE</t>
  </si>
  <si>
    <t>07/01/2012</t>
  </si>
  <si>
    <t>99439_G</t>
  </si>
  <si>
    <t>05/19/2015</t>
  </si>
  <si>
    <t>99753_G</t>
  </si>
  <si>
    <t>TREAT/DISP EQUIP LAGOON</t>
  </si>
  <si>
    <t>07/22/2015</t>
  </si>
  <si>
    <t>Reconcile to TB</t>
  </si>
  <si>
    <t>1000414_G</t>
  </si>
  <si>
    <t>PARKING LOT</t>
  </si>
  <si>
    <t>02/15/2008</t>
  </si>
  <si>
    <t>211045</t>
  </si>
  <si>
    <t>1002697_G</t>
  </si>
  <si>
    <t>DESK/ CHAIRS/ DESK EQUIP WTR</t>
  </si>
  <si>
    <t>1003349_G</t>
  </si>
  <si>
    <t>PETERSON ROOFING INC</t>
  </si>
  <si>
    <t>06/17/2008</t>
  </si>
  <si>
    <t>1003622_G</t>
  </si>
  <si>
    <t>RIEKE OFFICE INTERIORS</t>
  </si>
  <si>
    <t>10/28/2008</t>
  </si>
  <si>
    <t>1003647_G</t>
  </si>
  <si>
    <t>10/17/2008</t>
  </si>
  <si>
    <t>1003827_G</t>
  </si>
  <si>
    <t>OFFICE FURNITURE</t>
  </si>
  <si>
    <t>1003856_G</t>
  </si>
  <si>
    <t>OFFICE FURN &amp; EQPT</t>
  </si>
  <si>
    <t>10/23/2008</t>
  </si>
  <si>
    <t>1003857_G</t>
  </si>
  <si>
    <t>10/31/2008</t>
  </si>
  <si>
    <t>1004176_G</t>
  </si>
  <si>
    <t>BOWE BELL &amp; HOWELL COMPANY</t>
  </si>
  <si>
    <t>03/04/2009</t>
  </si>
  <si>
    <t>1004743_G</t>
  </si>
  <si>
    <t>FASTECH INTEGRATED SOLUTIONS</t>
  </si>
  <si>
    <t>01/06/2010</t>
  </si>
  <si>
    <t>1004890_G</t>
  </si>
  <si>
    <t>PROJECTOR CONFERENCE ROOM</t>
  </si>
  <si>
    <t>02/28/2010</t>
  </si>
  <si>
    <t>1004922_G</t>
  </si>
  <si>
    <t>TRICOMM BUSINESS PRODUCTS INC</t>
  </si>
  <si>
    <t>04/28/2010</t>
  </si>
  <si>
    <t>1004982_G</t>
  </si>
  <si>
    <t>CARPETING NORTHBROOK OFFICE</t>
  </si>
  <si>
    <t>06/01/2010</t>
  </si>
  <si>
    <t>1006231_G</t>
  </si>
  <si>
    <t>RUNCO OFFICE SUPPLY &amp; EQUIPMEN</t>
  </si>
  <si>
    <t>1006738_G</t>
  </si>
  <si>
    <t>PRINTER, SCANNER, COPIER</t>
  </si>
  <si>
    <t>1007812_G</t>
  </si>
  <si>
    <t>08/05/2014</t>
  </si>
  <si>
    <t>1007975_G</t>
  </si>
  <si>
    <t>09/10/2014</t>
  </si>
  <si>
    <t>1007976_G</t>
  </si>
  <si>
    <t>AFFORDABLE TUCKPOINTING PROS,</t>
  </si>
  <si>
    <t>09/12/2014</t>
  </si>
  <si>
    <t>1007977_G</t>
  </si>
  <si>
    <t>NEOPOST USA INC.</t>
  </si>
  <si>
    <t>09/03/2014</t>
  </si>
  <si>
    <t>1008110_G</t>
  </si>
  <si>
    <t>GLEASON&amp;ELFERING</t>
  </si>
  <si>
    <t>09/23/2014</t>
  </si>
  <si>
    <t>1008111_G</t>
  </si>
  <si>
    <t>RELIANCE PLUMBING, SEWER &amp; DRA</t>
  </si>
  <si>
    <t>1008116_G</t>
  </si>
  <si>
    <t>1008221_G</t>
  </si>
  <si>
    <t>CULLIGAN WATER CONDITIONING</t>
  </si>
  <si>
    <t>10/08/2014</t>
  </si>
  <si>
    <t>1008340_G</t>
  </si>
  <si>
    <t>11/06/2014</t>
  </si>
  <si>
    <t>1008341_G</t>
  </si>
  <si>
    <t>11/12/2014</t>
  </si>
  <si>
    <t>1010036_G</t>
  </si>
  <si>
    <t>09/27/2016</t>
  </si>
  <si>
    <t>1010103_G</t>
  </si>
  <si>
    <t>11/16/2016</t>
  </si>
  <si>
    <t>211035</t>
  </si>
  <si>
    <t>1010141_G</t>
  </si>
  <si>
    <t>12/05/2016</t>
  </si>
  <si>
    <t>211005</t>
  </si>
  <si>
    <t>1010945_G</t>
  </si>
  <si>
    <t>02/13/2018</t>
  </si>
  <si>
    <t>211025</t>
  </si>
  <si>
    <t>1011350_G</t>
  </si>
  <si>
    <t>08/13/2018</t>
  </si>
  <si>
    <t>211030</t>
  </si>
  <si>
    <t>1013235</t>
  </si>
  <si>
    <t>Run 6" supply duct from medium pressure with a manual damper</t>
  </si>
  <si>
    <t>06/11/2021</t>
  </si>
  <si>
    <t>5.56%</t>
  </si>
  <si>
    <t>1014010</t>
  </si>
  <si>
    <t>Medify MA-112 and MA-40 Air Purifiers</t>
  </si>
  <si>
    <t>04/29/2022</t>
  </si>
  <si>
    <t>710304</t>
  </si>
  <si>
    <t>1014193</t>
  </si>
  <si>
    <t xml:space="preserve">iX-5 Auto Feed Mail System with 10lb weight platform (Mail Room Machine) </t>
  </si>
  <si>
    <t>06/30/2022</t>
  </si>
  <si>
    <t>103069_G</t>
  </si>
  <si>
    <t>04/09/1978</t>
  </si>
  <si>
    <t>103070_G</t>
  </si>
  <si>
    <t>02/14/1950</t>
  </si>
  <si>
    <t>103072_G</t>
  </si>
  <si>
    <t>09/19/1943</t>
  </si>
  <si>
    <t>150018_G</t>
  </si>
  <si>
    <t>002*AP.INVD*04*71</t>
  </si>
  <si>
    <t>04/28/2007</t>
  </si>
  <si>
    <t>150019_G</t>
  </si>
  <si>
    <t>002*AP.INVD*09*95</t>
  </si>
  <si>
    <t>09/25/2007</t>
  </si>
  <si>
    <t>150020_G</t>
  </si>
  <si>
    <t>150021_G</t>
  </si>
  <si>
    <t>002*CB.TO.GL*03*13</t>
  </si>
  <si>
    <t>03/28/2007</t>
  </si>
  <si>
    <t>150022_G</t>
  </si>
  <si>
    <t>002*AP.INVD*10*85</t>
  </si>
  <si>
    <t>10/28/2007</t>
  </si>
  <si>
    <t>150023_G</t>
  </si>
  <si>
    <t>002*AP.INVD*05*84</t>
  </si>
  <si>
    <t>05/28/2007</t>
  </si>
  <si>
    <t>150024_G</t>
  </si>
  <si>
    <t>002*MOVE.A*10*12</t>
  </si>
  <si>
    <t>150025_G</t>
  </si>
  <si>
    <t>002*AP.INVD*06*86</t>
  </si>
  <si>
    <t>06/28/2007</t>
  </si>
  <si>
    <t>150026_G</t>
  </si>
  <si>
    <t>002*AP.INVD*06*89</t>
  </si>
  <si>
    <t>150027_G</t>
  </si>
  <si>
    <t>150028_G</t>
  </si>
  <si>
    <t>002*AP.INVD*06*92</t>
  </si>
  <si>
    <t>150029_G</t>
  </si>
  <si>
    <t>150030_G</t>
  </si>
  <si>
    <t>002*AP.INVD*11*81</t>
  </si>
  <si>
    <t>11/28/2007</t>
  </si>
  <si>
    <t>150031_G</t>
  </si>
  <si>
    <t>002*AP.INVD*04*65</t>
  </si>
  <si>
    <t>150032_G</t>
  </si>
  <si>
    <t>150033_G</t>
  </si>
  <si>
    <t>002*AP.INVD*01*78</t>
  </si>
  <si>
    <t>01/28/2007</t>
  </si>
  <si>
    <t>150034_G</t>
  </si>
  <si>
    <t>002*AP.INVD*03*76</t>
  </si>
  <si>
    <t>150035_G</t>
  </si>
  <si>
    <t>002*AP.INVD*02*68</t>
  </si>
  <si>
    <t>02/28/2007</t>
  </si>
  <si>
    <t>2002630_G</t>
  </si>
  <si>
    <t>01/10/2008</t>
  </si>
  <si>
    <t>2002673_G</t>
  </si>
  <si>
    <t>2002872_G</t>
  </si>
  <si>
    <t>02/21/2008</t>
  </si>
  <si>
    <t>5000208_G</t>
  </si>
  <si>
    <t>VOIP PHONE SYSTEM</t>
  </si>
  <si>
    <t>03/01/2010</t>
  </si>
  <si>
    <t>5000209_G</t>
  </si>
  <si>
    <t>CUSTOMER SERVICE CONSOLIDATION</t>
  </si>
  <si>
    <t>03/31/2010</t>
  </si>
  <si>
    <t>5001431_G</t>
  </si>
  <si>
    <t>CHICAGO SPRING</t>
  </si>
  <si>
    <t>05/28/2019</t>
  </si>
  <si>
    <t>6.7%</t>
  </si>
  <si>
    <t>5001432_G</t>
  </si>
  <si>
    <t>98090_G</t>
  </si>
  <si>
    <t>ACCOUNTING_DATE</t>
  </si>
  <si>
    <t>COMPANY</t>
  </si>
  <si>
    <t>DEPARTMENT</t>
  </si>
  <si>
    <t>UTILITY_TYPE</t>
  </si>
  <si>
    <t>ACCOUNT_DESCRIPTION</t>
  </si>
  <si>
    <t>Water/Sewer</t>
  </si>
  <si>
    <t>Category</t>
  </si>
  <si>
    <t>AMOUNT</t>
  </si>
  <si>
    <t>ASSET_NUMBER</t>
  </si>
  <si>
    <t>PROJECT_NUMBER</t>
  </si>
  <si>
    <t>PRESIDENT_REGION</t>
  </si>
  <si>
    <t>VP_REGION</t>
  </si>
  <si>
    <t>JOURNAL_SOURCE</t>
  </si>
  <si>
    <t>JOURNAL_CATEGORY</t>
  </si>
  <si>
    <t>CREATOR</t>
  </si>
  <si>
    <t>REVERSED</t>
  </si>
  <si>
    <t>JOURNAL_BATCH_DESCRIPTION</t>
  </si>
  <si>
    <t>JOURNAL_DESCRIPTION</t>
  </si>
  <si>
    <t>DOCUMENT_NUMBER</t>
  </si>
  <si>
    <t>PURCHASE_ORDER</t>
  </si>
  <si>
    <t>PO_LINE_NUM</t>
  </si>
  <si>
    <t>PO_LINE_TYPE</t>
  </si>
  <si>
    <t>PO_ORIGINATOR</t>
  </si>
  <si>
    <t>PO_REQUESTOR</t>
  </si>
  <si>
    <t>PO_LINE_DESCRIPTION</t>
  </si>
  <si>
    <t>PERIOD</t>
  </si>
  <si>
    <t>FISCAL_YEAR</t>
  </si>
  <si>
    <t>UNITS</t>
  </si>
  <si>
    <t>SUPPLIER_NUMBER</t>
  </si>
  <si>
    <t>INVOICE_NUMBER</t>
  </si>
  <si>
    <t>INVOICE_LINE_NUM</t>
  </si>
  <si>
    <t>INVOICE_LINE_DESCRIPTION</t>
  </si>
  <si>
    <t>POSTED_CODE</t>
  </si>
  <si>
    <t>JE_LINE_NUM</t>
  </si>
  <si>
    <t>JE_DESCRIPTION</t>
  </si>
  <si>
    <t>EMPLOYEE_NUMBER</t>
  </si>
  <si>
    <t>PROJECT_TASK</t>
  </si>
  <si>
    <t>ACC_AMOUNT</t>
  </si>
  <si>
    <t>ACC_CURRENCY</t>
  </si>
  <si>
    <t>ENT_AMOUNT</t>
  </si>
  <si>
    <t>ENT_CURRENCY</t>
  </si>
  <si>
    <t>JE_BATCH_ID</t>
  </si>
  <si>
    <t>POSTED_DATE</t>
  </si>
  <si>
    <t>REFERENCE_DATE</t>
  </si>
  <si>
    <t>CUSTOMER_NUMBER</t>
  </si>
  <si>
    <t>AR_INVOICE_NUMBER</t>
  </si>
  <si>
    <t>AR_INVOICE_LINE</t>
  </si>
  <si>
    <t>AR_INVOICE_LINE_DESCRIPTION</t>
  </si>
  <si>
    <t>DOCUMENT_TYPE</t>
  </si>
  <si>
    <t>POSTED_BY</t>
  </si>
  <si>
    <t>ADJUST_ID</t>
  </si>
  <si>
    <t>Retirement</t>
  </si>
  <si>
    <t>President-Midwest/Mid Atlantic</t>
  </si>
  <si>
    <t>VP-Midwest</t>
  </si>
  <si>
    <t>Assets</t>
  </si>
  <si>
    <t>FUSION_APPS_FIN_ODI_ESS_APPID</t>
  </si>
  <si>
    <t>Journal Import Assets 2701872:</t>
  </si>
  <si>
    <t>Journal Import 2701872:</t>
  </si>
  <si>
    <t>P</t>
  </si>
  <si>
    <t>Pat.Sampsell</t>
  </si>
  <si>
    <t>Journal Import Assets 2154119:</t>
  </si>
  <si>
    <t>Journal Import 2154119:</t>
  </si>
  <si>
    <t>Valentin.Chentsov</t>
  </si>
  <si>
    <t>Journal Import Assets 2934900:</t>
  </si>
  <si>
    <t>Journal Import 2934900:</t>
  </si>
  <si>
    <t>Journal Import Assets 2490899:</t>
  </si>
  <si>
    <t>Journal Import 2490899:</t>
  </si>
  <si>
    <t>Spreadsheet</t>
  </si>
  <si>
    <t>Accrual-Reversing</t>
  </si>
  <si>
    <t>Fusion.Scheduler@corixgroup.com</t>
  </si>
  <si>
    <t>Reverses journal HW RETIREMENTS ACCRUAL Accrual-Reversing of journal batch HW RETIREMENTS ACCRUAL Spreadsheet A 300000007184945 1944774 N from period Dec-21.</t>
  </si>
  <si>
    <t>ACCR 11.21 HW RETIREMENT - ASSET 90164 - INVOICE INV2101342</t>
  </si>
  <si>
    <t>Reverses journal HW RETIREMENTS ACCRUAL Accrual-Reversing of journal batch HW RETIREMENTS ACCRUAL Spreadsheet A 300000007184945 2033545 N from period Jan-22.</t>
  </si>
  <si>
    <t>ACCR 01.22 HW RETIREMENT - ASSET 90164 - INVOICE INV2101342</t>
  </si>
  <si>
    <t>Journal Import Assets 2593633:</t>
  </si>
  <si>
    <t>Journal Import 2593633:</t>
  </si>
  <si>
    <t>Journal Import Assets 2270449:</t>
  </si>
  <si>
    <t>Journal Import 2270449:</t>
  </si>
  <si>
    <t>ACCR 11.21 HW RETIREMENT - ASSET 91779 - INVOICE 47035</t>
  </si>
  <si>
    <t>ACCR 01.22 HW RETIREMENT - ASSET 91779 - INVOICE 47035</t>
  </si>
  <si>
    <t>ACCR 11.21 HW RETIREMENT - ASSET 90939 - INVOICE INV2102179</t>
  </si>
  <si>
    <t>ACCR 01.22 HW RETIREMENT - ASSET 90939 - INVOICE INV2102179</t>
  </si>
  <si>
    <t>Jared.McNamee</t>
  </si>
  <si>
    <t>R</t>
  </si>
  <si>
    <t>HW RETIREMENTS ACCRUAL</t>
  </si>
  <si>
    <t>Aaron.Codak</t>
  </si>
  <si>
    <t>Journal Import Assets 2155898:</t>
  </si>
  <si>
    <t>Journal Import 2155898:</t>
  </si>
  <si>
    <t>ACCR 01.22 HW RETIREMENT - ASSET 90165 - INVOICE INV2101279</t>
  </si>
  <si>
    <t>ACCR 11.21 HW RETIREMENT - ASSET 92446 - INVOICE 63763</t>
  </si>
  <si>
    <t>ACCR 01.22 HW RETIREMENT - ASSET 92446 - INVOICE 63763</t>
  </si>
  <si>
    <t>ACCR 11.21 HW RETIREMENT - ASSET 90165 - INVOICE WO-1013</t>
  </si>
  <si>
    <t>ACCR 01.22 HW RETIREMENT - ASSET 90165 - INVOICE WO-1013</t>
  </si>
  <si>
    <t>Journal Import Assets 2821616:</t>
  </si>
  <si>
    <t>Journal Import 2821616:</t>
  </si>
  <si>
    <t>ACCR 11.21 HW RETIREMENT - ASSET 91779 - INVOICE 46878</t>
  </si>
  <si>
    <t>ACCR 01.22 HW RETIREMENT - ASSET 91779 - INVOICE 46878</t>
  </si>
  <si>
    <t>ACCR 11.21 HW RETIREMENT - ASSET 95986 - INVOICE 47161</t>
  </si>
  <si>
    <t>ACCR 01.22 HW RETIREMENT - ASSET 95986 - INVOICE 47161</t>
  </si>
  <si>
    <t>ACCR 11.21 HW RETIREMENT - ASSET 91109 - INVOICE 4772185</t>
  </si>
  <si>
    <t>ACCR 01.22 HW RETIREMENT - ASSET 91109 - INVOICE 4772185</t>
  </si>
  <si>
    <t>ACCR 11.21 HW RETIREMENT - ASSET 91779 - INVOICE 47702</t>
  </si>
  <si>
    <t>ACCR 01.22 HW RETIREMENT - ASSET 91779 - INVOICE 47702</t>
  </si>
  <si>
    <t>ACCR 11.21 HW RETIREMENT - ASSET 91777 - INVOICE 47033</t>
  </si>
  <si>
    <t>ACCR 01.22 HW RETIREMENT - ASSET 91777 - INVOICE 47033</t>
  </si>
  <si>
    <t>ACCR 11.21 HW RETIREMENT - ASSET 95986 - INVOICE 3715</t>
  </si>
  <si>
    <t>ACCR 01.22 HW RETIREMENT - ASSET 95986 - INVOICE 3715</t>
  </si>
  <si>
    <t>ACCR 11.21 HW RETIREMENT - ASSET 95988 - INVOICE 47040</t>
  </si>
  <si>
    <t>ACCR 01.22 HW RETIREMENT - ASSET 95988 - INVOICE 47040</t>
  </si>
  <si>
    <t>ACCR 11.21 HW RETIREMENT - ASSET 95986 - INVOICE 807646</t>
  </si>
  <si>
    <t>ACCR 01.22 HW RETIREMENT - ASSET 95986 - INVOICE 807646</t>
  </si>
  <si>
    <t>ACCR 11.21 HW RETIREMENT - ASSET 95986 - INVOICE 922939</t>
  </si>
  <si>
    <t>ACCR 01.22 HW RETIREMENT - ASSET 95986 - INVOICE 922939</t>
  </si>
  <si>
    <t>Journal Import Assets 2374854:</t>
  </si>
  <si>
    <t>Journal Import 2374854:</t>
  </si>
  <si>
    <t>RVS MARCH 2022 HW RETIREMENTS</t>
  </si>
  <si>
    <t>ASSET 95988 - INV 321189</t>
  </si>
  <si>
    <t>Victoria.Pietras</t>
  </si>
  <si>
    <t>Reverses journal RVS MARCH 2022 HW RETIREMENTS Accrual-Reversing of journal batch RVS MARCH 2022 HW RETIREMENTS Spreadsheet A 300000007184945 2157829 N from period Feb-22.</t>
  </si>
  <si>
    <t>ACCR 11.21 HW RETIREMENT - ASSET 95986 - INVOICE 922607</t>
  </si>
  <si>
    <t>ACCR 01.22 HW RETIREMENT - ASSET 95986 - INVOICE 922607</t>
  </si>
  <si>
    <t>ASSET 95986 - INV 204404</t>
  </si>
  <si>
    <t>ACCR 11.21 HW RETIREMENT - ASSET 95986 - INVOICE 807645</t>
  </si>
  <si>
    <t>ACCR 01.22 HW RETIREMENT - ASSET 95986 - INVOICE 807645</t>
  </si>
  <si>
    <t>ACCR 11.21 HW RETIREMENT - ASSET 95988 - INVOICE 922713</t>
  </si>
  <si>
    <t>ACCR 01.22 HW RETIREMENT - ASSET 95988 - INVOICE 922713</t>
  </si>
  <si>
    <t>ASSET 95986 - INV 3722</t>
  </si>
  <si>
    <t>ACCR 11.21 HW RETIREMENT - ASSET 95986 - INVOICE 922040</t>
  </si>
  <si>
    <t>ACCR 11.21 HW RETIREMENT - ASSET 95986 - INVOICE 922934</t>
  </si>
  <si>
    <t>ACCR 11.21 HW RETIREMENT - ASSET 95986 - INVOICE 922932</t>
  </si>
  <si>
    <t>ACCR 11.21 HW RETIREMENT - ASSET 95986 - INVOICE 922933</t>
  </si>
  <si>
    <t>ACCR 01.22 HW RETIREMENT - ASSET 95986 - INVOICE 922934</t>
  </si>
  <si>
    <t>ACCR 01.22 HW RETIREMENT - ASSET 95986 - INVOICE 922040</t>
  </si>
  <si>
    <t>ACCR 01.22 HW RETIREMENT - ASSET 95986 - INVOICE 922932</t>
  </si>
  <si>
    <t>ACCR 01.22 HW RETIREMENT - ASSET 95986 - INVOICE 922933</t>
  </si>
  <si>
    <t>ACCR 11.21 HW RETIREMENT - ASSET 95986 - INVOICE 3359</t>
  </si>
  <si>
    <t>ACCR 01.22 HW RETIREMENT - ASSET 95986 - INVOICE 3359</t>
  </si>
  <si>
    <t>ACCR 10.21 HW RETIREMENT - ASSET 91109 - INVOICE 4772185</t>
  </si>
  <si>
    <t>ACCR 10.21 HW RETIREMENT - ASSET 95986 - INVOICE 922040</t>
  </si>
  <si>
    <t>ACCR 10.21 HW RETIREMENT - ASSET 95986 - INVOICE 807646</t>
  </si>
  <si>
    <t>ACCR 10.21 HW RETIREMENT - ASSET 95986 - INVOICE 3359</t>
  </si>
  <si>
    <t>ACCR 10.21 HW RETIREMENT - ASSET 95986 - INVOICE 922934</t>
  </si>
  <si>
    <t>ACCR 10.21 HW RETIREMENT - ASSET 95986 - INVOICE 807645</t>
  </si>
  <si>
    <t>ACCR 10.21 HW RETIREMENT - ASSET 95986 - INVOICE 922932</t>
  </si>
  <si>
    <t>ACCR 10.21 HW RETIREMENT - ASSET 95986 - INVOICE 922607</t>
  </si>
  <si>
    <t>ACCR 10.21 HW RETIREMENT - ASSET 95986 - INVOICE 922939</t>
  </si>
  <si>
    <t>ACCR 10.21 HW RETIREMENT - ASSET 95986 - INVOICE 922933</t>
  </si>
  <si>
    <t>ACCR 10.21 HW RETIREMENT - ASSET 95986 - INVOICE 3715</t>
  </si>
  <si>
    <t>ACCR 10.21 HW RETIREMENT - ASSET 95988 - INVOICE 922713</t>
  </si>
  <si>
    <t>Reverses journal HW RETIREMENTS ACCRUAL Accrual-Reversing of journal batch HW RETIREMENTS ACCRUAL Spreadsheet A 300000007184945 1701815 N from period Oct-21.</t>
  </si>
  <si>
    <t>Reverses journal HW RETIREMENTS ACCRUAL Accrual-Reversing of journal batch HW RETIREMENTS ACCRUAL Spreadsheet A 300000007184945 1806623 N from period Nov-21.</t>
  </si>
  <si>
    <t>Sum of AMOUNT</t>
  </si>
  <si>
    <t>Column Labels</t>
  </si>
  <si>
    <t>2021</t>
  </si>
  <si>
    <t>2022</t>
  </si>
  <si>
    <t>Grand Total</t>
  </si>
  <si>
    <t>Row Labels</t>
  </si>
  <si>
    <t>Oct</t>
  </si>
  <si>
    <t>Nov</t>
  </si>
  <si>
    <t>Dec</t>
  </si>
  <si>
    <t>Jul</t>
  </si>
  <si>
    <t>Sep</t>
  </si>
  <si>
    <t>2205-311010</t>
  </si>
  <si>
    <t>2205-311015</t>
  </si>
  <si>
    <t>2205-311025</t>
  </si>
  <si>
    <t>2205-311030</t>
  </si>
  <si>
    <t>2205-311040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</si>
</sst>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4" formatCode="_(&quot;$&quot;* #,##0.00_);_(&quot;$&quot;* \(#,##0.00\);_(&quot;$&quot;* &quot;-&quot;??_);_(@_)"/>
    <numFmt numFmtId="43" formatCode="_(* #,##0.00_);_(* \(#,##0.00\);_(* &quot;-&quot;??_);_(@_)"/>
    <numFmt numFmtId="164" formatCode="[$-409]mmm\-yy;@"/>
    <numFmt numFmtId="165" formatCode="#,##0\ ;\(#,##0\)"/>
    <numFmt numFmtId="166" formatCode="_(* #,##0_);_(* \(#,##0\);_(* &quot;-&quot;??_);_(@_)"/>
    <numFmt numFmtId="167" formatCode="0.000%"/>
    <numFmt numFmtId="168" formatCode="[$-409]m/d/yy\ h:mm\ AM/PM;@"/>
    <numFmt numFmtId="169" formatCode="0.0"/>
    <numFmt numFmtId="170" formatCode="0.0%"/>
    <numFmt numFmtId="171" formatCode="#,##0.00;\-#,##0.00"/>
    <numFmt numFmtId="172" formatCode="0.00000%"/>
    <numFmt numFmtId="173" formatCode="_(&quot;$&quot;* #,##0_);_(&quot;$&quot;* \(#,##0\);_(&quot;$&quot;* &quot;-&quot;??_);_(@_)"/>
    <numFmt numFmtId="174" formatCode="&quot;Base Year (Per Books) Ended&quot;\ mmmm\ dd\,\ yyyy"/>
    <numFmt numFmtId="175" formatCode="&quot;Future Test Year Ended&quot;\ mmmm\ dd\,\ yyyy"/>
    <numFmt numFmtId="176" formatCode="[$-409]mmmm\ d\,\ yyyy;@"/>
  </numFmts>
  <fonts count="60">
    <font>
      <sz val="11"/>
      <color theme="1"/>
      <name val="Calibri"/>
      <family val="2"/>
      <scheme val="minor"/>
    </font>
    <font>
      <sz val="11"/>
      <color theme="1"/>
      <name val="Calibri"/>
      <family val="2"/>
      <scheme val="minor"/>
    </font>
    <font>
      <sz val="11"/>
      <color rgb="FF3F3F76"/>
      <name val="Calibri"/>
      <family val="2"/>
      <scheme val="minor"/>
    </font>
    <font>
      <b/>
      <sz val="11"/>
      <color theme="1"/>
      <name val="Calibri"/>
      <family val="2"/>
      <scheme val="minor"/>
    </font>
    <font>
      <sz val="10"/>
      <name val="Courier"/>
    </font>
    <font>
      <sz val="10"/>
      <name val="Book Antiqua"/>
      <family val="1"/>
    </font>
    <font>
      <b/>
      <sz val="10"/>
      <name val="Book Antiqua"/>
      <family val="1"/>
    </font>
    <font>
      <sz val="10"/>
      <name val="Courier"/>
      <family val="3"/>
    </font>
    <font>
      <sz val="10"/>
      <color rgb="FFFF0000"/>
      <name val="Book Antiqua"/>
      <family val="1"/>
    </font>
    <font>
      <sz val="11"/>
      <color theme="1"/>
      <name val="Book Antiqua"/>
      <family val="1"/>
    </font>
    <font>
      <b/>
      <sz val="9"/>
      <color indexed="81"/>
      <name val="Tahoma"/>
      <family val="2"/>
    </font>
    <font>
      <sz val="9"/>
      <color indexed="81"/>
      <name val="Tahoma"/>
      <family val="2"/>
    </font>
    <font>
      <b/>
      <sz val="11"/>
      <color theme="1"/>
      <name val="Book Antiqua"/>
      <family val="1"/>
    </font>
    <font>
      <b/>
      <u/>
      <sz val="11"/>
      <color theme="1"/>
      <name val="Book Antiqua"/>
      <family val="1"/>
    </font>
    <font>
      <sz val="11"/>
      <name val="Book Antiqua"/>
      <family val="1"/>
    </font>
    <font>
      <b/>
      <sz val="11"/>
      <color theme="0"/>
      <name val="Book Antiqua"/>
      <family val="1"/>
    </font>
    <font>
      <b/>
      <u val="singleAccounting"/>
      <sz val="10"/>
      <name val="Book Antiqua"/>
      <family val="1"/>
    </font>
    <font>
      <u val="singleAccounting"/>
      <sz val="10"/>
      <name val="Book Antiqua"/>
      <family val="1"/>
    </font>
    <font>
      <sz val="11"/>
      <color rgb="FF3F3F76"/>
      <name val="Book Antiqua"/>
      <family val="1"/>
    </font>
    <font>
      <b/>
      <sz val="10"/>
      <color theme="1"/>
      <name val="Book Antiqua"/>
      <family val="1"/>
    </font>
    <font>
      <sz val="10"/>
      <color theme="1"/>
      <name val="Book Antiqua"/>
      <family val="1"/>
    </font>
    <font>
      <sz val="11"/>
      <color indexed="62"/>
      <name val="Calibri"/>
      <family val="2"/>
    </font>
    <font>
      <sz val="10"/>
      <color rgb="FF3F3F76"/>
      <name val="Book Antiqua"/>
      <family val="1"/>
    </font>
    <font>
      <sz val="11"/>
      <name val="Calibri"/>
      <family val="2"/>
      <scheme val="minor"/>
    </font>
    <font>
      <sz val="9"/>
      <color theme="1"/>
      <name val="Calibri"/>
      <family val="2"/>
      <scheme val="minor"/>
    </font>
    <font>
      <sz val="8"/>
      <color rgb="FF00B050"/>
      <name val="Courier New"/>
      <family val="3"/>
    </font>
    <font>
      <sz val="9"/>
      <color rgb="FFFF0000"/>
      <name val="Calibri"/>
      <family val="2"/>
      <scheme val="minor"/>
    </font>
    <font>
      <sz val="10"/>
      <color rgb="FF00B050"/>
      <name val="Book Antiqua"/>
      <family val="1"/>
    </font>
    <font>
      <sz val="11"/>
      <color rgb="FF00B050"/>
      <name val="Book Antiqua"/>
      <family val="1"/>
    </font>
    <font>
      <b/>
      <sz val="11"/>
      <color rgb="FFFF0000"/>
      <name val="Book Antiqua"/>
      <family val="1"/>
    </font>
    <font>
      <b/>
      <sz val="9"/>
      <color theme="1"/>
      <name val="Arial"/>
      <family val="2"/>
    </font>
    <font>
      <sz val="9"/>
      <color theme="1"/>
      <name val="Arial"/>
      <family val="2"/>
    </font>
    <font>
      <sz val="10"/>
      <name val="Calibri"/>
      <family val="2"/>
      <scheme val="minor"/>
    </font>
    <font>
      <sz val="11"/>
      <color indexed="8"/>
      <name val="Calibri"/>
      <family val="2"/>
    </font>
    <font>
      <sz val="8"/>
      <color theme="1"/>
      <name val="Arial"/>
      <family val="2"/>
    </font>
    <font>
      <sz val="9"/>
      <color rgb="FF333333"/>
      <name val="Arial"/>
      <family val="2"/>
    </font>
    <font>
      <i/>
      <sz val="9"/>
      <color theme="1"/>
      <name val="Calibri"/>
      <family val="2"/>
      <scheme val="minor"/>
    </font>
    <font>
      <sz val="11"/>
      <color theme="1"/>
      <name val="Calibri"/>
      <family val="2"/>
    </font>
    <font>
      <sz val="10"/>
      <color theme="1"/>
      <name val="Arial"/>
      <family val="2"/>
    </font>
    <font>
      <sz val="11"/>
      <name val="Calibri"/>
      <family val="2"/>
    </font>
    <font>
      <u/>
      <sz val="10"/>
      <color theme="1"/>
      <name val="Times New Roman"/>
      <family val="1"/>
    </font>
    <font>
      <sz val="9"/>
      <color theme="1"/>
      <name val="Times New Roman"/>
      <family val="1"/>
    </font>
    <font>
      <sz val="9"/>
      <color rgb="FF0070C0"/>
      <name val="Times New Roman"/>
      <family val="1"/>
    </font>
    <font>
      <sz val="11"/>
      <color rgb="FF0070C0"/>
      <name val="Calibri"/>
      <family val="2"/>
    </font>
    <font>
      <b/>
      <sz val="16"/>
      <name val="Calibri"/>
      <family val="2"/>
      <scheme val="minor"/>
    </font>
    <font>
      <b/>
      <sz val="14"/>
      <name val="Calibri"/>
      <family val="2"/>
      <scheme val="minor"/>
    </font>
    <font>
      <b/>
      <sz val="11"/>
      <name val="Calibri"/>
      <family val="2"/>
      <scheme val="minor"/>
    </font>
    <font>
      <b/>
      <sz val="12"/>
      <name val="Calibri"/>
      <family val="2"/>
      <scheme val="minor"/>
    </font>
    <font>
      <sz val="12"/>
      <name val="Calibri"/>
      <family val="2"/>
      <scheme val="minor"/>
    </font>
    <font>
      <b/>
      <u/>
      <sz val="12"/>
      <name val="Calibri"/>
      <family val="2"/>
      <scheme val="minor"/>
    </font>
    <font>
      <sz val="11"/>
      <color rgb="FF00B050"/>
      <name val="Calibri"/>
      <family val="2"/>
      <scheme val="minor"/>
    </font>
    <font>
      <sz val="12"/>
      <name val="Times New Roman"/>
      <family val="1"/>
    </font>
    <font>
      <sz val="12"/>
      <color rgb="FFFF0000"/>
      <name val="Calibri"/>
      <family val="2"/>
      <scheme val="minor"/>
    </font>
    <font>
      <sz val="12"/>
      <color rgb="FF00B050"/>
      <name val="Calibri"/>
      <family val="2"/>
      <scheme val="minor"/>
    </font>
    <font>
      <sz val="10"/>
      <name val="Geneva"/>
    </font>
    <font>
      <sz val="10"/>
      <color rgb="FF0000FF"/>
      <name val="Book Antiqua"/>
      <family val="1"/>
    </font>
    <font>
      <b/>
      <u/>
      <sz val="10"/>
      <name val="Book Antiqua"/>
      <family val="1"/>
    </font>
    <font>
      <i/>
      <sz val="11"/>
      <color theme="1"/>
      <name val="Calibri"/>
      <family val="2"/>
      <scheme val="minor"/>
    </font>
    <font>
      <sz val="11"/>
      <color rgb="FFFF0000"/>
      <name val="Book Antiqua"/>
      <family val="1"/>
    </font>
    <font>
      <b/>
      <sz val="12"/>
      <color theme="1"/>
      <name val="Times New Roman"/>
      <family val="1"/>
    </font>
  </fonts>
  <fills count="15">
    <fill>
      <patternFill patternType="none"/>
    </fill>
    <fill>
      <patternFill patternType="gray125"/>
    </fill>
    <fill>
      <patternFill patternType="solid">
        <fgColor rgb="FFFFCC99"/>
      </patternFill>
    </fill>
    <fill>
      <patternFill patternType="solid">
        <fgColor rgb="FFFFFF00"/>
        <bgColor indexed="64"/>
      </patternFill>
    </fill>
    <fill>
      <patternFill patternType="solid">
        <fgColor rgb="FF00B050"/>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indexed="47"/>
      </patternFill>
    </fill>
    <fill>
      <patternFill patternType="solid">
        <fgColor rgb="FFFF0000"/>
        <bgColor indexed="64"/>
      </patternFill>
    </fill>
    <fill>
      <patternFill patternType="solid">
        <fgColor theme="0" tint="-0.34998626667073579"/>
        <bgColor indexed="64"/>
      </patternFill>
    </fill>
    <fill>
      <patternFill patternType="solid">
        <fgColor rgb="FFD9E5F3"/>
      </patternFill>
    </fill>
    <fill>
      <patternFill patternType="solid">
        <fgColor indexed="11"/>
      </patternFill>
    </fill>
    <fill>
      <patternFill patternType="solid">
        <fgColor rgb="FFDFEAF3"/>
      </patternFill>
    </fill>
    <fill>
      <patternFill patternType="solid">
        <fgColor rgb="FFFFFFFF"/>
      </patternFill>
    </fill>
    <fill>
      <patternFill patternType="solid">
        <fgColor theme="0" tint="-0.249977111117893"/>
        <bgColor indexed="64"/>
      </patternFill>
    </fill>
  </fills>
  <borders count="33">
    <border>
      <left/>
      <right/>
      <top/>
      <bottom/>
      <diagonal/>
    </border>
    <border>
      <left style="thin">
        <color rgb="FF7F7F7F"/>
      </left>
      <right style="thin">
        <color rgb="FF7F7F7F"/>
      </right>
      <top style="thin">
        <color rgb="FF7F7F7F"/>
      </top>
      <bottom style="thin">
        <color rgb="FF7F7F7F"/>
      </bottom>
      <diagonal/>
    </border>
    <border>
      <left/>
      <right style="thin">
        <color indexed="64"/>
      </right>
      <top/>
      <bottom/>
      <diagonal/>
    </border>
    <border>
      <left/>
      <right/>
      <top/>
      <bottom style="thin">
        <color indexed="64"/>
      </bottom>
      <diagonal/>
    </border>
    <border>
      <left/>
      <right/>
      <top/>
      <bottom style="double">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style="thin">
        <color rgb="FF7F7F7F"/>
      </right>
      <top style="thin">
        <color rgb="FF7F7F7F"/>
      </top>
      <bottom style="thin">
        <color rgb="FF7F7F7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thin">
        <color rgb="FF000000"/>
      </left>
      <right style="thin">
        <color rgb="FF000000"/>
      </right>
      <top style="thin">
        <color rgb="FF000000"/>
      </top>
      <bottom style="thin">
        <color rgb="FF000000"/>
      </bottom>
      <diagonal/>
    </border>
    <border>
      <left style="thin">
        <color rgb="FFDDDDDD"/>
      </left>
      <right style="thin">
        <color rgb="FFDDDDDD"/>
      </right>
      <top style="thin">
        <color rgb="FFDDDDDD"/>
      </top>
      <bottom style="thin">
        <color rgb="FFDDDDDD"/>
      </bottom>
      <diagonal/>
    </border>
    <border>
      <left style="thin">
        <color rgb="FFDDDDDD"/>
      </left>
      <right style="thin">
        <color rgb="FFDDDDDD"/>
      </right>
      <top/>
      <bottom/>
      <diagonal/>
    </border>
    <border>
      <left style="thin">
        <color indexed="64"/>
      </left>
      <right style="thin">
        <color indexed="64"/>
      </right>
      <top style="thin">
        <color indexed="64"/>
      </top>
      <bottom style="thin">
        <color indexed="64"/>
      </bottom>
      <diagonal/>
    </border>
    <border>
      <left/>
      <right style="thick">
        <color auto="1"/>
      </right>
      <top style="medium">
        <color indexed="64"/>
      </top>
      <bottom/>
      <diagonal/>
    </border>
    <border>
      <left/>
      <right style="thick">
        <color auto="1"/>
      </right>
      <top/>
      <bottom/>
      <diagonal/>
    </border>
    <border>
      <left/>
      <right style="thick">
        <color auto="1"/>
      </right>
      <top/>
      <bottom style="medium">
        <color indexed="64"/>
      </bottom>
      <diagonal/>
    </border>
    <border>
      <left style="thin">
        <color rgb="FF7F7F7F"/>
      </left>
      <right style="medium">
        <color indexed="64"/>
      </right>
      <top style="thin">
        <color rgb="FF7F7F7F"/>
      </top>
      <bottom style="thin">
        <color rgb="FF7F7F7F"/>
      </bottom>
      <diagonal/>
    </border>
    <border>
      <left style="medium">
        <color indexed="64"/>
      </left>
      <right/>
      <top/>
      <bottom style="thin">
        <color indexed="64"/>
      </bottom>
      <diagonal/>
    </border>
  </borders>
  <cellStyleXfs count="31">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9" fontId="7" fillId="0" borderId="0" applyFont="0" applyFill="0" applyBorder="0" applyAlignment="0" applyProtection="0"/>
    <xf numFmtId="43" fontId="7" fillId="0" borderId="0" applyFont="0" applyFill="0" applyBorder="0" applyAlignment="0" applyProtection="0"/>
    <xf numFmtId="0" fontId="1" fillId="0" borderId="0"/>
    <xf numFmtId="43" fontId="1" fillId="0" borderId="0" applyFont="0" applyFill="0" applyBorder="0" applyAlignment="0" applyProtection="0"/>
    <xf numFmtId="168" fontId="7" fillId="0" borderId="0"/>
    <xf numFmtId="168" fontId="7" fillId="0" borderId="0"/>
    <xf numFmtId="0" fontId="2" fillId="2" borderId="1" applyNumberFormat="0" applyAlignment="0" applyProtection="0"/>
    <xf numFmtId="9" fontId="1" fillId="0" borderId="0" applyFont="0" applyFill="0" applyBorder="0" applyAlignment="0" applyProtection="0"/>
    <xf numFmtId="0" fontId="1" fillId="0" borderId="0"/>
    <xf numFmtId="0" fontId="21" fillId="7" borderId="22" applyNumberFormat="0" applyAlignment="0" applyProtection="0"/>
    <xf numFmtId="43" fontId="1" fillId="0" borderId="0" applyFont="0" applyFill="0" applyBorder="0" applyAlignment="0" applyProtection="0"/>
    <xf numFmtId="9" fontId="1" fillId="0" borderId="0" applyFont="0" applyFill="0" applyBorder="0" applyAlignment="0" applyProtection="0"/>
    <xf numFmtId="164" fontId="21" fillId="7" borderId="22" applyNumberFormat="0" applyAlignment="0" applyProtection="0"/>
    <xf numFmtId="164" fontId="33" fillId="11" borderId="0" applyNumberFormat="0" applyBorder="0" applyAlignment="0" applyProtection="0"/>
    <xf numFmtId="43" fontId="1" fillId="0" borderId="0" applyFont="0" applyFill="0" applyBorder="0" applyAlignment="0" applyProtection="0"/>
    <xf numFmtId="0" fontId="1" fillId="0" borderId="0"/>
    <xf numFmtId="0" fontId="37" fillId="0" borderId="0"/>
    <xf numFmtId="9" fontId="37"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0" fontId="51" fillId="0" borderId="0"/>
    <xf numFmtId="43" fontId="51" fillId="0" borderId="0" applyFont="0" applyFill="0" applyBorder="0" applyAlignment="0" applyProtection="0"/>
    <xf numFmtId="44" fontId="51" fillId="0" borderId="0" applyFont="0" applyFill="0" applyBorder="0" applyAlignment="0" applyProtection="0"/>
    <xf numFmtId="164" fontId="7" fillId="0" borderId="0"/>
    <xf numFmtId="164" fontId="54" fillId="0" borderId="0"/>
    <xf numFmtId="43" fontId="1" fillId="0" borderId="0" applyFont="0" applyFill="0" applyBorder="0" applyAlignment="0" applyProtection="0"/>
    <xf numFmtId="44" fontId="1" fillId="0" borderId="0" applyFont="0" applyFill="0" applyBorder="0" applyAlignment="0" applyProtection="0"/>
  </cellStyleXfs>
  <cellXfs count="488">
    <xf numFmtId="0" fontId="0" fillId="0" borderId="0" xfId="0"/>
    <xf numFmtId="164" fontId="5" fillId="0" borderId="0" xfId="3" applyNumberFormat="1" applyFont="1"/>
    <xf numFmtId="165" fontId="6" fillId="0" borderId="0" xfId="3" applyNumberFormat="1" applyFont="1"/>
    <xf numFmtId="38" fontId="5" fillId="0" borderId="0" xfId="3" applyNumberFormat="1" applyFont="1"/>
    <xf numFmtId="38" fontId="6" fillId="0" borderId="0" xfId="3" applyNumberFormat="1" applyFont="1"/>
    <xf numFmtId="38" fontId="5" fillId="0" borderId="0" xfId="3" applyNumberFormat="1" applyFont="1" applyAlignment="1">
      <alignment horizontal="left"/>
    </xf>
    <xf numFmtId="9" fontId="5" fillId="0" borderId="0" xfId="4" applyFont="1" applyFill="1"/>
    <xf numFmtId="14" fontId="5" fillId="0" borderId="0" xfId="3" applyNumberFormat="1" applyFont="1"/>
    <xf numFmtId="165" fontId="6" fillId="0" borderId="0" xfId="3" applyNumberFormat="1" applyFont="1" applyAlignment="1">
      <alignment horizontal="right"/>
    </xf>
    <xf numFmtId="166" fontId="5" fillId="0" borderId="0" xfId="5" applyNumberFormat="1" applyFont="1" applyFill="1"/>
    <xf numFmtId="18" fontId="5" fillId="0" borderId="0" xfId="3" applyNumberFormat="1" applyFont="1"/>
    <xf numFmtId="38" fontId="6" fillId="0" borderId="0" xfId="3" applyNumberFormat="1" applyFont="1" applyAlignment="1">
      <alignment horizontal="right"/>
    </xf>
    <xf numFmtId="10" fontId="5" fillId="0" borderId="0" xfId="4" applyNumberFormat="1" applyFont="1" applyFill="1"/>
    <xf numFmtId="164" fontId="6" fillId="0" borderId="0" xfId="3" applyNumberFormat="1" applyFont="1" applyAlignment="1">
      <alignment horizontal="center"/>
    </xf>
    <xf numFmtId="38" fontId="6" fillId="0" borderId="0" xfId="3" applyNumberFormat="1" applyFont="1" applyAlignment="1">
      <alignment horizontal="center"/>
    </xf>
    <xf numFmtId="14" fontId="6" fillId="0" borderId="0" xfId="3" applyNumberFormat="1" applyFont="1" applyAlignment="1">
      <alignment horizontal="center"/>
    </xf>
    <xf numFmtId="9" fontId="6" fillId="0" borderId="0" xfId="4" applyFont="1" applyFill="1" applyAlignment="1">
      <alignment horizontal="center"/>
    </xf>
    <xf numFmtId="38" fontId="6" fillId="0" borderId="2" xfId="3" applyNumberFormat="1" applyFont="1" applyBorder="1" applyAlignment="1">
      <alignment horizontal="center"/>
    </xf>
    <xf numFmtId="38" fontId="6" fillId="0" borderId="3" xfId="3" applyNumberFormat="1" applyFont="1" applyBorder="1" applyAlignment="1">
      <alignment horizontal="center"/>
    </xf>
    <xf numFmtId="1" fontId="6" fillId="0" borderId="0" xfId="3" applyNumberFormat="1" applyFont="1" applyAlignment="1">
      <alignment horizontal="center"/>
    </xf>
    <xf numFmtId="38" fontId="5" fillId="0" borderId="0" xfId="3" applyNumberFormat="1" applyFont="1" applyAlignment="1">
      <alignment horizontal="right"/>
    </xf>
    <xf numFmtId="37" fontId="5" fillId="0" borderId="4" xfId="3" applyNumberFormat="1" applyFont="1" applyBorder="1"/>
    <xf numFmtId="37" fontId="5" fillId="0" borderId="0" xfId="3" applyNumberFormat="1" applyFont="1"/>
    <xf numFmtId="37" fontId="5" fillId="0" borderId="0" xfId="3" applyNumberFormat="1" applyFont="1" applyAlignment="1">
      <alignment horizontal="left"/>
    </xf>
    <xf numFmtId="166" fontId="5" fillId="0" borderId="4" xfId="5" applyNumberFormat="1" applyFont="1" applyFill="1" applyBorder="1"/>
    <xf numFmtId="164" fontId="8" fillId="0" borderId="0" xfId="3" applyNumberFormat="1" applyFont="1"/>
    <xf numFmtId="37" fontId="5" fillId="0" borderId="0" xfId="3" applyNumberFormat="1" applyFont="1" applyAlignment="1">
      <alignment horizontal="right"/>
    </xf>
    <xf numFmtId="166" fontId="5" fillId="0" borderId="0" xfId="3" applyNumberFormat="1" applyFont="1"/>
    <xf numFmtId="37" fontId="5" fillId="0" borderId="5" xfId="3" applyNumberFormat="1" applyFont="1" applyBorder="1"/>
    <xf numFmtId="166" fontId="5" fillId="0" borderId="5" xfId="3" applyNumberFormat="1" applyFont="1" applyBorder="1"/>
    <xf numFmtId="164" fontId="5" fillId="0" borderId="0" xfId="3" applyNumberFormat="1" applyFont="1" applyAlignment="1">
      <alignment horizontal="left"/>
    </xf>
    <xf numFmtId="43" fontId="5" fillId="0" borderId="0" xfId="5" applyFont="1" applyFill="1"/>
    <xf numFmtId="43" fontId="5" fillId="0" borderId="0" xfId="5" applyFont="1" applyFill="1" applyBorder="1"/>
    <xf numFmtId="166" fontId="5" fillId="0" borderId="4" xfId="3" applyNumberFormat="1" applyFont="1" applyBorder="1"/>
    <xf numFmtId="10" fontId="5" fillId="0" borderId="3" xfId="3" applyNumberFormat="1" applyFont="1" applyBorder="1"/>
    <xf numFmtId="10" fontId="5" fillId="0" borderId="0" xfId="3" applyNumberFormat="1" applyFont="1"/>
    <xf numFmtId="10" fontId="5" fillId="0" borderId="4" xfId="3" applyNumberFormat="1" applyFont="1" applyBorder="1"/>
    <xf numFmtId="10" fontId="5" fillId="0" borderId="0" xfId="3" applyNumberFormat="1" applyFont="1" applyAlignment="1">
      <alignment horizontal="left"/>
    </xf>
    <xf numFmtId="38" fontId="5" fillId="0" borderId="0" xfId="3" applyNumberFormat="1" applyFont="1" applyAlignment="1">
      <alignment horizontal="fill"/>
    </xf>
    <xf numFmtId="167" fontId="5" fillId="0" borderId="0" xfId="4" applyNumberFormat="1" applyFont="1" applyFill="1" applyBorder="1"/>
    <xf numFmtId="10" fontId="5" fillId="0" borderId="0" xfId="3" applyNumberFormat="1" applyFont="1" applyAlignment="1">
      <alignment horizontal="fill"/>
    </xf>
    <xf numFmtId="10" fontId="5" fillId="0" borderId="2" xfId="3" applyNumberFormat="1" applyFont="1" applyBorder="1"/>
    <xf numFmtId="164" fontId="6" fillId="0" borderId="0" xfId="3" applyNumberFormat="1" applyFont="1"/>
    <xf numFmtId="38" fontId="6" fillId="0" borderId="0" xfId="3" applyNumberFormat="1" applyFont="1" applyAlignment="1">
      <alignment horizontal="left"/>
    </xf>
    <xf numFmtId="14" fontId="6" fillId="0" borderId="0" xfId="3" applyNumberFormat="1" applyFont="1"/>
    <xf numFmtId="9" fontId="6" fillId="0" borderId="0" xfId="4" applyFont="1" applyFill="1"/>
    <xf numFmtId="18" fontId="6" fillId="0" borderId="0" xfId="3" applyNumberFormat="1" applyFont="1"/>
    <xf numFmtId="166" fontId="6" fillId="0" borderId="0" xfId="5" applyNumberFormat="1" applyFont="1" applyFill="1"/>
    <xf numFmtId="0" fontId="4" fillId="0" borderId="0" xfId="3"/>
    <xf numFmtId="43" fontId="0" fillId="0" borderId="0" xfId="5" applyFont="1"/>
    <xf numFmtId="164" fontId="9" fillId="0" borderId="0" xfId="3" applyNumberFormat="1" applyFont="1"/>
    <xf numFmtId="166" fontId="5" fillId="0" borderId="0" xfId="5" applyNumberFormat="1" applyFont="1" applyFill="1" applyBorder="1"/>
    <xf numFmtId="10" fontId="5" fillId="0" borderId="0" xfId="4" applyNumberFormat="1" applyFont="1" applyFill="1" applyBorder="1"/>
    <xf numFmtId="166" fontId="6" fillId="0" borderId="0" xfId="5" applyNumberFormat="1" applyFont="1" applyFill="1" applyAlignment="1">
      <alignment horizontal="center"/>
    </xf>
    <xf numFmtId="38" fontId="5" fillId="0" borderId="0" xfId="3" applyNumberFormat="1" applyFont="1" applyAlignment="1">
      <alignment horizontal="center"/>
    </xf>
    <xf numFmtId="38" fontId="5" fillId="0" borderId="3" xfId="3" applyNumberFormat="1" applyFont="1" applyBorder="1" applyAlignment="1">
      <alignment horizontal="center"/>
    </xf>
    <xf numFmtId="38" fontId="5" fillId="0" borderId="0" xfId="3" applyNumberFormat="1" applyFont="1" applyAlignment="1">
      <alignment vertical="top"/>
    </xf>
    <xf numFmtId="38" fontId="5" fillId="0" borderId="0" xfId="3" applyNumberFormat="1" applyFont="1" applyAlignment="1">
      <alignment horizontal="left" vertical="top"/>
    </xf>
    <xf numFmtId="38" fontId="5" fillId="0" borderId="0" xfId="3" applyNumberFormat="1" applyFont="1" applyAlignment="1">
      <alignment horizontal="left" wrapText="1"/>
    </xf>
    <xf numFmtId="164" fontId="5" fillId="0" borderId="0" xfId="3" applyNumberFormat="1" applyFont="1" applyAlignment="1">
      <alignment wrapText="1"/>
    </xf>
    <xf numFmtId="164" fontId="5" fillId="0" borderId="0" xfId="3" applyNumberFormat="1" applyFont="1" applyAlignment="1">
      <alignment horizontal="left" wrapText="1"/>
    </xf>
    <xf numFmtId="165" fontId="5" fillId="0" borderId="0" xfId="3" applyNumberFormat="1" applyFont="1"/>
    <xf numFmtId="9" fontId="5" fillId="0" borderId="0" xfId="4" applyFont="1" applyFill="1" applyBorder="1" applyAlignment="1">
      <alignment horizontal="right"/>
    </xf>
    <xf numFmtId="42" fontId="5" fillId="0" borderId="0" xfId="3" applyNumberFormat="1" applyFont="1"/>
    <xf numFmtId="37" fontId="0" fillId="0" borderId="0" xfId="0" applyNumberFormat="1"/>
    <xf numFmtId="0" fontId="12" fillId="0" borderId="0" xfId="6" applyFont="1" applyAlignment="1">
      <alignment horizontal="left"/>
    </xf>
    <xf numFmtId="0" fontId="13" fillId="0" borderId="0" xfId="6" applyFont="1"/>
    <xf numFmtId="0" fontId="12" fillId="0" borderId="0" xfId="6" applyFont="1" applyAlignment="1">
      <alignment horizontal="center"/>
    </xf>
    <xf numFmtId="0" fontId="9" fillId="0" borderId="0" xfId="6" applyFont="1" applyAlignment="1">
      <alignment horizontal="center"/>
    </xf>
    <xf numFmtId="43" fontId="9" fillId="0" borderId="0" xfId="7" applyFont="1" applyAlignment="1">
      <alignment horizontal="center"/>
    </xf>
    <xf numFmtId="0" fontId="9" fillId="0" borderId="0" xfId="6" applyFont="1"/>
    <xf numFmtId="0" fontId="9" fillId="0" borderId="6" xfId="6" applyFont="1" applyBorder="1" applyAlignment="1">
      <alignment horizontal="center"/>
    </xf>
    <xf numFmtId="0" fontId="13" fillId="0" borderId="7" xfId="6" applyFont="1" applyBorder="1"/>
    <xf numFmtId="14" fontId="3" fillId="0" borderId="6" xfId="6" applyNumberFormat="1" applyFont="1" applyBorder="1" applyAlignment="1">
      <alignment horizontal="center"/>
    </xf>
    <xf numFmtId="14" fontId="3" fillId="0" borderId="8" xfId="6" applyNumberFormat="1" applyFont="1" applyBorder="1" applyAlignment="1">
      <alignment horizontal="center"/>
    </xf>
    <xf numFmtId="14" fontId="3" fillId="0" borderId="7" xfId="6" applyNumberFormat="1" applyFont="1" applyBorder="1" applyAlignment="1">
      <alignment horizontal="center"/>
    </xf>
    <xf numFmtId="0" fontId="9" fillId="0" borderId="9" xfId="6" applyFont="1" applyBorder="1" applyAlignment="1">
      <alignment horizontal="center"/>
    </xf>
    <xf numFmtId="0" fontId="13" fillId="0" borderId="10" xfId="6" applyFont="1" applyBorder="1"/>
    <xf numFmtId="14" fontId="3" fillId="0" borderId="9" xfId="6" applyNumberFormat="1" applyFont="1" applyBorder="1" applyAlignment="1">
      <alignment horizontal="center"/>
    </xf>
    <xf numFmtId="14" fontId="3" fillId="0" borderId="0" xfId="6" applyNumberFormat="1" applyFont="1" applyAlignment="1">
      <alignment horizontal="center"/>
    </xf>
    <xf numFmtId="14" fontId="3" fillId="0" borderId="10" xfId="6" applyNumberFormat="1" applyFont="1" applyBorder="1" applyAlignment="1">
      <alignment horizontal="center"/>
    </xf>
    <xf numFmtId="0" fontId="13" fillId="0" borderId="9" xfId="6" applyFont="1" applyBorder="1"/>
    <xf numFmtId="14" fontId="3" fillId="0" borderId="11" xfId="6" applyNumberFormat="1" applyFont="1" applyBorder="1" applyAlignment="1">
      <alignment horizontal="center"/>
    </xf>
    <xf numFmtId="14" fontId="3" fillId="0" borderId="12" xfId="6" applyNumberFormat="1" applyFont="1" applyBorder="1" applyAlignment="1">
      <alignment horizontal="center"/>
    </xf>
    <xf numFmtId="14" fontId="3" fillId="0" borderId="13" xfId="6" applyNumberFormat="1" applyFont="1" applyBorder="1" applyAlignment="1">
      <alignment horizontal="center"/>
    </xf>
    <xf numFmtId="0" fontId="12" fillId="0" borderId="6" xfId="6" applyFont="1" applyBorder="1" applyAlignment="1">
      <alignment horizontal="center"/>
    </xf>
    <xf numFmtId="0" fontId="12" fillId="0" borderId="8" xfId="6" applyFont="1" applyBorder="1" applyAlignment="1">
      <alignment horizontal="center"/>
    </xf>
    <xf numFmtId="0" fontId="9" fillId="0" borderId="8" xfId="6" applyFont="1" applyBorder="1" applyAlignment="1">
      <alignment horizontal="center"/>
    </xf>
    <xf numFmtId="43" fontId="9" fillId="0" borderId="7" xfId="7" applyFont="1" applyBorder="1" applyAlignment="1">
      <alignment horizontal="center"/>
    </xf>
    <xf numFmtId="0" fontId="9" fillId="0" borderId="10" xfId="6" applyFont="1" applyBorder="1"/>
    <xf numFmtId="0" fontId="12" fillId="0" borderId="9" xfId="6" applyFont="1" applyBorder="1" applyAlignment="1">
      <alignment horizontal="center"/>
    </xf>
    <xf numFmtId="166" fontId="9" fillId="0" borderId="0" xfId="7" applyNumberFormat="1" applyFont="1" applyBorder="1" applyAlignment="1">
      <alignment horizontal="center"/>
    </xf>
    <xf numFmtId="166" fontId="9" fillId="0" borderId="10" xfId="7" applyNumberFormat="1" applyFont="1" applyBorder="1" applyAlignment="1">
      <alignment horizontal="center"/>
    </xf>
    <xf numFmtId="0" fontId="12" fillId="0" borderId="10" xfId="6" applyFont="1" applyBorder="1"/>
    <xf numFmtId="166" fontId="12" fillId="0" borderId="5" xfId="7" applyNumberFormat="1" applyFont="1" applyBorder="1" applyAlignment="1">
      <alignment horizontal="center"/>
    </xf>
    <xf numFmtId="166" fontId="12" fillId="0" borderId="14" xfId="7" applyNumberFormat="1" applyFont="1" applyBorder="1" applyAlignment="1">
      <alignment horizontal="center"/>
    </xf>
    <xf numFmtId="166" fontId="9" fillId="0" borderId="0" xfId="7" applyNumberFormat="1" applyFont="1" applyFill="1" applyBorder="1" applyAlignment="1">
      <alignment horizontal="center"/>
    </xf>
    <xf numFmtId="166" fontId="9" fillId="0" borderId="10" xfId="7" applyNumberFormat="1" applyFont="1" applyFill="1" applyBorder="1" applyAlignment="1">
      <alignment horizontal="center"/>
    </xf>
    <xf numFmtId="166" fontId="9" fillId="0" borderId="3" xfId="7" applyNumberFormat="1" applyFont="1" applyBorder="1" applyAlignment="1">
      <alignment horizontal="center"/>
    </xf>
    <xf numFmtId="166" fontId="12" fillId="0" borderId="0" xfId="7" applyNumberFormat="1" applyFont="1" applyBorder="1" applyAlignment="1">
      <alignment horizontal="center"/>
    </xf>
    <xf numFmtId="166" fontId="12" fillId="0" borderId="10" xfId="7" applyNumberFormat="1" applyFont="1" applyBorder="1" applyAlignment="1">
      <alignment horizontal="center"/>
    </xf>
    <xf numFmtId="0" fontId="9" fillId="3" borderId="0" xfId="6" applyFont="1" applyFill="1"/>
    <xf numFmtId="166" fontId="9" fillId="4" borderId="0" xfId="7" applyNumberFormat="1" applyFont="1" applyFill="1" applyBorder="1" applyAlignment="1">
      <alignment horizontal="center"/>
    </xf>
    <xf numFmtId="166" fontId="9" fillId="4" borderId="10" xfId="7" applyNumberFormat="1" applyFont="1" applyFill="1" applyBorder="1" applyAlignment="1">
      <alignment horizontal="center"/>
    </xf>
    <xf numFmtId="166" fontId="12" fillId="4" borderId="5" xfId="7" applyNumberFormat="1" applyFont="1" applyFill="1" applyBorder="1" applyAlignment="1">
      <alignment horizontal="center"/>
    </xf>
    <xf numFmtId="166" fontId="12" fillId="4" borderId="14" xfId="7" applyNumberFormat="1" applyFont="1" applyFill="1" applyBorder="1" applyAlignment="1">
      <alignment horizontal="center"/>
    </xf>
    <xf numFmtId="0" fontId="1" fillId="0" borderId="0" xfId="6"/>
    <xf numFmtId="166" fontId="12" fillId="3" borderId="5" xfId="7" applyNumberFormat="1" applyFont="1" applyFill="1" applyBorder="1" applyAlignment="1">
      <alignment horizontal="center"/>
    </xf>
    <xf numFmtId="166" fontId="12" fillId="3" borderId="14" xfId="7" applyNumberFormat="1" applyFont="1" applyFill="1" applyBorder="1" applyAlignment="1">
      <alignment horizontal="center"/>
    </xf>
    <xf numFmtId="0" fontId="5" fillId="0" borderId="0" xfId="8" applyNumberFormat="1" applyFont="1"/>
    <xf numFmtId="166" fontId="14" fillId="4" borderId="0" xfId="7" applyNumberFormat="1" applyFont="1" applyFill="1" applyBorder="1" applyAlignment="1">
      <alignment horizontal="center"/>
    </xf>
    <xf numFmtId="166" fontId="14" fillId="4" borderId="10" xfId="7" applyNumberFormat="1" applyFont="1" applyFill="1" applyBorder="1" applyAlignment="1">
      <alignment horizontal="center"/>
    </xf>
    <xf numFmtId="0" fontId="9" fillId="5" borderId="0" xfId="6" applyFont="1" applyFill="1"/>
    <xf numFmtId="0" fontId="9" fillId="5" borderId="9" xfId="6" applyFont="1" applyFill="1" applyBorder="1" applyAlignment="1">
      <alignment horizontal="center"/>
    </xf>
    <xf numFmtId="0" fontId="9" fillId="5" borderId="10" xfId="6" applyFont="1" applyFill="1" applyBorder="1"/>
    <xf numFmtId="0" fontId="12" fillId="5" borderId="9" xfId="6" applyFont="1" applyFill="1" applyBorder="1" applyAlignment="1">
      <alignment horizontal="center"/>
    </xf>
    <xf numFmtId="0" fontId="12" fillId="5" borderId="0" xfId="6" applyFont="1" applyFill="1" applyAlignment="1">
      <alignment horizontal="center"/>
    </xf>
    <xf numFmtId="166" fontId="9" fillId="5" borderId="0" xfId="7" applyNumberFormat="1" applyFont="1" applyFill="1" applyBorder="1" applyAlignment="1">
      <alignment horizontal="center"/>
    </xf>
    <xf numFmtId="166" fontId="9" fillId="5" borderId="10" xfId="7" applyNumberFormat="1" applyFont="1" applyFill="1" applyBorder="1" applyAlignment="1">
      <alignment horizontal="center"/>
    </xf>
    <xf numFmtId="166" fontId="9" fillId="3" borderId="10" xfId="7" applyNumberFormat="1" applyFont="1" applyFill="1" applyBorder="1" applyAlignment="1">
      <alignment horizontal="center"/>
    </xf>
    <xf numFmtId="0" fontId="12" fillId="0" borderId="0" xfId="6" applyFont="1"/>
    <xf numFmtId="0" fontId="9" fillId="0" borderId="11" xfId="6" applyFont="1" applyBorder="1" applyAlignment="1">
      <alignment horizontal="center"/>
    </xf>
    <xf numFmtId="0" fontId="13" fillId="0" borderId="13" xfId="6" applyFont="1" applyBorder="1"/>
    <xf numFmtId="0" fontId="12" fillId="0" borderId="11" xfId="6" applyFont="1" applyBorder="1" applyAlignment="1">
      <alignment horizontal="center"/>
    </xf>
    <xf numFmtId="0" fontId="12" fillId="0" borderId="12" xfId="6" applyFont="1" applyBorder="1" applyAlignment="1">
      <alignment horizontal="center"/>
    </xf>
    <xf numFmtId="0" fontId="9" fillId="0" borderId="12" xfId="6" applyFont="1" applyBorder="1" applyAlignment="1">
      <alignment horizontal="center"/>
    </xf>
    <xf numFmtId="43" fontId="9" fillId="0" borderId="13" xfId="7" applyFont="1" applyBorder="1" applyAlignment="1">
      <alignment horizontal="center"/>
    </xf>
    <xf numFmtId="0" fontId="13" fillId="0" borderId="6" xfId="6" applyFont="1" applyBorder="1" applyAlignment="1">
      <alignment horizontal="center"/>
    </xf>
    <xf numFmtId="43" fontId="9" fillId="0" borderId="8" xfId="7" applyFont="1" applyBorder="1" applyAlignment="1">
      <alignment horizontal="center"/>
    </xf>
    <xf numFmtId="0" fontId="9" fillId="0" borderId="7" xfId="6" applyFont="1" applyBorder="1"/>
    <xf numFmtId="166" fontId="9" fillId="0" borderId="0" xfId="5" applyNumberFormat="1" applyFont="1"/>
    <xf numFmtId="0" fontId="15" fillId="0" borderId="0" xfId="6" applyFont="1" applyAlignment="1">
      <alignment horizontal="center"/>
    </xf>
    <xf numFmtId="43" fontId="9" fillId="0" borderId="0" xfId="7" applyFont="1" applyBorder="1" applyAlignment="1">
      <alignment horizontal="center"/>
    </xf>
    <xf numFmtId="43" fontId="9" fillId="0" borderId="12" xfId="7" applyFont="1" applyBorder="1" applyAlignment="1">
      <alignment horizontal="center"/>
    </xf>
    <xf numFmtId="43" fontId="9" fillId="0" borderId="13" xfId="6" applyNumberFormat="1" applyFont="1" applyBorder="1"/>
    <xf numFmtId="168" fontId="16" fillId="0" borderId="0" xfId="9" applyFont="1" applyAlignment="1">
      <alignment horizontal="left"/>
    </xf>
    <xf numFmtId="168" fontId="17" fillId="0" borderId="0" xfId="9" applyFont="1" applyAlignment="1">
      <alignment horizontal="center"/>
    </xf>
    <xf numFmtId="168" fontId="6" fillId="0" borderId="0" xfId="9" applyFont="1" applyAlignment="1">
      <alignment horizontal="left"/>
    </xf>
    <xf numFmtId="43" fontId="5" fillId="0" borderId="6" xfId="5" applyFont="1" applyBorder="1" applyAlignment="1">
      <alignment horizontal="center"/>
    </xf>
    <xf numFmtId="43" fontId="5" fillId="0" borderId="8" xfId="5" applyFont="1" applyBorder="1" applyAlignment="1">
      <alignment horizontal="center"/>
    </xf>
    <xf numFmtId="43" fontId="5" fillId="0" borderId="7" xfId="5" applyFont="1" applyBorder="1" applyAlignment="1">
      <alignment horizontal="center"/>
    </xf>
    <xf numFmtId="43" fontId="17" fillId="0" borderId="9" xfId="5" applyFont="1" applyBorder="1" applyAlignment="1">
      <alignment horizontal="center"/>
    </xf>
    <xf numFmtId="43" fontId="17" fillId="0" borderId="0" xfId="5" applyFont="1" applyBorder="1" applyAlignment="1">
      <alignment horizontal="center"/>
    </xf>
    <xf numFmtId="43" fontId="17" fillId="0" borderId="10" xfId="5" applyFont="1" applyBorder="1" applyAlignment="1">
      <alignment horizontal="center"/>
    </xf>
    <xf numFmtId="168" fontId="6" fillId="0" borderId="0" xfId="9" applyFont="1" applyAlignment="1">
      <alignment horizontal="center"/>
    </xf>
    <xf numFmtId="43" fontId="5" fillId="0" borderId="9" xfId="5" applyFont="1" applyBorder="1" applyAlignment="1">
      <alignment horizontal="center"/>
    </xf>
    <xf numFmtId="43" fontId="5" fillId="0" borderId="0" xfId="5" applyFont="1" applyBorder="1" applyAlignment="1">
      <alignment horizontal="center"/>
    </xf>
    <xf numFmtId="43" fontId="5" fillId="0" borderId="0" xfId="5" applyFont="1" applyBorder="1"/>
    <xf numFmtId="43" fontId="5" fillId="0" borderId="10" xfId="5" applyFont="1" applyBorder="1" applyAlignment="1">
      <alignment horizontal="center"/>
    </xf>
    <xf numFmtId="166" fontId="18" fillId="2" borderId="15" xfId="10" applyNumberFormat="1" applyFont="1" applyBorder="1" applyAlignment="1">
      <alignment horizontal="center"/>
    </xf>
    <xf numFmtId="166" fontId="18" fillId="2" borderId="1" xfId="10" applyNumberFormat="1" applyFont="1" applyAlignment="1">
      <alignment horizontal="center"/>
    </xf>
    <xf numFmtId="166" fontId="5" fillId="0" borderId="0" xfId="5" applyNumberFormat="1" applyFont="1" applyBorder="1" applyAlignment="1">
      <alignment horizontal="center"/>
    </xf>
    <xf numFmtId="9" fontId="5" fillId="0" borderId="0" xfId="4" applyFont="1" applyBorder="1" applyAlignment="1">
      <alignment horizontal="right"/>
    </xf>
    <xf numFmtId="9" fontId="5" fillId="0" borderId="10" xfId="4" applyFont="1" applyBorder="1" applyAlignment="1">
      <alignment horizontal="right"/>
    </xf>
    <xf numFmtId="166" fontId="5" fillId="0" borderId="9" xfId="5" applyNumberFormat="1" applyFont="1" applyBorder="1" applyAlignment="1">
      <alignment horizontal="center"/>
    </xf>
    <xf numFmtId="9" fontId="5" fillId="0" borderId="0" xfId="11" applyFont="1" applyBorder="1" applyAlignment="1">
      <alignment horizontal="right"/>
    </xf>
    <xf numFmtId="166" fontId="5" fillId="0" borderId="11" xfId="5" applyNumberFormat="1" applyFont="1" applyBorder="1" applyAlignment="1">
      <alignment horizontal="center"/>
    </xf>
    <xf numFmtId="166" fontId="5" fillId="0" borderId="12" xfId="5" applyNumberFormat="1" applyFont="1" applyBorder="1" applyAlignment="1">
      <alignment horizontal="center"/>
    </xf>
    <xf numFmtId="9" fontId="5" fillId="0" borderId="12" xfId="4" applyFont="1" applyBorder="1" applyAlignment="1">
      <alignment horizontal="right"/>
    </xf>
    <xf numFmtId="9" fontId="5" fillId="0" borderId="13" xfId="4" applyFont="1" applyBorder="1" applyAlignment="1">
      <alignment horizontal="right"/>
    </xf>
    <xf numFmtId="0" fontId="9" fillId="0" borderId="0" xfId="6" applyFont="1" applyAlignment="1">
      <alignment horizontal="center" wrapText="1"/>
    </xf>
    <xf numFmtId="0" fontId="13" fillId="0" borderId="0" xfId="6" applyFont="1" applyAlignment="1">
      <alignment wrapText="1"/>
    </xf>
    <xf numFmtId="0" fontId="15" fillId="0" borderId="0" xfId="6" applyFont="1" applyAlignment="1">
      <alignment horizontal="center" wrapText="1"/>
    </xf>
    <xf numFmtId="0" fontId="12" fillId="0" borderId="9" xfId="6" applyFont="1" applyBorder="1" applyAlignment="1">
      <alignment horizontal="left" wrapText="1"/>
    </xf>
    <xf numFmtId="166" fontId="9" fillId="0" borderId="0" xfId="7" applyNumberFormat="1" applyFont="1" applyBorder="1" applyAlignment="1">
      <alignment horizontal="center" wrapText="1"/>
    </xf>
    <xf numFmtId="166" fontId="9" fillId="0" borderId="10" xfId="7" applyNumberFormat="1" applyFont="1" applyBorder="1" applyAlignment="1">
      <alignment horizontal="center" wrapText="1"/>
    </xf>
    <xf numFmtId="0" fontId="9" fillId="0" borderId="0" xfId="6" applyFont="1" applyAlignment="1">
      <alignment wrapText="1"/>
    </xf>
    <xf numFmtId="166" fontId="9" fillId="0" borderId="3" xfId="7" applyNumberFormat="1" applyFont="1" applyBorder="1" applyAlignment="1">
      <alignment horizontal="center" wrapText="1"/>
    </xf>
    <xf numFmtId="166" fontId="9" fillId="0" borderId="19" xfId="7" applyNumberFormat="1" applyFont="1" applyBorder="1" applyAlignment="1">
      <alignment horizontal="center" wrapText="1"/>
    </xf>
    <xf numFmtId="0" fontId="12" fillId="0" borderId="9" xfId="6" applyFont="1" applyBorder="1" applyAlignment="1">
      <alignment horizontal="left"/>
    </xf>
    <xf numFmtId="43" fontId="9" fillId="0" borderId="10" xfId="7" applyFont="1" applyBorder="1" applyAlignment="1">
      <alignment horizontal="center"/>
    </xf>
    <xf numFmtId="0" fontId="12" fillId="0" borderId="11" xfId="6" applyFont="1" applyBorder="1" applyAlignment="1">
      <alignment horizontal="left"/>
    </xf>
    <xf numFmtId="166" fontId="9" fillId="0" borderId="20" xfId="6" applyNumberFormat="1" applyFont="1" applyBorder="1" applyAlignment="1">
      <alignment horizontal="center"/>
    </xf>
    <xf numFmtId="166" fontId="9" fillId="0" borderId="21" xfId="6" applyNumberFormat="1" applyFont="1" applyBorder="1" applyAlignment="1">
      <alignment horizontal="center"/>
    </xf>
    <xf numFmtId="0" fontId="5" fillId="0" borderId="0" xfId="3" applyFont="1"/>
    <xf numFmtId="164" fontId="19" fillId="0" borderId="0" xfId="3" applyNumberFormat="1" applyFont="1"/>
    <xf numFmtId="0" fontId="19" fillId="0" borderId="0" xfId="5" applyNumberFormat="1" applyFont="1"/>
    <xf numFmtId="0" fontId="19" fillId="6" borderId="0" xfId="5" applyNumberFormat="1" applyFont="1" applyFill="1"/>
    <xf numFmtId="164" fontId="19" fillId="5" borderId="0" xfId="3" applyNumberFormat="1" applyFont="1" applyFill="1"/>
    <xf numFmtId="0" fontId="20" fillId="0" borderId="0" xfId="12" applyFont="1"/>
    <xf numFmtId="0" fontId="22" fillId="7" borderId="1" xfId="13" applyNumberFormat="1" applyFont="1" applyBorder="1"/>
    <xf numFmtId="0" fontId="23" fillId="0" borderId="0" xfId="3" applyFont="1"/>
    <xf numFmtId="164" fontId="24" fillId="0" borderId="0" xfId="3" applyNumberFormat="1" applyFont="1"/>
    <xf numFmtId="0" fontId="24" fillId="0" borderId="0" xfId="5" applyNumberFormat="1" applyFont="1"/>
    <xf numFmtId="169" fontId="24" fillId="0" borderId="0" xfId="5" applyNumberFormat="1" applyFont="1"/>
    <xf numFmtId="169" fontId="24" fillId="6" borderId="0" xfId="5" applyNumberFormat="1" applyFont="1" applyFill="1"/>
    <xf numFmtId="10" fontId="1" fillId="0" borderId="0" xfId="4" applyNumberFormat="1" applyFont="1"/>
    <xf numFmtId="0" fontId="25" fillId="0" borderId="0" xfId="12" applyFont="1"/>
    <xf numFmtId="0" fontId="1" fillId="0" borderId="0" xfId="12"/>
    <xf numFmtId="0" fontId="23" fillId="3" borderId="0" xfId="3" applyFont="1" applyFill="1"/>
    <xf numFmtId="164" fontId="24" fillId="3" borderId="0" xfId="3" applyNumberFormat="1" applyFont="1" applyFill="1"/>
    <xf numFmtId="0" fontId="24" fillId="3" borderId="0" xfId="5" applyNumberFormat="1" applyFont="1" applyFill="1"/>
    <xf numFmtId="169" fontId="24" fillId="3" borderId="0" xfId="5" applyNumberFormat="1" applyFont="1" applyFill="1"/>
    <xf numFmtId="169" fontId="26" fillId="0" borderId="0" xfId="5" applyNumberFormat="1" applyFont="1"/>
    <xf numFmtId="169" fontId="26" fillId="6" borderId="0" xfId="5" applyNumberFormat="1" applyFont="1" applyFill="1"/>
    <xf numFmtId="164" fontId="20" fillId="0" borderId="0" xfId="3" applyNumberFormat="1" applyFont="1"/>
    <xf numFmtId="0" fontId="20" fillId="0" borderId="0" xfId="5" applyNumberFormat="1" applyFont="1"/>
    <xf numFmtId="166" fontId="20" fillId="0" borderId="0" xfId="5" applyNumberFormat="1" applyFont="1"/>
    <xf numFmtId="166" fontId="20" fillId="6" borderId="0" xfId="5" applyNumberFormat="1" applyFont="1" applyFill="1"/>
    <xf numFmtId="10" fontId="20" fillId="0" borderId="0" xfId="4" applyNumberFormat="1" applyFont="1"/>
    <xf numFmtId="0" fontId="27" fillId="0" borderId="0" xfId="12" applyFont="1"/>
    <xf numFmtId="0" fontId="23" fillId="8" borderId="0" xfId="3" applyFont="1" applyFill="1"/>
    <xf numFmtId="166" fontId="5" fillId="0" borderId="0" xfId="5" applyNumberFormat="1" applyFont="1"/>
    <xf numFmtId="166" fontId="5" fillId="6" borderId="0" xfId="5" applyNumberFormat="1" applyFont="1" applyFill="1"/>
    <xf numFmtId="43" fontId="5" fillId="0" borderId="0" xfId="5" applyFont="1"/>
    <xf numFmtId="166" fontId="19" fillId="0" borderId="23" xfId="5" applyNumberFormat="1" applyFont="1" applyBorder="1"/>
    <xf numFmtId="43" fontId="5" fillId="6" borderId="23" xfId="5" applyFont="1" applyFill="1" applyBorder="1"/>
    <xf numFmtId="43" fontId="5" fillId="6" borderId="0" xfId="5" applyFont="1" applyFill="1"/>
    <xf numFmtId="1" fontId="20" fillId="0" borderId="0" xfId="3" applyNumberFormat="1" applyFont="1"/>
    <xf numFmtId="9" fontId="5" fillId="0" borderId="0" xfId="4" applyFont="1"/>
    <xf numFmtId="170" fontId="5" fillId="0" borderId="0" xfId="4" applyNumberFormat="1" applyFont="1"/>
    <xf numFmtId="43" fontId="5" fillId="0" borderId="3" xfId="5" applyFont="1" applyBorder="1"/>
    <xf numFmtId="43" fontId="5" fillId="9" borderId="3" xfId="5" applyFont="1" applyFill="1" applyBorder="1"/>
    <xf numFmtId="170" fontId="5" fillId="0" borderId="3" xfId="4" applyNumberFormat="1" applyFont="1" applyBorder="1"/>
    <xf numFmtId="9" fontId="5" fillId="0" borderId="0" xfId="5" applyNumberFormat="1" applyFont="1"/>
    <xf numFmtId="0" fontId="19" fillId="0" borderId="3" xfId="3" applyFont="1" applyBorder="1"/>
    <xf numFmtId="0" fontId="19" fillId="0" borderId="3" xfId="3" applyFont="1" applyBorder="1" applyAlignment="1">
      <alignment horizontal="center"/>
    </xf>
    <xf numFmtId="0" fontId="19" fillId="0" borderId="0" xfId="3" applyFont="1" applyAlignment="1">
      <alignment horizontal="center"/>
    </xf>
    <xf numFmtId="0" fontId="19" fillId="0" borderId="0" xfId="3" applyFont="1"/>
    <xf numFmtId="166" fontId="5" fillId="0" borderId="0" xfId="14" applyNumberFormat="1" applyFont="1"/>
    <xf numFmtId="9" fontId="5" fillId="0" borderId="0" xfId="15" applyFont="1"/>
    <xf numFmtId="9" fontId="5" fillId="0" borderId="0" xfId="3" applyNumberFormat="1" applyFont="1"/>
    <xf numFmtId="9" fontId="5" fillId="0" borderId="3" xfId="3" applyNumberFormat="1" applyFont="1" applyBorder="1"/>
    <xf numFmtId="9" fontId="5" fillId="0" borderId="3" xfId="5" applyNumberFormat="1" applyFont="1" applyBorder="1"/>
    <xf numFmtId="166" fontId="5" fillId="0" borderId="3" xfId="5" applyNumberFormat="1" applyFont="1" applyBorder="1"/>
    <xf numFmtId="9" fontId="5" fillId="0" borderId="3" xfId="4" applyFont="1" applyBorder="1"/>
    <xf numFmtId="43" fontId="9" fillId="0" borderId="0" xfId="7" applyFont="1" applyFill="1" applyAlignment="1">
      <alignment horizontal="center"/>
    </xf>
    <xf numFmtId="43" fontId="9" fillId="0" borderId="7" xfId="7" applyFont="1" applyFill="1" applyBorder="1" applyAlignment="1">
      <alignment horizontal="center"/>
    </xf>
    <xf numFmtId="166" fontId="12" fillId="0" borderId="5" xfId="7" applyNumberFormat="1" applyFont="1" applyFill="1" applyBorder="1" applyAlignment="1">
      <alignment horizontal="center"/>
    </xf>
    <xf numFmtId="166" fontId="12" fillId="0" borderId="14" xfId="7" applyNumberFormat="1" applyFont="1" applyFill="1" applyBorder="1" applyAlignment="1">
      <alignment horizontal="center"/>
    </xf>
    <xf numFmtId="166" fontId="9" fillId="0" borderId="3" xfId="7" applyNumberFormat="1" applyFont="1" applyFill="1" applyBorder="1" applyAlignment="1">
      <alignment horizontal="center"/>
    </xf>
    <xf numFmtId="166" fontId="12" fillId="0" borderId="0" xfId="7" applyNumberFormat="1" applyFont="1" applyFill="1" applyBorder="1" applyAlignment="1">
      <alignment horizontal="center"/>
    </xf>
    <xf numFmtId="166" fontId="12" fillId="0" borderId="10" xfId="7" applyNumberFormat="1" applyFont="1" applyFill="1" applyBorder="1" applyAlignment="1">
      <alignment horizontal="center"/>
    </xf>
    <xf numFmtId="166" fontId="28" fillId="0" borderId="0" xfId="7" applyNumberFormat="1" applyFont="1" applyFill="1" applyBorder="1" applyAlignment="1">
      <alignment horizontal="center"/>
    </xf>
    <xf numFmtId="166" fontId="9" fillId="3" borderId="0" xfId="7" applyNumberFormat="1" applyFont="1" applyFill="1" applyBorder="1" applyAlignment="1">
      <alignment horizontal="center"/>
    </xf>
    <xf numFmtId="166" fontId="14" fillId="0" borderId="0" xfId="7" applyNumberFormat="1" applyFont="1" applyFill="1" applyBorder="1" applyAlignment="1">
      <alignment horizontal="center"/>
    </xf>
    <xf numFmtId="166" fontId="14" fillId="0" borderId="10" xfId="7" applyNumberFormat="1" applyFont="1" applyFill="1" applyBorder="1" applyAlignment="1">
      <alignment horizontal="center"/>
    </xf>
    <xf numFmtId="43" fontId="9" fillId="0" borderId="13" xfId="7" applyFont="1" applyFill="1" applyBorder="1" applyAlignment="1">
      <alignment horizontal="center"/>
    </xf>
    <xf numFmtId="43" fontId="9" fillId="0" borderId="8" xfId="7" applyFont="1" applyFill="1" applyBorder="1" applyAlignment="1">
      <alignment horizontal="center"/>
    </xf>
    <xf numFmtId="43" fontId="9" fillId="0" borderId="0" xfId="7" applyFont="1" applyFill="1" applyBorder="1" applyAlignment="1">
      <alignment horizontal="center"/>
    </xf>
    <xf numFmtId="43" fontId="9" fillId="0" borderId="12" xfId="7" applyFont="1" applyFill="1" applyBorder="1" applyAlignment="1">
      <alignment horizontal="center"/>
    </xf>
    <xf numFmtId="43" fontId="5" fillId="0" borderId="6" xfId="5" applyFont="1" applyFill="1" applyBorder="1" applyAlignment="1">
      <alignment horizontal="center"/>
    </xf>
    <xf numFmtId="43" fontId="5" fillId="0" borderId="8" xfId="5" applyFont="1" applyFill="1" applyBorder="1" applyAlignment="1">
      <alignment horizontal="center"/>
    </xf>
    <xf numFmtId="43" fontId="17" fillId="0" borderId="9" xfId="5" applyFont="1" applyFill="1" applyBorder="1" applyAlignment="1">
      <alignment horizontal="center"/>
    </xf>
    <xf numFmtId="43" fontId="17" fillId="0" borderId="0" xfId="5" applyFont="1" applyFill="1" applyBorder="1" applyAlignment="1">
      <alignment horizontal="center"/>
    </xf>
    <xf numFmtId="43" fontId="5" fillId="0" borderId="9" xfId="5" applyFont="1" applyFill="1" applyBorder="1" applyAlignment="1">
      <alignment horizontal="center"/>
    </xf>
    <xf numFmtId="43" fontId="5" fillId="0" borderId="0" xfId="5" applyFont="1" applyFill="1" applyBorder="1" applyAlignment="1">
      <alignment horizontal="center"/>
    </xf>
    <xf numFmtId="166" fontId="18" fillId="0" borderId="15" xfId="10" applyNumberFormat="1" applyFont="1" applyFill="1" applyBorder="1" applyAlignment="1">
      <alignment horizontal="center"/>
    </xf>
    <xf numFmtId="166" fontId="18" fillId="0" borderId="1" xfId="10" applyNumberFormat="1" applyFont="1" applyFill="1" applyAlignment="1">
      <alignment horizontal="center"/>
    </xf>
    <xf numFmtId="166" fontId="5" fillId="0" borderId="0" xfId="5" applyNumberFormat="1" applyFont="1" applyFill="1" applyBorder="1" applyAlignment="1">
      <alignment horizontal="center"/>
    </xf>
    <xf numFmtId="166" fontId="5" fillId="0" borderId="9" xfId="5" applyNumberFormat="1" applyFont="1" applyFill="1" applyBorder="1" applyAlignment="1">
      <alignment horizontal="center"/>
    </xf>
    <xf numFmtId="166" fontId="5" fillId="0" borderId="11" xfId="5" applyNumberFormat="1" applyFont="1" applyFill="1" applyBorder="1" applyAlignment="1">
      <alignment horizontal="center"/>
    </xf>
    <xf numFmtId="166" fontId="5" fillId="0" borderId="12" xfId="5" applyNumberFormat="1" applyFont="1" applyFill="1" applyBorder="1" applyAlignment="1">
      <alignment horizontal="center"/>
    </xf>
    <xf numFmtId="166" fontId="9" fillId="0" borderId="0" xfId="7" applyNumberFormat="1" applyFont="1" applyFill="1" applyBorder="1" applyAlignment="1">
      <alignment horizontal="center" wrapText="1"/>
    </xf>
    <xf numFmtId="166" fontId="9" fillId="0" borderId="10" xfId="7" applyNumberFormat="1" applyFont="1" applyFill="1" applyBorder="1" applyAlignment="1">
      <alignment horizontal="center" wrapText="1"/>
    </xf>
    <xf numFmtId="166" fontId="9" fillId="0" borderId="3" xfId="7" applyNumberFormat="1" applyFont="1" applyFill="1" applyBorder="1" applyAlignment="1">
      <alignment horizontal="center" wrapText="1"/>
    </xf>
    <xf numFmtId="166" fontId="9" fillId="0" borderId="19" xfId="7" applyNumberFormat="1" applyFont="1" applyFill="1" applyBorder="1" applyAlignment="1">
      <alignment horizontal="center" wrapText="1"/>
    </xf>
    <xf numFmtId="166" fontId="9" fillId="0" borderId="0" xfId="6" applyNumberFormat="1" applyFont="1" applyAlignment="1">
      <alignment wrapText="1"/>
    </xf>
    <xf numFmtId="0" fontId="29" fillId="0" borderId="0" xfId="6" applyFont="1" applyAlignment="1">
      <alignment horizontal="center" wrapText="1"/>
    </xf>
    <xf numFmtId="43" fontId="9" fillId="0" borderId="10" xfId="7" applyFont="1" applyFill="1" applyBorder="1" applyAlignment="1">
      <alignment horizontal="center"/>
    </xf>
    <xf numFmtId="0" fontId="21" fillId="7" borderId="22" xfId="16" applyNumberFormat="1"/>
    <xf numFmtId="43" fontId="0" fillId="0" borderId="0" xfId="7" applyFont="1"/>
    <xf numFmtId="0" fontId="1" fillId="0" borderId="0" xfId="6" applyAlignment="1">
      <alignment horizontal="left" vertical="top" wrapText="1"/>
    </xf>
    <xf numFmtId="0" fontId="30" fillId="10" borderId="24" xfId="3" applyFont="1" applyFill="1" applyBorder="1" applyAlignment="1">
      <alignment horizontal="center" vertical="top"/>
    </xf>
    <xf numFmtId="0" fontId="30" fillId="10" borderId="24" xfId="3" applyFont="1" applyFill="1" applyBorder="1" applyAlignment="1">
      <alignment horizontal="center" vertical="top" wrapText="1"/>
    </xf>
    <xf numFmtId="164" fontId="30" fillId="10" borderId="24" xfId="3" applyNumberFormat="1" applyFont="1" applyFill="1" applyBorder="1" applyAlignment="1">
      <alignment horizontal="center" vertical="top"/>
    </xf>
    <xf numFmtId="43" fontId="30" fillId="10" borderId="0" xfId="7" applyFont="1" applyFill="1" applyBorder="1" applyAlignment="1">
      <alignment horizontal="center" vertical="top"/>
    </xf>
    <xf numFmtId="0" fontId="31" fillId="0" borderId="24" xfId="3" applyFont="1" applyBorder="1" applyAlignment="1">
      <alignment horizontal="left" vertical="top"/>
    </xf>
    <xf numFmtId="171" fontId="31" fillId="0" borderId="24" xfId="3" applyNumberFormat="1" applyFont="1" applyBorder="1" applyAlignment="1">
      <alignment horizontal="right" vertical="top"/>
    </xf>
    <xf numFmtId="4" fontId="31" fillId="0" borderId="24" xfId="3" applyNumberFormat="1" applyFont="1" applyBorder="1" applyAlignment="1">
      <alignment horizontal="right" vertical="top"/>
    </xf>
    <xf numFmtId="171" fontId="31" fillId="0" borderId="24" xfId="3" applyNumberFormat="1" applyFont="1" applyBorder="1" applyAlignment="1">
      <alignment horizontal="right" vertical="top" wrapText="1"/>
    </xf>
    <xf numFmtId="0" fontId="31" fillId="0" borderId="0" xfId="7" applyNumberFormat="1" applyFont="1" applyBorder="1" applyAlignment="1">
      <alignment horizontal="right" vertical="top"/>
    </xf>
    <xf numFmtId="0" fontId="1" fillId="3" borderId="0" xfId="6" applyFill="1"/>
    <xf numFmtId="164" fontId="32" fillId="0" borderId="0" xfId="3" applyNumberFormat="1" applyFont="1"/>
    <xf numFmtId="49" fontId="1" fillId="3" borderId="0" xfId="17" applyNumberFormat="1" applyFont="1" applyFill="1" applyBorder="1" applyAlignment="1" applyProtection="1">
      <alignment horizontal="left"/>
      <protection locked="0"/>
    </xf>
    <xf numFmtId="0" fontId="31" fillId="3" borderId="0" xfId="7" applyNumberFormat="1" applyFont="1" applyFill="1" applyBorder="1" applyAlignment="1">
      <alignment horizontal="right" vertical="top"/>
    </xf>
    <xf numFmtId="9" fontId="0" fillId="0" borderId="0" xfId="2" applyFont="1"/>
    <xf numFmtId="166" fontId="0" fillId="0" borderId="0" xfId="18" applyNumberFormat="1" applyFont="1"/>
    <xf numFmtId="37" fontId="0" fillId="0" borderId="3" xfId="0" applyNumberFormat="1" applyBorder="1"/>
    <xf numFmtId="0" fontId="34" fillId="12" borderId="25" xfId="19" applyFont="1" applyFill="1" applyBorder="1" applyAlignment="1">
      <alignment horizontal="left" vertical="top" wrapText="1"/>
    </xf>
    <xf numFmtId="0" fontId="34" fillId="12" borderId="26" xfId="19" applyFont="1" applyFill="1" applyBorder="1" applyAlignment="1">
      <alignment horizontal="left" vertical="top" wrapText="1"/>
    </xf>
    <xf numFmtId="0" fontId="1" fillId="0" borderId="0" xfId="19"/>
    <xf numFmtId="0" fontId="34" fillId="13" borderId="25" xfId="19" applyFont="1" applyFill="1" applyBorder="1" applyAlignment="1">
      <alignment horizontal="left" vertical="top" wrapText="1"/>
    </xf>
    <xf numFmtId="0" fontId="1" fillId="13" borderId="25" xfId="19" applyFill="1" applyBorder="1" applyAlignment="1">
      <alignment vertical="top" wrapText="1"/>
    </xf>
    <xf numFmtId="2" fontId="34" fillId="13" borderId="25" xfId="19" applyNumberFormat="1" applyFont="1" applyFill="1" applyBorder="1" applyAlignment="1">
      <alignment horizontal="left" vertical="top" wrapText="1"/>
    </xf>
    <xf numFmtId="14" fontId="1" fillId="0" borderId="0" xfId="19" applyNumberFormat="1"/>
    <xf numFmtId="0" fontId="3" fillId="0" borderId="0" xfId="0" applyFont="1"/>
    <xf numFmtId="14" fontId="3" fillId="0" borderId="0" xfId="0" applyNumberFormat="1" applyFont="1"/>
    <xf numFmtId="43" fontId="3" fillId="0" borderId="0" xfId="1" applyFont="1"/>
    <xf numFmtId="0" fontId="3" fillId="3" borderId="0" xfId="0" applyFont="1" applyFill="1"/>
    <xf numFmtId="0" fontId="35" fillId="0" borderId="0" xfId="0" applyFont="1"/>
    <xf numFmtId="14" fontId="0" fillId="0" borderId="0" xfId="0" applyNumberFormat="1"/>
    <xf numFmtId="43" fontId="0" fillId="0" borderId="0" xfId="1" applyFont="1"/>
    <xf numFmtId="1" fontId="0" fillId="0" borderId="0" xfId="0" applyNumberFormat="1"/>
    <xf numFmtId="0" fontId="36" fillId="0" borderId="0" xfId="0" applyFont="1"/>
    <xf numFmtId="37" fontId="36" fillId="0" borderId="0" xfId="0" applyNumberFormat="1" applyFont="1"/>
    <xf numFmtId="0" fontId="37" fillId="0" borderId="0" xfId="20"/>
    <xf numFmtId="0" fontId="31" fillId="13" borderId="0" xfId="20" applyFont="1" applyFill="1" applyAlignment="1">
      <alignment horizontal="left" vertical="top" wrapText="1"/>
    </xf>
    <xf numFmtId="0" fontId="37" fillId="0" borderId="0" xfId="20" applyAlignment="1">
      <alignment horizontal="left"/>
    </xf>
    <xf numFmtId="0" fontId="34" fillId="12" borderId="25" xfId="20" applyFont="1" applyFill="1" applyBorder="1" applyAlignment="1">
      <alignment horizontal="left" vertical="top" wrapText="1"/>
    </xf>
    <xf numFmtId="0" fontId="37" fillId="13" borderId="25" xfId="20" applyFill="1" applyBorder="1" applyAlignment="1">
      <alignment vertical="top" wrapText="1"/>
    </xf>
    <xf numFmtId="0" fontId="34" fillId="12" borderId="26" xfId="20" applyFont="1" applyFill="1" applyBorder="1" applyAlignment="1">
      <alignment horizontal="left" vertical="top" wrapText="1"/>
    </xf>
    <xf numFmtId="0" fontId="34" fillId="13" borderId="25" xfId="20" applyFont="1" applyFill="1" applyBorder="1" applyAlignment="1">
      <alignment horizontal="left" vertical="top" wrapText="1"/>
    </xf>
    <xf numFmtId="2" fontId="34" fillId="13" borderId="25" xfId="20" applyNumberFormat="1" applyFont="1" applyFill="1" applyBorder="1" applyAlignment="1">
      <alignment horizontal="left" vertical="top" wrapText="1"/>
    </xf>
    <xf numFmtId="14" fontId="37" fillId="0" borderId="0" xfId="20" applyNumberFormat="1"/>
    <xf numFmtId="0" fontId="34" fillId="13" borderId="0" xfId="20" applyFont="1" applyFill="1" applyAlignment="1">
      <alignment horizontal="left" vertical="top" wrapText="1"/>
    </xf>
    <xf numFmtId="2" fontId="37" fillId="0" borderId="0" xfId="20" applyNumberFormat="1"/>
    <xf numFmtId="0" fontId="34" fillId="3" borderId="25" xfId="20" applyFont="1" applyFill="1" applyBorder="1" applyAlignment="1">
      <alignment horizontal="left" vertical="top" wrapText="1"/>
    </xf>
    <xf numFmtId="0" fontId="39" fillId="0" borderId="0" xfId="20" applyFont="1"/>
    <xf numFmtId="0" fontId="37" fillId="0" borderId="0" xfId="20" applyAlignment="1">
      <alignment horizontal="left" indent="1"/>
    </xf>
    <xf numFmtId="0" fontId="40" fillId="0" borderId="0" xfId="20" applyFont="1" applyAlignment="1">
      <alignment horizontal="center"/>
    </xf>
    <xf numFmtId="0" fontId="40" fillId="0" borderId="0" xfId="20" applyFont="1" applyAlignment="1">
      <alignment horizontal="left"/>
    </xf>
    <xf numFmtId="0" fontId="40" fillId="0" borderId="0" xfId="20" applyFont="1" applyAlignment="1">
      <alignment horizontal="right"/>
    </xf>
    <xf numFmtId="0" fontId="40" fillId="6" borderId="0" xfId="20" applyFont="1" applyFill="1" applyAlignment="1">
      <alignment horizontal="right"/>
    </xf>
    <xf numFmtId="0" fontId="41" fillId="0" borderId="0" xfId="20" applyFont="1" applyAlignment="1">
      <alignment horizontal="center" vertical="top"/>
    </xf>
    <xf numFmtId="0" fontId="41" fillId="0" borderId="0" xfId="20" applyFont="1" applyAlignment="1">
      <alignment horizontal="left" vertical="top"/>
    </xf>
    <xf numFmtId="4" fontId="41" fillId="0" borderId="0" xfId="20" applyNumberFormat="1" applyFont="1" applyAlignment="1">
      <alignment horizontal="right" vertical="top"/>
    </xf>
    <xf numFmtId="0" fontId="41" fillId="0" borderId="0" xfId="20" applyFont="1" applyAlignment="1">
      <alignment horizontal="right" vertical="top"/>
    </xf>
    <xf numFmtId="0" fontId="42" fillId="0" borderId="0" xfId="20" applyFont="1" applyAlignment="1">
      <alignment horizontal="left" vertical="top"/>
    </xf>
    <xf numFmtId="0" fontId="31" fillId="0" borderId="24" xfId="20" applyFont="1" applyBorder="1" applyAlignment="1">
      <alignment horizontal="left" vertical="top"/>
    </xf>
    <xf numFmtId="4" fontId="42" fillId="0" borderId="0" xfId="20" applyNumberFormat="1" applyFont="1" applyAlignment="1">
      <alignment horizontal="right" vertical="top"/>
    </xf>
    <xf numFmtId="0" fontId="41" fillId="0" borderId="27" xfId="20" applyFont="1" applyBorder="1" applyAlignment="1">
      <alignment horizontal="right" vertical="top"/>
    </xf>
    <xf numFmtId="0" fontId="31" fillId="0" borderId="0" xfId="20" applyFont="1" applyAlignment="1">
      <alignment horizontal="left" vertical="top"/>
    </xf>
    <xf numFmtId="0" fontId="42" fillId="0" borderId="0" xfId="20" applyFont="1" applyAlignment="1">
      <alignment horizontal="center" vertical="top"/>
    </xf>
    <xf numFmtId="0" fontId="42" fillId="0" borderId="0" xfId="20" applyFont="1" applyAlignment="1">
      <alignment horizontal="right" vertical="top"/>
    </xf>
    <xf numFmtId="0" fontId="43" fillId="0" borderId="0" xfId="20" applyFont="1"/>
    <xf numFmtId="0" fontId="34" fillId="3" borderId="25" xfId="19" applyFont="1" applyFill="1" applyBorder="1" applyAlignment="1">
      <alignment horizontal="left" vertical="top" wrapText="1"/>
    </xf>
    <xf numFmtId="0" fontId="1" fillId="3" borderId="25" xfId="19" applyFill="1" applyBorder="1" applyAlignment="1">
      <alignment vertical="top" wrapText="1"/>
    </xf>
    <xf numFmtId="2" fontId="34" fillId="3" borderId="25" xfId="19" applyNumberFormat="1" applyFont="1" applyFill="1" applyBorder="1" applyAlignment="1">
      <alignment horizontal="left" vertical="top" wrapText="1"/>
    </xf>
    <xf numFmtId="14" fontId="1" fillId="3" borderId="0" xfId="19" applyNumberFormat="1" applyFill="1"/>
    <xf numFmtId="2" fontId="1" fillId="0" borderId="0" xfId="19" applyNumberFormat="1"/>
    <xf numFmtId="0" fontId="3" fillId="0" borderId="3" xfId="0" applyFont="1" applyBorder="1" applyAlignment="1">
      <alignment wrapText="1"/>
    </xf>
    <xf numFmtId="0" fontId="3" fillId="0" borderId="3" xfId="0" applyFont="1" applyBorder="1" applyAlignment="1">
      <alignment horizontal="center" wrapText="1"/>
    </xf>
    <xf numFmtId="0" fontId="44" fillId="0" borderId="0" xfId="19" applyFont="1"/>
    <xf numFmtId="0" fontId="1" fillId="0" borderId="0" xfId="19" applyAlignment="1">
      <alignment horizontal="right"/>
    </xf>
    <xf numFmtId="0" fontId="3" fillId="0" borderId="0" xfId="19" applyFont="1" applyAlignment="1">
      <alignment horizontal="right"/>
    </xf>
    <xf numFmtId="0" fontId="45" fillId="0" borderId="0" xfId="19" applyFont="1"/>
    <xf numFmtId="0" fontId="23" fillId="0" borderId="0" xfId="19" applyFont="1" applyAlignment="1">
      <alignment horizontal="right"/>
    </xf>
    <xf numFmtId="0" fontId="46" fillId="0" borderId="0" xfId="19" applyFont="1" applyAlignment="1">
      <alignment horizontal="right"/>
    </xf>
    <xf numFmtId="0" fontId="47" fillId="0" borderId="0" xfId="19" applyFont="1"/>
    <xf numFmtId="166" fontId="46" fillId="0" borderId="3" xfId="18" applyNumberFormat="1" applyFont="1" applyBorder="1" applyAlignment="1">
      <alignment horizontal="center"/>
    </xf>
    <xf numFmtId="0" fontId="46" fillId="0" borderId="3" xfId="19" applyFont="1" applyBorder="1" applyAlignment="1">
      <alignment horizontal="center"/>
    </xf>
    <xf numFmtId="0" fontId="46" fillId="0" borderId="0" xfId="19" applyFont="1" applyAlignment="1">
      <alignment horizontal="center"/>
    </xf>
    <xf numFmtId="0" fontId="3" fillId="0" borderId="3" xfId="19" applyFont="1" applyBorder="1" applyAlignment="1">
      <alignment wrapText="1"/>
    </xf>
    <xf numFmtId="0" fontId="48" fillId="0" borderId="0" xfId="19" applyFont="1"/>
    <xf numFmtId="0" fontId="49" fillId="0" borderId="0" xfId="19" applyFont="1"/>
    <xf numFmtId="173" fontId="0" fillId="0" borderId="0" xfId="23" applyNumberFormat="1" applyFont="1"/>
    <xf numFmtId="0" fontId="23" fillId="0" borderId="0" xfId="19" applyFont="1"/>
    <xf numFmtId="173" fontId="0" fillId="0" borderId="0" xfId="18" applyNumberFormat="1" applyFont="1"/>
    <xf numFmtId="14" fontId="23" fillId="0" borderId="0" xfId="19" applyNumberFormat="1" applyFont="1"/>
    <xf numFmtId="173" fontId="0" fillId="0" borderId="23" xfId="23" applyNumberFormat="1" applyFont="1" applyBorder="1"/>
    <xf numFmtId="173" fontId="0" fillId="0" borderId="0" xfId="23" applyNumberFormat="1" applyFont="1" applyBorder="1"/>
    <xf numFmtId="0" fontId="51" fillId="0" borderId="0" xfId="19" applyFont="1"/>
    <xf numFmtId="0" fontId="48" fillId="0" borderId="0" xfId="24" applyFont="1"/>
    <xf numFmtId="166" fontId="1" fillId="0" borderId="0" xfId="19" applyNumberFormat="1"/>
    <xf numFmtId="0" fontId="44" fillId="0" borderId="0" xfId="24" applyFont="1"/>
    <xf numFmtId="166" fontId="1" fillId="0" borderId="0" xfId="25" applyNumberFormat="1" applyFont="1"/>
    <xf numFmtId="0" fontId="47" fillId="0" borderId="0" xfId="24" applyFont="1" applyAlignment="1">
      <alignment horizontal="right"/>
    </xf>
    <xf numFmtId="0" fontId="45" fillId="0" borderId="0" xfId="24" applyFont="1"/>
    <xf numFmtId="0" fontId="47" fillId="0" borderId="0" xfId="19" applyFont="1" applyAlignment="1">
      <alignment horizontal="right"/>
    </xf>
    <xf numFmtId="0" fontId="47" fillId="0" borderId="0" xfId="24" applyFont="1"/>
    <xf numFmtId="0" fontId="52" fillId="0" borderId="0" xfId="24" applyFont="1"/>
    <xf numFmtId="166" fontId="47" fillId="0" borderId="3" xfId="25" applyNumberFormat="1" applyFont="1" applyBorder="1" applyAlignment="1">
      <alignment horizontal="center"/>
    </xf>
    <xf numFmtId="0" fontId="47" fillId="0" borderId="3" xfId="24" applyFont="1" applyBorder="1" applyAlignment="1">
      <alignment horizontal="center"/>
    </xf>
    <xf numFmtId="0" fontId="49" fillId="0" borderId="0" xfId="24" applyFont="1"/>
    <xf numFmtId="173" fontId="1" fillId="0" borderId="0" xfId="26" applyNumberFormat="1" applyFont="1"/>
    <xf numFmtId="17" fontId="48" fillId="0" borderId="0" xfId="24" applyNumberFormat="1" applyFont="1"/>
    <xf numFmtId="0" fontId="48" fillId="0" borderId="0" xfId="24" applyFont="1" applyAlignment="1">
      <alignment horizontal="center"/>
    </xf>
    <xf numFmtId="166" fontId="50" fillId="0" borderId="0" xfId="25" applyNumberFormat="1" applyFont="1"/>
    <xf numFmtId="0" fontId="53" fillId="0" borderId="0" xfId="24" applyFont="1"/>
    <xf numFmtId="166" fontId="1" fillId="0" borderId="0" xfId="25" applyNumberFormat="1" applyFont="1" applyFill="1"/>
    <xf numFmtId="173" fontId="1" fillId="0" borderId="23" xfId="26" applyNumberFormat="1" applyFont="1" applyBorder="1"/>
    <xf numFmtId="173" fontId="23" fillId="0" borderId="0" xfId="23" applyNumberFormat="1" applyFont="1"/>
    <xf numFmtId="165" fontId="6" fillId="0" borderId="0" xfId="27" applyNumberFormat="1" applyFont="1"/>
    <xf numFmtId="38" fontId="5" fillId="0" borderId="0" xfId="27" applyNumberFormat="1" applyFont="1"/>
    <xf numFmtId="10" fontId="5" fillId="0" borderId="0" xfId="4" applyNumberFormat="1" applyFont="1" applyAlignment="1">
      <alignment horizontal="center"/>
    </xf>
    <xf numFmtId="38" fontId="5" fillId="0" borderId="0" xfId="27" applyNumberFormat="1" applyFont="1" applyAlignment="1">
      <alignment horizontal="center"/>
    </xf>
    <xf numFmtId="170" fontId="5" fillId="0" borderId="0" xfId="4" applyNumberFormat="1" applyFont="1" applyAlignment="1">
      <alignment horizontal="center"/>
    </xf>
    <xf numFmtId="37" fontId="6" fillId="0" borderId="0" xfId="28" applyNumberFormat="1" applyFont="1" applyAlignment="1">
      <alignment horizontal="right"/>
    </xf>
    <xf numFmtId="166" fontId="55" fillId="0" borderId="0" xfId="5" applyNumberFormat="1" applyFont="1"/>
    <xf numFmtId="164" fontId="5" fillId="0" borderId="0" xfId="27" applyFont="1"/>
    <xf numFmtId="38" fontId="6" fillId="0" borderId="0" xfId="27" applyNumberFormat="1" applyFont="1"/>
    <xf numFmtId="164" fontId="6" fillId="0" borderId="0" xfId="27" applyFont="1"/>
    <xf numFmtId="38" fontId="6" fillId="0" borderId="0" xfId="27" applyNumberFormat="1" applyFont="1" applyAlignment="1">
      <alignment horizontal="center"/>
    </xf>
    <xf numFmtId="37" fontId="6" fillId="0" borderId="0" xfId="28" applyNumberFormat="1" applyFont="1" applyAlignment="1">
      <alignment horizontal="center"/>
    </xf>
    <xf numFmtId="37" fontId="56" fillId="0" borderId="0" xfId="28" applyNumberFormat="1" applyFont="1" applyAlignment="1">
      <alignment horizontal="center"/>
    </xf>
    <xf numFmtId="0" fontId="5" fillId="0" borderId="0" xfId="27" applyNumberFormat="1" applyFont="1" applyAlignment="1">
      <alignment horizontal="center"/>
    </xf>
    <xf numFmtId="164" fontId="6" fillId="0" borderId="0" xfId="27" applyFont="1" applyAlignment="1">
      <alignment horizontal="center"/>
    </xf>
    <xf numFmtId="38" fontId="6" fillId="0" borderId="3" xfId="27" applyNumberFormat="1" applyFont="1" applyBorder="1" applyAlignment="1">
      <alignment horizontal="center"/>
    </xf>
    <xf numFmtId="176" fontId="5" fillId="0" borderId="0" xfId="27" applyNumberFormat="1" applyFont="1" applyAlignment="1">
      <alignment horizontal="centerContinuous"/>
    </xf>
    <xf numFmtId="38" fontId="5" fillId="0" borderId="0" xfId="27" applyNumberFormat="1" applyFont="1" applyAlignment="1">
      <alignment horizontal="centerContinuous"/>
    </xf>
    <xf numFmtId="38" fontId="6" fillId="0" borderId="3" xfId="27" applyNumberFormat="1" applyFont="1" applyBorder="1" applyAlignment="1">
      <alignment horizontal="center" wrapText="1"/>
    </xf>
    <xf numFmtId="176" fontId="6" fillId="0" borderId="0" xfId="27" applyNumberFormat="1" applyFont="1" applyAlignment="1">
      <alignment horizontal="centerContinuous"/>
    </xf>
    <xf numFmtId="0" fontId="6" fillId="0" borderId="0" xfId="27" applyNumberFormat="1" applyFont="1" applyAlignment="1">
      <alignment horizontal="center"/>
    </xf>
    <xf numFmtId="38" fontId="6" fillId="0" borderId="3" xfId="27" applyNumberFormat="1" applyFont="1" applyBorder="1"/>
    <xf numFmtId="38" fontId="5" fillId="0" borderId="3" xfId="27" applyNumberFormat="1" applyFont="1" applyBorder="1"/>
    <xf numFmtId="166" fontId="5" fillId="0" borderId="0" xfId="29" applyNumberFormat="1" applyFont="1"/>
    <xf numFmtId="173" fontId="5" fillId="0" borderId="23" xfId="30" applyNumberFormat="1" applyFont="1" applyBorder="1"/>
    <xf numFmtId="166" fontId="5" fillId="0" borderId="5" xfId="29" applyNumberFormat="1" applyFont="1" applyBorder="1"/>
    <xf numFmtId="173" fontId="5" fillId="0" borderId="0" xfId="30" applyNumberFormat="1" applyFont="1" applyBorder="1"/>
    <xf numFmtId="10" fontId="0" fillId="0" borderId="0" xfId="2" applyNumberFormat="1" applyFont="1"/>
    <xf numFmtId="38" fontId="0" fillId="0" borderId="0" xfId="0" applyNumberFormat="1"/>
    <xf numFmtId="166" fontId="0" fillId="0" borderId="0" xfId="0" applyNumberFormat="1"/>
    <xf numFmtId="37" fontId="23" fillId="0" borderId="0" xfId="0" applyNumberFormat="1" applyFont="1"/>
    <xf numFmtId="38" fontId="23" fillId="0" borderId="0" xfId="0" applyNumberFormat="1" applyFont="1"/>
    <xf numFmtId="166" fontId="23" fillId="0" borderId="0" xfId="0" applyNumberFormat="1" applyFont="1"/>
    <xf numFmtId="37" fontId="23" fillId="0" borderId="3" xfId="0" applyNumberFormat="1" applyFont="1" applyBorder="1"/>
    <xf numFmtId="0" fontId="23" fillId="0" borderId="0" xfId="0" applyFont="1"/>
    <xf numFmtId="10" fontId="0" fillId="0" borderId="3" xfId="2" applyNumberFormat="1" applyFont="1" applyBorder="1"/>
    <xf numFmtId="0" fontId="0" fillId="14" borderId="0" xfId="0" applyFill="1"/>
    <xf numFmtId="0" fontId="0" fillId="14" borderId="3" xfId="0" applyFill="1" applyBorder="1"/>
    <xf numFmtId="166" fontId="0" fillId="0" borderId="0" xfId="1" applyNumberFormat="1" applyFont="1"/>
    <xf numFmtId="166" fontId="0" fillId="0" borderId="3" xfId="1" applyNumberFormat="1" applyFont="1" applyBorder="1"/>
    <xf numFmtId="4" fontId="1" fillId="0" borderId="0" xfId="6" applyNumberFormat="1"/>
    <xf numFmtId="43" fontId="9" fillId="0" borderId="0" xfId="6" applyNumberFormat="1" applyFont="1"/>
    <xf numFmtId="43" fontId="0" fillId="0" borderId="0" xfId="0" applyNumberFormat="1"/>
    <xf numFmtId="0" fontId="0" fillId="0" borderId="3" xfId="0" applyBorder="1"/>
    <xf numFmtId="37" fontId="57" fillId="0" borderId="0" xfId="0" applyNumberFormat="1" applyFont="1"/>
    <xf numFmtId="0" fontId="57" fillId="0" borderId="0" xfId="0" applyFont="1"/>
    <xf numFmtId="10" fontId="1" fillId="0" borderId="0" xfId="2" applyNumberFormat="1" applyFont="1"/>
    <xf numFmtId="37" fontId="5" fillId="0" borderId="0" xfId="28" applyNumberFormat="1" applyFont="1" applyAlignment="1">
      <alignment horizontal="center"/>
    </xf>
    <xf numFmtId="0" fontId="5" fillId="0" borderId="0" xfId="27" applyNumberFormat="1" applyFont="1"/>
    <xf numFmtId="0" fontId="12" fillId="0" borderId="0" xfId="6" applyFont="1" applyAlignment="1">
      <alignment horizontal="centerContinuous"/>
    </xf>
    <xf numFmtId="0" fontId="9" fillId="0" borderId="0" xfId="6" applyFont="1" applyAlignment="1">
      <alignment horizontal="centerContinuous"/>
    </xf>
    <xf numFmtId="43" fontId="9" fillId="0" borderId="0" xfId="7" applyFont="1" applyFill="1" applyAlignment="1">
      <alignment horizontal="centerContinuous"/>
    </xf>
    <xf numFmtId="14" fontId="3" fillId="0" borderId="28" xfId="6" applyNumberFormat="1" applyFont="1" applyBorder="1" applyAlignment="1">
      <alignment horizontal="center"/>
    </xf>
    <xf numFmtId="14" fontId="3" fillId="0" borderId="29" xfId="6" applyNumberFormat="1" applyFont="1" applyBorder="1" applyAlignment="1">
      <alignment horizontal="center"/>
    </xf>
    <xf numFmtId="14" fontId="3" fillId="0" borderId="30" xfId="6" applyNumberFormat="1" applyFont="1" applyBorder="1" applyAlignment="1">
      <alignment horizontal="center"/>
    </xf>
    <xf numFmtId="0" fontId="58" fillId="0" borderId="0" xfId="6" applyFont="1"/>
    <xf numFmtId="166" fontId="9" fillId="0" borderId="19" xfId="7" applyNumberFormat="1" applyFont="1" applyFill="1" applyBorder="1" applyAlignment="1">
      <alignment horizontal="center"/>
    </xf>
    <xf numFmtId="166" fontId="9" fillId="0" borderId="9" xfId="7" applyNumberFormat="1" applyFont="1" applyFill="1" applyBorder="1" applyAlignment="1">
      <alignment horizontal="center"/>
    </xf>
    <xf numFmtId="166" fontId="9" fillId="0" borderId="29" xfId="7" applyNumberFormat="1" applyFont="1" applyFill="1" applyBorder="1" applyAlignment="1">
      <alignment horizontal="center"/>
    </xf>
    <xf numFmtId="0" fontId="32" fillId="0" borderId="10" xfId="3" applyFont="1" applyBorder="1"/>
    <xf numFmtId="166" fontId="9" fillId="0" borderId="0" xfId="6" applyNumberFormat="1" applyFont="1"/>
    <xf numFmtId="0" fontId="9" fillId="0" borderId="30" xfId="6" applyFont="1" applyBorder="1" applyAlignment="1">
      <alignment horizontal="center"/>
    </xf>
    <xf numFmtId="43" fontId="9" fillId="0" borderId="0" xfId="5" applyFont="1" applyFill="1" applyAlignment="1">
      <alignment horizontal="center"/>
    </xf>
    <xf numFmtId="0" fontId="9" fillId="0" borderId="18" xfId="6" applyFont="1" applyBorder="1"/>
    <xf numFmtId="0" fontId="9" fillId="0" borderId="29" xfId="6" applyFont="1" applyBorder="1" applyAlignment="1">
      <alignment horizontal="center"/>
    </xf>
    <xf numFmtId="166" fontId="9" fillId="0" borderId="0" xfId="5" applyNumberFormat="1" applyFont="1" applyFill="1"/>
    <xf numFmtId="43" fontId="5" fillId="0" borderId="7" xfId="5" applyFont="1" applyFill="1" applyBorder="1" applyAlignment="1">
      <alignment horizontal="center"/>
    </xf>
    <xf numFmtId="43" fontId="17" fillId="0" borderId="10" xfId="5" applyFont="1" applyFill="1" applyBorder="1" applyAlignment="1">
      <alignment horizontal="center"/>
    </xf>
    <xf numFmtId="43" fontId="5" fillId="0" borderId="10" xfId="5" applyFont="1" applyFill="1" applyBorder="1" applyAlignment="1">
      <alignment horizontal="center"/>
    </xf>
    <xf numFmtId="9" fontId="18" fillId="0" borderId="15" xfId="4" applyFont="1" applyFill="1" applyBorder="1" applyAlignment="1">
      <alignment horizontal="center"/>
    </xf>
    <xf numFmtId="9" fontId="18" fillId="0" borderId="31" xfId="4" applyFont="1" applyFill="1" applyBorder="1" applyAlignment="1">
      <alignment horizontal="center"/>
    </xf>
    <xf numFmtId="9" fontId="5" fillId="0" borderId="10" xfId="4" applyFont="1" applyFill="1" applyBorder="1" applyAlignment="1">
      <alignment horizontal="right"/>
    </xf>
    <xf numFmtId="9" fontId="5" fillId="0" borderId="9" xfId="4" applyFont="1" applyFill="1" applyBorder="1" applyAlignment="1">
      <alignment horizontal="center"/>
    </xf>
    <xf numFmtId="9" fontId="5" fillId="0" borderId="10" xfId="4" applyFont="1" applyFill="1" applyBorder="1" applyAlignment="1">
      <alignment horizontal="center"/>
    </xf>
    <xf numFmtId="9" fontId="5" fillId="0" borderId="11" xfId="4" applyFont="1" applyFill="1" applyBorder="1" applyAlignment="1">
      <alignment horizontal="center"/>
    </xf>
    <xf numFmtId="9" fontId="5" fillId="0" borderId="13" xfId="4" applyFont="1" applyFill="1" applyBorder="1" applyAlignment="1">
      <alignment horizontal="center"/>
    </xf>
    <xf numFmtId="9" fontId="5" fillId="0" borderId="13" xfId="4" applyFont="1" applyFill="1" applyBorder="1" applyAlignment="1">
      <alignment horizontal="right"/>
    </xf>
    <xf numFmtId="0" fontId="9" fillId="0" borderId="0" xfId="6" applyFont="1" applyAlignment="1">
      <alignment horizontal="right"/>
    </xf>
    <xf numFmtId="166" fontId="9" fillId="0" borderId="0" xfId="5" applyNumberFormat="1" applyFont="1" applyFill="1" applyAlignment="1">
      <alignment horizontal="center"/>
    </xf>
    <xf numFmtId="0" fontId="58" fillId="0" borderId="0" xfId="6" applyFont="1" applyAlignment="1">
      <alignment wrapText="1"/>
    </xf>
    <xf numFmtId="166" fontId="9" fillId="0" borderId="0" xfId="5" applyNumberFormat="1" applyFont="1" applyFill="1" applyAlignment="1">
      <alignment wrapText="1"/>
    </xf>
    <xf numFmtId="0" fontId="9" fillId="0" borderId="0" xfId="6" applyFont="1" applyAlignment="1">
      <alignment horizontal="right" wrapText="1"/>
    </xf>
    <xf numFmtId="166" fontId="9" fillId="0" borderId="3" xfId="6" applyNumberFormat="1" applyFont="1" applyBorder="1" applyAlignment="1">
      <alignment wrapText="1"/>
    </xf>
    <xf numFmtId="166" fontId="9" fillId="0" borderId="32" xfId="5" applyNumberFormat="1" applyFont="1" applyFill="1" applyBorder="1" applyAlignment="1">
      <alignment wrapText="1"/>
    </xf>
    <xf numFmtId="166" fontId="9" fillId="0" borderId="3" xfId="5" applyNumberFormat="1" applyFont="1" applyFill="1" applyBorder="1" applyAlignment="1">
      <alignment wrapText="1"/>
    </xf>
    <xf numFmtId="166" fontId="14" fillId="0" borderId="3" xfId="7" applyNumberFormat="1" applyFont="1" applyFill="1" applyBorder="1" applyAlignment="1">
      <alignment horizontal="center" wrapText="1"/>
    </xf>
    <xf numFmtId="166" fontId="14" fillId="0" borderId="0" xfId="7" applyNumberFormat="1" applyFont="1" applyFill="1" applyBorder="1" applyAlignment="1">
      <alignment horizontal="center" wrapText="1"/>
    </xf>
    <xf numFmtId="0" fontId="9" fillId="0" borderId="10" xfId="6" applyFont="1" applyBorder="1" applyAlignment="1">
      <alignment wrapText="1"/>
    </xf>
    <xf numFmtId="10" fontId="5" fillId="0" borderId="0" xfId="4" applyNumberFormat="1" applyFont="1" applyFill="1" applyAlignment="1">
      <alignment horizontal="center"/>
    </xf>
    <xf numFmtId="170" fontId="5" fillId="0" borderId="0" xfId="4" applyNumberFormat="1" applyFont="1" applyFill="1" applyAlignment="1">
      <alignment horizontal="center"/>
    </xf>
    <xf numFmtId="166" fontId="55" fillId="0" borderId="0" xfId="5" applyNumberFormat="1" applyFont="1" applyFill="1"/>
    <xf numFmtId="166" fontId="5" fillId="0" borderId="0" xfId="29" applyNumberFormat="1" applyFont="1" applyFill="1"/>
    <xf numFmtId="173" fontId="5" fillId="0" borderId="23" xfId="30" applyNumberFormat="1" applyFont="1" applyFill="1" applyBorder="1"/>
    <xf numFmtId="166" fontId="5" fillId="0" borderId="5" xfId="29" applyNumberFormat="1" applyFont="1" applyFill="1" applyBorder="1"/>
    <xf numFmtId="173" fontId="5" fillId="0" borderId="0" xfId="30" applyNumberFormat="1" applyFont="1" applyFill="1" applyBorder="1"/>
    <xf numFmtId="10" fontId="5" fillId="0" borderId="0" xfId="2" applyNumberFormat="1" applyFont="1" applyFill="1"/>
    <xf numFmtId="10" fontId="0" fillId="0" borderId="0" xfId="21" applyNumberFormat="1" applyFont="1" applyFill="1" applyAlignment="1">
      <alignment horizontal="right"/>
    </xf>
    <xf numFmtId="170" fontId="0" fillId="0" borderId="0" xfId="21" applyNumberFormat="1" applyFont="1" applyFill="1"/>
    <xf numFmtId="44" fontId="0" fillId="0" borderId="0" xfId="22" applyFont="1" applyFill="1"/>
    <xf numFmtId="172" fontId="0" fillId="0" borderId="0" xfId="21" applyNumberFormat="1" applyFont="1" applyFill="1" applyAlignment="1">
      <alignment horizontal="right"/>
    </xf>
    <xf numFmtId="10" fontId="39" fillId="0" borderId="0" xfId="21" applyNumberFormat="1" applyFont="1" applyFill="1" applyAlignment="1">
      <alignment horizontal="right"/>
    </xf>
    <xf numFmtId="10" fontId="43" fillId="0" borderId="0" xfId="21" applyNumberFormat="1" applyFont="1" applyFill="1" applyAlignment="1">
      <alignment horizontal="right"/>
    </xf>
    <xf numFmtId="9" fontId="0" fillId="0" borderId="0" xfId="21" applyFont="1" applyFill="1"/>
    <xf numFmtId="0" fontId="59" fillId="0" borderId="0" xfId="0" applyFont="1"/>
    <xf numFmtId="0" fontId="12" fillId="0" borderId="16" xfId="6" applyFont="1" applyBorder="1" applyAlignment="1">
      <alignment horizontal="center"/>
    </xf>
    <xf numFmtId="0" fontId="12" fillId="0" borderId="17" xfId="6" applyFont="1" applyBorder="1" applyAlignment="1">
      <alignment horizontal="center"/>
    </xf>
    <xf numFmtId="0" fontId="12" fillId="0" borderId="18" xfId="6" applyFont="1" applyBorder="1" applyAlignment="1">
      <alignment horizontal="center"/>
    </xf>
    <xf numFmtId="38" fontId="5" fillId="0" borderId="0" xfId="3" applyNumberFormat="1" applyFont="1" applyAlignment="1">
      <alignment horizontal="left" vertical="top" wrapText="1"/>
    </xf>
    <xf numFmtId="174" fontId="6" fillId="0" borderId="0" xfId="27" applyNumberFormat="1" applyFont="1" applyAlignment="1">
      <alignment horizontal="left"/>
    </xf>
    <xf numFmtId="175" fontId="6" fillId="0" borderId="0" xfId="27" applyNumberFormat="1" applyFont="1" applyAlignment="1">
      <alignment horizontal="left"/>
    </xf>
    <xf numFmtId="0" fontId="37" fillId="13" borderId="0" xfId="20" applyFill="1" applyAlignment="1">
      <alignment horizontal="center" vertical="top" wrapText="1"/>
    </xf>
    <xf numFmtId="0" fontId="31" fillId="13" borderId="0" xfId="20" applyFont="1" applyFill="1" applyAlignment="1">
      <alignment horizontal="center" vertical="top" wrapText="1"/>
    </xf>
    <xf numFmtId="0" fontId="38" fillId="0" borderId="0" xfId="20" applyFont="1" applyAlignment="1">
      <alignment horizontal="left" indent="1"/>
    </xf>
    <xf numFmtId="14" fontId="6" fillId="0" borderId="0" xfId="27" applyNumberFormat="1" applyFont="1" applyAlignment="1">
      <alignment horizontal="left"/>
    </xf>
    <xf numFmtId="0" fontId="3" fillId="0" borderId="3" xfId="0" applyFont="1" applyBorder="1" applyAlignment="1">
      <alignment horizontal="center"/>
    </xf>
  </cellXfs>
  <cellStyles count="31">
    <cellStyle name="40% - Accent3 2" xfId="17" xr:uid="{0B62D436-B7B4-44D5-A86E-2B4D5CC12522}"/>
    <cellStyle name="Comma" xfId="1" builtinId="3"/>
    <cellStyle name="Comma 2" xfId="5" xr:uid="{E4581D44-16ED-4628-B175-C78041D0D20E}"/>
    <cellStyle name="Comma 2 11" xfId="25" xr:uid="{76A80FD7-1AD0-47C8-886D-FCB5BBB06E36}"/>
    <cellStyle name="Comma 2 9" xfId="29" xr:uid="{9BD2B38D-992A-4A4C-B20A-45F454DBAEE9}"/>
    <cellStyle name="Comma 25" xfId="7" xr:uid="{B2E507E5-2611-4DFC-811B-7ECCBE78EFE6}"/>
    <cellStyle name="Comma 33" xfId="14" xr:uid="{6E296AD2-6159-4CD7-90C6-CA507B8F53E2}"/>
    <cellStyle name="Comma 52" xfId="18" xr:uid="{4AAF9062-F69C-4854-91B2-B5C3A23AF7DB}"/>
    <cellStyle name="Currency 2" xfId="22" xr:uid="{35A95597-5DE1-42A0-82AA-915A7E843F47}"/>
    <cellStyle name="Currency 2 6" xfId="30" xr:uid="{288F9D22-4008-47E2-8ED0-90565A412B29}"/>
    <cellStyle name="Currency 2 9" xfId="26" xr:uid="{432CB19F-77CE-4BB8-B233-2933DA905E02}"/>
    <cellStyle name="Currency 23" xfId="23" xr:uid="{9A9D21C7-B8C5-4FC7-AA90-D872180AE1D5}"/>
    <cellStyle name="Input 2" xfId="16" xr:uid="{AE54B6B0-236E-4C9F-B918-90AEB4F24447}"/>
    <cellStyle name="Input 2 2" xfId="13" xr:uid="{8AE2AC15-A278-4379-8156-3E8F1F790EB6}"/>
    <cellStyle name="Input 6" xfId="10" xr:uid="{39DCBFC4-300B-4145-BAD0-3EC9363C48EA}"/>
    <cellStyle name="Normal" xfId="0" builtinId="0"/>
    <cellStyle name="Normal 10" xfId="27" xr:uid="{7A5C2809-505A-4B7B-B53C-FE2946C7B8C9}"/>
    <cellStyle name="Normal 10 7" xfId="8" xr:uid="{AB9E616A-B52C-4C49-8D08-2C10590BC290}"/>
    <cellStyle name="Normal 2" xfId="3" xr:uid="{4B430B63-4EC7-41CB-B567-5BF7F6E862C1}"/>
    <cellStyle name="Normal 2 101" xfId="20" xr:uid="{1CAD87E6-1814-4C3A-A6E3-860F59B77254}"/>
    <cellStyle name="Normal 2 102" xfId="24" xr:uid="{AEC4552C-095D-47D8-B596-E2750AF5480A}"/>
    <cellStyle name="Normal 2 2 7" xfId="9" xr:uid="{9E2B8680-A7B2-41C4-92BF-B1199658BF35}"/>
    <cellStyle name="Normal 45" xfId="6" xr:uid="{459F9264-BBE0-4C86-850F-045351C7E936}"/>
    <cellStyle name="Normal 56 2" xfId="12" xr:uid="{CAD3498A-7DF0-4F0A-8867-B02B5A0B6179}"/>
    <cellStyle name="Normal 83" xfId="19" xr:uid="{8724925B-254A-4429-A2AD-F46FDE61D551}"/>
    <cellStyle name="Normal_PF.PLANT.wp" xfId="28" xr:uid="{75634F16-92E6-4C85-B10C-53F3BA67755A}"/>
    <cellStyle name="Percent" xfId="2" builtinId="5"/>
    <cellStyle name="Percent 13" xfId="11" xr:uid="{7835AB62-F848-43F1-A9A5-072DFCCA4EF1}"/>
    <cellStyle name="Percent 19" xfId="15" xr:uid="{AD01B4C7-AEC1-4F6C-B7D4-A2C18FC46A6E}"/>
    <cellStyle name="Percent 2" xfId="4" xr:uid="{B86A1C62-E7EC-4F01-8917-B53342C62B45}"/>
    <cellStyle name="Percent 3" xfId="21" xr:uid="{4CDE3B7A-14B7-4676-9CE8-221CB7EC4ED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63" Type="http://schemas.openxmlformats.org/officeDocument/2006/relationships/externalLink" Target="externalLinks/externalLink34.xml"/><Relationship Id="rId68" Type="http://schemas.openxmlformats.org/officeDocument/2006/relationships/externalLink" Target="externalLinks/externalLink39.xml"/><Relationship Id="rId84" Type="http://schemas.openxmlformats.org/officeDocument/2006/relationships/externalLink" Target="externalLinks/externalLink55.xml"/><Relationship Id="rId89" Type="http://schemas.openxmlformats.org/officeDocument/2006/relationships/externalLink" Target="externalLinks/externalLink60.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53" Type="http://schemas.openxmlformats.org/officeDocument/2006/relationships/externalLink" Target="externalLinks/externalLink24.xml"/><Relationship Id="rId58" Type="http://schemas.openxmlformats.org/officeDocument/2006/relationships/externalLink" Target="externalLinks/externalLink29.xml"/><Relationship Id="rId74" Type="http://schemas.openxmlformats.org/officeDocument/2006/relationships/externalLink" Target="externalLinks/externalLink45.xml"/><Relationship Id="rId79" Type="http://schemas.openxmlformats.org/officeDocument/2006/relationships/externalLink" Target="externalLinks/externalLink50.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61.xml"/><Relationship Id="rId95" Type="http://schemas.openxmlformats.org/officeDocument/2006/relationships/externalLink" Target="externalLinks/externalLink6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64" Type="http://schemas.openxmlformats.org/officeDocument/2006/relationships/externalLink" Target="externalLinks/externalLink35.xml"/><Relationship Id="rId69" Type="http://schemas.openxmlformats.org/officeDocument/2006/relationships/externalLink" Target="externalLinks/externalLink40.xml"/><Relationship Id="rId80" Type="http://schemas.openxmlformats.org/officeDocument/2006/relationships/externalLink" Target="externalLinks/externalLink51.xml"/><Relationship Id="rId85" Type="http://schemas.openxmlformats.org/officeDocument/2006/relationships/externalLink" Target="externalLinks/externalLink5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59" Type="http://schemas.openxmlformats.org/officeDocument/2006/relationships/externalLink" Target="externalLinks/externalLink30.xml"/><Relationship Id="rId103"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externalLink" Target="externalLinks/externalLink33.xml"/><Relationship Id="rId70" Type="http://schemas.openxmlformats.org/officeDocument/2006/relationships/externalLink" Target="externalLinks/externalLink41.xml"/><Relationship Id="rId75" Type="http://schemas.openxmlformats.org/officeDocument/2006/relationships/externalLink" Target="externalLinks/externalLink46.xml"/><Relationship Id="rId83" Type="http://schemas.openxmlformats.org/officeDocument/2006/relationships/externalLink" Target="externalLinks/externalLink54.xml"/><Relationship Id="rId88" Type="http://schemas.openxmlformats.org/officeDocument/2006/relationships/externalLink" Target="externalLinks/externalLink59.xml"/><Relationship Id="rId91" Type="http://schemas.openxmlformats.org/officeDocument/2006/relationships/externalLink" Target="externalLinks/externalLink62.xml"/><Relationship Id="rId96" Type="http://schemas.openxmlformats.org/officeDocument/2006/relationships/externalLink" Target="externalLinks/externalLink6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externalLink" Target="externalLinks/externalLink28.xml"/><Relationship Id="rId10" Type="http://schemas.openxmlformats.org/officeDocument/2006/relationships/worksheet" Target="worksheets/sheet10.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externalLink" Target="externalLinks/externalLink31.xml"/><Relationship Id="rId65" Type="http://schemas.openxmlformats.org/officeDocument/2006/relationships/externalLink" Target="externalLinks/externalLink36.xml"/><Relationship Id="rId73" Type="http://schemas.openxmlformats.org/officeDocument/2006/relationships/externalLink" Target="externalLinks/externalLink44.xml"/><Relationship Id="rId78" Type="http://schemas.openxmlformats.org/officeDocument/2006/relationships/externalLink" Target="externalLinks/externalLink49.xml"/><Relationship Id="rId81" Type="http://schemas.openxmlformats.org/officeDocument/2006/relationships/externalLink" Target="externalLinks/externalLink52.xml"/><Relationship Id="rId86" Type="http://schemas.openxmlformats.org/officeDocument/2006/relationships/externalLink" Target="externalLinks/externalLink57.xml"/><Relationship Id="rId94" Type="http://schemas.openxmlformats.org/officeDocument/2006/relationships/externalLink" Target="externalLinks/externalLink65.xml"/><Relationship Id="rId99" Type="http://schemas.openxmlformats.org/officeDocument/2006/relationships/styles" Target="styles.xml"/><Relationship Id="rId10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0.xml"/><Relationship Id="rId34" Type="http://schemas.openxmlformats.org/officeDocument/2006/relationships/externalLink" Target="externalLinks/externalLink5.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76" Type="http://schemas.openxmlformats.org/officeDocument/2006/relationships/externalLink" Target="externalLinks/externalLink47.xml"/><Relationship Id="rId97" Type="http://schemas.openxmlformats.org/officeDocument/2006/relationships/externalLink" Target="externalLinks/externalLink68.xml"/><Relationship Id="rId104"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42.xml"/><Relationship Id="rId92" Type="http://schemas.openxmlformats.org/officeDocument/2006/relationships/externalLink" Target="externalLinks/externalLink6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66" Type="http://schemas.openxmlformats.org/officeDocument/2006/relationships/externalLink" Target="externalLinks/externalLink37.xml"/><Relationship Id="rId87" Type="http://schemas.openxmlformats.org/officeDocument/2006/relationships/externalLink" Target="externalLinks/externalLink58.xml"/><Relationship Id="rId61" Type="http://schemas.openxmlformats.org/officeDocument/2006/relationships/externalLink" Target="externalLinks/externalLink32.xml"/><Relationship Id="rId82" Type="http://schemas.openxmlformats.org/officeDocument/2006/relationships/externalLink" Target="externalLinks/externalLink5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56" Type="http://schemas.openxmlformats.org/officeDocument/2006/relationships/externalLink" Target="externalLinks/externalLink27.xml"/><Relationship Id="rId77" Type="http://schemas.openxmlformats.org/officeDocument/2006/relationships/externalLink" Target="externalLinks/externalLink48.xml"/><Relationship Id="rId100" Type="http://schemas.openxmlformats.org/officeDocument/2006/relationships/sharedStrings" Target="sharedStrings.xml"/><Relationship Id="rId105"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2.xml"/><Relationship Id="rId72" Type="http://schemas.openxmlformats.org/officeDocument/2006/relationships/externalLink" Target="externalLinks/externalLink43.xml"/><Relationship Id="rId93" Type="http://schemas.openxmlformats.org/officeDocument/2006/relationships/externalLink" Target="externalLinks/externalLink64.xml"/><Relationship Id="rId98"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7.xml"/><Relationship Id="rId67" Type="http://schemas.openxmlformats.org/officeDocument/2006/relationships/externalLink" Target="externalLinks/externalLink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6</xdr:col>
      <xdr:colOff>552000</xdr:colOff>
      <xdr:row>14</xdr:row>
      <xdr:rowOff>107752</xdr:rowOff>
    </xdr:to>
    <xdr:pic>
      <xdr:nvPicPr>
        <xdr:cNvPr id="2" name="Picture 1">
          <a:extLst>
            <a:ext uri="{FF2B5EF4-FFF2-40B4-BE49-F238E27FC236}">
              <a16:creationId xmlns:a16="http://schemas.microsoft.com/office/drawing/2014/main" id="{7C6023C5-5AF8-1369-72AE-E79C8C31DA82}"/>
            </a:ext>
          </a:extLst>
        </xdr:cNvPr>
        <xdr:cNvPicPr>
          <a:picLocks noChangeAspect="1"/>
        </xdr:cNvPicPr>
      </xdr:nvPicPr>
      <xdr:blipFill>
        <a:blip xmlns:r="http://schemas.openxmlformats.org/officeDocument/2006/relationships" r:embed="rId1"/>
        <a:stretch>
          <a:fillRect/>
        </a:stretch>
      </xdr:blipFill>
      <xdr:spPr>
        <a:xfrm>
          <a:off x="609600" y="1143000"/>
          <a:ext cx="3600000" cy="1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rixgroup.sharepoint.com/Inc/Corp%20Finance%20Inc/Financial%20Reporting/Consolidation/EXCEL/2005/3rdQTR05/Sept05R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ibna.msds.wachovia.net\root\shared\BHC\Projects\Public%20Projects\Rise%20and%20Shine%20(014690201)\4%20Excel\zArchive\Integrated%20M&amp;A%20Model%20(OL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ibna.msds.wachovia.net\root\Documents%20and%20Settings\a663928\Desktop\Utilities,%20Inc%20-%20HARD%20DRIVE\2011%20Memos%20&amp;%20Analysis\Project%20Hydro%20Star\Model\Tomahawk%20Training\Pfizer%20&amp;%20Wyeth%20Merger%20Model%20MASTER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orixgroup.sharepoint.com/Clients/TRITON/99prov/99prov/TCILIND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corixgroup.sharepoint.com/Data/KazueWork/Workgeneral/Triton/6-30-01Provision-TCI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cp-wpp-ap67.pepcoholdings.biz/CaseWorks/225/DirectTestimony/Library/Morin/Morin%20Exhibits%20Delmarva%20Del%20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Pure%20Fishing\MODEL%20TO%20BANKS\Pure%20Fishing%20Base%20Case%202003%20Monthly%20Model%20031203.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COGNOS%202007%207000%20CC_GL%20Expense%2012-30-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25.0.81\ratecase\NC\123-Nero\2008%20RC\Filling%20Template\Final%20Filing\Nero%2008%20RC%20Filing.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iwater.com\files\Accounting\Financial%20Dept\Aaron%20C\COA\Copy%20of%20Corix_COA%20AJC%20202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iwater.com\files\Rate%20Case\Illinois\%232014%20IL%20Consolidated%20Rate%20Case\Templates\IL%20Template%20V18%20(2015%20BGT,%20Repress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bna.msds.wachovia.net\root\CAPITAL\98\1stCE\TWCAPEX.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0.0.1.157\Financial\FINANCIAL%20DEPT\FPA\ROE%20Schedules\2005%2012%20December\123105%20ROE%202-3v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iwater.com\files\Rate%20Case\Illinois\%232017%20IL%20Consolidated%20Rate%20Case\Filing%20Template\USI%20IL%20Consol%20RC%20Filing%20Template%202017.10.31%20CONFIDENTIAL_WP.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Mitchell.Higgins\AppData\Local\Microsoft\Windows\INetCache\Content.Outlook\A48AXB0P\Capital%20Plan%20Template%20RU%20-%204.29.2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045R8\NAMES.WK4"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saqil\Desktop\Excel%20Practice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uiwater.sharepoint.com/finance/Forecast/July%202010/Master%20File/Master%20File%20v0%20070210%20SL.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center\usg\Utility%20Services%20Data\13-0191%20-%20San%20Jose%20Water%20(09)(PMA)\13-0172%20-%20Missouri%20American%20(PMA)\Rebuttal\Janous'%20Corrected%20CAP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saqil\AppData\Local\Microsoft\Windows\Temporary%20Internet%20Files\Content.Outlook\5XCJ8C1C\CUII%20Cause%20No.%2044724%20-%20Filing%20Template%20-%20Final.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iwater.com\files\Users\Dylan%20D'Ascendis\Box%20Sync\Return%20on%20Equity\ROE%20Models\Bloomberg\Bloomberg%20output\Beta%20Workbook.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asclufs\FolderRedirection\Leveraged%20Finance\Diversified%20Industries\Manufacturing%20and%20Ind.%20Tech\P&amp;L%20Coal\P&amp;L%20Coal%202002%20Deal\Credit\Natural%20Gas%20and%20GDP%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Inc\Corp%20Finance%20Inc\Financial%20Reporting\Consolidation\EXCEL\2005\3rdQTR05\Sept05R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asclufs\FolderRedirection\Inv_grad\Energy\RV%20Secondary%20Energy%202005%20Jan%20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uiwater.sharepoint.com/Finance/Personal%20Folders/Sam/Revenue%20Analysis%20and%20Reconciliation/2012/08%20August/Revenue%20Reconciliation%20File%20new%208-2012%20-%20Used%20to%20Reconcile%20Recast%20Budget%20to%20FCST%20v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ddaniel.UIWATER\OneDrive%20-%20Water%20Service%20Corporation%201\CorixTexas%20FPA\CUTX%20Financials\2017-03%20(Mar)\2017%20EBITDA%20Variance%20Mar%20with%20report%20tab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Finance\Budget\2014\Corp%20Templates\Received\Loaded\2-OM-V2-102813-107-LS%20-%20by%20RH.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Pat.Sampsell\AppData\Local\Microsoft\Windows\INetCache\Content.Outlook\Y204UWDX\2020009%20Belvedere%20Plantation%20-%20Retirement%20Form%20-%208.19.2020.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cchome/Documents%20and%20Settings/bwshrake/Local%20Settings/Temporary%20Internet%20Files/Content.Outlook/JJT6KL69/Copy%20of%20Copy%20of%20CWSS%20ws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corixgroup.sharepoint.com/sites/MidwestMid-AtlanticGanttCharts/Shared%20Documents/General/Monthly%20Variance%20-%20FP&amp;A/2021/03%20Mar/202103%20CapEx%20-%20ILIN.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corixgroup.sharepoint.com/personal/dennis_daniel_ad_corixgroup_com/Documents/1%20ECU/MonthlyReporting/03-2020%20Mar/FlashReportECU_Mar2020_v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0.0.1.157\Financial\Documents%20and%20Settings\Phyllis%20Dobbs\Desktop\SE50%200630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ACCTNG\BARNETT\Sub%20297\Schedules\Sub%20297%20Settle%20Sc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rporate\data\USERS\CSpitz\Trends\Con-OpSu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uiwater-my.sharepoint.com/Users/ddaniel.UIWATER/OneDrive%20-%20Water%20Service%20Corporation%201/CorixTexas%20FPA/CUTX%20Financials/2017-03%20(Mar)/2017%20EBITDA%20Variance%20Mar%20with%20report%20tab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25.0.81\ratecase\NC\083-CWS%20Systems,%20Inc\2008%20RC\Additional%20rate%20case%20schedule%20templat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14-0741%20USI%20Rate%20Case\Unrestricted\Testimony\Direct%20Testimony\Utilities%20Inc\Confidential\USI%20IL%20Consol%20RC%20Filing%20Template%202014.10.31%20CONFIDENTIAL.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uiwater.sharepoint.com/HR/HR%20Shared/Headcount%20Verisons/2016/2016%2007%20Utilities%20Inc%20Headcount%20Report.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uiwater.sharepoint.com/Business%20Units/Midwest%20and%20Mid%20Atlantic/RC%20Summary/RC%20Summary%20and%20Tracking%2011_30_16%20-%20(2016%20BGT).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iwater.com\files\Rate%20Case\Illinois\%233-IL%20QIP-DSIC%20info\Other\QIP%20Template%20v2.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uey\Shares\PLDocs\JAL\8975\Database\13107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0.25.0.81\ratecase\NC\083-CWS%20Systems,%20Inc\2008%20RC\Misc%20Input\2007%20Financial%20Statements\183%202007%20TB%20reconstructed%20032608%20AA%20UA%20U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FINANCE\Frej\2009%20-%202010%20Utilities%20Inc%20rate%20cases\Water%20Sample\09-0548-549%20UI%20water%20sample%20non-constant%20DCF%20-%20growth%20test%2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R:\CH-PROJ\UtilitiesIncKY\063888-COS\5-ProjWrkng\B-PrelimRpt\Util%20KY%20COS%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Stephen%20&amp;%20Darren\2004%20Budget\Supply%20Budget%202004-Target%20%23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tate.in.us\file1\OUCC\Home\rcorey\CUII%2044724\44450%20Indiana%20American%20Future%20Test%20Yearf%20OUCC%20Schedu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uiwater.sharepoint.com/Rate%20Case/Indiana/IN%20Consolidation%202015%20Rate%20Case/Testimony/Direct%20Testimony/JPK/Expense%20Workbooks/Salaries%20and%20Wages%20Expense%20-%20CONFIDENTIAL.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uiwater.sharepoint.com/Rate%20Case/Indiana/IN%20Consolidation%202015%20Rate%20Case/Testimony/CUII%20Rebuttal/JPK/44724%20-%20Rebuttal%20CUII%20Schedules%20Final.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cos1298\AJK.xlw"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center\usg\Utility%20Services%20Data\13-0194%20-%20Illinois%20Amer.%20(09)(PMA)\Exhibit%20IL%20Ame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iwater.com\files\Business%20Units\Midwest%20and%20Mid%20Atlantic\Forecast\2021\2A-O&amp;M\2G-SAL\2021\FUSION%20Merit%20Increase%20Extract_SL_2021.03.24.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uey\Shares\Documents%20and%20Settings\Mga\Local%20Settings\Temporary%20Internet%20Files\OLK1A\Selection_sk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corixgroup.sharepoint.com/Rate%20Case/RATE.CASE.SUMMARY/2014/RC%20Summary%20and%20Tracking%2006_30_14.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032r8\NAMES.WK4"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iwater.com\files\Accounting\Financial%20Dept\FIXED%20ASSETS%20DEPT\Patrick\Misc%20Saved%20Files\oCT%2022%20CP%20Retirement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32r7\names.wk4"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nasclufs\FolderRedirection\DEBT%20JOURNAL%20ENTRIES\2013\12-%20Dec%202013\KU\J043-0110-1213%20AMORT%20EXP%20AND%20LOSS%20ON%20DEBTwith%20error%20correction.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FINANCE\Frej\2009%20-%202010%20Utilities%20Inc%20rate%20cases\Utility%20Sample\09-0548-549%20UI%20utility%20sample%20non-constant%20DCF%20growth%20test%2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ratecase\NC\083-CWS%20Systems,%20Inc\2008%20RC\Misc%20Input\2007%20Financial%20Statements\183%202007%20TB%20reconstructed%20032608%20AA%20UA%20UR.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uey\Shares\PLDocs\JAL\8767\Exhibit\Selection%20-%20Wepc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uiwater.sharepoint.com/Business%20Units/Midwest%20and%20Mid%20Atlantic/Forecast/2019/1A-REV/Other/Response%20to%20PSC%20DR%202-17%20(WSC%20Kentucky%20-%202018%20Historical%20TYE%202017%20Analysis%20-%20FINAL%20V23%20(April%20Tax%20Update)).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iwater.com\files\Rate%20Case\Pennsylvania\003-2016%20CUPA%20Rate%20Case\Prior%20Filing%20Templates\Penn%20Estates%20UI%20RC%20Filing%203.31.13%20Test%20Year%20(Final%20with%20Links)2.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0.25.0.81\ratecase\NC\121-Carolina%20Pines\2008%20RC\Filling%20Template\Carolina%20Pines%2008%20RC%20Final%20Filing.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center\Utility%20Services%20Data\13-0191%20-%20San%20Jose%20Water%20(09)(PMA)\13-0172%20-%20Missouri%20American%20(PMA)\Rebuttal\Janous'%20Corrected%20CAPM.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iwater.com\files\Documents%20and%20Settings\Debbie%20Fields\My%20Documents\Capital%20Budget\MasterPlan\West\West%202007\West%202007%20Capital%20from%20NB%200607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cgservices.com\twwusdata\Inc\Corp%20Finance%20Inc\Financial%20Reporting\Consolidation\EXCEL\2005\3rdQTR05\Sept05R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Model\New%20UI%20Model%204-2-12\Model%20Outputs%20v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ibna.msds.wachovia.net\root\Documents%20and%20Settings\a663928\Desktop\Utilities,%20Inc%20-%20HARD%20DRIVE\2011%20Memos%20&amp;%20Analysis\Project%20Hydro%20Star\Model\R&amp;S%20Model%20MAST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worksheets "/>
      <sheetName val="Print entries &amp; auto open"/>
      <sheetName val="EPS"/>
      <sheetName val="TGI-CONS."/>
      <sheetName val="JVs-G1"/>
      <sheetName val="JVs-G2"/>
      <sheetName val="NAT.GAS.DIST"/>
      <sheetName val="JVs-G3"/>
      <sheetName val="JVs-G4"/>
      <sheetName val="PATRO.TRANSPORT"/>
      <sheetName val="JVs-P1"/>
      <sheetName val="JVs-P2"/>
      <sheetName val="WATER&amp;UTIL"/>
      <sheetName val="JVs-W1"/>
      <sheetName val="JVs-W2"/>
      <sheetName val="OTHER ACTIVITIES"/>
      <sheetName val="JVs-OA1"/>
      <sheetName val="JVs-OA2"/>
      <sheetName val="TERASEN INC-CONSOLIDATED"/>
      <sheetName val="JVs-C1"/>
      <sheetName val="Invest&amp;Advances"/>
      <sheetName val="IntercoRev"/>
      <sheetName val="Mar 31, 2004"/>
      <sheetName val="Jun 30, 2004"/>
      <sheetName val="Sep 30, 2003"/>
      <sheetName val="Comments"/>
      <sheetName val="Dec 31, 2004"/>
      <sheetName val="TGI-CONS. ~ non-consolidated"/>
      <sheetName val="TERASEN INC-CONS - STATS CANADA"/>
      <sheetName val="Module3"/>
      <sheetName val="Monthly EBITDA by segment"/>
      <sheetName val="Setting"/>
      <sheetName val="P&amp;L"/>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Feeder IS"/>
      <sheetName val="Feeder BS"/>
      <sheetName val="IS"/>
      <sheetName val="BS"/>
      <sheetName val="Acq. LBO"/>
      <sheetName val="Convert"/>
      <sheetName val="WACC"/>
      <sheetName val="Sum P&amp;L"/>
      <sheetName val="SU-Cap"/>
      <sheetName val="Adj Combined IS"/>
      <sheetName val="DCF"/>
      <sheetName val="DCF II"/>
      <sheetName val="LBO"/>
      <sheetName val="PV of Future Price"/>
      <sheetName val="FF"/>
      <sheetName val="Contribution Analysis"/>
      <sheetName val="Cont (not linked)"/>
      <sheetName val="AVP"/>
      <sheetName val="Summary Financials - Charts"/>
      <sheetName val="Credit Summary"/>
      <sheetName val="Sensitivities Input"/>
      <sheetName val="Sensitivities Output"/>
      <sheetName val="Reference"/>
      <sheetName val="Coin Financials"/>
      <sheetName val="April Presentation Comps"/>
      <sheetName val="Operating Metrics ILEC Only"/>
      <sheetName val="Operating Graphs"/>
      <sheetName val="ILEC DATA Output MADRIVER"/>
      <sheetName val="Y-O-Y Graphs"/>
      <sheetName val="EQ Output"/>
      <sheetName val="ILEC DATA Output Grayrock"/>
      <sheetName val="ILEC DATA Output"/>
      <sheetName val="High Dividend Output"/>
      <sheetName val="Relative Val"/>
      <sheetName val="Valuation Graphs"/>
      <sheetName val="Charts"/>
      <sheetName val="Weekly Update Output"/>
      <sheetName val="CTCI"/>
      <sheetName val="DECC"/>
      <sheetName val="EQ"/>
      <sheetName val="FRP"/>
      <sheetName val="IWA"/>
      <sheetName val="NPSI"/>
      <sheetName val="SURW"/>
      <sheetName val="WIN.old"/>
      <sheetName val="Cap Table"/>
      <sheetName val="S&amp;U"/>
      <sheetName val="S&amp;P500"/>
      <sheetName val="IPCM"/>
      <sheetName val="Valuation"/>
      <sheetName val="Healthcare Services"/>
      <sheetName val="Feeder_IS"/>
      <sheetName val="Feeder_BS"/>
      <sheetName val="Acq__LBO"/>
      <sheetName val="Sum_P&amp;L"/>
      <sheetName val="Adj_Combined_IS"/>
      <sheetName val="DCF_II"/>
      <sheetName val="PV_of_Future_Price"/>
      <sheetName val="Contribution_Analysis"/>
      <sheetName val="Cont_(not_linked)"/>
      <sheetName val="Summary_Financials_-_Charts"/>
      <sheetName val="Credit_Summary"/>
      <sheetName val="Sensitivities_Input"/>
      <sheetName val="Sensitivities_Output"/>
      <sheetName val="Avatar"/>
      <sheetName val="Synergies"/>
      <sheetName val="Shine WACC"/>
      <sheetName val="Rise WACC"/>
      <sheetName val="Ply Gem Cap"/>
      <sheetName val="Cap_Table"/>
      <sheetName val="Coin_Financials"/>
      <sheetName val="April_Presentation_Comps"/>
      <sheetName val="Operating_Metrics_ILEC_Only"/>
      <sheetName val="Operating_Graphs"/>
      <sheetName val="ILEC_DATA_Output_MADRIVER"/>
      <sheetName val="Y-O-Y_Graphs"/>
      <sheetName val="EQ_Output"/>
      <sheetName val="ILEC_DATA_Output_Grayrock"/>
      <sheetName val="ILEC_DATA_Output"/>
      <sheetName val="High_Dividend_Output"/>
      <sheetName val="Relative_Val"/>
      <sheetName val="Valuation_Graphs"/>
      <sheetName val="Weekly_Update_Output"/>
      <sheetName val="WIN_old"/>
      <sheetName val="Healthcare_Services"/>
      <sheetName val="ni ebitda bridge graph"/>
      <sheetName val="covenants"/>
      <sheetName val="p&amp;l"/>
      <sheetName val="Business Model"/>
      <sheetName val="Feeder_IS1"/>
      <sheetName val="Feeder_BS1"/>
      <sheetName val="Acq__LBO1"/>
      <sheetName val="Sum_P&amp;L1"/>
      <sheetName val="Adj_Combined_IS1"/>
      <sheetName val="DCF_II1"/>
      <sheetName val="PV_of_Future_Price1"/>
      <sheetName val="Contribution_Analysis1"/>
      <sheetName val="Cont_(not_linked)1"/>
      <sheetName val="Summary_Financials_-_Charts1"/>
      <sheetName val="Credit_Summary1"/>
      <sheetName val="Sensitivities_Input1"/>
      <sheetName val="Sensitivities_Outpu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Feeder IS"/>
      <sheetName val="Feeder BS"/>
      <sheetName val="IS"/>
      <sheetName val="BS"/>
      <sheetName val="Acq. LBO"/>
      <sheetName val="WACC"/>
      <sheetName val="Convert"/>
      <sheetName val="Sum P&amp;L"/>
      <sheetName val="SU-Cap"/>
      <sheetName val="Adj Combined IS"/>
      <sheetName val="DCF"/>
      <sheetName val="DCF Output"/>
      <sheetName val="LBO"/>
      <sheetName val="PV of Future Price"/>
      <sheetName val="FF"/>
      <sheetName val="Contribution Analysis"/>
      <sheetName val="Summary Financials - Charts"/>
      <sheetName val="Credit Summary"/>
      <sheetName val="Sensitivities Input"/>
      <sheetName val="Sensitivities Output"/>
      <sheetName val="Synergies"/>
      <sheetName val="Shine WACC"/>
      <sheetName val="AVP"/>
      <sheetName val="Rise WACC"/>
      <sheetName val="No Tug Plug"/>
      <sheetName val="HOSPICE OPSUM"/>
      <sheetName val="Cont (not linked)"/>
      <sheetName val="Feeder_IS"/>
      <sheetName val="Feeder_BS"/>
      <sheetName val="Acq__LBO"/>
      <sheetName val="Sum_P&amp;L"/>
      <sheetName val="Adj_Combined_IS"/>
      <sheetName val="DCF_Output"/>
      <sheetName val="PV_of_Future_Price"/>
      <sheetName val="Contribution_Analysis"/>
      <sheetName val="Summary_Financials_-_Charts"/>
      <sheetName val="Credit_Summary"/>
      <sheetName val="Sensitivities_Input"/>
      <sheetName val="Sensitivities_Output"/>
      <sheetName val="Cont_(not_linked)"/>
      <sheetName val="PF Income Statement"/>
      <sheetName val="MGAM"/>
      <sheetName val="Service Offerings to Top-20"/>
      <sheetName val="Logistics Out. by Region"/>
      <sheetName val="Revenue by Segment"/>
      <sheetName val="Facilities Overview"/>
      <sheetName val="EV to EBITDA"/>
      <sheetName val="2003 to 2005 Debt Maturities"/>
      <sheetName val="PE"/>
      <sheetName val="ROIC"/>
      <sheetName val="Float vs Fixed Debt"/>
      <sheetName val="MDC"/>
      <sheetName val="EBIT Margin"/>
      <sheetName val="Price to BV"/>
      <sheetName val="Lookup tables"/>
      <sheetName val="Feeder_IS1"/>
      <sheetName val="Feeder_BS1"/>
      <sheetName val="Acq__LBO1"/>
      <sheetName val="Sum_P&amp;L1"/>
      <sheetName val="Adj_Combined_IS1"/>
      <sheetName val="DCF_Output1"/>
      <sheetName val="PV_of_Future_Price1"/>
      <sheetName val="Contribution_Analysis1"/>
      <sheetName val="Summary_Financials_-_Charts1"/>
      <sheetName val="Credit_Summary1"/>
      <sheetName val="Sensitivities_Input1"/>
      <sheetName val="Sensitivities_Output1"/>
      <sheetName val="Shine_WACC"/>
      <sheetName val="Rise_WACC"/>
      <sheetName val="No_Tug_Plug"/>
      <sheetName val="HOSPICE_OPSUM"/>
      <sheetName val="Cont_(not_linked)1"/>
      <sheetName val="PF_Income_Statement"/>
      <sheetName val="Service_Offerings_to_Top-20"/>
      <sheetName val="Logistics_Out__by_Region"/>
      <sheetName val="Revenue_by_Segment"/>
      <sheetName val="Facilities_Overview"/>
      <sheetName val="EV_to_EBITDA"/>
      <sheetName val="2003_to_2005_Debt_Maturities"/>
      <sheetName val="Float_vs_Fixed_Debt"/>
      <sheetName val="EBIT_Margin"/>
      <sheetName val="Price_to_BV"/>
      <sheetName val="Lookup_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
    </sheet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llocation%"/>
      <sheetName val="Fleet%"/>
      <sheetName val="Tax Acct Roll"/>
      <sheetName val="Deferred Tax"/>
      <sheetName val="TCIL -GAAP BS vsTax BS"/>
      <sheetName val="LEAD"/>
      <sheetName val="FED-TAX"/>
      <sheetName val="Consoli-GAAP-IS"/>
      <sheetName val="Consoli-GAAP-BS"/>
      <sheetName val="Branch-IS"/>
      <sheetName val="Branch-TI"/>
      <sheetName val="Combined-CA"/>
      <sheetName val="M-1s"/>
      <sheetName val="M-3-other inc"/>
      <sheetName val="Branch-BS"/>
      <sheetName val="INT-EXP-BS"/>
      <sheetName val="INT-EXP-BS (2)"/>
      <sheetName val="TaxBasisBS-Recon"/>
      <sheetName val="884"/>
      <sheetName val="BPT"/>
      <sheetName val="TCI tax basis"/>
      <sheetName val="FIXED ASSET DEPR"/>
      <sheetName val="DEPA"/>
      <sheetName val="Gain"/>
      <sheetName val="FA-roll"/>
      <sheetName val="CSA LEAD"/>
      <sheetName val="CSA-FED TAX"/>
      <sheetName val="CSA-IS"/>
      <sheetName val="CSA-BS"/>
      <sheetName val="CSA- M1s"/>
      <sheetName val="csa elim worsheet"/>
      <sheetName val="IS TO TCC"/>
      <sheetName val="TB"/>
      <sheetName val="fed stmt"/>
    </sheetNames>
    <sheetDataSet>
      <sheetData sheetId="0"/>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RAM-2"/>
      <sheetName val="Schedule RAM-3"/>
      <sheetName val="Schedule RAM-4"/>
      <sheetName val="Schedule RAM-5"/>
      <sheetName val="Schedule RAM-6"/>
      <sheetName val="Schedule RAM-7"/>
      <sheetName val="Schedule RAM-8"/>
      <sheetName val="Schedule RAM-9"/>
      <sheetName val="Schedule RAM-10"/>
      <sheetName val="Schedule RAM-11"/>
      <sheetName val="Schedule RAM-12"/>
      <sheetName val="Schedule RAM-13"/>
      <sheetName val="Schedule RAM-14"/>
      <sheetName val="Schedule RAM-15"/>
      <sheetName val="Schedule RAM-16"/>
      <sheetName val="Schedule RAM-17"/>
      <sheetName val="Schedule_RAM-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Model"/>
      <sheetName val="Bank Case - Blair"/>
      <sheetName val="Bank Case Buildup"/>
      <sheetName val="Net Sales"/>
      <sheetName val="Gross Profit"/>
      <sheetName val="expenses"/>
      <sheetName val="monthly - base case"/>
      <sheetName val="Standalone Base Case"/>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Table"/>
      <sheetName val="Graph"/>
    </sheetNames>
    <sheetDataSet>
      <sheetData sheetId="0" refreshError="1"/>
      <sheetData sheetId="1" refreshError="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chedule"/>
      <sheetName val="Control Panel"/>
      <sheetName val="COPY ELECTRONIC TB HERE"/>
      <sheetName val="Linked TB"/>
      <sheetName val="Sch.A-B.S"/>
      <sheetName val="Sch.B-I.S"/>
      <sheetName val="Sch.C-R.B"/>
      <sheetName val="Sch.D&amp;E-REV"/>
      <sheetName val="wp.a-uncoll"/>
      <sheetName val="Wp-b Salary"/>
      <sheetName val="Wp-b Salary (2)"/>
      <sheetName val="wp-b3 Calc of Health and Other "/>
      <sheetName val="wp-c-def charges"/>
      <sheetName val="wp-c2-calc of def charges"/>
      <sheetName val="wp-c3-acc def inc taxes"/>
      <sheetName val="wp-c3a-adj acc def inc taxes"/>
      <sheetName val="wp-c3d-diff between tax and boo"/>
      <sheetName val="wp-c3b-adit vehicles"/>
      <sheetName val="wp-c3c-adit computers"/>
      <sheetName val="wp-c3d-adit gross plant"/>
      <sheetName val="wp-d-rc.exp"/>
      <sheetName val="wp-e-toi"/>
      <sheetName val="wp-f-depr"/>
      <sheetName val="Wp-f2 COA adj"/>
      <sheetName val="wp-g-inc.tx"/>
      <sheetName val="wp.h-cap.struc"/>
      <sheetName val="wp-i-wc"/>
      <sheetName val="wp-l-GL additions"/>
      <sheetName val="wp-n-CPI"/>
      <sheetName val="wp-p1 Allocation of Expenses"/>
      <sheetName val="wp-p1a Allocation of Rate base"/>
      <sheetName val="wp-p2 Allocation of Vehicles"/>
      <sheetName val="wp-p2a Allocation of Trans Exp"/>
      <sheetName val="wp-p3-alloc of State computers"/>
      <sheetName val="wp-p4-alloc of WSC computers"/>
      <sheetName val="wp-p5 WSC Salary Allocation"/>
      <sheetName val="wp-p6 wsc legal fees"/>
      <sheetName val="wp-p7 WSC outside services"/>
      <sheetName val="wp-appendix"/>
      <sheetName val="xxxRate-Rev Comp"/>
      <sheetName val="Consumption Data"/>
      <sheetName val="93008 ERC with avail adjust  "/>
      <sheetName val="Nero COAs"/>
      <sheetName val="Compatibility Report"/>
      <sheetName val="Current Provid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Instructions"/>
      <sheetName val="COA, Calendar, and Ledger"/>
      <sheetName val="Business Units"/>
      <sheetName val="Legal Entities"/>
      <sheetName val="Department"/>
      <sheetName val="Utility Type"/>
      <sheetName val="Natural Old"/>
      <sheetName val="Natural"/>
      <sheetName val="X Natural Accounts"/>
      <sheetName val="Natural."/>
      <sheetName val="Generic COA"/>
      <sheetName val="Interco Only"/>
      <sheetName val="Financial Sequences"/>
      <sheetName val="LOV's"/>
      <sheetName val="Hierarchies Validaton Report"/>
      <sheetName val="Reserve 1"/>
      <sheetName val="Reserve 2"/>
      <sheetName val="Validation Report"/>
      <sheetName val="Legal Entities list"/>
      <sheetName val="JDE to Oracle GL accts"/>
      <sheetName val="Company = state"/>
      <sheetName val="Additional Segment Template"/>
      <sheetName val="Preview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put Schedule"/>
      <sheetName val="Filing&gt;&gt;"/>
      <sheetName val="Sch.A-B.S"/>
      <sheetName val="Sch.B-I.S"/>
      <sheetName val="Sch.C-R.B"/>
      <sheetName val="Sch.D - Rev 2015"/>
      <sheetName val="Sch.E - Proposed Rates"/>
      <sheetName val="Sch.F - Average Bills"/>
      <sheetName val="Bad Debt&gt;&gt;"/>
      <sheetName val="wp.a"/>
      <sheetName val="RC Expense&gt;&gt;"/>
      <sheetName val="wp-d-rc.exp"/>
      <sheetName val="TOTI&gt;&gt;"/>
      <sheetName val="wp-e"/>
      <sheetName val="Income Taxes&gt;&gt;"/>
      <sheetName val="wp-g"/>
      <sheetName val="Cap Structure&gt;&gt;"/>
      <sheetName val="wp.h"/>
      <sheetName val="Working Capital&gt;&gt;"/>
      <sheetName val="wp-i-wc"/>
      <sheetName val="Vehicles&gt;&gt;"/>
      <sheetName val="wp-p2 Allocation of Vehicles"/>
      <sheetName val="Vehicle Inputs"/>
      <sheetName val="Computers&gt;&gt;"/>
      <sheetName val="wp-p3-alloc of State computers"/>
      <sheetName val="wp-p4 alloc of WSC computers"/>
      <sheetName val="Depreciation&gt;&gt;"/>
      <sheetName val="wp - r7 w"/>
      <sheetName val="wp - r7 s"/>
      <sheetName val="wp - r7 w support"/>
      <sheetName val="wp - r7 s support"/>
      <sheetName val="HomeServe&gt;&gt;"/>
      <sheetName val="wp - s HS Adj"/>
      <sheetName val="COSS&gt;&gt;"/>
      <sheetName val="wp - t-1 COSS"/>
      <sheetName val="wp - t-2 COSS"/>
      <sheetName val="wp - t-3 COSS"/>
      <sheetName val="wp - t-4 COSS"/>
      <sheetName val="wp - t-5 COSS"/>
      <sheetName val="wp - t-6 COSS Codes"/>
      <sheetName val="wp - t-7 Sewer Rate Design"/>
      <sheetName val="IL Consol"/>
      <sheetName val="Pro Forma Proposed"/>
      <sheetName val="Plant in Service (W) COSS"/>
      <sheetName val="Def Maint&gt;&gt;"/>
      <sheetName val="wp - u Def Charges Summary"/>
      <sheetName val="Prepaids&gt;&gt;"/>
      <sheetName val="wp- v Prepaids"/>
      <sheetName val="ADIT&gt;&gt;"/>
      <sheetName val="SE3 2014"/>
      <sheetName val="SE3 2015"/>
      <sheetName val="TAX.DEPR.SUM"/>
      <sheetName val="Post 2007 Tax Dep"/>
      <sheetName val="Pro Forma Present"/>
      <sheetName val="Plant in Service (WW) COSS"/>
      <sheetName val="TB&gt;&gt;"/>
      <sheetName val="Linked TTM 0614"/>
      <sheetName val="TTM 0614"/>
      <sheetName val="Linked 1214 TB"/>
      <sheetName val="1214 TB"/>
      <sheetName val="Linked 2015 TB"/>
      <sheetName val="0614 TB"/>
      <sheetName val="Forecast&gt;&gt;"/>
      <sheetName val="2014 O&amp;M-TOTI ROY FCST"/>
      <sheetName val="2015 O&amp;M-TOTI BGT"/>
      <sheetName val="Pro Forma Capital"/>
      <sheetName val="Revenue&gt;&gt;"/>
      <sheetName val="Sch.D - Rev 06.2014"/>
      <sheetName val="Sch.D - Rev 2014"/>
      <sheetName val="Report 17"/>
      <sheetName val="Report 16"/>
      <sheetName val="Report 16 2014"/>
      <sheetName val="Rates"/>
      <sheetName val="Variances-Delete New"/>
      <sheetName val="Monthly Consumption"/>
      <sheetName val="AUX&gt;&gt;"/>
      <sheetName val="ERC 2014"/>
      <sheetName val="NARUC ACCs "/>
      <sheetName val="JDE 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W"/>
      <sheetName val="CF_QTR"/>
      <sheetName val="CF"/>
      <sheetName val="Reference"/>
    </sheetNames>
    <sheetDataSet>
      <sheetData sheetId="0"/>
      <sheetData sheetId="1" refreshError="1"/>
      <sheetData sheetId="2" refreshError="1"/>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E in ,000"/>
      <sheetName val="ROE"/>
      <sheetName val="UI ROE Relief"/>
      <sheetName val="Com ROE Relief"/>
      <sheetName val="Rate Case Revenue"/>
      <sheetName val="Ratebase"/>
      <sheetName val="Net Plant"/>
      <sheetName val="IS"/>
      <sheetName val="Effective Tax"/>
      <sheetName val="Jurisd Tax"/>
      <sheetName val="D-E"/>
      <sheetName val="Data"/>
      <sheetName val="Reports"/>
      <sheetName val="Closed Reg Rev"/>
      <sheetName val="Pending Reg Rev"/>
      <sheetName val="FORM.COS.SUBS.LIST"/>
      <sheetName val="Co by State"/>
      <sheetName val="9000's"/>
      <sheetName val="ROE_in_,000"/>
      <sheetName val="UI_ROE_Relief"/>
      <sheetName val="Com_ROE_Relief"/>
      <sheetName val="Rate_Case_Revenue"/>
      <sheetName val="Net_Plant"/>
      <sheetName val="Effective_Tax"/>
      <sheetName val="Jurisd_Tax"/>
      <sheetName val="Closed_Reg_Rev"/>
      <sheetName val="Pending_Reg_Rev"/>
      <sheetName val="FORM_COS_SUBS_LIST"/>
      <sheetName val="Co_by_St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put Schedule"/>
      <sheetName val="Filing&gt;&gt;"/>
      <sheetName val="Sch.A-B.S"/>
      <sheetName val="Sch.B-I.S"/>
      <sheetName val="Sch.C-R.B"/>
      <sheetName val="Sch.D - Rev 2019"/>
      <sheetName val="Sch.E - Proposed Rates"/>
      <sheetName val="Sch.F - Average Bills"/>
      <sheetName val="Bad Debt&gt;&gt;"/>
      <sheetName val="wp.a"/>
      <sheetName val="RC Expense&gt;&gt;"/>
      <sheetName val="wp-d-rc.exp"/>
      <sheetName val="TOTI&gt;&gt;"/>
      <sheetName val="wp-e"/>
      <sheetName val="Income Taxes&gt;&gt;"/>
      <sheetName val="wp-g"/>
      <sheetName val="Cap Structure&gt;&gt;"/>
      <sheetName val="wp.h"/>
      <sheetName val="Working Capital&gt;&gt;"/>
      <sheetName val="wp-i-wc"/>
      <sheetName val="Vehicles&gt;&gt;"/>
      <sheetName val="wp-p2 Allocation of Vehicles"/>
      <sheetName val="Vehicle Inputs"/>
      <sheetName val="Computers&gt;&gt;"/>
      <sheetName val="wp-p3-alloc of State computers"/>
      <sheetName val="wp-p4 alloc of WSC computers"/>
      <sheetName val="Depreciation&gt;&gt;"/>
      <sheetName val="wp - r7 w"/>
      <sheetName val="wp - r7 s"/>
      <sheetName val="wp - r7 w support"/>
      <sheetName val="wp - r7 s support"/>
      <sheetName val="HomeServe&gt;&gt;"/>
      <sheetName val="wp - s HS Adj"/>
      <sheetName val="COSS&gt;&gt;"/>
      <sheetName val="wp - t-1 COSS"/>
      <sheetName val="wp - t-2 COSS"/>
      <sheetName val="wp - t-3 COSS"/>
      <sheetName val="wp - t-4 COSS"/>
      <sheetName val="wp - t-5 COSS"/>
      <sheetName val="wp - t-6 COSS Codes"/>
      <sheetName val="wp - t-7 Sewer Rate Design"/>
      <sheetName val="IL Consol"/>
      <sheetName val="Pro Forma Proposed"/>
      <sheetName val="Plant in Service (W) COSS"/>
      <sheetName val="Def Maint&gt;&gt;"/>
      <sheetName val="wp - u Def Charges Summary"/>
      <sheetName val="Prepaids&gt;&gt;"/>
      <sheetName val="wp- v Prepaids"/>
      <sheetName val="ADIT&gt;&gt;"/>
      <sheetName val="SE3 2017"/>
      <sheetName val="SE3 2018"/>
      <sheetName val="TAX.DEPR.SUM"/>
      <sheetName val="Post 2007 Tax Dep"/>
      <sheetName val="Pro Forma Present"/>
      <sheetName val="Plant in Service (WW) COSS"/>
      <sheetName val="TB&gt;&gt;"/>
      <sheetName val="Linked TTM 0717"/>
      <sheetName val="TTM 0717"/>
      <sheetName val="TTM 0717_WS"/>
      <sheetName val="Linked 1217 TB"/>
      <sheetName val="1217 TB"/>
      <sheetName val="Linked 2018 TB"/>
      <sheetName val="0614 TB"/>
      <sheetName val="Sheet1"/>
      <sheetName val="0717 TB"/>
      <sheetName val="Forecast&gt;&gt;"/>
      <sheetName val="2017 O&amp;M-TOTI ROY FCST"/>
      <sheetName val="2018 O&amp;M-TOTI BGT"/>
      <sheetName val="Pro Forma Capital"/>
      <sheetName val="Revenue&gt;&gt;"/>
      <sheetName val="Sch.D - Rev 07.2017"/>
      <sheetName val="Sch.D - Rev 2017"/>
      <sheetName val="Report 17"/>
      <sheetName val="Report 16"/>
      <sheetName val="Report 16 2017"/>
      <sheetName val="Rates"/>
      <sheetName val="Variances-Delete New"/>
      <sheetName val="Monthly Consumption"/>
      <sheetName val="AUX&gt;&gt;"/>
      <sheetName val="ERC 2017"/>
      <sheetName val="NARUC ACCs "/>
      <sheetName val="JDE CO"/>
      <sheetName val="Lists"/>
      <sheetName val="USI IL Consol RC Filing Temp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 val="FL"/>
    </sheetNames>
    <sheetDataSet>
      <sheetData sheetId="0"/>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ruc (2)"/>
      <sheetName val="F1202"/>
      <sheetName val="Ebitda COA"/>
      <sheetName val="Gross Receipts Tax"/>
      <sheetName val="Input Schedule"/>
      <sheetName val="IL DP Default"/>
      <sheetName val="Illinois Depreciation"/>
      <sheetName val="JFG DP Study"/>
      <sheetName val="Consumption SQL"/>
      <sheetName val="Corp Info"/>
      <sheetName val="Lv 6 COA"/>
      <sheetName val="Lv 6 &amp; Lv 7 COA"/>
      <sheetName val="SQL"/>
      <sheetName val="Naruc"/>
      <sheetName val="Ledger"/>
      <sheetName val="IL CBA"/>
      <sheetName val="CP DP Rate"/>
      <sheetName val="Meter &amp; ERC"/>
      <sheetName val="Guaranteed Rev"/>
      <sheetName val="COA Break"/>
      <sheetName val="Meter Report"/>
      <sheetName val="Annual Report Tax"/>
      <sheetName val="Sal WB"/>
      <sheetName val="EBITDA"/>
      <sheetName val="Capex"/>
      <sheetName val="Match #1"/>
      <sheetName val="Match #2"/>
      <sheetName val="Index"/>
      <sheetName val="INDEX MATCH"/>
      <sheetName val="Exc Shortcut"/>
      <sheetName val="Sumf IF &amp; Sum IFS"/>
      <sheetName val="Handy Whitman"/>
      <sheetName val="Handy Whitman Obj"/>
      <sheetName val="USI Naruc"/>
      <sheetName val="Income Statement"/>
      <sheetName val="ERC Allocation"/>
      <sheetName val="Lv6 COA"/>
      <sheetName val="USI Retirement Process"/>
      <sheetName val="Depr Schedule"/>
      <sheetName val="WSC FS"/>
      <sheetName val="HWI Calculation"/>
      <sheetName val="CUII 2016 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rpt&gt;&gt;"/>
      <sheetName val="reg&gt;&gt;"/>
      <sheetName val="st&gt;&gt;"/>
      <sheetName val="co&gt;&gt;"/>
      <sheetName val="00101"/>
      <sheetName val="00102"/>
      <sheetName val="00103"/>
      <sheetName val="00104"/>
      <sheetName val="00105"/>
      <sheetName val="00110"/>
      <sheetName val="00111"/>
      <sheetName val="00112"/>
      <sheetName val="00113"/>
      <sheetName val="00114"/>
      <sheetName val="00116"/>
      <sheetName val="00117"/>
      <sheetName val="00118"/>
      <sheetName val="00119"/>
      <sheetName val="00120"/>
      <sheetName val="00121"/>
      <sheetName val="00122"/>
      <sheetName val="00123"/>
      <sheetName val="00124"/>
      <sheetName val="00125"/>
      <sheetName val="00126"/>
      <sheetName val="00127"/>
      <sheetName val="00128"/>
      <sheetName val="00129"/>
      <sheetName val="00130"/>
      <sheetName val="00131"/>
      <sheetName val="00132"/>
      <sheetName val="00133"/>
      <sheetName val="00134"/>
      <sheetName val="00150"/>
      <sheetName val="00151"/>
      <sheetName val="00152"/>
      <sheetName val="00180"/>
      <sheetName val="00181"/>
      <sheetName val="00182"/>
      <sheetName val="00183"/>
      <sheetName val="00187"/>
      <sheetName val="00188"/>
      <sheetName val="00189"/>
      <sheetName val="00190"/>
      <sheetName val="00191"/>
      <sheetName val="00192"/>
      <sheetName val="00220"/>
      <sheetName val="00241"/>
      <sheetName val="00242"/>
      <sheetName val="00243"/>
      <sheetName val="00244"/>
      <sheetName val="00245"/>
      <sheetName val="00246"/>
      <sheetName val="00247"/>
      <sheetName val="00248"/>
      <sheetName val="00249"/>
      <sheetName val="00250"/>
      <sheetName val="00251"/>
      <sheetName val="00252"/>
      <sheetName val="00253"/>
      <sheetName val="00254"/>
      <sheetName val="00255"/>
      <sheetName val="00256"/>
      <sheetName val="00257"/>
      <sheetName val="00258"/>
      <sheetName val="00259"/>
      <sheetName val="00260"/>
      <sheetName val="00261"/>
      <sheetName val="00262"/>
      <sheetName val="00263"/>
      <sheetName val="00286"/>
      <sheetName val="00287"/>
      <sheetName val="00288"/>
      <sheetName val="00300"/>
      <sheetName val="00315"/>
      <sheetName val="00316"/>
      <sheetName val="00317"/>
      <sheetName val="00332"/>
      <sheetName val="00333"/>
      <sheetName val="00345"/>
      <sheetName val="00356"/>
      <sheetName val="00357"/>
      <sheetName val="00385"/>
      <sheetName val="00386"/>
      <sheetName val="00400"/>
      <sheetName val="00401"/>
      <sheetName val="00402"/>
      <sheetName val="00403"/>
      <sheetName val="00406"/>
      <sheetName val="00425"/>
      <sheetName val="00450"/>
      <sheetName val="00451"/>
      <sheetName val="00452"/>
      <sheetName val="00453"/>
      <sheetName val="00800"/>
      <sheetName val="00801"/>
      <sheetName val="00802"/>
      <sheetName val="00804"/>
      <sheetName val="00805"/>
      <sheetName val="00806"/>
      <sheetName val="00850"/>
      <sheetName val="00851"/>
      <sheetName val="00853"/>
      <sheetName val="00854"/>
      <sheetName val="00855"/>
      <sheetName val="00856"/>
      <sheetName val="00857"/>
      <sheetName val="00858"/>
      <sheetName val="00859"/>
      <sheetName val="00860"/>
      <sheetName val="00861"/>
      <sheetName val="00863"/>
      <sheetName val="00864"/>
      <sheetName val="00865"/>
      <sheetName val="00866"/>
      <sheetName val="00900"/>
      <sheetName val="db&gt;&gt;"/>
      <sheetName val="dba-coinfo"/>
      <sheetName val="dbb-Historical"/>
      <sheetName val="dbc-Budget"/>
      <sheetName val="dbd-Forecast"/>
      <sheetName val="dbe-COA"/>
      <sheetName val="temp&gt;&gt;"/>
      <sheetName val="Co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M Summary (Sc 12 - p. 1)"/>
      <sheetName val="CAPM Backup (Sc 12 - p. 2)"/>
      <sheetName val="CAPM VL Appr Pot. (Sc 12 - WP)"/>
      <sheetName val="Sheet1"/>
      <sheetName val="Sheet2"/>
      <sheetName val="Sheet3"/>
      <sheetName val="CAPM_Summary_(Sc_12_-_p__1)"/>
      <sheetName val="CAPM_Backup_(Sc_12_-_p__2)"/>
      <sheetName val="CAPM_VL_Appr_Pot__(Sc_12_-_WP)"/>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put Schedule"/>
      <sheetName val="Filing&gt;&gt;"/>
      <sheetName val="Sch.A-B.S"/>
      <sheetName val="Sch.B-I.S"/>
      <sheetName val="Sch.C-R.B"/>
      <sheetName val="Sch.D - Rev 09.2017"/>
      <sheetName val="Sch.E - Proposed Rates"/>
      <sheetName val="Sch.F - Average Bills"/>
      <sheetName val="Bad Debt&gt;&gt;"/>
      <sheetName val="wp-a-bd"/>
      <sheetName val="RC Expense&gt;&gt;"/>
      <sheetName val="wp-d-rc.exp"/>
      <sheetName val="CIAC&gt;&gt;"/>
      <sheetName val="wp-j-CIAC"/>
      <sheetName val="TOTI&gt;&gt;"/>
      <sheetName val="wp-e"/>
      <sheetName val="Income Taxes&gt;&gt;"/>
      <sheetName val="wp-g"/>
      <sheetName val="Cap Structure&gt;&gt;"/>
      <sheetName val="wp.h"/>
      <sheetName val="Working Capital&gt;&gt;"/>
      <sheetName val="wp-i-wc"/>
      <sheetName val="UPIS&gt;&gt;"/>
      <sheetName val="Plant&gt;&gt; "/>
      <sheetName val="wp-p1 Plant"/>
      <sheetName val="1015-0917 Capital FCST"/>
      <sheetName val="Vehicles&gt;&gt;"/>
      <sheetName val="wp-p2 Allocation of Vehicles"/>
      <sheetName val="Vehicle Depreciation Schedule"/>
      <sheetName val="Vehicle Assets"/>
      <sheetName val="Computers&gt;&gt;"/>
      <sheetName val="wp-p3 Allocation of Computers"/>
      <sheetName val="Computer Depreciation Schedule"/>
      <sheetName val="Computer Assets"/>
      <sheetName val="Depreciation&gt;&gt;"/>
      <sheetName val="wp - r7 w"/>
      <sheetName val="wp - r7 s"/>
      <sheetName val="wp - r7 w support"/>
      <sheetName val="wp - r7 s support"/>
      <sheetName val="PAA&gt;&gt;"/>
      <sheetName val="wp-v-PAA-ADIT"/>
      <sheetName val="Def Maint&gt;&gt;"/>
      <sheetName val="wp - u1 Def Charges Summary"/>
      <sheetName val="wp - u2 LOPA Summary"/>
      <sheetName val="ADIT&gt;&gt;"/>
      <sheetName val="wp.q ADIT"/>
      <sheetName val="Tax Depreciation"/>
      <sheetName val="150 Pre-2008"/>
      <sheetName val="150 Post-2007"/>
      <sheetName val="151 Pre-2008"/>
      <sheetName val="151 Post-2007"/>
      <sheetName val="152 Pre-2008"/>
      <sheetName val="152 Post-2007"/>
      <sheetName val="0915 PP&amp;E Additions"/>
      <sheetName val="0915 D&amp;A Expense"/>
      <sheetName val="Pro Forma Present"/>
      <sheetName val="Plant in Service (WW) COSS"/>
      <sheetName val="TB&gt;&gt;"/>
      <sheetName val="Linked TTM 0915"/>
      <sheetName val="TTM TB 0915"/>
      <sheetName val="Linked TTM 0916 FCST"/>
      <sheetName val="Linked TTM 0917 FCST"/>
      <sheetName val="Forecast&gt;&gt;"/>
      <sheetName val="1015-0916 Expense FCST"/>
      <sheetName val="1016-0917 Expense FCST"/>
      <sheetName val="Revenue&gt;&gt;"/>
      <sheetName val="DSIC&gt;&gt;"/>
      <sheetName val="wp-k-DSIC Adjust"/>
      <sheetName val="Regression&gt;&gt;"/>
      <sheetName val="wp-l-Usage Adjust"/>
      <sheetName val="Builds&gt;&gt;"/>
      <sheetName val="Sch.D - Rev 09.2015"/>
      <sheetName val="Sch.D - Rev 09.2016"/>
      <sheetName val="Consumption 09.2015"/>
      <sheetName val="Consumption 09.2016"/>
      <sheetName val="Consumption 09.2017"/>
      <sheetName val="Customer Counts"/>
      <sheetName val="Rates"/>
      <sheetName val="Monthly Consumption"/>
      <sheetName val="AUX&gt;&gt;"/>
      <sheetName val="ERC 09-2015"/>
      <sheetName val="NARUC ACCs "/>
      <sheetName val="JDE C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orical BETA Download "/>
      <sheetName val="Data"/>
      <sheetName val="Historical BETA Values"/>
      <sheetName val="Help"/>
    </sheetNames>
    <sheetDataSet>
      <sheetData sheetId="0" refreshError="1"/>
      <sheetData sheetId="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l GDP"/>
      <sheetName val="Real GDP (2)"/>
      <sheetName val="Natural gas"/>
      <sheetName val="Consumption vs. GDP"/>
    </sheetNames>
    <sheetDataSet>
      <sheetData sheetId="0" refreshError="1"/>
      <sheetData sheetId="1" refreshError="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worksheets "/>
      <sheetName val="Print entries &amp; auto open"/>
      <sheetName val="EPS"/>
      <sheetName val="TGI-CONS."/>
      <sheetName val="JVs-G1"/>
      <sheetName val="JVs-G2"/>
      <sheetName val="NAT.GAS.DIST"/>
      <sheetName val="JVs-G3"/>
      <sheetName val="JVs-G4"/>
      <sheetName val="PATRO.TRANSPORT"/>
      <sheetName val="JVs-P1"/>
      <sheetName val="JVs-P2"/>
      <sheetName val="WATER&amp;UTIL"/>
      <sheetName val="JVs-W1"/>
      <sheetName val="JVs-W2"/>
      <sheetName val="OTHER ACTIVITIES"/>
      <sheetName val="JVs-OA1"/>
      <sheetName val="JVs-OA2"/>
      <sheetName val="TERASEN INC-CONSOLIDATED"/>
      <sheetName val="JVs-C1"/>
      <sheetName val="Invest&amp;Advances"/>
      <sheetName val="IntercoRev"/>
      <sheetName val="Mar 31, 2004"/>
      <sheetName val="Jun 30, 2004"/>
      <sheetName val="Sep 30, 2003"/>
      <sheetName val="Comments"/>
      <sheetName val="Dec 31, 2004"/>
      <sheetName val="TGI-CONS. ~ non-consolidated"/>
      <sheetName val="TERASEN INC-CONS - STATS CANADA"/>
      <sheetName val="Module3"/>
      <sheetName val="Monthly EBITDA by segment"/>
      <sheetName val="Setting"/>
      <sheetName val="P&amp;L"/>
      <sheetName val="Data Validation"/>
      <sheetName val="Print_worksheets_"/>
      <sheetName val="Print_entries_&amp;_auto_open"/>
      <sheetName val="TGI-CONS_"/>
      <sheetName val="NAT_GAS_DIST"/>
      <sheetName val="PATRO_TRANSPORT"/>
      <sheetName val="OTHER_ACTIVITIES"/>
      <sheetName val="TERASEN_INC-CONSOLIDATED"/>
      <sheetName val="Mar_31,_2004"/>
      <sheetName val="Jun_30,_2004"/>
      <sheetName val="Sep_30,_2003"/>
      <sheetName val="Dec_31,_2004"/>
      <sheetName val="TGI-CONS__~_non-consolidated"/>
      <sheetName val="TERASEN_INC-CONS_-_STATS_CANADA"/>
      <sheetName val="Monthly_EBITDA_by_segment"/>
      <sheetName val="Print_worksheets_1"/>
      <sheetName val="Print_entries_&amp;_auto_open1"/>
      <sheetName val="TGI-CONS_1"/>
      <sheetName val="NAT_GAS_DIST1"/>
      <sheetName val="PATRO_TRANSPORT1"/>
      <sheetName val="OTHER_ACTIVITIES1"/>
      <sheetName val="TERASEN_INC-CONSOLIDATED1"/>
      <sheetName val="Mar_31,_20041"/>
      <sheetName val="Jun_30,_20041"/>
      <sheetName val="Sep_30,_20031"/>
      <sheetName val="Dec_31,_20041"/>
      <sheetName val="TGI-CONS__~_non-consolidated1"/>
      <sheetName val="TERASEN_INC-CONS_-_STATS_CANAD1"/>
      <sheetName val="Monthly_EBITDA_by_segment1"/>
      <sheetName val="Data_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read Sheet"/>
      <sheetName val="Tenor Adjustments"/>
      <sheetName val="Secondary"/>
      <sheetName val="Secondary ENB"/>
    </sheetNames>
    <sheetDataSet>
      <sheetData sheetId="0"/>
      <sheetData sheetId="1"/>
      <sheetData sheetId="2"/>
      <sheetData sheetId="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Inputs and Calculations"/>
      <sheetName val="sch&gt;&gt;"/>
      <sheetName val="Jan"/>
      <sheetName val="Feb"/>
      <sheetName val="Mar"/>
      <sheetName val="Apr"/>
      <sheetName val="May"/>
      <sheetName val="Jun"/>
      <sheetName val="Jun R"/>
      <sheetName val="Jul R"/>
      <sheetName val="Aug R"/>
      <sheetName val="Sep R"/>
      <sheetName val="wp&gt;&gt;"/>
      <sheetName val="01 AvB"/>
      <sheetName val="02 AvB"/>
      <sheetName val="03 AvB"/>
      <sheetName val="04 AvB"/>
      <sheetName val="05 AvB"/>
      <sheetName val="06 AvB"/>
      <sheetName val="Service Review"/>
      <sheetName val="UI"/>
      <sheetName val="Seasonality Chart"/>
      <sheetName val="PerChange"/>
      <sheetName val="FO &amp; JE Variance"/>
      <sheetName val="reg&gt;&gt;"/>
      <sheetName val="Analysis"/>
      <sheetName val="ATR by Co"/>
      <sheetName val="SER By Co"/>
      <sheetName val="MWR by Co"/>
      <sheetName val="CORP"/>
      <sheetName val="ATR"/>
      <sheetName val="MWR"/>
      <sheetName val="SOR"/>
      <sheetName val="SER"/>
      <sheetName val="WER"/>
      <sheetName val="BIO"/>
      <sheetName val="st&gt;&gt;"/>
      <sheetName val="AZ"/>
      <sheetName val="FL"/>
      <sheetName val="GA"/>
      <sheetName val="IL"/>
      <sheetName val="IN"/>
      <sheetName val="KY"/>
      <sheetName val="LA"/>
      <sheetName val="MD"/>
      <sheetName val="NC"/>
      <sheetName val="NJ"/>
      <sheetName val="NV"/>
      <sheetName val="PA"/>
      <sheetName val="SC"/>
      <sheetName val="TN"/>
      <sheetName val="VA"/>
      <sheetName val="co&gt;&gt;"/>
      <sheetName val="101"/>
      <sheetName val="102"/>
      <sheetName val="104"/>
      <sheetName val="110"/>
      <sheetName val="111"/>
      <sheetName val="112"/>
      <sheetName val="113"/>
      <sheetName val="114"/>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50"/>
      <sheetName val="151"/>
      <sheetName val="152"/>
      <sheetName val="170"/>
      <sheetName val="180"/>
      <sheetName val="181"/>
      <sheetName val="182"/>
      <sheetName val="183"/>
      <sheetName val="187"/>
      <sheetName val="188"/>
      <sheetName val="189"/>
      <sheetName val="190"/>
      <sheetName val="191"/>
      <sheetName val="192"/>
      <sheetName val="22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85"/>
      <sheetName val="286"/>
      <sheetName val="287"/>
      <sheetName val="288"/>
      <sheetName val="300"/>
      <sheetName val="315"/>
      <sheetName val="316"/>
      <sheetName val="317"/>
      <sheetName val="332"/>
      <sheetName val="333"/>
      <sheetName val="345"/>
      <sheetName val="356"/>
      <sheetName val="357"/>
      <sheetName val="370"/>
      <sheetName val="385"/>
      <sheetName val="386"/>
      <sheetName val="400"/>
      <sheetName val="401"/>
      <sheetName val="402"/>
      <sheetName val="403"/>
      <sheetName val="406"/>
      <sheetName val="425"/>
      <sheetName val="450"/>
      <sheetName val="451"/>
      <sheetName val="452"/>
      <sheetName val="453"/>
      <sheetName val="900"/>
      <sheetName val="db&gt;&gt;"/>
      <sheetName val="Historical Data"/>
      <sheetName val="Budget Data"/>
      <sheetName val="Actual RC Data"/>
      <sheetName val="ax&gt;&gt;"/>
      <sheetName val="CoInfo"/>
      <sheetName val="CO_TEMPLATE"/>
      <sheetName val="Ex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07 Close&gt;&gt;"/>
      <sheetName val="807 AvB"/>
      <sheetName val="807 Variance"/>
      <sheetName val="807 Full Year"/>
      <sheetName val="500 Close&gt;&gt;"/>
      <sheetName val="500 AvB"/>
      <sheetName val="500 Variance"/>
      <sheetName val="500 Full Year"/>
      <sheetName val="501 Close&gt;&gt;"/>
      <sheetName val="501 AvB"/>
      <sheetName val="501 Variance"/>
      <sheetName val="501 Full Year"/>
      <sheetName val="ReportsSentNB&gt;&gt;&gt;"/>
      <sheetName val="DetailFullYrForecast Feb2017"/>
      <sheetName val="HighLevelFullYrForecast Feb2017"/>
      <sheetName val="HiLvlFullYrFrcastVSPrior Feb "/>
      <sheetName val="Lead(RateCaseTrkr)"/>
      <sheetName val="Rate Case Tracker Feb"/>
      <sheetName val="ForecastRiskOpportunities Feb"/>
      <sheetName val="CapSpendForecast - notused"/>
      <sheetName val="Feb TX AvB (03-08-2017)"/>
      <sheetName val="Texas&gt;&gt;"/>
      <sheetName val="TX AvB"/>
      <sheetName val="TX Full Year "/>
      <sheetName val="Source Data&gt;&gt;"/>
      <sheetName val="2017 Forecast"/>
      <sheetName val="Pivot GL Extract"/>
      <sheetName val="GL Extraction"/>
      <sheetName val="2017 EBITDA Actual-old"/>
      <sheetName val="2017 EBITDA Actual"/>
      <sheetName val="2017 EBITDA Budget"/>
      <sheetName val="Rev Rec MTD"/>
      <sheetName val="Rev Rec YTD"/>
      <sheetName val="2017 AA Ledger"/>
      <sheetName val="2017 BA Ledger"/>
      <sheetName val="Companies Chart"/>
      <sheetName val="CoA"/>
      <sheetName val="CUTX BU list"/>
      <sheetName val="Texas ERCs (Jan20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oad File"/>
      <sheetName val="Work Paper"/>
      <sheetName val="GL Detail"/>
      <sheetName val="data&gt;&gt;"/>
      <sheetName val="2013 Budget"/>
      <sheetName val="2013 Account Balance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irement Form"/>
      <sheetName val="StateList"/>
      <sheetName val="BusinessUnitList"/>
    </sheetNames>
    <sheetDataSet>
      <sheetData sheetId="0"/>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Data"/>
      <sheetName val="WSC Factor"/>
      <sheetName val="WSC RB Adj"/>
      <sheetName val="CWS Off RB"/>
      <sheetName val="WSC ERC Adj"/>
      <sheetName val="WSC Alloc Adj"/>
      <sheetName val="WSC Exp Adj"/>
      <sheetName val="CWS Off Adj"/>
      <sheetName val="CWS Off Cost"/>
      <sheetName val="CWS Off %"/>
      <sheetName val="Legal Fees"/>
      <sheetName val="Other Outside Srv"/>
      <sheetName val="Finders Fees"/>
      <sheetName val="WSC Exp Alloc"/>
      <sheetName val="Benefits"/>
      <sheetName val="WSC Exp Compare"/>
      <sheetName val="CWS Off Exp"/>
      <sheetName val="CWS Off Compare"/>
      <sheetName val="WSC RB Alloc Per Books"/>
      <sheetName val="WSC RB Compare"/>
      <sheetName val="Insurance"/>
      <sheetName val="Audit Fees"/>
      <sheetName val="Oper Alloc - Dec 07"/>
      <sheetName val="Health Benefits"/>
      <sheetName val="Other Benefit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Reporting&gt;&gt;"/>
      <sheetName val="Reference"/>
      <sheetName val="IL.IN"/>
      <sheetName val="2021 Capex"/>
      <sheetName val="Sheet9"/>
      <sheetName val="IL"/>
      <sheetName val="IN"/>
      <sheetName val="Load&gt;&gt;"/>
      <sheetName val="MWR Model Load"/>
      <sheetName val="Model Load Pivots"/>
      <sheetName val="IL Cap Plan"/>
      <sheetName val="IN Cap Plan"/>
      <sheetName val="IL.IN Cap Plan"/>
      <sheetName val="Current Year&gt;&gt;"/>
      <sheetName val="Sheet1"/>
      <sheetName val="Sheet3"/>
      <sheetName val="Captime Example"/>
      <sheetName val="Removed Regulatory items"/>
      <sheetName val="Uncapitalizable Question"/>
      <sheetName val="IL.IN AvB&gt;&gt;"/>
      <sheetName val="IL.IN AvB"/>
      <sheetName val="IL.IN Full Year"/>
      <sheetName val="IN&gt;&gt;"/>
      <sheetName val="IN AvB"/>
      <sheetName val="IN Variance"/>
      <sheetName val="IN Full Year"/>
      <sheetName val="KY&gt;&gt;"/>
      <sheetName val="KY AvB"/>
      <sheetName val="KY Variance"/>
      <sheetName val="KY Full Year"/>
      <sheetName val="IL &gt;&gt;"/>
      <sheetName val="IL AvB"/>
      <sheetName val="IL Full Year "/>
      <sheetName val="LS&gt;&gt;"/>
      <sheetName val="LS AvB"/>
      <sheetName val="LS Variance"/>
      <sheetName val="LS Full Year"/>
      <sheetName val="MM&gt;&gt;"/>
      <sheetName val="MM AvB"/>
      <sheetName val="MM Variance"/>
      <sheetName val="MM Full Year"/>
      <sheetName val="RV&gt;&gt;"/>
      <sheetName val="RV AvB"/>
      <sheetName val="RV Variance"/>
      <sheetName val="RV Full Year"/>
      <sheetName val="Cost Center&gt;&gt;"/>
      <sheetName val="Cost Center Variance"/>
      <sheetName val="Cost Center AvB"/>
      <sheetName val="Cost Center Full Year"/>
      <sheetName val="MWR Actuals&gt;&gt;"/>
      <sheetName val="MWR D&amp;A Load"/>
      <sheetName val="2015021 UIP SludSurv 2016.02.29"/>
      <sheetName val="FCST&gt;&gt;"/>
      <sheetName val="Capital Projects List"/>
      <sheetName val="2020 Capital Reporting"/>
      <sheetName val="Sheet2"/>
      <sheetName val="Def Maint MWR"/>
      <sheetName val="Capital GL Spend MWR"/>
      <sheetName val="Cap Time MWR"/>
      <sheetName val="Transportation MWR"/>
      <sheetName val="Capital Projects MWR"/>
      <sheetName val="Corp "/>
      <sheetName val="CIAC MWR"/>
      <sheetName val="Gantt FCST"/>
      <sheetName val="Project Check"/>
      <sheetName val="2019 Gantt FCST"/>
      <sheetName val="Historicals&gt;&gt;"/>
      <sheetName val="Pat's MWR Historicals"/>
      <sheetName val="MW CP Reference List"/>
      <sheetName val="2020 CapEx"/>
      <sheetName val="2019 Capex"/>
      <sheetName val="2018 Capex"/>
      <sheetName val="Misc&gt;&gt;"/>
      <sheetName val="Naruc"/>
      <sheetName val="JDE CIAC"/>
      <sheetName val="Oracle BU"/>
      <sheetName val="JDE CO"/>
      <sheetName val="Oracle COA"/>
      <sheetName val="ERC Counts"/>
      <sheetName val="ERC Allocation"/>
      <sheetName val="Cap Time Rates"/>
      <sheetName val="IDC Rates"/>
      <sheetName val="Variables"/>
      <sheetName val="Def JE Exclude"/>
      <sheetName val="Deleted CP"/>
      <sheetName val="state all with 0418"/>
      <sheetName val="2018 Cap &amp; DM Budget"/>
      <sheetName val="Lookup"/>
      <sheetName val="Model Load Prior"/>
      <sheetName val="Prior"/>
      <sheetName val="IL 2021 Budget"/>
      <sheetName val="IN 2021 Budget"/>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Cover"/>
      <sheetName val="CrossfireHiddenWorksheet"/>
      <sheetName val="OfficeConnectSuppressions"/>
      <sheetName val="OfficeConnectCellHighlights"/>
      <sheetName val="ExecSummary"/>
      <sheetName val="Bridges"/>
      <sheetName val="MnthSummary"/>
      <sheetName val="YTDSummary"/>
      <sheetName val="AFvB Bridge"/>
      <sheetName val="R&amp;O"/>
      <sheetName val="RateCases"/>
      <sheetName val="CapExDtl"/>
      <sheetName val="CapExProjects"/>
      <sheetName val="BU Results&gt;&gt;&gt;"/>
      <sheetName val="ESC"/>
      <sheetName val="CWSI-IMAE"/>
      <sheetName val="Cleveland"/>
      <sheetName val="OU"/>
      <sheetName val="Gillem"/>
      <sheetName val="Doyon"/>
      <sheetName val="AFvB_Bridge"/>
      <sheetName val="BU_Results&gt;&gt;&g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SE50 JE Clear WSC"/>
      <sheetName val="SE50 JE WSC"/>
      <sheetName val="SE50 JE Benefits"/>
      <sheetName val="SE50 JE Sal &amp; PR Tax"/>
      <sheetName val="Summary by State"/>
      <sheetName val="Summary by Co"/>
      <sheetName val="Salary Alloc"/>
      <sheetName val="FICA Alloc"/>
      <sheetName val="FUT Alloc"/>
      <sheetName val="SUT Alloc"/>
      <sheetName val="Pension Alloc"/>
      <sheetName val="401k Alloc"/>
      <sheetName val="Health Alloc"/>
      <sheetName val="Other Alloc"/>
      <sheetName val="Cust Eq %"/>
      <sheetName val="Cust Eq Allocation"/>
      <sheetName val="Benefits Rates Input"/>
      <sheetName val="GL Detail"/>
      <sheetName val="Salary Input"/>
      <sheetName val="Employee Info Input"/>
      <sheetName val="Employee by Sub Input"/>
      <sheetName val="Cust Eq Input"/>
      <sheetName val="InvoiceBill Count Input"/>
      <sheetName val="Prior Allocations Input"/>
      <sheetName val="FORM.COS.SUBS.LIST"/>
      <sheetName val="Cover_Sheet"/>
      <sheetName val="SE50_JE_Clear_WSC"/>
      <sheetName val="SE50_JE_WSC"/>
      <sheetName val="SE50_JE_Benefits"/>
      <sheetName val="SE50_JE_Sal_&amp;_PR_Tax"/>
      <sheetName val="Summary_by_State"/>
      <sheetName val="Summary_by_Co"/>
      <sheetName val="Salary_Alloc"/>
      <sheetName val="FICA_Alloc"/>
      <sheetName val="FUT_Alloc"/>
      <sheetName val="SUT_Alloc"/>
      <sheetName val="Pension_Alloc"/>
      <sheetName val="401k_Alloc"/>
      <sheetName val="Health_Alloc"/>
      <sheetName val="Other_Alloc"/>
      <sheetName val="Cust_Eq_%"/>
      <sheetName val="Cust_Eq_Allocation"/>
      <sheetName val="Benefits_Rates_Input"/>
      <sheetName val="GL_Detail"/>
      <sheetName val="Salary_Input"/>
      <sheetName val="Employee_Info_Input"/>
      <sheetName val="Employee_by_Sub_Input"/>
      <sheetName val="Cust_Eq_Input"/>
      <sheetName val="InvoiceBill_Count_Input"/>
      <sheetName val="Prior_Allocations_Input"/>
      <sheetName val="FORM_COS_SUBS_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Data"/>
      <sheetName val="Index"/>
      <sheetName val="Water Return"/>
      <sheetName val="Sewer Return"/>
      <sheetName val="Combined RB (KF)"/>
      <sheetName val="Water RB (KF)"/>
      <sheetName val="Sewer RB (KF)"/>
      <sheetName val="Water plant"/>
      <sheetName val="Sewer plant"/>
      <sheetName val="Plant Adj"/>
      <sheetName val="Vehicles"/>
      <sheetName val="Computer"/>
      <sheetName val="Accum. Depr."/>
      <sheetName val="Org Costs"/>
      <sheetName val="Working Capital"/>
      <sheetName val="CIAC"/>
      <sheetName val="Mgmt Fees"/>
      <sheetName val="ADIT"/>
      <sheetName val="PAA"/>
      <sheetName val="Sub81PAA"/>
      <sheetName val="WSC RB"/>
      <sheetName val="Proforma"/>
      <sheetName val="Unamort. Deferred"/>
      <sheetName val="Def Maint"/>
      <sheetName val="Water Ex. Cap."/>
      <sheetName val="Ex. Book"/>
      <sheetName val="Cost Free"/>
      <sheetName val="CWS Off RB"/>
      <sheetName val="AFUDC"/>
      <sheetName val="Combined noi "/>
      <sheetName val="Water noi"/>
      <sheetName val="Sewer noi"/>
      <sheetName val="Depreciation"/>
      <sheetName val="Water comp."/>
      <sheetName val="Sewer comp."/>
      <sheetName val="Water footnotes"/>
      <sheetName val="Sewer footnotes"/>
      <sheetName val="Water misc. rev."/>
      <sheetName val="Sewer misc. rev."/>
      <sheetName val="Forfeit"/>
      <sheetName val="Uncollectibles"/>
      <sheetName val="Salaries"/>
      <sheetName val="Purchased Power"/>
      <sheetName val="Purchased Water &amp; Sewer"/>
      <sheetName val="Maint. &amp; Repair"/>
      <sheetName val="M&amp;R Deferred"/>
      <sheetName val="Chemicals"/>
      <sheetName val="Transportation"/>
      <sheetName val="Plant Salaries"/>
      <sheetName val="Outside Services-other"/>
      <sheetName val="Office Supplies"/>
      <sheetName val="Rate case"/>
      <sheetName val="Pension"/>
      <sheetName val="Other Insurance"/>
      <sheetName val="Miscellaneous"/>
      <sheetName val="Adjustment to CWS Office Exp"/>
      <sheetName val="Adjustment to WSC Expenses"/>
      <sheetName val="WSC Adj Factors"/>
      <sheetName val="Interest"/>
      <sheetName val="Water Annual."/>
      <sheetName val="Sewer Annual."/>
      <sheetName val="Property taxes"/>
      <sheetName val="Payroll Taxes"/>
      <sheetName val="Water Taxes"/>
      <sheetName val="Prod Deduct"/>
      <sheetName val="Sewer Taxes"/>
      <sheetName val="Water Rev. Req."/>
      <sheetName val="Sewer Rev. Req."/>
      <sheetName val="North Topsail Allocations"/>
      <sheetName val="PKS"/>
      <sheetName val="Water - Return - OR"/>
      <sheetName val="Sewer - Return - OR"/>
      <sheetName val="Water Inflat."/>
      <sheetName val="Water Ratios"/>
      <sheetName val="Sewer Inflat. "/>
      <sheetName val="Sewer Ratios"/>
      <sheetName val="New customer"/>
      <sheetName val="NSF"/>
      <sheetName val="Cut Off"/>
      <sheetName val="Corolla Return"/>
      <sheetName val="Corolla RB"/>
      <sheetName val="Corolla NOI"/>
      <sheetName val="Corolla Taxes"/>
      <sheetName val="Corolla Rev Rqmt"/>
      <sheetName val="PKS NOI"/>
      <sheetName val="PKS Taxes"/>
      <sheetName val="General_Data"/>
      <sheetName val="Water_Return"/>
      <sheetName val="Sewer_Return"/>
      <sheetName val="Combined_RB_(KF)"/>
      <sheetName val="Water_RB_(KF)"/>
      <sheetName val="Sewer_RB_(KF)"/>
      <sheetName val="Water_plant"/>
      <sheetName val="Sewer_plant"/>
      <sheetName val="Plant_Adj"/>
      <sheetName val="Accum__Depr_"/>
      <sheetName val="Org_Costs"/>
      <sheetName val="Working_Capital"/>
      <sheetName val="Mgmt_Fees"/>
      <sheetName val="WSC_RB"/>
      <sheetName val="Unamort__Deferred"/>
      <sheetName val="Def_Maint"/>
      <sheetName val="Water_Ex__Cap_"/>
      <sheetName val="Ex__Book"/>
      <sheetName val="Cost_Free"/>
      <sheetName val="CWS_Off_RB"/>
      <sheetName val="Combined_noi_"/>
      <sheetName val="Water_noi"/>
      <sheetName val="Sewer_noi"/>
      <sheetName val="Water_comp_"/>
      <sheetName val="Sewer_comp_"/>
      <sheetName val="Water_footnotes"/>
      <sheetName val="Sewer_footnotes"/>
      <sheetName val="Water_misc__rev_"/>
      <sheetName val="Sewer_misc__rev_"/>
      <sheetName val="Purchased_Power"/>
      <sheetName val="Purchased_Water_&amp;_Sewer"/>
      <sheetName val="Maint__&amp;_Repair"/>
      <sheetName val="M&amp;R_Deferred"/>
      <sheetName val="Plant_Salaries"/>
      <sheetName val="Outside_Services-other"/>
      <sheetName val="Office_Supplies"/>
      <sheetName val="Rate_case"/>
      <sheetName val="Other_Insurance"/>
      <sheetName val="Adjustment_to_CWS_Office_Exp"/>
      <sheetName val="Adjustment_to_WSC_Expenses"/>
      <sheetName val="WSC_Adj_Factors"/>
      <sheetName val="Water_Annual_"/>
      <sheetName val="Sewer_Annual_"/>
      <sheetName val="Property_taxes"/>
      <sheetName val="Payroll_Taxes"/>
      <sheetName val="Water_Taxes"/>
      <sheetName val="Prod_Deduct"/>
      <sheetName val="Sewer_Taxes"/>
      <sheetName val="Water_Rev__Req_"/>
      <sheetName val="Sewer_Rev__Req_"/>
      <sheetName val="North_Topsail_Allocations"/>
      <sheetName val="Water_-_Return_-_OR"/>
      <sheetName val="Sewer_-_Return_-_OR"/>
      <sheetName val="Water_Inflat_"/>
      <sheetName val="Water_Ratios"/>
      <sheetName val="Sewer_Inflat__"/>
      <sheetName val="Sewer_Ratios"/>
      <sheetName val="New_customer"/>
      <sheetName val="Cut_Off"/>
      <sheetName val="Corolla_Return"/>
      <sheetName val="Corolla_RB"/>
      <sheetName val="Corolla_NOI"/>
      <sheetName val="Corolla_Taxes"/>
      <sheetName val="Corolla_Rev_Rqmt"/>
      <sheetName val="PKS_NOI"/>
      <sheetName val="PKS_Ta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SPICE OPSUM"/>
      <sheetName val="HOSPICE OPSUM BY MON"/>
      <sheetName val="RN &amp; Aides Graph"/>
      <sheetName val="HOSPICE FTE's BY MON"/>
      <sheetName val="CONSOL OPSUM"/>
      <sheetName val="HQ OPSUM"/>
      <sheetName val="FTE'S"/>
      <sheetName val="P"/>
      <sheetName val="Run Rate (2)"/>
      <sheetName val="Returns"/>
      <sheetName val="Sheet1"/>
      <sheetName val="USCV3"/>
      <sheetName val="LOOKUP TABLE"/>
      <sheetName val="Cancellable(2)"/>
      <sheetName val="DCF"/>
      <sheetName val="LBOSHELL"/>
      <sheetName val="DCF Output"/>
      <sheetName val="Output"/>
      <sheetName val="All Cash Dil"/>
      <sheetName val="10 yr hist TEV-LTM EBITDA data"/>
      <sheetName val="Comp LTM EBITDA data"/>
      <sheetName val="NAFC SPTN"/>
      <sheetName val="Model"/>
      <sheetName val="ALL ESC by Month CIAC"/>
      <sheetName val="ALL ESC by Month (3)"/>
      <sheetName val="ALL ESC by Quarter (2)"/>
      <sheetName val="ALL ESC by Month"/>
      <sheetName val="ALL ESC Table"/>
      <sheetName val="OVDEU"/>
      <sheetName val="SFU"/>
      <sheetName val="Biomass"/>
      <sheetName val="UBC"/>
      <sheetName val="DSG"/>
      <sheetName val="case summary"/>
      <sheetName val="Undrawn"/>
      <sheetName val="__FDSCACHE__"/>
      <sheetName val="LGF Analyst"/>
      <sheetName val="LGF PMO"/>
      <sheetName val="PMO Outputs"/>
      <sheetName val="XLinkMeta"/>
      <sheetName val="96LEVCOC"/>
      <sheetName val="9 30 BS"/>
      <sheetName val="ALLPER"/>
      <sheetName val="Sheet2"/>
      <sheetName val="Sheet4"/>
      <sheetName val="MAI Plan P&amp;L"/>
      <sheetName val="CVS"/>
      <sheetName val="Names"/>
      <sheetName val="Sources and Uses"/>
      <sheetName val="Adj Combined IS"/>
      <sheetName val="PV of Future Price"/>
      <sheetName val="WACC"/>
      <sheetName val="FF"/>
      <sheetName val="Contribution Analysis"/>
      <sheetName val="SU-Cap"/>
      <sheetName val="Inputs"/>
      <sheetName val="Roaming Synergies"/>
      <sheetName val="Matrix"/>
      <sheetName val="Assum"/>
      <sheetName val="Contrib"/>
      <sheetName val="NewCo_IS"/>
      <sheetName val="NewCo_BSCF"/>
      <sheetName val="NewCo_Rat"/>
      <sheetName val="Alltel Wireless_IS"/>
      <sheetName val="DCF Alltel Wireless"/>
      <sheetName val="Alltel PF Wireless BS"/>
      <sheetName val="Qwest Projections"/>
      <sheetName val="Qwest-IS"/>
      <sheetName val="Qwest-BSCF"/>
      <sheetName val="Qwest-Ratios"/>
      <sheetName val="Qwest Summary Financials"/>
      <sheetName val="Qwest Wireless_IS"/>
      <sheetName val="DCF Qwest Wireless"/>
      <sheetName val="Qwest PF Wireless BS"/>
      <sheetName val="Pro Forma Summary NewCo"/>
      <sheetName val="QWEST W"/>
      <sheetName val="Qwest Wireless Valuation"/>
      <sheetName val="Alltel Wireless Valuation"/>
      <sheetName val="Growth Implications"/>
      <sheetName val="Growth Implications (2)"/>
      <sheetName val="Financial Implications"/>
      <sheetName val="Financial Summary"/>
      <sheetName val="Merger Consequences PCS"/>
      <sheetName val="Merger Consequences VZW"/>
      <sheetName val="Merger Consequences Cingular"/>
      <sheetName val="Merger Cons. Qwest Alltel West"/>
      <sheetName val="Merger Cons. Qwest Alltel W (2)"/>
      <sheetName val="Merger Cons. Alltel W (3)"/>
      <sheetName val="Wireless Comps"/>
      <sheetName val="Alltel_IS"/>
      <sheetName val="Alltel_BSCF"/>
      <sheetName val="Alltel_Rat"/>
      <sheetName val="Asset Allocation"/>
      <sheetName val="Combination Analysis"/>
      <sheetName val="Analyst Avg"/>
      <sheetName val="ALLTEL W"/>
      <sheetName val="IS"/>
      <sheetName val="Op-BS"/>
      <sheetName val="BSCF"/>
      <sheetName val="Ratios"/>
      <sheetName val="Falcon Conso Summary Financials"/>
      <sheetName val="AD Summary CYCL"/>
      <sheetName val="AD Summary Combined 1"/>
      <sheetName val="AD Summary CYCL (2)"/>
      <sheetName val="Credit Summary CYCL"/>
      <sheetName val="Credit Summary Combined"/>
      <sheetName val="Cardinal-Wigeon"/>
      <sheetName val="Cardinal-Crane"/>
      <sheetName val="Groupex Wires Growth MTM"/>
      <sheetName val="DATA"/>
      <sheetName val="Inventory Days"/>
      <sheetName val="AR Days"/>
      <sheetName val="Comm Exp per Day"/>
      <sheetName val="MEDCO PROFITABILITY"/>
      <sheetName val="CAPITAL"/>
      <sheetName val="Tables &amp; graphs"/>
      <sheetName val="Gross Margin %"/>
      <sheetName val="Orders per Day"/>
      <sheetName val="NEW FINANCIALS"/>
      <sheetName val="Historical IS"/>
      <sheetName val="Group Ships Per Day"/>
      <sheetName val="Ships per Employee"/>
      <sheetName val="04Prepaid"/>
      <sheetName val="LTM"/>
      <sheetName val="Valuation Characteristics"/>
      <sheetName val="EXHIBIT_Domestic"/>
      <sheetName val="EXHIBIT"/>
      <sheetName val="TargIS"/>
      <sheetName val="cash"/>
      <sheetName val="Total"/>
      <sheetName val="sales vol."/>
      <sheetName val="Summary"/>
      <sheetName val="synthgraph"/>
      <sheetName val="Data Arrangement"/>
      <sheetName val="side by side"/>
      <sheetName val="Other Operating Metrics"/>
      <sheetName val="Benchmarking2"/>
      <sheetName val="Market valuation"/>
      <sheetName val="Pro Forma Income Statement"/>
      <sheetName val="IPO Val Salesbook cover"/>
      <sheetName val="Pro Forma Balance Sheet"/>
      <sheetName val="IPO_Val_share_based_2"/>
      <sheetName val="Summary of Recent Results"/>
      <sheetName val="Gerdau output"/>
      <sheetName val="Ownership_OLD"/>
      <sheetName val="Pro Forma Cash Flow"/>
      <sheetName val="3.16.12 IPO math"/>
      <sheetName val="Output_risked"/>
      <sheetName val="Q"/>
      <sheetName val="BUSINESS"/>
      <sheetName val="ASPT"/>
      <sheetName val="EARNINGS"/>
      <sheetName val="Q's"/>
      <sheetName val="Salesbook front"/>
      <sheetName val="Open Platform"/>
      <sheetName val="Outputs"/>
      <sheetName val="Equity_Output_GP"/>
      <sheetName val="Supply Chain Services Metrics"/>
      <sheetName val="Probable Production"/>
      <sheetName val="19.4disc"/>
      <sheetName val="FEBRUARY"/>
      <sheetName val="Monthly Pivots"/>
      <sheetName val="merger"/>
      <sheetName val="Comps"/>
      <sheetName val="Project"/>
      <sheetName val="Site"/>
      <sheetName val="Type"/>
      <sheetName val="Budget by Site"/>
      <sheetName val="Cost"/>
      <sheetName val="12 Month Forecast Project"/>
      <sheetName val="CAP"/>
      <sheetName val="Ratio Data"/>
      <sheetName val="VZ PF FCF"/>
      <sheetName val="Dashboard"/>
      <sheetName val="Stryker DIV "/>
      <sheetName val="Ownership Summary"/>
      <sheetName val="Sheet3"/>
      <sheetName val="CREDIT STATS"/>
      <sheetName val="DropZone"/>
      <sheetName val="Ownership"/>
      <sheetName val="Reserves..."/>
      <sheetName val="ValueLink"/>
      <sheetName val="CFROI Results"/>
      <sheetName val="Controls"/>
      <sheetName val="VZ Projections"/>
      <sheetName val="Broker detail"/>
      <sheetName val="Case manager"/>
      <sheetName val="Scenarios &amp; Inputs"/>
      <sheetName val="Income Statement"/>
      <sheetName val="guidance"/>
      <sheetName val="valuation"/>
      <sheetName val="SG&amp;A"/>
      <sheetName val="Trading Update"/>
      <sheetName val="감가상각누계액"/>
      <sheetName val="XREF"/>
      <sheetName val="Prepaid old"/>
      <sheetName val="Con-OpSum"/>
      <sheetName val="HOSPICE_OPSUM"/>
      <sheetName val="HOSPICE_OPSUM_BY_MON"/>
      <sheetName val="RN_&amp;_Aides_Graph"/>
      <sheetName val="HOSPICE_FTE's_BY_MON"/>
      <sheetName val="CONSOL_OPSUM"/>
      <sheetName val="HQ_OPSUM"/>
      <sheetName val="Total Issuance"/>
      <sheetName val="Debt Maturity"/>
      <sheetName val="Cases"/>
      <sheetName val="99 Contingency Analysis"/>
      <sheetName val="Section 78 Gross Up{C}"/>
      <sheetName val="Intercompany Profit{A}"/>
      <sheetName val="Political Contributions{A}"/>
      <sheetName val="Capital Loss &amp; Carryover{A}"/>
      <sheetName val="Sheet1 (2)"/>
      <sheetName val="LINK"/>
      <sheetName val="Mapping"/>
      <sheetName val="MAI_Plan_P&amp;L"/>
      <sheetName val="Run_Rate_(2)"/>
      <sheetName val="LOOKUP_TABLE"/>
      <sheetName val="DCF_Output"/>
      <sheetName val="All_Cash_Dil"/>
      <sheetName val="10_yr_hist_TEV-LTM_EBITDA_data"/>
      <sheetName val="Comp_LTM_EBITDA_data"/>
      <sheetName val="NAFC_SPTN"/>
      <sheetName val="case_summary"/>
      <sheetName val="LGF_Analyst"/>
      <sheetName val="LGF_PMO"/>
      <sheetName val="PMO_Outputs"/>
      <sheetName val="9_30_BS"/>
      <sheetName val="Adj_Combined_IS"/>
      <sheetName val="PV_of_Future_Price"/>
      <sheetName val="Contribution_Analysis"/>
      <sheetName val="HOSPICE_OPSUM1"/>
      <sheetName val="HOSPICE_OPSUM_BY_MON1"/>
      <sheetName val="RN_&amp;_Aides_Graph1"/>
      <sheetName val="HOSPICE_FTE's_BY_MON1"/>
      <sheetName val="CONSOL_OPSUM1"/>
      <sheetName val="HQ_OPSUM1"/>
      <sheetName val="MAI_Plan_P&amp;L1"/>
      <sheetName val="Run_Rate_(2)1"/>
      <sheetName val="LOOKUP_TABLE1"/>
      <sheetName val="DCF_Output1"/>
      <sheetName val="All_Cash_Dil1"/>
      <sheetName val="10_yr_hist_TEV-LTM_EBITDA_data1"/>
      <sheetName val="Comp_LTM_EBITDA_data1"/>
      <sheetName val="NAFC_SPTN1"/>
      <sheetName val="case_summary1"/>
      <sheetName val="LGF_Analyst1"/>
      <sheetName val="LGF_PMO1"/>
      <sheetName val="PMO_Outputs1"/>
      <sheetName val="9_30_BS1"/>
      <sheetName val="Adj_Combined_IS1"/>
      <sheetName val="PV_of_Future_Price1"/>
      <sheetName val="Contribution_Analysis1"/>
      <sheetName val="(2) Ts.Input"/>
      <sheetName val="Cover"/>
      <sheetName val="graph"/>
      <sheetName val="Cntmrs-Recruit"/>
      <sheetName val="AAL"/>
      <sheetName val="Chart_Data"/>
      <sheetName val="Leadsheet"/>
      <sheetName val="P&amp;L_Actual"/>
      <sheetName val="Reference"/>
      <sheetName val="DATA GRAFICAS"/>
      <sheetName val="ptnbband"/>
      <sheetName val="STREPORT WBTV"/>
      <sheetName val="VLookup"/>
      <sheetName val="FINANCIALS"/>
      <sheetName val="Aging"/>
      <sheetName val="Projections"/>
      <sheetName val="MEMBER3"/>
      <sheetName val="Comp. Transaction"/>
      <sheetName val="Stock Price"/>
      <sheetName val="ALL_ESC_by_Month_CIAC"/>
      <sheetName val="ALL_ESC_by_Month_(3)"/>
      <sheetName val="ALL_ESC_by_Quarter_(2)"/>
      <sheetName val="ALL_ESC_by_Month"/>
      <sheetName val="ALL_ESC_Table"/>
      <sheetName val="Sources_and_Uses"/>
      <sheetName val="Inventory_Days"/>
      <sheetName val="AR_Days"/>
      <sheetName val="Comm_Exp_per_Day"/>
      <sheetName val="MEDCO_PROFITABILITY"/>
      <sheetName val="Tables_&amp;_graphs"/>
      <sheetName val="Gross_Margin_%"/>
      <sheetName val="Orders_per_Day"/>
      <sheetName val="NEW_FINANCIALS"/>
      <sheetName val="Historical_IS"/>
      <sheetName val="Group_Ships_Per_Day"/>
      <sheetName val="Ships_per_Employee"/>
      <sheetName val="Valuation_Characteristics"/>
      <sheetName val="sales_vol_"/>
      <sheetName val="Data_Arrangement"/>
      <sheetName val="side_by_side"/>
      <sheetName val="Other_Operating_Metrics"/>
      <sheetName val="Market_valuation"/>
      <sheetName val="Pro_Forma_Income_Statement"/>
      <sheetName val="IPO_Val_Salesbook_cover"/>
      <sheetName val="Pro_Forma_Balance_Sheet"/>
      <sheetName val="Summary_of_Recent_Results"/>
      <sheetName val="Gerdau_output"/>
      <sheetName val="Pro_Forma_Cash_Flow"/>
      <sheetName val="3_16_12_IPO_math"/>
      <sheetName val="Salesbook_front"/>
      <sheetName val="Open_Platform"/>
      <sheetName val="Supply_Chain_Services_Metrics"/>
      <sheetName val="Probable_Production"/>
      <sheetName val="19_4disc"/>
      <sheetName val="Monthly_Pivots"/>
      <sheetName val="Budget_by_Site"/>
      <sheetName val="12_Month_Forecast_Project"/>
      <sheetName val="Ratio_Data"/>
      <sheetName val="VZ_PF_FCF"/>
      <sheetName val="Stryker_DIV_"/>
      <sheetName val="Ownership_Summary"/>
      <sheetName val="CREDIT_STATS"/>
      <sheetName val="Reserves___"/>
      <sheetName val="CFROI_Results"/>
      <sheetName val="VZ_Projections"/>
      <sheetName val="Broker_detail"/>
      <sheetName val="Case_manager"/>
      <sheetName val="Scenarios_&amp;_Inputs"/>
      <sheetName val="Income_Statement"/>
      <sheetName val="Trading_Update"/>
      <sheetName val="Prepaid_old"/>
      <sheetName val="Roaming_Synergies"/>
      <sheetName val="Alltel_Wireless_IS"/>
      <sheetName val="DCF_Alltel_Wireless"/>
      <sheetName val="Alltel_PF_Wireless_BS"/>
      <sheetName val="Qwest_Projections"/>
      <sheetName val="Qwest_Summary_Financials"/>
      <sheetName val="Qwest_Wireless_IS"/>
      <sheetName val="DCF_Qwest_Wireless"/>
      <sheetName val="Qwest_PF_Wireless_BS"/>
      <sheetName val="Pro_Forma_Summary_NewCo"/>
      <sheetName val="QWEST_W"/>
      <sheetName val="Qwest_Wireless_Valuation"/>
      <sheetName val="Alltel_Wireless_Valuation"/>
      <sheetName val="Growth_Implications"/>
      <sheetName val="Growth_Implications_(2)"/>
      <sheetName val="Financial_Implications"/>
      <sheetName val="Financial_Summary"/>
      <sheetName val="Merger_Consequences_PCS"/>
      <sheetName val="Merger_Consequences_VZW"/>
      <sheetName val="Merger_Consequences_Cingular"/>
      <sheetName val="Merger_Cons__Qwest_Alltel_West"/>
      <sheetName val="Merger_Cons__Qwest_Alltel_W_(2)"/>
      <sheetName val="Merger_Cons__Alltel_W_(3)"/>
      <sheetName val="Wireless_Comps"/>
      <sheetName val="Asset_Allocation"/>
      <sheetName val="Combination_Analysis"/>
      <sheetName val="Analyst_Avg"/>
      <sheetName val="ALLTEL_W"/>
      <sheetName val="Falcon_Conso_Summary_Financials"/>
      <sheetName val="AD_Summary_CYCL"/>
      <sheetName val="AD_Summary_Combined_1"/>
      <sheetName val="AD_Summary_CYCL_(2)"/>
      <sheetName val="Credit_Summary_CYCL"/>
      <sheetName val="Credit_Summary_Combined"/>
      <sheetName val="Groupex_Wires_Growth_MTM"/>
      <sheetName val="Total_Issuance"/>
      <sheetName val="Debt_Maturity"/>
      <sheetName val="99_Contingency_Analysis"/>
      <sheetName val="Section_78_Gross_Up{C}"/>
      <sheetName val="Intercompany_Profit{A}"/>
      <sheetName val="Political_Contributions{A}"/>
      <sheetName val="Capital_Loss_&amp;_Carryover{A}"/>
      <sheetName val="Sheet1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07 Close&gt;&gt;"/>
      <sheetName val="807 AvB"/>
      <sheetName val="807 Variance"/>
      <sheetName val="807 Full Year"/>
      <sheetName val="500 Close&gt;&gt;"/>
      <sheetName val="500 AvB"/>
      <sheetName val="500 Variance"/>
      <sheetName val="500 Full Year"/>
      <sheetName val="501 Close&gt;&gt;"/>
      <sheetName val="501 AvB"/>
      <sheetName val="501 Variance"/>
      <sheetName val="501 Full Year"/>
      <sheetName val="ReportsSentNB&gt;&gt;&gt;"/>
      <sheetName val="DetailFullYrForecast Feb2017"/>
      <sheetName val="HighLevelFullYrForecast Feb2017"/>
      <sheetName val="HiLvlFullYrFrcastVSPrior Feb "/>
      <sheetName val="Lead(RateCaseTrkr)"/>
      <sheetName val="Rate Case Tracker Feb"/>
      <sheetName val="ForecastRiskOpportunities Feb"/>
      <sheetName val="CapSpendForecast - notused"/>
      <sheetName val="Feb TX AvB (03-08-2017)"/>
      <sheetName val="Texas&gt;&gt;"/>
      <sheetName val="TX AvB"/>
      <sheetName val="TX Full Year "/>
      <sheetName val="Source Data&gt;&gt;"/>
      <sheetName val="2017 Forecast"/>
      <sheetName val="Pivot GL Extract"/>
      <sheetName val="GL Extraction"/>
      <sheetName val="2017 EBITDA Actual-old"/>
      <sheetName val="2017 EBITDA Actual"/>
      <sheetName val="2017 EBITDA Budget"/>
      <sheetName val="Rev Rec MTD"/>
      <sheetName val="Rev Rec YTD"/>
      <sheetName val="2017 AA Ledger"/>
      <sheetName val="2017 BA Ledger"/>
      <sheetName val="Companies Chart"/>
      <sheetName val="CoA"/>
      <sheetName val="CUTX BU list"/>
      <sheetName val="Texas ERCs (Jan20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Fernald Exhibit 1-9"/>
      <sheetName val="Fernald Exhibit 1-9a"/>
      <sheetName val="Fernald Exhibit 1-7"/>
      <sheetName val="Fernald Exhibit 1-13"/>
      <sheetName val="Fernald Exhibit 1-1(c)(1)"/>
      <sheetName val="Fernald Exhibit 1-1(c)(2)"/>
      <sheetName val="Barnett Exhibit 3-8"/>
      <sheetName val="Barnett Exhibit 3-16"/>
    </sheetNames>
    <sheetDataSet>
      <sheetData sheetId="0"/>
      <sheetData sheetId="1"/>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put Schedule"/>
      <sheetName val="Filing&gt;&gt;"/>
      <sheetName val="Sch.A-B.S"/>
      <sheetName val="Sch.B-I.S"/>
      <sheetName val="Sch.C-R.B"/>
      <sheetName val="Sch.D - Rev 2015"/>
      <sheetName val="Sch.E - Proposed Rates"/>
      <sheetName val="Sch.F - Average Bills"/>
      <sheetName val="Bad Debt&gt;&gt;"/>
      <sheetName val="wp.a"/>
      <sheetName val="RC Expense&gt;&gt;"/>
      <sheetName val="wp-d-rc.exp"/>
      <sheetName val="TOTI&gt;&gt;"/>
      <sheetName val="wp-e"/>
      <sheetName val="Income Taxes&gt;&gt;"/>
      <sheetName val="wp-g"/>
      <sheetName val="Cap Structure&gt;&gt;"/>
      <sheetName val="wp.h"/>
      <sheetName val="Working Capital&gt;&gt;"/>
      <sheetName val="wp-i-wc"/>
      <sheetName val="Vehicles&gt;&gt;"/>
      <sheetName val="wp-p2 Allocation of Vehicles"/>
      <sheetName val="Vehicle Inputs"/>
      <sheetName val="Computers&gt;&gt;"/>
      <sheetName val="wp-p3-alloc of State computers"/>
      <sheetName val="wp-p4 alloc of WSC computers"/>
      <sheetName val="Depreciation&gt;&gt;"/>
      <sheetName val="wp - r7 w"/>
      <sheetName val="wp - r7 s"/>
      <sheetName val="wp - r7 w support"/>
      <sheetName val="wp - r7 s support"/>
      <sheetName val="HomeServe&gt;&gt;"/>
      <sheetName val="wp - s HS Adj"/>
      <sheetName val="COSS&gt;&gt;"/>
      <sheetName val="wp - t-1 COSS"/>
      <sheetName val="wp - t-2 COSS"/>
      <sheetName val="wp - t-3 COSS"/>
      <sheetName val="wp - t-4 COSS"/>
      <sheetName val="wp - t-5 COSS"/>
      <sheetName val="wp - t-6 COSS Codes"/>
      <sheetName val="wp - t-7 Sewer Rate Design"/>
      <sheetName val="IL Consol"/>
      <sheetName val="Pro Forma Proposed"/>
      <sheetName val="Plant in Service (W) COSS"/>
      <sheetName val="Def Maint&gt;&gt;"/>
      <sheetName val="wp - u Def Charges Summary"/>
      <sheetName val="Prepaids&gt;&gt;"/>
      <sheetName val="wp- v Prepaids"/>
      <sheetName val="ADIT&gt;&gt;"/>
      <sheetName val="SE3 2014"/>
      <sheetName val="SE3 2015"/>
      <sheetName val="TAX.DEPR.SUM"/>
      <sheetName val="Post 2007 Tax Dep"/>
      <sheetName val="Pro Forma Present"/>
      <sheetName val="Plant in Service (WW) COSS"/>
      <sheetName val="TB&gt;&gt;"/>
      <sheetName val="Linked TTM 0614"/>
      <sheetName val="TTM 0614"/>
      <sheetName val="Linked 1214 TB"/>
      <sheetName val="1214 TB"/>
      <sheetName val="Linked 2015 TB"/>
      <sheetName val="0614 TB"/>
      <sheetName val="Forecast&gt;&gt;"/>
      <sheetName val="2014 O&amp;M-TOTI ROY FCST"/>
      <sheetName val="2015 O&amp;M-TOTI BGT"/>
      <sheetName val="Pro Forma Capital"/>
      <sheetName val="Revenue&gt;&gt;"/>
      <sheetName val="Sch.D - Rev 06.2014"/>
      <sheetName val="Sch.D - Rev 2014"/>
      <sheetName val="Report 17"/>
      <sheetName val="Report 16"/>
      <sheetName val="Report 16 2014"/>
      <sheetName val="Rates"/>
      <sheetName val="Variances-Delete New"/>
      <sheetName val="Monthly Consumption"/>
      <sheetName val="AUX&gt;&gt;"/>
      <sheetName val="ERC 2014"/>
      <sheetName val="NARUC ACCs "/>
      <sheetName val="JDE C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Trend"/>
      <sheetName val="Summary"/>
      <sheetName val="Previous Month Summary"/>
      <sheetName val="Budget Load"/>
      <sheetName val="Vacancies"/>
      <sheetName val="Activity"/>
      <sheetName val="Turnover"/>
      <sheetName val="Detail"/>
      <sheetName val="Sudduth"/>
      <sheetName val="Devine"/>
      <sheetName val="Hoy"/>
      <sheetName val="Klein"/>
      <sheetName val="Durham"/>
      <sheetName val="Lubertozzi"/>
      <sheetName val="Barnett"/>
      <sheetName val="Position Trend"/>
      <sheetName val="Sal Allocation"/>
      <sheetName val="Paychex"/>
      <sheetName val="Audit"/>
      <sheetName val="Instructions"/>
      <sheetName val="Tables"/>
      <sheetName val="Previous_Month_Summary"/>
      <sheetName val="Budget_Load"/>
      <sheetName val="Position_Trend"/>
      <sheetName val="Sal_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Dashboard"/>
      <sheetName val="RC Revenue Table 2016"/>
      <sheetName val="Main Data&gt;&gt;"/>
      <sheetName val="Main Data"/>
      <sheetName val="BGT&gt;&gt;"/>
      <sheetName val="BGT Revenue"/>
      <sheetName val="BGT RC Amort"/>
      <sheetName val="BGT RC COA"/>
      <sheetName val="ACT&gt;&gt;"/>
      <sheetName val="ACT Revenue"/>
      <sheetName val="ACT RC Amort"/>
      <sheetName val="ACT RC COA"/>
      <sheetName val="BGT DB&gt;&gt;"/>
      <sheetName val="CY BGT (ppaa)"/>
      <sheetName val="NY BGT (ppaa)"/>
      <sheetName val="BGT RC NBV"/>
      <sheetName val="BGT Rate Case Calc"/>
      <sheetName val="ACT DB&gt;&gt;"/>
      <sheetName val="CY ACT (ppaa)"/>
      <sheetName val="NY ACT (ppaa)"/>
      <sheetName val="SOP"/>
      <sheetName val="ACT JDE F1202"/>
      <sheetName val="Incremental RC Rev"/>
      <sheetName val="Historical Pumped"/>
      <sheetName val="Pumped Load"/>
      <sheetName val="Outputs&gt;&gt;"/>
      <sheetName val="RC Export"/>
      <sheetName val="Revenue Variance"/>
      <sheetName val="Misc&gt;&gt;"/>
      <sheetName val="CoInfo"/>
      <sheetName val="RC_Revenue_Table_2016"/>
      <sheetName val="Main_Data&gt;&gt;"/>
      <sheetName val="Main_Data"/>
      <sheetName val="BGT_Revenue"/>
      <sheetName val="BGT_RC_Amort"/>
      <sheetName val="BGT_RC_COA"/>
      <sheetName val="ACT_Revenue"/>
      <sheetName val="ACT_RC_Amort"/>
      <sheetName val="ACT_RC_COA"/>
      <sheetName val="BGT_DB&gt;&gt;"/>
      <sheetName val="CY_BGT_(ppaa)"/>
      <sheetName val="NY_BGT_(ppaa)"/>
      <sheetName val="BGT_RC_NBV"/>
      <sheetName val="BGT_Rate_Case_Calc"/>
      <sheetName val="ACT_DB&gt;&gt;"/>
      <sheetName val="CY_ACT_(ppaa)"/>
      <sheetName val="NY_ACT_(ppaa)"/>
      <sheetName val="ACT_JDE_F1202"/>
      <sheetName val="Incremental_RC_Rev"/>
      <sheetName val="Historical_Pumped"/>
      <sheetName val="Pumped_Load"/>
      <sheetName val="RC_Export"/>
      <sheetName val="Revenue_Var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ter &gt;&gt;&gt;"/>
      <sheetName val="USI Exhibit 1 W"/>
      <sheetName val="USI Exhibit 2.1 W"/>
      <sheetName val="USI Exhibit 2.2 W"/>
      <sheetName val="USI Exhibit 3 W"/>
      <sheetName val="USI Exhibit 4 W"/>
      <sheetName val="USI Exhibit 5 W"/>
      <sheetName val="USI Exhibit 6 W"/>
      <sheetName val="Wastewater&gt;&gt;&gt;"/>
      <sheetName val="USI Exhibit 1 WW"/>
      <sheetName val="USI Exhibit 2.1 WW"/>
      <sheetName val="USI Exhibit 2.2 WW"/>
      <sheetName val="USI Exhibit 3 WW"/>
      <sheetName val="USI Exhibit 4 WW"/>
      <sheetName val="USI Exhibit 5 WW"/>
      <sheetName val="USI Exhibit 6 WW"/>
      <sheetName val="AUX&gt;&gt;&gt;"/>
      <sheetName val="UE TB"/>
      <sheetName val="wp-a-PIS"/>
      <sheetName val="QIP Plant Summary"/>
      <sheetName val="2020 Capital Projects Forecast"/>
      <sheetName val="Qualifying Plant Acct."/>
      <sheetName val="USI Depreciation Rates"/>
      <sheetName val="Historical Data"/>
      <sheetName val="TTM 0419_WS"/>
      <sheetName val="Linked TTM 0419"/>
      <sheetName val="Docket No. 17-1106&gt;&gt;&gt;"/>
      <sheetName val="OS-W"/>
      <sheetName val="RB-W"/>
      <sheetName val="OS-WW"/>
      <sheetName val="RB-WW"/>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ion-LDC"/>
      <sheetName val="___snlqueryparms"/>
      <sheetName val="Selection"/>
      <sheetName val="Credit Ratings-DO Not"/>
      <sheetName val="Regulation"/>
      <sheetName val="Credit_Ratings-DO_Not"/>
    </sheetNames>
    <sheetDataSet>
      <sheetData sheetId="0" refreshError="1"/>
      <sheetData sheetId="1" refreshError="1"/>
      <sheetData sheetId="2" refreshError="1"/>
      <sheetData sheetId="3"/>
      <sheetData sheetId="4" refreshError="1"/>
      <sheetData sheetId="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able TB"/>
      <sheetName val="tb 2007 reformat"/>
      <sheetName val="tb 2007"/>
      <sheetName val="JDE Chart of Accounts 102407"/>
      <sheetName val="183 TB AA 2007"/>
      <sheetName val="183 TB UA 2007"/>
      <sheetName val="183 TB UR 2007"/>
    </sheetNames>
    <sheetDataSet>
      <sheetData sheetId="0"/>
      <sheetData sheetId="1"/>
      <sheetData sheetId="2"/>
      <sheetData sheetId="3"/>
      <sheetData sheetId="4"/>
      <sheetData sheetId="5"/>
      <sheetData sheetId="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Rates"/>
      <sheetName val="Prices &amp; Dividends"/>
      <sheetName val="Calculate"/>
      <sheetName val="E(Dividends)"/>
      <sheetName val="Cost of Equity"/>
      <sheetName val="Sample COE"/>
      <sheetName val="NCDCF Calculate"/>
      <sheetName val="NCDCF Cost of Equity"/>
      <sheetName val="DCF Goal Seek"/>
      <sheetName val="NCDCF Goal See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Linkin"/>
      <sheetName val="RB"/>
      <sheetName val="SCH-A"/>
      <sheetName val="COS 1"/>
      <sheetName val="F 1-2"/>
      <sheetName val="F 2 B"/>
      <sheetName val="F 3-4"/>
      <sheetName val="F 3B 4B"/>
      <sheetName val="F 5"/>
      <sheetName val="F 5B"/>
      <sheetName val="F6"/>
      <sheetName val="F7-9"/>
      <sheetName val="Meters &amp; Services"/>
      <sheetName val="F10-11"/>
      <sheetName val="F 12-17"/>
      <sheetName val="SCH-D"/>
      <sheetName val="SCH-E"/>
      <sheetName val="SCH-F"/>
      <sheetName val="SCH-G"/>
      <sheetName val="COS_1"/>
      <sheetName val="F_1-2"/>
      <sheetName val="F_2_B"/>
      <sheetName val="F_3-4"/>
      <sheetName val="F_3B_4B"/>
      <sheetName val="F_5"/>
      <sheetName val="F_5B"/>
      <sheetName val="Meters_&amp;_Services"/>
      <sheetName val="F_12-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Binder Index"/>
      <sheetName val="File Vrsn"/>
      <sheetName val="File Vrsn 2003"/>
      <sheetName val="Front Pg"/>
      <sheetName val="TableOfCon"/>
      <sheetName val="Title Page"/>
      <sheetName val="GM%Analy"/>
      <sheetName val="Oper~O&amp;A Analy"/>
      <sheetName val="High level Sum-Supply"/>
      <sheetName val="Sum-Details"/>
      <sheetName val="HL Budget to Finance"/>
      <sheetName val="BC BCG Supply"/>
      <sheetName val="Sales&amp;GM'03"/>
      <sheetName val="Curving&amp;GM'03"/>
      <sheetName val="AugYEF02 Sales&amp;GM"/>
      <sheetName val="Sales&amp;GM'04"/>
      <sheetName val="Curving&amp;GM'04"/>
      <sheetName val="JunYEF03 Sales&amp;GM "/>
      <sheetName val="Sales&amp;Cost Adj'03"/>
      <sheetName val="Aug'02 CA Sales"/>
      <sheetName val="Acctg &amp; Legal'03"/>
      <sheetName val="Acctg &amp; Legal'04 "/>
      <sheetName val="Sell&amp;Mktg'03"/>
      <sheetName val="Ad&amp;Promo'03"/>
      <sheetName val="Exp by Emp'03"/>
      <sheetName val="Exp by Emp'04"/>
      <sheetName val="Bad Debt'03"/>
      <sheetName val="Bad Debt'04"/>
      <sheetName val="Consulting'03"/>
      <sheetName val="Consulting'04"/>
      <sheetName val="Comp Supplies'03"/>
      <sheetName val="Comp Supplies'04"/>
      <sheetName val="Donations'03"/>
      <sheetName val="Donations'04"/>
      <sheetName val="Dues Sub'03"/>
      <sheetName val="Dues Sub'04"/>
      <sheetName val="Edu&amp;Train'03"/>
      <sheetName val="Edu&amp;Train'04"/>
      <sheetName val="Meeting'03"/>
      <sheetName val="Meeting'04"/>
      <sheetName val="Gen&amp;Off'03"/>
      <sheetName val="Gen&amp;Off'04"/>
      <sheetName val="Forms'03"/>
      <sheetName val="Forms'04"/>
      <sheetName val="Insurance'03"/>
      <sheetName val="Insurance'04"/>
      <sheetName val="Insur Calc"/>
      <sheetName val="BCG FFE&amp;Inven'03"/>
      <sheetName val="Bank Chrg'03"/>
      <sheetName val="Bank Chrg'04"/>
      <sheetName val="Recruit'03"/>
      <sheetName val="Recruit'04"/>
      <sheetName val="Relocation'03"/>
      <sheetName val="Relocation'04"/>
      <sheetName val="Rent0'03"/>
      <sheetName val="Rent0'04"/>
      <sheetName val="Service Contract'03"/>
      <sheetName val="Service Contract'04"/>
      <sheetName val="Repairs&amp;Maint'03"/>
      <sheetName val="Repairs&amp;Maint'04"/>
      <sheetName val="SafetySup'03"/>
      <sheetName val="SafetySup'04"/>
      <sheetName val="Telecom'03"/>
      <sheetName val="Telecom'04"/>
      <sheetName val="Tele~DataLine"/>
      <sheetName val="Utili'03"/>
      <sheetName val="Utili'04"/>
      <sheetName val="Whse&amp;Shop'03"/>
      <sheetName val="Whse&amp;Shop'04"/>
      <sheetName val="Compare"/>
      <sheetName val="Sum Brch"/>
      <sheetName val="Capex'03"/>
      <sheetName val="Capital Asset BC Detail"/>
      <sheetName val="BC Consolidated"/>
      <sheetName val="NoDetail(00-00)"/>
      <sheetName val="Supp Adm(01-00)"/>
      <sheetName val="Rmd(01-01)"/>
      <sheetName val="Coq(01-02)"/>
      <sheetName val="Abb(01-03)"/>
      <sheetName val="Clo(01-04)"/>
      <sheetName val="Kel(01-05)"/>
      <sheetName val="Vic(01-06)"/>
      <sheetName val="Kam(01-07)"/>
      <sheetName val="Dun(01-08)"/>
      <sheetName val="Cou(01-10)"/>
      <sheetName val="Ver(01-12)"/>
      <sheetName val="Pen(01-09)"/>
      <sheetName val="KelPmp(01-11)"/>
      <sheetName val="Fin(03-70)"/>
      <sheetName val="HR-Rich(03-71)"/>
      <sheetName val="S&amp;M-Sup(04-00) "/>
      <sheetName val="VI(04-81)"/>
      <sheetName val="LM(04-82)"/>
      <sheetName val="LM(04-85)"/>
      <sheetName val="Int(04-83)"/>
      <sheetName val="Fin-(03-00)"/>
      <sheetName val="Svc to Sup(01-15)"/>
      <sheetName val="Par(01-16)"/>
      <sheetName val="IT-Admin(01-36)"/>
      <sheetName val="BP(01-37)"/>
      <sheetName val="Pres(00-00)"/>
      <sheetName val="IT-CC(01-35)"/>
      <sheetName val="Gen Admin-CC"/>
      <sheetName val="HR-CC(03-)"/>
      <sheetName val="Supply Consolidated"/>
      <sheetName val="CC~Conso "/>
      <sheetName val="Supply Oper Conso~Div01"/>
      <sheetName val="IT Con~Div01"/>
      <sheetName val="Fin Conso~Div03"/>
      <sheetName val="HR~Conso"/>
      <sheetName val="S&amp;M Conso~(Div 4)"/>
      <sheetName val="Control"/>
      <sheetName val="TBal Aug'02"/>
      <sheetName val="Var-Sum"/>
      <sheetName val="2002 Sales Budget"/>
      <sheetName val="Serv Rev"/>
      <sheetName val="Fixed-Var costs"/>
      <sheetName val="Interest2002"/>
      <sheetName val="Bad Debt ~02budget"/>
      <sheetName val="Telecom"/>
      <sheetName val="Depreciation'02"/>
      <sheetName val="2001 Capital YEF July EOM"/>
      <sheetName val="Capital"/>
      <sheetName val="Rent'02"/>
      <sheetName val="Sales&amp;Cost Adj'04"/>
      <sheetName val="Jun'03 CA Sales "/>
      <sheetName val="Lang"/>
      <sheetName val="WVOpenWO"/>
      <sheetName val="WACC"/>
      <sheetName val="Tax shield"/>
      <sheetName val="CAP COST"/>
      <sheetName val="Aug98 Cons"/>
      <sheetName val="QTR"/>
      <sheetName val="Budget_Binder_Index"/>
      <sheetName val="File_Vrsn"/>
      <sheetName val="File_Vrsn_2003"/>
      <sheetName val="Front_Pg"/>
      <sheetName val="Title_Page"/>
      <sheetName val="Oper~O&amp;A_Analy"/>
      <sheetName val="High_level_Sum-Supply"/>
      <sheetName val="HL_Budget_to_Finance"/>
      <sheetName val="BC_BCG_Supply"/>
      <sheetName val="AugYEF02_Sales&amp;GM"/>
      <sheetName val="JunYEF03_Sales&amp;GM_"/>
      <sheetName val="Sales&amp;Cost_Adj'03"/>
      <sheetName val="Aug'02_CA_Sales"/>
      <sheetName val="Acctg_&amp;_Legal'03"/>
      <sheetName val="Acctg_&amp;_Legal'04_"/>
      <sheetName val="Exp_by_Emp'03"/>
      <sheetName val="Exp_by_Emp'04"/>
      <sheetName val="Bad_Debt'03"/>
      <sheetName val="Bad_Debt'04"/>
      <sheetName val="Comp_Supplies'03"/>
      <sheetName val="Comp_Supplies'04"/>
      <sheetName val="Dues_Sub'03"/>
      <sheetName val="Dues_Sub'04"/>
      <sheetName val="Insur_Calc"/>
      <sheetName val="BCG_FFE&amp;Inven'03"/>
      <sheetName val="Bank_Chrg'03"/>
      <sheetName val="Bank_Chrg'04"/>
      <sheetName val="Service_Contract'03"/>
      <sheetName val="Service_Contract'04"/>
      <sheetName val="Sum_Brch"/>
      <sheetName val="Capital_Asset_BC_Detail"/>
      <sheetName val="BC_Consolidated"/>
      <sheetName val="Supp_Adm(01-00)"/>
      <sheetName val="S&amp;M-Sup(04-00)_"/>
      <sheetName val="Svc_to_Sup(01-15)"/>
      <sheetName val="Gen_Admin-CC"/>
      <sheetName val="Supply_Consolidated"/>
      <sheetName val="CC~Conso_"/>
      <sheetName val="Supply_Oper_Conso~Div01"/>
      <sheetName val="IT_Con~Div01"/>
      <sheetName val="Fin_Conso~Div03"/>
      <sheetName val="S&amp;M_Conso~(Div_4)"/>
      <sheetName val="TBal_Aug'02"/>
      <sheetName val="2002_Sales_Budget"/>
      <sheetName val="Serv_Rev"/>
      <sheetName val="Fixed-Var_costs"/>
      <sheetName val="Bad_Debt_~02budget"/>
      <sheetName val="2001_Capital_YEF_July_EOM"/>
      <sheetName val="Sales&amp;Cost_Adj'04"/>
      <sheetName val="Jun'03_CA_Sales_"/>
      <sheetName val="Tax_shield"/>
      <sheetName val="CAP_COST"/>
      <sheetName val="Aug98_Cons"/>
      <sheetName val="Mults"/>
      <sheetName val="Tranx data"/>
      <sheetName val="Related Party Lots"/>
      <sheetName val="Summary"/>
      <sheetName val="Review"/>
      <sheetName val="BE analysis"/>
      <sheetName val="Cost_Alloc Summary"/>
      <sheetName val="B1_IND Co 1103 Indir Costs"/>
      <sheetName val="B2_CJI3_Co 1103 N-504"/>
      <sheetName val="B5_IND Co 1103_G&amp;A"/>
      <sheetName val="Sheet2"/>
      <sheetName val="FA Continuity"/>
      <sheetName val="160030 - LEASEHOLD"/>
      <sheetName val="160060 - FURNITURE"/>
      <sheetName val="160090 - WORK IN PROCESS"/>
      <sheetName val="Budget_Binder_Index1"/>
      <sheetName val="File_Vrsn1"/>
      <sheetName val="File_Vrsn_20031"/>
      <sheetName val="Front_Pg1"/>
      <sheetName val="Title_Page1"/>
      <sheetName val="Oper~O&amp;A_Analy1"/>
      <sheetName val="High_level_Sum-Supply1"/>
      <sheetName val="HL_Budget_to_Finance1"/>
      <sheetName val="BC_BCG_Supply1"/>
      <sheetName val="AugYEF02_Sales&amp;GM1"/>
      <sheetName val="JunYEF03_Sales&amp;GM_1"/>
      <sheetName val="Sales&amp;Cost_Adj'031"/>
      <sheetName val="Aug'02_CA_Sales1"/>
      <sheetName val="Acctg_&amp;_Legal'031"/>
      <sheetName val="Acctg_&amp;_Legal'04_1"/>
      <sheetName val="Exp_by_Emp'031"/>
      <sheetName val="Exp_by_Emp'041"/>
      <sheetName val="Bad_Debt'031"/>
      <sheetName val="Bad_Debt'041"/>
      <sheetName val="Comp_Supplies'031"/>
      <sheetName val="Comp_Supplies'041"/>
      <sheetName val="Dues_Sub'031"/>
      <sheetName val="Dues_Sub'041"/>
      <sheetName val="Insur_Calc1"/>
      <sheetName val="BCG_FFE&amp;Inven'031"/>
      <sheetName val="Bank_Chrg'031"/>
      <sheetName val="Bank_Chrg'041"/>
      <sheetName val="Service_Contract'031"/>
      <sheetName val="Service_Contract'041"/>
      <sheetName val="Sum_Brch1"/>
      <sheetName val="Capital_Asset_BC_Detail1"/>
      <sheetName val="BC_Consolidated1"/>
      <sheetName val="Supp_Adm(01-00)1"/>
      <sheetName val="S&amp;M-Sup(04-00)_1"/>
      <sheetName val="Svc_to_Sup(01-15)1"/>
      <sheetName val="Gen_Admin-CC1"/>
      <sheetName val="Supply_Consolidated1"/>
      <sheetName val="CC~Conso_1"/>
      <sheetName val="Supply_Oper_Conso~Div011"/>
      <sheetName val="IT_Con~Div011"/>
      <sheetName val="Fin_Conso~Div031"/>
      <sheetName val="S&amp;M_Conso~(Div_4)1"/>
      <sheetName val="TBal_Aug'021"/>
      <sheetName val="2002_Sales_Budget1"/>
      <sheetName val="Serv_Rev1"/>
      <sheetName val="Fixed-Var_costs1"/>
      <sheetName val="Bad_Debt_~02budget1"/>
      <sheetName val="2001_Capital_YEF_July_EOM1"/>
      <sheetName val="Sales&amp;Cost_Adj'041"/>
      <sheetName val="Jun'03_CA_Sales_1"/>
      <sheetName val="Tax_shield1"/>
      <sheetName val="CAP_COST1"/>
      <sheetName val="Aug98_Cons1"/>
      <sheetName val="Tranx_data"/>
      <sheetName val="Related_Party_L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Customer Count Allocation"/>
      <sheetName val="Sch Cross Ref"/>
      <sheetName val="Sch1-Rev Req"/>
      <sheetName val="Sch1-Conversion Factor"/>
      <sheetName val="Not Used Sch1-Adjustments"/>
      <sheetName val="Sch 2 - BS"/>
      <sheetName val="Sch 3 - IS"/>
      <sheetName val="Sch 4"/>
      <sheetName val="Sheet1"/>
      <sheetName val="Sch 5 - Inc Adj"/>
      <sheetName val="Sch 6 - Exp Adj"/>
      <sheetName val="Sch 7 - Tax Adj"/>
      <sheetName val="Sch8-Rate Base Detail"/>
      <sheetName val="Sch9-Weighted Cost of Capital"/>
      <sheetName val="Sch 10 - FV"/>
      <sheetName val="Tax Normalized Depreciation"/>
      <sheetName val="Synch Int"/>
      <sheetName val="Alloc Parent co Int"/>
      <sheetName val="Sch8- Rate Base Summary"/>
      <sheetName val="WP2-LT Debt 11-30-14"/>
      <sheetName val="ITC"/>
      <sheetName val="Muncie Sewer"/>
      <sheetName val="Revenue by Customer Class"/>
      <sheetName val="MAS-1 Total Rate Increase"/>
      <sheetName val="MAS-2 SFR%"/>
      <sheetName val="MAS-12 (Tunnel AD)"/>
      <sheetName val="Somerset Water Capacity Adj."/>
      <sheetName val="Calc of March 31, 2014 RB"/>
      <sheetName val="Somerset WW Capacity Adj."/>
      <sheetName val="Sheet4"/>
      <sheetName val="Disallowed Utility Property"/>
      <sheetName val="Prepaid Pension Asset"/>
      <sheetName val="WACOC - 3.31.14"/>
      <sheetName val="WP1-WACOC Forecasted"/>
      <sheetName val="LT Debt"/>
      <sheetName val="Sch11-Pfd Stock"/>
      <sheetName val="WP1-WACOC 9-30-13 (2)"/>
      <sheetName val="WP1-WACOC 9-30-13"/>
      <sheetName val="WP1-LT Debt 03-31-14"/>
      <sheetName val="WP1-LT Debt 09-30-13"/>
      <sheetName val="WP3-LT Debt 11-30-15"/>
      <sheetName val="WP4-LT Debt Calc of 13 mo avg"/>
      <sheetName val="State Income Tax Analysis"/>
      <sheetName val="Summary of Acquisition Adj"/>
      <sheetName val="Sheet3"/>
      <sheetName val="Water Groups"/>
      <sheetName val="RB Comparisons"/>
      <sheetName val="Customer_Count_Allocation"/>
      <sheetName val="Sch_Cross_Ref"/>
      <sheetName val="Sch1-Rev_Req"/>
      <sheetName val="Sch1-Conversion_Factor"/>
      <sheetName val="Not_Used_Sch1-Adjustments"/>
      <sheetName val="Sch_2_-_BS"/>
      <sheetName val="Sch_3_-_IS"/>
      <sheetName val="Sch_4"/>
      <sheetName val="Sch_5_-_Inc_Adj"/>
      <sheetName val="Sch_6_-_Exp_Adj"/>
      <sheetName val="Sch_7_-_Tax_Adj"/>
      <sheetName val="Sch8-Rate_Base_Detail"/>
      <sheetName val="Sch9-Weighted_Cost_of_Capital"/>
      <sheetName val="Sch_10_-_FV"/>
      <sheetName val="Tax_Normalized_Depreciation"/>
      <sheetName val="Synch_Int"/>
      <sheetName val="Alloc_Parent_co_Int"/>
      <sheetName val="Sch8-_Rate_Base_Summary"/>
      <sheetName val="WP2-LT_Debt_11-30-14"/>
      <sheetName val="Muncie_Sewer"/>
      <sheetName val="Revenue_by_Customer_Class"/>
      <sheetName val="MAS-1_Total_Rate_Increase"/>
      <sheetName val="MAS-2_SFR%"/>
      <sheetName val="MAS-12_(Tunnel_AD)"/>
      <sheetName val="Somerset_Water_Capacity_Adj_"/>
      <sheetName val="Calc_of_March_31,_2014_RB"/>
      <sheetName val="Somerset_WW_Capacity_Adj_"/>
      <sheetName val="Disallowed_Utility_Property"/>
      <sheetName val="Prepaid_Pension_Asset"/>
      <sheetName val="WACOC_-_3_31_14"/>
      <sheetName val="WP1-WACOC_Forecasted"/>
      <sheetName val="LT_Debt"/>
      <sheetName val="Sch11-Pfd_Stock"/>
      <sheetName val="WP1-WACOC_9-30-13_(2)"/>
      <sheetName val="WP1-WACOC_9-30-13"/>
      <sheetName val="WP1-LT_Debt_03-31-14"/>
      <sheetName val="WP1-LT_Debt_09-30-13"/>
      <sheetName val="WP3-LT_Debt_11-30-15"/>
      <sheetName val="WP4-LT_Debt_Calc_of_13_mo_avg"/>
      <sheetName val="State_Income_Tax_Analysis"/>
      <sheetName val="Summary_of_Acquisition_Adj"/>
      <sheetName val="Water_Groups"/>
      <sheetName val="RB_Comparison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 Salaries and Wages"/>
      <sheetName val="IN Operations"/>
      <sheetName val="Leadership"/>
      <sheetName val="WSC-SS&gt;&gt;"/>
      <sheetName val="Accounting"/>
      <sheetName val="Exec"/>
      <sheetName val="HR"/>
      <sheetName val="IT"/>
      <sheetName val="HSE"/>
      <sheetName val="Customer Service"/>
      <sheetName val="Billing"/>
      <sheetName val="Admin"/>
      <sheetName val="Allocation Flow Charts&gt;&gt;"/>
      <sheetName val="2017"/>
      <sheetName val="2014"/>
      <sheetName val="2017_Salaries_and_Wages"/>
      <sheetName val="IN_Operations"/>
      <sheetName val="Customer_Service"/>
      <sheetName val="Allocation_Flow_Charts&gt;&g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sheetData sheetId="16"/>
      <sheetData sheetId="17"/>
      <sheetData sheetId="1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Sch 11 Proposed Rates"/>
      <sheetName val="CUII Water---&gt;&gt;"/>
      <sheetName val="CUII Sch 1W Overall"/>
      <sheetName val="CUII Sch 1W two phase"/>
      <sheetName val="Sch 2W - BS"/>
      <sheetName val="CUII Sch 3W-IS"/>
      <sheetName val="CUII Sch 4W"/>
      <sheetName val="CUII Sch 5W - Inc Adj"/>
      <sheetName val="CUII Sch 7W - Exp Adj "/>
      <sheetName val="Sch 8W - Rate Base"/>
      <sheetName val="Sch 9W - Disallowed Water RB"/>
      <sheetName val="Sch 10W - ADIT Calc - Water"/>
      <sheetName val="CUII Sewer---&gt;&gt;"/>
      <sheetName val="CUII Sch 1S Overall"/>
      <sheetName val="Determination of Net Income"/>
      <sheetName val="CUII Sch 1S two phase"/>
      <sheetName val="Sch 2S - BS"/>
      <sheetName val="CUII Sch 3S-IS "/>
      <sheetName val="CUII Sch 4S"/>
      <sheetName val="CUII Sch 5S - Inc Adj"/>
      <sheetName val="CUII Sch 7S - Exp Adj"/>
      <sheetName val="Sch 8S - Rate Base"/>
      <sheetName val="Determination of RB by PHase"/>
      <sheetName val="Sch 9S - Disallowed WW RB"/>
      <sheetName val="Sch 10S - ADIT Calc - Sewer"/>
      <sheetName val="Common Expenses---&gt;&gt;"/>
      <sheetName val="6-A Salaries-Maint"/>
      <sheetName val="6-B Maint Testing"/>
      <sheetName val="6-C Transport"/>
      <sheetName val="6-D Outside Services"/>
      <sheetName val="6-E Capitalized Labor"/>
      <sheetName val="6-F Salaries - General"/>
      <sheetName val="6-G Other Office_Supplies"/>
      <sheetName val="6-H Benefits"/>
      <sheetName val="6-I Rent"/>
      <sheetName val="6-J Insurance"/>
      <sheetName val="6-K Office Utilities"/>
      <sheetName val="6-L Misc."/>
      <sheetName val="6-M Payroll Taxes"/>
      <sheetName val="TLUI Water--&gt;&gt;"/>
      <sheetName val="TLUI Sch 1W Overall"/>
      <sheetName val="TLUI Sch 1W Two Phase"/>
      <sheetName val="TLUI Sch 2W - BS"/>
      <sheetName val="TLUI Sch 3W - IS"/>
      <sheetName val="TLUI Sch 4W"/>
      <sheetName val="TLUI Sch 5W - Inc Adj"/>
      <sheetName val="TLUI Sch 7W - Exp Adj"/>
      <sheetName val="Sch TLUI 8W - Rate Base"/>
      <sheetName val="TLUI Sewer---&gt;&gt;"/>
      <sheetName val="TLUI Sch 1S Overall"/>
      <sheetName val="TLUI Sch 1S Two Phase"/>
      <sheetName val="TLUI Sch 2 - BS (3)"/>
      <sheetName val="TLUI Sch 3s - IS"/>
      <sheetName val="TLUI Sch 4S"/>
      <sheetName val="TLUI Sch 5S - Inc Adj"/>
      <sheetName val="TLUI Sch 7S - Exp Adj "/>
      <sheetName val="Sch TLUI 7S - Rate Base"/>
      <sheetName val="WSCI Water----&gt;&gt;"/>
      <sheetName val="WSCI Sch 1W Overall"/>
      <sheetName val="WSCI Sch 1W Two Phase"/>
      <sheetName val="WSCI Sch 2 - BS"/>
      <sheetName val="WSCI Sch 3W - IS"/>
      <sheetName val="WSCI Sch 4W"/>
      <sheetName val="WSCI Sch 5W - Inc Adj"/>
      <sheetName val="WSCI Sch 7W - Exp Adj"/>
      <sheetName val="WSCI Sch 8W - Rate Base"/>
      <sheetName val="WSCI Sewer----&gt;&gt;"/>
      <sheetName val="WSCI Sch 1S Overall"/>
      <sheetName val="WSCI Sch 1S Two Phase"/>
      <sheetName val="WSCI Sch 2 - BS (2)"/>
      <sheetName val="WSCI Sch 3s - IS"/>
      <sheetName val="WSCI Sch 4S"/>
      <sheetName val="WSCI Sch 5S - Inc Adj"/>
      <sheetName val="WSCI Sch 7S - Exp Adj"/>
      <sheetName val="WSCI Sch 8S - Rate Base"/>
      <sheetName val="IWSI Water----&gt;&gt;"/>
      <sheetName val="IWSI Sch 1W Overall"/>
      <sheetName val="IWSI Sch 1W Two Phase"/>
      <sheetName val="IWSI Sch 2 - BS"/>
      <sheetName val="IWSI Sch 3W - IS"/>
      <sheetName val="IWSI Sch 4W"/>
      <sheetName val="IWSI Sch 5W - Inc Adj"/>
      <sheetName val="IWSI Sch 7W - Exp Adj"/>
      <sheetName val="IWSI Sch  8W - Rate Base"/>
      <sheetName val="Expense Analysis"/>
      <sheetName val="DNU - Chemicals"/>
      <sheetName val="DNU Maint &amp; Repair"/>
      <sheetName val="DNU - Rate Case"/>
      <sheetName val="Consolidated IS"/>
      <sheetName val="6-N Purchased Power"/>
      <sheetName val="6-O Chemicals"/>
      <sheetName val="Other Workpapers"/>
      <sheetName val="Capital Projects IN"/>
      <sheetName val="Purch Water Calc"/>
      <sheetName val="Comparison of Cons IS"/>
      <sheetName val="Sheet1"/>
      <sheetName val="2015 TB"/>
      <sheetName val="wp.q ADIT"/>
      <sheetName val="Disallowed Water Rate Base (2)"/>
      <sheetName val="Chemicals 17"/>
      <sheetName val="Chemicals 16"/>
      <sheetName val="02-2016 TB"/>
      <sheetName val="Depreciation&gt;&gt;"/>
      <sheetName val="wp - rw2"/>
      <sheetName val="wp - rs2"/>
      <sheetName val="wp-p2 Allocation of Vehicles"/>
      <sheetName val="wp-p3 Allocation of Computers"/>
      <sheetName val="Cap Time Remove"/>
      <sheetName val="JPK-R2"/>
      <sheetName val="Eliminated Invoices"/>
      <sheetName val="IDC Removal"/>
      <sheetName val="1015-0917 Capital FCST"/>
      <sheetName val="wp - u1 Def Charges Summary"/>
      <sheetName val="Sewer Non-Capital"/>
      <sheetName val="Proposed Rates&gt;&gt;"/>
      <sheetName val="CiC"/>
      <sheetName val="Sch_11_Proposed_Rates"/>
      <sheetName val="CUII_Water---&gt;&gt;"/>
      <sheetName val="CUII_Sch_1W_Overall"/>
      <sheetName val="CUII_Sch_1W_two_phase"/>
      <sheetName val="Sch_2W_-_BS"/>
      <sheetName val="CUII_Sch_3W-IS"/>
      <sheetName val="CUII_Sch_4W"/>
      <sheetName val="CUII_Sch_5W_-_Inc_Adj"/>
      <sheetName val="CUII_Sch_7W_-_Exp_Adj_"/>
      <sheetName val="Sch_8W_-_Rate_Base"/>
      <sheetName val="Sch_9W_-_Disallowed_Water_RB"/>
      <sheetName val="Sch_10W_-_ADIT_Calc_-_Water"/>
      <sheetName val="CUII_Sewer---&gt;&gt;"/>
      <sheetName val="CUII_Sch_1S_Overall"/>
      <sheetName val="Determination_of_Net_Income"/>
      <sheetName val="CUII_Sch_1S_two_phase"/>
      <sheetName val="Sch_2S_-_BS"/>
      <sheetName val="CUII_Sch_3S-IS_"/>
      <sheetName val="CUII_Sch_4S"/>
      <sheetName val="CUII_Sch_5S_-_Inc_Adj"/>
      <sheetName val="CUII_Sch_7S_-_Exp_Adj"/>
      <sheetName val="Sch_8S_-_Rate_Base"/>
      <sheetName val="Determination_of_RB_by_PHase"/>
      <sheetName val="Sch_9S_-_Disallowed_WW_RB"/>
      <sheetName val="Sch_10S_-_ADIT_Calc_-_Sewer"/>
      <sheetName val="Common_Expenses---&gt;&gt;"/>
      <sheetName val="6-A_Salaries-Maint"/>
      <sheetName val="6-B_Maint_Testing"/>
      <sheetName val="6-C_Transport"/>
      <sheetName val="6-D_Outside_Services"/>
      <sheetName val="6-E_Capitalized_Labor"/>
      <sheetName val="6-F_Salaries_-_General"/>
      <sheetName val="6-G_Other_Office_Supplies"/>
      <sheetName val="6-H_Benefits"/>
      <sheetName val="6-I_Rent"/>
      <sheetName val="6-J_Insurance"/>
      <sheetName val="6-K_Office_Utilities"/>
      <sheetName val="6-L_Misc_"/>
      <sheetName val="6-M_Payroll_Taxes"/>
      <sheetName val="TLUI_Water--&gt;&gt;"/>
      <sheetName val="TLUI_Sch_1W_Overall"/>
      <sheetName val="TLUI_Sch_1W_Two_Phase"/>
      <sheetName val="TLUI_Sch_2W_-_BS"/>
      <sheetName val="TLUI_Sch_3W_-_IS"/>
      <sheetName val="TLUI_Sch_4W"/>
      <sheetName val="TLUI_Sch_5W_-_Inc_Adj"/>
      <sheetName val="TLUI_Sch_7W_-_Exp_Adj"/>
      <sheetName val="Sch_TLUI_8W_-_Rate_Base"/>
      <sheetName val="TLUI_Sewer---&gt;&gt;"/>
      <sheetName val="TLUI_Sch_1S_Overall"/>
      <sheetName val="TLUI_Sch_1S_Two_Phase"/>
      <sheetName val="TLUI_Sch_2_-_BS_(3)"/>
      <sheetName val="TLUI_Sch_3s_-_IS"/>
      <sheetName val="TLUI_Sch_4S"/>
      <sheetName val="TLUI_Sch_5S_-_Inc_Adj"/>
      <sheetName val="TLUI_Sch_7S_-_Exp_Adj_"/>
      <sheetName val="Sch_TLUI_7S_-_Rate_Base"/>
      <sheetName val="WSCI_Water----&gt;&gt;"/>
      <sheetName val="WSCI_Sch_1W_Overall"/>
      <sheetName val="WSCI_Sch_1W_Two_Phase"/>
      <sheetName val="WSCI_Sch_2_-_BS"/>
      <sheetName val="WSCI_Sch_3W_-_IS"/>
      <sheetName val="WSCI_Sch_4W"/>
      <sheetName val="WSCI_Sch_5W_-_Inc_Adj"/>
      <sheetName val="WSCI_Sch_7W_-_Exp_Adj"/>
      <sheetName val="WSCI_Sch_8W_-_Rate_Base"/>
      <sheetName val="WSCI_Sewer----&gt;&gt;"/>
      <sheetName val="WSCI_Sch_1S_Overall"/>
      <sheetName val="WSCI_Sch_1S_Two_Phase"/>
      <sheetName val="WSCI_Sch_2_-_BS_(2)"/>
      <sheetName val="WSCI_Sch_3s_-_IS"/>
      <sheetName val="WSCI_Sch_4S"/>
      <sheetName val="WSCI_Sch_5S_-_Inc_Adj"/>
      <sheetName val="WSCI_Sch_7S_-_Exp_Adj"/>
      <sheetName val="WSCI_Sch_8S_-_Rate_Base"/>
      <sheetName val="IWSI_Water----&gt;&gt;"/>
      <sheetName val="IWSI_Sch_1W_Overall"/>
      <sheetName val="IWSI_Sch_1W_Two_Phase"/>
      <sheetName val="IWSI_Sch_2_-_BS"/>
      <sheetName val="IWSI_Sch_3W_-_IS"/>
      <sheetName val="IWSI_Sch_4W"/>
      <sheetName val="IWSI_Sch_5W_-_Inc_Adj"/>
      <sheetName val="IWSI_Sch_7W_-_Exp_Adj"/>
      <sheetName val="IWSI_Sch__8W_-_Rate_Base"/>
      <sheetName val="Expense_Analysis"/>
      <sheetName val="DNU_-_Chemicals"/>
      <sheetName val="DNU_Maint_&amp;_Repair"/>
      <sheetName val="DNU_-_Rate_Case"/>
      <sheetName val="Consolidated_IS"/>
      <sheetName val="6-N_Purchased_Power"/>
      <sheetName val="6-O_Chemicals"/>
      <sheetName val="Other_Workpapers"/>
      <sheetName val="Capital_Projects_IN"/>
      <sheetName val="Purch_Water_Calc"/>
      <sheetName val="Comparison_of_Cons_IS"/>
      <sheetName val="2015_TB"/>
      <sheetName val="wp_q_ADIT"/>
      <sheetName val="Disallowed_Water_Rate_Base_(2)"/>
      <sheetName val="Chemicals_17"/>
      <sheetName val="Chemicals_16"/>
      <sheetName val="02-2016_TB"/>
      <sheetName val="wp_-_rw2"/>
      <sheetName val="wp_-_rs2"/>
      <sheetName val="wp-p2_Allocation_of_Vehicles"/>
      <sheetName val="wp-p3_Allocation_of_Computers"/>
      <sheetName val="Cap_Time_Remove"/>
      <sheetName val="Eliminated_Invoices"/>
      <sheetName val="IDC_Removal"/>
      <sheetName val="1015-0917_Capital_FCST"/>
      <sheetName val="wp_-_u1_Def_Charges_Summary"/>
      <sheetName val="Sewer_Non-Capital"/>
      <sheetName val="Proposed_Rates&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2"/>
      <sheetName val="summ3"/>
      <sheetName val="pjn format"/>
      <sheetName val="E"/>
      <sheetName val="schedule m"/>
      <sheetName val="summ4"/>
      <sheetName val="rev detail"/>
      <sheetName val="revenues"/>
      <sheetName val="fuel"/>
      <sheetName val="other oper main"/>
      <sheetName val="grt"/>
      <sheetName val="proforma int"/>
      <sheetName val="dcit"/>
      <sheetName val="fit"/>
      <sheetName val="summary:proforma int"/>
      <sheetName val="summary:fit"/>
      <sheetName val="COSS Results UNBUNDLED"/>
      <sheetName val="Inputs"/>
      <sheetName val="G"/>
      <sheetName val="HQ"/>
      <sheetName val="R"/>
      <sheetName val="V"/>
      <sheetName val="pjn_format"/>
      <sheetName val="schedule_m"/>
      <sheetName val="rev_detail"/>
      <sheetName val="other_oper_main"/>
      <sheetName val="proforma_int"/>
      <sheetName val="summary:proforma_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all ROR - (Sc 1 - p. 1)"/>
      <sheetName val="Summary of ROE (Sc 1 - p. 2)"/>
      <sheetName val="Risk Adjustment (Sc 1 - p. 3)"/>
      <sheetName val="Market Cap. (Sc 1 - p. 5)"/>
      <sheetName val="Bond Ratings"/>
      <sheetName val="Yield spreads"/>
      <sheetName val="5 yr IL Amer"/>
      <sheetName val="H2O Cap And Fin Stats (Sch4)"/>
      <sheetName val="awr 5yr"/>
      <sheetName val="wtr 5yr"/>
      <sheetName val="cwt 5yr"/>
      <sheetName val="msex 5yr"/>
      <sheetName val="sjw 5yr"/>
      <sheetName val="yorw 5yr"/>
      <sheetName val="H20 STD "/>
      <sheetName val="H20 No STD "/>
      <sheetName val="Utility Sample Fin Stats"/>
      <sheetName val="AGL 5yr"/>
      <sheetName val="LNT 5yr"/>
      <sheetName val="AEP 5yr"/>
      <sheetName val="ATO 5yr"/>
      <sheetName val="CNL 5yr"/>
      <sheetName val="ED 5yr"/>
      <sheetName val="DPL 5yr"/>
      <sheetName val="FPL 5yr"/>
      <sheetName val="HE 5yr"/>
      <sheetName val="TEG 5yr"/>
      <sheetName val="LG 5yr"/>
      <sheetName val="NJR 5yr"/>
      <sheetName val="GAS 5yr"/>
      <sheetName val="NU 5yr"/>
      <sheetName val="NWN 5yr"/>
      <sheetName val="NST 5yr"/>
      <sheetName val="PNY 5yr"/>
      <sheetName val="PNW 5yr"/>
      <sheetName val="PGN 5yr"/>
      <sheetName val="SCG 5yr"/>
      <sheetName val="SO 5yr"/>
      <sheetName val="SWX 5yr"/>
      <sheetName val="VVC 5yr"/>
      <sheetName val="WGL 5yr"/>
      <sheetName val="WEC 5yr"/>
      <sheetName val="XEL 5yr"/>
      <sheetName val="Utility Cap Struct (incl STD)"/>
      <sheetName val="DCF Summary"/>
      <sheetName val="Qtrly growth DCF"/>
      <sheetName val="Qtrly Cash Flow DCF"/>
      <sheetName val="Two-Stage DCF"/>
      <sheetName val="Three-Stage DCF"/>
      <sheetName val="EIA Ann. Outlook Table 20"/>
      <sheetName val="Market Premium (S&amp;P 500 DCF)"/>
      <sheetName val="CAPM Backup (Sc 12 - p. 2)"/>
      <sheetName val="Risk-Free Rate (Sc 12 - WP)"/>
      <sheetName val="Calculate"/>
      <sheetName val="GDP Growth"/>
      <sheetName val="Zachs Data"/>
      <sheetName val="AGL"/>
      <sheetName val="LNT"/>
      <sheetName val="AEP"/>
      <sheetName val="ATO"/>
      <sheetName val="CNL"/>
      <sheetName val="ED"/>
      <sheetName val="DPL"/>
      <sheetName val="EGN"/>
      <sheetName val="FPL"/>
      <sheetName val="HE"/>
      <sheetName val="TEG"/>
      <sheetName val="LG"/>
      <sheetName val="NJR"/>
      <sheetName val="GAS"/>
      <sheetName val="NU"/>
      <sheetName val="NWN"/>
      <sheetName val="NST"/>
      <sheetName val="PNY"/>
      <sheetName val="PNW"/>
      <sheetName val="PGN"/>
      <sheetName val="SCG"/>
      <sheetName val="SO"/>
      <sheetName val="SWX"/>
      <sheetName val="VVC"/>
      <sheetName val="WGL"/>
      <sheetName val="WEC"/>
      <sheetName val="XEL"/>
      <sheetName val="AWR"/>
      <sheetName val="WTR"/>
      <sheetName val="CWT"/>
      <sheetName val="MSEX"/>
      <sheetName val="SJW"/>
      <sheetName val="YORW"/>
      <sheetName val="Return Data"/>
      <sheetName val="S&amp;P 500 Stats"/>
      <sheetName val="DCF Goal Seek"/>
      <sheetName val="NCDCF Goal Seek"/>
      <sheetName val="Overall_ROR_-_(Sc_1_-_p__1)"/>
      <sheetName val="Summary_of_ROE_(Sc_1_-_p__2)"/>
      <sheetName val="Risk_Adjustment_(Sc_1_-_p__3)"/>
      <sheetName val="Market_Cap__(Sc_1_-_p__5)"/>
      <sheetName val="Bond_Ratings"/>
      <sheetName val="Yield_spreads"/>
      <sheetName val="5_yr_IL_Amer"/>
      <sheetName val="H2O_Cap_And_Fin_Stats_(Sch4)"/>
      <sheetName val="awr_5yr"/>
      <sheetName val="wtr_5yr"/>
      <sheetName val="cwt_5yr"/>
      <sheetName val="msex_5yr"/>
      <sheetName val="sjw_5yr"/>
      <sheetName val="yorw_5yr"/>
      <sheetName val="H20_STD_"/>
      <sheetName val="H20_No_STD_"/>
      <sheetName val="Utility_Sample_Fin_Stats"/>
      <sheetName val="AGL_5yr"/>
      <sheetName val="LNT_5yr"/>
      <sheetName val="AEP_5yr"/>
      <sheetName val="ATO_5yr"/>
      <sheetName val="CNL_5yr"/>
      <sheetName val="ED_5yr"/>
      <sheetName val="DPL_5yr"/>
      <sheetName val="FPL_5yr"/>
      <sheetName val="HE_5yr"/>
      <sheetName val="TEG_5yr"/>
      <sheetName val="LG_5yr"/>
      <sheetName val="NJR_5yr"/>
      <sheetName val="GAS_5yr"/>
      <sheetName val="NU_5yr"/>
      <sheetName val="NWN_5yr"/>
      <sheetName val="NST_5yr"/>
      <sheetName val="PNY_5yr"/>
      <sheetName val="PNW_5yr"/>
      <sheetName val="PGN_5yr"/>
      <sheetName val="SCG_5yr"/>
      <sheetName val="SO_5yr"/>
      <sheetName val="SWX_5yr"/>
      <sheetName val="VVC_5yr"/>
      <sheetName val="WGL_5yr"/>
      <sheetName val="WEC_5yr"/>
      <sheetName val="XEL_5yr"/>
      <sheetName val="Utility_Cap_Struct_(incl_STD)"/>
      <sheetName val="DCF_Summary"/>
      <sheetName val="Qtrly_growth_DCF"/>
      <sheetName val="Qtrly_Cash_Flow_DCF"/>
      <sheetName val="Two-Stage_DCF"/>
      <sheetName val="Three-Stage_DCF"/>
      <sheetName val="EIA_Ann__Outlook_Table_20"/>
      <sheetName val="Market_Premium_(S&amp;P_500_DCF)"/>
      <sheetName val="CAPM_Backup_(Sc_12_-_p__2)"/>
      <sheetName val="Risk-Free_Rate_(Sc_12_-_WP)"/>
      <sheetName val="GDP_Growth"/>
      <sheetName val="Zachs_Data"/>
      <sheetName val="Return_Data"/>
      <sheetName val="S&amp;P_500_Stats"/>
      <sheetName val="DCF_Goal_Seek"/>
      <sheetName val="NCDCF_Goal_Se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ADFDI_Parameters"/>
      <sheetName val="_ADFDI_Metadata"/>
      <sheetName val="Corix Annual Merit Increase Pla"/>
      <sheetName val="CompCellStyles"/>
      <sheetName val="_ADFDI_WorkbookData"/>
      <sheetName val="_ADFDI_BCMetadata"/>
      <sheetName val="_ADFDI_DynamicTable"/>
      <sheetName val="_ADFDI_LOV"/>
    </sheetNames>
    <sheetDataSet>
      <sheetData sheetId="0" refreshError="1"/>
      <sheetData sheetId="1" refreshError="1"/>
      <sheetData sheetId="2"/>
      <sheetData sheetId="3" refreshError="1"/>
      <sheetData sheetId="4" refreshError="1"/>
      <sheetData sheetId="5" refreshError="1"/>
      <sheetData sheetId="6" refreshError="1"/>
      <sheetData sheetId="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ion-LDC"/>
      <sheetName val="___snlqueryparms"/>
      <sheetName val="Selection"/>
      <sheetName val="Credit Ratings-DO Not"/>
      <sheetName val="Regulation"/>
      <sheetName val="Credit_Ratings-DO_Not"/>
    </sheetNames>
    <sheetDataSet>
      <sheetData sheetId="0" refreshError="1"/>
      <sheetData sheetId="1" refreshError="1"/>
      <sheetData sheetId="2" refreshError="1"/>
      <sheetData sheetId="3"/>
      <sheetData sheetId="4" refreshError="1"/>
      <sheetData sheetId="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Dashboard"/>
      <sheetName val="sch&gt;&gt;"/>
      <sheetName val="RC Filings vs Plan by QTR"/>
      <sheetName val="RC Filings vs Plan by Month"/>
      <sheetName val="RC Results vs BGT"/>
      <sheetName val="RC Filings vs BGT"/>
      <sheetName val="RC Rev by CO BvA"/>
      <sheetName val="RC Rev by Month"/>
      <sheetName val="Most Recent Rate Case Filing"/>
      <sheetName val="ROE Current Year"/>
      <sheetName val="wp&gt;&gt;"/>
      <sheetName val="a.rc calc BGT"/>
      <sheetName val="b.rc calc ACT"/>
      <sheetName val="c.rc filing calc"/>
      <sheetName val="d.dashboard calc"/>
      <sheetName val="db&gt;&gt;"/>
      <sheetName val="a.main data"/>
      <sheetName val="b.budgeted pumped"/>
      <sheetName val="c.historical pumped"/>
      <sheetName val="d.vol vs flat"/>
      <sheetName val="e.average pumped"/>
      <sheetName val="ax&gt;&gt;"/>
      <sheetName val="CoInfo"/>
      <sheetName val="RC Ex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 Retirements Backup"/>
      <sheetName val="CP List"/>
      <sheetName val="BU"/>
      <sheetName val="HW Line Number by Obj"/>
      <sheetName val="ACVR"/>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BneLog"/>
      <sheetName val="J043-0110"/>
      <sheetName val="Debt Exp Input"/>
      <sheetName val="Expense Amortization Tables"/>
      <sheetName val="Loss Input"/>
      <sheetName val="Loss Amortization Tables"/>
      <sheetName val="186004-2013"/>
      <sheetName val="186004-2014"/>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Rates"/>
      <sheetName val="Prices &amp; Dividends"/>
      <sheetName val="Calculate"/>
      <sheetName val="E(Dividends)"/>
      <sheetName val="Cost of Equity"/>
      <sheetName val="Sample COE"/>
      <sheetName val="NCDCF Calculate"/>
      <sheetName val="NCDCF Cost of Equity"/>
      <sheetName val="DCF Goal Seek"/>
      <sheetName val="NCDCF Goal Seek"/>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able TB"/>
      <sheetName val="tb 2007 reformat"/>
      <sheetName val="tb 2007"/>
      <sheetName val="JDE Chart of Accounts 102407"/>
      <sheetName val="183 TB AA 2007"/>
      <sheetName val="183 TB UA 2007"/>
      <sheetName val="183 TB UR 2007"/>
    </sheetNames>
    <sheetDataSet>
      <sheetData sheetId="0"/>
      <sheetData sheetId="1"/>
      <sheetData sheetId="2"/>
      <sheetData sheetId="3"/>
      <sheetData sheetId="4"/>
      <sheetData sheetId="5"/>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ion-LDC"/>
      <sheetName val="___snlqueryparms"/>
      <sheetName val="Selection"/>
      <sheetName val="Credit Ratings-DO Not"/>
      <sheetName val="Regulation"/>
      <sheetName val="Credit_Ratings-DO_Not"/>
    </sheetNames>
    <sheetDataSet>
      <sheetData sheetId="0" refreshError="1"/>
      <sheetData sheetId="1" refreshError="1"/>
      <sheetData sheetId="2" refreshError="1"/>
      <sheetData sheetId="3"/>
      <sheetData sheetId="4" refreshError="1"/>
      <sheetData sheetId="5"/>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put Schedule"/>
      <sheetName val="Filing&gt;&gt;"/>
      <sheetName val="Sch.A-B.S"/>
      <sheetName val="Sch.B-I.S"/>
      <sheetName val="Sch.C-R.B"/>
      <sheetName val="Exhibit 9 - Rate Base Recon"/>
      <sheetName val="Sch.D-Rev Req"/>
      <sheetName val="Sch.E-Present Revenue"/>
      <sheetName val="COSS&gt;&gt;"/>
      <sheetName val="Sch.F-Proposed Revenue"/>
      <sheetName val="Residential"/>
      <sheetName val="Commercial"/>
      <sheetName val="Industrial"/>
      <sheetName val="Public"/>
      <sheetName val="Public Fire"/>
      <sheetName val="Private Fire"/>
      <sheetName val="Sch.G-Avg Bills"/>
      <sheetName val="Middlesboro"/>
      <sheetName val="Clinton"/>
      <sheetName val="Present vs Proposed rates"/>
      <sheetName val="Consumption &amp; Billing Data"/>
      <sheetName val="Summary"/>
      <sheetName val="wp.a-uncoll"/>
      <sheetName val="wp-b-Salary"/>
      <sheetName val="wp-c-PIS Adj"/>
      <sheetName val="wp-d-rc.exp"/>
      <sheetName val="2015 RC WSCKY - 5100087"/>
      <sheetName val="wp-e-toi"/>
      <sheetName val="TYE 2017"/>
      <sheetName val="wp-f-depr new rates"/>
      <sheetName val="Gustella "/>
      <sheetName val="wp(g)-inc.tx"/>
      <sheetName val="Capital Structure &gt;&gt;&gt;"/>
      <sheetName val="wp.h-cap.struc"/>
      <sheetName val="Cap Structure Backup &gt;&gt;&gt;"/>
      <sheetName val="long-term debt"/>
      <sheetName val="180MM"/>
      <sheetName val="Cap."/>
      <sheetName val="ST.SE.Backup"/>
      <sheetName val="181.2 Debt Amort"/>
      <sheetName val="wp-i-wc"/>
      <sheetName val="wp-j-Maint&amp;Rep Adj"/>
      <sheetName val="KY Def ASSETS"/>
      <sheetName val="Tank Work - Attach D"/>
      <sheetName val="wp-k-Expense Reports"/>
      <sheetName val="Ex 19 - PF Plant Adj Summary"/>
      <sheetName val="wp-l-Computers"/>
      <sheetName val="wp-m-Vehicles"/>
      <sheetName val="wp-n-GL Spending 6.30.18 "/>
      <sheetName val="2018.01.01-2018.06.25 GL Add"/>
      <sheetName val="wp-o-Rev Bridge"/>
      <sheetName val="wp-p-Leases"/>
      <sheetName val="wp-q-Rent"/>
      <sheetName val="wp-r-PF Fuel"/>
      <sheetName val="ERC"/>
      <sheetName val="TB&gt;&gt;"/>
      <sheetName val="TB Hard Code"/>
      <sheetName val="TB Clean"/>
      <sheetName val="Linked TB"/>
      <sheetName val="CO"/>
      <sheetName val="2017 Misc Revenue"/>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refreshError="1"/>
      <sheetData sheetId="56" refreshError="1"/>
      <sheetData sheetId="57" refreshError="1"/>
      <sheetData sheetId="58" refreshError="1"/>
      <sheetData sheetId="59"/>
      <sheetData sheetId="60" refreshError="1"/>
      <sheetData sheetId="6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Table of Contents 1"/>
      <sheetName val="Table of Contents 2"/>
      <sheetName val="1-7"/>
      <sheetName val="1-8"/>
      <sheetName val="1-9"/>
      <sheetName val="1-10"/>
      <sheetName val="1-11"/>
      <sheetName val="1-12"/>
      <sheetName val="1-13"/>
      <sheetName val="1-14"/>
      <sheetName val="1-15"/>
      <sheetName val="1-16"/>
      <sheetName val="1-17"/>
      <sheetName val="1-18"/>
      <sheetName val="1-19"/>
      <sheetName val="1-20"/>
      <sheetName val="Sch.B-I.S"/>
      <sheetName val="Sch.D-REV (1)"/>
      <sheetName val="Consumption Data"/>
      <sheetName val="Sch.E-REV (2)"/>
      <sheetName val="wp-a uncollectibles (3)"/>
      <sheetName val="wp-f depreciation (4)"/>
      <sheetName val="wp-b allocations"/>
      <sheetName val="wp-b allocations reg-rvp"/>
      <sheetName val="wp-e toi (5a)"/>
      <sheetName val="wp-e1 franchise tax (5b)"/>
      <sheetName val="wp-g inc tax (6)"/>
      <sheetName val="wp-b salary (7a-1)"/>
      <sheetName val="wp-b salary (7a-2)"/>
      <sheetName val="wp-b1 csr (7b)"/>
      <sheetName val="wp-b2 captime (7c-1)"/>
      <sheetName val="wp-b2 captime (7c-2)"/>
      <sheetName val="wp-b3 calc of health (7d)"/>
      <sheetName val="wp-c deferred charges"/>
      <sheetName val="wp-c1 calc of def charges"/>
      <sheetName val="wp-d rc exp (8)"/>
      <sheetName val="wp-j pf plant (9)"/>
      <sheetName val="wp-l gl additions (10)"/>
      <sheetName val="wp-i wc (11)"/>
      <sheetName val="wp-h cap struc (12a)"/>
      <sheetName val="wp-q"/>
      <sheetName val="Sch.A-B.S"/>
      <sheetName val="wp-m penalties"/>
      <sheetName val="wp-n"/>
      <sheetName val="wp-h cap struc (12b)"/>
      <sheetName val="Sch.C-R.B"/>
      <sheetName val="wp-appendix"/>
      <sheetName val="TB"/>
      <sheetName val="COPY ELECTRONIC TB HERE"/>
      <sheetName val="Control Panel"/>
      <sheetName val="Input Schedule"/>
      <sheetName val="Naruc Acct"/>
      <sheetName val="Avg for Cust Notice"/>
      <sheetName val="WSC Salaries"/>
      <sheetName val="wp-n CPI"/>
      <sheetName val="Rate-Rev Comp"/>
      <sheetName val="Mapping"/>
      <sheetName val="3.31.13 ERC   "/>
      <sheetName val="Linked 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chedule"/>
      <sheetName val="Control Panel"/>
      <sheetName val="COPY ELECTRONIC TB HERE"/>
      <sheetName val="Linked TB"/>
      <sheetName val="Sch.A-B.S"/>
      <sheetName val="Sch.B-I.S"/>
      <sheetName val="Sch.C-R.B"/>
      <sheetName val="Sch.D&amp;E-REV"/>
      <sheetName val="wp.a-uncoll"/>
      <sheetName val="wp-b salary"/>
      <sheetName val="wp-b salary2"/>
      <sheetName val="wp-b3 calc of health and other "/>
      <sheetName val="wp-c-def charges"/>
      <sheetName val="wp-c2-calc of def charges"/>
      <sheetName val="wp-c3-acc def inc taxes"/>
      <sheetName val="wp-c3a-adj acc def inc taxes"/>
      <sheetName val="wp-c3b-adit vehicle"/>
      <sheetName val="wp-c3c-adit computers"/>
      <sheetName val="wp-c3d-adit gross plant"/>
      <sheetName val="wp-3e-calc intial basis"/>
      <sheetName val="wp-d-rc.exp"/>
      <sheetName val="wp-e-toi"/>
      <sheetName val="wp-f-depr"/>
      <sheetName val="wp-f2 depr recal"/>
      <sheetName val="wp f3 plant held for future use"/>
      <sheetName val="wp-f4"/>
      <sheetName val="CP COA"/>
      <sheetName val="wp-g-inc.tx"/>
      <sheetName val="wp.h-cap.struc"/>
      <sheetName val="wp-i-wc"/>
      <sheetName val="wp-l-GL additions"/>
      <sheetName val="wp-n-CPI"/>
      <sheetName val="wp-p1 Allocation of Expenses"/>
      <sheetName val="wp-p1a Allocation of Rate base"/>
      <sheetName val="wp-p2 Allocation of Vehicles"/>
      <sheetName val="wp-p2a Allocation of Trans Exp"/>
      <sheetName val="wp-p3-alloc of State computers"/>
      <sheetName val="wp-p4-alloc of WSC computers"/>
      <sheetName val="wp-p5 WSC Salary Allocation"/>
      <sheetName val="wp-p6 wsc legal fees"/>
      <sheetName val="wp-p7 WSC outside services"/>
      <sheetName val="wp-appendix"/>
      <sheetName val="xxxRate-Rev Comp"/>
      <sheetName val="Consumption Data"/>
      <sheetName val="ERC Count NB 12-07"/>
      <sheetName val="93008 ERC with avail adjust  "/>
      <sheetName val="Allocation data summary"/>
      <sheetName val="Allocation data"/>
      <sheetName val="wp-b2-ops charged to plant"/>
      <sheetName val="wp-o-project phoenix "/>
      <sheetName val="wp-p6-closed office exp"/>
      <sheetName val="wp-u-Insurance Exp"/>
      <sheetName val="wp-p2 Allocated Rate Base"/>
      <sheetName val="wp-px Allocation of Exp"/>
      <sheetName val="COAs"/>
      <sheetName val="wp-m-penalties"/>
      <sheetName val="wp-p1-allocation of vehicles"/>
      <sheetName val="wp-px Allocation of Vehicles"/>
      <sheetName val="wp-px Allocation of Trans Exp"/>
      <sheetName val="wp-p1a-adjustment to trans exp"/>
      <sheetName val="wp-p2-allocation of computers"/>
      <sheetName val="wp-p3-allocations of WSC base"/>
      <sheetName val="wp-p4-allocation of WSC expense"/>
      <sheetName val="wp-p5-alloc of cws office ex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M Summary (Sc 12 - p. 1)"/>
      <sheetName val="CAPM Backup (Sc 12 - p. 2)"/>
      <sheetName val="CAPM VL Appr Pot. (Sc 12 - WP)"/>
      <sheetName val="Sheet1"/>
      <sheetName val="Sheet2"/>
      <sheetName val="Sheet3"/>
      <sheetName val="CAPM_Summary_(Sc_12_-_p__1)"/>
      <sheetName val="CAPM_Backup_(Sc_12_-_p__2)"/>
      <sheetName val="CAPM_VL_Appr_Pot__(Sc_12_-_WP)"/>
    </sheetNames>
    <sheetDataSet>
      <sheetData sheetId="0"/>
      <sheetData sheetId="1"/>
      <sheetData sheetId="2"/>
      <sheetData sheetId="3"/>
      <sheetData sheetId="4"/>
      <sheetData sheetId="5"/>
      <sheetData sheetId="6"/>
      <sheetData sheetId="7"/>
      <sheetData sheetId="8"/>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Actuals"/>
      <sheetName val="NonProject Actuals"/>
      <sheetName val="Approved Budget"/>
      <sheetName val="Budget Comparison"/>
      <sheetName val="Summary"/>
      <sheetName val="Projects"/>
      <sheetName val="Other Cap"/>
      <sheetName val="GL Additions"/>
      <sheetName val="Emergency"/>
      <sheetName val="2006 Projects"/>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worksheets "/>
      <sheetName val="Print entries &amp; auto open"/>
      <sheetName val="EPS"/>
      <sheetName val="TGI-CONS."/>
      <sheetName val="JVs-G1"/>
      <sheetName val="JVs-G2"/>
      <sheetName val="NAT.GAS.DIST"/>
      <sheetName val="JVs-G3"/>
      <sheetName val="JVs-G4"/>
      <sheetName val="PATRO.TRANSPORT"/>
      <sheetName val="JVs-P1"/>
      <sheetName val="JVs-P2"/>
      <sheetName val="WATER&amp;UTIL"/>
      <sheetName val="JVs-W1"/>
      <sheetName val="JVs-W2"/>
      <sheetName val="OTHER ACTIVITIES"/>
      <sheetName val="JVs-OA1"/>
      <sheetName val="JVs-OA2"/>
      <sheetName val="TERASEN INC-CONSOLIDATED"/>
      <sheetName val="JVs-C1"/>
      <sheetName val="Invest&amp;Advances"/>
      <sheetName val="IntercoRev"/>
      <sheetName val="Mar 31, 2004"/>
      <sheetName val="Jun 30, 2004"/>
      <sheetName val="Sep 30, 2003"/>
      <sheetName val="Comments"/>
      <sheetName val="Dec 31, 2004"/>
      <sheetName val="TGI-CONS. ~ non-consolidated"/>
      <sheetName val="TERASEN INC-CONS - STATS CANADA"/>
      <sheetName val="Module3"/>
      <sheetName val="Monthly EBITDA by segment"/>
      <sheetName val="Setting"/>
      <sheetName val="P&amp;L"/>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ng Outputs"/>
      <sheetName val="Sheet1"/>
      <sheetName val="First Round Model"/>
      <sheetName val="Sheet2"/>
      <sheetName val="ROEs"/>
      <sheetName val="Current Providers"/>
    </sheetNames>
    <sheetDataSet>
      <sheetData sheetId="0"/>
      <sheetData sheetId="1"/>
      <sheetData sheetId="2"/>
      <sheetData sheetId="3"/>
      <sheetData sheetId="4"/>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Shine IS"/>
      <sheetName val="Feeder IS"/>
      <sheetName val="Feeder BS"/>
      <sheetName val="IS"/>
      <sheetName val="BS"/>
      <sheetName val="Acq. LBO"/>
      <sheetName val="Convert"/>
      <sheetName val="Rise WACC"/>
      <sheetName val="Shine WACC"/>
      <sheetName val="Sum P&amp;L"/>
      <sheetName val="SU-Cap"/>
      <sheetName val="Adj Combined IS"/>
      <sheetName val="DCF"/>
      <sheetName val="DCF II"/>
      <sheetName val="LBO"/>
      <sheetName val="PV of Future Price"/>
      <sheetName val="FF"/>
      <sheetName val="Contribution Analysis"/>
      <sheetName val="AVP"/>
      <sheetName val="Summary Financials - Charts"/>
      <sheetName val="Synergies"/>
      <sheetName val="Credit Summary"/>
      <sheetName val="Sensitivities Input"/>
      <sheetName val="Sensitivities Output"/>
      <sheetName val="Cont (not linked)"/>
      <sheetName val="Shine_IS"/>
      <sheetName val="Feeder_IS"/>
      <sheetName val="Feeder_BS"/>
      <sheetName val="Acq__LBO"/>
      <sheetName val="Rise_WACC"/>
      <sheetName val="Shine_WACC"/>
      <sheetName val="Sum_P&amp;L"/>
      <sheetName val="Adj_Combined_IS"/>
      <sheetName val="DCF_II"/>
      <sheetName val="PV_of_Future_Price"/>
      <sheetName val="Contribution_Analysis"/>
      <sheetName val="Summary_Financials_-_Charts"/>
      <sheetName val="Credit_Summary"/>
      <sheetName val="Sensitivities_Input"/>
      <sheetName val="Sensitivities_Output"/>
      <sheetName val="Cont_(not_link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4DABD-35BB-4CA2-AD97-4898F9F3BE89}">
  <dimension ref="B3:B5"/>
  <sheetViews>
    <sheetView tabSelected="1" workbookViewId="0">
      <selection activeCell="C18" sqref="C18"/>
    </sheetView>
  </sheetViews>
  <sheetFormatPr defaultRowHeight="14.5"/>
  <sheetData>
    <row r="3" spans="2:2" ht="15.5">
      <c r="B3" s="476" t="s">
        <v>0</v>
      </c>
    </row>
    <row r="4" spans="2:2" ht="15.5">
      <c r="B4" s="476"/>
    </row>
    <row r="5" spans="2:2" ht="15.5">
      <c r="B5" s="476" t="s">
        <v>1</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A5E59-E315-4DD5-90FD-9CE6AD6247A5}">
  <sheetPr>
    <pageSetUpPr fitToPage="1"/>
  </sheetPr>
  <dimension ref="A1:V55"/>
  <sheetViews>
    <sheetView view="pageBreakPreview" zoomScale="60" zoomScaleNormal="100" workbookViewId="0">
      <pane xSplit="4" ySplit="8" topLeftCell="E15" activePane="bottomRight" state="frozen"/>
      <selection pane="topRight" activeCell="J29" sqref="J29"/>
      <selection pane="bottomLeft" activeCell="J29" sqref="J29"/>
      <selection pane="bottomRight" activeCell="F19" sqref="F19"/>
    </sheetView>
  </sheetViews>
  <sheetFormatPr defaultColWidth="12.453125" defaultRowHeight="13"/>
  <cols>
    <col min="1" max="1" width="10.1796875" style="380" customWidth="1"/>
    <col min="2" max="2" width="3.54296875" style="374" customWidth="1"/>
    <col min="3" max="3" width="14.26953125" style="374" customWidth="1"/>
    <col min="4" max="4" width="21" style="374" customWidth="1"/>
    <col min="5" max="5" width="7.1796875" style="374" customWidth="1"/>
    <col min="6" max="6" width="34.1796875" style="374" bestFit="1" customWidth="1"/>
    <col min="7" max="7" width="2.26953125" style="374" customWidth="1"/>
    <col min="8" max="8" width="34.1796875" style="374" bestFit="1" customWidth="1"/>
    <col min="9" max="9" width="2.7265625" style="374" customWidth="1"/>
    <col min="10" max="10" width="34.1796875" style="380" bestFit="1" customWidth="1"/>
    <col min="11" max="17" width="12.453125" style="380" customWidth="1"/>
    <col min="18" max="22" width="10.1796875" style="380" hidden="1" customWidth="1"/>
    <col min="23" max="16384" width="12.453125" style="380"/>
  </cols>
  <sheetData>
    <row r="1" spans="1:14">
      <c r="A1" s="373" t="s">
        <v>1837</v>
      </c>
      <c r="J1" s="378" t="s">
        <v>1838</v>
      </c>
      <c r="K1" s="380">
        <v>756</v>
      </c>
    </row>
    <row r="2" spans="1:14" s="382" customFormat="1">
      <c r="A2" s="381" t="s">
        <v>1839</v>
      </c>
      <c r="C2" s="381"/>
      <c r="D2" s="381"/>
      <c r="E2" s="381"/>
      <c r="F2" s="381"/>
      <c r="G2" s="378"/>
      <c r="H2" s="420"/>
      <c r="I2" s="374"/>
      <c r="J2" s="380"/>
      <c r="L2" s="420" t="s">
        <v>1840</v>
      </c>
      <c r="M2" s="374"/>
      <c r="N2" s="380" t="s">
        <v>1841</v>
      </c>
    </row>
    <row r="3" spans="1:14" s="382" customFormat="1">
      <c r="A3" s="481">
        <v>44469</v>
      </c>
      <c r="B3" s="481"/>
      <c r="C3" s="481"/>
      <c r="D3" s="481"/>
      <c r="E3" s="381"/>
      <c r="F3" s="381"/>
      <c r="G3" s="378"/>
      <c r="H3" s="385"/>
      <c r="I3" s="381"/>
    </row>
    <row r="4" spans="1:14">
      <c r="A4" s="482">
        <v>45199</v>
      </c>
      <c r="B4" s="482"/>
      <c r="C4" s="482"/>
      <c r="D4" s="482"/>
      <c r="F4" s="386">
        <v>2205</v>
      </c>
      <c r="G4" s="386"/>
      <c r="H4" s="386"/>
    </row>
    <row r="6" spans="1:14" s="387" customFormat="1">
      <c r="B6" s="383"/>
      <c r="C6" s="383" t="s">
        <v>1136</v>
      </c>
      <c r="D6" s="383"/>
      <c r="E6" s="383"/>
      <c r="F6" s="383" t="s">
        <v>1137</v>
      </c>
      <c r="G6" s="383"/>
      <c r="H6" s="383" t="s">
        <v>1138</v>
      </c>
      <c r="I6" s="383"/>
      <c r="J6" s="387" t="s">
        <v>1139</v>
      </c>
    </row>
    <row r="7" spans="1:14">
      <c r="F7" s="383" t="s">
        <v>1130</v>
      </c>
      <c r="H7" s="383" t="s">
        <v>1130</v>
      </c>
      <c r="J7" s="383" t="s">
        <v>1130</v>
      </c>
      <c r="K7" s="374"/>
      <c r="L7" s="374"/>
    </row>
    <row r="8" spans="1:14">
      <c r="A8" s="388" t="s">
        <v>1146</v>
      </c>
      <c r="B8" s="389"/>
      <c r="C8" s="390"/>
      <c r="D8" s="390"/>
      <c r="E8" s="390"/>
      <c r="F8" s="391" t="s">
        <v>95</v>
      </c>
      <c r="H8" s="388" t="s">
        <v>2</v>
      </c>
      <c r="I8" s="376"/>
      <c r="J8" s="388" t="s">
        <v>76</v>
      </c>
    </row>
    <row r="9" spans="1:14">
      <c r="K9" s="374"/>
    </row>
    <row r="10" spans="1:14">
      <c r="B10" s="392">
        <v>44469</v>
      </c>
      <c r="C10" s="390"/>
      <c r="D10" s="390"/>
      <c r="K10" s="374"/>
    </row>
    <row r="11" spans="1:14">
      <c r="A11" s="393">
        <v>1</v>
      </c>
      <c r="B11" s="394" t="s">
        <v>921</v>
      </c>
      <c r="C11" s="395"/>
      <c r="D11" s="395"/>
    </row>
    <row r="12" spans="1:14">
      <c r="A12" s="393">
        <v>2</v>
      </c>
      <c r="B12" s="374" t="s">
        <v>1842</v>
      </c>
      <c r="F12" s="374">
        <f>H12+J12</f>
        <v>-6590578.2599999998</v>
      </c>
      <c r="H12" s="374">
        <v>-2822779.96</v>
      </c>
      <c r="J12" s="374">
        <v>-3767798.3000000003</v>
      </c>
    </row>
    <row r="13" spans="1:14">
      <c r="A13" s="393">
        <v>3</v>
      </c>
      <c r="B13" s="374" t="s">
        <v>1843</v>
      </c>
      <c r="F13" s="374">
        <f>H13+J13</f>
        <v>541647.72</v>
      </c>
      <c r="H13" s="374">
        <v>540098.79999999993</v>
      </c>
      <c r="J13" s="374">
        <v>1548.92</v>
      </c>
      <c r="L13" s="382" t="s">
        <v>1844</v>
      </c>
    </row>
    <row r="14" spans="1:14" ht="13.5" thickBot="1">
      <c r="A14" s="393">
        <v>4</v>
      </c>
      <c r="B14" s="374" t="s">
        <v>1814</v>
      </c>
      <c r="F14" s="397">
        <f>F12+F13</f>
        <v>-6048930.54</v>
      </c>
      <c r="H14" s="397">
        <f>H12+H13</f>
        <v>-2282681.16</v>
      </c>
      <c r="J14" s="397">
        <f>J12+J13</f>
        <v>-3766249.3800000004</v>
      </c>
    </row>
    <row r="15" spans="1:14" ht="13.5" thickTop="1">
      <c r="A15" s="393">
        <v>5</v>
      </c>
      <c r="J15" s="374"/>
    </row>
    <row r="16" spans="1:14">
      <c r="A16" s="393">
        <v>6</v>
      </c>
      <c r="J16" s="374"/>
    </row>
    <row r="17" spans="1:14">
      <c r="A17" s="393">
        <v>7</v>
      </c>
      <c r="B17" s="392">
        <v>44834</v>
      </c>
      <c r="C17" s="390"/>
      <c r="D17" s="390"/>
    </row>
    <row r="18" spans="1:14">
      <c r="A18" s="393">
        <v>8</v>
      </c>
      <c r="B18" s="394" t="s">
        <v>921</v>
      </c>
      <c r="C18" s="395"/>
      <c r="D18" s="395"/>
    </row>
    <row r="19" spans="1:14">
      <c r="A19" s="393">
        <v>9</v>
      </c>
      <c r="B19" s="374" t="s">
        <v>1845</v>
      </c>
      <c r="F19" s="374">
        <f t="shared" ref="F19:F21" si="0">H19+J19</f>
        <v>-6590578.2599999998</v>
      </c>
      <c r="H19" s="374">
        <v>-2822779.96</v>
      </c>
      <c r="J19" s="374">
        <v>-3767798.3000000003</v>
      </c>
    </row>
    <row r="20" spans="1:14">
      <c r="A20" s="393">
        <v>10</v>
      </c>
      <c r="B20" s="374" t="s">
        <v>1820</v>
      </c>
      <c r="F20" s="374">
        <f t="shared" si="0"/>
        <v>0</v>
      </c>
      <c r="H20" s="374">
        <v>0</v>
      </c>
      <c r="J20" s="374">
        <v>0</v>
      </c>
      <c r="L20" s="421">
        <v>2022</v>
      </c>
      <c r="M20" s="421"/>
      <c r="N20" s="421">
        <v>2022</v>
      </c>
    </row>
    <row r="21" spans="1:14">
      <c r="A21" s="393">
        <v>13</v>
      </c>
      <c r="B21" s="374" t="s">
        <v>1821</v>
      </c>
      <c r="F21" s="374">
        <f t="shared" si="0"/>
        <v>0</v>
      </c>
      <c r="H21" s="374">
        <v>0</v>
      </c>
      <c r="J21" s="374">
        <v>0</v>
      </c>
      <c r="L21" s="421">
        <v>2022</v>
      </c>
      <c r="M21" s="421"/>
      <c r="N21" s="421">
        <v>2022</v>
      </c>
    </row>
    <row r="22" spans="1:14">
      <c r="A22" s="393">
        <v>14</v>
      </c>
      <c r="B22" s="374" t="s">
        <v>1846</v>
      </c>
      <c r="F22" s="398">
        <f>SUM(F19:F21)</f>
        <v>-6590578.2599999998</v>
      </c>
      <c r="H22" s="398">
        <f>SUM(H19:H21)</f>
        <v>-2822779.96</v>
      </c>
      <c r="J22" s="398">
        <f>SUM(J19:J21)</f>
        <v>-3767798.3000000003</v>
      </c>
    </row>
    <row r="23" spans="1:14">
      <c r="A23" s="393">
        <v>15</v>
      </c>
      <c r="F23" s="396"/>
      <c r="J23" s="374"/>
    </row>
    <row r="24" spans="1:14">
      <c r="A24" s="393">
        <v>16</v>
      </c>
      <c r="B24" s="374" t="s">
        <v>1847</v>
      </c>
      <c r="F24" s="374">
        <f t="shared" ref="F24:F26" si="1">H24+J24</f>
        <v>541647.72</v>
      </c>
      <c r="H24" s="374">
        <v>540098.79999999993</v>
      </c>
      <c r="J24" s="374">
        <v>1548.92</v>
      </c>
    </row>
    <row r="25" spans="1:14">
      <c r="A25" s="393">
        <v>17</v>
      </c>
      <c r="B25" s="374" t="s">
        <v>1821</v>
      </c>
      <c r="F25" s="374">
        <f t="shared" si="1"/>
        <v>0</v>
      </c>
      <c r="H25" s="374">
        <v>0</v>
      </c>
      <c r="J25" s="374">
        <v>0</v>
      </c>
    </row>
    <row r="26" spans="1:14">
      <c r="A26" s="393">
        <v>18</v>
      </c>
      <c r="B26" s="374" t="s">
        <v>1848</v>
      </c>
      <c r="F26" s="374">
        <f t="shared" si="1"/>
        <v>14369.125000000002</v>
      </c>
      <c r="H26" s="374">
        <v>14234.945000000002</v>
      </c>
      <c r="J26" s="374">
        <v>134.18</v>
      </c>
    </row>
    <row r="27" spans="1:14">
      <c r="A27" s="393">
        <v>19</v>
      </c>
      <c r="B27" s="374" t="s">
        <v>1849</v>
      </c>
      <c r="F27" s="398">
        <f>F24+F25+F26</f>
        <v>556016.84499999997</v>
      </c>
      <c r="H27" s="398">
        <f>H24+H25+H26</f>
        <v>554333.74499999988</v>
      </c>
      <c r="I27" s="396"/>
      <c r="J27" s="398">
        <f>J24+J25+J26</f>
        <v>1683.1000000000001</v>
      </c>
    </row>
    <row r="28" spans="1:14">
      <c r="A28" s="393">
        <v>20</v>
      </c>
      <c r="F28" s="396"/>
      <c r="H28" s="396"/>
      <c r="I28" s="396"/>
      <c r="J28" s="396"/>
    </row>
    <row r="29" spans="1:14" ht="13.5" thickBot="1">
      <c r="A29" s="393">
        <v>21</v>
      </c>
      <c r="B29" s="374" t="s">
        <v>1826</v>
      </c>
      <c r="F29" s="397">
        <f>F22+F27</f>
        <v>-6034561.415</v>
      </c>
      <c r="H29" s="397">
        <f>H22+H27</f>
        <v>-2268446.2149999999</v>
      </c>
      <c r="J29" s="397">
        <f>J22+J27</f>
        <v>-3766115.2</v>
      </c>
    </row>
    <row r="30" spans="1:14" ht="13.5" thickTop="1">
      <c r="A30" s="393">
        <v>22</v>
      </c>
      <c r="J30" s="374"/>
    </row>
    <row r="31" spans="1:14">
      <c r="A31" s="393">
        <v>23</v>
      </c>
      <c r="F31" s="399"/>
      <c r="J31" s="374"/>
    </row>
    <row r="32" spans="1:14">
      <c r="A32" s="393">
        <v>24</v>
      </c>
      <c r="B32" s="374" t="s">
        <v>1850</v>
      </c>
      <c r="F32" s="399">
        <f>H32+J32</f>
        <v>0</v>
      </c>
      <c r="H32" s="396">
        <f>SUM(H20:H21)</f>
        <v>0</v>
      </c>
      <c r="I32" s="396"/>
      <c r="J32" s="396">
        <f>SUM(J20:J21)</f>
        <v>0</v>
      </c>
    </row>
    <row r="33" spans="1:14">
      <c r="A33" s="393">
        <v>25</v>
      </c>
      <c r="B33" s="374" t="s">
        <v>1851</v>
      </c>
      <c r="F33" s="399">
        <f>H33+J33</f>
        <v>14369.125000000002</v>
      </c>
      <c r="H33" s="396">
        <f>SUM(H25:H26)</f>
        <v>14234.945000000002</v>
      </c>
      <c r="I33" s="396"/>
      <c r="J33" s="396">
        <f>SUM(J25:J26)</f>
        <v>134.18</v>
      </c>
    </row>
    <row r="34" spans="1:14">
      <c r="A34" s="393">
        <v>26</v>
      </c>
      <c r="B34" s="374" t="s">
        <v>1848</v>
      </c>
      <c r="F34" s="399">
        <f>H34+J34</f>
        <v>-14369.125000000002</v>
      </c>
      <c r="H34" s="396">
        <f>-H26</f>
        <v>-14234.945000000002</v>
      </c>
      <c r="I34" s="396"/>
      <c r="J34" s="396">
        <f>-J26</f>
        <v>-134.18</v>
      </c>
    </row>
    <row r="35" spans="1:14">
      <c r="A35" s="393">
        <v>27</v>
      </c>
      <c r="F35" s="399"/>
      <c r="J35" s="374"/>
    </row>
    <row r="36" spans="1:14">
      <c r="A36" s="393">
        <v>28</v>
      </c>
      <c r="B36" s="392">
        <v>45199</v>
      </c>
      <c r="C36" s="390"/>
      <c r="D36" s="390"/>
    </row>
    <row r="37" spans="1:14">
      <c r="A37" s="393">
        <v>29</v>
      </c>
      <c r="B37" s="394" t="s">
        <v>921</v>
      </c>
      <c r="C37" s="395"/>
      <c r="D37" s="395"/>
    </row>
    <row r="38" spans="1:14">
      <c r="A38" s="393">
        <v>30</v>
      </c>
      <c r="B38" s="374" t="s">
        <v>1846</v>
      </c>
      <c r="F38" s="374">
        <f t="shared" ref="F38:F40" si="2">H38+J38</f>
        <v>-6590578.2599999998</v>
      </c>
      <c r="G38" s="396"/>
      <c r="H38" s="396">
        <f>H22</f>
        <v>-2822779.96</v>
      </c>
      <c r="I38" s="396"/>
      <c r="J38" s="396">
        <f>J22</f>
        <v>-3767798.3000000003</v>
      </c>
    </row>
    <row r="39" spans="1:14">
      <c r="A39" s="393">
        <v>31</v>
      </c>
      <c r="B39" s="374" t="s">
        <v>1820</v>
      </c>
      <c r="F39" s="374">
        <f t="shared" si="2"/>
        <v>0</v>
      </c>
      <c r="H39" s="374">
        <v>0</v>
      </c>
      <c r="J39" s="374">
        <v>0</v>
      </c>
      <c r="L39" s="421">
        <v>2023</v>
      </c>
      <c r="M39" s="421"/>
      <c r="N39" s="421">
        <v>2023</v>
      </c>
    </row>
    <row r="40" spans="1:14">
      <c r="A40" s="393">
        <v>34</v>
      </c>
      <c r="B40" s="374" t="s">
        <v>1821</v>
      </c>
      <c r="F40" s="374">
        <f t="shared" si="2"/>
        <v>0</v>
      </c>
      <c r="H40" s="374">
        <v>0</v>
      </c>
      <c r="J40" s="374">
        <v>0</v>
      </c>
      <c r="L40" s="421">
        <v>2023</v>
      </c>
      <c r="M40" s="421"/>
      <c r="N40" s="421">
        <v>2023</v>
      </c>
    </row>
    <row r="41" spans="1:14">
      <c r="A41" s="393">
        <v>35</v>
      </c>
      <c r="B41" s="374" t="s">
        <v>1852</v>
      </c>
      <c r="F41" s="398">
        <f>SUM(F38:F40)</f>
        <v>-6590578.2599999998</v>
      </c>
      <c r="H41" s="398">
        <f>SUM(H38:H40)</f>
        <v>-2822779.96</v>
      </c>
      <c r="J41" s="398">
        <f>SUM(J38:J40)</f>
        <v>-3767798.3000000003</v>
      </c>
    </row>
    <row r="42" spans="1:14">
      <c r="A42" s="393">
        <v>36</v>
      </c>
      <c r="F42" s="396"/>
      <c r="J42" s="374"/>
    </row>
    <row r="43" spans="1:14">
      <c r="A43" s="393">
        <v>37</v>
      </c>
      <c r="B43" s="374" t="s">
        <v>1849</v>
      </c>
      <c r="F43" s="374">
        <f t="shared" ref="F43:F45" si="3">H43+J43</f>
        <v>556016.84499999986</v>
      </c>
      <c r="H43" s="396">
        <f>H27</f>
        <v>554333.74499999988</v>
      </c>
      <c r="J43" s="396">
        <f>J27</f>
        <v>1683.1000000000001</v>
      </c>
    </row>
    <row r="44" spans="1:14">
      <c r="A44" s="393">
        <v>38</v>
      </c>
      <c r="B44" s="374" t="s">
        <v>1821</v>
      </c>
      <c r="F44" s="374">
        <f t="shared" si="3"/>
        <v>0</v>
      </c>
      <c r="H44" s="396">
        <f>-H40</f>
        <v>0</v>
      </c>
      <c r="I44" s="396"/>
      <c r="J44" s="396">
        <f>-J40</f>
        <v>0</v>
      </c>
    </row>
    <row r="45" spans="1:14">
      <c r="A45" s="393">
        <v>39</v>
      </c>
      <c r="B45" s="374" t="s">
        <v>1848</v>
      </c>
      <c r="F45" s="374">
        <f t="shared" si="3"/>
        <v>14369.125000000002</v>
      </c>
      <c r="H45" s="374">
        <v>14234.945000000002</v>
      </c>
      <c r="J45" s="374">
        <v>134.18</v>
      </c>
    </row>
    <row r="46" spans="1:14">
      <c r="A46" s="393">
        <v>40</v>
      </c>
      <c r="B46" s="374" t="s">
        <v>1853</v>
      </c>
      <c r="F46" s="398">
        <f>F43+F44+F45</f>
        <v>570385.96999999986</v>
      </c>
      <c r="H46" s="398">
        <f>H43+H44+H45</f>
        <v>568568.68999999983</v>
      </c>
      <c r="I46" s="396"/>
      <c r="J46" s="398">
        <f>J43+J44+J45</f>
        <v>1817.2800000000002</v>
      </c>
    </row>
    <row r="47" spans="1:14">
      <c r="A47" s="393">
        <v>41</v>
      </c>
      <c r="F47" s="396"/>
      <c r="H47" s="396"/>
      <c r="I47" s="396"/>
      <c r="J47" s="396"/>
    </row>
    <row r="48" spans="1:14" ht="13.5" thickBot="1">
      <c r="A48" s="393">
        <v>42</v>
      </c>
      <c r="B48" s="374" t="s">
        <v>1832</v>
      </c>
      <c r="F48" s="397">
        <f>F41+F46</f>
        <v>-6020192.29</v>
      </c>
      <c r="H48" s="397">
        <f>H41+H46</f>
        <v>-2254211.27</v>
      </c>
      <c r="J48" s="397">
        <f>J41+J46</f>
        <v>-3765981.0200000005</v>
      </c>
    </row>
    <row r="49" spans="1:10" ht="13.5" thickTop="1">
      <c r="A49" s="393">
        <v>43</v>
      </c>
      <c r="J49" s="374"/>
    </row>
    <row r="50" spans="1:10">
      <c r="A50" s="393">
        <v>44</v>
      </c>
      <c r="F50" s="399"/>
      <c r="J50" s="374"/>
    </row>
    <row r="51" spans="1:10">
      <c r="A51" s="393">
        <v>45</v>
      </c>
      <c r="B51" s="374" t="s">
        <v>1850</v>
      </c>
      <c r="F51" s="399">
        <f>H51+J51</f>
        <v>0</v>
      </c>
      <c r="H51" s="396">
        <f>SUM(H39:H40)</f>
        <v>0</v>
      </c>
      <c r="I51" s="396"/>
      <c r="J51" s="396">
        <f>SUM(J39:J40)</f>
        <v>0</v>
      </c>
    </row>
    <row r="52" spans="1:10">
      <c r="A52" s="393">
        <v>46</v>
      </c>
      <c r="B52" s="374" t="s">
        <v>1851</v>
      </c>
      <c r="F52" s="399">
        <f>H52+J52</f>
        <v>14369.125000000002</v>
      </c>
      <c r="H52" s="396">
        <f>SUM(H44:H45)</f>
        <v>14234.945000000002</v>
      </c>
      <c r="I52" s="396"/>
      <c r="J52" s="396">
        <f>SUM(J44:J45)</f>
        <v>134.18</v>
      </c>
    </row>
    <row r="53" spans="1:10">
      <c r="A53" s="393">
        <v>47</v>
      </c>
      <c r="B53" s="374" t="s">
        <v>1848</v>
      </c>
      <c r="F53" s="399">
        <f>H53+J53</f>
        <v>-14369.125000000002</v>
      </c>
      <c r="H53" s="396">
        <f>-H45</f>
        <v>-14234.945000000002</v>
      </c>
      <c r="I53" s="396"/>
      <c r="J53" s="396">
        <f>-J45</f>
        <v>-134.18</v>
      </c>
    </row>
    <row r="54" spans="1:10">
      <c r="A54" s="393">
        <v>48</v>
      </c>
    </row>
    <row r="55" spans="1:10">
      <c r="A55" s="393">
        <v>49</v>
      </c>
    </row>
  </sheetData>
  <mergeCells count="2">
    <mergeCell ref="A3:D3"/>
    <mergeCell ref="A4:D4"/>
  </mergeCells>
  <pageMargins left="0.5" right="0.5" top="0.5" bottom="0.5" header="0.25" footer="0.25"/>
  <pageSetup scale="44" orientation="portrait"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77A7E-93FE-4C12-AF78-9685F643AA22}">
  <sheetPr>
    <tabColor rgb="FF002060"/>
  </sheetPr>
  <dimension ref="A1"/>
  <sheetViews>
    <sheetView workbookViewId="0"/>
  </sheetViews>
  <sheetFormatPr defaultRowHeight="14.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EA08F-1900-4136-B6F3-65D49A472F97}">
  <dimension ref="A1:Y727"/>
  <sheetViews>
    <sheetView showGridLines="0" topLeftCell="A665" zoomScale="70" zoomScaleNormal="70" workbookViewId="0">
      <selection activeCell="I687" sqref="I687"/>
    </sheetView>
  </sheetViews>
  <sheetFormatPr defaultColWidth="11.26953125" defaultRowHeight="13"/>
  <cols>
    <col min="1" max="1" width="22.1796875" style="174" bestFit="1" customWidth="1"/>
    <col min="2" max="2" width="13.453125" style="174" bestFit="1" customWidth="1"/>
    <col min="3" max="3" width="9.1796875" style="174" bestFit="1" customWidth="1"/>
    <col min="4" max="4" width="9.1796875" style="174" customWidth="1"/>
    <col min="5" max="6" width="12.81640625" style="204" bestFit="1" customWidth="1"/>
    <col min="7" max="7" width="11" style="204" bestFit="1" customWidth="1"/>
    <col min="8" max="8" width="12.81640625" style="204" bestFit="1" customWidth="1"/>
    <col min="9" max="9" width="11" style="204" bestFit="1" customWidth="1"/>
    <col min="10" max="12" width="11" style="204" customWidth="1"/>
    <col min="13" max="13" width="12.26953125" style="207" customWidth="1"/>
    <col min="14" max="14" width="20.81640625" style="174" customWidth="1"/>
    <col min="15" max="15" width="12.26953125" style="174" bestFit="1" customWidth="1"/>
    <col min="16" max="16" width="7.453125" style="174" bestFit="1" customWidth="1"/>
    <col min="17" max="17" width="6.81640625" style="174" bestFit="1" customWidth="1"/>
    <col min="18" max="23" width="11.26953125" style="174"/>
    <col min="24" max="24" width="22.453125" style="174" bestFit="1" customWidth="1"/>
    <col min="25" max="16384" width="11.26953125" style="174"/>
  </cols>
  <sheetData>
    <row r="1" spans="1:25">
      <c r="B1" s="175" t="s">
        <v>1854</v>
      </c>
      <c r="C1" s="175" t="s">
        <v>1855</v>
      </c>
      <c r="D1" s="175" t="s">
        <v>1856</v>
      </c>
      <c r="E1" s="176" t="s">
        <v>1857</v>
      </c>
      <c r="F1" s="176" t="s">
        <v>1858</v>
      </c>
      <c r="G1" s="176" t="s">
        <v>1859</v>
      </c>
      <c r="H1" s="176" t="s">
        <v>1860</v>
      </c>
      <c r="I1" s="176" t="s">
        <v>1861</v>
      </c>
      <c r="J1" s="176" t="s">
        <v>1862</v>
      </c>
      <c r="K1" s="176" t="s">
        <v>1863</v>
      </c>
      <c r="L1" s="176" t="s">
        <v>1864</v>
      </c>
      <c r="M1" s="177" t="s">
        <v>1865</v>
      </c>
      <c r="N1" s="178" t="s">
        <v>1866</v>
      </c>
      <c r="O1" s="178" t="s">
        <v>1867</v>
      </c>
      <c r="P1" s="178" t="s">
        <v>1868</v>
      </c>
      <c r="Q1" s="178" t="s">
        <v>1869</v>
      </c>
      <c r="R1" s="179" t="s">
        <v>1870</v>
      </c>
      <c r="S1" s="179" t="s">
        <v>1871</v>
      </c>
      <c r="T1" s="179" t="s">
        <v>1872</v>
      </c>
      <c r="U1" s="179" t="s">
        <v>1873</v>
      </c>
      <c r="V1" s="179" t="s">
        <v>1874</v>
      </c>
      <c r="W1" s="180">
        <v>856</v>
      </c>
    </row>
    <row r="2" spans="1:25" s="181" customFormat="1" ht="14.5">
      <c r="A2" s="181" t="s">
        <v>1875</v>
      </c>
      <c r="B2" s="182" t="s">
        <v>1876</v>
      </c>
      <c r="C2" s="182" t="s">
        <v>1877</v>
      </c>
      <c r="D2" s="183">
        <v>180100</v>
      </c>
      <c r="E2" s="184">
        <v>84</v>
      </c>
      <c r="F2" s="184">
        <v>84</v>
      </c>
      <c r="G2" s="184">
        <v>83</v>
      </c>
      <c r="H2" s="184">
        <v>83</v>
      </c>
      <c r="I2" s="184">
        <v>83</v>
      </c>
      <c r="J2" s="184">
        <v>83</v>
      </c>
      <c r="K2" s="184">
        <v>83</v>
      </c>
      <c r="L2" s="184">
        <v>83</v>
      </c>
      <c r="M2" s="185">
        <v>83</v>
      </c>
      <c r="N2" s="182" t="s">
        <v>1878</v>
      </c>
      <c r="O2" s="182" t="s">
        <v>1879</v>
      </c>
      <c r="P2" s="182" t="s">
        <v>1880</v>
      </c>
      <c r="Q2" s="182" t="s">
        <v>1881</v>
      </c>
      <c r="R2" s="186">
        <f t="shared" ref="R2:R65" si="0">M2/SUMIFS($M:$M,$P:$P,$P2)</f>
        <v>1.4361061659650799E-3</v>
      </c>
      <c r="S2" s="186">
        <f t="shared" ref="S2:S65" si="1">M2/SUMIFS($M:$M,$O:$O,$O2)</f>
        <v>1.4266519555358995E-3</v>
      </c>
      <c r="T2" s="186">
        <f t="shared" ref="T2:T65" si="2">M2/SUMIFS(M:M,$N:$N,N2)</f>
        <v>1.4266519555358995E-3</v>
      </c>
      <c r="U2" s="186">
        <f t="shared" ref="U2:U65" si="3">M2/$M$669</f>
        <v>2.6456110030642871E-4</v>
      </c>
      <c r="V2" s="187" t="b">
        <f t="shared" ref="V2:V65" si="4">IF(AND($W$1=856,$P2="MD"),TRUE,IF($W$1=LEFT($D2,3),TRUE,FALSE))</f>
        <v>0</v>
      </c>
      <c r="W2" s="188" t="str">
        <f t="shared" ref="W2:W65" si="5">+LEFT(D2,3)</f>
        <v>180</v>
      </c>
      <c r="X2" s="181" t="s">
        <v>1875</v>
      </c>
      <c r="Y2" s="181" t="b">
        <f>X2=A2</f>
        <v>1</v>
      </c>
    </row>
    <row r="3" spans="1:25" s="181" customFormat="1" ht="14.5">
      <c r="A3" s="181" t="s">
        <v>1882</v>
      </c>
      <c r="B3" s="182" t="s">
        <v>1883</v>
      </c>
      <c r="C3" s="182" t="s">
        <v>1877</v>
      </c>
      <c r="D3" s="183">
        <v>180101</v>
      </c>
      <c r="E3" s="184">
        <v>11</v>
      </c>
      <c r="F3" s="184">
        <v>11</v>
      </c>
      <c r="G3" s="184">
        <v>11</v>
      </c>
      <c r="H3" s="184">
        <v>11</v>
      </c>
      <c r="I3" s="184">
        <v>11</v>
      </c>
      <c r="J3" s="184">
        <v>11</v>
      </c>
      <c r="K3" s="184">
        <v>11</v>
      </c>
      <c r="L3" s="184">
        <v>11</v>
      </c>
      <c r="M3" s="185">
        <v>11</v>
      </c>
      <c r="N3" s="182" t="s">
        <v>1878</v>
      </c>
      <c r="O3" s="182" t="s">
        <v>1879</v>
      </c>
      <c r="P3" s="182" t="s">
        <v>1880</v>
      </c>
      <c r="Q3" s="182" t="s">
        <v>1881</v>
      </c>
      <c r="R3" s="186">
        <f t="shared" si="0"/>
        <v>1.9032732320019131E-4</v>
      </c>
      <c r="S3" s="186">
        <f t="shared" si="1"/>
        <v>1.8907435555295054E-4</v>
      </c>
      <c r="T3" s="186">
        <f t="shared" si="2"/>
        <v>1.8907435555295054E-4</v>
      </c>
      <c r="U3" s="186">
        <f t="shared" si="3"/>
        <v>3.5062314498442362E-5</v>
      </c>
      <c r="V3" s="187" t="b">
        <f t="shared" si="4"/>
        <v>0</v>
      </c>
      <c r="W3" s="188" t="str">
        <f t="shared" si="5"/>
        <v>180</v>
      </c>
      <c r="X3" s="181" t="s">
        <v>1882</v>
      </c>
      <c r="Y3" s="181" t="b">
        <f t="shared" ref="Y3:Y66" si="6">X3=A3</f>
        <v>1</v>
      </c>
    </row>
    <row r="4" spans="1:25" s="181" customFormat="1" ht="14.5">
      <c r="A4" s="181" t="s">
        <v>1884</v>
      </c>
      <c r="B4" s="182" t="s">
        <v>1885</v>
      </c>
      <c r="C4" s="182" t="s">
        <v>1877</v>
      </c>
      <c r="D4" s="183">
        <v>181100</v>
      </c>
      <c r="E4" s="184">
        <v>331.98</v>
      </c>
      <c r="F4" s="184">
        <v>332.98</v>
      </c>
      <c r="G4" s="184">
        <v>332.98</v>
      </c>
      <c r="H4" s="184">
        <v>333.98</v>
      </c>
      <c r="I4" s="184">
        <v>333.98</v>
      </c>
      <c r="J4" s="184">
        <v>333.98</v>
      </c>
      <c r="K4" s="184">
        <v>333.98</v>
      </c>
      <c r="L4" s="184">
        <v>333.98</v>
      </c>
      <c r="M4" s="185">
        <v>333.98</v>
      </c>
      <c r="N4" s="182" t="s">
        <v>1878</v>
      </c>
      <c r="O4" s="182" t="s">
        <v>1879</v>
      </c>
      <c r="P4" s="182" t="s">
        <v>1880</v>
      </c>
      <c r="Q4" s="182" t="s">
        <v>1886</v>
      </c>
      <c r="R4" s="186">
        <f t="shared" si="0"/>
        <v>5.7786835820363537E-3</v>
      </c>
      <c r="S4" s="186">
        <f t="shared" si="1"/>
        <v>5.7406412061431298E-3</v>
      </c>
      <c r="T4" s="186">
        <f t="shared" si="2"/>
        <v>5.7406412061431298E-3</v>
      </c>
      <c r="U4" s="186">
        <f t="shared" si="3"/>
        <v>1.0645556178354345E-3</v>
      </c>
      <c r="V4" s="187" t="b">
        <f t="shared" si="4"/>
        <v>0</v>
      </c>
      <c r="W4" s="188" t="str">
        <f t="shared" si="5"/>
        <v>181</v>
      </c>
      <c r="X4" s="181" t="s">
        <v>1884</v>
      </c>
      <c r="Y4" s="181" t="b">
        <f t="shared" si="6"/>
        <v>1</v>
      </c>
    </row>
    <row r="5" spans="1:25" s="181" customFormat="1" ht="14.5">
      <c r="A5" s="181" t="s">
        <v>1887</v>
      </c>
      <c r="B5" s="182" t="s">
        <v>1888</v>
      </c>
      <c r="C5" s="182" t="s">
        <v>1877</v>
      </c>
      <c r="D5" s="183">
        <v>181101</v>
      </c>
      <c r="E5" s="184">
        <v>117.2</v>
      </c>
      <c r="F5" s="184">
        <v>117.2</v>
      </c>
      <c r="G5" s="184">
        <v>117.2</v>
      </c>
      <c r="H5" s="184">
        <v>118.2</v>
      </c>
      <c r="I5" s="184">
        <v>118.2</v>
      </c>
      <c r="J5" s="184">
        <v>118.2</v>
      </c>
      <c r="K5" s="184">
        <v>118.2</v>
      </c>
      <c r="L5" s="184">
        <v>118.2</v>
      </c>
      <c r="M5" s="185">
        <v>118.2</v>
      </c>
      <c r="N5" s="182" t="s">
        <v>1878</v>
      </c>
      <c r="O5" s="182" t="s">
        <v>1879</v>
      </c>
      <c r="P5" s="182" t="s">
        <v>1880</v>
      </c>
      <c r="Q5" s="182" t="s">
        <v>1881</v>
      </c>
      <c r="R5" s="186">
        <f t="shared" si="0"/>
        <v>2.0451536002056921E-3</v>
      </c>
      <c r="S5" s="186">
        <f t="shared" si="1"/>
        <v>2.0316898933053413E-3</v>
      </c>
      <c r="T5" s="186">
        <f t="shared" si="2"/>
        <v>2.0316898933053413E-3</v>
      </c>
      <c r="U5" s="186">
        <f t="shared" si="3"/>
        <v>3.7676050670144428E-4</v>
      </c>
      <c r="V5" s="187" t="b">
        <f t="shared" si="4"/>
        <v>0</v>
      </c>
      <c r="W5" s="188" t="str">
        <f t="shared" si="5"/>
        <v>181</v>
      </c>
      <c r="X5" s="181" t="s">
        <v>1887</v>
      </c>
      <c r="Y5" s="181" t="b">
        <f t="shared" si="6"/>
        <v>1</v>
      </c>
    </row>
    <row r="6" spans="1:25" s="181" customFormat="1" ht="14.5">
      <c r="A6" s="181" t="s">
        <v>1889</v>
      </c>
      <c r="B6" s="182" t="s">
        <v>1890</v>
      </c>
      <c r="C6" s="182" t="s">
        <v>1877</v>
      </c>
      <c r="D6" s="183">
        <v>182101</v>
      </c>
      <c r="E6" s="184">
        <v>704</v>
      </c>
      <c r="F6" s="184">
        <v>703</v>
      </c>
      <c r="G6" s="184">
        <v>704</v>
      </c>
      <c r="H6" s="184">
        <v>704</v>
      </c>
      <c r="I6" s="184">
        <v>702</v>
      </c>
      <c r="J6" s="184">
        <v>701</v>
      </c>
      <c r="K6" s="184">
        <v>704</v>
      </c>
      <c r="L6" s="184">
        <v>703</v>
      </c>
      <c r="M6" s="185">
        <v>704</v>
      </c>
      <c r="N6" s="182" t="s">
        <v>1878</v>
      </c>
      <c r="O6" s="182" t="s">
        <v>1879</v>
      </c>
      <c r="P6" s="182" t="s">
        <v>1880</v>
      </c>
      <c r="Q6" s="182" t="s">
        <v>1881</v>
      </c>
      <c r="R6" s="186">
        <f t="shared" si="0"/>
        <v>1.2180948684812244E-2</v>
      </c>
      <c r="S6" s="186">
        <f t="shared" si="1"/>
        <v>1.2100758755388834E-2</v>
      </c>
      <c r="T6" s="186">
        <f t="shared" si="2"/>
        <v>1.2100758755388834E-2</v>
      </c>
      <c r="U6" s="186">
        <f t="shared" si="3"/>
        <v>2.2439881279003111E-3</v>
      </c>
      <c r="V6" s="187" t="b">
        <f t="shared" si="4"/>
        <v>0</v>
      </c>
      <c r="W6" s="188" t="str">
        <f t="shared" si="5"/>
        <v>182</v>
      </c>
      <c r="X6" s="181" t="s">
        <v>1889</v>
      </c>
      <c r="Y6" s="181" t="b">
        <f t="shared" si="6"/>
        <v>1</v>
      </c>
    </row>
    <row r="7" spans="1:25" s="181" customFormat="1" ht="14.5">
      <c r="A7" s="181" t="s">
        <v>1891</v>
      </c>
      <c r="B7" s="182" t="s">
        <v>1892</v>
      </c>
      <c r="C7" s="182" t="s">
        <v>1877</v>
      </c>
      <c r="D7" s="183">
        <v>182102</v>
      </c>
      <c r="E7" s="184">
        <v>818.2</v>
      </c>
      <c r="F7" s="184">
        <v>820.2</v>
      </c>
      <c r="G7" s="184">
        <v>820.2</v>
      </c>
      <c r="H7" s="184">
        <v>820.2</v>
      </c>
      <c r="I7" s="184">
        <v>820.2</v>
      </c>
      <c r="J7" s="184">
        <v>817.4</v>
      </c>
      <c r="K7" s="184">
        <v>816.2</v>
      </c>
      <c r="L7" s="184">
        <v>817.2</v>
      </c>
      <c r="M7" s="185">
        <v>818.2</v>
      </c>
      <c r="N7" s="182" t="s">
        <v>1878</v>
      </c>
      <c r="O7" s="182" t="s">
        <v>1879</v>
      </c>
      <c r="P7" s="182" t="s">
        <v>1880</v>
      </c>
      <c r="Q7" s="182" t="s">
        <v>1881</v>
      </c>
      <c r="R7" s="186">
        <f t="shared" si="0"/>
        <v>1.4156892349308775E-2</v>
      </c>
      <c r="S7" s="186">
        <f t="shared" si="1"/>
        <v>1.4063694337584013E-2</v>
      </c>
      <c r="T7" s="186">
        <f t="shared" si="2"/>
        <v>1.4063694337584013E-2</v>
      </c>
      <c r="U7" s="186">
        <f t="shared" si="3"/>
        <v>2.6079987020568673E-3</v>
      </c>
      <c r="V7" s="187" t="b">
        <f t="shared" si="4"/>
        <v>0</v>
      </c>
      <c r="W7" s="188" t="str">
        <f t="shared" si="5"/>
        <v>182</v>
      </c>
      <c r="X7" s="181" t="s">
        <v>1891</v>
      </c>
      <c r="Y7" s="181" t="b">
        <f t="shared" si="6"/>
        <v>1</v>
      </c>
    </row>
    <row r="8" spans="1:25" s="181" customFormat="1" ht="14.5">
      <c r="A8" s="181" t="s">
        <v>1893</v>
      </c>
      <c r="B8" s="182" t="s">
        <v>1894</v>
      </c>
      <c r="C8" s="182" t="s">
        <v>1877</v>
      </c>
      <c r="D8" s="183">
        <v>182104</v>
      </c>
      <c r="E8" s="184">
        <v>1687.5</v>
      </c>
      <c r="F8" s="184">
        <v>1687.5</v>
      </c>
      <c r="G8" s="184">
        <v>1689.5</v>
      </c>
      <c r="H8" s="184">
        <v>1694.5</v>
      </c>
      <c r="I8" s="184">
        <v>1694.5</v>
      </c>
      <c r="J8" s="184">
        <v>1694.5</v>
      </c>
      <c r="K8" s="184">
        <v>1696.5</v>
      </c>
      <c r="L8" s="184">
        <v>1698.5</v>
      </c>
      <c r="M8" s="185">
        <v>1701.5</v>
      </c>
      <c r="N8" s="182" t="s">
        <v>1878</v>
      </c>
      <c r="O8" s="182" t="s">
        <v>1879</v>
      </c>
      <c r="P8" s="182" t="s">
        <v>1880</v>
      </c>
      <c r="Q8" s="182" t="s">
        <v>1886</v>
      </c>
      <c r="R8" s="186">
        <f t="shared" si="0"/>
        <v>2.9440176402284135E-2</v>
      </c>
      <c r="S8" s="186">
        <f t="shared" si="1"/>
        <v>2.9246365088485941E-2</v>
      </c>
      <c r="T8" s="186">
        <f t="shared" si="2"/>
        <v>2.9246365088485941E-2</v>
      </c>
      <c r="U8" s="186">
        <f t="shared" si="3"/>
        <v>5.423502556281789E-3</v>
      </c>
      <c r="V8" s="187" t="b">
        <f t="shared" si="4"/>
        <v>0</v>
      </c>
      <c r="W8" s="188" t="str">
        <f t="shared" si="5"/>
        <v>182</v>
      </c>
      <c r="X8" s="181" t="s">
        <v>1893</v>
      </c>
      <c r="Y8" s="181" t="b">
        <f t="shared" si="6"/>
        <v>1</v>
      </c>
    </row>
    <row r="9" spans="1:25" s="181" customFormat="1" ht="14.5">
      <c r="A9" s="181" t="s">
        <v>1895</v>
      </c>
      <c r="B9" s="182" t="s">
        <v>1896</v>
      </c>
      <c r="C9" s="182" t="s">
        <v>1877</v>
      </c>
      <c r="D9" s="183">
        <v>182105</v>
      </c>
      <c r="E9" s="184">
        <v>1402.2</v>
      </c>
      <c r="F9" s="184">
        <v>1405.2</v>
      </c>
      <c r="G9" s="184">
        <v>1404.2</v>
      </c>
      <c r="H9" s="184">
        <v>1404.4</v>
      </c>
      <c r="I9" s="184">
        <v>1401.2</v>
      </c>
      <c r="J9" s="184">
        <v>1405.7</v>
      </c>
      <c r="K9" s="184">
        <v>1406.7</v>
      </c>
      <c r="L9" s="184">
        <v>1407.7</v>
      </c>
      <c r="M9" s="185">
        <v>1411.7</v>
      </c>
      <c r="N9" s="182" t="s">
        <v>1878</v>
      </c>
      <c r="O9" s="182" t="s">
        <v>1879</v>
      </c>
      <c r="P9" s="182" t="s">
        <v>1880</v>
      </c>
      <c r="Q9" s="182" t="s">
        <v>1886</v>
      </c>
      <c r="R9" s="186">
        <f t="shared" si="0"/>
        <v>2.4425916560155463E-2</v>
      </c>
      <c r="S9" s="186">
        <f t="shared" si="1"/>
        <v>2.426511524855457E-2</v>
      </c>
      <c r="T9" s="186">
        <f t="shared" si="2"/>
        <v>2.426511524855457E-2</v>
      </c>
      <c r="U9" s="186">
        <f t="shared" si="3"/>
        <v>4.4997699434046442E-3</v>
      </c>
      <c r="V9" s="187" t="b">
        <f t="shared" si="4"/>
        <v>0</v>
      </c>
      <c r="W9" s="188" t="str">
        <f t="shared" si="5"/>
        <v>182</v>
      </c>
      <c r="X9" s="181" t="s">
        <v>1895</v>
      </c>
      <c r="Y9" s="181" t="b">
        <f t="shared" si="6"/>
        <v>1</v>
      </c>
    </row>
    <row r="10" spans="1:25" s="181" customFormat="1" ht="14.5">
      <c r="A10" s="181" t="s">
        <v>1897</v>
      </c>
      <c r="B10" s="182" t="s">
        <v>1898</v>
      </c>
      <c r="C10" s="182" t="s">
        <v>1877</v>
      </c>
      <c r="D10" s="183">
        <v>182106</v>
      </c>
      <c r="E10" s="184">
        <v>1548.1</v>
      </c>
      <c r="F10" s="184">
        <v>1548.1</v>
      </c>
      <c r="G10" s="184">
        <v>1549.1</v>
      </c>
      <c r="H10" s="184">
        <v>1550.9</v>
      </c>
      <c r="I10" s="184">
        <v>1551.9</v>
      </c>
      <c r="J10" s="184">
        <v>1551.5</v>
      </c>
      <c r="K10" s="184">
        <v>1554.5</v>
      </c>
      <c r="L10" s="184">
        <v>1553.7</v>
      </c>
      <c r="M10" s="185">
        <v>1553.7</v>
      </c>
      <c r="N10" s="182" t="s">
        <v>1878</v>
      </c>
      <c r="O10" s="182" t="s">
        <v>1879</v>
      </c>
      <c r="P10" s="182" t="s">
        <v>1880</v>
      </c>
      <c r="Q10" s="182" t="s">
        <v>1886</v>
      </c>
      <c r="R10" s="186">
        <f t="shared" si="0"/>
        <v>2.6882869277830658E-2</v>
      </c>
      <c r="S10" s="186">
        <f t="shared" si="1"/>
        <v>2.6705893292965386E-2</v>
      </c>
      <c r="T10" s="186">
        <f t="shared" si="2"/>
        <v>2.6705893292965386E-2</v>
      </c>
      <c r="U10" s="186">
        <f t="shared" si="3"/>
        <v>4.9523925487481727E-3</v>
      </c>
      <c r="V10" s="187" t="b">
        <f t="shared" si="4"/>
        <v>0</v>
      </c>
      <c r="W10" s="188" t="str">
        <f t="shared" si="5"/>
        <v>182</v>
      </c>
      <c r="X10" s="181" t="s">
        <v>1897</v>
      </c>
      <c r="Y10" s="181" t="b">
        <f t="shared" si="6"/>
        <v>1</v>
      </c>
    </row>
    <row r="11" spans="1:25" s="181" customFormat="1" ht="14.5">
      <c r="A11" s="181" t="s">
        <v>1899</v>
      </c>
      <c r="B11" s="182" t="s">
        <v>1900</v>
      </c>
      <c r="C11" s="182" t="s">
        <v>1877</v>
      </c>
      <c r="D11" s="183">
        <v>182107</v>
      </c>
      <c r="E11" s="184">
        <v>1352.8</v>
      </c>
      <c r="F11" s="184">
        <v>1352</v>
      </c>
      <c r="G11" s="184">
        <v>1353</v>
      </c>
      <c r="H11" s="184">
        <v>1353.8</v>
      </c>
      <c r="I11" s="184">
        <v>1354.8</v>
      </c>
      <c r="J11" s="184">
        <v>1354.8</v>
      </c>
      <c r="K11" s="184">
        <v>1356.8</v>
      </c>
      <c r="L11" s="184">
        <v>1356</v>
      </c>
      <c r="M11" s="185">
        <v>1357</v>
      </c>
      <c r="N11" s="182" t="s">
        <v>1878</v>
      </c>
      <c r="O11" s="182" t="s">
        <v>1879</v>
      </c>
      <c r="P11" s="182" t="s">
        <v>1880</v>
      </c>
      <c r="Q11" s="182" t="s">
        <v>1881</v>
      </c>
      <c r="R11" s="186">
        <f t="shared" si="0"/>
        <v>2.347947068933269E-2</v>
      </c>
      <c r="S11" s="186">
        <f t="shared" si="1"/>
        <v>2.3324900044123079E-2</v>
      </c>
      <c r="T11" s="186">
        <f t="shared" si="2"/>
        <v>2.3324900044123079E-2</v>
      </c>
      <c r="U11" s="186">
        <f t="shared" si="3"/>
        <v>4.3254146158532986E-3</v>
      </c>
      <c r="V11" s="187" t="b">
        <f t="shared" si="4"/>
        <v>0</v>
      </c>
      <c r="W11" s="188" t="str">
        <f t="shared" si="5"/>
        <v>182</v>
      </c>
      <c r="X11" s="181" t="s">
        <v>1899</v>
      </c>
      <c r="Y11" s="181" t="b">
        <f t="shared" si="6"/>
        <v>1</v>
      </c>
    </row>
    <row r="12" spans="1:25" s="181" customFormat="1" ht="14.5">
      <c r="A12" s="181" t="s">
        <v>1901</v>
      </c>
      <c r="B12" s="182" t="s">
        <v>1902</v>
      </c>
      <c r="C12" s="182" t="s">
        <v>1877</v>
      </c>
      <c r="D12" s="183">
        <v>182109</v>
      </c>
      <c r="E12" s="184">
        <v>126</v>
      </c>
      <c r="F12" s="184">
        <v>126</v>
      </c>
      <c r="G12" s="184">
        <v>125</v>
      </c>
      <c r="H12" s="184">
        <v>125</v>
      </c>
      <c r="I12" s="184">
        <v>126</v>
      </c>
      <c r="J12" s="184">
        <v>126</v>
      </c>
      <c r="K12" s="184">
        <v>126</v>
      </c>
      <c r="L12" s="184">
        <v>127</v>
      </c>
      <c r="M12" s="185">
        <v>127</v>
      </c>
      <c r="N12" s="182" t="s">
        <v>1878</v>
      </c>
      <c r="O12" s="182" t="s">
        <v>1879</v>
      </c>
      <c r="P12" s="182" t="s">
        <v>1880</v>
      </c>
      <c r="Q12" s="182" t="s">
        <v>1886</v>
      </c>
      <c r="R12" s="186">
        <f t="shared" si="0"/>
        <v>2.1974154587658451E-3</v>
      </c>
      <c r="S12" s="186">
        <f t="shared" si="1"/>
        <v>2.1829493777477016E-3</v>
      </c>
      <c r="T12" s="186">
        <f t="shared" si="2"/>
        <v>2.1829493777477016E-3</v>
      </c>
      <c r="U12" s="186">
        <f t="shared" si="3"/>
        <v>4.0481035830019818E-4</v>
      </c>
      <c r="V12" s="187" t="b">
        <f t="shared" si="4"/>
        <v>0</v>
      </c>
      <c r="W12" s="188" t="str">
        <f t="shared" si="5"/>
        <v>182</v>
      </c>
      <c r="X12" s="181" t="s">
        <v>1901</v>
      </c>
      <c r="Y12" s="181" t="b">
        <f t="shared" si="6"/>
        <v>1</v>
      </c>
    </row>
    <row r="13" spans="1:25" s="181" customFormat="1" ht="14.5">
      <c r="A13" s="181" t="s">
        <v>1903</v>
      </c>
      <c r="B13" s="182" t="s">
        <v>1904</v>
      </c>
      <c r="C13" s="182" t="s">
        <v>1877</v>
      </c>
      <c r="D13" s="183">
        <v>182110</v>
      </c>
      <c r="E13" s="184">
        <v>19</v>
      </c>
      <c r="F13" s="184">
        <v>19</v>
      </c>
      <c r="G13" s="184">
        <v>19</v>
      </c>
      <c r="H13" s="184">
        <v>19</v>
      </c>
      <c r="I13" s="184">
        <v>19</v>
      </c>
      <c r="J13" s="184">
        <v>19</v>
      </c>
      <c r="K13" s="184">
        <v>19</v>
      </c>
      <c r="L13" s="184">
        <v>19</v>
      </c>
      <c r="M13" s="185">
        <v>19</v>
      </c>
      <c r="N13" s="182" t="s">
        <v>1878</v>
      </c>
      <c r="O13" s="182" t="s">
        <v>1879</v>
      </c>
      <c r="P13" s="182" t="s">
        <v>1880</v>
      </c>
      <c r="Q13" s="182" t="s">
        <v>1881</v>
      </c>
      <c r="R13" s="186">
        <f t="shared" si="0"/>
        <v>3.2874719461851223E-4</v>
      </c>
      <c r="S13" s="186">
        <f t="shared" si="1"/>
        <v>3.2658297777327821E-4</v>
      </c>
      <c r="T13" s="186">
        <f t="shared" si="2"/>
        <v>3.2658297777327821E-4</v>
      </c>
      <c r="U13" s="186">
        <f t="shared" si="3"/>
        <v>6.0562179588218625E-5</v>
      </c>
      <c r="V13" s="187" t="b">
        <f t="shared" si="4"/>
        <v>0</v>
      </c>
      <c r="W13" s="188" t="str">
        <f t="shared" si="5"/>
        <v>182</v>
      </c>
      <c r="X13" s="181" t="s">
        <v>1903</v>
      </c>
      <c r="Y13" s="181" t="b">
        <f t="shared" si="6"/>
        <v>1</v>
      </c>
    </row>
    <row r="14" spans="1:25" s="181" customFormat="1" ht="14.5">
      <c r="A14" s="181" t="s">
        <v>1905</v>
      </c>
      <c r="B14" s="182" t="s">
        <v>1906</v>
      </c>
      <c r="C14" s="182" t="s">
        <v>1877</v>
      </c>
      <c r="D14" s="183">
        <v>182112</v>
      </c>
      <c r="E14" s="184">
        <v>277.2</v>
      </c>
      <c r="F14" s="184">
        <v>277.2</v>
      </c>
      <c r="G14" s="184">
        <v>276.2</v>
      </c>
      <c r="H14" s="184">
        <v>276.2</v>
      </c>
      <c r="I14" s="184">
        <v>276.2</v>
      </c>
      <c r="J14" s="184">
        <v>277.2</v>
      </c>
      <c r="K14" s="184">
        <v>277.2</v>
      </c>
      <c r="L14" s="184">
        <v>277.2</v>
      </c>
      <c r="M14" s="185">
        <v>277.2</v>
      </c>
      <c r="N14" s="182" t="s">
        <v>1878</v>
      </c>
      <c r="O14" s="182" t="s">
        <v>1879</v>
      </c>
      <c r="P14" s="182" t="s">
        <v>1880</v>
      </c>
      <c r="Q14" s="182" t="s">
        <v>1886</v>
      </c>
      <c r="R14" s="186">
        <f t="shared" si="0"/>
        <v>4.7962485446448209E-3</v>
      </c>
      <c r="S14" s="186">
        <f t="shared" si="1"/>
        <v>4.7646737599343529E-3</v>
      </c>
      <c r="T14" s="186">
        <f t="shared" si="2"/>
        <v>4.7646737599343529E-3</v>
      </c>
      <c r="U14" s="186">
        <f t="shared" si="3"/>
        <v>8.8357032536074743E-4</v>
      </c>
      <c r="V14" s="187" t="b">
        <f t="shared" si="4"/>
        <v>0</v>
      </c>
      <c r="W14" s="188" t="str">
        <f t="shared" si="5"/>
        <v>182</v>
      </c>
      <c r="X14" s="181" t="s">
        <v>1905</v>
      </c>
      <c r="Y14" s="181" t="b">
        <f t="shared" si="6"/>
        <v>1</v>
      </c>
    </row>
    <row r="15" spans="1:25" s="181" customFormat="1" ht="14.5">
      <c r="A15" s="181" t="s">
        <v>1907</v>
      </c>
      <c r="B15" s="182" t="s">
        <v>1908</v>
      </c>
      <c r="C15" s="182" t="s">
        <v>1877</v>
      </c>
      <c r="D15" s="183">
        <v>182113</v>
      </c>
      <c r="E15" s="184">
        <v>80</v>
      </c>
      <c r="F15" s="184">
        <v>80</v>
      </c>
      <c r="G15" s="184">
        <v>80</v>
      </c>
      <c r="H15" s="184">
        <v>80</v>
      </c>
      <c r="I15" s="184">
        <v>80</v>
      </c>
      <c r="J15" s="184">
        <v>80</v>
      </c>
      <c r="K15" s="184">
        <v>80</v>
      </c>
      <c r="L15" s="184">
        <v>80</v>
      </c>
      <c r="M15" s="185">
        <v>80</v>
      </c>
      <c r="N15" s="182" t="s">
        <v>1878</v>
      </c>
      <c r="O15" s="182" t="s">
        <v>1879</v>
      </c>
      <c r="P15" s="182" t="s">
        <v>1880</v>
      </c>
      <c r="Q15" s="182" t="s">
        <v>1886</v>
      </c>
      <c r="R15" s="186">
        <f t="shared" si="0"/>
        <v>1.3841987141832094E-3</v>
      </c>
      <c r="S15" s="186">
        <f t="shared" si="1"/>
        <v>1.3750862222032766E-3</v>
      </c>
      <c r="T15" s="186">
        <f t="shared" si="2"/>
        <v>1.3750862222032766E-3</v>
      </c>
      <c r="U15" s="186">
        <f t="shared" si="3"/>
        <v>2.549986508977626E-4</v>
      </c>
      <c r="V15" s="187" t="b">
        <f t="shared" si="4"/>
        <v>0</v>
      </c>
      <c r="W15" s="188" t="str">
        <f t="shared" si="5"/>
        <v>182</v>
      </c>
      <c r="X15" s="181" t="s">
        <v>1907</v>
      </c>
      <c r="Y15" s="181" t="b">
        <f t="shared" si="6"/>
        <v>1</v>
      </c>
    </row>
    <row r="16" spans="1:25" s="181" customFormat="1" ht="14.5">
      <c r="A16" s="181" t="s">
        <v>1909</v>
      </c>
      <c r="B16" s="182" t="s">
        <v>1910</v>
      </c>
      <c r="C16" s="182" t="s">
        <v>1877</v>
      </c>
      <c r="D16" s="183">
        <v>182114</v>
      </c>
      <c r="E16" s="184">
        <v>231.9</v>
      </c>
      <c r="F16" s="184">
        <v>231.9</v>
      </c>
      <c r="G16" s="184">
        <v>231.9</v>
      </c>
      <c r="H16" s="184">
        <v>231.9</v>
      </c>
      <c r="I16" s="184">
        <v>230.9</v>
      </c>
      <c r="J16" s="184">
        <v>230.1</v>
      </c>
      <c r="K16" s="184">
        <v>230.1</v>
      </c>
      <c r="L16" s="184">
        <v>229.1</v>
      </c>
      <c r="M16" s="185">
        <v>230.1</v>
      </c>
      <c r="N16" s="182" t="s">
        <v>1878</v>
      </c>
      <c r="O16" s="182" t="s">
        <v>1879</v>
      </c>
      <c r="P16" s="182" t="s">
        <v>1880</v>
      </c>
      <c r="Q16" s="182" t="s">
        <v>1886</v>
      </c>
      <c r="R16" s="186">
        <f t="shared" si="0"/>
        <v>3.9813015516694562E-3</v>
      </c>
      <c r="S16" s="186">
        <f t="shared" si="1"/>
        <v>3.955091746612174E-3</v>
      </c>
      <c r="T16" s="186">
        <f t="shared" si="2"/>
        <v>3.955091746612174E-3</v>
      </c>
      <c r="U16" s="186">
        <f t="shared" si="3"/>
        <v>7.3343986964468971E-4</v>
      </c>
      <c r="V16" s="187" t="b">
        <f t="shared" si="4"/>
        <v>0</v>
      </c>
      <c r="W16" s="188" t="str">
        <f t="shared" si="5"/>
        <v>182</v>
      </c>
      <c r="X16" s="181" t="s">
        <v>1909</v>
      </c>
      <c r="Y16" s="181" t="b">
        <f t="shared" si="6"/>
        <v>1</v>
      </c>
    </row>
    <row r="17" spans="1:25" s="181" customFormat="1" ht="14.5">
      <c r="A17" s="181" t="s">
        <v>1911</v>
      </c>
      <c r="B17" s="182" t="s">
        <v>1912</v>
      </c>
      <c r="C17" s="182" t="s">
        <v>1877</v>
      </c>
      <c r="D17" s="183">
        <v>182115</v>
      </c>
      <c r="E17" s="184">
        <v>475</v>
      </c>
      <c r="F17" s="184">
        <v>468</v>
      </c>
      <c r="G17" s="184">
        <v>472</v>
      </c>
      <c r="H17" s="184">
        <v>470</v>
      </c>
      <c r="I17" s="184">
        <v>472</v>
      </c>
      <c r="J17" s="184">
        <v>460</v>
      </c>
      <c r="K17" s="184">
        <v>450</v>
      </c>
      <c r="L17" s="184">
        <v>439</v>
      </c>
      <c r="M17" s="185">
        <v>439</v>
      </c>
      <c r="N17" s="182" t="s">
        <v>1878</v>
      </c>
      <c r="O17" s="182" t="s">
        <v>1879</v>
      </c>
      <c r="P17" s="182" t="s">
        <v>1880</v>
      </c>
      <c r="Q17" s="182" t="s">
        <v>1881</v>
      </c>
      <c r="R17" s="186">
        <f t="shared" si="0"/>
        <v>7.5957904440803617E-3</v>
      </c>
      <c r="S17" s="186">
        <f t="shared" si="1"/>
        <v>7.5457856443404804E-3</v>
      </c>
      <c r="T17" s="186">
        <f t="shared" si="2"/>
        <v>7.5457856443404804E-3</v>
      </c>
      <c r="U17" s="186">
        <f t="shared" si="3"/>
        <v>1.3993050968014724E-3</v>
      </c>
      <c r="V17" s="187" t="b">
        <f t="shared" si="4"/>
        <v>0</v>
      </c>
      <c r="W17" s="188" t="str">
        <f t="shared" si="5"/>
        <v>182</v>
      </c>
      <c r="X17" s="181" t="s">
        <v>1911</v>
      </c>
      <c r="Y17" s="181" t="b">
        <f t="shared" si="6"/>
        <v>1</v>
      </c>
    </row>
    <row r="18" spans="1:25" s="181" customFormat="1" ht="14.5">
      <c r="A18" s="181" t="s">
        <v>1913</v>
      </c>
      <c r="B18" s="182" t="s">
        <v>1914</v>
      </c>
      <c r="C18" s="182" t="s">
        <v>1877</v>
      </c>
      <c r="D18" s="183">
        <v>182117</v>
      </c>
      <c r="E18" s="184">
        <v>475.3</v>
      </c>
      <c r="F18" s="184">
        <v>474.3</v>
      </c>
      <c r="G18" s="184">
        <v>474.3</v>
      </c>
      <c r="H18" s="184">
        <v>476.3</v>
      </c>
      <c r="I18" s="184">
        <v>475.3</v>
      </c>
      <c r="J18" s="184">
        <v>475.3</v>
      </c>
      <c r="K18" s="184">
        <v>475.3</v>
      </c>
      <c r="L18" s="184">
        <v>476.3</v>
      </c>
      <c r="M18" s="185">
        <v>476.3</v>
      </c>
      <c r="N18" s="182" t="s">
        <v>1878</v>
      </c>
      <c r="O18" s="182" t="s">
        <v>1879</v>
      </c>
      <c r="P18" s="182" t="s">
        <v>1880</v>
      </c>
      <c r="Q18" s="182" t="s">
        <v>1881</v>
      </c>
      <c r="R18" s="186">
        <f t="shared" si="0"/>
        <v>8.241173094568283E-3</v>
      </c>
      <c r="S18" s="186">
        <f t="shared" si="1"/>
        <v>8.1869195954427584E-3</v>
      </c>
      <c r="T18" s="186">
        <f t="shared" si="2"/>
        <v>8.1869195954427584E-3</v>
      </c>
      <c r="U18" s="186">
        <f t="shared" si="3"/>
        <v>1.5181982177825543E-3</v>
      </c>
      <c r="V18" s="187" t="b">
        <f t="shared" si="4"/>
        <v>0</v>
      </c>
      <c r="W18" s="188" t="str">
        <f t="shared" si="5"/>
        <v>182</v>
      </c>
      <c r="X18" s="181" t="s">
        <v>1913</v>
      </c>
      <c r="Y18" s="181" t="b">
        <f t="shared" si="6"/>
        <v>1</v>
      </c>
    </row>
    <row r="19" spans="1:25" s="181" customFormat="1" ht="14.5">
      <c r="A19" s="181" t="s">
        <v>1915</v>
      </c>
      <c r="B19" s="182" t="s">
        <v>1916</v>
      </c>
      <c r="C19" s="182" t="s">
        <v>1877</v>
      </c>
      <c r="D19" s="183">
        <v>182119</v>
      </c>
      <c r="E19" s="184">
        <v>69.5</v>
      </c>
      <c r="F19" s="184">
        <v>69.5</v>
      </c>
      <c r="G19" s="184">
        <v>69.5</v>
      </c>
      <c r="H19" s="184">
        <v>69.5</v>
      </c>
      <c r="I19" s="184">
        <v>69.5</v>
      </c>
      <c r="J19" s="184">
        <v>69.5</v>
      </c>
      <c r="K19" s="184">
        <v>69.5</v>
      </c>
      <c r="L19" s="184">
        <v>69.5</v>
      </c>
      <c r="M19" s="185">
        <v>69.5</v>
      </c>
      <c r="N19" s="182" t="s">
        <v>1878</v>
      </c>
      <c r="O19" s="182" t="s">
        <v>1879</v>
      </c>
      <c r="P19" s="182" t="s">
        <v>1880</v>
      </c>
      <c r="Q19" s="182" t="s">
        <v>1886</v>
      </c>
      <c r="R19" s="186">
        <f t="shared" si="0"/>
        <v>1.2025226329466633E-3</v>
      </c>
      <c r="S19" s="186">
        <f t="shared" si="1"/>
        <v>1.1946061555390965E-3</v>
      </c>
      <c r="T19" s="186">
        <f t="shared" si="2"/>
        <v>1.1946061555390965E-3</v>
      </c>
      <c r="U19" s="186">
        <f t="shared" si="3"/>
        <v>2.2153007796743129E-4</v>
      </c>
      <c r="V19" s="187" t="b">
        <f t="shared" si="4"/>
        <v>0</v>
      </c>
      <c r="W19" s="188" t="str">
        <f t="shared" si="5"/>
        <v>182</v>
      </c>
      <c r="X19" s="181" t="s">
        <v>1915</v>
      </c>
      <c r="Y19" s="181" t="b">
        <f t="shared" si="6"/>
        <v>1</v>
      </c>
    </row>
    <row r="20" spans="1:25" s="181" customFormat="1" ht="14.5">
      <c r="A20" s="181" t="s">
        <v>1917</v>
      </c>
      <c r="B20" s="182" t="s">
        <v>1918</v>
      </c>
      <c r="C20" s="182" t="s">
        <v>1877</v>
      </c>
      <c r="D20" s="183">
        <v>182120</v>
      </c>
      <c r="E20" s="184">
        <v>60</v>
      </c>
      <c r="F20" s="184">
        <v>60</v>
      </c>
      <c r="G20" s="184">
        <v>60</v>
      </c>
      <c r="H20" s="184">
        <v>60</v>
      </c>
      <c r="I20" s="184">
        <v>60</v>
      </c>
      <c r="J20" s="184">
        <v>60</v>
      </c>
      <c r="K20" s="184">
        <v>60</v>
      </c>
      <c r="L20" s="184">
        <v>60</v>
      </c>
      <c r="M20" s="185">
        <v>64</v>
      </c>
      <c r="N20" s="182" t="s">
        <v>1878</v>
      </c>
      <c r="O20" s="182" t="s">
        <v>1879</v>
      </c>
      <c r="P20" s="182" t="s">
        <v>1880</v>
      </c>
      <c r="Q20" s="182" t="s">
        <v>1881</v>
      </c>
      <c r="R20" s="186">
        <f t="shared" si="0"/>
        <v>1.1073589713465675E-3</v>
      </c>
      <c r="S20" s="186">
        <f t="shared" si="1"/>
        <v>1.1000689777626214E-3</v>
      </c>
      <c r="T20" s="186">
        <f t="shared" si="2"/>
        <v>1.1000689777626214E-3</v>
      </c>
      <c r="U20" s="186">
        <f t="shared" si="3"/>
        <v>2.0399892071821011E-4</v>
      </c>
      <c r="V20" s="187" t="b">
        <f t="shared" si="4"/>
        <v>0</v>
      </c>
      <c r="W20" s="188" t="str">
        <f t="shared" si="5"/>
        <v>182</v>
      </c>
      <c r="X20" s="181" t="s">
        <v>1917</v>
      </c>
      <c r="Y20" s="181" t="b">
        <f t="shared" si="6"/>
        <v>1</v>
      </c>
    </row>
    <row r="21" spans="1:25" s="181" customFormat="1" ht="14.5">
      <c r="A21" s="181" t="s">
        <v>1919</v>
      </c>
      <c r="B21" s="182" t="s">
        <v>1920</v>
      </c>
      <c r="C21" s="182" t="s">
        <v>1877</v>
      </c>
      <c r="D21" s="183">
        <v>182122</v>
      </c>
      <c r="E21" s="184">
        <v>450</v>
      </c>
      <c r="F21" s="184">
        <v>450</v>
      </c>
      <c r="G21" s="184">
        <v>451</v>
      </c>
      <c r="H21" s="184">
        <v>451</v>
      </c>
      <c r="I21" s="184">
        <v>451</v>
      </c>
      <c r="J21" s="184">
        <v>450</v>
      </c>
      <c r="K21" s="184">
        <v>450</v>
      </c>
      <c r="L21" s="184">
        <v>450</v>
      </c>
      <c r="M21" s="185">
        <v>451</v>
      </c>
      <c r="N21" s="182" t="s">
        <v>1878</v>
      </c>
      <c r="O21" s="182" t="s">
        <v>1879</v>
      </c>
      <c r="P21" s="182" t="s">
        <v>1880</v>
      </c>
      <c r="Q21" s="182" t="s">
        <v>1886</v>
      </c>
      <c r="R21" s="186">
        <f t="shared" si="0"/>
        <v>7.8034202512078437E-3</v>
      </c>
      <c r="S21" s="186">
        <f t="shared" si="1"/>
        <v>7.7520485776709719E-3</v>
      </c>
      <c r="T21" s="186">
        <f t="shared" si="2"/>
        <v>7.7520485776709719E-3</v>
      </c>
      <c r="U21" s="186">
        <f t="shared" si="3"/>
        <v>1.4375548944361369E-3</v>
      </c>
      <c r="V21" s="187" t="b">
        <f t="shared" si="4"/>
        <v>0</v>
      </c>
      <c r="W21" s="188" t="str">
        <f t="shared" si="5"/>
        <v>182</v>
      </c>
      <c r="X21" s="181" t="s">
        <v>1919</v>
      </c>
      <c r="Y21" s="181" t="b">
        <f t="shared" si="6"/>
        <v>1</v>
      </c>
    </row>
    <row r="22" spans="1:25" s="181" customFormat="1" ht="14.5">
      <c r="A22" s="181" t="s">
        <v>1921</v>
      </c>
      <c r="B22" s="182" t="s">
        <v>1922</v>
      </c>
      <c r="C22" s="182" t="s">
        <v>1877</v>
      </c>
      <c r="D22" s="183">
        <v>182123</v>
      </c>
      <c r="E22" s="184">
        <v>206.5</v>
      </c>
      <c r="F22" s="184">
        <v>206.5</v>
      </c>
      <c r="G22" s="184">
        <v>207.5</v>
      </c>
      <c r="H22" s="184">
        <v>207.5</v>
      </c>
      <c r="I22" s="184">
        <v>207.5</v>
      </c>
      <c r="J22" s="184">
        <v>207.5</v>
      </c>
      <c r="K22" s="184">
        <v>207.5</v>
      </c>
      <c r="L22" s="184">
        <v>207.5</v>
      </c>
      <c r="M22" s="185">
        <v>208.5</v>
      </c>
      <c r="N22" s="182" t="s">
        <v>1878</v>
      </c>
      <c r="O22" s="182" t="s">
        <v>1879</v>
      </c>
      <c r="P22" s="182" t="s">
        <v>1880</v>
      </c>
      <c r="Q22" s="182" t="s">
        <v>1881</v>
      </c>
      <c r="R22" s="186">
        <f t="shared" si="0"/>
        <v>3.6075678988399897E-3</v>
      </c>
      <c r="S22" s="186">
        <f t="shared" si="1"/>
        <v>3.5838184666172898E-3</v>
      </c>
      <c r="T22" s="186">
        <f t="shared" si="2"/>
        <v>3.5838184666172898E-3</v>
      </c>
      <c r="U22" s="186">
        <f t="shared" si="3"/>
        <v>6.6459023390229386E-4</v>
      </c>
      <c r="V22" s="187" t="b">
        <f t="shared" si="4"/>
        <v>0</v>
      </c>
      <c r="W22" s="188" t="str">
        <f t="shared" si="5"/>
        <v>182</v>
      </c>
      <c r="X22" s="181" t="s">
        <v>1921</v>
      </c>
      <c r="Y22" s="181" t="b">
        <f t="shared" si="6"/>
        <v>1</v>
      </c>
    </row>
    <row r="23" spans="1:25" s="181" customFormat="1" ht="14.5">
      <c r="A23" s="181" t="s">
        <v>1923</v>
      </c>
      <c r="B23" s="182" t="s">
        <v>1924</v>
      </c>
      <c r="C23" s="182" t="s">
        <v>1877</v>
      </c>
      <c r="D23" s="183">
        <v>182125</v>
      </c>
      <c r="E23" s="184">
        <v>169.9</v>
      </c>
      <c r="F23" s="184">
        <v>169.9</v>
      </c>
      <c r="G23" s="184">
        <v>169.9</v>
      </c>
      <c r="H23" s="184">
        <v>169.9</v>
      </c>
      <c r="I23" s="184">
        <v>168.9</v>
      </c>
      <c r="J23" s="184">
        <v>169.9</v>
      </c>
      <c r="K23" s="184">
        <v>169.9</v>
      </c>
      <c r="L23" s="184">
        <v>169.9</v>
      </c>
      <c r="M23" s="185">
        <v>169.9</v>
      </c>
      <c r="N23" s="182" t="s">
        <v>1878</v>
      </c>
      <c r="O23" s="182" t="s">
        <v>1879</v>
      </c>
      <c r="P23" s="182" t="s">
        <v>1880</v>
      </c>
      <c r="Q23" s="182" t="s">
        <v>1886</v>
      </c>
      <c r="R23" s="186">
        <f t="shared" si="0"/>
        <v>2.9396920192465911E-3</v>
      </c>
      <c r="S23" s="186">
        <f t="shared" si="1"/>
        <v>2.9203393644042087E-3</v>
      </c>
      <c r="T23" s="186">
        <f t="shared" si="2"/>
        <v>2.9203393644042087E-3</v>
      </c>
      <c r="U23" s="186">
        <f t="shared" si="3"/>
        <v>5.4155338484412343E-4</v>
      </c>
      <c r="V23" s="187" t="b">
        <f t="shared" si="4"/>
        <v>0</v>
      </c>
      <c r="W23" s="188" t="str">
        <f t="shared" si="5"/>
        <v>182</v>
      </c>
      <c r="X23" s="181" t="s">
        <v>1923</v>
      </c>
      <c r="Y23" s="181" t="b">
        <f t="shared" si="6"/>
        <v>1</v>
      </c>
    </row>
    <row r="24" spans="1:25" s="181" customFormat="1" ht="14.5">
      <c r="A24" s="181" t="s">
        <v>1925</v>
      </c>
      <c r="B24" s="182" t="s">
        <v>1926</v>
      </c>
      <c r="C24" s="182" t="s">
        <v>1877</v>
      </c>
      <c r="D24" s="183">
        <v>182126</v>
      </c>
      <c r="E24" s="184">
        <v>167.4</v>
      </c>
      <c r="F24" s="184">
        <v>167.4</v>
      </c>
      <c r="G24" s="184">
        <v>167.4</v>
      </c>
      <c r="H24" s="184">
        <v>167.4</v>
      </c>
      <c r="I24" s="184">
        <v>165.4</v>
      </c>
      <c r="J24" s="184">
        <v>167.4</v>
      </c>
      <c r="K24" s="184">
        <v>166.4</v>
      </c>
      <c r="L24" s="184">
        <v>167.4</v>
      </c>
      <c r="M24" s="185">
        <v>167.4</v>
      </c>
      <c r="N24" s="182" t="s">
        <v>1878</v>
      </c>
      <c r="O24" s="182" t="s">
        <v>1879</v>
      </c>
      <c r="P24" s="182" t="s">
        <v>1880</v>
      </c>
      <c r="Q24" s="182" t="s">
        <v>1881</v>
      </c>
      <c r="R24" s="186">
        <f t="shared" si="0"/>
        <v>2.8964358094283661E-3</v>
      </c>
      <c r="S24" s="186">
        <f t="shared" si="1"/>
        <v>2.8773679199603566E-3</v>
      </c>
      <c r="T24" s="186">
        <f t="shared" si="2"/>
        <v>2.8773679199603566E-3</v>
      </c>
      <c r="U24" s="186">
        <f t="shared" si="3"/>
        <v>5.3358467700356826E-4</v>
      </c>
      <c r="V24" s="187" t="b">
        <f t="shared" si="4"/>
        <v>0</v>
      </c>
      <c r="W24" s="188" t="str">
        <f t="shared" si="5"/>
        <v>182</v>
      </c>
      <c r="X24" s="181" t="s">
        <v>1925</v>
      </c>
      <c r="Y24" s="181" t="b">
        <f t="shared" si="6"/>
        <v>1</v>
      </c>
    </row>
    <row r="25" spans="1:25" s="181" customFormat="1" ht="14.5">
      <c r="A25" s="181" t="s">
        <v>1927</v>
      </c>
      <c r="B25" s="182" t="s">
        <v>1928</v>
      </c>
      <c r="C25" s="182" t="s">
        <v>1877</v>
      </c>
      <c r="D25" s="183">
        <v>182128</v>
      </c>
      <c r="E25" s="184">
        <v>75</v>
      </c>
      <c r="F25" s="184">
        <v>75</v>
      </c>
      <c r="G25" s="184">
        <v>75</v>
      </c>
      <c r="H25" s="184">
        <v>74</v>
      </c>
      <c r="I25" s="184">
        <v>74</v>
      </c>
      <c r="J25" s="184">
        <v>75</v>
      </c>
      <c r="K25" s="184">
        <v>75</v>
      </c>
      <c r="L25" s="184">
        <v>75</v>
      </c>
      <c r="M25" s="185">
        <v>75</v>
      </c>
      <c r="N25" s="182" t="s">
        <v>1878</v>
      </c>
      <c r="O25" s="182" t="s">
        <v>1879</v>
      </c>
      <c r="P25" s="182" t="s">
        <v>1880</v>
      </c>
      <c r="Q25" s="182" t="s">
        <v>1886</v>
      </c>
      <c r="R25" s="186">
        <f t="shared" si="0"/>
        <v>1.2976862945467589E-3</v>
      </c>
      <c r="S25" s="186">
        <f t="shared" si="1"/>
        <v>1.2891433333155719E-3</v>
      </c>
      <c r="T25" s="186">
        <f t="shared" si="2"/>
        <v>1.2891433333155719E-3</v>
      </c>
      <c r="U25" s="186">
        <f t="shared" si="3"/>
        <v>2.3906123521665246E-4</v>
      </c>
      <c r="V25" s="187" t="b">
        <f t="shared" si="4"/>
        <v>0</v>
      </c>
      <c r="W25" s="188" t="str">
        <f t="shared" si="5"/>
        <v>182</v>
      </c>
      <c r="X25" s="181" t="s">
        <v>1927</v>
      </c>
      <c r="Y25" s="181" t="b">
        <f t="shared" si="6"/>
        <v>1</v>
      </c>
    </row>
    <row r="26" spans="1:25" s="181" customFormat="1" ht="14.5">
      <c r="A26" s="181" t="s">
        <v>1929</v>
      </c>
      <c r="B26" s="182" t="s">
        <v>1930</v>
      </c>
      <c r="C26" s="182" t="s">
        <v>1877</v>
      </c>
      <c r="D26" s="183">
        <v>182129</v>
      </c>
      <c r="E26" s="184">
        <v>726</v>
      </c>
      <c r="F26" s="184">
        <v>726</v>
      </c>
      <c r="G26" s="184">
        <v>728</v>
      </c>
      <c r="H26" s="184">
        <v>729</v>
      </c>
      <c r="I26" s="184">
        <v>734</v>
      </c>
      <c r="J26" s="184">
        <v>733</v>
      </c>
      <c r="K26" s="184">
        <v>734</v>
      </c>
      <c r="L26" s="184">
        <v>733</v>
      </c>
      <c r="M26" s="185">
        <v>732</v>
      </c>
      <c r="N26" s="182" t="s">
        <v>1878</v>
      </c>
      <c r="O26" s="182" t="s">
        <v>1879</v>
      </c>
      <c r="P26" s="182" t="s">
        <v>1880</v>
      </c>
      <c r="Q26" s="182" t="s">
        <v>1886</v>
      </c>
      <c r="R26" s="186">
        <f t="shared" si="0"/>
        <v>1.2665418234776366E-2</v>
      </c>
      <c r="S26" s="186">
        <f t="shared" si="1"/>
        <v>1.2582038933159982E-2</v>
      </c>
      <c r="T26" s="186">
        <f t="shared" si="2"/>
        <v>1.2582038933159982E-2</v>
      </c>
      <c r="U26" s="186">
        <f t="shared" si="3"/>
        <v>2.333237655714528E-3</v>
      </c>
      <c r="V26" s="187" t="b">
        <f t="shared" si="4"/>
        <v>0</v>
      </c>
      <c r="W26" s="188" t="str">
        <f t="shared" si="5"/>
        <v>182</v>
      </c>
      <c r="X26" s="181" t="s">
        <v>1929</v>
      </c>
      <c r="Y26" s="181" t="b">
        <f t="shared" si="6"/>
        <v>1</v>
      </c>
    </row>
    <row r="27" spans="1:25" s="181" customFormat="1" ht="14.5">
      <c r="A27" s="181" t="s">
        <v>1931</v>
      </c>
      <c r="B27" s="182" t="s">
        <v>1932</v>
      </c>
      <c r="C27" s="182" t="s">
        <v>1877</v>
      </c>
      <c r="D27" s="183">
        <v>182130</v>
      </c>
      <c r="E27" s="184">
        <v>70</v>
      </c>
      <c r="F27" s="184">
        <v>70</v>
      </c>
      <c r="G27" s="184">
        <v>70</v>
      </c>
      <c r="H27" s="184">
        <v>70</v>
      </c>
      <c r="I27" s="184">
        <v>74</v>
      </c>
      <c r="J27" s="184">
        <v>74</v>
      </c>
      <c r="K27" s="184">
        <v>74</v>
      </c>
      <c r="L27" s="184">
        <v>74</v>
      </c>
      <c r="M27" s="185">
        <v>74</v>
      </c>
      <c r="N27" s="182" t="s">
        <v>1878</v>
      </c>
      <c r="O27" s="182" t="s">
        <v>1879</v>
      </c>
      <c r="P27" s="182" t="s">
        <v>1880</v>
      </c>
      <c r="Q27" s="182" t="s">
        <v>1881</v>
      </c>
      <c r="R27" s="186">
        <f t="shared" si="0"/>
        <v>1.2803838106194689E-3</v>
      </c>
      <c r="S27" s="186">
        <f t="shared" si="1"/>
        <v>1.2719547555380308E-3</v>
      </c>
      <c r="T27" s="186">
        <f t="shared" si="2"/>
        <v>1.2719547555380308E-3</v>
      </c>
      <c r="U27" s="186">
        <f t="shared" si="3"/>
        <v>2.3587375208043043E-4</v>
      </c>
      <c r="V27" s="187" t="b">
        <f t="shared" si="4"/>
        <v>0</v>
      </c>
      <c r="W27" s="188" t="str">
        <f t="shared" si="5"/>
        <v>182</v>
      </c>
      <c r="X27" s="181" t="s">
        <v>1931</v>
      </c>
      <c r="Y27" s="181" t="b">
        <f t="shared" si="6"/>
        <v>1</v>
      </c>
    </row>
    <row r="28" spans="1:25" s="181" customFormat="1" ht="14.5">
      <c r="A28" s="181" t="s">
        <v>1933</v>
      </c>
      <c r="B28" s="182" t="s">
        <v>1934</v>
      </c>
      <c r="C28" s="182" t="s">
        <v>1877</v>
      </c>
      <c r="D28" s="183">
        <v>182132</v>
      </c>
      <c r="E28" s="184">
        <v>98.6</v>
      </c>
      <c r="F28" s="184">
        <v>98.6</v>
      </c>
      <c r="G28" s="184">
        <v>90.6</v>
      </c>
      <c r="H28" s="184">
        <v>90.6</v>
      </c>
      <c r="I28" s="184">
        <v>90.6</v>
      </c>
      <c r="J28" s="184">
        <v>90.6</v>
      </c>
      <c r="K28" s="184">
        <v>90.6</v>
      </c>
      <c r="L28" s="184">
        <v>90.6</v>
      </c>
      <c r="M28" s="185">
        <v>90.6</v>
      </c>
      <c r="N28" s="182" t="s">
        <v>1878</v>
      </c>
      <c r="O28" s="182" t="s">
        <v>1879</v>
      </c>
      <c r="P28" s="182" t="s">
        <v>1880</v>
      </c>
      <c r="Q28" s="182" t="s">
        <v>1886</v>
      </c>
      <c r="R28" s="186">
        <f t="shared" si="0"/>
        <v>1.5676050438124846E-3</v>
      </c>
      <c r="S28" s="186">
        <f t="shared" si="1"/>
        <v>1.5572851466452108E-3</v>
      </c>
      <c r="T28" s="186">
        <f t="shared" si="2"/>
        <v>1.5572851466452108E-3</v>
      </c>
      <c r="U28" s="186">
        <f t="shared" si="3"/>
        <v>2.8878597214171615E-4</v>
      </c>
      <c r="V28" s="187" t="b">
        <f t="shared" si="4"/>
        <v>0</v>
      </c>
      <c r="W28" s="188" t="str">
        <f t="shared" si="5"/>
        <v>182</v>
      </c>
      <c r="X28" s="181" t="s">
        <v>1933</v>
      </c>
      <c r="Y28" s="181" t="b">
        <f t="shared" si="6"/>
        <v>1</v>
      </c>
    </row>
    <row r="29" spans="1:25" s="181" customFormat="1" ht="14.5">
      <c r="A29" s="181" t="s">
        <v>1935</v>
      </c>
      <c r="B29" s="182" t="s">
        <v>1936</v>
      </c>
      <c r="C29" s="182" t="s">
        <v>1877</v>
      </c>
      <c r="D29" s="183">
        <v>182133</v>
      </c>
      <c r="E29" s="184">
        <v>210</v>
      </c>
      <c r="F29" s="184">
        <v>210</v>
      </c>
      <c r="G29" s="184">
        <v>210</v>
      </c>
      <c r="H29" s="184">
        <v>210</v>
      </c>
      <c r="I29" s="184">
        <v>207</v>
      </c>
      <c r="J29" s="184">
        <v>206</v>
      </c>
      <c r="K29" s="184">
        <v>208</v>
      </c>
      <c r="L29" s="184">
        <v>208</v>
      </c>
      <c r="M29" s="185">
        <v>209</v>
      </c>
      <c r="N29" s="182" t="s">
        <v>1878</v>
      </c>
      <c r="O29" s="182" t="s">
        <v>1879</v>
      </c>
      <c r="P29" s="182" t="s">
        <v>1880</v>
      </c>
      <c r="Q29" s="182" t="s">
        <v>1886</v>
      </c>
      <c r="R29" s="186">
        <f t="shared" si="0"/>
        <v>3.6162191408036348E-3</v>
      </c>
      <c r="S29" s="186">
        <f t="shared" si="1"/>
        <v>3.5924127555060602E-3</v>
      </c>
      <c r="T29" s="186">
        <f t="shared" si="2"/>
        <v>3.5924127555060602E-3</v>
      </c>
      <c r="U29" s="186">
        <f t="shared" si="3"/>
        <v>6.6618397547040485E-4</v>
      </c>
      <c r="V29" s="187" t="b">
        <f t="shared" si="4"/>
        <v>0</v>
      </c>
      <c r="W29" s="188" t="str">
        <f t="shared" si="5"/>
        <v>182</v>
      </c>
      <c r="X29" s="181" t="s">
        <v>1935</v>
      </c>
      <c r="Y29" s="181" t="b">
        <f t="shared" si="6"/>
        <v>1</v>
      </c>
    </row>
    <row r="30" spans="1:25" s="181" customFormat="1" ht="14.5">
      <c r="A30" s="181" t="s">
        <v>1937</v>
      </c>
      <c r="B30" s="182" t="s">
        <v>1938</v>
      </c>
      <c r="C30" s="182" t="s">
        <v>1877</v>
      </c>
      <c r="D30" s="183">
        <v>182134</v>
      </c>
      <c r="E30" s="184">
        <v>204</v>
      </c>
      <c r="F30" s="184">
        <v>204</v>
      </c>
      <c r="G30" s="184">
        <v>204</v>
      </c>
      <c r="H30" s="184">
        <v>204</v>
      </c>
      <c r="I30" s="184">
        <v>201</v>
      </c>
      <c r="J30" s="184">
        <v>200</v>
      </c>
      <c r="K30" s="184">
        <v>202</v>
      </c>
      <c r="L30" s="184">
        <v>202</v>
      </c>
      <c r="M30" s="185">
        <v>203</v>
      </c>
      <c r="N30" s="182" t="s">
        <v>1878</v>
      </c>
      <c r="O30" s="182" t="s">
        <v>1879</v>
      </c>
      <c r="P30" s="182" t="s">
        <v>1880</v>
      </c>
      <c r="Q30" s="182" t="s">
        <v>1881</v>
      </c>
      <c r="R30" s="186">
        <f t="shared" si="0"/>
        <v>3.5124042372398942E-3</v>
      </c>
      <c r="S30" s="186">
        <f t="shared" si="1"/>
        <v>3.4892812888408144E-3</v>
      </c>
      <c r="T30" s="186">
        <f t="shared" si="2"/>
        <v>3.4892812888408144E-3</v>
      </c>
      <c r="U30" s="186">
        <f t="shared" si="3"/>
        <v>6.4705907665307263E-4</v>
      </c>
      <c r="V30" s="187" t="b">
        <f t="shared" si="4"/>
        <v>0</v>
      </c>
      <c r="W30" s="188" t="str">
        <f t="shared" si="5"/>
        <v>182</v>
      </c>
      <c r="X30" s="181" t="s">
        <v>1937</v>
      </c>
      <c r="Y30" s="181" t="b">
        <f t="shared" si="6"/>
        <v>1</v>
      </c>
    </row>
    <row r="31" spans="1:25" s="181" customFormat="1" ht="14.5">
      <c r="A31" s="181" t="s">
        <v>1939</v>
      </c>
      <c r="B31" s="182" t="s">
        <v>1940</v>
      </c>
      <c r="C31" s="182" t="s">
        <v>1877</v>
      </c>
      <c r="D31" s="183">
        <v>182136</v>
      </c>
      <c r="E31" s="184">
        <v>112</v>
      </c>
      <c r="F31" s="184">
        <v>112</v>
      </c>
      <c r="G31" s="184">
        <v>112</v>
      </c>
      <c r="H31" s="184">
        <v>112</v>
      </c>
      <c r="I31" s="184">
        <v>112</v>
      </c>
      <c r="J31" s="184">
        <v>112</v>
      </c>
      <c r="K31" s="184">
        <v>112</v>
      </c>
      <c r="L31" s="184">
        <v>112</v>
      </c>
      <c r="M31" s="185">
        <v>112</v>
      </c>
      <c r="N31" s="182" t="s">
        <v>1878</v>
      </c>
      <c r="O31" s="182" t="s">
        <v>1879</v>
      </c>
      <c r="P31" s="182" t="s">
        <v>1880</v>
      </c>
      <c r="Q31" s="182" t="s">
        <v>1881</v>
      </c>
      <c r="R31" s="186">
        <f t="shared" si="0"/>
        <v>1.9378781998564932E-3</v>
      </c>
      <c r="S31" s="186">
        <f t="shared" si="1"/>
        <v>1.9251207110845873E-3</v>
      </c>
      <c r="T31" s="186">
        <f t="shared" si="2"/>
        <v>1.9251207110845873E-3</v>
      </c>
      <c r="U31" s="186">
        <f t="shared" si="3"/>
        <v>3.5699811125686768E-4</v>
      </c>
      <c r="V31" s="187" t="b">
        <f t="shared" si="4"/>
        <v>0</v>
      </c>
      <c r="W31" s="188" t="str">
        <f t="shared" si="5"/>
        <v>182</v>
      </c>
      <c r="X31" s="181" t="s">
        <v>1939</v>
      </c>
      <c r="Y31" s="181" t="b">
        <f t="shared" si="6"/>
        <v>1</v>
      </c>
    </row>
    <row r="32" spans="1:25" s="181" customFormat="1" ht="14.5">
      <c r="A32" s="181" t="s">
        <v>1941</v>
      </c>
      <c r="B32" s="182" t="s">
        <v>1942</v>
      </c>
      <c r="C32" s="182" t="s">
        <v>1877</v>
      </c>
      <c r="D32" s="183">
        <v>182137</v>
      </c>
      <c r="E32" s="184">
        <v>303</v>
      </c>
      <c r="F32" s="184">
        <v>303</v>
      </c>
      <c r="G32" s="184">
        <v>303</v>
      </c>
      <c r="H32" s="184">
        <v>302</v>
      </c>
      <c r="I32" s="184">
        <v>302</v>
      </c>
      <c r="J32" s="184">
        <v>302</v>
      </c>
      <c r="K32" s="184">
        <v>302</v>
      </c>
      <c r="L32" s="184">
        <v>302</v>
      </c>
      <c r="M32" s="185">
        <v>302</v>
      </c>
      <c r="N32" s="182" t="s">
        <v>1878</v>
      </c>
      <c r="O32" s="182" t="s">
        <v>1879</v>
      </c>
      <c r="P32" s="182" t="s">
        <v>1880</v>
      </c>
      <c r="Q32" s="182" t="s">
        <v>1886</v>
      </c>
      <c r="R32" s="186">
        <f t="shared" si="0"/>
        <v>5.2253501460416156E-3</v>
      </c>
      <c r="S32" s="186">
        <f t="shared" si="1"/>
        <v>5.1909504888173691E-3</v>
      </c>
      <c r="T32" s="186">
        <f t="shared" si="2"/>
        <v>5.1909504888173691E-3</v>
      </c>
      <c r="U32" s="186">
        <f t="shared" si="3"/>
        <v>9.6261990713905393E-4</v>
      </c>
      <c r="V32" s="187" t="b">
        <f t="shared" si="4"/>
        <v>0</v>
      </c>
      <c r="W32" s="188" t="str">
        <f t="shared" si="5"/>
        <v>182</v>
      </c>
      <c r="X32" s="181" t="s">
        <v>1941</v>
      </c>
      <c r="Y32" s="181" t="b">
        <f t="shared" si="6"/>
        <v>1</v>
      </c>
    </row>
    <row r="33" spans="1:25" s="181" customFormat="1" ht="14.5">
      <c r="A33" s="181" t="s">
        <v>1943</v>
      </c>
      <c r="B33" s="182" t="s">
        <v>1944</v>
      </c>
      <c r="C33" s="182" t="s">
        <v>1877</v>
      </c>
      <c r="D33" s="183">
        <v>182138</v>
      </c>
      <c r="E33" s="184">
        <v>302</v>
      </c>
      <c r="F33" s="184">
        <v>302</v>
      </c>
      <c r="G33" s="184">
        <v>302</v>
      </c>
      <c r="H33" s="184">
        <v>301</v>
      </c>
      <c r="I33" s="184">
        <v>301</v>
      </c>
      <c r="J33" s="184">
        <v>301</v>
      </c>
      <c r="K33" s="184">
        <v>301</v>
      </c>
      <c r="L33" s="184">
        <v>301</v>
      </c>
      <c r="M33" s="185">
        <v>301</v>
      </c>
      <c r="N33" s="182" t="s">
        <v>1878</v>
      </c>
      <c r="O33" s="182" t="s">
        <v>1879</v>
      </c>
      <c r="P33" s="182" t="s">
        <v>1880</v>
      </c>
      <c r="Q33" s="182" t="s">
        <v>1881</v>
      </c>
      <c r="R33" s="186">
        <f t="shared" si="0"/>
        <v>5.2080476621143255E-3</v>
      </c>
      <c r="S33" s="186">
        <f t="shared" si="1"/>
        <v>5.1737619110398285E-3</v>
      </c>
      <c r="T33" s="186">
        <f t="shared" si="2"/>
        <v>5.1737619110398285E-3</v>
      </c>
      <c r="U33" s="186">
        <f t="shared" si="3"/>
        <v>9.5943242400283184E-4</v>
      </c>
      <c r="V33" s="187" t="b">
        <f t="shared" si="4"/>
        <v>0</v>
      </c>
      <c r="W33" s="188" t="str">
        <f t="shared" si="5"/>
        <v>182</v>
      </c>
      <c r="X33" s="181" t="s">
        <v>1943</v>
      </c>
      <c r="Y33" s="181" t="b">
        <f t="shared" si="6"/>
        <v>1</v>
      </c>
    </row>
    <row r="34" spans="1:25" s="181" customFormat="1" ht="14.5">
      <c r="A34" s="181" t="s">
        <v>1945</v>
      </c>
      <c r="B34" s="182" t="s">
        <v>1946</v>
      </c>
      <c r="C34" s="182" t="s">
        <v>1877</v>
      </c>
      <c r="D34" s="183">
        <v>182140</v>
      </c>
      <c r="E34" s="184">
        <v>364</v>
      </c>
      <c r="F34" s="184">
        <v>366</v>
      </c>
      <c r="G34" s="184">
        <v>364</v>
      </c>
      <c r="H34" s="184">
        <v>367</v>
      </c>
      <c r="I34" s="184">
        <v>368</v>
      </c>
      <c r="J34" s="184">
        <v>367</v>
      </c>
      <c r="K34" s="184">
        <v>367</v>
      </c>
      <c r="L34" s="184">
        <v>364</v>
      </c>
      <c r="M34" s="185">
        <v>363</v>
      </c>
      <c r="N34" s="182" t="s">
        <v>1878</v>
      </c>
      <c r="O34" s="182" t="s">
        <v>1879</v>
      </c>
      <c r="P34" s="182" t="s">
        <v>1880</v>
      </c>
      <c r="Q34" s="182" t="s">
        <v>1881</v>
      </c>
      <c r="R34" s="186">
        <f t="shared" si="0"/>
        <v>6.280801665606313E-3</v>
      </c>
      <c r="S34" s="186">
        <f t="shared" si="1"/>
        <v>6.239453733247368E-3</v>
      </c>
      <c r="T34" s="186">
        <f t="shared" si="2"/>
        <v>6.239453733247368E-3</v>
      </c>
      <c r="U34" s="186">
        <f t="shared" si="3"/>
        <v>1.1570563784485978E-3</v>
      </c>
      <c r="V34" s="187" t="b">
        <f t="shared" si="4"/>
        <v>0</v>
      </c>
      <c r="W34" s="188" t="str">
        <f t="shared" si="5"/>
        <v>182</v>
      </c>
      <c r="X34" s="181" t="s">
        <v>1945</v>
      </c>
      <c r="Y34" s="181" t="b">
        <f t="shared" si="6"/>
        <v>1</v>
      </c>
    </row>
    <row r="35" spans="1:25" s="181" customFormat="1" ht="14.5">
      <c r="A35" s="181" t="s">
        <v>1947</v>
      </c>
      <c r="B35" s="182" t="s">
        <v>1948</v>
      </c>
      <c r="C35" s="182" t="s">
        <v>1877</v>
      </c>
      <c r="D35" s="183">
        <v>182141</v>
      </c>
      <c r="E35" s="184">
        <v>1745.8</v>
      </c>
      <c r="F35" s="184">
        <v>1748.8</v>
      </c>
      <c r="G35" s="184">
        <v>1748.8</v>
      </c>
      <c r="H35" s="184">
        <v>1746.8</v>
      </c>
      <c r="I35" s="184">
        <v>1746</v>
      </c>
      <c r="J35" s="184">
        <v>1745</v>
      </c>
      <c r="K35" s="184">
        <v>1751</v>
      </c>
      <c r="L35" s="184">
        <v>1750</v>
      </c>
      <c r="M35" s="185">
        <v>1750.8</v>
      </c>
      <c r="N35" s="182" t="s">
        <v>1878</v>
      </c>
      <c r="O35" s="182" t="s">
        <v>1879</v>
      </c>
      <c r="P35" s="182" t="s">
        <v>1880</v>
      </c>
      <c r="Q35" s="182" t="s">
        <v>1886</v>
      </c>
      <c r="R35" s="186">
        <f t="shared" si="0"/>
        <v>3.0293188859899539E-2</v>
      </c>
      <c r="S35" s="186">
        <f t="shared" si="1"/>
        <v>3.0093761972918708E-2</v>
      </c>
      <c r="T35" s="186">
        <f t="shared" si="2"/>
        <v>3.0093761972918708E-2</v>
      </c>
      <c r="U35" s="186">
        <f t="shared" si="3"/>
        <v>5.5806454748975349E-3</v>
      </c>
      <c r="V35" s="187" t="b">
        <f t="shared" si="4"/>
        <v>0</v>
      </c>
      <c r="W35" s="188" t="str">
        <f t="shared" si="5"/>
        <v>182</v>
      </c>
      <c r="X35" s="181" t="s">
        <v>1947</v>
      </c>
      <c r="Y35" s="181" t="b">
        <f t="shared" si="6"/>
        <v>1</v>
      </c>
    </row>
    <row r="36" spans="1:25" s="181" customFormat="1" ht="14.5">
      <c r="A36" s="181" t="s">
        <v>1949</v>
      </c>
      <c r="B36" s="182" t="s">
        <v>1950</v>
      </c>
      <c r="C36" s="182" t="s">
        <v>1877</v>
      </c>
      <c r="D36" s="183">
        <v>182142</v>
      </c>
      <c r="E36" s="184">
        <v>36</v>
      </c>
      <c r="F36" s="184">
        <v>36</v>
      </c>
      <c r="G36" s="184">
        <v>36</v>
      </c>
      <c r="H36" s="184">
        <v>36</v>
      </c>
      <c r="I36" s="184">
        <v>38</v>
      </c>
      <c r="J36" s="184">
        <v>38</v>
      </c>
      <c r="K36" s="184">
        <v>38</v>
      </c>
      <c r="L36" s="184">
        <v>38</v>
      </c>
      <c r="M36" s="185">
        <v>38</v>
      </c>
      <c r="N36" s="182" t="s">
        <v>1878</v>
      </c>
      <c r="O36" s="182" t="s">
        <v>1879</v>
      </c>
      <c r="P36" s="182" t="s">
        <v>1880</v>
      </c>
      <c r="Q36" s="182" t="s">
        <v>1886</v>
      </c>
      <c r="R36" s="186">
        <f t="shared" si="0"/>
        <v>6.5749438923702445E-4</v>
      </c>
      <c r="S36" s="186">
        <f t="shared" si="1"/>
        <v>6.5316595554655642E-4</v>
      </c>
      <c r="T36" s="186">
        <f t="shared" si="2"/>
        <v>6.5316595554655642E-4</v>
      </c>
      <c r="U36" s="186">
        <f t="shared" si="3"/>
        <v>1.2112435917643725E-4</v>
      </c>
      <c r="V36" s="187" t="b">
        <f t="shared" si="4"/>
        <v>0</v>
      </c>
      <c r="W36" s="188" t="str">
        <f t="shared" si="5"/>
        <v>182</v>
      </c>
      <c r="X36" s="181" t="s">
        <v>1949</v>
      </c>
      <c r="Y36" s="181" t="b">
        <f t="shared" si="6"/>
        <v>1</v>
      </c>
    </row>
    <row r="37" spans="1:25" s="181" customFormat="1" ht="14.5">
      <c r="A37" s="181" t="s">
        <v>1951</v>
      </c>
      <c r="B37" s="182" t="s">
        <v>1952</v>
      </c>
      <c r="C37" s="182" t="s">
        <v>1877</v>
      </c>
      <c r="D37" s="183">
        <v>182143</v>
      </c>
      <c r="E37" s="184">
        <v>101</v>
      </c>
      <c r="F37" s="184">
        <v>101</v>
      </c>
      <c r="G37" s="184">
        <v>101</v>
      </c>
      <c r="H37" s="184">
        <v>101</v>
      </c>
      <c r="I37" s="184">
        <v>101</v>
      </c>
      <c r="J37" s="184">
        <v>100</v>
      </c>
      <c r="K37" s="184">
        <v>100</v>
      </c>
      <c r="L37" s="184">
        <v>101</v>
      </c>
      <c r="M37" s="185">
        <v>101</v>
      </c>
      <c r="N37" s="182" t="s">
        <v>1878</v>
      </c>
      <c r="O37" s="182" t="s">
        <v>1879</v>
      </c>
      <c r="P37" s="182" t="s">
        <v>1880</v>
      </c>
      <c r="Q37" s="182" t="s">
        <v>1886</v>
      </c>
      <c r="R37" s="186">
        <f t="shared" si="0"/>
        <v>1.7475508766563019E-3</v>
      </c>
      <c r="S37" s="186">
        <f t="shared" si="1"/>
        <v>1.7360463555316367E-3</v>
      </c>
      <c r="T37" s="186">
        <f t="shared" si="2"/>
        <v>1.7360463555316367E-3</v>
      </c>
      <c r="U37" s="186">
        <f t="shared" si="3"/>
        <v>3.2193579675842532E-4</v>
      </c>
      <c r="V37" s="187" t="b">
        <f t="shared" si="4"/>
        <v>0</v>
      </c>
      <c r="W37" s="188" t="str">
        <f t="shared" si="5"/>
        <v>182</v>
      </c>
      <c r="X37" s="181" t="s">
        <v>1951</v>
      </c>
      <c r="Y37" s="181" t="b">
        <f t="shared" si="6"/>
        <v>1</v>
      </c>
    </row>
    <row r="38" spans="1:25" s="181" customFormat="1" ht="14.5">
      <c r="A38" s="181" t="s">
        <v>1953</v>
      </c>
      <c r="B38" s="182" t="s">
        <v>1954</v>
      </c>
      <c r="C38" s="182" t="s">
        <v>1877</v>
      </c>
      <c r="D38" s="183">
        <v>182144</v>
      </c>
      <c r="E38" s="184">
        <v>145</v>
      </c>
      <c r="F38" s="184">
        <v>145</v>
      </c>
      <c r="G38" s="184">
        <v>145</v>
      </c>
      <c r="H38" s="184">
        <v>145</v>
      </c>
      <c r="I38" s="184">
        <v>145</v>
      </c>
      <c r="J38" s="184">
        <v>145</v>
      </c>
      <c r="K38" s="184">
        <v>145</v>
      </c>
      <c r="L38" s="184">
        <v>145</v>
      </c>
      <c r="M38" s="185">
        <v>145</v>
      </c>
      <c r="N38" s="182" t="s">
        <v>1878</v>
      </c>
      <c r="O38" s="182" t="s">
        <v>1879</v>
      </c>
      <c r="P38" s="182" t="s">
        <v>1880</v>
      </c>
      <c r="Q38" s="182" t="s">
        <v>1886</v>
      </c>
      <c r="R38" s="186">
        <f t="shared" si="0"/>
        <v>2.5088601694570672E-3</v>
      </c>
      <c r="S38" s="186">
        <f t="shared" si="1"/>
        <v>2.4923437777434388E-3</v>
      </c>
      <c r="T38" s="186">
        <f t="shared" si="2"/>
        <v>2.4923437777434388E-3</v>
      </c>
      <c r="U38" s="186">
        <f t="shared" si="3"/>
        <v>4.6218505475219474E-4</v>
      </c>
      <c r="V38" s="187" t="b">
        <f t="shared" si="4"/>
        <v>0</v>
      </c>
      <c r="W38" s="188" t="str">
        <f t="shared" si="5"/>
        <v>182</v>
      </c>
      <c r="X38" s="181" t="s">
        <v>1953</v>
      </c>
      <c r="Y38" s="181" t="b">
        <f t="shared" si="6"/>
        <v>1</v>
      </c>
    </row>
    <row r="39" spans="1:25" s="181" customFormat="1" ht="14.5">
      <c r="A39" s="181" t="s">
        <v>1955</v>
      </c>
      <c r="B39" s="182" t="s">
        <v>1956</v>
      </c>
      <c r="C39" s="182" t="s">
        <v>1877</v>
      </c>
      <c r="D39" s="183">
        <v>182145</v>
      </c>
      <c r="E39" s="184">
        <v>50</v>
      </c>
      <c r="F39" s="184">
        <v>50</v>
      </c>
      <c r="G39" s="184">
        <v>50</v>
      </c>
      <c r="H39" s="184">
        <v>50</v>
      </c>
      <c r="I39" s="184">
        <v>50</v>
      </c>
      <c r="J39" s="184">
        <v>50</v>
      </c>
      <c r="K39" s="184">
        <v>51</v>
      </c>
      <c r="L39" s="184">
        <v>51</v>
      </c>
      <c r="M39" s="185">
        <v>52</v>
      </c>
      <c r="N39" s="182" t="s">
        <v>1878</v>
      </c>
      <c r="O39" s="182" t="s">
        <v>1879</v>
      </c>
      <c r="P39" s="182" t="s">
        <v>1880</v>
      </c>
      <c r="Q39" s="182" t="s">
        <v>1886</v>
      </c>
      <c r="R39" s="186">
        <f t="shared" si="0"/>
        <v>8.9972916421908618E-4</v>
      </c>
      <c r="S39" s="186">
        <f t="shared" si="1"/>
        <v>8.9380604443212977E-4</v>
      </c>
      <c r="T39" s="186">
        <f t="shared" si="2"/>
        <v>8.9380604443212977E-4</v>
      </c>
      <c r="U39" s="186">
        <f t="shared" si="3"/>
        <v>1.6574912308354572E-4</v>
      </c>
      <c r="V39" s="187" t="b">
        <f t="shared" si="4"/>
        <v>0</v>
      </c>
      <c r="W39" s="188" t="str">
        <f t="shared" si="5"/>
        <v>182</v>
      </c>
      <c r="X39" s="181" t="s">
        <v>1955</v>
      </c>
      <c r="Y39" s="181" t="b">
        <f t="shared" si="6"/>
        <v>1</v>
      </c>
    </row>
    <row r="40" spans="1:25" s="181" customFormat="1" ht="14.5">
      <c r="A40" s="181" t="s">
        <v>1957</v>
      </c>
      <c r="B40" s="182" t="s">
        <v>1958</v>
      </c>
      <c r="C40" s="182" t="s">
        <v>1877</v>
      </c>
      <c r="D40" s="183">
        <v>182146</v>
      </c>
      <c r="E40" s="184">
        <v>247</v>
      </c>
      <c r="F40" s="184">
        <v>247</v>
      </c>
      <c r="G40" s="184">
        <v>247</v>
      </c>
      <c r="H40" s="184">
        <v>247</v>
      </c>
      <c r="I40" s="184">
        <v>247</v>
      </c>
      <c r="J40" s="184">
        <v>246</v>
      </c>
      <c r="K40" s="184">
        <v>246</v>
      </c>
      <c r="L40" s="184">
        <v>245</v>
      </c>
      <c r="M40" s="185">
        <v>246</v>
      </c>
      <c r="N40" s="182" t="s">
        <v>1878</v>
      </c>
      <c r="O40" s="182" t="s">
        <v>1879</v>
      </c>
      <c r="P40" s="182" t="s">
        <v>1880</v>
      </c>
      <c r="Q40" s="182" t="s">
        <v>1886</v>
      </c>
      <c r="R40" s="186">
        <f t="shared" si="0"/>
        <v>4.2564110461133691E-3</v>
      </c>
      <c r="S40" s="186">
        <f t="shared" si="1"/>
        <v>4.2283901332750753E-3</v>
      </c>
      <c r="T40" s="186">
        <f t="shared" si="2"/>
        <v>4.2283901332750753E-3</v>
      </c>
      <c r="U40" s="186">
        <f t="shared" si="3"/>
        <v>7.8412085151062007E-4</v>
      </c>
      <c r="V40" s="187" t="b">
        <f t="shared" si="4"/>
        <v>0</v>
      </c>
      <c r="W40" s="188" t="str">
        <f t="shared" si="5"/>
        <v>182</v>
      </c>
      <c r="X40" s="181" t="s">
        <v>1957</v>
      </c>
      <c r="Y40" s="181" t="b">
        <f t="shared" si="6"/>
        <v>1</v>
      </c>
    </row>
    <row r="41" spans="1:25" s="181" customFormat="1" ht="14.5">
      <c r="A41" s="181" t="s">
        <v>1959</v>
      </c>
      <c r="B41" s="182" t="s">
        <v>1960</v>
      </c>
      <c r="C41" s="182" t="s">
        <v>1877</v>
      </c>
      <c r="D41" s="183">
        <v>182147</v>
      </c>
      <c r="E41" s="184">
        <v>238</v>
      </c>
      <c r="F41" s="184">
        <v>238</v>
      </c>
      <c r="G41" s="184">
        <v>238</v>
      </c>
      <c r="H41" s="184">
        <v>239</v>
      </c>
      <c r="I41" s="184">
        <v>239</v>
      </c>
      <c r="J41" s="184">
        <v>239</v>
      </c>
      <c r="K41" s="184">
        <v>239</v>
      </c>
      <c r="L41" s="184">
        <v>239</v>
      </c>
      <c r="M41" s="185">
        <v>243</v>
      </c>
      <c r="N41" s="182" t="s">
        <v>1878</v>
      </c>
      <c r="O41" s="182" t="s">
        <v>1879</v>
      </c>
      <c r="P41" s="182" t="s">
        <v>1880</v>
      </c>
      <c r="Q41" s="182" t="s">
        <v>1886</v>
      </c>
      <c r="R41" s="186">
        <f t="shared" si="0"/>
        <v>4.204503594331499E-3</v>
      </c>
      <c r="S41" s="186">
        <f t="shared" si="1"/>
        <v>4.1768243999424524E-3</v>
      </c>
      <c r="T41" s="186">
        <f t="shared" si="2"/>
        <v>4.1768243999424524E-3</v>
      </c>
      <c r="U41" s="186">
        <f t="shared" si="3"/>
        <v>7.7455840210195401E-4</v>
      </c>
      <c r="V41" s="187" t="b">
        <f t="shared" si="4"/>
        <v>0</v>
      </c>
      <c r="W41" s="188" t="str">
        <f t="shared" si="5"/>
        <v>182</v>
      </c>
      <c r="X41" s="181" t="s">
        <v>1959</v>
      </c>
      <c r="Y41" s="181" t="b">
        <f t="shared" si="6"/>
        <v>1</v>
      </c>
    </row>
    <row r="42" spans="1:25" s="181" customFormat="1" ht="14.5">
      <c r="A42" s="181" t="s">
        <v>1961</v>
      </c>
      <c r="B42" s="182" t="s">
        <v>1962</v>
      </c>
      <c r="C42" s="182" t="s">
        <v>1877</v>
      </c>
      <c r="D42" s="183">
        <v>182148</v>
      </c>
      <c r="E42" s="184">
        <v>364.5</v>
      </c>
      <c r="F42" s="184">
        <v>364.5</v>
      </c>
      <c r="G42" s="184">
        <v>364.5</v>
      </c>
      <c r="H42" s="184">
        <v>365.5</v>
      </c>
      <c r="I42" s="184">
        <v>365.5</v>
      </c>
      <c r="J42" s="184">
        <v>363.5</v>
      </c>
      <c r="K42" s="184">
        <v>363.5</v>
      </c>
      <c r="L42" s="184">
        <v>364.5</v>
      </c>
      <c r="M42" s="185">
        <v>364.5</v>
      </c>
      <c r="N42" s="182" t="s">
        <v>1878</v>
      </c>
      <c r="O42" s="182" t="s">
        <v>1879</v>
      </c>
      <c r="P42" s="182" t="s">
        <v>1880</v>
      </c>
      <c r="Q42" s="182" t="s">
        <v>1886</v>
      </c>
      <c r="R42" s="186">
        <f t="shared" si="0"/>
        <v>6.3067553914972485E-3</v>
      </c>
      <c r="S42" s="186">
        <f t="shared" si="1"/>
        <v>6.265236599913679E-3</v>
      </c>
      <c r="T42" s="186">
        <f t="shared" si="2"/>
        <v>6.265236599913679E-3</v>
      </c>
      <c r="U42" s="186">
        <f t="shared" si="3"/>
        <v>1.161837603152931E-3</v>
      </c>
      <c r="V42" s="187" t="b">
        <f t="shared" si="4"/>
        <v>0</v>
      </c>
      <c r="W42" s="188" t="str">
        <f t="shared" si="5"/>
        <v>182</v>
      </c>
      <c r="X42" s="181" t="s">
        <v>1961</v>
      </c>
      <c r="Y42" s="181" t="b">
        <f t="shared" si="6"/>
        <v>1</v>
      </c>
    </row>
    <row r="43" spans="1:25" s="181" customFormat="1" ht="14.5">
      <c r="A43" s="181" t="s">
        <v>1963</v>
      </c>
      <c r="B43" s="182" t="s">
        <v>1964</v>
      </c>
      <c r="C43" s="182" t="s">
        <v>1877</v>
      </c>
      <c r="D43" s="183">
        <v>182149</v>
      </c>
      <c r="E43" s="184">
        <v>73</v>
      </c>
      <c r="F43" s="184">
        <v>73</v>
      </c>
      <c r="G43" s="184">
        <v>73</v>
      </c>
      <c r="H43" s="184">
        <v>74</v>
      </c>
      <c r="I43" s="184">
        <v>74</v>
      </c>
      <c r="J43" s="184">
        <v>73</v>
      </c>
      <c r="K43" s="184">
        <v>73</v>
      </c>
      <c r="L43" s="184">
        <v>73</v>
      </c>
      <c r="M43" s="185">
        <v>73</v>
      </c>
      <c r="N43" s="182" t="s">
        <v>1878</v>
      </c>
      <c r="O43" s="182" t="s">
        <v>1879</v>
      </c>
      <c r="P43" s="182" t="s">
        <v>1880</v>
      </c>
      <c r="Q43" s="182" t="s">
        <v>1881</v>
      </c>
      <c r="R43" s="186">
        <f t="shared" si="0"/>
        <v>1.2630813266921786E-3</v>
      </c>
      <c r="S43" s="186">
        <f t="shared" si="1"/>
        <v>1.25476617776049E-3</v>
      </c>
      <c r="T43" s="186">
        <f t="shared" si="2"/>
        <v>1.25476617776049E-3</v>
      </c>
      <c r="U43" s="186">
        <f t="shared" si="3"/>
        <v>2.3268626894420839E-4</v>
      </c>
      <c r="V43" s="187" t="b">
        <f t="shared" si="4"/>
        <v>0</v>
      </c>
      <c r="W43" s="188" t="str">
        <f t="shared" si="5"/>
        <v>182</v>
      </c>
      <c r="X43" s="181" t="s">
        <v>1963</v>
      </c>
      <c r="Y43" s="181" t="b">
        <f t="shared" si="6"/>
        <v>1</v>
      </c>
    </row>
    <row r="44" spans="1:25" s="181" customFormat="1" ht="14.5">
      <c r="A44" s="181" t="s">
        <v>1965</v>
      </c>
      <c r="B44" s="182" t="s">
        <v>1966</v>
      </c>
      <c r="C44" s="182" t="s">
        <v>1877</v>
      </c>
      <c r="D44" s="183">
        <v>182151</v>
      </c>
      <c r="E44" s="184">
        <v>84.5</v>
      </c>
      <c r="F44" s="184">
        <v>84.5</v>
      </c>
      <c r="G44" s="184">
        <v>84.5</v>
      </c>
      <c r="H44" s="184">
        <v>83.5</v>
      </c>
      <c r="I44" s="184">
        <v>83.5</v>
      </c>
      <c r="J44" s="184">
        <v>84.5</v>
      </c>
      <c r="K44" s="184">
        <v>84.5</v>
      </c>
      <c r="L44" s="184">
        <v>83.5</v>
      </c>
      <c r="M44" s="185">
        <v>83.5</v>
      </c>
      <c r="N44" s="182" t="s">
        <v>1878</v>
      </c>
      <c r="O44" s="182" t="s">
        <v>1879</v>
      </c>
      <c r="P44" s="182" t="s">
        <v>1880</v>
      </c>
      <c r="Q44" s="182" t="s">
        <v>1886</v>
      </c>
      <c r="R44" s="186">
        <f t="shared" si="0"/>
        <v>1.4447574079287249E-3</v>
      </c>
      <c r="S44" s="186">
        <f t="shared" si="1"/>
        <v>1.43524624442467E-3</v>
      </c>
      <c r="T44" s="186">
        <f t="shared" si="2"/>
        <v>1.43524624442467E-3</v>
      </c>
      <c r="U44" s="186">
        <f t="shared" si="3"/>
        <v>2.6615484187453975E-4</v>
      </c>
      <c r="V44" s="187" t="b">
        <f t="shared" si="4"/>
        <v>0</v>
      </c>
      <c r="W44" s="188" t="str">
        <f t="shared" si="5"/>
        <v>182</v>
      </c>
      <c r="X44" s="181" t="s">
        <v>1965</v>
      </c>
      <c r="Y44" s="181" t="b">
        <f t="shared" si="6"/>
        <v>1</v>
      </c>
    </row>
    <row r="45" spans="1:25" s="181" customFormat="1" ht="14.5">
      <c r="A45" s="181" t="s">
        <v>1967</v>
      </c>
      <c r="B45" s="182" t="s">
        <v>1968</v>
      </c>
      <c r="C45" s="182" t="s">
        <v>1877</v>
      </c>
      <c r="D45" s="183">
        <v>182152</v>
      </c>
      <c r="E45" s="184">
        <v>930.1</v>
      </c>
      <c r="F45" s="184">
        <v>929.1</v>
      </c>
      <c r="G45" s="184">
        <v>931.1</v>
      </c>
      <c r="H45" s="184">
        <v>930.1</v>
      </c>
      <c r="I45" s="184">
        <v>932.1</v>
      </c>
      <c r="J45" s="184">
        <v>933.1</v>
      </c>
      <c r="K45" s="184">
        <v>934.1</v>
      </c>
      <c r="L45" s="184">
        <v>933.1</v>
      </c>
      <c r="M45" s="185">
        <v>933.1</v>
      </c>
      <c r="N45" s="182" t="s">
        <v>1878</v>
      </c>
      <c r="O45" s="182" t="s">
        <v>1879</v>
      </c>
      <c r="P45" s="182" t="s">
        <v>1880</v>
      </c>
      <c r="Q45" s="182" t="s">
        <v>1886</v>
      </c>
      <c r="R45" s="186">
        <f t="shared" si="0"/>
        <v>1.6144947752554411E-2</v>
      </c>
      <c r="S45" s="186">
        <f t="shared" si="1"/>
        <v>1.6038661924223468E-2</v>
      </c>
      <c r="T45" s="186">
        <f t="shared" si="2"/>
        <v>1.6038661924223468E-2</v>
      </c>
      <c r="U45" s="186">
        <f t="shared" si="3"/>
        <v>2.974240514408779E-3</v>
      </c>
      <c r="V45" s="187" t="b">
        <f t="shared" si="4"/>
        <v>0</v>
      </c>
      <c r="W45" s="188" t="str">
        <f t="shared" si="5"/>
        <v>182</v>
      </c>
      <c r="X45" s="181" t="s">
        <v>1967</v>
      </c>
      <c r="Y45" s="181" t="b">
        <f t="shared" si="6"/>
        <v>1</v>
      </c>
    </row>
    <row r="46" spans="1:25" s="181" customFormat="1" ht="14.5">
      <c r="A46" s="181" t="s">
        <v>1969</v>
      </c>
      <c r="B46" s="182" t="s">
        <v>1970</v>
      </c>
      <c r="C46" s="182" t="s">
        <v>1877</v>
      </c>
      <c r="D46" s="183">
        <v>182153</v>
      </c>
      <c r="E46" s="184">
        <v>1103.5</v>
      </c>
      <c r="F46" s="184">
        <v>1103.5</v>
      </c>
      <c r="G46" s="184">
        <v>1104.5</v>
      </c>
      <c r="H46" s="184">
        <v>1102.5</v>
      </c>
      <c r="I46" s="184">
        <v>1092.5</v>
      </c>
      <c r="J46" s="184">
        <v>1088.5</v>
      </c>
      <c r="K46" s="184">
        <v>1087.5</v>
      </c>
      <c r="L46" s="184">
        <v>1088.5</v>
      </c>
      <c r="M46" s="185">
        <v>1088.5</v>
      </c>
      <c r="N46" s="182" t="s">
        <v>1878</v>
      </c>
      <c r="O46" s="182" t="s">
        <v>1879</v>
      </c>
      <c r="P46" s="182" t="s">
        <v>1880</v>
      </c>
      <c r="Q46" s="182" t="s">
        <v>1886</v>
      </c>
      <c r="R46" s="186">
        <f t="shared" si="0"/>
        <v>1.8833753754855295E-2</v>
      </c>
      <c r="S46" s="186">
        <f t="shared" si="1"/>
        <v>1.8709766910853333E-2</v>
      </c>
      <c r="T46" s="186">
        <f t="shared" si="2"/>
        <v>1.8709766910853333E-2</v>
      </c>
      <c r="U46" s="186">
        <f t="shared" si="3"/>
        <v>3.4695753937776827E-3</v>
      </c>
      <c r="V46" s="187" t="b">
        <f t="shared" si="4"/>
        <v>0</v>
      </c>
      <c r="W46" s="188" t="str">
        <f t="shared" si="5"/>
        <v>182</v>
      </c>
      <c r="X46" s="181" t="s">
        <v>1969</v>
      </c>
      <c r="Y46" s="181" t="b">
        <f t="shared" si="6"/>
        <v>1</v>
      </c>
    </row>
    <row r="47" spans="1:25" s="181" customFormat="1" ht="14.5">
      <c r="A47" s="181" t="s">
        <v>1971</v>
      </c>
      <c r="B47" s="182" t="s">
        <v>1972</v>
      </c>
      <c r="C47" s="182" t="s">
        <v>1877</v>
      </c>
      <c r="D47" s="183">
        <v>182154</v>
      </c>
      <c r="E47" s="184">
        <v>180</v>
      </c>
      <c r="F47" s="184">
        <v>181</v>
      </c>
      <c r="G47" s="184">
        <v>180</v>
      </c>
      <c r="H47" s="184">
        <v>180</v>
      </c>
      <c r="I47" s="184">
        <v>184</v>
      </c>
      <c r="J47" s="184">
        <v>183</v>
      </c>
      <c r="K47" s="184">
        <v>184</v>
      </c>
      <c r="L47" s="184">
        <v>184</v>
      </c>
      <c r="M47" s="185">
        <v>183</v>
      </c>
      <c r="N47" s="182" t="s">
        <v>1878</v>
      </c>
      <c r="O47" s="182" t="s">
        <v>1879</v>
      </c>
      <c r="P47" s="182" t="s">
        <v>1880</v>
      </c>
      <c r="Q47" s="182" t="s">
        <v>1886</v>
      </c>
      <c r="R47" s="186">
        <f t="shared" si="0"/>
        <v>3.1663545586940916E-3</v>
      </c>
      <c r="S47" s="186">
        <f t="shared" si="1"/>
        <v>3.1455097332899955E-3</v>
      </c>
      <c r="T47" s="186">
        <f t="shared" si="2"/>
        <v>3.1455097332899955E-3</v>
      </c>
      <c r="U47" s="186">
        <f t="shared" si="3"/>
        <v>5.8330941392863199E-4</v>
      </c>
      <c r="V47" s="187" t="b">
        <f t="shared" si="4"/>
        <v>0</v>
      </c>
      <c r="W47" s="188" t="str">
        <f t="shared" si="5"/>
        <v>182</v>
      </c>
      <c r="X47" s="181" t="s">
        <v>1971</v>
      </c>
      <c r="Y47" s="181" t="b">
        <f t="shared" si="6"/>
        <v>1</v>
      </c>
    </row>
    <row r="48" spans="1:25" s="181" customFormat="1" ht="14.5">
      <c r="A48" s="181" t="s">
        <v>1973</v>
      </c>
      <c r="B48" s="182" t="s">
        <v>1974</v>
      </c>
      <c r="C48" s="182" t="s">
        <v>1877</v>
      </c>
      <c r="D48" s="183">
        <v>182155</v>
      </c>
      <c r="E48" s="184">
        <v>179</v>
      </c>
      <c r="F48" s="184">
        <v>181</v>
      </c>
      <c r="G48" s="184">
        <v>179</v>
      </c>
      <c r="H48" s="184">
        <v>179</v>
      </c>
      <c r="I48" s="184">
        <v>181</v>
      </c>
      <c r="J48" s="184">
        <v>182</v>
      </c>
      <c r="K48" s="184">
        <v>183</v>
      </c>
      <c r="L48" s="184">
        <v>183</v>
      </c>
      <c r="M48" s="185">
        <v>182</v>
      </c>
      <c r="N48" s="182" t="s">
        <v>1878</v>
      </c>
      <c r="O48" s="182" t="s">
        <v>1879</v>
      </c>
      <c r="P48" s="182" t="s">
        <v>1880</v>
      </c>
      <c r="Q48" s="182" t="s">
        <v>1881</v>
      </c>
      <c r="R48" s="186">
        <f t="shared" si="0"/>
        <v>3.1490520747668015E-3</v>
      </c>
      <c r="S48" s="186">
        <f t="shared" si="1"/>
        <v>3.1283211555124544E-3</v>
      </c>
      <c r="T48" s="186">
        <f t="shared" si="2"/>
        <v>3.1283211555124544E-3</v>
      </c>
      <c r="U48" s="186">
        <f t="shared" si="3"/>
        <v>5.8012193079241001E-4</v>
      </c>
      <c r="V48" s="187" t="b">
        <f t="shared" si="4"/>
        <v>0</v>
      </c>
      <c r="W48" s="188" t="str">
        <f t="shared" si="5"/>
        <v>182</v>
      </c>
      <c r="X48" s="181" t="s">
        <v>1973</v>
      </c>
      <c r="Y48" s="181" t="b">
        <f t="shared" si="6"/>
        <v>1</v>
      </c>
    </row>
    <row r="49" spans="1:25" s="181" customFormat="1" ht="14.5">
      <c r="A49" s="181" t="s">
        <v>1975</v>
      </c>
      <c r="B49" s="182" t="s">
        <v>1976</v>
      </c>
      <c r="C49" s="182" t="s">
        <v>1877</v>
      </c>
      <c r="D49" s="183">
        <v>182157</v>
      </c>
      <c r="E49" s="184">
        <v>183</v>
      </c>
      <c r="F49" s="184">
        <v>183</v>
      </c>
      <c r="G49" s="184">
        <v>183</v>
      </c>
      <c r="H49" s="184">
        <v>183</v>
      </c>
      <c r="I49" s="184">
        <v>182</v>
      </c>
      <c r="J49" s="184">
        <v>183</v>
      </c>
      <c r="K49" s="184">
        <v>185</v>
      </c>
      <c r="L49" s="184">
        <v>184</v>
      </c>
      <c r="M49" s="185">
        <v>184</v>
      </c>
      <c r="N49" s="182" t="s">
        <v>1878</v>
      </c>
      <c r="O49" s="182" t="s">
        <v>1879</v>
      </c>
      <c r="P49" s="182" t="s">
        <v>1880</v>
      </c>
      <c r="Q49" s="182" t="s">
        <v>1886</v>
      </c>
      <c r="R49" s="186">
        <f t="shared" si="0"/>
        <v>3.1836570426213816E-3</v>
      </c>
      <c r="S49" s="186">
        <f t="shared" si="1"/>
        <v>3.1626983110675361E-3</v>
      </c>
      <c r="T49" s="186">
        <f t="shared" si="2"/>
        <v>3.1626983110675361E-3</v>
      </c>
      <c r="U49" s="186">
        <f t="shared" si="3"/>
        <v>5.8649689706485408E-4</v>
      </c>
      <c r="V49" s="187" t="b">
        <f t="shared" si="4"/>
        <v>0</v>
      </c>
      <c r="W49" s="188" t="str">
        <f t="shared" si="5"/>
        <v>182</v>
      </c>
      <c r="X49" s="181" t="s">
        <v>1975</v>
      </c>
      <c r="Y49" s="181" t="b">
        <f t="shared" si="6"/>
        <v>1</v>
      </c>
    </row>
    <row r="50" spans="1:25" s="181" customFormat="1" ht="14.5">
      <c r="A50" s="181" t="s">
        <v>1977</v>
      </c>
      <c r="B50" s="182" t="s">
        <v>1978</v>
      </c>
      <c r="C50" s="182" t="s">
        <v>1877</v>
      </c>
      <c r="D50" s="183">
        <v>182158</v>
      </c>
      <c r="E50" s="184">
        <v>36</v>
      </c>
      <c r="F50" s="184">
        <v>36</v>
      </c>
      <c r="G50" s="184">
        <v>37</v>
      </c>
      <c r="H50" s="184">
        <v>37</v>
      </c>
      <c r="I50" s="184">
        <v>37</v>
      </c>
      <c r="J50" s="184">
        <v>38</v>
      </c>
      <c r="K50" s="184">
        <v>38</v>
      </c>
      <c r="L50" s="184">
        <v>38</v>
      </c>
      <c r="M50" s="185">
        <v>38</v>
      </c>
      <c r="N50" s="182" t="s">
        <v>1878</v>
      </c>
      <c r="O50" s="182" t="s">
        <v>1879</v>
      </c>
      <c r="P50" s="182" t="s">
        <v>1880</v>
      </c>
      <c r="Q50" s="182" t="s">
        <v>1886</v>
      </c>
      <c r="R50" s="186">
        <f t="shared" si="0"/>
        <v>6.5749438923702445E-4</v>
      </c>
      <c r="S50" s="186">
        <f t="shared" si="1"/>
        <v>6.5316595554655642E-4</v>
      </c>
      <c r="T50" s="186">
        <f t="shared" si="2"/>
        <v>6.5316595554655642E-4</v>
      </c>
      <c r="U50" s="186">
        <f t="shared" si="3"/>
        <v>1.2112435917643725E-4</v>
      </c>
      <c r="V50" s="187" t="b">
        <f t="shared" si="4"/>
        <v>0</v>
      </c>
      <c r="W50" s="188" t="str">
        <f t="shared" si="5"/>
        <v>182</v>
      </c>
      <c r="X50" s="181" t="s">
        <v>1977</v>
      </c>
      <c r="Y50" s="181" t="b">
        <f t="shared" si="6"/>
        <v>1</v>
      </c>
    </row>
    <row r="51" spans="1:25" s="181" customFormat="1" ht="14.5">
      <c r="A51" s="181" t="s">
        <v>1979</v>
      </c>
      <c r="B51" s="182" t="s">
        <v>1980</v>
      </c>
      <c r="C51" s="182" t="s">
        <v>1877</v>
      </c>
      <c r="D51" s="183">
        <v>182159</v>
      </c>
      <c r="E51" s="184">
        <v>81</v>
      </c>
      <c r="F51" s="184">
        <v>81</v>
      </c>
      <c r="G51" s="184">
        <v>81</v>
      </c>
      <c r="H51" s="184">
        <v>81</v>
      </c>
      <c r="I51" s="184">
        <v>81</v>
      </c>
      <c r="J51" s="184">
        <v>81</v>
      </c>
      <c r="K51" s="184">
        <v>81</v>
      </c>
      <c r="L51" s="184">
        <v>81</v>
      </c>
      <c r="M51" s="185">
        <v>81</v>
      </c>
      <c r="N51" s="182" t="s">
        <v>1878</v>
      </c>
      <c r="O51" s="182" t="s">
        <v>1879</v>
      </c>
      <c r="P51" s="182" t="s">
        <v>1880</v>
      </c>
      <c r="Q51" s="182" t="s">
        <v>1886</v>
      </c>
      <c r="R51" s="186">
        <f t="shared" si="0"/>
        <v>1.4015011981104997E-3</v>
      </c>
      <c r="S51" s="186">
        <f t="shared" si="1"/>
        <v>1.3922747999808177E-3</v>
      </c>
      <c r="T51" s="186">
        <f t="shared" si="2"/>
        <v>1.3922747999808177E-3</v>
      </c>
      <c r="U51" s="186">
        <f t="shared" si="3"/>
        <v>2.5818613403398463E-4</v>
      </c>
      <c r="V51" s="187" t="b">
        <f t="shared" si="4"/>
        <v>0</v>
      </c>
      <c r="W51" s="188" t="str">
        <f t="shared" si="5"/>
        <v>182</v>
      </c>
      <c r="X51" s="181" t="s">
        <v>1979</v>
      </c>
      <c r="Y51" s="181" t="b">
        <f t="shared" si="6"/>
        <v>1</v>
      </c>
    </row>
    <row r="52" spans="1:25" s="181" customFormat="1" ht="14.5">
      <c r="A52" s="181" t="s">
        <v>1981</v>
      </c>
      <c r="B52" s="182" t="s">
        <v>1982</v>
      </c>
      <c r="C52" s="182" t="s">
        <v>1877</v>
      </c>
      <c r="D52" s="183">
        <v>182160</v>
      </c>
      <c r="E52" s="184">
        <v>51.8</v>
      </c>
      <c r="F52" s="184">
        <v>51.8</v>
      </c>
      <c r="G52" s="184">
        <v>51.8</v>
      </c>
      <c r="H52" s="184">
        <v>51.8</v>
      </c>
      <c r="I52" s="184">
        <v>51.8</v>
      </c>
      <c r="J52" s="184">
        <v>51.8</v>
      </c>
      <c r="K52" s="184">
        <v>51.8</v>
      </c>
      <c r="L52" s="184">
        <v>51.8</v>
      </c>
      <c r="M52" s="185">
        <v>51.8</v>
      </c>
      <c r="N52" s="182" t="s">
        <v>1878</v>
      </c>
      <c r="O52" s="182" t="s">
        <v>1879</v>
      </c>
      <c r="P52" s="182" t="s">
        <v>1880</v>
      </c>
      <c r="Q52" s="182" t="s">
        <v>1881</v>
      </c>
      <c r="R52" s="186">
        <f t="shared" si="0"/>
        <v>8.9626866743362809E-4</v>
      </c>
      <c r="S52" s="186">
        <f t="shared" si="1"/>
        <v>8.9036832887662157E-4</v>
      </c>
      <c r="T52" s="186">
        <f t="shared" si="2"/>
        <v>8.9036832887662157E-4</v>
      </c>
      <c r="U52" s="186">
        <f t="shared" si="3"/>
        <v>1.6511162645630129E-4</v>
      </c>
      <c r="V52" s="187" t="b">
        <f t="shared" si="4"/>
        <v>0</v>
      </c>
      <c r="W52" s="188" t="str">
        <f t="shared" si="5"/>
        <v>182</v>
      </c>
      <c r="X52" s="181" t="s">
        <v>1981</v>
      </c>
      <c r="Y52" s="181" t="b">
        <f t="shared" si="6"/>
        <v>1</v>
      </c>
    </row>
    <row r="53" spans="1:25" s="181" customFormat="1" ht="14.5">
      <c r="A53" s="181" t="s">
        <v>1983</v>
      </c>
      <c r="B53" s="182" t="s">
        <v>1984</v>
      </c>
      <c r="C53" s="182" t="s">
        <v>1877</v>
      </c>
      <c r="D53" s="183">
        <v>182162</v>
      </c>
      <c r="E53" s="184">
        <v>14</v>
      </c>
      <c r="F53" s="184">
        <v>13</v>
      </c>
      <c r="G53" s="184">
        <v>13</v>
      </c>
      <c r="H53" s="184">
        <v>13</v>
      </c>
      <c r="I53" s="184">
        <v>13</v>
      </c>
      <c r="J53" s="184">
        <v>13</v>
      </c>
      <c r="K53" s="184">
        <v>13</v>
      </c>
      <c r="L53" s="184">
        <v>13</v>
      </c>
      <c r="M53" s="185">
        <v>13</v>
      </c>
      <c r="N53" s="182" t="s">
        <v>1878</v>
      </c>
      <c r="O53" s="182" t="s">
        <v>1879</v>
      </c>
      <c r="P53" s="182" t="s">
        <v>1880</v>
      </c>
      <c r="Q53" s="182" t="s">
        <v>1886</v>
      </c>
      <c r="R53" s="186">
        <f t="shared" si="0"/>
        <v>2.2493229105477155E-4</v>
      </c>
      <c r="S53" s="186">
        <f t="shared" si="1"/>
        <v>2.2345151110803244E-4</v>
      </c>
      <c r="T53" s="186">
        <f t="shared" si="2"/>
        <v>2.2345151110803244E-4</v>
      </c>
      <c r="U53" s="186">
        <f t="shared" si="3"/>
        <v>4.1437280770886429E-5</v>
      </c>
      <c r="V53" s="187" t="b">
        <f t="shared" si="4"/>
        <v>0</v>
      </c>
      <c r="W53" s="188" t="str">
        <f t="shared" si="5"/>
        <v>182</v>
      </c>
      <c r="X53" s="181" t="s">
        <v>1983</v>
      </c>
      <c r="Y53" s="181" t="b">
        <f t="shared" si="6"/>
        <v>1</v>
      </c>
    </row>
    <row r="54" spans="1:25" s="181" customFormat="1" ht="14.5">
      <c r="A54" s="181" t="s">
        <v>1985</v>
      </c>
      <c r="B54" s="182" t="s">
        <v>1986</v>
      </c>
      <c r="C54" s="182" t="s">
        <v>1877</v>
      </c>
      <c r="D54" s="183">
        <v>182163</v>
      </c>
      <c r="E54" s="184">
        <v>67</v>
      </c>
      <c r="F54" s="184">
        <v>67</v>
      </c>
      <c r="G54" s="184">
        <v>68</v>
      </c>
      <c r="H54" s="184">
        <v>68</v>
      </c>
      <c r="I54" s="184">
        <v>68</v>
      </c>
      <c r="J54" s="184">
        <v>67</v>
      </c>
      <c r="K54" s="184">
        <v>67</v>
      </c>
      <c r="L54" s="184">
        <v>67</v>
      </c>
      <c r="M54" s="185">
        <v>67</v>
      </c>
      <c r="N54" s="182" t="s">
        <v>1878</v>
      </c>
      <c r="O54" s="182" t="s">
        <v>1879</v>
      </c>
      <c r="P54" s="182" t="s">
        <v>1880</v>
      </c>
      <c r="Q54" s="182" t="s">
        <v>1886</v>
      </c>
      <c r="R54" s="186">
        <f t="shared" si="0"/>
        <v>1.1592664231284378E-3</v>
      </c>
      <c r="S54" s="186">
        <f t="shared" si="1"/>
        <v>1.1516347110952442E-3</v>
      </c>
      <c r="T54" s="186">
        <f t="shared" si="2"/>
        <v>1.1516347110952442E-3</v>
      </c>
      <c r="U54" s="186">
        <f t="shared" si="3"/>
        <v>2.1356137012687619E-4</v>
      </c>
      <c r="V54" s="187" t="b">
        <f t="shared" si="4"/>
        <v>0</v>
      </c>
      <c r="W54" s="188" t="str">
        <f t="shared" si="5"/>
        <v>182</v>
      </c>
      <c r="X54" s="181" t="s">
        <v>1985</v>
      </c>
      <c r="Y54" s="181" t="b">
        <f t="shared" si="6"/>
        <v>1</v>
      </c>
    </row>
    <row r="55" spans="1:25" s="181" customFormat="1" ht="14.5">
      <c r="A55" s="181" t="s">
        <v>1987</v>
      </c>
      <c r="B55" s="182" t="s">
        <v>1988</v>
      </c>
      <c r="C55" s="182" t="s">
        <v>1877</v>
      </c>
      <c r="D55" s="183">
        <v>182164</v>
      </c>
      <c r="E55" s="184">
        <v>6</v>
      </c>
      <c r="F55" s="184">
        <v>6</v>
      </c>
      <c r="G55" s="184">
        <v>6</v>
      </c>
      <c r="H55" s="184">
        <v>6</v>
      </c>
      <c r="I55" s="184">
        <v>6</v>
      </c>
      <c r="J55" s="184">
        <v>6</v>
      </c>
      <c r="K55" s="184">
        <v>6</v>
      </c>
      <c r="L55" s="184">
        <v>6</v>
      </c>
      <c r="M55" s="185">
        <v>6</v>
      </c>
      <c r="N55" s="182" t="s">
        <v>1878</v>
      </c>
      <c r="O55" s="182" t="s">
        <v>1879</v>
      </c>
      <c r="P55" s="182" t="s">
        <v>1880</v>
      </c>
      <c r="Q55" s="182" t="s">
        <v>1886</v>
      </c>
      <c r="R55" s="186">
        <f t="shared" si="0"/>
        <v>1.0381490356374071E-4</v>
      </c>
      <c r="S55" s="186">
        <f t="shared" si="1"/>
        <v>1.0313146666524575E-4</v>
      </c>
      <c r="T55" s="186">
        <f t="shared" si="2"/>
        <v>1.0313146666524575E-4</v>
      </c>
      <c r="U55" s="186">
        <f t="shared" si="3"/>
        <v>1.9124898817332196E-5</v>
      </c>
      <c r="V55" s="187" t="b">
        <f t="shared" si="4"/>
        <v>0</v>
      </c>
      <c r="W55" s="188" t="str">
        <f t="shared" si="5"/>
        <v>182</v>
      </c>
      <c r="X55" s="181" t="s">
        <v>1987</v>
      </c>
      <c r="Y55" s="181" t="b">
        <f t="shared" si="6"/>
        <v>1</v>
      </c>
    </row>
    <row r="56" spans="1:25" s="181" customFormat="1" ht="14.5">
      <c r="A56" s="181" t="s">
        <v>1989</v>
      </c>
      <c r="B56" s="182" t="s">
        <v>1990</v>
      </c>
      <c r="C56" s="182" t="s">
        <v>1877</v>
      </c>
      <c r="D56" s="183">
        <v>182165</v>
      </c>
      <c r="E56" s="184">
        <v>56.5</v>
      </c>
      <c r="F56" s="184">
        <v>56.5</v>
      </c>
      <c r="G56" s="184">
        <v>56.5</v>
      </c>
      <c r="H56" s="184">
        <v>56.5</v>
      </c>
      <c r="I56" s="184">
        <v>56.5</v>
      </c>
      <c r="J56" s="184">
        <v>56.5</v>
      </c>
      <c r="K56" s="184">
        <v>56.5</v>
      </c>
      <c r="L56" s="184">
        <v>56.5</v>
      </c>
      <c r="M56" s="185">
        <v>56.5</v>
      </c>
      <c r="N56" s="182" t="s">
        <v>1878</v>
      </c>
      <c r="O56" s="182" t="s">
        <v>1879</v>
      </c>
      <c r="P56" s="182" t="s">
        <v>1880</v>
      </c>
      <c r="Q56" s="182" t="s">
        <v>1886</v>
      </c>
      <c r="R56" s="186">
        <f t="shared" si="0"/>
        <v>9.7759034189189172E-4</v>
      </c>
      <c r="S56" s="186">
        <f t="shared" si="1"/>
        <v>9.7115464443106407E-4</v>
      </c>
      <c r="T56" s="186">
        <f t="shared" si="2"/>
        <v>9.7115464443106407E-4</v>
      </c>
      <c r="U56" s="186">
        <f t="shared" si="3"/>
        <v>1.8009279719654486E-4</v>
      </c>
      <c r="V56" s="187" t="b">
        <f t="shared" si="4"/>
        <v>0</v>
      </c>
      <c r="W56" s="188" t="str">
        <f t="shared" si="5"/>
        <v>182</v>
      </c>
      <c r="X56" s="181" t="s">
        <v>1989</v>
      </c>
      <c r="Y56" s="181" t="b">
        <f t="shared" si="6"/>
        <v>1</v>
      </c>
    </row>
    <row r="57" spans="1:25" s="181" customFormat="1" ht="14.5">
      <c r="A57" s="181" t="s">
        <v>1991</v>
      </c>
      <c r="B57" s="182" t="s">
        <v>1992</v>
      </c>
      <c r="C57" s="182" t="s">
        <v>1877</v>
      </c>
      <c r="D57" s="183">
        <v>182166</v>
      </c>
      <c r="E57" s="184">
        <v>40</v>
      </c>
      <c r="F57" s="184">
        <v>40</v>
      </c>
      <c r="G57" s="184">
        <v>40</v>
      </c>
      <c r="H57" s="184">
        <v>40</v>
      </c>
      <c r="I57" s="184">
        <v>40</v>
      </c>
      <c r="J57" s="184">
        <v>40</v>
      </c>
      <c r="K57" s="184">
        <v>41</v>
      </c>
      <c r="L57" s="184">
        <v>41</v>
      </c>
      <c r="M57" s="185">
        <v>41</v>
      </c>
      <c r="N57" s="182" t="s">
        <v>1878</v>
      </c>
      <c r="O57" s="182" t="s">
        <v>1879</v>
      </c>
      <c r="P57" s="182" t="s">
        <v>1880</v>
      </c>
      <c r="Q57" s="182" t="s">
        <v>1886</v>
      </c>
      <c r="R57" s="186">
        <f t="shared" si="0"/>
        <v>7.0940184101889485E-4</v>
      </c>
      <c r="S57" s="186">
        <f t="shared" si="1"/>
        <v>7.0473168887917929E-4</v>
      </c>
      <c r="T57" s="186">
        <f t="shared" si="2"/>
        <v>7.0473168887917929E-4</v>
      </c>
      <c r="U57" s="186">
        <f t="shared" si="3"/>
        <v>1.3068680858510334E-4</v>
      </c>
      <c r="V57" s="187" t="b">
        <f t="shared" si="4"/>
        <v>0</v>
      </c>
      <c r="W57" s="188" t="str">
        <f t="shared" si="5"/>
        <v>182</v>
      </c>
      <c r="X57" s="181" t="s">
        <v>1991</v>
      </c>
      <c r="Y57" s="181" t="b">
        <f t="shared" si="6"/>
        <v>1</v>
      </c>
    </row>
    <row r="58" spans="1:25" s="181" customFormat="1" ht="14.5">
      <c r="A58" s="181" t="s">
        <v>1993</v>
      </c>
      <c r="B58" s="182" t="s">
        <v>1994</v>
      </c>
      <c r="C58" s="182" t="s">
        <v>1877</v>
      </c>
      <c r="D58" s="183">
        <v>182167</v>
      </c>
      <c r="E58" s="184">
        <v>22</v>
      </c>
      <c r="F58" s="184">
        <v>22</v>
      </c>
      <c r="G58" s="184">
        <v>22</v>
      </c>
      <c r="H58" s="184">
        <v>22</v>
      </c>
      <c r="I58" s="184">
        <v>22</v>
      </c>
      <c r="J58" s="184">
        <v>22</v>
      </c>
      <c r="K58" s="184">
        <v>22</v>
      </c>
      <c r="L58" s="184">
        <v>22</v>
      </c>
      <c r="M58" s="185">
        <v>22</v>
      </c>
      <c r="N58" s="182" t="s">
        <v>1878</v>
      </c>
      <c r="O58" s="182" t="s">
        <v>1879</v>
      </c>
      <c r="P58" s="182" t="s">
        <v>1880</v>
      </c>
      <c r="Q58" s="182" t="s">
        <v>1886</v>
      </c>
      <c r="R58" s="186">
        <f t="shared" si="0"/>
        <v>3.8065464640038262E-4</v>
      </c>
      <c r="S58" s="186">
        <f t="shared" si="1"/>
        <v>3.7814871110590108E-4</v>
      </c>
      <c r="T58" s="186">
        <f t="shared" si="2"/>
        <v>3.7814871110590108E-4</v>
      </c>
      <c r="U58" s="186">
        <f t="shared" si="3"/>
        <v>7.0124628996884723E-5</v>
      </c>
      <c r="V58" s="187" t="b">
        <f t="shared" si="4"/>
        <v>0</v>
      </c>
      <c r="W58" s="188" t="str">
        <f t="shared" si="5"/>
        <v>182</v>
      </c>
      <c r="X58" s="181" t="s">
        <v>1993</v>
      </c>
      <c r="Y58" s="181" t="b">
        <f t="shared" si="6"/>
        <v>1</v>
      </c>
    </row>
    <row r="59" spans="1:25" s="181" customFormat="1" ht="14.5">
      <c r="A59" s="181" t="s">
        <v>1995</v>
      </c>
      <c r="B59" s="182" t="s">
        <v>1996</v>
      </c>
      <c r="C59" s="182" t="s">
        <v>1877</v>
      </c>
      <c r="D59" s="183">
        <v>182170</v>
      </c>
      <c r="E59" s="184">
        <v>105</v>
      </c>
      <c r="F59" s="184">
        <v>105</v>
      </c>
      <c r="G59" s="184">
        <v>105</v>
      </c>
      <c r="H59" s="184">
        <v>105</v>
      </c>
      <c r="I59" s="184">
        <v>104</v>
      </c>
      <c r="J59" s="184">
        <v>104</v>
      </c>
      <c r="K59" s="184">
        <v>105</v>
      </c>
      <c r="L59" s="184">
        <v>105</v>
      </c>
      <c r="M59" s="185">
        <v>106</v>
      </c>
      <c r="N59" s="182" t="s">
        <v>1878</v>
      </c>
      <c r="O59" s="182" t="s">
        <v>1879</v>
      </c>
      <c r="P59" s="182" t="s">
        <v>1880</v>
      </c>
      <c r="Q59" s="182" t="s">
        <v>1886</v>
      </c>
      <c r="R59" s="186">
        <f t="shared" si="0"/>
        <v>1.8340632962927526E-3</v>
      </c>
      <c r="S59" s="186">
        <f t="shared" si="1"/>
        <v>1.8219892444193415E-3</v>
      </c>
      <c r="T59" s="186">
        <f t="shared" si="2"/>
        <v>1.8219892444193415E-3</v>
      </c>
      <c r="U59" s="186">
        <f t="shared" si="3"/>
        <v>3.3787321243953545E-4</v>
      </c>
      <c r="V59" s="187" t="b">
        <f t="shared" si="4"/>
        <v>0</v>
      </c>
      <c r="W59" s="188" t="str">
        <f t="shared" si="5"/>
        <v>182</v>
      </c>
      <c r="X59" s="181" t="s">
        <v>1995</v>
      </c>
      <c r="Y59" s="181" t="b">
        <f t="shared" si="6"/>
        <v>1</v>
      </c>
    </row>
    <row r="60" spans="1:25" s="181" customFormat="1" ht="14.5">
      <c r="A60" s="181" t="s">
        <v>1997</v>
      </c>
      <c r="B60" s="182" t="s">
        <v>1998</v>
      </c>
      <c r="C60" s="182" t="s">
        <v>1877</v>
      </c>
      <c r="D60" s="183">
        <v>182171</v>
      </c>
      <c r="E60" s="184">
        <v>238.5</v>
      </c>
      <c r="F60" s="184">
        <v>239.5</v>
      </c>
      <c r="G60" s="184">
        <v>239.5</v>
      </c>
      <c r="H60" s="184">
        <v>239.5</v>
      </c>
      <c r="I60" s="184">
        <v>240.5</v>
      </c>
      <c r="J60" s="184">
        <v>240.5</v>
      </c>
      <c r="K60" s="184">
        <v>240.5</v>
      </c>
      <c r="L60" s="184">
        <v>239.5</v>
      </c>
      <c r="M60" s="185">
        <v>241.5</v>
      </c>
      <c r="N60" s="182" t="s">
        <v>1878</v>
      </c>
      <c r="O60" s="182" t="s">
        <v>1879</v>
      </c>
      <c r="P60" s="182" t="s">
        <v>1880</v>
      </c>
      <c r="Q60" s="182" t="s">
        <v>1886</v>
      </c>
      <c r="R60" s="186">
        <f t="shared" si="0"/>
        <v>4.1785498684405635E-3</v>
      </c>
      <c r="S60" s="186">
        <f t="shared" si="1"/>
        <v>4.1510415332761414E-3</v>
      </c>
      <c r="T60" s="186">
        <f t="shared" si="2"/>
        <v>4.1510415332761414E-3</v>
      </c>
      <c r="U60" s="186">
        <f t="shared" si="3"/>
        <v>7.6977717739762092E-4</v>
      </c>
      <c r="V60" s="187" t="b">
        <f t="shared" si="4"/>
        <v>0</v>
      </c>
      <c r="W60" s="188" t="str">
        <f t="shared" si="5"/>
        <v>182</v>
      </c>
      <c r="X60" s="181" t="s">
        <v>1997</v>
      </c>
      <c r="Y60" s="181" t="b">
        <f t="shared" si="6"/>
        <v>1</v>
      </c>
    </row>
    <row r="61" spans="1:25" s="181" customFormat="1" ht="14.5">
      <c r="A61" s="181" t="s">
        <v>1999</v>
      </c>
      <c r="B61" s="182" t="s">
        <v>2000</v>
      </c>
      <c r="C61" s="182" t="s">
        <v>1877</v>
      </c>
      <c r="D61" s="183">
        <v>182173</v>
      </c>
      <c r="E61" s="184">
        <v>577.5</v>
      </c>
      <c r="F61" s="184">
        <v>574.9</v>
      </c>
      <c r="G61" s="184">
        <v>577.70000000000005</v>
      </c>
      <c r="H61" s="184">
        <v>582.29999999999995</v>
      </c>
      <c r="I61" s="184">
        <v>583.5</v>
      </c>
      <c r="J61" s="184">
        <v>589.70000000000005</v>
      </c>
      <c r="K61" s="184">
        <v>589.70000000000005</v>
      </c>
      <c r="L61" s="184">
        <v>584.1</v>
      </c>
      <c r="M61" s="185">
        <v>587.1</v>
      </c>
      <c r="N61" s="182" t="s">
        <v>1878</v>
      </c>
      <c r="O61" s="182" t="s">
        <v>1879</v>
      </c>
      <c r="P61" s="182" t="s">
        <v>1880</v>
      </c>
      <c r="Q61" s="182" t="s">
        <v>1881</v>
      </c>
      <c r="R61" s="186">
        <f t="shared" si="0"/>
        <v>1.0158288313712028E-2</v>
      </c>
      <c r="S61" s="186">
        <f t="shared" si="1"/>
        <v>1.0091414013194296E-2</v>
      </c>
      <c r="T61" s="186">
        <f t="shared" si="2"/>
        <v>1.0091414013194296E-2</v>
      </c>
      <c r="U61" s="186">
        <f t="shared" si="3"/>
        <v>1.8713713492759555E-3</v>
      </c>
      <c r="V61" s="187" t="b">
        <f t="shared" si="4"/>
        <v>0</v>
      </c>
      <c r="W61" s="188" t="str">
        <f t="shared" si="5"/>
        <v>182</v>
      </c>
      <c r="X61" s="181" t="s">
        <v>1999</v>
      </c>
      <c r="Y61" s="181" t="b">
        <f t="shared" si="6"/>
        <v>1</v>
      </c>
    </row>
    <row r="62" spans="1:25" s="181" customFormat="1" ht="14.5">
      <c r="A62" s="181" t="s">
        <v>2001</v>
      </c>
      <c r="B62" s="182" t="s">
        <v>2002</v>
      </c>
      <c r="C62" s="182" t="s">
        <v>1877</v>
      </c>
      <c r="D62" s="183">
        <v>182175</v>
      </c>
      <c r="E62" s="184">
        <v>208</v>
      </c>
      <c r="F62" s="184">
        <v>209</v>
      </c>
      <c r="G62" s="184">
        <v>209</v>
      </c>
      <c r="H62" s="184">
        <v>209</v>
      </c>
      <c r="I62" s="184">
        <v>209</v>
      </c>
      <c r="J62" s="184">
        <v>209</v>
      </c>
      <c r="K62" s="184">
        <v>209</v>
      </c>
      <c r="L62" s="184">
        <v>209</v>
      </c>
      <c r="M62" s="185">
        <v>209</v>
      </c>
      <c r="N62" s="182" t="s">
        <v>1878</v>
      </c>
      <c r="O62" s="182" t="s">
        <v>1879</v>
      </c>
      <c r="P62" s="182" t="s">
        <v>1880</v>
      </c>
      <c r="Q62" s="182" t="s">
        <v>1886</v>
      </c>
      <c r="R62" s="186">
        <f t="shared" si="0"/>
        <v>3.6162191408036348E-3</v>
      </c>
      <c r="S62" s="186">
        <f t="shared" si="1"/>
        <v>3.5924127555060602E-3</v>
      </c>
      <c r="T62" s="186">
        <f t="shared" si="2"/>
        <v>3.5924127555060602E-3</v>
      </c>
      <c r="U62" s="186">
        <f t="shared" si="3"/>
        <v>6.6618397547040485E-4</v>
      </c>
      <c r="V62" s="187" t="b">
        <f t="shared" si="4"/>
        <v>0</v>
      </c>
      <c r="W62" s="188" t="str">
        <f t="shared" si="5"/>
        <v>182</v>
      </c>
      <c r="X62" s="181" t="s">
        <v>2001</v>
      </c>
      <c r="Y62" s="181" t="b">
        <f t="shared" si="6"/>
        <v>1</v>
      </c>
    </row>
    <row r="63" spans="1:25" s="181" customFormat="1" ht="14.5">
      <c r="A63" s="181" t="s">
        <v>2003</v>
      </c>
      <c r="B63" s="182" t="s">
        <v>2004</v>
      </c>
      <c r="C63" s="182" t="s">
        <v>1877</v>
      </c>
      <c r="D63" s="183">
        <v>182176</v>
      </c>
      <c r="E63" s="184">
        <v>131</v>
      </c>
      <c r="F63" s="184">
        <v>132</v>
      </c>
      <c r="G63" s="184">
        <v>132</v>
      </c>
      <c r="H63" s="184">
        <v>132</v>
      </c>
      <c r="I63" s="184">
        <v>132</v>
      </c>
      <c r="J63" s="184">
        <v>132</v>
      </c>
      <c r="K63" s="184">
        <v>132</v>
      </c>
      <c r="L63" s="184">
        <v>132</v>
      </c>
      <c r="M63" s="185">
        <v>132</v>
      </c>
      <c r="N63" s="182" t="s">
        <v>1878</v>
      </c>
      <c r="O63" s="182" t="s">
        <v>1879</v>
      </c>
      <c r="P63" s="182" t="s">
        <v>1880</v>
      </c>
      <c r="Q63" s="182" t="s">
        <v>1881</v>
      </c>
      <c r="R63" s="186">
        <f t="shared" si="0"/>
        <v>2.2839278784022956E-3</v>
      </c>
      <c r="S63" s="186">
        <f t="shared" si="1"/>
        <v>2.2688922666354062E-3</v>
      </c>
      <c r="T63" s="186">
        <f t="shared" si="2"/>
        <v>2.2688922666354062E-3</v>
      </c>
      <c r="U63" s="186">
        <f t="shared" si="3"/>
        <v>4.2074777398130831E-4</v>
      </c>
      <c r="V63" s="187" t="b">
        <f t="shared" si="4"/>
        <v>0</v>
      </c>
      <c r="W63" s="188" t="str">
        <f t="shared" si="5"/>
        <v>182</v>
      </c>
      <c r="X63" s="181" t="s">
        <v>2003</v>
      </c>
      <c r="Y63" s="181" t="b">
        <f t="shared" si="6"/>
        <v>1</v>
      </c>
    </row>
    <row r="64" spans="1:25" s="181" customFormat="1" ht="14.5">
      <c r="A64" s="181" t="s">
        <v>2005</v>
      </c>
      <c r="B64" s="182" t="s">
        <v>2006</v>
      </c>
      <c r="C64" s="182" t="s">
        <v>1877</v>
      </c>
      <c r="D64" s="183">
        <v>182178</v>
      </c>
      <c r="E64" s="184">
        <v>612</v>
      </c>
      <c r="F64" s="184">
        <v>612</v>
      </c>
      <c r="G64" s="184">
        <v>611</v>
      </c>
      <c r="H64" s="184">
        <v>608</v>
      </c>
      <c r="I64" s="184">
        <v>606</v>
      </c>
      <c r="J64" s="184">
        <v>603</v>
      </c>
      <c r="K64" s="184">
        <v>603</v>
      </c>
      <c r="L64" s="184">
        <v>601</v>
      </c>
      <c r="M64" s="185">
        <v>598</v>
      </c>
      <c r="N64" s="182" t="s">
        <v>1878</v>
      </c>
      <c r="O64" s="182" t="s">
        <v>1879</v>
      </c>
      <c r="P64" s="182" t="s">
        <v>1880</v>
      </c>
      <c r="Q64" s="182" t="s">
        <v>1881</v>
      </c>
      <c r="R64" s="186">
        <f t="shared" si="0"/>
        <v>1.0346885388519491E-2</v>
      </c>
      <c r="S64" s="186">
        <f t="shared" si="1"/>
        <v>1.0278769510969493E-2</v>
      </c>
      <c r="T64" s="186">
        <f t="shared" si="2"/>
        <v>1.0278769510969493E-2</v>
      </c>
      <c r="U64" s="186">
        <f t="shared" si="3"/>
        <v>1.9061149154607755E-3</v>
      </c>
      <c r="V64" s="187" t="b">
        <f t="shared" si="4"/>
        <v>0</v>
      </c>
      <c r="W64" s="188" t="str">
        <f t="shared" si="5"/>
        <v>182</v>
      </c>
      <c r="X64" s="181" t="s">
        <v>2005</v>
      </c>
      <c r="Y64" s="181" t="b">
        <f t="shared" si="6"/>
        <v>1</v>
      </c>
    </row>
    <row r="65" spans="1:25" s="181" customFormat="1" ht="14.5">
      <c r="A65" s="181" t="s">
        <v>2007</v>
      </c>
      <c r="B65" s="182" t="s">
        <v>2008</v>
      </c>
      <c r="C65" s="182" t="s">
        <v>1877</v>
      </c>
      <c r="D65" s="183">
        <v>182179</v>
      </c>
      <c r="E65" s="184">
        <v>277.5</v>
      </c>
      <c r="F65" s="184">
        <v>277.5</v>
      </c>
      <c r="G65" s="184">
        <v>279.5</v>
      </c>
      <c r="H65" s="184">
        <v>279.5</v>
      </c>
      <c r="I65" s="184">
        <v>279.5</v>
      </c>
      <c r="J65" s="184">
        <v>280.5</v>
      </c>
      <c r="K65" s="184">
        <v>280.5</v>
      </c>
      <c r="L65" s="184">
        <v>280.5</v>
      </c>
      <c r="M65" s="185">
        <v>280.5</v>
      </c>
      <c r="N65" s="182" t="s">
        <v>1878</v>
      </c>
      <c r="O65" s="182" t="s">
        <v>1879</v>
      </c>
      <c r="P65" s="182" t="s">
        <v>1880</v>
      </c>
      <c r="Q65" s="182" t="s">
        <v>1886</v>
      </c>
      <c r="R65" s="186">
        <f t="shared" si="0"/>
        <v>4.8533467416048779E-3</v>
      </c>
      <c r="S65" s="186">
        <f t="shared" si="1"/>
        <v>4.8213960666002387E-3</v>
      </c>
      <c r="T65" s="186">
        <f t="shared" si="2"/>
        <v>4.8213960666002387E-3</v>
      </c>
      <c r="U65" s="186">
        <f t="shared" si="3"/>
        <v>8.9408901971028021E-4</v>
      </c>
      <c r="V65" s="187" t="b">
        <f t="shared" si="4"/>
        <v>0</v>
      </c>
      <c r="W65" s="188" t="str">
        <f t="shared" si="5"/>
        <v>182</v>
      </c>
      <c r="X65" s="181" t="s">
        <v>2007</v>
      </c>
      <c r="Y65" s="181" t="b">
        <f t="shared" si="6"/>
        <v>1</v>
      </c>
    </row>
    <row r="66" spans="1:25" s="181" customFormat="1" ht="14.5">
      <c r="A66" s="181" t="s">
        <v>2009</v>
      </c>
      <c r="B66" s="182" t="s">
        <v>2010</v>
      </c>
      <c r="C66" s="182" t="s">
        <v>1877</v>
      </c>
      <c r="D66" s="183">
        <v>182180</v>
      </c>
      <c r="E66" s="184">
        <v>92</v>
      </c>
      <c r="F66" s="184">
        <v>92</v>
      </c>
      <c r="G66" s="184">
        <v>93</v>
      </c>
      <c r="H66" s="184">
        <v>93</v>
      </c>
      <c r="I66" s="184">
        <v>93</v>
      </c>
      <c r="J66" s="184">
        <v>93</v>
      </c>
      <c r="K66" s="184">
        <v>92</v>
      </c>
      <c r="L66" s="184">
        <v>89</v>
      </c>
      <c r="M66" s="185">
        <v>89</v>
      </c>
      <c r="N66" s="182" t="s">
        <v>1878</v>
      </c>
      <c r="O66" s="182" t="s">
        <v>1879</v>
      </c>
      <c r="P66" s="182" t="s">
        <v>1880</v>
      </c>
      <c r="Q66" s="182" t="s">
        <v>1886</v>
      </c>
      <c r="R66" s="186">
        <f t="shared" ref="R66:R129" si="7">M66/SUMIFS($M:$M,$P:$P,$P66)</f>
        <v>1.5399210695288205E-3</v>
      </c>
      <c r="S66" s="186">
        <f t="shared" ref="S66:S129" si="8">M66/SUMIFS($M:$M,$O:$O,$O66)</f>
        <v>1.5297834222011452E-3</v>
      </c>
      <c r="T66" s="186">
        <f t="shared" ref="T66:T129" si="9">M66/SUMIFS(M:M,$N:$N,N66)</f>
        <v>1.5297834222011452E-3</v>
      </c>
      <c r="U66" s="186">
        <f t="shared" ref="U66:U129" si="10">M66/$M$669</f>
        <v>2.8368599912376093E-4</v>
      </c>
      <c r="V66" s="187" t="b">
        <f t="shared" ref="V66:V129" si="11">IF(AND($W$1=856,$P66="MD"),TRUE,IF($W$1=LEFT($D66,3),TRUE,FALSE))</f>
        <v>0</v>
      </c>
      <c r="W66" s="188" t="str">
        <f t="shared" ref="W66:W129" si="12">+LEFT(D66,3)</f>
        <v>182</v>
      </c>
      <c r="X66" s="181" t="s">
        <v>2009</v>
      </c>
      <c r="Y66" s="181" t="b">
        <f t="shared" si="6"/>
        <v>1</v>
      </c>
    </row>
    <row r="67" spans="1:25" s="181" customFormat="1" ht="14.5">
      <c r="A67" s="181" t="s">
        <v>2011</v>
      </c>
      <c r="B67" s="182" t="s">
        <v>2012</v>
      </c>
      <c r="C67" s="182" t="s">
        <v>1877</v>
      </c>
      <c r="D67" s="183">
        <v>182181</v>
      </c>
      <c r="E67" s="184">
        <v>68</v>
      </c>
      <c r="F67" s="184">
        <v>69</v>
      </c>
      <c r="G67" s="184">
        <v>68</v>
      </c>
      <c r="H67" s="184">
        <v>69</v>
      </c>
      <c r="I67" s="184">
        <v>69</v>
      </c>
      <c r="J67" s="184">
        <v>69</v>
      </c>
      <c r="K67" s="184">
        <v>69</v>
      </c>
      <c r="L67" s="184">
        <v>71</v>
      </c>
      <c r="M67" s="185">
        <v>71</v>
      </c>
      <c r="N67" s="182" t="s">
        <v>1878</v>
      </c>
      <c r="O67" s="182" t="s">
        <v>1879</v>
      </c>
      <c r="P67" s="182" t="s">
        <v>1880</v>
      </c>
      <c r="Q67" s="182" t="s">
        <v>1886</v>
      </c>
      <c r="R67" s="186">
        <f t="shared" si="7"/>
        <v>1.2284763588375984E-3</v>
      </c>
      <c r="S67" s="186">
        <f t="shared" si="8"/>
        <v>1.220389022205408E-3</v>
      </c>
      <c r="T67" s="186">
        <f t="shared" si="9"/>
        <v>1.220389022205408E-3</v>
      </c>
      <c r="U67" s="186">
        <f t="shared" si="10"/>
        <v>2.2631130267176432E-4</v>
      </c>
      <c r="V67" s="187" t="b">
        <f t="shared" si="11"/>
        <v>0</v>
      </c>
      <c r="W67" s="188" t="str">
        <f t="shared" si="12"/>
        <v>182</v>
      </c>
      <c r="X67" s="181" t="s">
        <v>2011</v>
      </c>
      <c r="Y67" s="181" t="b">
        <f t="shared" ref="Y67:Y130" si="13">X67=A67</f>
        <v>1</v>
      </c>
    </row>
    <row r="68" spans="1:25" s="181" customFormat="1" ht="14.5">
      <c r="A68" s="181" t="s">
        <v>2013</v>
      </c>
      <c r="B68" s="182" t="s">
        <v>2014</v>
      </c>
      <c r="C68" s="182" t="s">
        <v>1877</v>
      </c>
      <c r="D68" s="183">
        <v>182182</v>
      </c>
      <c r="E68" s="184">
        <v>128.80000000000001</v>
      </c>
      <c r="F68" s="184">
        <v>129.80000000000001</v>
      </c>
      <c r="G68" s="184">
        <v>130.80000000000001</v>
      </c>
      <c r="H68" s="184">
        <v>131.80000000000001</v>
      </c>
      <c r="I68" s="184">
        <v>131.80000000000001</v>
      </c>
      <c r="J68" s="184">
        <v>130.80000000000001</v>
      </c>
      <c r="K68" s="184">
        <v>129.80000000000001</v>
      </c>
      <c r="L68" s="184">
        <v>130.80000000000001</v>
      </c>
      <c r="M68" s="185">
        <v>130.80000000000001</v>
      </c>
      <c r="N68" s="182" t="s">
        <v>1878</v>
      </c>
      <c r="O68" s="182" t="s">
        <v>1879</v>
      </c>
      <c r="P68" s="182" t="s">
        <v>1880</v>
      </c>
      <c r="Q68" s="182" t="s">
        <v>1886</v>
      </c>
      <c r="R68" s="186">
        <f t="shared" si="7"/>
        <v>2.2631648976895475E-3</v>
      </c>
      <c r="S68" s="186">
        <f t="shared" si="8"/>
        <v>2.2482659733023573E-3</v>
      </c>
      <c r="T68" s="186">
        <f t="shared" si="9"/>
        <v>2.2482659733023573E-3</v>
      </c>
      <c r="U68" s="186">
        <f t="shared" si="10"/>
        <v>4.169227942178419E-4</v>
      </c>
      <c r="V68" s="187" t="b">
        <f t="shared" si="11"/>
        <v>0</v>
      </c>
      <c r="W68" s="188" t="str">
        <f t="shared" si="12"/>
        <v>182</v>
      </c>
      <c r="X68" s="181" t="s">
        <v>2013</v>
      </c>
      <c r="Y68" s="181" t="b">
        <f t="shared" si="13"/>
        <v>1</v>
      </c>
    </row>
    <row r="69" spans="1:25" s="181" customFormat="1" ht="14.5">
      <c r="A69" s="181" t="s">
        <v>2015</v>
      </c>
      <c r="B69" s="182" t="s">
        <v>2016</v>
      </c>
      <c r="C69" s="182" t="s">
        <v>1877</v>
      </c>
      <c r="D69" s="183">
        <v>182183</v>
      </c>
      <c r="E69" s="184">
        <v>123</v>
      </c>
      <c r="F69" s="184">
        <v>120</v>
      </c>
      <c r="G69" s="184">
        <v>122</v>
      </c>
      <c r="H69" s="184">
        <v>121</v>
      </c>
      <c r="I69" s="184">
        <v>122</v>
      </c>
      <c r="J69" s="184">
        <v>123</v>
      </c>
      <c r="K69" s="184">
        <v>124</v>
      </c>
      <c r="L69" s="184">
        <v>123</v>
      </c>
      <c r="M69" s="185">
        <v>124</v>
      </c>
      <c r="N69" s="182" t="s">
        <v>1878</v>
      </c>
      <c r="O69" s="182" t="s">
        <v>1879</v>
      </c>
      <c r="P69" s="182" t="s">
        <v>1880</v>
      </c>
      <c r="Q69" s="182" t="s">
        <v>1886</v>
      </c>
      <c r="R69" s="186">
        <f t="shared" si="7"/>
        <v>2.1455080069839746E-3</v>
      </c>
      <c r="S69" s="186">
        <f t="shared" si="8"/>
        <v>2.1313836444150787E-3</v>
      </c>
      <c r="T69" s="186">
        <f t="shared" si="9"/>
        <v>2.1313836444150787E-3</v>
      </c>
      <c r="U69" s="186">
        <f t="shared" si="10"/>
        <v>3.9524790889153207E-4</v>
      </c>
      <c r="V69" s="187" t="b">
        <f t="shared" si="11"/>
        <v>0</v>
      </c>
      <c r="W69" s="188" t="str">
        <f t="shared" si="12"/>
        <v>182</v>
      </c>
      <c r="X69" s="181" t="s">
        <v>2015</v>
      </c>
      <c r="Y69" s="181" t="b">
        <f t="shared" si="13"/>
        <v>1</v>
      </c>
    </row>
    <row r="70" spans="1:25" s="181" customFormat="1" ht="14.5">
      <c r="A70" s="181" t="s">
        <v>2017</v>
      </c>
      <c r="B70" s="182" t="s">
        <v>2018</v>
      </c>
      <c r="C70" s="182" t="s">
        <v>1877</v>
      </c>
      <c r="D70" s="183">
        <v>182184</v>
      </c>
      <c r="E70" s="184">
        <v>236</v>
      </c>
      <c r="F70" s="184">
        <v>236</v>
      </c>
      <c r="G70" s="184">
        <v>234</v>
      </c>
      <c r="H70" s="184">
        <v>236</v>
      </c>
      <c r="I70" s="184">
        <v>236</v>
      </c>
      <c r="J70" s="184">
        <v>238</v>
      </c>
      <c r="K70" s="184">
        <v>239</v>
      </c>
      <c r="L70" s="184">
        <v>239</v>
      </c>
      <c r="M70" s="185">
        <v>237</v>
      </c>
      <c r="N70" s="182" t="s">
        <v>1878</v>
      </c>
      <c r="O70" s="182" t="s">
        <v>1879</v>
      </c>
      <c r="P70" s="182" t="s">
        <v>1880</v>
      </c>
      <c r="Q70" s="182" t="s">
        <v>1886</v>
      </c>
      <c r="R70" s="186">
        <f t="shared" si="7"/>
        <v>4.100688690767758E-3</v>
      </c>
      <c r="S70" s="186">
        <f t="shared" si="8"/>
        <v>4.0736929332772067E-3</v>
      </c>
      <c r="T70" s="186">
        <f t="shared" si="9"/>
        <v>4.0736929332772067E-3</v>
      </c>
      <c r="U70" s="186">
        <f t="shared" si="10"/>
        <v>7.5543350328462178E-4</v>
      </c>
      <c r="V70" s="187" t="b">
        <f t="shared" si="11"/>
        <v>0</v>
      </c>
      <c r="W70" s="188" t="str">
        <f t="shared" si="12"/>
        <v>182</v>
      </c>
      <c r="X70" s="181" t="s">
        <v>2017</v>
      </c>
      <c r="Y70" s="181" t="b">
        <f t="shared" si="13"/>
        <v>1</v>
      </c>
    </row>
    <row r="71" spans="1:25" s="181" customFormat="1" ht="14.5">
      <c r="A71" s="181" t="s">
        <v>2019</v>
      </c>
      <c r="B71" s="182" t="s">
        <v>2020</v>
      </c>
      <c r="C71" s="182" t="s">
        <v>1877</v>
      </c>
      <c r="D71" s="183">
        <v>182185</v>
      </c>
      <c r="E71" s="184">
        <v>110</v>
      </c>
      <c r="F71" s="184">
        <v>110</v>
      </c>
      <c r="G71" s="184">
        <v>110</v>
      </c>
      <c r="H71" s="184">
        <v>111</v>
      </c>
      <c r="I71" s="184">
        <v>111</v>
      </c>
      <c r="J71" s="184">
        <v>111</v>
      </c>
      <c r="K71" s="184">
        <v>110</v>
      </c>
      <c r="L71" s="184">
        <v>109</v>
      </c>
      <c r="M71" s="185">
        <v>109</v>
      </c>
      <c r="N71" s="182" t="s">
        <v>1878</v>
      </c>
      <c r="O71" s="182" t="s">
        <v>1879</v>
      </c>
      <c r="P71" s="182" t="s">
        <v>1880</v>
      </c>
      <c r="Q71" s="182" t="s">
        <v>1886</v>
      </c>
      <c r="R71" s="186">
        <f t="shared" si="7"/>
        <v>1.8859707480746229E-3</v>
      </c>
      <c r="S71" s="186">
        <f t="shared" si="8"/>
        <v>1.8735549777519644E-3</v>
      </c>
      <c r="T71" s="186">
        <f t="shared" si="9"/>
        <v>1.8735549777519644E-3</v>
      </c>
      <c r="U71" s="186">
        <f t="shared" si="10"/>
        <v>3.4743566184820157E-4</v>
      </c>
      <c r="V71" s="187" t="b">
        <f t="shared" si="11"/>
        <v>0</v>
      </c>
      <c r="W71" s="188" t="str">
        <f t="shared" si="12"/>
        <v>182</v>
      </c>
      <c r="X71" s="181" t="s">
        <v>2019</v>
      </c>
      <c r="Y71" s="181" t="b">
        <f t="shared" si="13"/>
        <v>1</v>
      </c>
    </row>
    <row r="72" spans="1:25" s="181" customFormat="1" ht="14.5">
      <c r="A72" s="181" t="s">
        <v>2021</v>
      </c>
      <c r="B72" s="182" t="s">
        <v>2022</v>
      </c>
      <c r="C72" s="182" t="s">
        <v>1877</v>
      </c>
      <c r="D72" s="183">
        <v>182189</v>
      </c>
      <c r="E72" s="184">
        <v>1294</v>
      </c>
      <c r="F72" s="184">
        <v>1294</v>
      </c>
      <c r="G72" s="184">
        <v>1297</v>
      </c>
      <c r="H72" s="184">
        <v>1295</v>
      </c>
      <c r="I72" s="184">
        <v>1294</v>
      </c>
      <c r="J72" s="184">
        <v>1294</v>
      </c>
      <c r="K72" s="184">
        <v>1295</v>
      </c>
      <c r="L72" s="184">
        <v>1292</v>
      </c>
      <c r="M72" s="185">
        <v>1296</v>
      </c>
      <c r="N72" s="182" t="s">
        <v>1878</v>
      </c>
      <c r="O72" s="182" t="s">
        <v>1879</v>
      </c>
      <c r="P72" s="182" t="s">
        <v>1880</v>
      </c>
      <c r="Q72" s="182" t="s">
        <v>1886</v>
      </c>
      <c r="R72" s="186">
        <f t="shared" si="7"/>
        <v>2.2424019169767995E-2</v>
      </c>
      <c r="S72" s="186">
        <f t="shared" si="8"/>
        <v>2.2276396799693083E-2</v>
      </c>
      <c r="T72" s="186">
        <f t="shared" si="9"/>
        <v>2.2276396799693083E-2</v>
      </c>
      <c r="U72" s="186">
        <f t="shared" si="10"/>
        <v>4.1309781445437541E-3</v>
      </c>
      <c r="V72" s="187" t="b">
        <f t="shared" si="11"/>
        <v>0</v>
      </c>
      <c r="W72" s="188" t="str">
        <f t="shared" si="12"/>
        <v>182</v>
      </c>
      <c r="X72" s="181" t="s">
        <v>2021</v>
      </c>
      <c r="Y72" s="181" t="b">
        <f t="shared" si="13"/>
        <v>1</v>
      </c>
    </row>
    <row r="73" spans="1:25" s="181" customFormat="1" ht="14.5">
      <c r="A73" s="181" t="s">
        <v>2023</v>
      </c>
      <c r="B73" s="182" t="s">
        <v>2024</v>
      </c>
      <c r="C73" s="182" t="s">
        <v>1877</v>
      </c>
      <c r="D73" s="183">
        <v>182190</v>
      </c>
      <c r="E73" s="184">
        <v>1630</v>
      </c>
      <c r="F73" s="184">
        <v>1630</v>
      </c>
      <c r="G73" s="184">
        <v>1633</v>
      </c>
      <c r="H73" s="184">
        <v>1631</v>
      </c>
      <c r="I73" s="184">
        <v>1630</v>
      </c>
      <c r="J73" s="184">
        <v>1630</v>
      </c>
      <c r="K73" s="184">
        <v>1631</v>
      </c>
      <c r="L73" s="184">
        <v>1629</v>
      </c>
      <c r="M73" s="185">
        <v>1632</v>
      </c>
      <c r="N73" s="182" t="s">
        <v>1878</v>
      </c>
      <c r="O73" s="182" t="s">
        <v>1879</v>
      </c>
      <c r="P73" s="182" t="s">
        <v>1880</v>
      </c>
      <c r="Q73" s="182" t="s">
        <v>1881</v>
      </c>
      <c r="R73" s="186">
        <f t="shared" si="7"/>
        <v>2.8237653769337474E-2</v>
      </c>
      <c r="S73" s="186">
        <f t="shared" si="8"/>
        <v>2.8051758932946844E-2</v>
      </c>
      <c r="T73" s="186">
        <f t="shared" si="9"/>
        <v>2.8051758932946844E-2</v>
      </c>
      <c r="U73" s="186">
        <f t="shared" si="10"/>
        <v>5.2019724783143578E-3</v>
      </c>
      <c r="V73" s="187" t="b">
        <f t="shared" si="11"/>
        <v>0</v>
      </c>
      <c r="W73" s="188" t="str">
        <f t="shared" si="12"/>
        <v>182</v>
      </c>
      <c r="X73" s="181" t="s">
        <v>2023</v>
      </c>
      <c r="Y73" s="181" t="b">
        <f t="shared" si="13"/>
        <v>1</v>
      </c>
    </row>
    <row r="74" spans="1:25" s="181" customFormat="1" ht="14.5">
      <c r="A74" s="181" t="s">
        <v>2025</v>
      </c>
      <c r="B74" s="182" t="s">
        <v>2026</v>
      </c>
      <c r="C74" s="182" t="s">
        <v>1877</v>
      </c>
      <c r="D74" s="183">
        <v>182196</v>
      </c>
      <c r="E74" s="184">
        <v>136.80000000000001</v>
      </c>
      <c r="F74" s="184">
        <v>137.80000000000001</v>
      </c>
      <c r="G74" s="184">
        <v>137</v>
      </c>
      <c r="H74" s="184">
        <v>137</v>
      </c>
      <c r="I74" s="184">
        <v>135.19999999999999</v>
      </c>
      <c r="J74" s="184">
        <v>135.19999999999999</v>
      </c>
      <c r="K74" s="184">
        <v>136</v>
      </c>
      <c r="L74" s="184">
        <v>136</v>
      </c>
      <c r="M74" s="185">
        <v>135.80000000000001</v>
      </c>
      <c r="N74" s="182" t="s">
        <v>1878</v>
      </c>
      <c r="O74" s="182" t="s">
        <v>1879</v>
      </c>
      <c r="P74" s="182" t="s">
        <v>1880</v>
      </c>
      <c r="Q74" s="182" t="s">
        <v>1886</v>
      </c>
      <c r="R74" s="186">
        <f t="shared" si="7"/>
        <v>2.3496773173259985E-3</v>
      </c>
      <c r="S74" s="186">
        <f t="shared" si="8"/>
        <v>2.3342088621900623E-3</v>
      </c>
      <c r="T74" s="186">
        <f t="shared" si="9"/>
        <v>2.3342088621900623E-3</v>
      </c>
      <c r="U74" s="186">
        <f t="shared" si="10"/>
        <v>4.3286020989895209E-4</v>
      </c>
      <c r="V74" s="187" t="b">
        <f t="shared" si="11"/>
        <v>0</v>
      </c>
      <c r="W74" s="188" t="str">
        <f t="shared" si="12"/>
        <v>182</v>
      </c>
      <c r="X74" s="181" t="s">
        <v>2025</v>
      </c>
      <c r="Y74" s="181" t="b">
        <f t="shared" si="13"/>
        <v>1</v>
      </c>
    </row>
    <row r="75" spans="1:25" s="181" customFormat="1" ht="14.5">
      <c r="A75" s="181" t="s">
        <v>2027</v>
      </c>
      <c r="B75" s="182" t="s">
        <v>2028</v>
      </c>
      <c r="C75" s="182" t="s">
        <v>1877</v>
      </c>
      <c r="D75" s="183">
        <v>182197</v>
      </c>
      <c r="E75" s="184">
        <v>135.80000000000001</v>
      </c>
      <c r="F75" s="184">
        <v>136.80000000000001</v>
      </c>
      <c r="G75" s="184">
        <v>136</v>
      </c>
      <c r="H75" s="184">
        <v>136</v>
      </c>
      <c r="I75" s="184">
        <v>135.19999999999999</v>
      </c>
      <c r="J75" s="184">
        <v>134.19999999999999</v>
      </c>
      <c r="K75" s="184">
        <v>134</v>
      </c>
      <c r="L75" s="184">
        <v>134</v>
      </c>
      <c r="M75" s="185">
        <v>134.80000000000001</v>
      </c>
      <c r="N75" s="182" t="s">
        <v>1878</v>
      </c>
      <c r="O75" s="182" t="s">
        <v>1879</v>
      </c>
      <c r="P75" s="182" t="s">
        <v>1880</v>
      </c>
      <c r="Q75" s="182" t="s">
        <v>1881</v>
      </c>
      <c r="R75" s="186">
        <f t="shared" si="7"/>
        <v>2.332374833398708E-3</v>
      </c>
      <c r="S75" s="186">
        <f t="shared" si="8"/>
        <v>2.3170202844125212E-3</v>
      </c>
      <c r="T75" s="186">
        <f t="shared" si="9"/>
        <v>2.3170202844125212E-3</v>
      </c>
      <c r="U75" s="186">
        <f t="shared" si="10"/>
        <v>4.2967272676273005E-4</v>
      </c>
      <c r="V75" s="187" t="b">
        <f t="shared" si="11"/>
        <v>0</v>
      </c>
      <c r="W75" s="188" t="str">
        <f t="shared" si="12"/>
        <v>182</v>
      </c>
      <c r="X75" s="181" t="s">
        <v>2027</v>
      </c>
      <c r="Y75" s="181" t="b">
        <f t="shared" si="13"/>
        <v>1</v>
      </c>
    </row>
    <row r="76" spans="1:25" s="181" customFormat="1" ht="14.5">
      <c r="A76" s="181" t="s">
        <v>2029</v>
      </c>
      <c r="B76" s="182" t="s">
        <v>2030</v>
      </c>
      <c r="C76" s="182" t="s">
        <v>1877</v>
      </c>
      <c r="D76" s="183">
        <v>182199</v>
      </c>
      <c r="E76" s="184">
        <v>167</v>
      </c>
      <c r="F76" s="184">
        <v>167</v>
      </c>
      <c r="G76" s="184">
        <v>167</v>
      </c>
      <c r="H76" s="184">
        <v>168</v>
      </c>
      <c r="I76" s="184">
        <v>168</v>
      </c>
      <c r="J76" s="184">
        <v>167</v>
      </c>
      <c r="K76" s="184">
        <v>167</v>
      </c>
      <c r="L76" s="184">
        <v>167</v>
      </c>
      <c r="M76" s="185">
        <v>170</v>
      </c>
      <c r="N76" s="182" t="s">
        <v>1878</v>
      </c>
      <c r="O76" s="182" t="s">
        <v>1879</v>
      </c>
      <c r="P76" s="182" t="s">
        <v>1880</v>
      </c>
      <c r="Q76" s="182" t="s">
        <v>1886</v>
      </c>
      <c r="R76" s="186">
        <f t="shared" si="7"/>
        <v>2.94142226763932E-3</v>
      </c>
      <c r="S76" s="186">
        <f t="shared" si="8"/>
        <v>2.9220582221819629E-3</v>
      </c>
      <c r="T76" s="186">
        <f t="shared" si="9"/>
        <v>2.9220582221819629E-3</v>
      </c>
      <c r="U76" s="186">
        <f t="shared" si="10"/>
        <v>5.4187213315774556E-4</v>
      </c>
      <c r="V76" s="187" t="b">
        <f t="shared" si="11"/>
        <v>0</v>
      </c>
      <c r="W76" s="188" t="str">
        <f t="shared" si="12"/>
        <v>182</v>
      </c>
      <c r="X76" s="181" t="s">
        <v>2029</v>
      </c>
      <c r="Y76" s="181" t="b">
        <f t="shared" si="13"/>
        <v>1</v>
      </c>
    </row>
    <row r="77" spans="1:25" s="181" customFormat="1" ht="14.5">
      <c r="A77" s="181" t="s">
        <v>2031</v>
      </c>
      <c r="B77" s="182" t="s">
        <v>2032</v>
      </c>
      <c r="C77" s="182" t="s">
        <v>1877</v>
      </c>
      <c r="D77" s="183">
        <v>182203</v>
      </c>
      <c r="E77" s="184">
        <v>45</v>
      </c>
      <c r="F77" s="184">
        <v>45</v>
      </c>
      <c r="G77" s="184">
        <v>45</v>
      </c>
      <c r="H77" s="184">
        <v>45</v>
      </c>
      <c r="I77" s="184">
        <v>45</v>
      </c>
      <c r="J77" s="184">
        <v>46</v>
      </c>
      <c r="K77" s="184">
        <v>46</v>
      </c>
      <c r="L77" s="184">
        <v>46</v>
      </c>
      <c r="M77" s="185">
        <v>46</v>
      </c>
      <c r="N77" s="182" t="s">
        <v>1878</v>
      </c>
      <c r="O77" s="182" t="s">
        <v>1879</v>
      </c>
      <c r="P77" s="182" t="s">
        <v>1880</v>
      </c>
      <c r="Q77" s="182" t="s">
        <v>1886</v>
      </c>
      <c r="R77" s="186">
        <f t="shared" si="7"/>
        <v>7.9591426065534539E-4</v>
      </c>
      <c r="S77" s="186">
        <f t="shared" si="8"/>
        <v>7.9067457776688403E-4</v>
      </c>
      <c r="T77" s="186">
        <f t="shared" si="9"/>
        <v>7.9067457776688403E-4</v>
      </c>
      <c r="U77" s="186">
        <f t="shared" si="10"/>
        <v>1.4662422426621352E-4</v>
      </c>
      <c r="V77" s="187" t="b">
        <f t="shared" si="11"/>
        <v>0</v>
      </c>
      <c r="W77" s="188" t="str">
        <f t="shared" si="12"/>
        <v>182</v>
      </c>
      <c r="X77" s="181" t="s">
        <v>2031</v>
      </c>
      <c r="Y77" s="181" t="b">
        <f t="shared" si="13"/>
        <v>1</v>
      </c>
    </row>
    <row r="78" spans="1:25" s="181" customFormat="1" ht="14.5">
      <c r="A78" s="181" t="s">
        <v>2033</v>
      </c>
      <c r="B78" s="182" t="s">
        <v>2034</v>
      </c>
      <c r="C78" s="182" t="s">
        <v>1877</v>
      </c>
      <c r="D78" s="183">
        <v>182204</v>
      </c>
      <c r="E78" s="184">
        <v>282</v>
      </c>
      <c r="F78" s="184">
        <v>280</v>
      </c>
      <c r="G78" s="184">
        <v>280</v>
      </c>
      <c r="H78" s="184">
        <v>279</v>
      </c>
      <c r="I78" s="184">
        <v>280</v>
      </c>
      <c r="J78" s="184">
        <v>280</v>
      </c>
      <c r="K78" s="184">
        <v>282</v>
      </c>
      <c r="L78" s="184">
        <v>282</v>
      </c>
      <c r="M78" s="185">
        <v>281</v>
      </c>
      <c r="N78" s="182" t="s">
        <v>1878</v>
      </c>
      <c r="O78" s="182" t="s">
        <v>1879</v>
      </c>
      <c r="P78" s="182" t="s">
        <v>1880</v>
      </c>
      <c r="Q78" s="182" t="s">
        <v>1886</v>
      </c>
      <c r="R78" s="186">
        <f t="shared" si="7"/>
        <v>4.8619979835685233E-3</v>
      </c>
      <c r="S78" s="186">
        <f t="shared" si="8"/>
        <v>4.829990355489009E-3</v>
      </c>
      <c r="T78" s="186">
        <f t="shared" si="9"/>
        <v>4.829990355489009E-3</v>
      </c>
      <c r="U78" s="186">
        <f t="shared" si="10"/>
        <v>8.956827612783912E-4</v>
      </c>
      <c r="V78" s="187" t="b">
        <f t="shared" si="11"/>
        <v>0</v>
      </c>
      <c r="W78" s="188" t="str">
        <f t="shared" si="12"/>
        <v>182</v>
      </c>
      <c r="X78" s="181" t="s">
        <v>2033</v>
      </c>
      <c r="Y78" s="181" t="b">
        <f t="shared" si="13"/>
        <v>1</v>
      </c>
    </row>
    <row r="79" spans="1:25" s="181" customFormat="1" ht="14.5">
      <c r="A79" s="181" t="s">
        <v>2035</v>
      </c>
      <c r="B79" s="182" t="s">
        <v>2036</v>
      </c>
      <c r="C79" s="182" t="s">
        <v>1877</v>
      </c>
      <c r="D79" s="183">
        <v>182205</v>
      </c>
      <c r="E79" s="184">
        <v>222</v>
      </c>
      <c r="F79" s="184">
        <v>222</v>
      </c>
      <c r="G79" s="184">
        <v>222</v>
      </c>
      <c r="H79" s="184">
        <v>224</v>
      </c>
      <c r="I79" s="184">
        <v>226</v>
      </c>
      <c r="J79" s="184">
        <v>227</v>
      </c>
      <c r="K79" s="184">
        <v>226</v>
      </c>
      <c r="L79" s="184">
        <v>227</v>
      </c>
      <c r="M79" s="185">
        <v>226</v>
      </c>
      <c r="N79" s="182" t="s">
        <v>1878</v>
      </c>
      <c r="O79" s="182" t="s">
        <v>1879</v>
      </c>
      <c r="P79" s="182" t="s">
        <v>1880</v>
      </c>
      <c r="Q79" s="182" t="s">
        <v>1886</v>
      </c>
      <c r="R79" s="186">
        <f t="shared" si="7"/>
        <v>3.9103613675675669E-3</v>
      </c>
      <c r="S79" s="186">
        <f t="shared" si="8"/>
        <v>3.8846185777242563E-3</v>
      </c>
      <c r="T79" s="186">
        <f t="shared" si="9"/>
        <v>3.8846185777242563E-3</v>
      </c>
      <c r="U79" s="186">
        <f t="shared" si="10"/>
        <v>7.2037118878617943E-4</v>
      </c>
      <c r="V79" s="187" t="b">
        <f t="shared" si="11"/>
        <v>0</v>
      </c>
      <c r="W79" s="188" t="str">
        <f t="shared" si="12"/>
        <v>182</v>
      </c>
      <c r="X79" s="181" t="s">
        <v>2035</v>
      </c>
      <c r="Y79" s="181" t="b">
        <f t="shared" si="13"/>
        <v>1</v>
      </c>
    </row>
    <row r="80" spans="1:25" s="181" customFormat="1" ht="14.5">
      <c r="A80" s="181" t="s">
        <v>2037</v>
      </c>
      <c r="B80" s="182" t="s">
        <v>2038</v>
      </c>
      <c r="C80" s="182" t="s">
        <v>1877</v>
      </c>
      <c r="D80" s="183">
        <v>182206</v>
      </c>
      <c r="E80" s="184">
        <v>46</v>
      </c>
      <c r="F80" s="184">
        <v>46</v>
      </c>
      <c r="G80" s="184">
        <v>46</v>
      </c>
      <c r="H80" s="184">
        <v>46</v>
      </c>
      <c r="I80" s="184">
        <v>46</v>
      </c>
      <c r="J80" s="184">
        <v>46</v>
      </c>
      <c r="K80" s="184">
        <v>46</v>
      </c>
      <c r="L80" s="184">
        <v>46</v>
      </c>
      <c r="M80" s="185">
        <v>46</v>
      </c>
      <c r="N80" s="182" t="s">
        <v>1878</v>
      </c>
      <c r="O80" s="182" t="s">
        <v>1879</v>
      </c>
      <c r="P80" s="182" t="s">
        <v>1880</v>
      </c>
      <c r="Q80" s="182" t="s">
        <v>1886</v>
      </c>
      <c r="R80" s="186">
        <f t="shared" si="7"/>
        <v>7.9591426065534539E-4</v>
      </c>
      <c r="S80" s="186">
        <f t="shared" si="8"/>
        <v>7.9067457776688403E-4</v>
      </c>
      <c r="T80" s="186">
        <f t="shared" si="9"/>
        <v>7.9067457776688403E-4</v>
      </c>
      <c r="U80" s="186">
        <f t="shared" si="10"/>
        <v>1.4662422426621352E-4</v>
      </c>
      <c r="V80" s="187" t="b">
        <f t="shared" si="11"/>
        <v>0</v>
      </c>
      <c r="W80" s="188" t="str">
        <f t="shared" si="12"/>
        <v>182</v>
      </c>
      <c r="X80" s="181" t="s">
        <v>2037</v>
      </c>
      <c r="Y80" s="181" t="b">
        <f t="shared" si="13"/>
        <v>1</v>
      </c>
    </row>
    <row r="81" spans="1:25" s="181" customFormat="1" ht="14.5">
      <c r="A81" s="181" t="s">
        <v>2039</v>
      </c>
      <c r="B81" s="182" t="s">
        <v>2040</v>
      </c>
      <c r="C81" s="182" t="s">
        <v>1877</v>
      </c>
      <c r="D81" s="183">
        <v>182207</v>
      </c>
      <c r="E81" s="184">
        <v>34</v>
      </c>
      <c r="F81" s="184">
        <v>34</v>
      </c>
      <c r="G81" s="184">
        <v>34</v>
      </c>
      <c r="H81" s="184">
        <v>34</v>
      </c>
      <c r="I81" s="184">
        <v>34</v>
      </c>
      <c r="J81" s="184">
        <v>34</v>
      </c>
      <c r="K81" s="184">
        <v>34</v>
      </c>
      <c r="L81" s="184">
        <v>34</v>
      </c>
      <c r="M81" s="185">
        <v>34</v>
      </c>
      <c r="N81" s="182" t="s">
        <v>1878</v>
      </c>
      <c r="O81" s="182" t="s">
        <v>1879</v>
      </c>
      <c r="P81" s="182" t="s">
        <v>1880</v>
      </c>
      <c r="Q81" s="182" t="s">
        <v>1886</v>
      </c>
      <c r="R81" s="186">
        <f t="shared" si="7"/>
        <v>5.8828445352786403E-4</v>
      </c>
      <c r="S81" s="186">
        <f t="shared" si="8"/>
        <v>5.8441164443639255E-4</v>
      </c>
      <c r="T81" s="186">
        <f t="shared" si="9"/>
        <v>5.8441164443639255E-4</v>
      </c>
      <c r="U81" s="186">
        <f t="shared" si="10"/>
        <v>1.0837442663154912E-4</v>
      </c>
      <c r="V81" s="187" t="b">
        <f t="shared" si="11"/>
        <v>0</v>
      </c>
      <c r="W81" s="188" t="str">
        <f t="shared" si="12"/>
        <v>182</v>
      </c>
      <c r="X81" s="181" t="s">
        <v>2039</v>
      </c>
      <c r="Y81" s="181" t="b">
        <f t="shared" si="13"/>
        <v>1</v>
      </c>
    </row>
    <row r="82" spans="1:25" s="181" customFormat="1" ht="14.5">
      <c r="A82" s="181" t="s">
        <v>2041</v>
      </c>
      <c r="B82" s="182" t="s">
        <v>2042</v>
      </c>
      <c r="C82" s="182" t="s">
        <v>1877</v>
      </c>
      <c r="D82" s="183">
        <v>182208</v>
      </c>
      <c r="E82" s="184">
        <v>85</v>
      </c>
      <c r="F82" s="184">
        <v>85</v>
      </c>
      <c r="G82" s="184">
        <v>85</v>
      </c>
      <c r="H82" s="184">
        <v>85</v>
      </c>
      <c r="I82" s="184">
        <v>85</v>
      </c>
      <c r="J82" s="184">
        <v>85</v>
      </c>
      <c r="K82" s="184">
        <v>85</v>
      </c>
      <c r="L82" s="184">
        <v>85</v>
      </c>
      <c r="M82" s="185">
        <v>85</v>
      </c>
      <c r="N82" s="182" t="s">
        <v>1878</v>
      </c>
      <c r="O82" s="182" t="s">
        <v>1879</v>
      </c>
      <c r="P82" s="182" t="s">
        <v>1880</v>
      </c>
      <c r="Q82" s="182" t="s">
        <v>1886</v>
      </c>
      <c r="R82" s="186">
        <f t="shared" si="7"/>
        <v>1.47071113381966E-3</v>
      </c>
      <c r="S82" s="186">
        <f t="shared" si="8"/>
        <v>1.4610291110909814E-3</v>
      </c>
      <c r="T82" s="186">
        <f t="shared" si="9"/>
        <v>1.4610291110909814E-3</v>
      </c>
      <c r="U82" s="186">
        <f t="shared" si="10"/>
        <v>2.7093606657887278E-4</v>
      </c>
      <c r="V82" s="187" t="b">
        <f t="shared" si="11"/>
        <v>0</v>
      </c>
      <c r="W82" s="188" t="str">
        <f t="shared" si="12"/>
        <v>182</v>
      </c>
      <c r="X82" s="181" t="s">
        <v>2041</v>
      </c>
      <c r="Y82" s="181" t="b">
        <f t="shared" si="13"/>
        <v>1</v>
      </c>
    </row>
    <row r="83" spans="1:25" s="181" customFormat="1" ht="14.5">
      <c r="A83" s="181" t="s">
        <v>2043</v>
      </c>
      <c r="B83" s="182" t="s">
        <v>2044</v>
      </c>
      <c r="C83" s="182" t="s">
        <v>1877</v>
      </c>
      <c r="D83" s="183">
        <v>182209</v>
      </c>
      <c r="E83" s="184">
        <v>726.5</v>
      </c>
      <c r="F83" s="184">
        <v>726.5</v>
      </c>
      <c r="G83" s="184">
        <v>727.5</v>
      </c>
      <c r="H83" s="184">
        <v>726.5</v>
      </c>
      <c r="I83" s="184">
        <v>716.5</v>
      </c>
      <c r="J83" s="184">
        <v>716.5</v>
      </c>
      <c r="K83" s="184">
        <v>716.5</v>
      </c>
      <c r="L83" s="184">
        <v>716.5</v>
      </c>
      <c r="M83" s="185">
        <v>726.5</v>
      </c>
      <c r="N83" s="182" t="s">
        <v>1878</v>
      </c>
      <c r="O83" s="182" t="s">
        <v>1879</v>
      </c>
      <c r="P83" s="182" t="s">
        <v>1880</v>
      </c>
      <c r="Q83" s="182" t="s">
        <v>1881</v>
      </c>
      <c r="R83" s="186">
        <f t="shared" si="7"/>
        <v>1.2570254573176272E-2</v>
      </c>
      <c r="S83" s="186">
        <f t="shared" si="8"/>
        <v>1.2487501755383506E-2</v>
      </c>
      <c r="T83" s="186">
        <f t="shared" si="9"/>
        <v>1.2487501755383506E-2</v>
      </c>
      <c r="U83" s="186">
        <f t="shared" si="10"/>
        <v>2.3157064984653066E-3</v>
      </c>
      <c r="V83" s="187" t="b">
        <f t="shared" si="11"/>
        <v>0</v>
      </c>
      <c r="W83" s="188" t="str">
        <f t="shared" si="12"/>
        <v>182</v>
      </c>
      <c r="X83" s="181" t="s">
        <v>2043</v>
      </c>
      <c r="Y83" s="181" t="b">
        <f t="shared" si="13"/>
        <v>1</v>
      </c>
    </row>
    <row r="84" spans="1:25" s="181" customFormat="1" ht="14.5">
      <c r="A84" s="181" t="s">
        <v>2045</v>
      </c>
      <c r="B84" s="182" t="s">
        <v>2046</v>
      </c>
      <c r="C84" s="182" t="s">
        <v>1877</v>
      </c>
      <c r="D84" s="183">
        <v>182211</v>
      </c>
      <c r="E84" s="184">
        <v>34</v>
      </c>
      <c r="F84" s="184">
        <v>34</v>
      </c>
      <c r="G84" s="184">
        <v>34</v>
      </c>
      <c r="H84" s="184">
        <v>34</v>
      </c>
      <c r="I84" s="184">
        <v>34</v>
      </c>
      <c r="J84" s="184">
        <v>34</v>
      </c>
      <c r="K84" s="184">
        <v>34</v>
      </c>
      <c r="L84" s="184">
        <v>34</v>
      </c>
      <c r="M84" s="185">
        <v>34</v>
      </c>
      <c r="N84" s="182" t="s">
        <v>1878</v>
      </c>
      <c r="O84" s="182" t="s">
        <v>1879</v>
      </c>
      <c r="P84" s="182" t="s">
        <v>1880</v>
      </c>
      <c r="Q84" s="182" t="s">
        <v>1886</v>
      </c>
      <c r="R84" s="186">
        <f t="shared" si="7"/>
        <v>5.8828445352786403E-4</v>
      </c>
      <c r="S84" s="186">
        <f t="shared" si="8"/>
        <v>5.8441164443639255E-4</v>
      </c>
      <c r="T84" s="186">
        <f t="shared" si="9"/>
        <v>5.8441164443639255E-4</v>
      </c>
      <c r="U84" s="186">
        <f t="shared" si="10"/>
        <v>1.0837442663154912E-4</v>
      </c>
      <c r="V84" s="187" t="b">
        <f t="shared" si="11"/>
        <v>0</v>
      </c>
      <c r="W84" s="188" t="str">
        <f t="shared" si="12"/>
        <v>182</v>
      </c>
      <c r="X84" s="181" t="s">
        <v>2045</v>
      </c>
      <c r="Y84" s="181" t="b">
        <f t="shared" si="13"/>
        <v>1</v>
      </c>
    </row>
    <row r="85" spans="1:25" s="181" customFormat="1" ht="14.5">
      <c r="A85" s="181" t="s">
        <v>2047</v>
      </c>
      <c r="B85" s="182" t="s">
        <v>2048</v>
      </c>
      <c r="C85" s="182" t="s">
        <v>1877</v>
      </c>
      <c r="D85" s="183">
        <v>182212</v>
      </c>
      <c r="E85" s="184">
        <v>65.5</v>
      </c>
      <c r="F85" s="184">
        <v>65.5</v>
      </c>
      <c r="G85" s="184">
        <v>65.5</v>
      </c>
      <c r="H85" s="184">
        <v>65.5</v>
      </c>
      <c r="I85" s="184">
        <v>65.5</v>
      </c>
      <c r="J85" s="184">
        <v>65.5</v>
      </c>
      <c r="K85" s="184">
        <v>65.5</v>
      </c>
      <c r="L85" s="184">
        <v>65.5</v>
      </c>
      <c r="M85" s="185">
        <v>65.5</v>
      </c>
      <c r="N85" s="182" t="s">
        <v>1878</v>
      </c>
      <c r="O85" s="182" t="s">
        <v>1879</v>
      </c>
      <c r="P85" s="182" t="s">
        <v>1880</v>
      </c>
      <c r="Q85" s="182" t="s">
        <v>1886</v>
      </c>
      <c r="R85" s="186">
        <f t="shared" si="7"/>
        <v>1.1333126972375028E-3</v>
      </c>
      <c r="S85" s="186">
        <f t="shared" si="8"/>
        <v>1.1258518444289328E-3</v>
      </c>
      <c r="T85" s="186">
        <f t="shared" si="9"/>
        <v>1.1258518444289328E-3</v>
      </c>
      <c r="U85" s="186">
        <f t="shared" si="10"/>
        <v>2.0878014542254314E-4</v>
      </c>
      <c r="V85" s="187" t="b">
        <f t="shared" si="11"/>
        <v>0</v>
      </c>
      <c r="W85" s="188" t="str">
        <f t="shared" si="12"/>
        <v>182</v>
      </c>
      <c r="X85" s="181" t="s">
        <v>2047</v>
      </c>
      <c r="Y85" s="181" t="b">
        <f t="shared" si="13"/>
        <v>1</v>
      </c>
    </row>
    <row r="86" spans="1:25" s="181" customFormat="1" ht="14.5">
      <c r="A86" s="181" t="s">
        <v>2049</v>
      </c>
      <c r="B86" s="182" t="s">
        <v>2050</v>
      </c>
      <c r="C86" s="182" t="s">
        <v>1877</v>
      </c>
      <c r="D86" s="183">
        <v>182213</v>
      </c>
      <c r="E86" s="184">
        <v>27</v>
      </c>
      <c r="F86" s="184">
        <v>26</v>
      </c>
      <c r="G86" s="184">
        <v>27</v>
      </c>
      <c r="H86" s="184">
        <v>27</v>
      </c>
      <c r="I86" s="184">
        <v>27</v>
      </c>
      <c r="J86" s="184">
        <v>27</v>
      </c>
      <c r="K86" s="184">
        <v>27</v>
      </c>
      <c r="L86" s="184">
        <v>27</v>
      </c>
      <c r="M86" s="185">
        <v>27</v>
      </c>
      <c r="N86" s="182" t="s">
        <v>1878</v>
      </c>
      <c r="O86" s="182" t="s">
        <v>1879</v>
      </c>
      <c r="P86" s="182" t="s">
        <v>1880</v>
      </c>
      <c r="Q86" s="182" t="s">
        <v>1886</v>
      </c>
      <c r="R86" s="186">
        <f t="shared" si="7"/>
        <v>4.6716706603683322E-4</v>
      </c>
      <c r="S86" s="186">
        <f t="shared" si="8"/>
        <v>4.6409159999360588E-4</v>
      </c>
      <c r="T86" s="186">
        <f t="shared" si="9"/>
        <v>4.6409159999360588E-4</v>
      </c>
      <c r="U86" s="186">
        <f t="shared" si="10"/>
        <v>8.6062044677994882E-5</v>
      </c>
      <c r="V86" s="187" t="b">
        <f t="shared" si="11"/>
        <v>0</v>
      </c>
      <c r="W86" s="188" t="str">
        <f t="shared" si="12"/>
        <v>182</v>
      </c>
      <c r="X86" s="181" t="s">
        <v>2049</v>
      </c>
      <c r="Y86" s="181" t="b">
        <f t="shared" si="13"/>
        <v>1</v>
      </c>
    </row>
    <row r="87" spans="1:25" s="181" customFormat="1" ht="14.5">
      <c r="A87" s="181" t="s">
        <v>2051</v>
      </c>
      <c r="B87" s="182" t="s">
        <v>2052</v>
      </c>
      <c r="C87" s="182" t="s">
        <v>1877</v>
      </c>
      <c r="D87" s="183">
        <v>182214</v>
      </c>
      <c r="E87" s="184">
        <v>253</v>
      </c>
      <c r="F87" s="184">
        <v>253</v>
      </c>
      <c r="G87" s="184">
        <v>254</v>
      </c>
      <c r="H87" s="184">
        <v>254</v>
      </c>
      <c r="I87" s="184">
        <v>254</v>
      </c>
      <c r="J87" s="184">
        <v>254</v>
      </c>
      <c r="K87" s="184">
        <v>256</v>
      </c>
      <c r="L87" s="184">
        <v>255</v>
      </c>
      <c r="M87" s="185">
        <v>256</v>
      </c>
      <c r="N87" s="182" t="s">
        <v>1878</v>
      </c>
      <c r="O87" s="182" t="s">
        <v>1879</v>
      </c>
      <c r="P87" s="182" t="s">
        <v>1880</v>
      </c>
      <c r="Q87" s="182" t="s">
        <v>1886</v>
      </c>
      <c r="R87" s="186">
        <f t="shared" si="7"/>
        <v>4.4294358853862702E-3</v>
      </c>
      <c r="S87" s="186">
        <f t="shared" si="8"/>
        <v>4.4002759110504854E-3</v>
      </c>
      <c r="T87" s="186">
        <f t="shared" si="9"/>
        <v>4.4002759110504854E-3</v>
      </c>
      <c r="U87" s="186">
        <f t="shared" si="10"/>
        <v>8.1599568287284044E-4</v>
      </c>
      <c r="V87" s="187" t="b">
        <f t="shared" si="11"/>
        <v>0</v>
      </c>
      <c r="W87" s="188" t="str">
        <f t="shared" si="12"/>
        <v>182</v>
      </c>
      <c r="X87" s="181" t="s">
        <v>2051</v>
      </c>
      <c r="Y87" s="181" t="b">
        <f t="shared" si="13"/>
        <v>1</v>
      </c>
    </row>
    <row r="88" spans="1:25" s="181" customFormat="1" ht="14.5">
      <c r="A88" s="181" t="s">
        <v>2053</v>
      </c>
      <c r="B88" s="182" t="s">
        <v>2054</v>
      </c>
      <c r="C88" s="182" t="s">
        <v>1877</v>
      </c>
      <c r="D88" s="183">
        <v>182215</v>
      </c>
      <c r="E88" s="184">
        <v>77</v>
      </c>
      <c r="F88" s="184">
        <v>77</v>
      </c>
      <c r="G88" s="184">
        <v>77</v>
      </c>
      <c r="H88" s="184">
        <v>77</v>
      </c>
      <c r="I88" s="184">
        <v>77</v>
      </c>
      <c r="J88" s="184">
        <v>77</v>
      </c>
      <c r="K88" s="184">
        <v>77</v>
      </c>
      <c r="L88" s="184">
        <v>77</v>
      </c>
      <c r="M88" s="185">
        <v>77</v>
      </c>
      <c r="N88" s="182" t="s">
        <v>1878</v>
      </c>
      <c r="O88" s="182" t="s">
        <v>1879</v>
      </c>
      <c r="P88" s="182" t="s">
        <v>1880</v>
      </c>
      <c r="Q88" s="182" t="s">
        <v>1886</v>
      </c>
      <c r="R88" s="186">
        <f t="shared" si="7"/>
        <v>1.3322912624013391E-3</v>
      </c>
      <c r="S88" s="186">
        <f t="shared" si="8"/>
        <v>1.3235204888706537E-3</v>
      </c>
      <c r="T88" s="186">
        <f t="shared" si="9"/>
        <v>1.3235204888706537E-3</v>
      </c>
      <c r="U88" s="186">
        <f t="shared" si="10"/>
        <v>2.4543620148909654E-4</v>
      </c>
      <c r="V88" s="187" t="b">
        <f t="shared" si="11"/>
        <v>0</v>
      </c>
      <c r="W88" s="188" t="str">
        <f t="shared" si="12"/>
        <v>182</v>
      </c>
      <c r="X88" s="181" t="s">
        <v>2053</v>
      </c>
      <c r="Y88" s="181" t="b">
        <f t="shared" si="13"/>
        <v>1</v>
      </c>
    </row>
    <row r="89" spans="1:25" s="181" customFormat="1" ht="14.5">
      <c r="A89" s="181" t="s">
        <v>2055</v>
      </c>
      <c r="B89" s="182" t="s">
        <v>2056</v>
      </c>
      <c r="C89" s="182" t="s">
        <v>1877</v>
      </c>
      <c r="D89" s="183">
        <v>182216</v>
      </c>
      <c r="E89" s="184">
        <v>161</v>
      </c>
      <c r="F89" s="184">
        <v>163</v>
      </c>
      <c r="G89" s="184">
        <v>163</v>
      </c>
      <c r="H89" s="184">
        <v>160</v>
      </c>
      <c r="I89" s="184">
        <v>161</v>
      </c>
      <c r="J89" s="184">
        <v>162</v>
      </c>
      <c r="K89" s="184">
        <v>163</v>
      </c>
      <c r="L89" s="184">
        <v>162</v>
      </c>
      <c r="M89" s="185">
        <v>162</v>
      </c>
      <c r="N89" s="182" t="s">
        <v>1878</v>
      </c>
      <c r="O89" s="182" t="s">
        <v>1879</v>
      </c>
      <c r="P89" s="182" t="s">
        <v>1880</v>
      </c>
      <c r="Q89" s="182" t="s">
        <v>1886</v>
      </c>
      <c r="R89" s="186">
        <f t="shared" si="7"/>
        <v>2.8030023962209993E-3</v>
      </c>
      <c r="S89" s="186">
        <f t="shared" si="8"/>
        <v>2.7845495999616354E-3</v>
      </c>
      <c r="T89" s="186">
        <f t="shared" si="9"/>
        <v>2.7845495999616354E-3</v>
      </c>
      <c r="U89" s="186">
        <f t="shared" si="10"/>
        <v>5.1637226806796927E-4</v>
      </c>
      <c r="V89" s="187" t="b">
        <f t="shared" si="11"/>
        <v>0</v>
      </c>
      <c r="W89" s="188" t="str">
        <f t="shared" si="12"/>
        <v>182</v>
      </c>
      <c r="X89" s="181" t="s">
        <v>2055</v>
      </c>
      <c r="Y89" s="181" t="b">
        <f t="shared" si="13"/>
        <v>1</v>
      </c>
    </row>
    <row r="90" spans="1:25" s="181" customFormat="1" ht="14.5">
      <c r="A90" s="181" t="s">
        <v>2057</v>
      </c>
      <c r="B90" s="182" t="s">
        <v>2058</v>
      </c>
      <c r="C90" s="182" t="s">
        <v>1877</v>
      </c>
      <c r="D90" s="183">
        <v>182217</v>
      </c>
      <c r="E90" s="184">
        <v>370</v>
      </c>
      <c r="F90" s="184">
        <v>370</v>
      </c>
      <c r="G90" s="184">
        <v>370</v>
      </c>
      <c r="H90" s="184">
        <v>369</v>
      </c>
      <c r="I90" s="184">
        <v>369</v>
      </c>
      <c r="J90" s="184">
        <v>369</v>
      </c>
      <c r="K90" s="184">
        <v>369</v>
      </c>
      <c r="L90" s="184">
        <v>369</v>
      </c>
      <c r="M90" s="185">
        <v>369</v>
      </c>
      <c r="N90" s="182" t="s">
        <v>1878</v>
      </c>
      <c r="O90" s="182" t="s">
        <v>1879</v>
      </c>
      <c r="P90" s="182" t="s">
        <v>1880</v>
      </c>
      <c r="Q90" s="182" t="s">
        <v>1881</v>
      </c>
      <c r="R90" s="186">
        <f t="shared" si="7"/>
        <v>6.384616569170054E-3</v>
      </c>
      <c r="S90" s="186">
        <f t="shared" si="8"/>
        <v>6.3425851999126138E-3</v>
      </c>
      <c r="T90" s="186">
        <f t="shared" si="9"/>
        <v>6.3425851999126138E-3</v>
      </c>
      <c r="U90" s="186">
        <f t="shared" si="10"/>
        <v>1.1761812772659302E-3</v>
      </c>
      <c r="V90" s="187" t="b">
        <f t="shared" si="11"/>
        <v>0</v>
      </c>
      <c r="W90" s="188" t="str">
        <f t="shared" si="12"/>
        <v>182</v>
      </c>
      <c r="X90" s="181" t="s">
        <v>2057</v>
      </c>
      <c r="Y90" s="181" t="b">
        <f t="shared" si="13"/>
        <v>1</v>
      </c>
    </row>
    <row r="91" spans="1:25" s="181" customFormat="1" ht="14.5">
      <c r="A91" s="181" t="s">
        <v>2059</v>
      </c>
      <c r="B91" s="182" t="s">
        <v>2060</v>
      </c>
      <c r="C91" s="182" t="s">
        <v>1877</v>
      </c>
      <c r="D91" s="183">
        <v>182218</v>
      </c>
      <c r="E91" s="184">
        <v>564</v>
      </c>
      <c r="F91" s="184">
        <v>564</v>
      </c>
      <c r="G91" s="184">
        <v>564</v>
      </c>
      <c r="H91" s="184">
        <v>564</v>
      </c>
      <c r="I91" s="184">
        <v>564</v>
      </c>
      <c r="J91" s="184">
        <v>563</v>
      </c>
      <c r="K91" s="184">
        <v>564</v>
      </c>
      <c r="L91" s="184">
        <v>564</v>
      </c>
      <c r="M91" s="185">
        <v>564</v>
      </c>
      <c r="N91" s="182" t="s">
        <v>1878</v>
      </c>
      <c r="O91" s="182" t="s">
        <v>1879</v>
      </c>
      <c r="P91" s="182" t="s">
        <v>1880</v>
      </c>
      <c r="Q91" s="182" t="s">
        <v>1881</v>
      </c>
      <c r="R91" s="186">
        <f t="shared" si="7"/>
        <v>9.7586009349916267E-3</v>
      </c>
      <c r="S91" s="186">
        <f t="shared" si="8"/>
        <v>9.6943578665330994E-3</v>
      </c>
      <c r="T91" s="186">
        <f t="shared" si="9"/>
        <v>9.6943578665330994E-3</v>
      </c>
      <c r="U91" s="186">
        <f t="shared" si="10"/>
        <v>1.7977404888292266E-3</v>
      </c>
      <c r="V91" s="187" t="b">
        <f t="shared" si="11"/>
        <v>0</v>
      </c>
      <c r="W91" s="188" t="str">
        <f t="shared" si="12"/>
        <v>182</v>
      </c>
      <c r="X91" s="181" t="s">
        <v>2059</v>
      </c>
      <c r="Y91" s="181" t="b">
        <f t="shared" si="13"/>
        <v>1</v>
      </c>
    </row>
    <row r="92" spans="1:25" s="181" customFormat="1" ht="14.5">
      <c r="A92" s="181" t="s">
        <v>2061</v>
      </c>
      <c r="B92" s="182" t="s">
        <v>2062</v>
      </c>
      <c r="C92" s="182" t="s">
        <v>1877</v>
      </c>
      <c r="D92" s="183">
        <v>182219</v>
      </c>
      <c r="E92" s="184">
        <v>219</v>
      </c>
      <c r="F92" s="184">
        <v>220</v>
      </c>
      <c r="G92" s="184">
        <v>220</v>
      </c>
      <c r="H92" s="184">
        <v>221</v>
      </c>
      <c r="I92" s="184">
        <v>221</v>
      </c>
      <c r="J92" s="184">
        <v>222</v>
      </c>
      <c r="K92" s="184">
        <v>224</v>
      </c>
      <c r="L92" s="184">
        <v>224</v>
      </c>
      <c r="M92" s="185">
        <v>224</v>
      </c>
      <c r="N92" s="182" t="s">
        <v>1878</v>
      </c>
      <c r="O92" s="182" t="s">
        <v>1879</v>
      </c>
      <c r="P92" s="182" t="s">
        <v>1880</v>
      </c>
      <c r="Q92" s="182" t="s">
        <v>1886</v>
      </c>
      <c r="R92" s="186">
        <f t="shared" si="7"/>
        <v>3.8757563997129864E-3</v>
      </c>
      <c r="S92" s="186">
        <f t="shared" si="8"/>
        <v>3.8502414221691745E-3</v>
      </c>
      <c r="T92" s="186">
        <f t="shared" si="9"/>
        <v>3.8502414221691745E-3</v>
      </c>
      <c r="U92" s="186">
        <f t="shared" si="10"/>
        <v>7.1399622251373536E-4</v>
      </c>
      <c r="V92" s="187" t="b">
        <f t="shared" si="11"/>
        <v>0</v>
      </c>
      <c r="W92" s="188" t="str">
        <f t="shared" si="12"/>
        <v>182</v>
      </c>
      <c r="X92" s="181" t="s">
        <v>2061</v>
      </c>
      <c r="Y92" s="181" t="b">
        <f t="shared" si="13"/>
        <v>1</v>
      </c>
    </row>
    <row r="93" spans="1:25" s="181" customFormat="1" ht="14.5">
      <c r="A93" s="181" t="s">
        <v>2063</v>
      </c>
      <c r="B93" s="182" t="s">
        <v>2064</v>
      </c>
      <c r="C93" s="182" t="s">
        <v>1877</v>
      </c>
      <c r="D93" s="183">
        <v>182227</v>
      </c>
      <c r="E93" s="184">
        <v>592</v>
      </c>
      <c r="F93" s="184">
        <v>593</v>
      </c>
      <c r="G93" s="184">
        <v>593</v>
      </c>
      <c r="H93" s="184">
        <v>594</v>
      </c>
      <c r="I93" s="184">
        <v>591</v>
      </c>
      <c r="J93" s="184">
        <v>593</v>
      </c>
      <c r="K93" s="184">
        <v>595</v>
      </c>
      <c r="L93" s="184">
        <v>595</v>
      </c>
      <c r="M93" s="185">
        <v>594</v>
      </c>
      <c r="N93" s="182" t="s">
        <v>1878</v>
      </c>
      <c r="O93" s="182" t="s">
        <v>1879</v>
      </c>
      <c r="P93" s="182" t="s">
        <v>1880</v>
      </c>
      <c r="Q93" s="182" t="s">
        <v>1886</v>
      </c>
      <c r="R93" s="186">
        <f t="shared" si="7"/>
        <v>1.0277675452810331E-2</v>
      </c>
      <c r="S93" s="186">
        <f t="shared" si="8"/>
        <v>1.021001519985933E-2</v>
      </c>
      <c r="T93" s="186">
        <f t="shared" si="9"/>
        <v>1.021001519985933E-2</v>
      </c>
      <c r="U93" s="186">
        <f t="shared" si="10"/>
        <v>1.8933649829158874E-3</v>
      </c>
      <c r="V93" s="187" t="b">
        <f t="shared" si="11"/>
        <v>0</v>
      </c>
      <c r="W93" s="188" t="str">
        <f t="shared" si="12"/>
        <v>182</v>
      </c>
      <c r="X93" s="181" t="s">
        <v>2063</v>
      </c>
      <c r="Y93" s="181" t="b">
        <f t="shared" si="13"/>
        <v>1</v>
      </c>
    </row>
    <row r="94" spans="1:25" s="181" customFormat="1" ht="14.5">
      <c r="A94" s="181" t="s">
        <v>2065</v>
      </c>
      <c r="B94" s="182" t="s">
        <v>2066</v>
      </c>
      <c r="C94" s="182" t="s">
        <v>1877</v>
      </c>
      <c r="D94" s="183">
        <v>182231</v>
      </c>
      <c r="E94" s="184">
        <v>870.7</v>
      </c>
      <c r="F94" s="184">
        <v>870.7</v>
      </c>
      <c r="G94" s="184">
        <v>869.7</v>
      </c>
      <c r="H94" s="184">
        <v>869.7</v>
      </c>
      <c r="I94" s="184">
        <v>869.7</v>
      </c>
      <c r="J94" s="184">
        <v>866.9</v>
      </c>
      <c r="K94" s="184">
        <v>865.7</v>
      </c>
      <c r="L94" s="184">
        <v>866.7</v>
      </c>
      <c r="M94" s="185">
        <v>867.7</v>
      </c>
      <c r="N94" s="182" t="s">
        <v>1878</v>
      </c>
      <c r="O94" s="182" t="s">
        <v>1879</v>
      </c>
      <c r="P94" s="182" t="s">
        <v>1880</v>
      </c>
      <c r="Q94" s="182" t="s">
        <v>1886</v>
      </c>
      <c r="R94" s="186">
        <f t="shared" si="7"/>
        <v>1.5013365303709636E-2</v>
      </c>
      <c r="S94" s="186">
        <f t="shared" si="8"/>
        <v>1.491452893757229E-2</v>
      </c>
      <c r="T94" s="186">
        <f t="shared" si="9"/>
        <v>1.491452893757229E-2</v>
      </c>
      <c r="U94" s="186">
        <f t="shared" si="10"/>
        <v>2.7657791172998581E-3</v>
      </c>
      <c r="V94" s="187" t="b">
        <f t="shared" si="11"/>
        <v>0</v>
      </c>
      <c r="W94" s="188" t="str">
        <f t="shared" si="12"/>
        <v>182</v>
      </c>
      <c r="X94" s="181" t="s">
        <v>2065</v>
      </c>
      <c r="Y94" s="181" t="b">
        <f t="shared" si="13"/>
        <v>1</v>
      </c>
    </row>
    <row r="95" spans="1:25" s="181" customFormat="1" ht="14.5">
      <c r="A95" s="181" t="s">
        <v>2067</v>
      </c>
      <c r="B95" s="182" t="s">
        <v>2068</v>
      </c>
      <c r="C95" s="182" t="s">
        <v>1877</v>
      </c>
      <c r="D95" s="183">
        <v>182233</v>
      </c>
      <c r="E95" s="184">
        <v>813.2</v>
      </c>
      <c r="F95" s="184">
        <v>816.2</v>
      </c>
      <c r="G95" s="184">
        <v>814.2</v>
      </c>
      <c r="H95" s="184">
        <v>813.4</v>
      </c>
      <c r="I95" s="184">
        <v>812.2</v>
      </c>
      <c r="J95" s="184">
        <v>815.2</v>
      </c>
      <c r="K95" s="184">
        <v>814.2</v>
      </c>
      <c r="L95" s="184">
        <v>813.2</v>
      </c>
      <c r="M95" s="185">
        <v>816.2</v>
      </c>
      <c r="N95" s="182" t="s">
        <v>1878</v>
      </c>
      <c r="O95" s="182" t="s">
        <v>1879</v>
      </c>
      <c r="P95" s="182" t="s">
        <v>1880</v>
      </c>
      <c r="Q95" s="182" t="s">
        <v>1881</v>
      </c>
      <c r="R95" s="186">
        <f t="shared" si="7"/>
        <v>1.4122287381454195E-2</v>
      </c>
      <c r="S95" s="186">
        <f t="shared" si="8"/>
        <v>1.4029317182028931E-2</v>
      </c>
      <c r="T95" s="186">
        <f t="shared" si="9"/>
        <v>1.4029317182028931E-2</v>
      </c>
      <c r="U95" s="186">
        <f t="shared" si="10"/>
        <v>2.6016237357844234E-3</v>
      </c>
      <c r="V95" s="187" t="b">
        <f t="shared" si="11"/>
        <v>0</v>
      </c>
      <c r="W95" s="188" t="str">
        <f t="shared" si="12"/>
        <v>182</v>
      </c>
      <c r="X95" s="181" t="s">
        <v>2067</v>
      </c>
      <c r="Y95" s="181" t="b">
        <f t="shared" si="13"/>
        <v>1</v>
      </c>
    </row>
    <row r="96" spans="1:25" s="181" customFormat="1" ht="14.5">
      <c r="A96" s="181" t="s">
        <v>2069</v>
      </c>
      <c r="B96" s="182" t="s">
        <v>2070</v>
      </c>
      <c r="C96" s="182" t="s">
        <v>1877</v>
      </c>
      <c r="D96" s="183">
        <v>182235</v>
      </c>
      <c r="E96" s="184">
        <v>197</v>
      </c>
      <c r="F96" s="184">
        <v>196</v>
      </c>
      <c r="G96" s="184">
        <v>197</v>
      </c>
      <c r="H96" s="184">
        <v>197</v>
      </c>
      <c r="I96" s="184">
        <v>197</v>
      </c>
      <c r="J96" s="184">
        <v>197</v>
      </c>
      <c r="K96" s="184">
        <v>197</v>
      </c>
      <c r="L96" s="184">
        <v>197</v>
      </c>
      <c r="M96" s="185">
        <v>197</v>
      </c>
      <c r="N96" s="182" t="s">
        <v>1878</v>
      </c>
      <c r="O96" s="182" t="s">
        <v>1879</v>
      </c>
      <c r="P96" s="182" t="s">
        <v>1880</v>
      </c>
      <c r="Q96" s="182" t="s">
        <v>1886</v>
      </c>
      <c r="R96" s="186">
        <f t="shared" si="7"/>
        <v>3.4085893336761532E-3</v>
      </c>
      <c r="S96" s="186">
        <f t="shared" si="8"/>
        <v>3.3861498221755687E-3</v>
      </c>
      <c r="T96" s="186">
        <f t="shared" si="9"/>
        <v>3.3861498221755687E-3</v>
      </c>
      <c r="U96" s="186">
        <f t="shared" si="10"/>
        <v>6.2793417783574041E-4</v>
      </c>
      <c r="V96" s="187" t="b">
        <f t="shared" si="11"/>
        <v>0</v>
      </c>
      <c r="W96" s="188" t="str">
        <f t="shared" si="12"/>
        <v>182</v>
      </c>
      <c r="X96" s="181" t="s">
        <v>2069</v>
      </c>
      <c r="Y96" s="181" t="b">
        <f t="shared" si="13"/>
        <v>1</v>
      </c>
    </row>
    <row r="97" spans="1:25" s="181" customFormat="1" ht="14.5">
      <c r="A97" s="181" t="s">
        <v>2071</v>
      </c>
      <c r="B97" s="182" t="s">
        <v>2072</v>
      </c>
      <c r="C97" s="182" t="s">
        <v>1877</v>
      </c>
      <c r="D97" s="183">
        <v>182236</v>
      </c>
      <c r="E97" s="184">
        <v>192</v>
      </c>
      <c r="F97" s="184">
        <v>192</v>
      </c>
      <c r="G97" s="184">
        <v>192</v>
      </c>
      <c r="H97" s="184">
        <v>192</v>
      </c>
      <c r="I97" s="184">
        <v>192</v>
      </c>
      <c r="J97" s="184">
        <v>192</v>
      </c>
      <c r="K97" s="184">
        <v>192</v>
      </c>
      <c r="L97" s="184">
        <v>192</v>
      </c>
      <c r="M97" s="185">
        <v>192</v>
      </c>
      <c r="N97" s="182" t="s">
        <v>1878</v>
      </c>
      <c r="O97" s="182" t="s">
        <v>1879</v>
      </c>
      <c r="P97" s="182" t="s">
        <v>1880</v>
      </c>
      <c r="Q97" s="182" t="s">
        <v>1881</v>
      </c>
      <c r="R97" s="186">
        <f t="shared" si="7"/>
        <v>3.3220769140397026E-3</v>
      </c>
      <c r="S97" s="186">
        <f t="shared" si="8"/>
        <v>3.3002069332878641E-3</v>
      </c>
      <c r="T97" s="186">
        <f t="shared" si="9"/>
        <v>3.3002069332878641E-3</v>
      </c>
      <c r="U97" s="186">
        <f t="shared" si="10"/>
        <v>6.1199676215463027E-4</v>
      </c>
      <c r="V97" s="187" t="b">
        <f t="shared" si="11"/>
        <v>0</v>
      </c>
      <c r="W97" s="188" t="str">
        <f t="shared" si="12"/>
        <v>182</v>
      </c>
      <c r="X97" s="181" t="s">
        <v>2071</v>
      </c>
      <c r="Y97" s="181" t="b">
        <f t="shared" si="13"/>
        <v>1</v>
      </c>
    </row>
    <row r="98" spans="1:25" s="181" customFormat="1" ht="14.5">
      <c r="A98" s="181" t="s">
        <v>2073</v>
      </c>
      <c r="B98" s="182" t="s">
        <v>2074</v>
      </c>
      <c r="C98" s="182" t="s">
        <v>1877</v>
      </c>
      <c r="D98" s="183">
        <v>182238</v>
      </c>
      <c r="E98" s="184">
        <v>141</v>
      </c>
      <c r="F98" s="184">
        <v>141</v>
      </c>
      <c r="G98" s="184">
        <v>141</v>
      </c>
      <c r="H98" s="184">
        <v>141</v>
      </c>
      <c r="I98" s="184">
        <v>141</v>
      </c>
      <c r="J98" s="184">
        <v>141</v>
      </c>
      <c r="K98" s="184">
        <v>141</v>
      </c>
      <c r="L98" s="184">
        <v>141</v>
      </c>
      <c r="M98" s="185">
        <v>141</v>
      </c>
      <c r="N98" s="182" t="s">
        <v>1878</v>
      </c>
      <c r="O98" s="182" t="s">
        <v>1879</v>
      </c>
      <c r="P98" s="182" t="s">
        <v>1880</v>
      </c>
      <c r="Q98" s="182" t="s">
        <v>1886</v>
      </c>
      <c r="R98" s="186">
        <f t="shared" si="7"/>
        <v>2.4396502337479067E-3</v>
      </c>
      <c r="S98" s="186">
        <f t="shared" si="8"/>
        <v>2.4235894666332749E-3</v>
      </c>
      <c r="T98" s="186">
        <f t="shared" si="9"/>
        <v>2.4235894666332749E-3</v>
      </c>
      <c r="U98" s="186">
        <f t="shared" si="10"/>
        <v>4.4943512220730665E-4</v>
      </c>
      <c r="V98" s="187" t="b">
        <f t="shared" si="11"/>
        <v>0</v>
      </c>
      <c r="W98" s="188" t="str">
        <f t="shared" si="12"/>
        <v>182</v>
      </c>
      <c r="X98" s="181" t="s">
        <v>2073</v>
      </c>
      <c r="Y98" s="181" t="b">
        <f t="shared" si="13"/>
        <v>1</v>
      </c>
    </row>
    <row r="99" spans="1:25" s="181" customFormat="1" ht="14.5">
      <c r="A99" s="181" t="s">
        <v>2075</v>
      </c>
      <c r="B99" s="182" t="s">
        <v>2076</v>
      </c>
      <c r="C99" s="182" t="s">
        <v>1877</v>
      </c>
      <c r="D99" s="183">
        <v>182240</v>
      </c>
      <c r="E99" s="184">
        <v>30</v>
      </c>
      <c r="F99" s="184">
        <v>30</v>
      </c>
      <c r="G99" s="184">
        <v>30</v>
      </c>
      <c r="H99" s="184">
        <v>31</v>
      </c>
      <c r="I99" s="184">
        <v>31</v>
      </c>
      <c r="J99" s="184">
        <v>33</v>
      </c>
      <c r="K99" s="184">
        <v>34</v>
      </c>
      <c r="L99" s="184">
        <v>34</v>
      </c>
      <c r="M99" s="185">
        <v>34</v>
      </c>
      <c r="N99" s="182" t="s">
        <v>1878</v>
      </c>
      <c r="O99" s="182" t="s">
        <v>1879</v>
      </c>
      <c r="P99" s="182" t="s">
        <v>1880</v>
      </c>
      <c r="Q99" s="182" t="s">
        <v>1886</v>
      </c>
      <c r="R99" s="186">
        <f t="shared" si="7"/>
        <v>5.8828445352786403E-4</v>
      </c>
      <c r="S99" s="186">
        <f t="shared" si="8"/>
        <v>5.8441164443639255E-4</v>
      </c>
      <c r="T99" s="186">
        <f t="shared" si="9"/>
        <v>5.8441164443639255E-4</v>
      </c>
      <c r="U99" s="186">
        <f t="shared" si="10"/>
        <v>1.0837442663154912E-4</v>
      </c>
      <c r="V99" s="187" t="b">
        <f t="shared" si="11"/>
        <v>0</v>
      </c>
      <c r="W99" s="188" t="str">
        <f t="shared" si="12"/>
        <v>182</v>
      </c>
      <c r="X99" s="181" t="s">
        <v>2075</v>
      </c>
      <c r="Y99" s="181" t="b">
        <f t="shared" si="13"/>
        <v>1</v>
      </c>
    </row>
    <row r="100" spans="1:25" s="181" customFormat="1" ht="14.5">
      <c r="A100" s="181" t="s">
        <v>2077</v>
      </c>
      <c r="B100" s="182" t="s">
        <v>2078</v>
      </c>
      <c r="C100" s="182" t="s">
        <v>1877</v>
      </c>
      <c r="D100" s="183">
        <v>182241</v>
      </c>
      <c r="E100" s="184">
        <v>324</v>
      </c>
      <c r="F100" s="184">
        <v>321</v>
      </c>
      <c r="G100" s="184">
        <v>322</v>
      </c>
      <c r="H100" s="184">
        <v>324</v>
      </c>
      <c r="I100" s="184">
        <v>323</v>
      </c>
      <c r="J100" s="184">
        <v>319</v>
      </c>
      <c r="K100" s="184">
        <v>321</v>
      </c>
      <c r="L100" s="184">
        <v>321</v>
      </c>
      <c r="M100" s="185">
        <v>322</v>
      </c>
      <c r="N100" s="182" t="s">
        <v>1878</v>
      </c>
      <c r="O100" s="182" t="s">
        <v>1879</v>
      </c>
      <c r="P100" s="182" t="s">
        <v>1880</v>
      </c>
      <c r="Q100" s="182" t="s">
        <v>1881</v>
      </c>
      <c r="R100" s="186">
        <f t="shared" si="7"/>
        <v>5.5713998245874178E-3</v>
      </c>
      <c r="S100" s="186">
        <f t="shared" si="8"/>
        <v>5.5347220443681885E-3</v>
      </c>
      <c r="T100" s="186">
        <f t="shared" si="9"/>
        <v>5.5347220443681885E-3</v>
      </c>
      <c r="U100" s="186">
        <f t="shared" si="10"/>
        <v>1.0263695698634946E-3</v>
      </c>
      <c r="V100" s="187" t="b">
        <f t="shared" si="11"/>
        <v>0</v>
      </c>
      <c r="W100" s="188" t="str">
        <f t="shared" si="12"/>
        <v>182</v>
      </c>
      <c r="X100" s="181" t="s">
        <v>2077</v>
      </c>
      <c r="Y100" s="181" t="b">
        <f t="shared" si="13"/>
        <v>1</v>
      </c>
    </row>
    <row r="101" spans="1:25" s="181" customFormat="1" ht="14.5">
      <c r="A101" s="181" t="s">
        <v>2079</v>
      </c>
      <c r="B101" s="182" t="s">
        <v>2080</v>
      </c>
      <c r="C101" s="182" t="s">
        <v>1877</v>
      </c>
      <c r="D101" s="183">
        <v>182242</v>
      </c>
      <c r="E101" s="184">
        <v>126</v>
      </c>
      <c r="F101" s="184">
        <v>127</v>
      </c>
      <c r="G101" s="184">
        <v>127</v>
      </c>
      <c r="H101" s="184">
        <v>128</v>
      </c>
      <c r="I101" s="184">
        <v>128</v>
      </c>
      <c r="J101" s="184">
        <v>128</v>
      </c>
      <c r="K101" s="184">
        <v>128</v>
      </c>
      <c r="L101" s="184">
        <v>128</v>
      </c>
      <c r="M101" s="185">
        <v>128</v>
      </c>
      <c r="N101" s="182" t="s">
        <v>1878</v>
      </c>
      <c r="O101" s="182" t="s">
        <v>1879</v>
      </c>
      <c r="P101" s="182" t="s">
        <v>1880</v>
      </c>
      <c r="Q101" s="182" t="s">
        <v>1886</v>
      </c>
      <c r="R101" s="186">
        <f t="shared" si="7"/>
        <v>2.2147179426931351E-3</v>
      </c>
      <c r="S101" s="186">
        <f t="shared" si="8"/>
        <v>2.2001379555252427E-3</v>
      </c>
      <c r="T101" s="186">
        <f t="shared" si="9"/>
        <v>2.2001379555252427E-3</v>
      </c>
      <c r="U101" s="186">
        <f t="shared" si="10"/>
        <v>4.0799784143642022E-4</v>
      </c>
      <c r="V101" s="187" t="b">
        <f t="shared" si="11"/>
        <v>0</v>
      </c>
      <c r="W101" s="188" t="str">
        <f t="shared" si="12"/>
        <v>182</v>
      </c>
      <c r="X101" s="181" t="s">
        <v>2079</v>
      </c>
      <c r="Y101" s="181" t="b">
        <f t="shared" si="13"/>
        <v>1</v>
      </c>
    </row>
    <row r="102" spans="1:25" s="181" customFormat="1" ht="14.5">
      <c r="A102" s="181" t="s">
        <v>2081</v>
      </c>
      <c r="B102" s="182" t="s">
        <v>2082</v>
      </c>
      <c r="C102" s="182" t="s">
        <v>1877</v>
      </c>
      <c r="D102" s="183">
        <v>182243</v>
      </c>
      <c r="E102" s="184">
        <v>126</v>
      </c>
      <c r="F102" s="184">
        <v>127</v>
      </c>
      <c r="G102" s="184">
        <v>127</v>
      </c>
      <c r="H102" s="184">
        <v>128</v>
      </c>
      <c r="I102" s="184">
        <v>128</v>
      </c>
      <c r="J102" s="184">
        <v>128</v>
      </c>
      <c r="K102" s="184">
        <v>128</v>
      </c>
      <c r="L102" s="184">
        <v>128</v>
      </c>
      <c r="M102" s="185">
        <v>128</v>
      </c>
      <c r="N102" s="182" t="s">
        <v>1878</v>
      </c>
      <c r="O102" s="182" t="s">
        <v>1879</v>
      </c>
      <c r="P102" s="182" t="s">
        <v>1880</v>
      </c>
      <c r="Q102" s="182" t="s">
        <v>1881</v>
      </c>
      <c r="R102" s="186">
        <f t="shared" si="7"/>
        <v>2.2147179426931351E-3</v>
      </c>
      <c r="S102" s="186">
        <f t="shared" si="8"/>
        <v>2.2001379555252427E-3</v>
      </c>
      <c r="T102" s="186">
        <f t="shared" si="9"/>
        <v>2.2001379555252427E-3</v>
      </c>
      <c r="U102" s="186">
        <f t="shared" si="10"/>
        <v>4.0799784143642022E-4</v>
      </c>
      <c r="V102" s="187" t="b">
        <f t="shared" si="11"/>
        <v>0</v>
      </c>
      <c r="W102" s="188" t="str">
        <f t="shared" si="12"/>
        <v>182</v>
      </c>
      <c r="X102" s="181" t="s">
        <v>2081</v>
      </c>
      <c r="Y102" s="181" t="b">
        <f t="shared" si="13"/>
        <v>1</v>
      </c>
    </row>
    <row r="103" spans="1:25" s="181" customFormat="1" ht="14.5">
      <c r="A103" s="181" t="s">
        <v>2083</v>
      </c>
      <c r="B103" s="182" t="s">
        <v>2084</v>
      </c>
      <c r="C103" s="182" t="s">
        <v>1877</v>
      </c>
      <c r="D103" s="183">
        <v>182245</v>
      </c>
      <c r="E103" s="184">
        <v>461.5</v>
      </c>
      <c r="F103" s="184">
        <v>462.5</v>
      </c>
      <c r="G103" s="184">
        <v>463.5</v>
      </c>
      <c r="H103" s="184">
        <v>465.5</v>
      </c>
      <c r="I103" s="184">
        <v>466.5</v>
      </c>
      <c r="J103" s="184">
        <v>469.5</v>
      </c>
      <c r="K103" s="184">
        <v>470.5</v>
      </c>
      <c r="L103" s="184">
        <v>466.5</v>
      </c>
      <c r="M103" s="185">
        <v>472.5</v>
      </c>
      <c r="N103" s="182" t="s">
        <v>1878</v>
      </c>
      <c r="O103" s="182" t="s">
        <v>1879</v>
      </c>
      <c r="P103" s="182" t="s">
        <v>1880</v>
      </c>
      <c r="Q103" s="182" t="s">
        <v>1886</v>
      </c>
      <c r="R103" s="186">
        <f t="shared" si="7"/>
        <v>8.1754236556445814E-3</v>
      </c>
      <c r="S103" s="186">
        <f t="shared" si="8"/>
        <v>8.1216029998881032E-3</v>
      </c>
      <c r="T103" s="186">
        <f t="shared" si="9"/>
        <v>8.1216029998881032E-3</v>
      </c>
      <c r="U103" s="186">
        <f t="shared" si="10"/>
        <v>1.5060857818649106E-3</v>
      </c>
      <c r="V103" s="187" t="b">
        <f t="shared" si="11"/>
        <v>0</v>
      </c>
      <c r="W103" s="188" t="str">
        <f t="shared" si="12"/>
        <v>182</v>
      </c>
      <c r="X103" s="181" t="s">
        <v>2083</v>
      </c>
      <c r="Y103" s="181" t="b">
        <f t="shared" si="13"/>
        <v>1</v>
      </c>
    </row>
    <row r="104" spans="1:25" s="181" customFormat="1" ht="14.5">
      <c r="A104" s="181" t="s">
        <v>2085</v>
      </c>
      <c r="B104" s="182" t="s">
        <v>2086</v>
      </c>
      <c r="C104" s="182" t="s">
        <v>1877</v>
      </c>
      <c r="D104" s="183">
        <v>182246</v>
      </c>
      <c r="E104" s="184">
        <v>69</v>
      </c>
      <c r="F104" s="184">
        <v>69</v>
      </c>
      <c r="G104" s="184">
        <v>68</v>
      </c>
      <c r="H104" s="184">
        <v>69</v>
      </c>
      <c r="I104" s="184">
        <v>69</v>
      </c>
      <c r="J104" s="184">
        <v>71</v>
      </c>
      <c r="K104" s="184">
        <v>70</v>
      </c>
      <c r="L104" s="184">
        <v>70</v>
      </c>
      <c r="M104" s="185">
        <v>69</v>
      </c>
      <c r="N104" s="182" t="s">
        <v>1878</v>
      </c>
      <c r="O104" s="182" t="s">
        <v>1879</v>
      </c>
      <c r="P104" s="182" t="s">
        <v>1880</v>
      </c>
      <c r="Q104" s="182" t="s">
        <v>1886</v>
      </c>
      <c r="R104" s="186">
        <f t="shared" si="7"/>
        <v>1.1938713909830181E-3</v>
      </c>
      <c r="S104" s="186">
        <f t="shared" si="8"/>
        <v>1.186011866650326E-3</v>
      </c>
      <c r="T104" s="186">
        <f t="shared" si="9"/>
        <v>1.186011866650326E-3</v>
      </c>
      <c r="U104" s="186">
        <f t="shared" si="10"/>
        <v>2.1993633639932027E-4</v>
      </c>
      <c r="V104" s="187" t="b">
        <f t="shared" si="11"/>
        <v>0</v>
      </c>
      <c r="W104" s="188" t="str">
        <f t="shared" si="12"/>
        <v>182</v>
      </c>
      <c r="X104" s="181" t="s">
        <v>2085</v>
      </c>
      <c r="Y104" s="181" t="b">
        <f t="shared" si="13"/>
        <v>1</v>
      </c>
    </row>
    <row r="105" spans="1:25" s="181" customFormat="1" ht="14.5">
      <c r="A105" s="181" t="s">
        <v>2087</v>
      </c>
      <c r="B105" s="182" t="s">
        <v>2088</v>
      </c>
      <c r="C105" s="182" t="s">
        <v>1877</v>
      </c>
      <c r="D105" s="183">
        <v>182247</v>
      </c>
      <c r="E105" s="184">
        <v>55</v>
      </c>
      <c r="F105" s="184">
        <v>54</v>
      </c>
      <c r="G105" s="184">
        <v>54</v>
      </c>
      <c r="H105" s="184">
        <v>54</v>
      </c>
      <c r="I105" s="184">
        <v>55</v>
      </c>
      <c r="J105" s="184">
        <v>56</v>
      </c>
      <c r="K105" s="184">
        <v>56</v>
      </c>
      <c r="L105" s="184">
        <v>56</v>
      </c>
      <c r="M105" s="185">
        <v>55</v>
      </c>
      <c r="N105" s="182" t="s">
        <v>1878</v>
      </c>
      <c r="O105" s="182" t="s">
        <v>1879</v>
      </c>
      <c r="P105" s="182" t="s">
        <v>1880</v>
      </c>
      <c r="Q105" s="182" t="s">
        <v>1881</v>
      </c>
      <c r="R105" s="186">
        <f t="shared" si="7"/>
        <v>9.5163661600095647E-4</v>
      </c>
      <c r="S105" s="186">
        <f t="shared" si="8"/>
        <v>9.4537177776475264E-4</v>
      </c>
      <c r="T105" s="186">
        <f t="shared" si="9"/>
        <v>9.4537177776475264E-4</v>
      </c>
      <c r="U105" s="186">
        <f t="shared" si="10"/>
        <v>1.753115724922118E-4</v>
      </c>
      <c r="V105" s="187" t="b">
        <f t="shared" si="11"/>
        <v>0</v>
      </c>
      <c r="W105" s="188" t="str">
        <f t="shared" si="12"/>
        <v>182</v>
      </c>
      <c r="X105" s="181" t="s">
        <v>2087</v>
      </c>
      <c r="Y105" s="181" t="b">
        <f t="shared" si="13"/>
        <v>1</v>
      </c>
    </row>
    <row r="106" spans="1:25" s="181" customFormat="1" ht="14.5">
      <c r="A106" s="181" t="s">
        <v>2089</v>
      </c>
      <c r="B106" s="182" t="s">
        <v>2090</v>
      </c>
      <c r="C106" s="182" t="s">
        <v>1877</v>
      </c>
      <c r="D106" s="183">
        <v>182249</v>
      </c>
      <c r="E106" s="184">
        <v>72.2</v>
      </c>
      <c r="F106" s="184">
        <v>72.2</v>
      </c>
      <c r="G106" s="184">
        <v>72.2</v>
      </c>
      <c r="H106" s="184">
        <v>72.2</v>
      </c>
      <c r="I106" s="184">
        <v>72.2</v>
      </c>
      <c r="J106" s="184">
        <v>71.400000000000006</v>
      </c>
      <c r="K106" s="184">
        <v>70.400000000000006</v>
      </c>
      <c r="L106" s="184">
        <v>71.400000000000006</v>
      </c>
      <c r="M106" s="185">
        <v>70.599999999999994</v>
      </c>
      <c r="N106" s="182" t="s">
        <v>1878</v>
      </c>
      <c r="O106" s="182" t="s">
        <v>1879</v>
      </c>
      <c r="P106" s="182" t="s">
        <v>1880</v>
      </c>
      <c r="Q106" s="182" t="s">
        <v>1886</v>
      </c>
      <c r="R106" s="186">
        <f t="shared" si="7"/>
        <v>1.2215553652666822E-3</v>
      </c>
      <c r="S106" s="186">
        <f t="shared" si="8"/>
        <v>1.2135135910943916E-3</v>
      </c>
      <c r="T106" s="186">
        <f t="shared" si="9"/>
        <v>1.2135135910943916E-3</v>
      </c>
      <c r="U106" s="186">
        <f t="shared" si="10"/>
        <v>2.2503630941727548E-4</v>
      </c>
      <c r="V106" s="187" t="b">
        <f t="shared" si="11"/>
        <v>0</v>
      </c>
      <c r="W106" s="188" t="str">
        <f t="shared" si="12"/>
        <v>182</v>
      </c>
      <c r="X106" s="181" t="s">
        <v>2089</v>
      </c>
      <c r="Y106" s="181" t="b">
        <f t="shared" si="13"/>
        <v>1</v>
      </c>
    </row>
    <row r="107" spans="1:25" s="181" customFormat="1" ht="14.5">
      <c r="A107" s="181" t="s">
        <v>2091</v>
      </c>
      <c r="B107" s="182" t="s">
        <v>2092</v>
      </c>
      <c r="C107" s="182" t="s">
        <v>1877</v>
      </c>
      <c r="D107" s="183">
        <v>182250</v>
      </c>
      <c r="E107" s="184">
        <v>53.6</v>
      </c>
      <c r="F107" s="184">
        <v>52.8</v>
      </c>
      <c r="G107" s="184">
        <v>61.6</v>
      </c>
      <c r="H107" s="184">
        <v>62.4</v>
      </c>
      <c r="I107" s="184">
        <v>61.6</v>
      </c>
      <c r="J107" s="184">
        <v>62.4</v>
      </c>
      <c r="K107" s="184">
        <v>61.6</v>
      </c>
      <c r="L107" s="184">
        <v>62.4</v>
      </c>
      <c r="M107" s="185">
        <v>62.4</v>
      </c>
      <c r="N107" s="182" t="s">
        <v>1878</v>
      </c>
      <c r="O107" s="182" t="s">
        <v>1879</v>
      </c>
      <c r="P107" s="182" t="s">
        <v>1880</v>
      </c>
      <c r="Q107" s="182" t="s">
        <v>1886</v>
      </c>
      <c r="R107" s="186">
        <f t="shared" si="7"/>
        <v>1.0796749970629035E-3</v>
      </c>
      <c r="S107" s="186">
        <f t="shared" si="8"/>
        <v>1.0725672533185558E-3</v>
      </c>
      <c r="T107" s="186">
        <f t="shared" si="9"/>
        <v>1.0725672533185558E-3</v>
      </c>
      <c r="U107" s="186">
        <f t="shared" si="10"/>
        <v>1.9889894770025484E-4</v>
      </c>
      <c r="V107" s="187" t="b">
        <f t="shared" si="11"/>
        <v>0</v>
      </c>
      <c r="W107" s="188" t="str">
        <f t="shared" si="12"/>
        <v>182</v>
      </c>
      <c r="X107" s="181" t="s">
        <v>2091</v>
      </c>
      <c r="Y107" s="181" t="b">
        <f t="shared" si="13"/>
        <v>1</v>
      </c>
    </row>
    <row r="108" spans="1:25" s="181" customFormat="1" ht="14.5">
      <c r="A108" s="181" t="s">
        <v>2093</v>
      </c>
      <c r="B108" s="182" t="s">
        <v>2094</v>
      </c>
      <c r="C108" s="182" t="s">
        <v>1877</v>
      </c>
      <c r="D108" s="183">
        <v>182251</v>
      </c>
      <c r="E108" s="184">
        <v>91</v>
      </c>
      <c r="F108" s="184">
        <v>91</v>
      </c>
      <c r="G108" s="184">
        <v>91</v>
      </c>
      <c r="H108" s="184">
        <v>91</v>
      </c>
      <c r="I108" s="184">
        <v>91</v>
      </c>
      <c r="J108" s="184">
        <v>91</v>
      </c>
      <c r="K108" s="184">
        <v>91</v>
      </c>
      <c r="L108" s="184">
        <v>91</v>
      </c>
      <c r="M108" s="185">
        <v>91</v>
      </c>
      <c r="N108" s="182" t="s">
        <v>1878</v>
      </c>
      <c r="O108" s="182" t="s">
        <v>1879</v>
      </c>
      <c r="P108" s="182" t="s">
        <v>1880</v>
      </c>
      <c r="Q108" s="182" t="s">
        <v>1886</v>
      </c>
      <c r="R108" s="186">
        <f t="shared" si="7"/>
        <v>1.5745260373834008E-3</v>
      </c>
      <c r="S108" s="186">
        <f t="shared" si="8"/>
        <v>1.5641605777562272E-3</v>
      </c>
      <c r="T108" s="186">
        <f t="shared" si="9"/>
        <v>1.5641605777562272E-3</v>
      </c>
      <c r="U108" s="186">
        <f t="shared" si="10"/>
        <v>2.9006096539620501E-4</v>
      </c>
      <c r="V108" s="187" t="b">
        <f t="shared" si="11"/>
        <v>0</v>
      </c>
      <c r="W108" s="188" t="str">
        <f t="shared" si="12"/>
        <v>182</v>
      </c>
      <c r="X108" s="181" t="s">
        <v>2093</v>
      </c>
      <c r="Y108" s="181" t="b">
        <f t="shared" si="13"/>
        <v>1</v>
      </c>
    </row>
    <row r="109" spans="1:25" s="181" customFormat="1" ht="14.5">
      <c r="A109" s="181" t="s">
        <v>2095</v>
      </c>
      <c r="B109" s="182" t="s">
        <v>2096</v>
      </c>
      <c r="C109" s="182" t="s">
        <v>1877</v>
      </c>
      <c r="D109" s="183">
        <v>182252</v>
      </c>
      <c r="E109" s="184">
        <v>68</v>
      </c>
      <c r="F109" s="184">
        <v>68</v>
      </c>
      <c r="G109" s="184">
        <v>68</v>
      </c>
      <c r="H109" s="184">
        <v>68</v>
      </c>
      <c r="I109" s="184">
        <v>67</v>
      </c>
      <c r="J109" s="184">
        <v>68</v>
      </c>
      <c r="K109" s="184">
        <v>69</v>
      </c>
      <c r="L109" s="184">
        <v>69</v>
      </c>
      <c r="M109" s="185">
        <v>68</v>
      </c>
      <c r="N109" s="182" t="s">
        <v>1878</v>
      </c>
      <c r="O109" s="182" t="s">
        <v>1879</v>
      </c>
      <c r="P109" s="182" t="s">
        <v>1880</v>
      </c>
      <c r="Q109" s="182" t="s">
        <v>1886</v>
      </c>
      <c r="R109" s="186">
        <f t="shared" si="7"/>
        <v>1.1765689070557281E-3</v>
      </c>
      <c r="S109" s="186">
        <f t="shared" si="8"/>
        <v>1.1688232888727851E-3</v>
      </c>
      <c r="T109" s="186">
        <f t="shared" si="9"/>
        <v>1.1688232888727851E-3</v>
      </c>
      <c r="U109" s="186">
        <f t="shared" si="10"/>
        <v>2.1674885326309823E-4</v>
      </c>
      <c r="V109" s="187" t="b">
        <f t="shared" si="11"/>
        <v>0</v>
      </c>
      <c r="W109" s="188" t="str">
        <f t="shared" si="12"/>
        <v>182</v>
      </c>
      <c r="X109" s="181" t="s">
        <v>2095</v>
      </c>
      <c r="Y109" s="181" t="b">
        <f t="shared" si="13"/>
        <v>1</v>
      </c>
    </row>
    <row r="110" spans="1:25" s="181" customFormat="1" ht="14.5">
      <c r="A110" s="181" t="s">
        <v>2097</v>
      </c>
      <c r="B110" s="182" t="s">
        <v>2098</v>
      </c>
      <c r="C110" s="182" t="s">
        <v>1877</v>
      </c>
      <c r="D110" s="183">
        <v>182253</v>
      </c>
      <c r="E110" s="184">
        <v>45</v>
      </c>
      <c r="F110" s="184">
        <v>45</v>
      </c>
      <c r="G110" s="184">
        <v>45</v>
      </c>
      <c r="H110" s="184">
        <v>45</v>
      </c>
      <c r="I110" s="184">
        <v>45</v>
      </c>
      <c r="J110" s="184">
        <v>45</v>
      </c>
      <c r="K110" s="184">
        <v>45</v>
      </c>
      <c r="L110" s="184">
        <v>45</v>
      </c>
      <c r="M110" s="185">
        <v>45</v>
      </c>
      <c r="N110" s="182" t="s">
        <v>1878</v>
      </c>
      <c r="O110" s="182" t="s">
        <v>1879</v>
      </c>
      <c r="P110" s="182" t="s">
        <v>1880</v>
      </c>
      <c r="Q110" s="182" t="s">
        <v>1886</v>
      </c>
      <c r="R110" s="186">
        <f t="shared" si="7"/>
        <v>7.7861177672805537E-4</v>
      </c>
      <c r="S110" s="186">
        <f t="shared" si="8"/>
        <v>7.7348599998934315E-4</v>
      </c>
      <c r="T110" s="186">
        <f t="shared" si="9"/>
        <v>7.7348599998934315E-4</v>
      </c>
      <c r="U110" s="186">
        <f t="shared" si="10"/>
        <v>1.4343674112999148E-4</v>
      </c>
      <c r="V110" s="187" t="b">
        <f t="shared" si="11"/>
        <v>0</v>
      </c>
      <c r="W110" s="188" t="str">
        <f t="shared" si="12"/>
        <v>182</v>
      </c>
      <c r="X110" s="181" t="s">
        <v>2097</v>
      </c>
      <c r="Y110" s="181" t="b">
        <f t="shared" si="13"/>
        <v>1</v>
      </c>
    </row>
    <row r="111" spans="1:25" s="181" customFormat="1" ht="14.5">
      <c r="A111" s="181" t="s">
        <v>2099</v>
      </c>
      <c r="B111" s="182" t="s">
        <v>2100</v>
      </c>
      <c r="C111" s="182" t="s">
        <v>1877</v>
      </c>
      <c r="D111" s="183">
        <v>182254</v>
      </c>
      <c r="E111" s="184">
        <v>373</v>
      </c>
      <c r="F111" s="184">
        <v>400</v>
      </c>
      <c r="G111" s="184">
        <v>404</v>
      </c>
      <c r="H111" s="184">
        <v>419</v>
      </c>
      <c r="I111" s="184">
        <v>425</v>
      </c>
      <c r="J111" s="184">
        <v>429</v>
      </c>
      <c r="K111" s="184">
        <v>430</v>
      </c>
      <c r="L111" s="184">
        <v>429</v>
      </c>
      <c r="M111" s="185">
        <v>430</v>
      </c>
      <c r="N111" s="182" t="s">
        <v>1878</v>
      </c>
      <c r="O111" s="182" t="s">
        <v>1879</v>
      </c>
      <c r="P111" s="182" t="s">
        <v>1880</v>
      </c>
      <c r="Q111" s="182" t="s">
        <v>1886</v>
      </c>
      <c r="R111" s="186">
        <f t="shared" si="7"/>
        <v>7.4400680887347507E-3</v>
      </c>
      <c r="S111" s="186">
        <f t="shared" si="8"/>
        <v>7.3910884443426118E-3</v>
      </c>
      <c r="T111" s="186">
        <f t="shared" si="9"/>
        <v>7.3910884443426118E-3</v>
      </c>
      <c r="U111" s="186">
        <f t="shared" si="10"/>
        <v>1.3706177485754741E-3</v>
      </c>
      <c r="V111" s="187" t="b">
        <f t="shared" si="11"/>
        <v>0</v>
      </c>
      <c r="W111" s="188" t="str">
        <f t="shared" si="12"/>
        <v>182</v>
      </c>
      <c r="X111" s="181" t="s">
        <v>2099</v>
      </c>
      <c r="Y111" s="181" t="b">
        <f t="shared" si="13"/>
        <v>1</v>
      </c>
    </row>
    <row r="112" spans="1:25" s="181" customFormat="1" ht="14.5">
      <c r="A112" s="181" t="s">
        <v>2101</v>
      </c>
      <c r="B112" s="182" t="s">
        <v>2102</v>
      </c>
      <c r="C112" s="182" t="s">
        <v>1877</v>
      </c>
      <c r="D112" s="183">
        <v>182255</v>
      </c>
      <c r="E112" s="184">
        <v>373</v>
      </c>
      <c r="F112" s="184">
        <v>400</v>
      </c>
      <c r="G112" s="184">
        <v>405</v>
      </c>
      <c r="H112" s="184">
        <v>412</v>
      </c>
      <c r="I112" s="184">
        <v>425</v>
      </c>
      <c r="J112" s="184">
        <v>429</v>
      </c>
      <c r="K112" s="184">
        <v>430</v>
      </c>
      <c r="L112" s="184">
        <v>430</v>
      </c>
      <c r="M112" s="185">
        <v>431</v>
      </c>
      <c r="N112" s="182" t="s">
        <v>1878</v>
      </c>
      <c r="O112" s="182" t="s">
        <v>1879</v>
      </c>
      <c r="P112" s="182" t="s">
        <v>1880</v>
      </c>
      <c r="Q112" s="182" t="s">
        <v>1881</v>
      </c>
      <c r="R112" s="186">
        <f t="shared" si="7"/>
        <v>7.4573705726620407E-3</v>
      </c>
      <c r="S112" s="186">
        <f t="shared" si="8"/>
        <v>7.4082770221201525E-3</v>
      </c>
      <c r="T112" s="186">
        <f t="shared" si="9"/>
        <v>7.4082770221201525E-3</v>
      </c>
      <c r="U112" s="186">
        <f t="shared" si="10"/>
        <v>1.3738052317116961E-3</v>
      </c>
      <c r="V112" s="187" t="b">
        <f t="shared" si="11"/>
        <v>0</v>
      </c>
      <c r="W112" s="188" t="str">
        <f t="shared" si="12"/>
        <v>182</v>
      </c>
      <c r="X112" s="181" t="s">
        <v>2101</v>
      </c>
      <c r="Y112" s="181" t="b">
        <f t="shared" si="13"/>
        <v>1</v>
      </c>
    </row>
    <row r="113" spans="1:25" s="181" customFormat="1" ht="14.5">
      <c r="A113" s="181" t="s">
        <v>2103</v>
      </c>
      <c r="B113" s="182" t="s">
        <v>2104</v>
      </c>
      <c r="C113" s="182" t="s">
        <v>1877</v>
      </c>
      <c r="D113" s="183">
        <v>182257</v>
      </c>
      <c r="E113" s="184">
        <v>8</v>
      </c>
      <c r="F113" s="184">
        <v>8</v>
      </c>
      <c r="G113" s="184">
        <v>8</v>
      </c>
      <c r="H113" s="184">
        <v>8</v>
      </c>
      <c r="I113" s="184">
        <v>8</v>
      </c>
      <c r="J113" s="184">
        <v>8</v>
      </c>
      <c r="K113" s="184">
        <v>8</v>
      </c>
      <c r="L113" s="184">
        <v>8</v>
      </c>
      <c r="M113" s="185">
        <v>8</v>
      </c>
      <c r="N113" s="182" t="s">
        <v>1878</v>
      </c>
      <c r="O113" s="182" t="s">
        <v>1879</v>
      </c>
      <c r="P113" s="182" t="s">
        <v>1880</v>
      </c>
      <c r="Q113" s="182" t="s">
        <v>1886</v>
      </c>
      <c r="R113" s="186">
        <f t="shared" si="7"/>
        <v>1.3841987141832094E-4</v>
      </c>
      <c r="S113" s="186">
        <f t="shared" si="8"/>
        <v>1.3750862222032767E-4</v>
      </c>
      <c r="T113" s="186">
        <f t="shared" si="9"/>
        <v>1.3750862222032767E-4</v>
      </c>
      <c r="U113" s="186">
        <f t="shared" si="10"/>
        <v>2.5499865089776264E-5</v>
      </c>
      <c r="V113" s="187" t="b">
        <f t="shared" si="11"/>
        <v>0</v>
      </c>
      <c r="W113" s="188" t="str">
        <f t="shared" si="12"/>
        <v>182</v>
      </c>
      <c r="X113" s="181" t="s">
        <v>2103</v>
      </c>
      <c r="Y113" s="181" t="b">
        <f t="shared" si="13"/>
        <v>1</v>
      </c>
    </row>
    <row r="114" spans="1:25" s="181" customFormat="1" ht="14.5">
      <c r="A114" s="181" t="s">
        <v>2105</v>
      </c>
      <c r="B114" s="182" t="s">
        <v>2106</v>
      </c>
      <c r="C114" s="182" t="s">
        <v>1877</v>
      </c>
      <c r="D114" s="183">
        <v>183101</v>
      </c>
      <c r="E114" s="184">
        <v>2607.1</v>
      </c>
      <c r="F114" s="184">
        <v>2608.1</v>
      </c>
      <c r="G114" s="184">
        <v>2606.1</v>
      </c>
      <c r="H114" s="184">
        <v>2610.1</v>
      </c>
      <c r="I114" s="184">
        <v>2614.1</v>
      </c>
      <c r="J114" s="184">
        <v>2622.1</v>
      </c>
      <c r="K114" s="184">
        <v>2622.1</v>
      </c>
      <c r="L114" s="184">
        <v>2623.1</v>
      </c>
      <c r="M114" s="185">
        <v>2625.1</v>
      </c>
      <c r="N114" s="182" t="s">
        <v>1878</v>
      </c>
      <c r="O114" s="182" t="s">
        <v>1879</v>
      </c>
      <c r="P114" s="182" t="s">
        <v>1880</v>
      </c>
      <c r="Q114" s="182" t="s">
        <v>1886</v>
      </c>
      <c r="R114" s="186">
        <f t="shared" si="7"/>
        <v>4.5420750557529289E-2</v>
      </c>
      <c r="S114" s="186">
        <f t="shared" si="8"/>
        <v>4.5121735523822766E-2</v>
      </c>
      <c r="T114" s="186">
        <f t="shared" si="9"/>
        <v>4.5121735523822766E-2</v>
      </c>
      <c r="U114" s="186">
        <f t="shared" si="10"/>
        <v>8.3674619808964575E-3</v>
      </c>
      <c r="V114" s="187" t="b">
        <f t="shared" si="11"/>
        <v>0</v>
      </c>
      <c r="W114" s="188" t="str">
        <f t="shared" si="12"/>
        <v>183</v>
      </c>
      <c r="X114" s="181" t="s">
        <v>2105</v>
      </c>
      <c r="Y114" s="181" t="b">
        <f t="shared" si="13"/>
        <v>1</v>
      </c>
    </row>
    <row r="115" spans="1:25" s="181" customFormat="1" ht="14.5">
      <c r="A115" s="181" t="s">
        <v>2107</v>
      </c>
      <c r="B115" s="182" t="s">
        <v>2108</v>
      </c>
      <c r="C115" s="182" t="s">
        <v>1877</v>
      </c>
      <c r="D115" s="183">
        <v>183102</v>
      </c>
      <c r="E115" s="184">
        <v>997.1</v>
      </c>
      <c r="F115" s="184">
        <v>999.1</v>
      </c>
      <c r="G115" s="184">
        <v>1001.1</v>
      </c>
      <c r="H115" s="184">
        <v>1004.1</v>
      </c>
      <c r="I115" s="184">
        <v>1005.1</v>
      </c>
      <c r="J115" s="184">
        <v>1011.1</v>
      </c>
      <c r="K115" s="184">
        <v>1012.1</v>
      </c>
      <c r="L115" s="184">
        <v>1012.1</v>
      </c>
      <c r="M115" s="185">
        <v>1010.1</v>
      </c>
      <c r="N115" s="182" t="s">
        <v>1878</v>
      </c>
      <c r="O115" s="182" t="s">
        <v>1879</v>
      </c>
      <c r="P115" s="182" t="s">
        <v>1880</v>
      </c>
      <c r="Q115" s="182" t="s">
        <v>1881</v>
      </c>
      <c r="R115" s="186">
        <f t="shared" si="7"/>
        <v>1.747723901495575E-2</v>
      </c>
      <c r="S115" s="186">
        <f t="shared" si="8"/>
        <v>1.7362182413094122E-2</v>
      </c>
      <c r="T115" s="186">
        <f t="shared" si="9"/>
        <v>1.7362182413094122E-2</v>
      </c>
      <c r="U115" s="186">
        <f t="shared" si="10"/>
        <v>3.2196767158978756E-3</v>
      </c>
      <c r="V115" s="187" t="b">
        <f t="shared" si="11"/>
        <v>0</v>
      </c>
      <c r="W115" s="188" t="str">
        <f t="shared" si="12"/>
        <v>183</v>
      </c>
      <c r="X115" s="181" t="s">
        <v>2107</v>
      </c>
      <c r="Y115" s="181" t="b">
        <f t="shared" si="13"/>
        <v>1</v>
      </c>
    </row>
    <row r="116" spans="1:25" s="181" customFormat="1" ht="14.5">
      <c r="A116" s="181" t="s">
        <v>2109</v>
      </c>
      <c r="B116" s="182" t="s">
        <v>2110</v>
      </c>
      <c r="C116" s="182" t="s">
        <v>1877</v>
      </c>
      <c r="D116" s="183">
        <v>183104</v>
      </c>
      <c r="E116" s="184">
        <v>547</v>
      </c>
      <c r="F116" s="184">
        <v>548</v>
      </c>
      <c r="G116" s="184">
        <v>548</v>
      </c>
      <c r="H116" s="184">
        <v>546</v>
      </c>
      <c r="I116" s="184">
        <v>546</v>
      </c>
      <c r="J116" s="184">
        <v>542</v>
      </c>
      <c r="K116" s="184">
        <v>542</v>
      </c>
      <c r="L116" s="184">
        <v>540</v>
      </c>
      <c r="M116" s="185">
        <v>542</v>
      </c>
      <c r="N116" s="182" t="s">
        <v>1878</v>
      </c>
      <c r="O116" s="182" t="s">
        <v>1879</v>
      </c>
      <c r="P116" s="182" t="s">
        <v>1880</v>
      </c>
      <c r="Q116" s="182" t="s">
        <v>1886</v>
      </c>
      <c r="R116" s="186">
        <f t="shared" si="7"/>
        <v>9.3779462885912445E-3</v>
      </c>
      <c r="S116" s="186">
        <f t="shared" si="8"/>
        <v>9.3162091554271995E-3</v>
      </c>
      <c r="T116" s="186">
        <f t="shared" si="9"/>
        <v>9.3162091554271995E-3</v>
      </c>
      <c r="U116" s="186">
        <f t="shared" si="10"/>
        <v>1.7276158598323417E-3</v>
      </c>
      <c r="V116" s="187" t="b">
        <f t="shared" si="11"/>
        <v>0</v>
      </c>
      <c r="W116" s="188" t="str">
        <f t="shared" si="12"/>
        <v>183</v>
      </c>
      <c r="X116" s="181" t="s">
        <v>2109</v>
      </c>
      <c r="Y116" s="181" t="b">
        <f t="shared" si="13"/>
        <v>1</v>
      </c>
    </row>
    <row r="117" spans="1:25" s="181" customFormat="1" ht="14.5">
      <c r="A117" s="181" t="s">
        <v>2111</v>
      </c>
      <c r="B117" s="182" t="s">
        <v>2112</v>
      </c>
      <c r="C117" s="182" t="s">
        <v>1877</v>
      </c>
      <c r="D117" s="183">
        <v>183105</v>
      </c>
      <c r="E117" s="184">
        <v>2710.8</v>
      </c>
      <c r="F117" s="184">
        <v>2707.8</v>
      </c>
      <c r="G117" s="184">
        <v>2712</v>
      </c>
      <c r="H117" s="184">
        <v>2717.8</v>
      </c>
      <c r="I117" s="184">
        <v>2730.8</v>
      </c>
      <c r="J117" s="184">
        <v>2735.8</v>
      </c>
      <c r="K117" s="184">
        <v>2733.6</v>
      </c>
      <c r="L117" s="184">
        <v>2721.4</v>
      </c>
      <c r="M117" s="185">
        <v>2723.4</v>
      </c>
      <c r="N117" s="182" t="s">
        <v>1878</v>
      </c>
      <c r="O117" s="182" t="s">
        <v>1879</v>
      </c>
      <c r="P117" s="182" t="s">
        <v>1880</v>
      </c>
      <c r="Q117" s="182" t="s">
        <v>1886</v>
      </c>
      <c r="R117" s="186">
        <f t="shared" si="7"/>
        <v>4.7121584727581912E-2</v>
      </c>
      <c r="S117" s="186">
        <f t="shared" si="8"/>
        <v>4.6811372719355045E-2</v>
      </c>
      <c r="T117" s="186">
        <f t="shared" si="9"/>
        <v>4.6811372719355045E-2</v>
      </c>
      <c r="U117" s="186">
        <f t="shared" si="10"/>
        <v>8.6807915731870848E-3</v>
      </c>
      <c r="V117" s="187" t="b">
        <f t="shared" si="11"/>
        <v>0</v>
      </c>
      <c r="W117" s="188" t="str">
        <f t="shared" si="12"/>
        <v>183</v>
      </c>
      <c r="X117" s="181" t="s">
        <v>2111</v>
      </c>
      <c r="Y117" s="181" t="b">
        <f t="shared" si="13"/>
        <v>1</v>
      </c>
    </row>
    <row r="118" spans="1:25" s="181" customFormat="1" ht="14.5">
      <c r="A118" s="181" t="s">
        <v>2113</v>
      </c>
      <c r="B118" s="182" t="s">
        <v>2114</v>
      </c>
      <c r="C118" s="182" t="s">
        <v>1877</v>
      </c>
      <c r="D118" s="183">
        <v>183106</v>
      </c>
      <c r="E118" s="184">
        <v>2645</v>
      </c>
      <c r="F118" s="184">
        <v>2644.8</v>
      </c>
      <c r="G118" s="184">
        <v>2645</v>
      </c>
      <c r="H118" s="184">
        <v>2650.8</v>
      </c>
      <c r="I118" s="184">
        <v>2666.8</v>
      </c>
      <c r="J118" s="184">
        <v>2669.8</v>
      </c>
      <c r="K118" s="184">
        <v>2667.6</v>
      </c>
      <c r="L118" s="184">
        <v>2662.4</v>
      </c>
      <c r="M118" s="185">
        <v>2664.4</v>
      </c>
      <c r="N118" s="182" t="s">
        <v>1878</v>
      </c>
      <c r="O118" s="182" t="s">
        <v>1879</v>
      </c>
      <c r="P118" s="182" t="s">
        <v>1880</v>
      </c>
      <c r="Q118" s="182" t="s">
        <v>1881</v>
      </c>
      <c r="R118" s="186">
        <f t="shared" si="7"/>
        <v>4.6100738175871792E-2</v>
      </c>
      <c r="S118" s="186">
        <f t="shared" si="8"/>
        <v>4.5797246630480133E-2</v>
      </c>
      <c r="T118" s="186">
        <f t="shared" si="9"/>
        <v>4.5797246630480133E-2</v>
      </c>
      <c r="U118" s="186">
        <f t="shared" si="10"/>
        <v>8.4927300681499843E-3</v>
      </c>
      <c r="V118" s="187" t="b">
        <f t="shared" si="11"/>
        <v>0</v>
      </c>
      <c r="W118" s="188" t="str">
        <f t="shared" si="12"/>
        <v>183</v>
      </c>
      <c r="X118" s="181" t="s">
        <v>2113</v>
      </c>
      <c r="Y118" s="181" t="b">
        <f t="shared" si="13"/>
        <v>1</v>
      </c>
    </row>
    <row r="119" spans="1:25" s="181" customFormat="1" ht="14.5">
      <c r="A119" s="181" t="s">
        <v>2115</v>
      </c>
      <c r="B119" s="182" t="s">
        <v>2116</v>
      </c>
      <c r="C119" s="182" t="s">
        <v>1877</v>
      </c>
      <c r="D119" s="183">
        <v>183108</v>
      </c>
      <c r="E119" s="184">
        <v>726</v>
      </c>
      <c r="F119" s="184">
        <v>725</v>
      </c>
      <c r="G119" s="184">
        <v>724</v>
      </c>
      <c r="H119" s="184">
        <v>726</v>
      </c>
      <c r="I119" s="184">
        <v>727</v>
      </c>
      <c r="J119" s="184">
        <v>728</v>
      </c>
      <c r="K119" s="184">
        <v>730</v>
      </c>
      <c r="L119" s="184">
        <v>730</v>
      </c>
      <c r="M119" s="185">
        <v>729</v>
      </c>
      <c r="N119" s="182" t="s">
        <v>1878</v>
      </c>
      <c r="O119" s="182" t="s">
        <v>1879</v>
      </c>
      <c r="P119" s="182" t="s">
        <v>1880</v>
      </c>
      <c r="Q119" s="182" t="s">
        <v>1886</v>
      </c>
      <c r="R119" s="186">
        <f t="shared" si="7"/>
        <v>1.2613510782994497E-2</v>
      </c>
      <c r="S119" s="186">
        <f t="shared" si="8"/>
        <v>1.2530473199827358E-2</v>
      </c>
      <c r="T119" s="186">
        <f t="shared" si="9"/>
        <v>1.2530473199827358E-2</v>
      </c>
      <c r="U119" s="186">
        <f t="shared" si="10"/>
        <v>2.323675206305862E-3</v>
      </c>
      <c r="V119" s="187" t="b">
        <f t="shared" si="11"/>
        <v>0</v>
      </c>
      <c r="W119" s="188" t="str">
        <f t="shared" si="12"/>
        <v>183</v>
      </c>
      <c r="X119" s="181" t="s">
        <v>2115</v>
      </c>
      <c r="Y119" s="181" t="b">
        <f t="shared" si="13"/>
        <v>1</v>
      </c>
    </row>
    <row r="120" spans="1:25" s="181" customFormat="1" ht="14.5">
      <c r="A120" s="181" t="s">
        <v>2117</v>
      </c>
      <c r="B120" s="182" t="s">
        <v>2118</v>
      </c>
      <c r="C120" s="182" t="s">
        <v>1877</v>
      </c>
      <c r="D120" s="183">
        <v>183109</v>
      </c>
      <c r="E120" s="184">
        <v>340</v>
      </c>
      <c r="F120" s="184">
        <v>339</v>
      </c>
      <c r="G120" s="184">
        <v>340</v>
      </c>
      <c r="H120" s="184">
        <v>340</v>
      </c>
      <c r="I120" s="184">
        <v>339</v>
      </c>
      <c r="J120" s="184">
        <v>340</v>
      </c>
      <c r="K120" s="184">
        <v>342</v>
      </c>
      <c r="L120" s="184">
        <v>343</v>
      </c>
      <c r="M120" s="185">
        <v>344</v>
      </c>
      <c r="N120" s="182" t="s">
        <v>1878</v>
      </c>
      <c r="O120" s="182" t="s">
        <v>1879</v>
      </c>
      <c r="P120" s="182" t="s">
        <v>1880</v>
      </c>
      <c r="Q120" s="182" t="s">
        <v>1881</v>
      </c>
      <c r="R120" s="186">
        <f t="shared" si="7"/>
        <v>5.9520544709878009E-3</v>
      </c>
      <c r="S120" s="186">
        <f t="shared" si="8"/>
        <v>5.9128707554740893E-3</v>
      </c>
      <c r="T120" s="186">
        <f t="shared" si="9"/>
        <v>5.9128707554740893E-3</v>
      </c>
      <c r="U120" s="186">
        <f t="shared" si="10"/>
        <v>1.0964941988603793E-3</v>
      </c>
      <c r="V120" s="187" t="b">
        <f t="shared" si="11"/>
        <v>0</v>
      </c>
      <c r="W120" s="188" t="str">
        <f t="shared" si="12"/>
        <v>183</v>
      </c>
      <c r="X120" s="181" t="s">
        <v>2117</v>
      </c>
      <c r="Y120" s="181" t="b">
        <f t="shared" si="13"/>
        <v>1</v>
      </c>
    </row>
    <row r="121" spans="1:25" s="181" customFormat="1" ht="14.5">
      <c r="A121" s="181" t="s">
        <v>2119</v>
      </c>
      <c r="B121" s="182" t="s">
        <v>2120</v>
      </c>
      <c r="C121" s="182" t="s">
        <v>1877</v>
      </c>
      <c r="D121" s="183">
        <v>183111</v>
      </c>
      <c r="E121" s="184">
        <v>139</v>
      </c>
      <c r="F121" s="184">
        <v>140</v>
      </c>
      <c r="G121" s="184">
        <v>139</v>
      </c>
      <c r="H121" s="184">
        <v>140</v>
      </c>
      <c r="I121" s="184">
        <v>140</v>
      </c>
      <c r="J121" s="184">
        <v>140</v>
      </c>
      <c r="K121" s="184">
        <v>140</v>
      </c>
      <c r="L121" s="184">
        <v>140</v>
      </c>
      <c r="M121" s="185">
        <v>140</v>
      </c>
      <c r="N121" s="182" t="s">
        <v>1878</v>
      </c>
      <c r="O121" s="182" t="s">
        <v>1879</v>
      </c>
      <c r="P121" s="182" t="s">
        <v>1880</v>
      </c>
      <c r="Q121" s="182" t="s">
        <v>1886</v>
      </c>
      <c r="R121" s="186">
        <f t="shared" si="7"/>
        <v>2.4223477498206167E-3</v>
      </c>
      <c r="S121" s="186">
        <f t="shared" si="8"/>
        <v>2.4064008888557342E-3</v>
      </c>
      <c r="T121" s="186">
        <f t="shared" si="9"/>
        <v>2.4064008888557342E-3</v>
      </c>
      <c r="U121" s="186">
        <f t="shared" si="10"/>
        <v>4.4624763907108461E-4</v>
      </c>
      <c r="V121" s="187" t="b">
        <f t="shared" si="11"/>
        <v>0</v>
      </c>
      <c r="W121" s="188" t="str">
        <f t="shared" si="12"/>
        <v>183</v>
      </c>
      <c r="X121" s="181" t="s">
        <v>2119</v>
      </c>
      <c r="Y121" s="181" t="b">
        <f t="shared" si="13"/>
        <v>1</v>
      </c>
    </row>
    <row r="122" spans="1:25" s="181" customFormat="1" ht="14.5">
      <c r="A122" s="181" t="s">
        <v>2121</v>
      </c>
      <c r="B122" s="182" t="s">
        <v>2122</v>
      </c>
      <c r="C122" s="182" t="s">
        <v>1877</v>
      </c>
      <c r="D122" s="183">
        <v>183112</v>
      </c>
      <c r="E122" s="184">
        <v>140.30000000000001</v>
      </c>
      <c r="F122" s="184">
        <v>140.30000000000001</v>
      </c>
      <c r="G122" s="184">
        <v>139.30000000000001</v>
      </c>
      <c r="H122" s="184">
        <v>140.30000000000001</v>
      </c>
      <c r="I122" s="184">
        <v>140.30000000000001</v>
      </c>
      <c r="J122" s="184">
        <v>140.30000000000001</v>
      </c>
      <c r="K122" s="184">
        <v>139.5</v>
      </c>
      <c r="L122" s="184">
        <v>139.5</v>
      </c>
      <c r="M122" s="185">
        <v>139.5</v>
      </c>
      <c r="N122" s="182" t="s">
        <v>1878</v>
      </c>
      <c r="O122" s="182" t="s">
        <v>1879</v>
      </c>
      <c r="P122" s="182" t="s">
        <v>1880</v>
      </c>
      <c r="Q122" s="182" t="s">
        <v>1886</v>
      </c>
      <c r="R122" s="186">
        <f t="shared" si="7"/>
        <v>2.4136965078569717E-3</v>
      </c>
      <c r="S122" s="186">
        <f t="shared" si="8"/>
        <v>2.3978065999669634E-3</v>
      </c>
      <c r="T122" s="186">
        <f t="shared" si="9"/>
        <v>2.3978065999669634E-3</v>
      </c>
      <c r="U122" s="186">
        <f t="shared" si="10"/>
        <v>4.4465389750297356E-4</v>
      </c>
      <c r="V122" s="187" t="b">
        <f t="shared" si="11"/>
        <v>0</v>
      </c>
      <c r="W122" s="188" t="str">
        <f t="shared" si="12"/>
        <v>183</v>
      </c>
      <c r="X122" s="181" t="s">
        <v>2121</v>
      </c>
      <c r="Y122" s="181" t="b">
        <f t="shared" si="13"/>
        <v>1</v>
      </c>
    </row>
    <row r="123" spans="1:25" s="181" customFormat="1" ht="14.5">
      <c r="A123" s="181" t="s">
        <v>2123</v>
      </c>
      <c r="B123" s="182" t="s">
        <v>2124</v>
      </c>
      <c r="C123" s="182" t="s">
        <v>1877</v>
      </c>
      <c r="D123" s="183">
        <v>183113</v>
      </c>
      <c r="E123" s="184">
        <v>102</v>
      </c>
      <c r="F123" s="184">
        <v>102</v>
      </c>
      <c r="G123" s="184">
        <v>102</v>
      </c>
      <c r="H123" s="184">
        <v>102</v>
      </c>
      <c r="I123" s="184">
        <v>102</v>
      </c>
      <c r="J123" s="184">
        <v>102</v>
      </c>
      <c r="K123" s="184">
        <v>102</v>
      </c>
      <c r="L123" s="184">
        <v>102</v>
      </c>
      <c r="M123" s="185">
        <v>102</v>
      </c>
      <c r="N123" s="182" t="s">
        <v>1878</v>
      </c>
      <c r="O123" s="182" t="s">
        <v>1879</v>
      </c>
      <c r="P123" s="182" t="s">
        <v>1880</v>
      </c>
      <c r="Q123" s="182" t="s">
        <v>1886</v>
      </c>
      <c r="R123" s="186">
        <f t="shared" si="7"/>
        <v>1.7648533605835921E-3</v>
      </c>
      <c r="S123" s="186">
        <f t="shared" si="8"/>
        <v>1.7532349333091778E-3</v>
      </c>
      <c r="T123" s="186">
        <f t="shared" si="9"/>
        <v>1.7532349333091778E-3</v>
      </c>
      <c r="U123" s="186">
        <f t="shared" si="10"/>
        <v>3.2512327989464736E-4</v>
      </c>
      <c r="V123" s="187" t="b">
        <f t="shared" si="11"/>
        <v>0</v>
      </c>
      <c r="W123" s="188" t="str">
        <f t="shared" si="12"/>
        <v>183</v>
      </c>
      <c r="X123" s="181" t="s">
        <v>2123</v>
      </c>
      <c r="Y123" s="181" t="b">
        <f t="shared" si="13"/>
        <v>1</v>
      </c>
    </row>
    <row r="124" spans="1:25" s="181" customFormat="1" ht="14.5">
      <c r="A124" s="181" t="s">
        <v>2125</v>
      </c>
      <c r="B124" s="182" t="s">
        <v>2126</v>
      </c>
      <c r="C124" s="182" t="s">
        <v>1877</v>
      </c>
      <c r="D124" s="183">
        <v>183114</v>
      </c>
      <c r="E124" s="184">
        <v>54</v>
      </c>
      <c r="F124" s="184">
        <v>54</v>
      </c>
      <c r="G124" s="184">
        <v>54</v>
      </c>
      <c r="H124" s="184">
        <v>54</v>
      </c>
      <c r="I124" s="184">
        <v>54</v>
      </c>
      <c r="J124" s="184">
        <v>54</v>
      </c>
      <c r="K124" s="184">
        <v>54</v>
      </c>
      <c r="L124" s="184">
        <v>54</v>
      </c>
      <c r="M124" s="185">
        <v>54</v>
      </c>
      <c r="N124" s="182" t="s">
        <v>1878</v>
      </c>
      <c r="O124" s="182" t="s">
        <v>1879</v>
      </c>
      <c r="P124" s="182" t="s">
        <v>1880</v>
      </c>
      <c r="Q124" s="182" t="s">
        <v>1886</v>
      </c>
      <c r="R124" s="186">
        <f t="shared" si="7"/>
        <v>9.3433413207366645E-4</v>
      </c>
      <c r="S124" s="186">
        <f t="shared" si="8"/>
        <v>9.2818319998721175E-4</v>
      </c>
      <c r="T124" s="186">
        <f t="shared" si="9"/>
        <v>9.2818319998721175E-4</v>
      </c>
      <c r="U124" s="186">
        <f t="shared" si="10"/>
        <v>1.7212408935598976E-4</v>
      </c>
      <c r="V124" s="187" t="b">
        <f t="shared" si="11"/>
        <v>0</v>
      </c>
      <c r="W124" s="188" t="str">
        <f t="shared" si="12"/>
        <v>183</v>
      </c>
      <c r="X124" s="181" t="s">
        <v>2125</v>
      </c>
      <c r="Y124" s="181" t="b">
        <f t="shared" si="13"/>
        <v>1</v>
      </c>
    </row>
    <row r="125" spans="1:25" s="181" customFormat="1" ht="14.5">
      <c r="A125" s="181" t="s">
        <v>2127</v>
      </c>
      <c r="B125" s="182" t="s">
        <v>2128</v>
      </c>
      <c r="C125" s="182" t="s">
        <v>1877</v>
      </c>
      <c r="D125" s="183">
        <v>183115</v>
      </c>
      <c r="E125" s="184">
        <v>24</v>
      </c>
      <c r="F125" s="184">
        <v>24</v>
      </c>
      <c r="G125" s="184">
        <v>24</v>
      </c>
      <c r="H125" s="184">
        <v>24</v>
      </c>
      <c r="I125" s="184">
        <v>24</v>
      </c>
      <c r="J125" s="184">
        <v>24</v>
      </c>
      <c r="K125" s="184">
        <v>24</v>
      </c>
      <c r="L125" s="184">
        <v>24</v>
      </c>
      <c r="M125" s="185">
        <v>24</v>
      </c>
      <c r="N125" s="182" t="s">
        <v>1878</v>
      </c>
      <c r="O125" s="182" t="s">
        <v>1879</v>
      </c>
      <c r="P125" s="182" t="s">
        <v>1880</v>
      </c>
      <c r="Q125" s="182" t="s">
        <v>1886</v>
      </c>
      <c r="R125" s="186">
        <f t="shared" si="7"/>
        <v>4.1525961425496283E-4</v>
      </c>
      <c r="S125" s="186">
        <f t="shared" si="8"/>
        <v>4.1252586666098301E-4</v>
      </c>
      <c r="T125" s="186">
        <f t="shared" si="9"/>
        <v>4.1252586666098301E-4</v>
      </c>
      <c r="U125" s="186">
        <f t="shared" si="10"/>
        <v>7.6499595269328784E-5</v>
      </c>
      <c r="V125" s="187" t="b">
        <f t="shared" si="11"/>
        <v>0</v>
      </c>
      <c r="W125" s="188" t="str">
        <f t="shared" si="12"/>
        <v>183</v>
      </c>
      <c r="X125" s="181" t="s">
        <v>2127</v>
      </c>
      <c r="Y125" s="181" t="b">
        <f t="shared" si="13"/>
        <v>1</v>
      </c>
    </row>
    <row r="126" spans="1:25" s="181" customFormat="1" ht="14.5">
      <c r="A126" s="181" t="s">
        <v>2129</v>
      </c>
      <c r="B126" s="182" t="s">
        <v>2130</v>
      </c>
      <c r="C126" s="182" t="s">
        <v>1877</v>
      </c>
      <c r="D126" s="183">
        <v>183116</v>
      </c>
      <c r="E126" s="184">
        <v>45.8</v>
      </c>
      <c r="F126" s="184">
        <v>45.8</v>
      </c>
      <c r="G126" s="184">
        <v>45.8</v>
      </c>
      <c r="H126" s="184">
        <v>45.8</v>
      </c>
      <c r="I126" s="184">
        <v>45.8</v>
      </c>
      <c r="J126" s="184">
        <v>45.8</v>
      </c>
      <c r="K126" s="184">
        <v>45.8</v>
      </c>
      <c r="L126" s="184">
        <v>45.8</v>
      </c>
      <c r="M126" s="185">
        <v>45.8</v>
      </c>
      <c r="N126" s="182" t="s">
        <v>1878</v>
      </c>
      <c r="O126" s="182" t="s">
        <v>1879</v>
      </c>
      <c r="P126" s="182" t="s">
        <v>1880</v>
      </c>
      <c r="Q126" s="182" t="s">
        <v>1886</v>
      </c>
      <c r="R126" s="186">
        <f t="shared" si="7"/>
        <v>7.9245376386988741E-4</v>
      </c>
      <c r="S126" s="186">
        <f t="shared" si="8"/>
        <v>7.8723686221137583E-4</v>
      </c>
      <c r="T126" s="186">
        <f t="shared" si="9"/>
        <v>7.8723686221137583E-4</v>
      </c>
      <c r="U126" s="186">
        <f t="shared" si="10"/>
        <v>1.4598672763896909E-4</v>
      </c>
      <c r="V126" s="187" t="b">
        <f t="shared" si="11"/>
        <v>0</v>
      </c>
      <c r="W126" s="188" t="str">
        <f t="shared" si="12"/>
        <v>183</v>
      </c>
      <c r="X126" s="181" t="s">
        <v>2129</v>
      </c>
      <c r="Y126" s="181" t="b">
        <f t="shared" si="13"/>
        <v>1</v>
      </c>
    </row>
    <row r="127" spans="1:25" s="181" customFormat="1" ht="14.5">
      <c r="A127" s="181" t="s">
        <v>2131</v>
      </c>
      <c r="B127" s="182" t="s">
        <v>2132</v>
      </c>
      <c r="C127" s="182" t="s">
        <v>1877</v>
      </c>
      <c r="D127" s="183">
        <v>183117</v>
      </c>
      <c r="E127" s="184">
        <v>118</v>
      </c>
      <c r="F127" s="184">
        <v>118</v>
      </c>
      <c r="G127" s="184">
        <v>118</v>
      </c>
      <c r="H127" s="184">
        <v>118</v>
      </c>
      <c r="I127" s="184">
        <v>118</v>
      </c>
      <c r="J127" s="184">
        <v>118</v>
      </c>
      <c r="K127" s="184">
        <v>118</v>
      </c>
      <c r="L127" s="184">
        <v>118</v>
      </c>
      <c r="M127" s="185">
        <v>118</v>
      </c>
      <c r="N127" s="182" t="s">
        <v>1878</v>
      </c>
      <c r="O127" s="182" t="s">
        <v>1879</v>
      </c>
      <c r="P127" s="182" t="s">
        <v>1880</v>
      </c>
      <c r="Q127" s="182" t="s">
        <v>1886</v>
      </c>
      <c r="R127" s="186">
        <f t="shared" si="7"/>
        <v>2.041693103420234E-3</v>
      </c>
      <c r="S127" s="186">
        <f t="shared" si="8"/>
        <v>2.028252177749833E-3</v>
      </c>
      <c r="T127" s="186">
        <f t="shared" si="9"/>
        <v>2.028252177749833E-3</v>
      </c>
      <c r="U127" s="186">
        <f t="shared" si="10"/>
        <v>3.7612301007419985E-4</v>
      </c>
      <c r="V127" s="187" t="b">
        <f t="shared" si="11"/>
        <v>0</v>
      </c>
      <c r="W127" s="188" t="str">
        <f t="shared" si="12"/>
        <v>183</v>
      </c>
      <c r="X127" s="181" t="s">
        <v>2131</v>
      </c>
      <c r="Y127" s="181" t="b">
        <f t="shared" si="13"/>
        <v>1</v>
      </c>
    </row>
    <row r="128" spans="1:25" s="181" customFormat="1" ht="14.5">
      <c r="A128" s="181" t="s">
        <v>2133</v>
      </c>
      <c r="B128" s="182" t="s">
        <v>2134</v>
      </c>
      <c r="C128" s="182" t="s">
        <v>1877</v>
      </c>
      <c r="D128" s="183">
        <v>183118</v>
      </c>
      <c r="E128" s="184">
        <v>48</v>
      </c>
      <c r="F128" s="184">
        <v>48</v>
      </c>
      <c r="G128" s="184">
        <v>48</v>
      </c>
      <c r="H128" s="184">
        <v>48</v>
      </c>
      <c r="I128" s="184">
        <v>48</v>
      </c>
      <c r="J128" s="184">
        <v>48</v>
      </c>
      <c r="K128" s="184">
        <v>48</v>
      </c>
      <c r="L128" s="184">
        <v>48</v>
      </c>
      <c r="M128" s="185">
        <v>48</v>
      </c>
      <c r="N128" s="182" t="s">
        <v>1878</v>
      </c>
      <c r="O128" s="182" t="s">
        <v>1879</v>
      </c>
      <c r="P128" s="182" t="s">
        <v>1880</v>
      </c>
      <c r="Q128" s="182" t="s">
        <v>1886</v>
      </c>
      <c r="R128" s="186">
        <f t="shared" si="7"/>
        <v>8.3051922850992566E-4</v>
      </c>
      <c r="S128" s="186">
        <f t="shared" si="8"/>
        <v>8.2505173332196602E-4</v>
      </c>
      <c r="T128" s="186">
        <f t="shared" si="9"/>
        <v>8.2505173332196602E-4</v>
      </c>
      <c r="U128" s="186">
        <f t="shared" si="10"/>
        <v>1.5299919053865757E-4</v>
      </c>
      <c r="V128" s="187" t="b">
        <f t="shared" si="11"/>
        <v>0</v>
      </c>
      <c r="W128" s="188" t="str">
        <f t="shared" si="12"/>
        <v>183</v>
      </c>
      <c r="X128" s="181" t="s">
        <v>2133</v>
      </c>
      <c r="Y128" s="181" t="b">
        <f t="shared" si="13"/>
        <v>1</v>
      </c>
    </row>
    <row r="129" spans="1:25" s="181" customFormat="1" ht="14.5">
      <c r="A129" s="181" t="s">
        <v>2135</v>
      </c>
      <c r="B129" s="182" t="s">
        <v>2136</v>
      </c>
      <c r="C129" s="182" t="s">
        <v>1877</v>
      </c>
      <c r="D129" s="183">
        <v>183119</v>
      </c>
      <c r="E129" s="184">
        <v>86</v>
      </c>
      <c r="F129" s="184">
        <v>86</v>
      </c>
      <c r="G129" s="184">
        <v>87</v>
      </c>
      <c r="H129" s="184">
        <v>87</v>
      </c>
      <c r="I129" s="184">
        <v>87</v>
      </c>
      <c r="J129" s="184">
        <v>86</v>
      </c>
      <c r="K129" s="184">
        <v>86</v>
      </c>
      <c r="L129" s="184">
        <v>86</v>
      </c>
      <c r="M129" s="185">
        <v>87</v>
      </c>
      <c r="N129" s="182" t="s">
        <v>1878</v>
      </c>
      <c r="O129" s="182" t="s">
        <v>1879</v>
      </c>
      <c r="P129" s="182" t="s">
        <v>1880</v>
      </c>
      <c r="Q129" s="182" t="s">
        <v>1886</v>
      </c>
      <c r="R129" s="186">
        <f t="shared" si="7"/>
        <v>1.5053161016742402E-3</v>
      </c>
      <c r="S129" s="186">
        <f t="shared" si="8"/>
        <v>1.4954062666460634E-3</v>
      </c>
      <c r="T129" s="186">
        <f t="shared" si="9"/>
        <v>1.4954062666460634E-3</v>
      </c>
      <c r="U129" s="186">
        <f t="shared" si="10"/>
        <v>2.7731103285131686E-4</v>
      </c>
      <c r="V129" s="187" t="b">
        <f t="shared" si="11"/>
        <v>0</v>
      </c>
      <c r="W129" s="188" t="str">
        <f t="shared" si="12"/>
        <v>183</v>
      </c>
      <c r="X129" s="181" t="s">
        <v>2135</v>
      </c>
      <c r="Y129" s="181" t="b">
        <f t="shared" si="13"/>
        <v>1</v>
      </c>
    </row>
    <row r="130" spans="1:25" s="181" customFormat="1" ht="14.5">
      <c r="A130" s="181" t="s">
        <v>2137</v>
      </c>
      <c r="B130" s="182" t="s">
        <v>2138</v>
      </c>
      <c r="C130" s="182" t="s">
        <v>1877</v>
      </c>
      <c r="D130" s="183">
        <v>183120</v>
      </c>
      <c r="E130" s="184">
        <v>40.799999999999997</v>
      </c>
      <c r="F130" s="184">
        <v>40.799999999999997</v>
      </c>
      <c r="G130" s="184">
        <v>40.799999999999997</v>
      </c>
      <c r="H130" s="184">
        <v>40.799999999999997</v>
      </c>
      <c r="I130" s="184">
        <v>40.799999999999997</v>
      </c>
      <c r="J130" s="184">
        <v>40.799999999999997</v>
      </c>
      <c r="K130" s="184">
        <v>40.799999999999997</v>
      </c>
      <c r="L130" s="184">
        <v>40.799999999999997</v>
      </c>
      <c r="M130" s="185">
        <v>40.799999999999997</v>
      </c>
      <c r="N130" s="182" t="s">
        <v>1878</v>
      </c>
      <c r="O130" s="182" t="s">
        <v>1879</v>
      </c>
      <c r="P130" s="182" t="s">
        <v>1880</v>
      </c>
      <c r="Q130" s="182" t="s">
        <v>1886</v>
      </c>
      <c r="R130" s="186">
        <f t="shared" ref="R130:R137" si="14">M130/SUMIFS($M:$M,$P:$P,$P130)</f>
        <v>7.0594134423343675E-4</v>
      </c>
      <c r="S130" s="186">
        <f t="shared" ref="S130:S137" si="15">M130/SUMIFS($M:$M,$O:$O,$O130)</f>
        <v>7.0129397332367109E-4</v>
      </c>
      <c r="T130" s="186">
        <f t="shared" ref="T130:T137" si="16">M130/SUMIFS(M:M,$N:$N,N130)</f>
        <v>7.0129397332367109E-4</v>
      </c>
      <c r="U130" s="186">
        <f t="shared" ref="U130:U137" si="17">M130/$M$669</f>
        <v>1.3004931195785893E-4</v>
      </c>
      <c r="V130" s="187" t="b">
        <f t="shared" ref="V130:V163" si="18">IF(AND($W$1=856,$P130="MD"),TRUE,IF($W$1=LEFT($D130,3),TRUE,FALSE))</f>
        <v>0</v>
      </c>
      <c r="W130" s="188" t="str">
        <f t="shared" ref="W130:W163" si="19">+LEFT(D130,3)</f>
        <v>183</v>
      </c>
      <c r="X130" s="181" t="s">
        <v>2137</v>
      </c>
      <c r="Y130" s="181" t="b">
        <f t="shared" si="13"/>
        <v>1</v>
      </c>
    </row>
    <row r="131" spans="1:25" s="181" customFormat="1" ht="14.5">
      <c r="A131" s="181" t="s">
        <v>2139</v>
      </c>
      <c r="B131" s="182" t="s">
        <v>2140</v>
      </c>
      <c r="C131" s="182" t="s">
        <v>1877</v>
      </c>
      <c r="D131" s="183">
        <v>183121</v>
      </c>
      <c r="E131" s="184">
        <v>106</v>
      </c>
      <c r="F131" s="184">
        <v>106</v>
      </c>
      <c r="G131" s="184">
        <v>106</v>
      </c>
      <c r="H131" s="184">
        <v>105</v>
      </c>
      <c r="I131" s="184">
        <v>104</v>
      </c>
      <c r="J131" s="184">
        <v>104</v>
      </c>
      <c r="K131" s="184">
        <v>104</v>
      </c>
      <c r="L131" s="184">
        <v>104</v>
      </c>
      <c r="M131" s="185">
        <v>104</v>
      </c>
      <c r="N131" s="182" t="s">
        <v>1878</v>
      </c>
      <c r="O131" s="182" t="s">
        <v>1879</v>
      </c>
      <c r="P131" s="182" t="s">
        <v>1880</v>
      </c>
      <c r="Q131" s="182" t="s">
        <v>1886</v>
      </c>
      <c r="R131" s="186">
        <f t="shared" si="14"/>
        <v>1.7994583284381724E-3</v>
      </c>
      <c r="S131" s="186">
        <f t="shared" si="15"/>
        <v>1.7876120888642595E-3</v>
      </c>
      <c r="T131" s="186">
        <f t="shared" si="16"/>
        <v>1.7876120888642595E-3</v>
      </c>
      <c r="U131" s="186">
        <f t="shared" si="17"/>
        <v>3.3149824616709143E-4</v>
      </c>
      <c r="V131" s="187" t="b">
        <f t="shared" si="18"/>
        <v>0</v>
      </c>
      <c r="W131" s="188" t="str">
        <f t="shared" si="19"/>
        <v>183</v>
      </c>
      <c r="X131" s="181" t="s">
        <v>2139</v>
      </c>
      <c r="Y131" s="181" t="b">
        <f t="shared" ref="Y131:Y194" si="20">X131=A131</f>
        <v>1</v>
      </c>
    </row>
    <row r="132" spans="1:25" s="181" customFormat="1" ht="14.5">
      <c r="A132" s="181" t="s">
        <v>2141</v>
      </c>
      <c r="B132" s="182" t="s">
        <v>2142</v>
      </c>
      <c r="C132" s="182" t="s">
        <v>1877</v>
      </c>
      <c r="D132" s="183">
        <v>183122</v>
      </c>
      <c r="E132" s="184">
        <v>34</v>
      </c>
      <c r="F132" s="184">
        <v>34</v>
      </c>
      <c r="G132" s="184">
        <v>34</v>
      </c>
      <c r="H132" s="184">
        <v>34</v>
      </c>
      <c r="I132" s="184">
        <v>34</v>
      </c>
      <c r="J132" s="184">
        <v>34</v>
      </c>
      <c r="K132" s="184">
        <v>34</v>
      </c>
      <c r="L132" s="184">
        <v>34</v>
      </c>
      <c r="M132" s="185">
        <v>34</v>
      </c>
      <c r="N132" s="182" t="s">
        <v>1878</v>
      </c>
      <c r="O132" s="182" t="s">
        <v>1879</v>
      </c>
      <c r="P132" s="182" t="s">
        <v>1880</v>
      </c>
      <c r="Q132" s="182" t="s">
        <v>1886</v>
      </c>
      <c r="R132" s="186">
        <f t="shared" si="14"/>
        <v>5.8828445352786403E-4</v>
      </c>
      <c r="S132" s="186">
        <f t="shared" si="15"/>
        <v>5.8441164443639255E-4</v>
      </c>
      <c r="T132" s="186">
        <f t="shared" si="16"/>
        <v>5.8441164443639255E-4</v>
      </c>
      <c r="U132" s="186">
        <f t="shared" si="17"/>
        <v>1.0837442663154912E-4</v>
      </c>
      <c r="V132" s="187" t="b">
        <f t="shared" si="18"/>
        <v>0</v>
      </c>
      <c r="W132" s="188" t="str">
        <f t="shared" si="19"/>
        <v>183</v>
      </c>
      <c r="X132" s="181" t="s">
        <v>2141</v>
      </c>
      <c r="Y132" s="181" t="b">
        <f t="shared" si="20"/>
        <v>1</v>
      </c>
    </row>
    <row r="133" spans="1:25" s="181" customFormat="1" ht="14.5">
      <c r="A133" s="181" t="s">
        <v>2143</v>
      </c>
      <c r="B133" s="182" t="s">
        <v>2144</v>
      </c>
      <c r="C133" s="182" t="s">
        <v>1877</v>
      </c>
      <c r="D133" s="183">
        <v>183124</v>
      </c>
      <c r="E133" s="184">
        <v>320.5</v>
      </c>
      <c r="F133" s="184">
        <v>320.5</v>
      </c>
      <c r="G133" s="184">
        <v>320.5</v>
      </c>
      <c r="H133" s="184">
        <v>319.5</v>
      </c>
      <c r="I133" s="184">
        <v>319.5</v>
      </c>
      <c r="J133" s="184">
        <v>320.5</v>
      </c>
      <c r="K133" s="184">
        <v>322.5</v>
      </c>
      <c r="L133" s="184">
        <v>324.5</v>
      </c>
      <c r="M133" s="185">
        <v>323.5</v>
      </c>
      <c r="N133" s="182" t="s">
        <v>1878</v>
      </c>
      <c r="O133" s="182" t="s">
        <v>1879</v>
      </c>
      <c r="P133" s="182" t="s">
        <v>1880</v>
      </c>
      <c r="Q133" s="182" t="s">
        <v>1886</v>
      </c>
      <c r="R133" s="186">
        <f t="shared" si="14"/>
        <v>5.5973535504783532E-3</v>
      </c>
      <c r="S133" s="186">
        <f t="shared" si="15"/>
        <v>5.5605049110344995E-3</v>
      </c>
      <c r="T133" s="186">
        <f t="shared" si="16"/>
        <v>5.5605049110344995E-3</v>
      </c>
      <c r="U133" s="186">
        <f t="shared" si="17"/>
        <v>1.0311507945678275E-3</v>
      </c>
      <c r="V133" s="187" t="b">
        <f t="shared" si="18"/>
        <v>0</v>
      </c>
      <c r="W133" s="188" t="str">
        <f t="shared" si="19"/>
        <v>183</v>
      </c>
      <c r="X133" s="181" t="s">
        <v>2143</v>
      </c>
      <c r="Y133" s="181" t="b">
        <f t="shared" si="20"/>
        <v>1</v>
      </c>
    </row>
    <row r="134" spans="1:25" s="181" customFormat="1" ht="14.5">
      <c r="A134" s="181" t="s">
        <v>2145</v>
      </c>
      <c r="B134" s="182" t="s">
        <v>2146</v>
      </c>
      <c r="C134" s="182" t="s">
        <v>1877</v>
      </c>
      <c r="D134" s="183">
        <v>183125</v>
      </c>
      <c r="E134" s="184">
        <v>45</v>
      </c>
      <c r="F134" s="184">
        <v>45</v>
      </c>
      <c r="G134" s="184">
        <v>45</v>
      </c>
      <c r="H134" s="184">
        <v>44</v>
      </c>
      <c r="I134" s="184">
        <v>44</v>
      </c>
      <c r="J134" s="184">
        <v>44</v>
      </c>
      <c r="K134" s="184">
        <v>44</v>
      </c>
      <c r="L134" s="184">
        <v>45</v>
      </c>
      <c r="M134" s="185">
        <v>45</v>
      </c>
      <c r="N134" s="182" t="s">
        <v>1878</v>
      </c>
      <c r="O134" s="182" t="s">
        <v>1879</v>
      </c>
      <c r="P134" s="182" t="s">
        <v>1880</v>
      </c>
      <c r="Q134" s="182" t="s">
        <v>1886</v>
      </c>
      <c r="R134" s="186">
        <f t="shared" si="14"/>
        <v>7.7861177672805537E-4</v>
      </c>
      <c r="S134" s="186">
        <f t="shared" si="15"/>
        <v>7.7348599998934315E-4</v>
      </c>
      <c r="T134" s="186">
        <f t="shared" si="16"/>
        <v>7.7348599998934315E-4</v>
      </c>
      <c r="U134" s="186">
        <f t="shared" si="17"/>
        <v>1.4343674112999148E-4</v>
      </c>
      <c r="V134" s="187" t="b">
        <f t="shared" si="18"/>
        <v>0</v>
      </c>
      <c r="W134" s="188" t="str">
        <f t="shared" si="19"/>
        <v>183</v>
      </c>
      <c r="X134" s="181" t="s">
        <v>2145</v>
      </c>
      <c r="Y134" s="181" t="b">
        <f t="shared" si="20"/>
        <v>1</v>
      </c>
    </row>
    <row r="135" spans="1:25" s="181" customFormat="1" ht="14.5">
      <c r="A135" s="181" t="s">
        <v>2147</v>
      </c>
      <c r="B135" s="182" t="s">
        <v>2148</v>
      </c>
      <c r="C135" s="182" t="s">
        <v>1877</v>
      </c>
      <c r="D135" s="183">
        <v>183126</v>
      </c>
      <c r="E135" s="184">
        <v>29</v>
      </c>
      <c r="F135" s="184">
        <v>29</v>
      </c>
      <c r="G135" s="184">
        <v>29</v>
      </c>
      <c r="H135" s="184">
        <v>28</v>
      </c>
      <c r="I135" s="184">
        <v>29</v>
      </c>
      <c r="J135" s="184">
        <v>29</v>
      </c>
      <c r="K135" s="184">
        <v>29</v>
      </c>
      <c r="L135" s="184">
        <v>29</v>
      </c>
      <c r="M135" s="185">
        <v>29</v>
      </c>
      <c r="N135" s="182" t="s">
        <v>1878</v>
      </c>
      <c r="O135" s="182" t="s">
        <v>1879</v>
      </c>
      <c r="P135" s="182" t="s">
        <v>1880</v>
      </c>
      <c r="Q135" s="182" t="s">
        <v>1886</v>
      </c>
      <c r="R135" s="186">
        <f t="shared" si="14"/>
        <v>5.0177203389141349E-4</v>
      </c>
      <c r="S135" s="186">
        <f t="shared" si="15"/>
        <v>4.9846875554868781E-4</v>
      </c>
      <c r="T135" s="186">
        <f t="shared" si="16"/>
        <v>4.9846875554868781E-4</v>
      </c>
      <c r="U135" s="186">
        <f t="shared" si="17"/>
        <v>9.2437010950438957E-5</v>
      </c>
      <c r="V135" s="187" t="b">
        <f t="shared" si="18"/>
        <v>0</v>
      </c>
      <c r="W135" s="188" t="str">
        <f t="shared" si="19"/>
        <v>183</v>
      </c>
      <c r="X135" s="181" t="s">
        <v>2147</v>
      </c>
      <c r="Y135" s="181" t="b">
        <f t="shared" si="20"/>
        <v>1</v>
      </c>
    </row>
    <row r="136" spans="1:25" s="181" customFormat="1" ht="14.5">
      <c r="A136" s="181" t="s">
        <v>2149</v>
      </c>
      <c r="B136" s="182" t="s">
        <v>2150</v>
      </c>
      <c r="C136" s="182" t="s">
        <v>1877</v>
      </c>
      <c r="D136" s="183">
        <v>183128</v>
      </c>
      <c r="E136" s="184">
        <v>287</v>
      </c>
      <c r="F136" s="184">
        <v>285</v>
      </c>
      <c r="G136" s="184">
        <v>287</v>
      </c>
      <c r="H136" s="184">
        <v>287</v>
      </c>
      <c r="I136" s="184">
        <v>286</v>
      </c>
      <c r="J136" s="184">
        <v>288</v>
      </c>
      <c r="K136" s="184">
        <v>289</v>
      </c>
      <c r="L136" s="184">
        <v>288</v>
      </c>
      <c r="M136" s="185">
        <v>287</v>
      </c>
      <c r="N136" s="182" t="s">
        <v>1878</v>
      </c>
      <c r="O136" s="182" t="s">
        <v>1879</v>
      </c>
      <c r="P136" s="182" t="s">
        <v>1880</v>
      </c>
      <c r="Q136" s="182" t="s">
        <v>1886</v>
      </c>
      <c r="R136" s="186">
        <f t="shared" si="14"/>
        <v>4.9658128871322644E-3</v>
      </c>
      <c r="S136" s="186">
        <f t="shared" si="15"/>
        <v>4.9331218221542548E-3</v>
      </c>
      <c r="T136" s="186">
        <f t="shared" si="16"/>
        <v>4.9331218221542548E-3</v>
      </c>
      <c r="U136" s="186">
        <f t="shared" si="17"/>
        <v>9.1480766009572343E-4</v>
      </c>
      <c r="V136" s="187" t="b">
        <f t="shared" si="18"/>
        <v>0</v>
      </c>
      <c r="W136" s="188" t="str">
        <f t="shared" si="19"/>
        <v>183</v>
      </c>
      <c r="X136" s="181" t="s">
        <v>2149</v>
      </c>
      <c r="Y136" s="181" t="b">
        <f t="shared" si="20"/>
        <v>1</v>
      </c>
    </row>
    <row r="137" spans="1:25" s="181" customFormat="1" ht="14.5">
      <c r="A137" s="181" t="s">
        <v>2151</v>
      </c>
      <c r="B137" s="182" t="s">
        <v>2152</v>
      </c>
      <c r="C137" s="182" t="s">
        <v>1877</v>
      </c>
      <c r="D137" s="183">
        <v>183129</v>
      </c>
      <c r="E137" s="184">
        <v>280</v>
      </c>
      <c r="F137" s="184">
        <v>278</v>
      </c>
      <c r="G137" s="184">
        <v>280</v>
      </c>
      <c r="H137" s="184">
        <v>282</v>
      </c>
      <c r="I137" s="184">
        <v>280</v>
      </c>
      <c r="J137" s="184">
        <v>281</v>
      </c>
      <c r="K137" s="184">
        <v>282</v>
      </c>
      <c r="L137" s="184">
        <v>281</v>
      </c>
      <c r="M137" s="185">
        <v>280</v>
      </c>
      <c r="N137" s="182" t="s">
        <v>1878</v>
      </c>
      <c r="O137" s="182" t="s">
        <v>1879</v>
      </c>
      <c r="P137" s="182" t="s">
        <v>1880</v>
      </c>
      <c r="Q137" s="182" t="s">
        <v>1881</v>
      </c>
      <c r="R137" s="186">
        <f t="shared" si="14"/>
        <v>4.8446954996412333E-3</v>
      </c>
      <c r="S137" s="186">
        <f t="shared" si="15"/>
        <v>4.8128017777114684E-3</v>
      </c>
      <c r="T137" s="186">
        <f t="shared" si="16"/>
        <v>4.8128017777114684E-3</v>
      </c>
      <c r="U137" s="186">
        <f t="shared" si="17"/>
        <v>8.9249527814216922E-4</v>
      </c>
      <c r="V137" s="187" t="b">
        <f t="shared" si="18"/>
        <v>0</v>
      </c>
      <c r="W137" s="188" t="str">
        <f t="shared" si="19"/>
        <v>183</v>
      </c>
      <c r="X137" s="181" t="s">
        <v>2151</v>
      </c>
      <c r="Y137" s="181" t="b">
        <f t="shared" si="20"/>
        <v>1</v>
      </c>
    </row>
    <row r="138" spans="1:25" s="181" customFormat="1" ht="14.5">
      <c r="B138" s="182"/>
      <c r="C138" s="182"/>
      <c r="D138" s="183"/>
      <c r="E138" s="184">
        <v>1</v>
      </c>
      <c r="F138" s="184">
        <v>1</v>
      </c>
      <c r="G138" s="184">
        <v>1</v>
      </c>
      <c r="H138" s="184">
        <v>2</v>
      </c>
      <c r="I138" s="184">
        <v>2</v>
      </c>
      <c r="J138" s="184">
        <v>2</v>
      </c>
      <c r="K138" s="184">
        <v>2</v>
      </c>
      <c r="L138" s="184">
        <v>2</v>
      </c>
      <c r="M138" s="185">
        <v>2</v>
      </c>
      <c r="N138" s="182"/>
      <c r="O138" s="182"/>
      <c r="P138" s="182"/>
      <c r="Q138" s="182"/>
      <c r="R138" s="186"/>
      <c r="S138" s="186"/>
      <c r="T138" s="186"/>
      <c r="U138" s="186"/>
      <c r="V138" s="187"/>
      <c r="W138" s="188"/>
      <c r="X138" s="181" t="s">
        <v>2153</v>
      </c>
      <c r="Y138" s="181" t="b">
        <f t="shared" si="20"/>
        <v>0</v>
      </c>
    </row>
    <row r="139" spans="1:25" s="181" customFormat="1" ht="14.5">
      <c r="B139" s="182"/>
      <c r="C139" s="182"/>
      <c r="D139" s="183"/>
      <c r="E139" s="184">
        <v>1</v>
      </c>
      <c r="F139" s="184">
        <v>1</v>
      </c>
      <c r="G139" s="184">
        <v>1</v>
      </c>
      <c r="H139" s="184">
        <v>2</v>
      </c>
      <c r="I139" s="184">
        <v>2</v>
      </c>
      <c r="J139" s="184">
        <v>2</v>
      </c>
      <c r="K139" s="184">
        <v>2</v>
      </c>
      <c r="L139" s="184">
        <v>2</v>
      </c>
      <c r="M139" s="185">
        <v>2</v>
      </c>
      <c r="N139" s="182"/>
      <c r="O139" s="182"/>
      <c r="P139" s="182"/>
      <c r="Q139" s="182"/>
      <c r="R139" s="186"/>
      <c r="S139" s="186"/>
      <c r="T139" s="186"/>
      <c r="U139" s="186"/>
      <c r="V139" s="187"/>
      <c r="W139" s="188"/>
      <c r="X139" s="181" t="s">
        <v>2154</v>
      </c>
      <c r="Y139" s="181" t="b">
        <f t="shared" si="20"/>
        <v>0</v>
      </c>
    </row>
    <row r="140" spans="1:25" s="181" customFormat="1" ht="14.5">
      <c r="A140" s="181" t="s">
        <v>2155</v>
      </c>
      <c r="B140" s="182" t="s">
        <v>2156</v>
      </c>
      <c r="C140" s="182" t="s">
        <v>1877</v>
      </c>
      <c r="D140" s="183">
        <v>183134</v>
      </c>
      <c r="E140" s="184">
        <v>437</v>
      </c>
      <c r="F140" s="184">
        <v>437</v>
      </c>
      <c r="G140" s="184">
        <v>437</v>
      </c>
      <c r="H140" s="184">
        <v>439</v>
      </c>
      <c r="I140" s="184">
        <v>438</v>
      </c>
      <c r="J140" s="184">
        <v>438</v>
      </c>
      <c r="K140" s="184">
        <v>431</v>
      </c>
      <c r="L140" s="184">
        <v>430</v>
      </c>
      <c r="M140" s="185">
        <v>433</v>
      </c>
      <c r="N140" s="182" t="s">
        <v>1878</v>
      </c>
      <c r="O140" s="182" t="s">
        <v>1879</v>
      </c>
      <c r="P140" s="182" t="s">
        <v>1880</v>
      </c>
      <c r="Q140" s="182" t="s">
        <v>1886</v>
      </c>
      <c r="R140" s="186">
        <f t="shared" ref="R140:R163" si="21">M140/SUMIFS($M:$M,$P:$P,$P140)</f>
        <v>7.4919755405166216E-3</v>
      </c>
      <c r="S140" s="186">
        <f t="shared" ref="S140:S163" si="22">M140/SUMIFS($M:$M,$O:$O,$O140)</f>
        <v>7.4426541776752347E-3</v>
      </c>
      <c r="T140" s="186">
        <f t="shared" ref="T140:T163" si="23">M140/SUMIFS(M:M,$N:$N,N140)</f>
        <v>7.4426541776752347E-3</v>
      </c>
      <c r="U140" s="186">
        <f t="shared" ref="U140:U163" si="24">M140/$M$669</f>
        <v>1.3801801979841401E-3</v>
      </c>
      <c r="V140" s="187" t="b">
        <f t="shared" si="18"/>
        <v>0</v>
      </c>
      <c r="W140" s="188" t="str">
        <f t="shared" si="19"/>
        <v>183</v>
      </c>
      <c r="X140" s="181" t="s">
        <v>2155</v>
      </c>
      <c r="Y140" s="181" t="b">
        <f t="shared" si="20"/>
        <v>1</v>
      </c>
    </row>
    <row r="141" spans="1:25" s="181" customFormat="1" ht="14.5">
      <c r="A141" s="181" t="s">
        <v>2157</v>
      </c>
      <c r="B141" s="182" t="s">
        <v>2158</v>
      </c>
      <c r="C141" s="182" t="s">
        <v>1877</v>
      </c>
      <c r="D141" s="183">
        <v>183135</v>
      </c>
      <c r="E141" s="184">
        <v>136.5</v>
      </c>
      <c r="F141" s="184">
        <v>136.5</v>
      </c>
      <c r="G141" s="184">
        <v>136.5</v>
      </c>
      <c r="H141" s="184">
        <v>137.5</v>
      </c>
      <c r="I141" s="184">
        <v>136.5</v>
      </c>
      <c r="J141" s="184">
        <v>136.5</v>
      </c>
      <c r="K141" s="184">
        <v>128.5</v>
      </c>
      <c r="L141" s="184">
        <v>128.5</v>
      </c>
      <c r="M141" s="185">
        <v>128.5</v>
      </c>
      <c r="N141" s="182" t="s">
        <v>1878</v>
      </c>
      <c r="O141" s="182" t="s">
        <v>1879</v>
      </c>
      <c r="P141" s="182" t="s">
        <v>1880</v>
      </c>
      <c r="Q141" s="182" t="s">
        <v>1881</v>
      </c>
      <c r="R141" s="186">
        <f t="shared" si="21"/>
        <v>2.2233691846567801E-3</v>
      </c>
      <c r="S141" s="186">
        <f t="shared" si="22"/>
        <v>2.208732244414013E-3</v>
      </c>
      <c r="T141" s="186">
        <f t="shared" si="23"/>
        <v>2.208732244414013E-3</v>
      </c>
      <c r="U141" s="186">
        <f t="shared" si="24"/>
        <v>4.0959158300453121E-4</v>
      </c>
      <c r="V141" s="187" t="b">
        <f t="shared" si="18"/>
        <v>0</v>
      </c>
      <c r="W141" s="188" t="str">
        <f t="shared" si="19"/>
        <v>183</v>
      </c>
      <c r="X141" s="181" t="s">
        <v>2157</v>
      </c>
      <c r="Y141" s="181" t="b">
        <f t="shared" si="20"/>
        <v>1</v>
      </c>
    </row>
    <row r="142" spans="1:25" s="181" customFormat="1" ht="14.5">
      <c r="A142" s="181" t="s">
        <v>2159</v>
      </c>
      <c r="B142" s="182" t="s">
        <v>2160</v>
      </c>
      <c r="C142" s="182" t="s">
        <v>1877</v>
      </c>
      <c r="D142" s="183">
        <v>183137</v>
      </c>
      <c r="E142" s="184">
        <v>94</v>
      </c>
      <c r="F142" s="184">
        <v>94</v>
      </c>
      <c r="G142" s="184">
        <v>94</v>
      </c>
      <c r="H142" s="184">
        <v>94</v>
      </c>
      <c r="I142" s="184">
        <v>94</v>
      </c>
      <c r="J142" s="184">
        <v>93</v>
      </c>
      <c r="K142" s="184">
        <v>93</v>
      </c>
      <c r="L142" s="184">
        <v>94</v>
      </c>
      <c r="M142" s="185">
        <v>94</v>
      </c>
      <c r="N142" s="182" t="s">
        <v>1878</v>
      </c>
      <c r="O142" s="182" t="s">
        <v>1879</v>
      </c>
      <c r="P142" s="182" t="s">
        <v>1880</v>
      </c>
      <c r="Q142" s="182" t="s">
        <v>1886</v>
      </c>
      <c r="R142" s="186">
        <f t="shared" si="21"/>
        <v>1.6264334891652711E-3</v>
      </c>
      <c r="S142" s="186">
        <f t="shared" si="22"/>
        <v>1.61572631108885E-3</v>
      </c>
      <c r="T142" s="186">
        <f t="shared" si="23"/>
        <v>1.61572631108885E-3</v>
      </c>
      <c r="U142" s="186">
        <f t="shared" si="24"/>
        <v>2.9962341480487106E-4</v>
      </c>
      <c r="V142" s="187" t="b">
        <f t="shared" si="18"/>
        <v>0</v>
      </c>
      <c r="W142" s="188" t="str">
        <f t="shared" si="19"/>
        <v>183</v>
      </c>
      <c r="X142" s="181" t="s">
        <v>2159</v>
      </c>
      <c r="Y142" s="181" t="b">
        <f t="shared" si="20"/>
        <v>1</v>
      </c>
    </row>
    <row r="143" spans="1:25" s="181" customFormat="1" ht="14.5">
      <c r="A143" s="181" t="s">
        <v>2161</v>
      </c>
      <c r="B143" s="182" t="s">
        <v>2162</v>
      </c>
      <c r="C143" s="182" t="s">
        <v>1877</v>
      </c>
      <c r="D143" s="183">
        <v>183138</v>
      </c>
      <c r="E143" s="184">
        <v>9</v>
      </c>
      <c r="F143" s="184">
        <v>9</v>
      </c>
      <c r="G143" s="184">
        <v>9</v>
      </c>
      <c r="H143" s="184">
        <v>9</v>
      </c>
      <c r="I143" s="184">
        <v>9</v>
      </c>
      <c r="J143" s="184">
        <v>8</v>
      </c>
      <c r="K143" s="184">
        <v>8</v>
      </c>
      <c r="L143" s="184">
        <v>9</v>
      </c>
      <c r="M143" s="185">
        <v>9</v>
      </c>
      <c r="N143" s="182" t="s">
        <v>1878</v>
      </c>
      <c r="O143" s="182" t="s">
        <v>1879</v>
      </c>
      <c r="P143" s="182" t="s">
        <v>1880</v>
      </c>
      <c r="Q143" s="182" t="s">
        <v>1881</v>
      </c>
      <c r="R143" s="186">
        <f t="shared" si="21"/>
        <v>1.5572235534561107E-4</v>
      </c>
      <c r="S143" s="186">
        <f t="shared" si="22"/>
        <v>1.5469719999786861E-4</v>
      </c>
      <c r="T143" s="186">
        <f t="shared" si="23"/>
        <v>1.5469719999786861E-4</v>
      </c>
      <c r="U143" s="186">
        <f t="shared" si="24"/>
        <v>2.8687348225998294E-5</v>
      </c>
      <c r="V143" s="187" t="b">
        <f t="shared" si="18"/>
        <v>0</v>
      </c>
      <c r="W143" s="188" t="str">
        <f t="shared" si="19"/>
        <v>183</v>
      </c>
      <c r="X143" s="181" t="s">
        <v>2161</v>
      </c>
      <c r="Y143" s="181" t="b">
        <f t="shared" si="20"/>
        <v>1</v>
      </c>
    </row>
    <row r="144" spans="1:25" s="181" customFormat="1" ht="14.5">
      <c r="A144" s="181" t="s">
        <v>2163</v>
      </c>
      <c r="B144" s="182" t="s">
        <v>2164</v>
      </c>
      <c r="C144" s="182" t="s">
        <v>1877</v>
      </c>
      <c r="D144" s="183">
        <v>183140</v>
      </c>
      <c r="E144" s="184">
        <v>22</v>
      </c>
      <c r="F144" s="184">
        <v>26</v>
      </c>
      <c r="G144" s="184">
        <v>26</v>
      </c>
      <c r="H144" s="184">
        <v>26</v>
      </c>
      <c r="I144" s="184">
        <v>26</v>
      </c>
      <c r="J144" s="184">
        <v>35</v>
      </c>
      <c r="K144" s="184">
        <v>44</v>
      </c>
      <c r="L144" s="184">
        <v>52</v>
      </c>
      <c r="M144" s="185">
        <v>52</v>
      </c>
      <c r="N144" s="182" t="s">
        <v>1878</v>
      </c>
      <c r="O144" s="182" t="s">
        <v>1879</v>
      </c>
      <c r="P144" s="182" t="s">
        <v>1880</v>
      </c>
      <c r="Q144" s="182" t="s">
        <v>1881</v>
      </c>
      <c r="R144" s="186">
        <f t="shared" si="21"/>
        <v>8.9972916421908618E-4</v>
      </c>
      <c r="S144" s="186">
        <f t="shared" si="22"/>
        <v>8.9380604443212977E-4</v>
      </c>
      <c r="T144" s="186">
        <f t="shared" si="23"/>
        <v>8.9380604443212977E-4</v>
      </c>
      <c r="U144" s="186">
        <f t="shared" si="24"/>
        <v>1.6574912308354572E-4</v>
      </c>
      <c r="V144" s="187" t="b">
        <f t="shared" si="18"/>
        <v>0</v>
      </c>
      <c r="W144" s="188" t="str">
        <f t="shared" si="19"/>
        <v>183</v>
      </c>
      <c r="X144" s="181" t="s">
        <v>2163</v>
      </c>
      <c r="Y144" s="181" t="b">
        <f t="shared" si="20"/>
        <v>1</v>
      </c>
    </row>
    <row r="145" spans="1:25" s="181" customFormat="1" ht="14.5">
      <c r="A145" s="181" t="s">
        <v>2165</v>
      </c>
      <c r="B145" s="182" t="s">
        <v>2166</v>
      </c>
      <c r="C145" s="182" t="s">
        <v>1877</v>
      </c>
      <c r="D145" s="183">
        <v>183142</v>
      </c>
      <c r="E145" s="184">
        <v>276</v>
      </c>
      <c r="F145" s="184">
        <v>275</v>
      </c>
      <c r="G145" s="184">
        <v>276</v>
      </c>
      <c r="H145" s="184">
        <v>275</v>
      </c>
      <c r="I145" s="184">
        <v>274</v>
      </c>
      <c r="J145" s="184">
        <v>275</v>
      </c>
      <c r="K145" s="184">
        <v>275</v>
      </c>
      <c r="L145" s="184">
        <v>273</v>
      </c>
      <c r="M145" s="185">
        <v>275</v>
      </c>
      <c r="N145" s="182" t="s">
        <v>1878</v>
      </c>
      <c r="O145" s="182" t="s">
        <v>1879</v>
      </c>
      <c r="P145" s="182" t="s">
        <v>1880</v>
      </c>
      <c r="Q145" s="182" t="s">
        <v>1886</v>
      </c>
      <c r="R145" s="186">
        <f t="shared" si="21"/>
        <v>4.7581830800047823E-3</v>
      </c>
      <c r="S145" s="186">
        <f t="shared" si="22"/>
        <v>4.7268588888237633E-3</v>
      </c>
      <c r="T145" s="186">
        <f t="shared" si="23"/>
        <v>4.7268588888237633E-3</v>
      </c>
      <c r="U145" s="186">
        <f t="shared" si="24"/>
        <v>8.7655786246105898E-4</v>
      </c>
      <c r="V145" s="187" t="b">
        <f t="shared" si="18"/>
        <v>0</v>
      </c>
      <c r="W145" s="188" t="str">
        <f t="shared" si="19"/>
        <v>183</v>
      </c>
      <c r="X145" s="181" t="s">
        <v>2165</v>
      </c>
      <c r="Y145" s="181" t="b">
        <f t="shared" si="20"/>
        <v>1</v>
      </c>
    </row>
    <row r="146" spans="1:25" s="181" customFormat="1" ht="14.5">
      <c r="A146" s="181" t="s">
        <v>2167</v>
      </c>
      <c r="B146" s="182" t="s">
        <v>2168</v>
      </c>
      <c r="C146" s="182" t="s">
        <v>1877</v>
      </c>
      <c r="D146" s="183">
        <v>183143</v>
      </c>
      <c r="E146" s="184">
        <v>275</v>
      </c>
      <c r="F146" s="184">
        <v>273</v>
      </c>
      <c r="G146" s="184">
        <v>276</v>
      </c>
      <c r="H146" s="184">
        <v>275</v>
      </c>
      <c r="I146" s="184">
        <v>275</v>
      </c>
      <c r="J146" s="184">
        <v>276</v>
      </c>
      <c r="K146" s="184">
        <v>276</v>
      </c>
      <c r="L146" s="184">
        <v>275</v>
      </c>
      <c r="M146" s="185">
        <v>276</v>
      </c>
      <c r="N146" s="182" t="s">
        <v>1878</v>
      </c>
      <c r="O146" s="182" t="s">
        <v>1879</v>
      </c>
      <c r="P146" s="182" t="s">
        <v>1880</v>
      </c>
      <c r="Q146" s="182" t="s">
        <v>1881</v>
      </c>
      <c r="R146" s="186">
        <f t="shared" si="21"/>
        <v>4.7754855639320724E-3</v>
      </c>
      <c r="S146" s="186">
        <f t="shared" si="22"/>
        <v>4.744047466601304E-3</v>
      </c>
      <c r="T146" s="186">
        <f t="shared" si="23"/>
        <v>4.744047466601304E-3</v>
      </c>
      <c r="U146" s="186">
        <f t="shared" si="24"/>
        <v>8.7974534559728107E-4</v>
      </c>
      <c r="V146" s="187" t="b">
        <f t="shared" si="18"/>
        <v>0</v>
      </c>
      <c r="W146" s="188" t="str">
        <f t="shared" si="19"/>
        <v>183</v>
      </c>
      <c r="X146" s="181" t="s">
        <v>2167</v>
      </c>
      <c r="Y146" s="181" t="b">
        <f t="shared" si="20"/>
        <v>1</v>
      </c>
    </row>
    <row r="147" spans="1:25" s="181" customFormat="1" ht="14.5">
      <c r="A147" s="181" t="s">
        <v>2169</v>
      </c>
      <c r="B147" s="182" t="s">
        <v>2170</v>
      </c>
      <c r="C147" s="182" t="s">
        <v>1877</v>
      </c>
      <c r="D147" s="183">
        <v>183145</v>
      </c>
      <c r="E147" s="184">
        <v>123</v>
      </c>
      <c r="F147" s="184">
        <v>124</v>
      </c>
      <c r="G147" s="184">
        <v>123</v>
      </c>
      <c r="H147" s="184">
        <v>124</v>
      </c>
      <c r="I147" s="184">
        <v>124</v>
      </c>
      <c r="J147" s="184">
        <v>124</v>
      </c>
      <c r="K147" s="184">
        <v>124</v>
      </c>
      <c r="L147" s="184">
        <v>124</v>
      </c>
      <c r="M147" s="185">
        <v>124</v>
      </c>
      <c r="N147" s="182" t="s">
        <v>1878</v>
      </c>
      <c r="O147" s="182" t="s">
        <v>1879</v>
      </c>
      <c r="P147" s="182" t="s">
        <v>1880</v>
      </c>
      <c r="Q147" s="182" t="s">
        <v>1881</v>
      </c>
      <c r="R147" s="186">
        <f t="shared" si="21"/>
        <v>2.1455080069839746E-3</v>
      </c>
      <c r="S147" s="186">
        <f t="shared" si="22"/>
        <v>2.1313836444150787E-3</v>
      </c>
      <c r="T147" s="186">
        <f t="shared" si="23"/>
        <v>2.1313836444150787E-3</v>
      </c>
      <c r="U147" s="186">
        <f t="shared" si="24"/>
        <v>3.9524790889153207E-4</v>
      </c>
      <c r="V147" s="187" t="b">
        <f t="shared" si="18"/>
        <v>0</v>
      </c>
      <c r="W147" s="188" t="str">
        <f t="shared" si="19"/>
        <v>183</v>
      </c>
      <c r="X147" s="181" t="s">
        <v>2169</v>
      </c>
      <c r="Y147" s="181" t="b">
        <f t="shared" si="20"/>
        <v>1</v>
      </c>
    </row>
    <row r="148" spans="1:25" s="181" customFormat="1" ht="14.5">
      <c r="A148" s="181" t="s">
        <v>2171</v>
      </c>
      <c r="B148" s="182" t="s">
        <v>2172</v>
      </c>
      <c r="C148" s="182" t="s">
        <v>1877</v>
      </c>
      <c r="D148" s="183">
        <v>183147</v>
      </c>
      <c r="E148" s="184">
        <v>138</v>
      </c>
      <c r="F148" s="184">
        <v>138</v>
      </c>
      <c r="G148" s="184">
        <v>141</v>
      </c>
      <c r="H148" s="184">
        <v>142</v>
      </c>
      <c r="I148" s="184">
        <v>142</v>
      </c>
      <c r="J148" s="184">
        <v>142</v>
      </c>
      <c r="K148" s="184">
        <v>142</v>
      </c>
      <c r="L148" s="184">
        <v>145</v>
      </c>
      <c r="M148" s="185">
        <v>145</v>
      </c>
      <c r="N148" s="182" t="s">
        <v>1878</v>
      </c>
      <c r="O148" s="182" t="s">
        <v>1879</v>
      </c>
      <c r="P148" s="182" t="s">
        <v>1880</v>
      </c>
      <c r="Q148" s="182" t="s">
        <v>1886</v>
      </c>
      <c r="R148" s="186">
        <f t="shared" si="21"/>
        <v>2.5088601694570672E-3</v>
      </c>
      <c r="S148" s="186">
        <f t="shared" si="22"/>
        <v>2.4923437777434388E-3</v>
      </c>
      <c r="T148" s="186">
        <f t="shared" si="23"/>
        <v>2.4923437777434388E-3</v>
      </c>
      <c r="U148" s="186">
        <f t="shared" si="24"/>
        <v>4.6218505475219474E-4</v>
      </c>
      <c r="V148" s="187" t="b">
        <f t="shared" si="18"/>
        <v>0</v>
      </c>
      <c r="W148" s="188" t="str">
        <f t="shared" si="19"/>
        <v>183</v>
      </c>
      <c r="X148" s="181" t="s">
        <v>2171</v>
      </c>
      <c r="Y148" s="181" t="b">
        <f t="shared" si="20"/>
        <v>1</v>
      </c>
    </row>
    <row r="149" spans="1:25" s="181" customFormat="1" ht="14.5">
      <c r="A149" s="181" t="s">
        <v>2173</v>
      </c>
      <c r="B149" s="182" t="s">
        <v>2174</v>
      </c>
      <c r="C149" s="182" t="s">
        <v>1877</v>
      </c>
      <c r="D149" s="183">
        <v>183148</v>
      </c>
      <c r="E149" s="184">
        <v>137</v>
      </c>
      <c r="F149" s="184">
        <v>137</v>
      </c>
      <c r="G149" s="184">
        <v>140</v>
      </c>
      <c r="H149" s="184">
        <v>141</v>
      </c>
      <c r="I149" s="184">
        <v>141</v>
      </c>
      <c r="J149" s="184">
        <v>141</v>
      </c>
      <c r="K149" s="184">
        <v>141</v>
      </c>
      <c r="L149" s="184">
        <v>144</v>
      </c>
      <c r="M149" s="185">
        <v>143</v>
      </c>
      <c r="N149" s="182" t="s">
        <v>1878</v>
      </c>
      <c r="O149" s="182" t="s">
        <v>1879</v>
      </c>
      <c r="P149" s="182" t="s">
        <v>1880</v>
      </c>
      <c r="Q149" s="182" t="s">
        <v>1881</v>
      </c>
      <c r="R149" s="186">
        <f t="shared" si="21"/>
        <v>2.4742552016024867E-3</v>
      </c>
      <c r="S149" s="186">
        <f t="shared" si="22"/>
        <v>2.4579666221883571E-3</v>
      </c>
      <c r="T149" s="186">
        <f t="shared" si="23"/>
        <v>2.4579666221883571E-3</v>
      </c>
      <c r="U149" s="186">
        <f t="shared" si="24"/>
        <v>4.5581008847975067E-4</v>
      </c>
      <c r="V149" s="187" t="b">
        <f t="shared" si="18"/>
        <v>0</v>
      </c>
      <c r="W149" s="188" t="str">
        <f t="shared" si="19"/>
        <v>183</v>
      </c>
      <c r="X149" s="181" t="s">
        <v>2173</v>
      </c>
      <c r="Y149" s="181" t="b">
        <f t="shared" si="20"/>
        <v>1</v>
      </c>
    </row>
    <row r="150" spans="1:25" s="181" customFormat="1" ht="14.5">
      <c r="A150" s="181" t="s">
        <v>2175</v>
      </c>
      <c r="B150" s="182" t="s">
        <v>2176</v>
      </c>
      <c r="C150" s="182" t="s">
        <v>1877</v>
      </c>
      <c r="D150" s="183">
        <v>187100</v>
      </c>
      <c r="E150" s="184">
        <v>1675.7</v>
      </c>
      <c r="F150" s="184">
        <v>1680.7</v>
      </c>
      <c r="G150" s="184">
        <v>1683.5</v>
      </c>
      <c r="H150" s="184">
        <v>1684.5</v>
      </c>
      <c r="I150" s="184">
        <v>1684.5</v>
      </c>
      <c r="J150" s="184">
        <v>1689.5</v>
      </c>
      <c r="K150" s="184">
        <v>1689.5</v>
      </c>
      <c r="L150" s="184">
        <v>1688.5</v>
      </c>
      <c r="M150" s="185">
        <v>1690.5</v>
      </c>
      <c r="N150" s="182" t="s">
        <v>1878</v>
      </c>
      <c r="O150" s="182" t="s">
        <v>1879</v>
      </c>
      <c r="P150" s="182" t="s">
        <v>1880</v>
      </c>
      <c r="Q150" s="182" t="s">
        <v>1886</v>
      </c>
      <c r="R150" s="186">
        <f t="shared" si="21"/>
        <v>2.9249849079083946E-2</v>
      </c>
      <c r="S150" s="186">
        <f t="shared" si="22"/>
        <v>2.9057290732932988E-2</v>
      </c>
      <c r="T150" s="186">
        <f t="shared" si="23"/>
        <v>2.9057290732932988E-2</v>
      </c>
      <c r="U150" s="186">
        <f t="shared" si="24"/>
        <v>5.3884402417833464E-3</v>
      </c>
      <c r="V150" s="187" t="b">
        <f t="shared" si="18"/>
        <v>0</v>
      </c>
      <c r="W150" s="188" t="str">
        <f t="shared" si="19"/>
        <v>187</v>
      </c>
      <c r="X150" s="181" t="s">
        <v>2175</v>
      </c>
      <c r="Y150" s="181" t="b">
        <f t="shared" si="20"/>
        <v>1</v>
      </c>
    </row>
    <row r="151" spans="1:25" s="181" customFormat="1" ht="14.5">
      <c r="A151" s="181" t="s">
        <v>2177</v>
      </c>
      <c r="B151" s="182" t="s">
        <v>2178</v>
      </c>
      <c r="C151" s="182" t="s">
        <v>1877</v>
      </c>
      <c r="D151" s="183">
        <v>187101</v>
      </c>
      <c r="E151" s="184">
        <v>1626.7</v>
      </c>
      <c r="F151" s="184">
        <v>1631.7</v>
      </c>
      <c r="G151" s="184">
        <v>1633.5</v>
      </c>
      <c r="H151" s="184">
        <v>1635.5</v>
      </c>
      <c r="I151" s="184">
        <v>1635.5</v>
      </c>
      <c r="J151" s="184">
        <v>1639.5</v>
      </c>
      <c r="K151" s="184">
        <v>1637.5</v>
      </c>
      <c r="L151" s="184">
        <v>1638.5</v>
      </c>
      <c r="M151" s="185">
        <v>1640.5</v>
      </c>
      <c r="N151" s="182" t="s">
        <v>1878</v>
      </c>
      <c r="O151" s="182" t="s">
        <v>1879</v>
      </c>
      <c r="P151" s="182" t="s">
        <v>1880</v>
      </c>
      <c r="Q151" s="182" t="s">
        <v>1881</v>
      </c>
      <c r="R151" s="186">
        <f t="shared" si="21"/>
        <v>2.8384724882719439E-2</v>
      </c>
      <c r="S151" s="186">
        <f t="shared" si="22"/>
        <v>2.8197861844055941E-2</v>
      </c>
      <c r="T151" s="186">
        <f t="shared" si="23"/>
        <v>2.8197861844055941E-2</v>
      </c>
      <c r="U151" s="186">
        <f t="shared" si="24"/>
        <v>5.2290660849722446E-3</v>
      </c>
      <c r="V151" s="187" t="b">
        <f t="shared" si="18"/>
        <v>0</v>
      </c>
      <c r="W151" s="188" t="str">
        <f t="shared" si="19"/>
        <v>187</v>
      </c>
      <c r="X151" s="181" t="s">
        <v>2177</v>
      </c>
      <c r="Y151" s="181" t="b">
        <f t="shared" si="20"/>
        <v>1</v>
      </c>
    </row>
    <row r="152" spans="1:25" s="181" customFormat="1" ht="14.5">
      <c r="A152" s="181" t="s">
        <v>2179</v>
      </c>
      <c r="B152" s="182" t="s">
        <v>2180</v>
      </c>
      <c r="C152" s="182" t="s">
        <v>1877</v>
      </c>
      <c r="D152" s="183">
        <v>188100</v>
      </c>
      <c r="E152" s="184">
        <v>1787.8</v>
      </c>
      <c r="F152" s="184">
        <v>1787.8</v>
      </c>
      <c r="G152" s="184">
        <v>1787.8</v>
      </c>
      <c r="H152" s="184">
        <v>1788</v>
      </c>
      <c r="I152" s="184">
        <v>1788.8</v>
      </c>
      <c r="J152" s="184">
        <v>1792</v>
      </c>
      <c r="K152" s="184">
        <v>1793</v>
      </c>
      <c r="L152" s="184">
        <v>1796</v>
      </c>
      <c r="M152" s="185">
        <v>1795</v>
      </c>
      <c r="N152" s="182" t="s">
        <v>1878</v>
      </c>
      <c r="O152" s="182" t="s">
        <v>1879</v>
      </c>
      <c r="P152" s="182" t="s">
        <v>1880</v>
      </c>
      <c r="Q152" s="182" t="s">
        <v>1886</v>
      </c>
      <c r="R152" s="186">
        <f t="shared" si="21"/>
        <v>3.1057958649485764E-2</v>
      </c>
      <c r="S152" s="186">
        <f t="shared" si="22"/>
        <v>3.085349711068602E-2</v>
      </c>
      <c r="T152" s="186">
        <f t="shared" si="23"/>
        <v>3.085349711068602E-2</v>
      </c>
      <c r="U152" s="186">
        <f t="shared" si="24"/>
        <v>5.7215322295185488E-3</v>
      </c>
      <c r="V152" s="187" t="b">
        <f t="shared" si="18"/>
        <v>0</v>
      </c>
      <c r="W152" s="188" t="str">
        <f t="shared" si="19"/>
        <v>188</v>
      </c>
      <c r="X152" s="181" t="s">
        <v>2179</v>
      </c>
      <c r="Y152" s="181" t="b">
        <f t="shared" si="20"/>
        <v>1</v>
      </c>
    </row>
    <row r="153" spans="1:25" s="181" customFormat="1" ht="14.5">
      <c r="A153" s="181" t="s">
        <v>2181</v>
      </c>
      <c r="B153" s="182" t="s">
        <v>2182</v>
      </c>
      <c r="C153" s="182" t="s">
        <v>1877</v>
      </c>
      <c r="D153" s="183">
        <v>188101</v>
      </c>
      <c r="E153" s="184">
        <v>1182.8</v>
      </c>
      <c r="F153" s="184">
        <v>1185.8</v>
      </c>
      <c r="G153" s="184">
        <v>1185.8</v>
      </c>
      <c r="H153" s="184">
        <v>1186</v>
      </c>
      <c r="I153" s="184">
        <v>1185.8</v>
      </c>
      <c r="J153" s="184">
        <v>1187</v>
      </c>
      <c r="K153" s="184">
        <v>1190</v>
      </c>
      <c r="L153" s="184">
        <v>1191</v>
      </c>
      <c r="M153" s="185">
        <v>1192</v>
      </c>
      <c r="N153" s="182" t="s">
        <v>1878</v>
      </c>
      <c r="O153" s="182" t="s">
        <v>1879</v>
      </c>
      <c r="P153" s="182" t="s">
        <v>1880</v>
      </c>
      <c r="Q153" s="182" t="s">
        <v>1881</v>
      </c>
      <c r="R153" s="186">
        <f t="shared" si="21"/>
        <v>2.0624560841329822E-2</v>
      </c>
      <c r="S153" s="186">
        <f t="shared" si="22"/>
        <v>2.0488784710828822E-2</v>
      </c>
      <c r="T153" s="186">
        <f t="shared" si="23"/>
        <v>2.0488784710828822E-2</v>
      </c>
      <c r="U153" s="186">
        <f t="shared" si="24"/>
        <v>3.7994798983766631E-3</v>
      </c>
      <c r="V153" s="187" t="b">
        <f t="shared" si="18"/>
        <v>0</v>
      </c>
      <c r="W153" s="188" t="str">
        <f t="shared" si="19"/>
        <v>188</v>
      </c>
      <c r="X153" s="181" t="s">
        <v>2181</v>
      </c>
      <c r="Y153" s="181" t="b">
        <f t="shared" si="20"/>
        <v>1</v>
      </c>
    </row>
    <row r="154" spans="1:25" s="181" customFormat="1" ht="14.5">
      <c r="A154" s="181" t="s">
        <v>2183</v>
      </c>
      <c r="B154" s="182" t="s">
        <v>2184</v>
      </c>
      <c r="C154" s="182" t="s">
        <v>1877</v>
      </c>
      <c r="D154" s="183">
        <v>191100</v>
      </c>
      <c r="E154" s="184">
        <v>1121</v>
      </c>
      <c r="F154" s="184">
        <v>1118</v>
      </c>
      <c r="G154" s="184">
        <v>1118</v>
      </c>
      <c r="H154" s="184">
        <v>1117</v>
      </c>
      <c r="I154" s="184">
        <v>1120</v>
      </c>
      <c r="J154" s="184">
        <v>1120</v>
      </c>
      <c r="K154" s="184">
        <v>1122</v>
      </c>
      <c r="L154" s="184">
        <v>1119</v>
      </c>
      <c r="M154" s="185">
        <v>1123</v>
      </c>
      <c r="N154" s="182" t="s">
        <v>1878</v>
      </c>
      <c r="O154" s="182" t="s">
        <v>1879</v>
      </c>
      <c r="P154" s="182" t="s">
        <v>1880</v>
      </c>
      <c r="Q154" s="182" t="s">
        <v>1886</v>
      </c>
      <c r="R154" s="186">
        <f t="shared" si="21"/>
        <v>1.9430689450346803E-2</v>
      </c>
      <c r="S154" s="186">
        <f t="shared" si="22"/>
        <v>1.9302772844178497E-2</v>
      </c>
      <c r="T154" s="186">
        <f t="shared" si="23"/>
        <v>1.9302772844178497E-2</v>
      </c>
      <c r="U154" s="186">
        <f t="shared" si="24"/>
        <v>3.5795435619773428E-3</v>
      </c>
      <c r="V154" s="187" t="b">
        <f t="shared" si="18"/>
        <v>0</v>
      </c>
      <c r="W154" s="188" t="str">
        <f t="shared" si="19"/>
        <v>191</v>
      </c>
      <c r="X154" s="181" t="s">
        <v>2183</v>
      </c>
      <c r="Y154" s="181" t="b">
        <f t="shared" si="20"/>
        <v>1</v>
      </c>
    </row>
    <row r="155" spans="1:25" s="181" customFormat="1" ht="14.5">
      <c r="A155" s="181" t="s">
        <v>2185</v>
      </c>
      <c r="B155" s="182" t="s">
        <v>2186</v>
      </c>
      <c r="C155" s="182" t="s">
        <v>1877</v>
      </c>
      <c r="D155" s="183">
        <v>191101</v>
      </c>
      <c r="E155" s="184">
        <v>1594.69</v>
      </c>
      <c r="F155" s="184">
        <v>1595.69</v>
      </c>
      <c r="G155" s="184">
        <v>1592.69</v>
      </c>
      <c r="H155" s="184">
        <v>1588.69</v>
      </c>
      <c r="I155" s="184">
        <v>1592.69</v>
      </c>
      <c r="J155" s="184">
        <v>1593.69</v>
      </c>
      <c r="K155" s="184">
        <v>1595.69</v>
      </c>
      <c r="L155" s="184">
        <v>1593.69</v>
      </c>
      <c r="M155" s="185">
        <v>1597.69</v>
      </c>
      <c r="N155" s="182" t="s">
        <v>1878</v>
      </c>
      <c r="O155" s="182" t="s">
        <v>1879</v>
      </c>
      <c r="P155" s="182" t="s">
        <v>1880</v>
      </c>
      <c r="Q155" s="182" t="s">
        <v>1881</v>
      </c>
      <c r="R155" s="186">
        <f t="shared" si="21"/>
        <v>2.764400554579215E-2</v>
      </c>
      <c r="S155" s="186">
        <f t="shared" si="22"/>
        <v>2.7462018829399415E-2</v>
      </c>
      <c r="T155" s="186">
        <f t="shared" si="23"/>
        <v>2.7462018829399415E-2</v>
      </c>
      <c r="U155" s="186">
        <f t="shared" si="24"/>
        <v>5.0926099319105796E-3</v>
      </c>
      <c r="V155" s="187" t="b">
        <f t="shared" si="18"/>
        <v>0</v>
      </c>
      <c r="W155" s="188" t="str">
        <f t="shared" si="19"/>
        <v>191</v>
      </c>
      <c r="X155" s="181" t="s">
        <v>2185</v>
      </c>
      <c r="Y155" s="181" t="b">
        <f t="shared" si="20"/>
        <v>1</v>
      </c>
    </row>
    <row r="156" spans="1:25" s="181" customFormat="1" ht="14.5">
      <c r="A156" s="181" t="s">
        <v>2187</v>
      </c>
      <c r="B156" s="182" t="s">
        <v>2188</v>
      </c>
      <c r="C156" s="182" t="s">
        <v>1877</v>
      </c>
      <c r="D156" s="183">
        <v>195100</v>
      </c>
      <c r="E156" s="184">
        <v>120</v>
      </c>
      <c r="F156" s="184">
        <v>120</v>
      </c>
      <c r="G156" s="184">
        <v>120</v>
      </c>
      <c r="H156" s="184">
        <v>121</v>
      </c>
      <c r="I156" s="184">
        <v>121</v>
      </c>
      <c r="J156" s="184">
        <v>121</v>
      </c>
      <c r="K156" s="184">
        <v>121</v>
      </c>
      <c r="L156" s="184">
        <v>121</v>
      </c>
      <c r="M156" s="185">
        <v>121</v>
      </c>
      <c r="N156" s="182" t="s">
        <v>1878</v>
      </c>
      <c r="O156" s="182" t="s">
        <v>1879</v>
      </c>
      <c r="P156" s="182" t="s">
        <v>1880</v>
      </c>
      <c r="Q156" s="182" t="s">
        <v>1886</v>
      </c>
      <c r="R156" s="186">
        <f t="shared" si="21"/>
        <v>2.0936005552021045E-3</v>
      </c>
      <c r="S156" s="186">
        <f t="shared" si="22"/>
        <v>2.0798179110824559E-3</v>
      </c>
      <c r="T156" s="186">
        <f t="shared" si="23"/>
        <v>2.0798179110824559E-3</v>
      </c>
      <c r="U156" s="186">
        <f t="shared" si="24"/>
        <v>3.8568545948286596E-4</v>
      </c>
      <c r="V156" s="187" t="b">
        <f t="shared" si="18"/>
        <v>0</v>
      </c>
      <c r="W156" s="188" t="str">
        <f t="shared" si="19"/>
        <v>195</v>
      </c>
      <c r="X156" s="181" t="s">
        <v>2187</v>
      </c>
      <c r="Y156" s="181" t="b">
        <f t="shared" si="20"/>
        <v>1</v>
      </c>
    </row>
    <row r="157" spans="1:25" s="181" customFormat="1" ht="14.5">
      <c r="A157" s="181" t="s">
        <v>2189</v>
      </c>
      <c r="B157" s="182" t="s">
        <v>2190</v>
      </c>
      <c r="C157" s="182" t="s">
        <v>1877</v>
      </c>
      <c r="D157" s="183">
        <v>195101</v>
      </c>
      <c r="E157" s="184">
        <v>19</v>
      </c>
      <c r="F157" s="184">
        <v>19</v>
      </c>
      <c r="G157" s="184">
        <v>19</v>
      </c>
      <c r="H157" s="184">
        <v>19</v>
      </c>
      <c r="I157" s="184">
        <v>19</v>
      </c>
      <c r="J157" s="184">
        <v>19</v>
      </c>
      <c r="K157" s="184">
        <v>19</v>
      </c>
      <c r="L157" s="184">
        <v>19</v>
      </c>
      <c r="M157" s="185">
        <v>19</v>
      </c>
      <c r="N157" s="182" t="s">
        <v>1878</v>
      </c>
      <c r="O157" s="182" t="s">
        <v>1879</v>
      </c>
      <c r="P157" s="182" t="s">
        <v>1880</v>
      </c>
      <c r="Q157" s="182" t="s">
        <v>1886</v>
      </c>
      <c r="R157" s="186">
        <f t="shared" si="21"/>
        <v>3.2874719461851223E-4</v>
      </c>
      <c r="S157" s="186">
        <f t="shared" si="22"/>
        <v>3.2658297777327821E-4</v>
      </c>
      <c r="T157" s="186">
        <f t="shared" si="23"/>
        <v>3.2658297777327821E-4</v>
      </c>
      <c r="U157" s="186">
        <f t="shared" si="24"/>
        <v>6.0562179588218625E-5</v>
      </c>
      <c r="V157" s="187" t="b">
        <f t="shared" si="18"/>
        <v>0</v>
      </c>
      <c r="W157" s="188" t="str">
        <f t="shared" si="19"/>
        <v>195</v>
      </c>
      <c r="X157" s="181" t="s">
        <v>2189</v>
      </c>
      <c r="Y157" s="181" t="b">
        <f t="shared" si="20"/>
        <v>1</v>
      </c>
    </row>
    <row r="158" spans="1:25" s="181" customFormat="1" ht="14.5">
      <c r="A158" s="181" t="s">
        <v>2191</v>
      </c>
      <c r="B158" s="182" t="s">
        <v>2192</v>
      </c>
      <c r="C158" s="182" t="s">
        <v>1877</v>
      </c>
      <c r="D158" s="183">
        <v>195102</v>
      </c>
      <c r="E158" s="184">
        <v>29</v>
      </c>
      <c r="F158" s="184">
        <v>29</v>
      </c>
      <c r="G158" s="184">
        <v>29</v>
      </c>
      <c r="H158" s="184">
        <v>29</v>
      </c>
      <c r="I158" s="184">
        <v>29</v>
      </c>
      <c r="J158" s="184">
        <v>29</v>
      </c>
      <c r="K158" s="184">
        <v>29</v>
      </c>
      <c r="L158" s="184">
        <v>29</v>
      </c>
      <c r="M158" s="185">
        <v>29</v>
      </c>
      <c r="N158" s="182" t="s">
        <v>1878</v>
      </c>
      <c r="O158" s="182" t="s">
        <v>1879</v>
      </c>
      <c r="P158" s="182" t="s">
        <v>1880</v>
      </c>
      <c r="Q158" s="182" t="s">
        <v>1886</v>
      </c>
      <c r="R158" s="186">
        <f t="shared" si="21"/>
        <v>5.0177203389141349E-4</v>
      </c>
      <c r="S158" s="186">
        <f t="shared" si="22"/>
        <v>4.9846875554868781E-4</v>
      </c>
      <c r="T158" s="186">
        <f t="shared" si="23"/>
        <v>4.9846875554868781E-4</v>
      </c>
      <c r="U158" s="186">
        <f t="shared" si="24"/>
        <v>9.2437010950438957E-5</v>
      </c>
      <c r="V158" s="187" t="b">
        <f t="shared" si="18"/>
        <v>0</v>
      </c>
      <c r="W158" s="188" t="str">
        <f t="shared" si="19"/>
        <v>195</v>
      </c>
      <c r="X158" s="181" t="s">
        <v>2191</v>
      </c>
      <c r="Y158" s="181" t="b">
        <f t="shared" si="20"/>
        <v>1</v>
      </c>
    </row>
    <row r="159" spans="1:25" s="181" customFormat="1" ht="14.5">
      <c r="A159" s="181" t="s">
        <v>2193</v>
      </c>
      <c r="B159" s="182" t="s">
        <v>2194</v>
      </c>
      <c r="C159" s="182" t="s">
        <v>1877</v>
      </c>
      <c r="D159" s="183">
        <v>196100</v>
      </c>
      <c r="E159" s="184">
        <v>143</v>
      </c>
      <c r="F159" s="184">
        <v>144</v>
      </c>
      <c r="G159" s="184">
        <v>144</v>
      </c>
      <c r="H159" s="184">
        <v>144</v>
      </c>
      <c r="I159" s="184">
        <v>143</v>
      </c>
      <c r="J159" s="184">
        <v>143</v>
      </c>
      <c r="K159" s="184">
        <v>143</v>
      </c>
      <c r="L159" s="184">
        <v>143</v>
      </c>
      <c r="M159" s="185">
        <v>143</v>
      </c>
      <c r="N159" s="182" t="s">
        <v>1878</v>
      </c>
      <c r="O159" s="182" t="s">
        <v>1879</v>
      </c>
      <c r="P159" s="182" t="s">
        <v>1880</v>
      </c>
      <c r="Q159" s="182" t="s">
        <v>1886</v>
      </c>
      <c r="R159" s="186">
        <f t="shared" si="21"/>
        <v>2.4742552016024867E-3</v>
      </c>
      <c r="S159" s="186">
        <f t="shared" si="22"/>
        <v>2.4579666221883571E-3</v>
      </c>
      <c r="T159" s="186">
        <f t="shared" si="23"/>
        <v>2.4579666221883571E-3</v>
      </c>
      <c r="U159" s="186">
        <f t="shared" si="24"/>
        <v>4.5581008847975067E-4</v>
      </c>
      <c r="V159" s="187" t="b">
        <f t="shared" si="18"/>
        <v>0</v>
      </c>
      <c r="W159" s="188" t="str">
        <f t="shared" si="19"/>
        <v>196</v>
      </c>
      <c r="X159" s="181" t="s">
        <v>2193</v>
      </c>
      <c r="Y159" s="181" t="b">
        <f t="shared" si="20"/>
        <v>1</v>
      </c>
    </row>
    <row r="160" spans="1:25" s="181" customFormat="1" ht="14.5">
      <c r="A160" s="181" t="s">
        <v>2195</v>
      </c>
      <c r="B160" s="182" t="s">
        <v>2196</v>
      </c>
      <c r="C160" s="182" t="s">
        <v>1877</v>
      </c>
      <c r="D160" s="183" t="e">
        <v>#N/A</v>
      </c>
      <c r="E160" s="184">
        <v>484</v>
      </c>
      <c r="F160" s="184">
        <v>484</v>
      </c>
      <c r="G160" s="184">
        <v>484</v>
      </c>
      <c r="H160" s="184">
        <v>486</v>
      </c>
      <c r="I160" s="184">
        <v>484</v>
      </c>
      <c r="J160" s="184">
        <v>484</v>
      </c>
      <c r="K160" s="184">
        <v>485</v>
      </c>
      <c r="L160" s="184">
        <v>483</v>
      </c>
      <c r="M160" s="185">
        <v>484</v>
      </c>
      <c r="N160" s="182" t="e">
        <v>#N/A</v>
      </c>
      <c r="O160" s="182" t="s">
        <v>2197</v>
      </c>
      <c r="P160" s="182" t="s">
        <v>2197</v>
      </c>
      <c r="Q160" s="182" t="s">
        <v>1881</v>
      </c>
      <c r="R160" s="186">
        <f t="shared" si="21"/>
        <v>1.4983917055969886E-2</v>
      </c>
      <c r="S160" s="186">
        <f t="shared" si="22"/>
        <v>1.4983917055969886E-2</v>
      </c>
      <c r="T160" s="186">
        <f t="shared" si="23"/>
        <v>0.51489361702127656</v>
      </c>
      <c r="U160" s="186">
        <f t="shared" si="24"/>
        <v>1.5427418379314638E-3</v>
      </c>
      <c r="V160" s="187" t="e">
        <f t="shared" si="18"/>
        <v>#N/A</v>
      </c>
      <c r="W160" s="188" t="e">
        <f t="shared" si="19"/>
        <v>#N/A</v>
      </c>
      <c r="X160" s="181" t="s">
        <v>2195</v>
      </c>
      <c r="Y160" s="181" t="b">
        <f t="shared" si="20"/>
        <v>1</v>
      </c>
    </row>
    <row r="161" spans="1:25" s="181" customFormat="1" ht="14.5">
      <c r="A161" s="181" t="s">
        <v>2198</v>
      </c>
      <c r="B161" s="182" t="s">
        <v>2199</v>
      </c>
      <c r="C161" s="182" t="s">
        <v>1877</v>
      </c>
      <c r="D161" s="183" t="e">
        <v>#N/A</v>
      </c>
      <c r="E161" s="184">
        <v>457</v>
      </c>
      <c r="F161" s="184">
        <v>457</v>
      </c>
      <c r="G161" s="184">
        <v>457</v>
      </c>
      <c r="H161" s="184">
        <v>458</v>
      </c>
      <c r="I161" s="184">
        <v>456</v>
      </c>
      <c r="J161" s="184">
        <v>456</v>
      </c>
      <c r="K161" s="184">
        <v>457</v>
      </c>
      <c r="L161" s="184">
        <v>454</v>
      </c>
      <c r="M161" s="185">
        <v>456</v>
      </c>
      <c r="N161" s="182" t="e">
        <v>#N/A</v>
      </c>
      <c r="O161" s="182" t="s">
        <v>2197</v>
      </c>
      <c r="P161" s="182" t="s">
        <v>2197</v>
      </c>
      <c r="Q161" s="182" t="s">
        <v>1881</v>
      </c>
      <c r="R161" s="186">
        <f t="shared" si="21"/>
        <v>1.4117078879178239E-2</v>
      </c>
      <c r="S161" s="186">
        <f t="shared" si="22"/>
        <v>1.4117078879178239E-2</v>
      </c>
      <c r="T161" s="186">
        <f t="shared" si="23"/>
        <v>0.48510638297872338</v>
      </c>
      <c r="U161" s="186">
        <f t="shared" si="24"/>
        <v>1.453492310117247E-3</v>
      </c>
      <c r="V161" s="187" t="e">
        <f t="shared" si="18"/>
        <v>#N/A</v>
      </c>
      <c r="W161" s="188" t="e">
        <f t="shared" si="19"/>
        <v>#N/A</v>
      </c>
      <c r="X161" s="181" t="s">
        <v>2198</v>
      </c>
      <c r="Y161" s="181" t="b">
        <f t="shared" si="20"/>
        <v>1</v>
      </c>
    </row>
    <row r="162" spans="1:25" s="181" customFormat="1" ht="14.5">
      <c r="A162" s="181" t="s">
        <v>2200</v>
      </c>
      <c r="B162" s="182" t="s">
        <v>2201</v>
      </c>
      <c r="C162" s="182" t="s">
        <v>1877</v>
      </c>
      <c r="D162" s="183">
        <v>191103</v>
      </c>
      <c r="E162" s="184">
        <v>60</v>
      </c>
      <c r="F162" s="184">
        <v>60</v>
      </c>
      <c r="G162" s="184">
        <v>60</v>
      </c>
      <c r="H162" s="184">
        <v>60</v>
      </c>
      <c r="I162" s="184">
        <v>60</v>
      </c>
      <c r="J162" s="184">
        <v>60</v>
      </c>
      <c r="K162" s="184">
        <v>60</v>
      </c>
      <c r="L162" s="184">
        <v>60</v>
      </c>
      <c r="M162" s="185">
        <v>60</v>
      </c>
      <c r="N162" s="182" t="s">
        <v>1878</v>
      </c>
      <c r="O162" s="182" t="s">
        <v>1879</v>
      </c>
      <c r="P162" s="182" t="s">
        <v>1880</v>
      </c>
      <c r="Q162" s="182" t="s">
        <v>1886</v>
      </c>
      <c r="R162" s="186">
        <f t="shared" si="21"/>
        <v>1.038149035637407E-3</v>
      </c>
      <c r="S162" s="186">
        <f t="shared" si="22"/>
        <v>1.0313146666524574E-3</v>
      </c>
      <c r="T162" s="186">
        <f t="shared" si="23"/>
        <v>1.0313146666524574E-3</v>
      </c>
      <c r="U162" s="186">
        <f t="shared" si="24"/>
        <v>1.9124898817332196E-4</v>
      </c>
      <c r="V162" s="187" t="b">
        <f t="shared" si="18"/>
        <v>0</v>
      </c>
      <c r="W162" s="188" t="str">
        <f t="shared" si="19"/>
        <v>191</v>
      </c>
      <c r="X162" s="181" t="s">
        <v>2200</v>
      </c>
      <c r="Y162" s="181" t="b">
        <f t="shared" si="20"/>
        <v>1</v>
      </c>
    </row>
    <row r="163" spans="1:25" s="181" customFormat="1" ht="14.5">
      <c r="A163" s="181" t="s">
        <v>2202</v>
      </c>
      <c r="B163" s="182" t="s">
        <v>2203</v>
      </c>
      <c r="C163" s="182" t="s">
        <v>1877</v>
      </c>
      <c r="D163" s="183">
        <v>191104</v>
      </c>
      <c r="E163" s="184">
        <v>60</v>
      </c>
      <c r="F163" s="184">
        <v>60</v>
      </c>
      <c r="G163" s="184">
        <v>60</v>
      </c>
      <c r="H163" s="184">
        <v>60</v>
      </c>
      <c r="I163" s="184">
        <v>60</v>
      </c>
      <c r="J163" s="184">
        <v>60</v>
      </c>
      <c r="K163" s="184">
        <v>60</v>
      </c>
      <c r="L163" s="184">
        <v>60</v>
      </c>
      <c r="M163" s="185">
        <v>60</v>
      </c>
      <c r="N163" s="182" t="s">
        <v>1878</v>
      </c>
      <c r="O163" s="182" t="s">
        <v>1879</v>
      </c>
      <c r="P163" s="182" t="s">
        <v>1880</v>
      </c>
      <c r="Q163" s="182" t="s">
        <v>1881</v>
      </c>
      <c r="R163" s="186">
        <f t="shared" si="21"/>
        <v>1.038149035637407E-3</v>
      </c>
      <c r="S163" s="186">
        <f t="shared" si="22"/>
        <v>1.0313146666524574E-3</v>
      </c>
      <c r="T163" s="186">
        <f t="shared" si="23"/>
        <v>1.0313146666524574E-3</v>
      </c>
      <c r="U163" s="186">
        <f t="shared" si="24"/>
        <v>1.9124898817332196E-4</v>
      </c>
      <c r="V163" s="187" t="b">
        <f t="shared" si="18"/>
        <v>0</v>
      </c>
      <c r="W163" s="188" t="str">
        <f t="shared" si="19"/>
        <v>191</v>
      </c>
      <c r="X163" s="181" t="s">
        <v>2202</v>
      </c>
      <c r="Y163" s="181" t="b">
        <f t="shared" si="20"/>
        <v>1</v>
      </c>
    </row>
    <row r="164" spans="1:25" s="181" customFormat="1" ht="14.5">
      <c r="B164" s="182"/>
      <c r="C164" s="182"/>
      <c r="D164" s="183"/>
      <c r="E164" s="184"/>
      <c r="F164" s="184">
        <v>1</v>
      </c>
      <c r="G164" s="184"/>
      <c r="H164" s="184"/>
      <c r="I164" s="184"/>
      <c r="J164" s="184"/>
      <c r="K164" s="184"/>
      <c r="L164" s="184"/>
      <c r="M164" s="185"/>
      <c r="N164" s="182"/>
      <c r="O164" s="182"/>
      <c r="P164" s="182"/>
      <c r="Q164" s="182"/>
      <c r="R164" s="186"/>
      <c r="S164" s="186"/>
      <c r="T164" s="186"/>
      <c r="U164" s="186"/>
      <c r="V164" s="187"/>
      <c r="W164" s="188"/>
      <c r="X164" s="181" t="s">
        <v>2204</v>
      </c>
      <c r="Y164" s="181" t="b">
        <f t="shared" si="20"/>
        <v>0</v>
      </c>
    </row>
    <row r="165" spans="1:25" s="181" customFormat="1" ht="14.5">
      <c r="B165" s="182"/>
      <c r="C165" s="182"/>
      <c r="D165" s="183"/>
      <c r="E165" s="184"/>
      <c r="F165" s="184"/>
      <c r="G165" s="184"/>
      <c r="H165" s="184"/>
      <c r="I165" s="184"/>
      <c r="J165" s="184"/>
      <c r="K165" s="184"/>
      <c r="L165" s="184">
        <v>165</v>
      </c>
      <c r="M165" s="185">
        <v>172</v>
      </c>
      <c r="N165" s="182"/>
      <c r="O165" s="182"/>
      <c r="P165" s="182"/>
      <c r="Q165" s="182"/>
      <c r="R165" s="186"/>
      <c r="S165" s="186"/>
      <c r="T165" s="186"/>
      <c r="U165" s="186"/>
      <c r="V165" s="187"/>
      <c r="W165" s="188"/>
      <c r="X165" s="181" t="s">
        <v>2205</v>
      </c>
      <c r="Y165" s="181" t="b">
        <f t="shared" si="20"/>
        <v>0</v>
      </c>
    </row>
    <row r="166" spans="1:25" s="181" customFormat="1" ht="14.5">
      <c r="A166" s="181" t="s">
        <v>2206</v>
      </c>
      <c r="B166" s="182" t="s">
        <v>2207</v>
      </c>
      <c r="C166" s="182" t="s">
        <v>1877</v>
      </c>
      <c r="D166" s="183">
        <v>220100</v>
      </c>
      <c r="E166" s="184">
        <v>357</v>
      </c>
      <c r="F166" s="184">
        <v>357</v>
      </c>
      <c r="G166" s="184">
        <v>363</v>
      </c>
      <c r="H166" s="184">
        <v>368</v>
      </c>
      <c r="I166" s="184">
        <v>374</v>
      </c>
      <c r="J166" s="184">
        <v>378</v>
      </c>
      <c r="K166" s="184">
        <v>383</v>
      </c>
      <c r="L166" s="184">
        <v>384</v>
      </c>
      <c r="M166" s="185">
        <v>383</v>
      </c>
      <c r="N166" s="182" t="s">
        <v>1878</v>
      </c>
      <c r="O166" s="182" t="s">
        <v>1879</v>
      </c>
      <c r="P166" s="182" t="s">
        <v>2208</v>
      </c>
      <c r="Q166" s="182" t="s">
        <v>1886</v>
      </c>
      <c r="R166" s="186">
        <f t="shared" ref="R166:R199" si="25">M166/SUMIFS($M:$M,$P:$P,$P166)</f>
        <v>1</v>
      </c>
      <c r="S166" s="186">
        <f t="shared" ref="S166:S199" si="26">M166/SUMIFS($M:$M,$O:$O,$O166)</f>
        <v>6.5832252887981866E-3</v>
      </c>
      <c r="T166" s="186">
        <f t="shared" ref="T166:T199" si="27">M166/SUMIFS(M:M,$N:$N,N166)</f>
        <v>6.5832252887981866E-3</v>
      </c>
      <c r="U166" s="186">
        <f t="shared" ref="U166:U199" si="28">M166/$M$669</f>
        <v>1.2208060411730386E-3</v>
      </c>
      <c r="V166" s="187" t="b">
        <f t="shared" ref="V166:V199" si="29">IF(AND($W$1=856,$P166="MD"),TRUE,IF($W$1=LEFT($D166,3),TRUE,FALSE))</f>
        <v>0</v>
      </c>
      <c r="W166" s="188" t="str">
        <f t="shared" ref="W166:W199" si="30">+LEFT(D166,3)</f>
        <v>220</v>
      </c>
      <c r="X166" s="181" t="s">
        <v>2206</v>
      </c>
      <c r="Y166" s="181" t="b">
        <f t="shared" si="20"/>
        <v>1</v>
      </c>
    </row>
    <row r="167" spans="1:25" s="181" customFormat="1" ht="14.5">
      <c r="A167" s="181" t="s">
        <v>2209</v>
      </c>
      <c r="B167" s="182" t="s">
        <v>2210</v>
      </c>
      <c r="C167" s="182" t="s">
        <v>1877</v>
      </c>
      <c r="D167" s="183">
        <v>110100</v>
      </c>
      <c r="E167" s="184">
        <v>961.5</v>
      </c>
      <c r="F167" s="184">
        <v>962.5</v>
      </c>
      <c r="G167" s="184">
        <v>960.5</v>
      </c>
      <c r="H167" s="184">
        <v>958.5</v>
      </c>
      <c r="I167" s="184">
        <v>962.5</v>
      </c>
      <c r="J167" s="184">
        <v>964.5</v>
      </c>
      <c r="K167" s="184">
        <v>964.5</v>
      </c>
      <c r="L167" s="184">
        <v>964.5</v>
      </c>
      <c r="M167" s="185">
        <v>964.5</v>
      </c>
      <c r="N167" s="182" t="s">
        <v>2211</v>
      </c>
      <c r="O167" s="182" t="s">
        <v>2212</v>
      </c>
      <c r="P167" s="182" t="s">
        <v>2213</v>
      </c>
      <c r="Q167" s="182" t="s">
        <v>1886</v>
      </c>
      <c r="R167" s="186">
        <f t="shared" si="25"/>
        <v>5.7806066490461543E-2</v>
      </c>
      <c r="S167" s="186">
        <f t="shared" si="26"/>
        <v>2.9631791578979709E-2</v>
      </c>
      <c r="T167" s="186">
        <f t="shared" si="27"/>
        <v>1.8675917167611751E-2</v>
      </c>
      <c r="U167" s="186">
        <f t="shared" si="28"/>
        <v>3.0743274848861507E-3</v>
      </c>
      <c r="V167" s="187" t="b">
        <f t="shared" si="29"/>
        <v>0</v>
      </c>
      <c r="W167" s="188" t="str">
        <f t="shared" si="30"/>
        <v>110</v>
      </c>
      <c r="X167" s="181" t="s">
        <v>2209</v>
      </c>
      <c r="Y167" s="181" t="b">
        <f t="shared" si="20"/>
        <v>1</v>
      </c>
    </row>
    <row r="168" spans="1:25" s="181" customFormat="1" ht="14.5">
      <c r="A168" s="181" t="s">
        <v>2214</v>
      </c>
      <c r="B168" s="182" t="s">
        <v>2215</v>
      </c>
      <c r="C168" s="182" t="s">
        <v>1877</v>
      </c>
      <c r="D168" s="183">
        <v>111100</v>
      </c>
      <c r="E168" s="184">
        <v>222</v>
      </c>
      <c r="F168" s="184">
        <v>222</v>
      </c>
      <c r="G168" s="184">
        <v>220</v>
      </c>
      <c r="H168" s="184">
        <v>222</v>
      </c>
      <c r="I168" s="184">
        <v>222</v>
      </c>
      <c r="J168" s="184">
        <v>221</v>
      </c>
      <c r="K168" s="184">
        <v>221</v>
      </c>
      <c r="L168" s="184">
        <v>221</v>
      </c>
      <c r="M168" s="185">
        <v>221</v>
      </c>
      <c r="N168" s="182" t="s">
        <v>2211</v>
      </c>
      <c r="O168" s="182" t="s">
        <v>2212</v>
      </c>
      <c r="P168" s="182" t="s">
        <v>2213</v>
      </c>
      <c r="Q168" s="182" t="s">
        <v>1886</v>
      </c>
      <c r="R168" s="186">
        <f t="shared" si="25"/>
        <v>1.3245350642189737E-2</v>
      </c>
      <c r="S168" s="186">
        <f t="shared" si="26"/>
        <v>6.7896588273245366E-3</v>
      </c>
      <c r="T168" s="186">
        <f t="shared" si="27"/>
        <v>4.2792925806554661E-3</v>
      </c>
      <c r="U168" s="186">
        <f t="shared" si="28"/>
        <v>7.044337731050693E-4</v>
      </c>
      <c r="V168" s="187" t="b">
        <f t="shared" si="29"/>
        <v>0</v>
      </c>
      <c r="W168" s="188" t="str">
        <f t="shared" si="30"/>
        <v>111</v>
      </c>
      <c r="X168" s="181" t="s">
        <v>2214</v>
      </c>
      <c r="Y168" s="181" t="b">
        <f t="shared" si="20"/>
        <v>1</v>
      </c>
    </row>
    <row r="169" spans="1:25" s="181" customFormat="1" ht="14.5">
      <c r="A169" s="181" t="s">
        <v>2216</v>
      </c>
      <c r="B169" s="182" t="s">
        <v>2217</v>
      </c>
      <c r="C169" s="182" t="s">
        <v>1877</v>
      </c>
      <c r="D169" s="183">
        <v>111101</v>
      </c>
      <c r="E169" s="184">
        <v>222</v>
      </c>
      <c r="F169" s="184">
        <v>222</v>
      </c>
      <c r="G169" s="184">
        <v>220</v>
      </c>
      <c r="H169" s="184">
        <v>222</v>
      </c>
      <c r="I169" s="184">
        <v>222</v>
      </c>
      <c r="J169" s="184">
        <v>221</v>
      </c>
      <c r="K169" s="184">
        <v>221</v>
      </c>
      <c r="L169" s="184">
        <v>221</v>
      </c>
      <c r="M169" s="185">
        <v>221</v>
      </c>
      <c r="N169" s="182" t="s">
        <v>2211</v>
      </c>
      <c r="O169" s="182" t="s">
        <v>2212</v>
      </c>
      <c r="P169" s="182" t="s">
        <v>2213</v>
      </c>
      <c r="Q169" s="182" t="s">
        <v>1881</v>
      </c>
      <c r="R169" s="186">
        <f t="shared" si="25"/>
        <v>1.3245350642189737E-2</v>
      </c>
      <c r="S169" s="186">
        <f t="shared" si="26"/>
        <v>6.7896588273245366E-3</v>
      </c>
      <c r="T169" s="186">
        <f t="shared" si="27"/>
        <v>4.2792925806554661E-3</v>
      </c>
      <c r="U169" s="186">
        <f t="shared" si="28"/>
        <v>7.044337731050693E-4</v>
      </c>
      <c r="V169" s="187" t="b">
        <f t="shared" si="29"/>
        <v>0</v>
      </c>
      <c r="W169" s="188" t="str">
        <f t="shared" si="30"/>
        <v>111</v>
      </c>
      <c r="X169" s="181" t="s">
        <v>2216</v>
      </c>
      <c r="Y169" s="181" t="b">
        <f t="shared" si="20"/>
        <v>1</v>
      </c>
    </row>
    <row r="170" spans="1:25" s="181" customFormat="1" ht="14.5">
      <c r="A170" s="181" t="s">
        <v>2218</v>
      </c>
      <c r="B170" s="182" t="s">
        <v>2219</v>
      </c>
      <c r="C170" s="182" t="s">
        <v>1877</v>
      </c>
      <c r="D170" s="183">
        <v>112100</v>
      </c>
      <c r="E170" s="184">
        <v>52</v>
      </c>
      <c r="F170" s="184">
        <v>52</v>
      </c>
      <c r="G170" s="184">
        <v>52</v>
      </c>
      <c r="H170" s="184">
        <v>52</v>
      </c>
      <c r="I170" s="184">
        <v>52</v>
      </c>
      <c r="J170" s="184">
        <v>52</v>
      </c>
      <c r="K170" s="184">
        <v>52</v>
      </c>
      <c r="L170" s="184">
        <v>52</v>
      </c>
      <c r="M170" s="185">
        <v>52</v>
      </c>
      <c r="N170" s="182" t="s">
        <v>2211</v>
      </c>
      <c r="O170" s="182" t="s">
        <v>2212</v>
      </c>
      <c r="P170" s="182" t="s">
        <v>2213</v>
      </c>
      <c r="Q170" s="182" t="s">
        <v>1886</v>
      </c>
      <c r="R170" s="186">
        <f t="shared" si="25"/>
        <v>3.1165530922799378E-3</v>
      </c>
      <c r="S170" s="186">
        <f t="shared" si="26"/>
        <v>1.5975667828998909E-3</v>
      </c>
      <c r="T170" s="186">
        <f t="shared" si="27"/>
        <v>1.0068923719189333E-3</v>
      </c>
      <c r="U170" s="186">
        <f t="shared" si="28"/>
        <v>1.6574912308354572E-4</v>
      </c>
      <c r="V170" s="187" t="b">
        <f t="shared" si="29"/>
        <v>0</v>
      </c>
      <c r="W170" s="188" t="str">
        <f t="shared" si="30"/>
        <v>112</v>
      </c>
      <c r="X170" s="181" t="s">
        <v>2218</v>
      </c>
      <c r="Y170" s="181" t="b">
        <f t="shared" si="20"/>
        <v>1</v>
      </c>
    </row>
    <row r="171" spans="1:25" s="181" customFormat="1" ht="14.5">
      <c r="A171" s="181" t="s">
        <v>2220</v>
      </c>
      <c r="B171" s="182" t="s">
        <v>2221</v>
      </c>
      <c r="C171" s="182" t="s">
        <v>1877</v>
      </c>
      <c r="D171" s="183">
        <v>113100</v>
      </c>
      <c r="E171" s="184">
        <v>254.6</v>
      </c>
      <c r="F171" s="184">
        <v>254.6</v>
      </c>
      <c r="G171" s="184">
        <v>254.6</v>
      </c>
      <c r="H171" s="184">
        <v>255.6</v>
      </c>
      <c r="I171" s="184">
        <v>253.6</v>
      </c>
      <c r="J171" s="184">
        <v>255.6</v>
      </c>
      <c r="K171" s="184">
        <v>255.6</v>
      </c>
      <c r="L171" s="184">
        <v>255.6</v>
      </c>
      <c r="M171" s="185">
        <v>255.6</v>
      </c>
      <c r="N171" s="182" t="s">
        <v>2211</v>
      </c>
      <c r="O171" s="182" t="s">
        <v>2212</v>
      </c>
      <c r="P171" s="182" t="s">
        <v>2213</v>
      </c>
      <c r="Q171" s="182" t="s">
        <v>1886</v>
      </c>
      <c r="R171" s="186">
        <f t="shared" si="25"/>
        <v>1.5319057122822156E-2</v>
      </c>
      <c r="S171" s="186">
        <f t="shared" si="26"/>
        <v>7.852655186715617E-3</v>
      </c>
      <c r="T171" s="186">
        <f t="shared" si="27"/>
        <v>4.9492632742784487E-3</v>
      </c>
      <c r="U171" s="186">
        <f t="shared" si="28"/>
        <v>8.1472068961835158E-4</v>
      </c>
      <c r="V171" s="187" t="b">
        <f t="shared" si="29"/>
        <v>0</v>
      </c>
      <c r="W171" s="188" t="str">
        <f t="shared" si="30"/>
        <v>113</v>
      </c>
      <c r="X171" s="181" t="s">
        <v>2220</v>
      </c>
      <c r="Y171" s="181" t="b">
        <f t="shared" si="20"/>
        <v>1</v>
      </c>
    </row>
    <row r="172" spans="1:25" s="181" customFormat="1" ht="14.5">
      <c r="A172" s="181" t="s">
        <v>2222</v>
      </c>
      <c r="B172" s="182" t="s">
        <v>2223</v>
      </c>
      <c r="C172" s="182" t="s">
        <v>1877</v>
      </c>
      <c r="D172" s="183">
        <v>114100</v>
      </c>
      <c r="E172" s="184">
        <v>298.5</v>
      </c>
      <c r="F172" s="184">
        <v>298.5</v>
      </c>
      <c r="G172" s="184">
        <v>298.5</v>
      </c>
      <c r="H172" s="184">
        <v>298.5</v>
      </c>
      <c r="I172" s="184">
        <v>299.5</v>
      </c>
      <c r="J172" s="184">
        <v>298.5</v>
      </c>
      <c r="K172" s="184">
        <v>298.5</v>
      </c>
      <c r="L172" s="184">
        <v>297.5</v>
      </c>
      <c r="M172" s="185">
        <v>297.5</v>
      </c>
      <c r="N172" s="182" t="s">
        <v>2211</v>
      </c>
      <c r="O172" s="182" t="s">
        <v>2212</v>
      </c>
      <c r="P172" s="182" t="s">
        <v>2213</v>
      </c>
      <c r="Q172" s="182" t="s">
        <v>1886</v>
      </c>
      <c r="R172" s="186">
        <f t="shared" si="25"/>
        <v>1.783027971064003E-2</v>
      </c>
      <c r="S172" s="186">
        <f t="shared" si="26"/>
        <v>9.1399253444753373E-3</v>
      </c>
      <c r="T172" s="186">
        <f t="shared" si="27"/>
        <v>5.760586166266974E-3</v>
      </c>
      <c r="U172" s="186">
        <f t="shared" si="28"/>
        <v>9.4827623302605479E-4</v>
      </c>
      <c r="V172" s="187" t="b">
        <f t="shared" si="29"/>
        <v>0</v>
      </c>
      <c r="W172" s="188" t="str">
        <f t="shared" si="30"/>
        <v>114</v>
      </c>
      <c r="X172" s="181" t="s">
        <v>2222</v>
      </c>
      <c r="Y172" s="181" t="b">
        <f t="shared" si="20"/>
        <v>1</v>
      </c>
    </row>
    <row r="173" spans="1:25" s="181" customFormat="1" ht="14.5">
      <c r="A173" s="181" t="s">
        <v>2224</v>
      </c>
      <c r="B173" s="182" t="s">
        <v>2225</v>
      </c>
      <c r="C173" s="182" t="s">
        <v>1877</v>
      </c>
      <c r="D173" s="183">
        <v>117100</v>
      </c>
      <c r="E173" s="184">
        <v>82</v>
      </c>
      <c r="F173" s="184">
        <v>82</v>
      </c>
      <c r="G173" s="184">
        <v>82</v>
      </c>
      <c r="H173" s="184">
        <v>82</v>
      </c>
      <c r="I173" s="184">
        <v>81</v>
      </c>
      <c r="J173" s="184">
        <v>82</v>
      </c>
      <c r="K173" s="184">
        <v>82</v>
      </c>
      <c r="L173" s="184">
        <v>82</v>
      </c>
      <c r="M173" s="185">
        <v>82</v>
      </c>
      <c r="N173" s="182" t="s">
        <v>2211</v>
      </c>
      <c r="O173" s="182" t="s">
        <v>2212</v>
      </c>
      <c r="P173" s="182" t="s">
        <v>2213</v>
      </c>
      <c r="Q173" s="182" t="s">
        <v>1886</v>
      </c>
      <c r="R173" s="186">
        <f t="shared" si="25"/>
        <v>4.9145644916722096E-3</v>
      </c>
      <c r="S173" s="186">
        <f t="shared" si="26"/>
        <v>2.5192399268805974E-3</v>
      </c>
      <c r="T173" s="186">
        <f t="shared" si="27"/>
        <v>1.5877918172567793E-3</v>
      </c>
      <c r="U173" s="186">
        <f t="shared" si="28"/>
        <v>2.6137361717020667E-4</v>
      </c>
      <c r="V173" s="187" t="b">
        <f t="shared" si="29"/>
        <v>0</v>
      </c>
      <c r="W173" s="188" t="str">
        <f t="shared" si="30"/>
        <v>117</v>
      </c>
      <c r="X173" s="181" t="s">
        <v>2224</v>
      </c>
      <c r="Y173" s="181" t="b">
        <f t="shared" si="20"/>
        <v>1</v>
      </c>
    </row>
    <row r="174" spans="1:25" s="181" customFormat="1" ht="14.5">
      <c r="A174" s="181" t="s">
        <v>2226</v>
      </c>
      <c r="B174" s="182" t="s">
        <v>2227</v>
      </c>
      <c r="C174" s="182" t="s">
        <v>1877</v>
      </c>
      <c r="D174" s="183">
        <v>118100</v>
      </c>
      <c r="E174" s="184">
        <v>377</v>
      </c>
      <c r="F174" s="184">
        <v>377</v>
      </c>
      <c r="G174" s="184">
        <v>382</v>
      </c>
      <c r="H174" s="184">
        <v>382</v>
      </c>
      <c r="I174" s="184">
        <v>382</v>
      </c>
      <c r="J174" s="184">
        <v>382</v>
      </c>
      <c r="K174" s="184">
        <v>382</v>
      </c>
      <c r="L174" s="184">
        <v>382</v>
      </c>
      <c r="M174" s="185">
        <v>382</v>
      </c>
      <c r="N174" s="182" t="s">
        <v>2211</v>
      </c>
      <c r="O174" s="182" t="s">
        <v>2212</v>
      </c>
      <c r="P174" s="182" t="s">
        <v>2213</v>
      </c>
      <c r="Q174" s="182" t="s">
        <v>1886</v>
      </c>
      <c r="R174" s="186">
        <f t="shared" si="25"/>
        <v>2.289467848559493E-2</v>
      </c>
      <c r="S174" s="186">
        <f t="shared" si="26"/>
        <v>1.1735971366687661E-2</v>
      </c>
      <c r="T174" s="186">
        <f t="shared" si="27"/>
        <v>7.3967862706352397E-3</v>
      </c>
      <c r="U174" s="186">
        <f t="shared" si="28"/>
        <v>1.2176185580368166E-3</v>
      </c>
      <c r="V174" s="187" t="b">
        <f t="shared" si="29"/>
        <v>0</v>
      </c>
      <c r="W174" s="188" t="str">
        <f t="shared" si="30"/>
        <v>118</v>
      </c>
      <c r="X174" s="181" t="s">
        <v>2226</v>
      </c>
      <c r="Y174" s="181" t="b">
        <f t="shared" si="20"/>
        <v>1</v>
      </c>
    </row>
    <row r="175" spans="1:25" s="181" customFormat="1" ht="14.5">
      <c r="A175" s="181" t="s">
        <v>2228</v>
      </c>
      <c r="B175" s="182" t="s">
        <v>2229</v>
      </c>
      <c r="C175" s="182" t="s">
        <v>1877</v>
      </c>
      <c r="D175" s="183">
        <v>118101</v>
      </c>
      <c r="E175" s="184">
        <v>376</v>
      </c>
      <c r="F175" s="184">
        <v>377</v>
      </c>
      <c r="G175" s="184">
        <v>382</v>
      </c>
      <c r="H175" s="184">
        <v>382</v>
      </c>
      <c r="I175" s="184">
        <v>382</v>
      </c>
      <c r="J175" s="184">
        <v>382</v>
      </c>
      <c r="K175" s="184">
        <v>382</v>
      </c>
      <c r="L175" s="184">
        <v>382</v>
      </c>
      <c r="M175" s="185">
        <v>382</v>
      </c>
      <c r="N175" s="182" t="s">
        <v>2211</v>
      </c>
      <c r="O175" s="182" t="s">
        <v>2212</v>
      </c>
      <c r="P175" s="182" t="s">
        <v>2213</v>
      </c>
      <c r="Q175" s="182" t="s">
        <v>1881</v>
      </c>
      <c r="R175" s="186">
        <f t="shared" si="25"/>
        <v>2.289467848559493E-2</v>
      </c>
      <c r="S175" s="186">
        <f t="shared" si="26"/>
        <v>1.1735971366687661E-2</v>
      </c>
      <c r="T175" s="186">
        <f t="shared" si="27"/>
        <v>7.3967862706352397E-3</v>
      </c>
      <c r="U175" s="186">
        <f t="shared" si="28"/>
        <v>1.2176185580368166E-3</v>
      </c>
      <c r="V175" s="187" t="b">
        <f t="shared" si="29"/>
        <v>0</v>
      </c>
      <c r="W175" s="188" t="str">
        <f t="shared" si="30"/>
        <v>118</v>
      </c>
      <c r="X175" s="181" t="s">
        <v>2228</v>
      </c>
      <c r="Y175" s="181" t="b">
        <f t="shared" si="20"/>
        <v>1</v>
      </c>
    </row>
    <row r="176" spans="1:25" s="181" customFormat="1" ht="14.5">
      <c r="A176" s="181" t="s">
        <v>2230</v>
      </c>
      <c r="B176" s="182" t="s">
        <v>2231</v>
      </c>
      <c r="C176" s="182" t="s">
        <v>1877</v>
      </c>
      <c r="D176" s="183">
        <v>119100</v>
      </c>
      <c r="E176" s="184">
        <v>2285.4</v>
      </c>
      <c r="F176" s="184">
        <v>2286.6</v>
      </c>
      <c r="G176" s="184">
        <v>2288.4</v>
      </c>
      <c r="H176" s="184">
        <v>2286.4</v>
      </c>
      <c r="I176" s="184">
        <v>2286.4</v>
      </c>
      <c r="J176" s="184">
        <v>2288.4</v>
      </c>
      <c r="K176" s="184">
        <v>2291.4</v>
      </c>
      <c r="L176" s="184">
        <v>2292.4</v>
      </c>
      <c r="M176" s="185">
        <v>2292.4</v>
      </c>
      <c r="N176" s="182" t="s">
        <v>2211</v>
      </c>
      <c r="O176" s="182" t="s">
        <v>2212</v>
      </c>
      <c r="P176" s="182" t="s">
        <v>2213</v>
      </c>
      <c r="Q176" s="182" t="s">
        <v>1886</v>
      </c>
      <c r="R176" s="186">
        <f t="shared" si="25"/>
        <v>0.1373920443988948</v>
      </c>
      <c r="S176" s="186">
        <f t="shared" si="26"/>
        <v>7.0428117175379043E-2</v>
      </c>
      <c r="T176" s="186">
        <f t="shared" si="27"/>
        <v>4.4388462949749283E-2</v>
      </c>
      <c r="U176" s="186">
        <f t="shared" si="28"/>
        <v>7.3069863414753885E-3</v>
      </c>
      <c r="V176" s="187" t="b">
        <f t="shared" si="29"/>
        <v>0</v>
      </c>
      <c r="W176" s="188" t="str">
        <f t="shared" si="30"/>
        <v>119</v>
      </c>
      <c r="X176" s="181" t="s">
        <v>2230</v>
      </c>
      <c r="Y176" s="181" t="b">
        <f t="shared" si="20"/>
        <v>1</v>
      </c>
    </row>
    <row r="177" spans="1:25" s="181" customFormat="1" ht="14.5">
      <c r="A177" s="181" t="s">
        <v>2232</v>
      </c>
      <c r="B177" s="182" t="s">
        <v>2233</v>
      </c>
      <c r="C177" s="182" t="s">
        <v>1877</v>
      </c>
      <c r="D177" s="183">
        <v>119101</v>
      </c>
      <c r="E177" s="184">
        <v>821.7</v>
      </c>
      <c r="F177" s="184">
        <v>822.9</v>
      </c>
      <c r="G177" s="184">
        <v>822.7</v>
      </c>
      <c r="H177" s="184">
        <v>821.7</v>
      </c>
      <c r="I177" s="184">
        <v>823.7</v>
      </c>
      <c r="J177" s="184">
        <v>823.7</v>
      </c>
      <c r="K177" s="184">
        <v>823.7</v>
      </c>
      <c r="L177" s="184">
        <v>823.7</v>
      </c>
      <c r="M177" s="185">
        <v>823.7</v>
      </c>
      <c r="N177" s="182" t="s">
        <v>2211</v>
      </c>
      <c r="O177" s="182" t="s">
        <v>2212</v>
      </c>
      <c r="P177" s="182" t="s">
        <v>2213</v>
      </c>
      <c r="Q177" s="182" t="s">
        <v>1881</v>
      </c>
      <c r="R177" s="186">
        <f t="shared" si="25"/>
        <v>4.9367399655980485E-2</v>
      </c>
      <c r="S177" s="186">
        <f t="shared" si="26"/>
        <v>2.5306072289896928E-2</v>
      </c>
      <c r="T177" s="186">
        <f t="shared" si="27"/>
        <v>1.5949562437492796E-2</v>
      </c>
      <c r="U177" s="186">
        <f t="shared" si="28"/>
        <v>2.6255298593060887E-3</v>
      </c>
      <c r="V177" s="187" t="b">
        <f t="shared" si="29"/>
        <v>0</v>
      </c>
      <c r="W177" s="188" t="str">
        <f t="shared" si="30"/>
        <v>119</v>
      </c>
      <c r="X177" s="181" t="s">
        <v>2232</v>
      </c>
      <c r="Y177" s="181" t="b">
        <f t="shared" si="20"/>
        <v>1</v>
      </c>
    </row>
    <row r="178" spans="1:25" s="181" customFormat="1" ht="14.5">
      <c r="A178" s="181" t="s">
        <v>2234</v>
      </c>
      <c r="B178" s="182" t="s">
        <v>2235</v>
      </c>
      <c r="C178" s="182" t="s">
        <v>1877</v>
      </c>
      <c r="D178" s="183">
        <v>120100</v>
      </c>
      <c r="E178" s="184">
        <v>353</v>
      </c>
      <c r="F178" s="184">
        <v>353</v>
      </c>
      <c r="G178" s="184">
        <v>352</v>
      </c>
      <c r="H178" s="184">
        <v>353</v>
      </c>
      <c r="I178" s="184">
        <v>353</v>
      </c>
      <c r="J178" s="184">
        <v>352</v>
      </c>
      <c r="K178" s="184">
        <v>351</v>
      </c>
      <c r="L178" s="184">
        <v>352</v>
      </c>
      <c r="M178" s="185">
        <v>351</v>
      </c>
      <c r="N178" s="182" t="s">
        <v>2211</v>
      </c>
      <c r="O178" s="182" t="s">
        <v>2212</v>
      </c>
      <c r="P178" s="182" t="s">
        <v>2213</v>
      </c>
      <c r="Q178" s="182" t="s">
        <v>1886</v>
      </c>
      <c r="R178" s="186">
        <f t="shared" si="25"/>
        <v>2.1036733372889582E-2</v>
      </c>
      <c r="S178" s="186">
        <f t="shared" si="26"/>
        <v>1.0783575784574263E-2</v>
      </c>
      <c r="T178" s="186">
        <f t="shared" si="27"/>
        <v>6.7965235104527994E-3</v>
      </c>
      <c r="U178" s="186">
        <f t="shared" si="28"/>
        <v>1.1188065808139336E-3</v>
      </c>
      <c r="V178" s="187" t="b">
        <f t="shared" si="29"/>
        <v>0</v>
      </c>
      <c r="W178" s="188" t="str">
        <f t="shared" si="30"/>
        <v>120</v>
      </c>
      <c r="X178" s="181" t="s">
        <v>2234</v>
      </c>
      <c r="Y178" s="181" t="b">
        <f t="shared" si="20"/>
        <v>1</v>
      </c>
    </row>
    <row r="179" spans="1:25" s="181" customFormat="1" ht="14.5">
      <c r="A179" s="181" t="s">
        <v>2236</v>
      </c>
      <c r="B179" s="182" t="s">
        <v>2237</v>
      </c>
      <c r="C179" s="182" t="s">
        <v>1877</v>
      </c>
      <c r="D179" s="183">
        <v>121100</v>
      </c>
      <c r="E179" s="184">
        <v>1876</v>
      </c>
      <c r="F179" s="184">
        <v>1876</v>
      </c>
      <c r="G179" s="184">
        <v>1879</v>
      </c>
      <c r="H179" s="184">
        <v>1883</v>
      </c>
      <c r="I179" s="184">
        <v>1882</v>
      </c>
      <c r="J179" s="184">
        <v>1880</v>
      </c>
      <c r="K179" s="184">
        <v>1878</v>
      </c>
      <c r="L179" s="184">
        <v>1877</v>
      </c>
      <c r="M179" s="185">
        <v>1875</v>
      </c>
      <c r="N179" s="182" t="s">
        <v>2211</v>
      </c>
      <c r="O179" s="182" t="s">
        <v>2212</v>
      </c>
      <c r="P179" s="182" t="s">
        <v>2213</v>
      </c>
      <c r="Q179" s="182" t="s">
        <v>1886</v>
      </c>
      <c r="R179" s="186">
        <f t="shared" si="25"/>
        <v>0.112375712462017</v>
      </c>
      <c r="S179" s="186">
        <f t="shared" si="26"/>
        <v>5.7604571498794145E-2</v>
      </c>
      <c r="T179" s="186">
        <f t="shared" si="27"/>
        <v>3.6306215333615381E-2</v>
      </c>
      <c r="U179" s="186">
        <f t="shared" si="28"/>
        <v>5.9765308804163118E-3</v>
      </c>
      <c r="V179" s="187" t="b">
        <f t="shared" si="29"/>
        <v>0</v>
      </c>
      <c r="W179" s="188" t="str">
        <f t="shared" si="30"/>
        <v>121</v>
      </c>
      <c r="X179" s="181" t="s">
        <v>2236</v>
      </c>
      <c r="Y179" s="181" t="b">
        <f t="shared" si="20"/>
        <v>1</v>
      </c>
    </row>
    <row r="180" spans="1:25" s="181" customFormat="1" ht="14.5">
      <c r="A180" s="181" t="s">
        <v>2238</v>
      </c>
      <c r="B180" s="182" t="s">
        <v>2239</v>
      </c>
      <c r="C180" s="182" t="s">
        <v>1877</v>
      </c>
      <c r="D180" s="183">
        <v>122100</v>
      </c>
      <c r="E180" s="184">
        <v>512</v>
      </c>
      <c r="F180" s="184">
        <v>511</v>
      </c>
      <c r="G180" s="184">
        <v>511</v>
      </c>
      <c r="H180" s="184">
        <v>511</v>
      </c>
      <c r="I180" s="184">
        <v>512</v>
      </c>
      <c r="J180" s="184">
        <v>511</v>
      </c>
      <c r="K180" s="184">
        <v>512</v>
      </c>
      <c r="L180" s="184">
        <v>512</v>
      </c>
      <c r="M180" s="185">
        <v>512</v>
      </c>
      <c r="N180" s="182" t="s">
        <v>2211</v>
      </c>
      <c r="O180" s="182" t="s">
        <v>2212</v>
      </c>
      <c r="P180" s="182" t="s">
        <v>2213</v>
      </c>
      <c r="Q180" s="182" t="s">
        <v>1886</v>
      </c>
      <c r="R180" s="186">
        <f t="shared" si="25"/>
        <v>3.0686061216294774E-2</v>
      </c>
      <c r="S180" s="186">
        <f t="shared" si="26"/>
        <v>1.5729888323937388E-2</v>
      </c>
      <c r="T180" s="186">
        <f t="shared" si="27"/>
        <v>9.9140172004325722E-3</v>
      </c>
      <c r="U180" s="186">
        <f t="shared" si="28"/>
        <v>1.6319913657456809E-3</v>
      </c>
      <c r="V180" s="187" t="b">
        <f t="shared" si="29"/>
        <v>0</v>
      </c>
      <c r="W180" s="188" t="str">
        <f t="shared" si="30"/>
        <v>122</v>
      </c>
      <c r="X180" s="181" t="s">
        <v>2238</v>
      </c>
      <c r="Y180" s="181" t="b">
        <f t="shared" si="20"/>
        <v>1</v>
      </c>
    </row>
    <row r="181" spans="1:25" s="181" customFormat="1" ht="14.5">
      <c r="A181" s="181" t="s">
        <v>2240</v>
      </c>
      <c r="B181" s="182" t="s">
        <v>2241</v>
      </c>
      <c r="C181" s="182" t="s">
        <v>1877</v>
      </c>
      <c r="D181" s="183">
        <v>123100</v>
      </c>
      <c r="E181" s="184">
        <v>171</v>
      </c>
      <c r="F181" s="184">
        <v>171</v>
      </c>
      <c r="G181" s="184">
        <v>171</v>
      </c>
      <c r="H181" s="184">
        <v>171</v>
      </c>
      <c r="I181" s="184">
        <v>171</v>
      </c>
      <c r="J181" s="184">
        <v>171</v>
      </c>
      <c r="K181" s="184">
        <v>171</v>
      </c>
      <c r="L181" s="184">
        <v>171</v>
      </c>
      <c r="M181" s="185">
        <v>171</v>
      </c>
      <c r="N181" s="182" t="s">
        <v>2211</v>
      </c>
      <c r="O181" s="182" t="s">
        <v>2212</v>
      </c>
      <c r="P181" s="182" t="s">
        <v>2213</v>
      </c>
      <c r="Q181" s="182" t="s">
        <v>1886</v>
      </c>
      <c r="R181" s="186">
        <f t="shared" si="25"/>
        <v>1.024866497653595E-2</v>
      </c>
      <c r="S181" s="186">
        <f t="shared" si="26"/>
        <v>5.2535369206900256E-3</v>
      </c>
      <c r="T181" s="186">
        <f t="shared" si="27"/>
        <v>3.3111268384257227E-3</v>
      </c>
      <c r="U181" s="186">
        <f t="shared" si="28"/>
        <v>5.4505961629396766E-4</v>
      </c>
      <c r="V181" s="187" t="b">
        <f t="shared" si="29"/>
        <v>0</v>
      </c>
      <c r="W181" s="188" t="str">
        <f t="shared" si="30"/>
        <v>123</v>
      </c>
      <c r="X181" s="181" t="s">
        <v>2240</v>
      </c>
      <c r="Y181" s="181" t="b">
        <f t="shared" si="20"/>
        <v>1</v>
      </c>
    </row>
    <row r="182" spans="1:25" s="181" customFormat="1" ht="14.5">
      <c r="A182" s="181" t="s">
        <v>2242</v>
      </c>
      <c r="B182" s="182" t="s">
        <v>2243</v>
      </c>
      <c r="C182" s="182" t="s">
        <v>1877</v>
      </c>
      <c r="D182" s="183">
        <v>123101</v>
      </c>
      <c r="E182" s="184">
        <v>184</v>
      </c>
      <c r="F182" s="184">
        <v>184</v>
      </c>
      <c r="G182" s="184">
        <v>183</v>
      </c>
      <c r="H182" s="184">
        <v>183</v>
      </c>
      <c r="I182" s="184">
        <v>183</v>
      </c>
      <c r="J182" s="184">
        <v>183</v>
      </c>
      <c r="K182" s="184">
        <v>183</v>
      </c>
      <c r="L182" s="184">
        <v>183</v>
      </c>
      <c r="M182" s="185">
        <v>183</v>
      </c>
      <c r="N182" s="182" t="s">
        <v>2211</v>
      </c>
      <c r="O182" s="182" t="s">
        <v>2212</v>
      </c>
      <c r="P182" s="182" t="s">
        <v>2213</v>
      </c>
      <c r="Q182" s="182" t="s">
        <v>1881</v>
      </c>
      <c r="R182" s="186">
        <f t="shared" si="25"/>
        <v>1.0967869536292859E-2</v>
      </c>
      <c r="S182" s="186">
        <f t="shared" si="26"/>
        <v>5.6222061782823084E-3</v>
      </c>
      <c r="T182" s="186">
        <f t="shared" si="27"/>
        <v>3.5434866165608612E-3</v>
      </c>
      <c r="U182" s="186">
        <f t="shared" si="28"/>
        <v>5.8330941392863199E-4</v>
      </c>
      <c r="V182" s="187" t="b">
        <f t="shared" si="29"/>
        <v>0</v>
      </c>
      <c r="W182" s="188" t="str">
        <f t="shared" si="30"/>
        <v>123</v>
      </c>
      <c r="X182" s="181" t="s">
        <v>2242</v>
      </c>
      <c r="Y182" s="181" t="b">
        <f t="shared" si="20"/>
        <v>1</v>
      </c>
    </row>
    <row r="183" spans="1:25" s="181" customFormat="1" ht="14.5">
      <c r="A183" s="181" t="s">
        <v>2244</v>
      </c>
      <c r="B183" s="182" t="s">
        <v>2245</v>
      </c>
      <c r="C183" s="182" t="s">
        <v>1877</v>
      </c>
      <c r="D183" s="183">
        <v>124100</v>
      </c>
      <c r="E183" s="184">
        <v>295</v>
      </c>
      <c r="F183" s="184">
        <v>294</v>
      </c>
      <c r="G183" s="184">
        <v>295</v>
      </c>
      <c r="H183" s="184">
        <v>295</v>
      </c>
      <c r="I183" s="184">
        <v>295</v>
      </c>
      <c r="J183" s="184">
        <v>295</v>
      </c>
      <c r="K183" s="184">
        <v>296</v>
      </c>
      <c r="L183" s="184">
        <v>294</v>
      </c>
      <c r="M183" s="185">
        <v>295</v>
      </c>
      <c r="N183" s="182" t="s">
        <v>2211</v>
      </c>
      <c r="O183" s="182" t="s">
        <v>2212</v>
      </c>
      <c r="P183" s="182" t="s">
        <v>2213</v>
      </c>
      <c r="Q183" s="182" t="s">
        <v>1886</v>
      </c>
      <c r="R183" s="186">
        <f t="shared" si="25"/>
        <v>1.768044542735734E-2</v>
      </c>
      <c r="S183" s="186">
        <f t="shared" si="26"/>
        <v>9.0631192491436117E-3</v>
      </c>
      <c r="T183" s="186">
        <f t="shared" si="27"/>
        <v>5.7121778791554868E-3</v>
      </c>
      <c r="U183" s="186">
        <f t="shared" si="28"/>
        <v>9.4030752518549962E-4</v>
      </c>
      <c r="V183" s="187" t="b">
        <f t="shared" si="29"/>
        <v>0</v>
      </c>
      <c r="W183" s="188" t="str">
        <f t="shared" si="30"/>
        <v>124</v>
      </c>
      <c r="X183" s="181" t="s">
        <v>2244</v>
      </c>
      <c r="Y183" s="181" t="b">
        <f t="shared" si="20"/>
        <v>1</v>
      </c>
    </row>
    <row r="184" spans="1:25" s="181" customFormat="1" ht="14.5">
      <c r="A184" s="181" t="s">
        <v>2246</v>
      </c>
      <c r="B184" s="182" t="s">
        <v>2247</v>
      </c>
      <c r="C184" s="182" t="s">
        <v>1877</v>
      </c>
      <c r="D184" s="183">
        <v>125100</v>
      </c>
      <c r="E184" s="184">
        <v>190</v>
      </c>
      <c r="F184" s="184">
        <v>190</v>
      </c>
      <c r="G184" s="184">
        <v>190</v>
      </c>
      <c r="H184" s="184">
        <v>190</v>
      </c>
      <c r="I184" s="184">
        <v>190</v>
      </c>
      <c r="J184" s="184">
        <v>190</v>
      </c>
      <c r="K184" s="184">
        <v>189</v>
      </c>
      <c r="L184" s="184">
        <v>189</v>
      </c>
      <c r="M184" s="185">
        <v>192</v>
      </c>
      <c r="N184" s="182" t="s">
        <v>2211</v>
      </c>
      <c r="O184" s="182" t="s">
        <v>2212</v>
      </c>
      <c r="P184" s="182" t="s">
        <v>2213</v>
      </c>
      <c r="Q184" s="182" t="s">
        <v>1886</v>
      </c>
      <c r="R184" s="186">
        <f t="shared" si="25"/>
        <v>1.150727295611054E-2</v>
      </c>
      <c r="S184" s="186">
        <f t="shared" si="26"/>
        <v>5.8987081214765206E-3</v>
      </c>
      <c r="T184" s="186">
        <f t="shared" si="27"/>
        <v>3.7177564501622148E-3</v>
      </c>
      <c r="U184" s="186">
        <f t="shared" si="28"/>
        <v>6.1199676215463027E-4</v>
      </c>
      <c r="V184" s="187" t="b">
        <f t="shared" si="29"/>
        <v>0</v>
      </c>
      <c r="W184" s="188" t="str">
        <f t="shared" si="30"/>
        <v>125</v>
      </c>
      <c r="X184" s="181" t="s">
        <v>2246</v>
      </c>
      <c r="Y184" s="181" t="b">
        <f t="shared" si="20"/>
        <v>1</v>
      </c>
    </row>
    <row r="185" spans="1:25" s="181" customFormat="1" ht="14.5">
      <c r="A185" s="181" t="s">
        <v>2248</v>
      </c>
      <c r="B185" s="182" t="s">
        <v>2249</v>
      </c>
      <c r="C185" s="182" t="s">
        <v>1877</v>
      </c>
      <c r="D185" s="183">
        <v>126100</v>
      </c>
      <c r="E185" s="184">
        <v>72</v>
      </c>
      <c r="F185" s="184">
        <v>72</v>
      </c>
      <c r="G185" s="184">
        <v>72</v>
      </c>
      <c r="H185" s="184">
        <v>72</v>
      </c>
      <c r="I185" s="184">
        <v>72</v>
      </c>
      <c r="J185" s="184">
        <v>72</v>
      </c>
      <c r="K185" s="184">
        <v>72</v>
      </c>
      <c r="L185" s="184">
        <v>72</v>
      </c>
      <c r="M185" s="185">
        <v>72</v>
      </c>
      <c r="N185" s="182" t="s">
        <v>2211</v>
      </c>
      <c r="O185" s="182" t="s">
        <v>2212</v>
      </c>
      <c r="P185" s="182" t="s">
        <v>2213</v>
      </c>
      <c r="Q185" s="182" t="s">
        <v>1886</v>
      </c>
      <c r="R185" s="186">
        <f t="shared" si="25"/>
        <v>4.3152273585414522E-3</v>
      </c>
      <c r="S185" s="186">
        <f t="shared" si="26"/>
        <v>2.212015545553695E-3</v>
      </c>
      <c r="T185" s="186">
        <f t="shared" si="27"/>
        <v>1.3941586688108307E-3</v>
      </c>
      <c r="U185" s="186">
        <f t="shared" si="28"/>
        <v>2.2949878580798635E-4</v>
      </c>
      <c r="V185" s="187" t="b">
        <f t="shared" si="29"/>
        <v>0</v>
      </c>
      <c r="W185" s="188" t="str">
        <f t="shared" si="30"/>
        <v>126</v>
      </c>
      <c r="X185" s="181" t="s">
        <v>2248</v>
      </c>
      <c r="Y185" s="181" t="b">
        <f t="shared" si="20"/>
        <v>1</v>
      </c>
    </row>
    <row r="186" spans="1:25" s="181" customFormat="1" ht="14.5">
      <c r="A186" s="181" t="s">
        <v>2250</v>
      </c>
      <c r="B186" s="182" t="s">
        <v>2251</v>
      </c>
      <c r="C186" s="182" t="s">
        <v>1877</v>
      </c>
      <c r="D186" s="183">
        <v>127100</v>
      </c>
      <c r="E186" s="184">
        <v>221</v>
      </c>
      <c r="F186" s="184">
        <v>221</v>
      </c>
      <c r="G186" s="184">
        <v>221</v>
      </c>
      <c r="H186" s="184">
        <v>221</v>
      </c>
      <c r="I186" s="184">
        <v>221</v>
      </c>
      <c r="J186" s="184">
        <v>221</v>
      </c>
      <c r="K186" s="184">
        <v>221</v>
      </c>
      <c r="L186" s="184">
        <v>220</v>
      </c>
      <c r="M186" s="185">
        <v>220</v>
      </c>
      <c r="N186" s="182" t="s">
        <v>2211</v>
      </c>
      <c r="O186" s="182" t="s">
        <v>2212</v>
      </c>
      <c r="P186" s="182" t="s">
        <v>2213</v>
      </c>
      <c r="Q186" s="182" t="s">
        <v>1886</v>
      </c>
      <c r="R186" s="186">
        <f t="shared" si="25"/>
        <v>1.3185416928876662E-2</v>
      </c>
      <c r="S186" s="186">
        <f t="shared" si="26"/>
        <v>6.7589363891918464E-3</v>
      </c>
      <c r="T186" s="186">
        <f t="shared" si="27"/>
        <v>4.2599292658108716E-3</v>
      </c>
      <c r="U186" s="186">
        <f t="shared" si="28"/>
        <v>7.0124628996884721E-4</v>
      </c>
      <c r="V186" s="187" t="b">
        <f t="shared" si="29"/>
        <v>0</v>
      </c>
      <c r="W186" s="188" t="str">
        <f t="shared" si="30"/>
        <v>127</v>
      </c>
      <c r="X186" s="181" t="s">
        <v>2250</v>
      </c>
      <c r="Y186" s="181" t="b">
        <f t="shared" si="20"/>
        <v>1</v>
      </c>
    </row>
    <row r="187" spans="1:25" s="181" customFormat="1" ht="14.5">
      <c r="A187" s="181" t="s">
        <v>2252</v>
      </c>
      <c r="B187" s="182" t="s">
        <v>2253</v>
      </c>
      <c r="C187" s="182" t="s">
        <v>1877</v>
      </c>
      <c r="D187" s="183">
        <v>128100</v>
      </c>
      <c r="E187" s="184">
        <v>2373</v>
      </c>
      <c r="F187" s="184">
        <v>2377</v>
      </c>
      <c r="G187" s="184">
        <v>2377</v>
      </c>
      <c r="H187" s="184">
        <v>2377</v>
      </c>
      <c r="I187" s="184">
        <v>2377</v>
      </c>
      <c r="J187" s="184">
        <v>2377</v>
      </c>
      <c r="K187" s="184">
        <v>2377</v>
      </c>
      <c r="L187" s="184">
        <v>2376</v>
      </c>
      <c r="M187" s="185">
        <v>2373</v>
      </c>
      <c r="N187" s="182" t="s">
        <v>2211</v>
      </c>
      <c r="O187" s="182" t="s">
        <v>2212</v>
      </c>
      <c r="P187" s="182" t="s">
        <v>2213</v>
      </c>
      <c r="Q187" s="182" t="s">
        <v>1886</v>
      </c>
      <c r="R187" s="186">
        <f t="shared" si="25"/>
        <v>0.14222270169192872</v>
      </c>
      <c r="S187" s="186">
        <f t="shared" si="26"/>
        <v>7.290434568887387E-2</v>
      </c>
      <c r="T187" s="186">
        <f t="shared" si="27"/>
        <v>4.5949146126223625E-2</v>
      </c>
      <c r="U187" s="186">
        <f t="shared" si="28"/>
        <v>7.5638974822548836E-3</v>
      </c>
      <c r="V187" s="187" t="b">
        <f t="shared" si="29"/>
        <v>0</v>
      </c>
      <c r="W187" s="188" t="str">
        <f t="shared" si="30"/>
        <v>128</v>
      </c>
      <c r="X187" s="181" t="s">
        <v>2252</v>
      </c>
      <c r="Y187" s="181" t="b">
        <f t="shared" si="20"/>
        <v>1</v>
      </c>
    </row>
    <row r="188" spans="1:25" s="181" customFormat="1" ht="14.5">
      <c r="A188" s="181" t="s">
        <v>2254</v>
      </c>
      <c r="B188" s="182" t="s">
        <v>2255</v>
      </c>
      <c r="C188" s="182" t="s">
        <v>1877</v>
      </c>
      <c r="D188" s="183">
        <v>129100</v>
      </c>
      <c r="E188" s="184">
        <v>249</v>
      </c>
      <c r="F188" s="184">
        <v>249</v>
      </c>
      <c r="G188" s="184">
        <v>248</v>
      </c>
      <c r="H188" s="184">
        <v>249</v>
      </c>
      <c r="I188" s="184">
        <v>249</v>
      </c>
      <c r="J188" s="184">
        <v>249</v>
      </c>
      <c r="K188" s="184">
        <v>249</v>
      </c>
      <c r="L188" s="184">
        <v>248</v>
      </c>
      <c r="M188" s="185">
        <v>245</v>
      </c>
      <c r="N188" s="182" t="s">
        <v>2211</v>
      </c>
      <c r="O188" s="182" t="s">
        <v>2212</v>
      </c>
      <c r="P188" s="182" t="s">
        <v>2213</v>
      </c>
      <c r="Q188" s="182" t="s">
        <v>1886</v>
      </c>
      <c r="R188" s="186">
        <f t="shared" si="25"/>
        <v>1.4683759761703554E-2</v>
      </c>
      <c r="S188" s="186">
        <f t="shared" si="26"/>
        <v>7.5269973425091015E-3</v>
      </c>
      <c r="T188" s="186">
        <f t="shared" si="27"/>
        <v>4.744012136925743E-3</v>
      </c>
      <c r="U188" s="186">
        <f t="shared" si="28"/>
        <v>7.8093336837439808E-4</v>
      </c>
      <c r="V188" s="187" t="b">
        <f t="shared" si="29"/>
        <v>0</v>
      </c>
      <c r="W188" s="188" t="str">
        <f t="shared" si="30"/>
        <v>129</v>
      </c>
      <c r="X188" s="181" t="s">
        <v>2254</v>
      </c>
      <c r="Y188" s="181" t="b">
        <f t="shared" si="20"/>
        <v>1</v>
      </c>
    </row>
    <row r="189" spans="1:25" s="181" customFormat="1" ht="14.5">
      <c r="A189" s="181" t="s">
        <v>2256</v>
      </c>
      <c r="B189" s="182" t="s">
        <v>2257</v>
      </c>
      <c r="C189" s="182" t="s">
        <v>1877</v>
      </c>
      <c r="D189" s="183">
        <v>130100</v>
      </c>
      <c r="E189" s="184">
        <v>399.2</v>
      </c>
      <c r="F189" s="184">
        <v>401.2</v>
      </c>
      <c r="G189" s="184">
        <v>422.2</v>
      </c>
      <c r="H189" s="184">
        <v>443.2</v>
      </c>
      <c r="I189" s="184">
        <v>447.2</v>
      </c>
      <c r="J189" s="184">
        <v>453.2</v>
      </c>
      <c r="K189" s="184">
        <v>450.2</v>
      </c>
      <c r="L189" s="184">
        <v>448.2</v>
      </c>
      <c r="M189" s="185">
        <v>448.2</v>
      </c>
      <c r="N189" s="182" t="s">
        <v>2211</v>
      </c>
      <c r="O189" s="182" t="s">
        <v>2212</v>
      </c>
      <c r="P189" s="182" t="s">
        <v>2213</v>
      </c>
      <c r="Q189" s="182" t="s">
        <v>1881</v>
      </c>
      <c r="R189" s="186">
        <f t="shared" si="25"/>
        <v>2.6862290306920542E-2</v>
      </c>
      <c r="S189" s="186">
        <f t="shared" si="26"/>
        <v>1.3769796771071752E-2</v>
      </c>
      <c r="T189" s="186">
        <f t="shared" si="27"/>
        <v>8.6786377133474205E-3</v>
      </c>
      <c r="U189" s="186">
        <f t="shared" si="28"/>
        <v>1.428629941654715E-3</v>
      </c>
      <c r="V189" s="187" t="b">
        <f t="shared" si="29"/>
        <v>0</v>
      </c>
      <c r="W189" s="188" t="str">
        <f t="shared" si="30"/>
        <v>130</v>
      </c>
      <c r="X189" s="181" t="s">
        <v>2256</v>
      </c>
      <c r="Y189" s="181" t="b">
        <f t="shared" si="20"/>
        <v>1</v>
      </c>
    </row>
    <row r="190" spans="1:25" s="181" customFormat="1" ht="14.5">
      <c r="A190" s="181" t="s">
        <v>2258</v>
      </c>
      <c r="B190" s="182" t="s">
        <v>2259</v>
      </c>
      <c r="C190" s="182" t="s">
        <v>1877</v>
      </c>
      <c r="D190" s="183">
        <v>131100</v>
      </c>
      <c r="E190" s="184">
        <v>514.4</v>
      </c>
      <c r="F190" s="184">
        <v>514.4</v>
      </c>
      <c r="G190" s="184">
        <v>514.4</v>
      </c>
      <c r="H190" s="184">
        <v>514.4</v>
      </c>
      <c r="I190" s="184">
        <v>523.4</v>
      </c>
      <c r="J190" s="184">
        <v>524.4</v>
      </c>
      <c r="K190" s="184">
        <v>524.4</v>
      </c>
      <c r="L190" s="184">
        <v>526.4</v>
      </c>
      <c r="M190" s="185">
        <v>523.6</v>
      </c>
      <c r="N190" s="182" t="s">
        <v>2211</v>
      </c>
      <c r="O190" s="182" t="s">
        <v>2212</v>
      </c>
      <c r="P190" s="182" t="s">
        <v>2213</v>
      </c>
      <c r="Q190" s="182" t="s">
        <v>1886</v>
      </c>
      <c r="R190" s="186">
        <f t="shared" si="25"/>
        <v>3.1381292290726455E-2</v>
      </c>
      <c r="S190" s="186">
        <f t="shared" si="26"/>
        <v>1.6086268606276596E-2</v>
      </c>
      <c r="T190" s="186">
        <f t="shared" si="27"/>
        <v>1.0138631652629874E-2</v>
      </c>
      <c r="U190" s="186">
        <f t="shared" si="28"/>
        <v>1.6689661701258564E-3</v>
      </c>
      <c r="V190" s="187" t="b">
        <f t="shared" si="29"/>
        <v>0</v>
      </c>
      <c r="W190" s="188" t="str">
        <f t="shared" si="30"/>
        <v>131</v>
      </c>
      <c r="X190" s="181" t="s">
        <v>2258</v>
      </c>
      <c r="Y190" s="181" t="b">
        <f t="shared" si="20"/>
        <v>1</v>
      </c>
    </row>
    <row r="191" spans="1:25" s="181" customFormat="1" ht="14.5">
      <c r="A191" s="181" t="s">
        <v>2260</v>
      </c>
      <c r="B191" s="182" t="s">
        <v>2261</v>
      </c>
      <c r="C191" s="182" t="s">
        <v>1877</v>
      </c>
      <c r="D191" s="183">
        <v>131101</v>
      </c>
      <c r="E191" s="184">
        <v>512.4</v>
      </c>
      <c r="F191" s="184">
        <v>512.4</v>
      </c>
      <c r="G191" s="184">
        <v>512.4</v>
      </c>
      <c r="H191" s="184">
        <v>512.4</v>
      </c>
      <c r="I191" s="184">
        <v>512.4</v>
      </c>
      <c r="J191" s="184">
        <v>511.4</v>
      </c>
      <c r="K191" s="184">
        <v>511.4</v>
      </c>
      <c r="L191" s="184">
        <v>513.4</v>
      </c>
      <c r="M191" s="185">
        <v>512.6</v>
      </c>
      <c r="N191" s="182" t="s">
        <v>2211</v>
      </c>
      <c r="O191" s="182" t="s">
        <v>2212</v>
      </c>
      <c r="P191" s="182" t="s">
        <v>2213</v>
      </c>
      <c r="Q191" s="182" t="s">
        <v>1881</v>
      </c>
      <c r="R191" s="186">
        <f t="shared" si="25"/>
        <v>3.072202144428262E-2</v>
      </c>
      <c r="S191" s="186">
        <f t="shared" si="26"/>
        <v>1.5748321786817003E-2</v>
      </c>
      <c r="T191" s="186">
        <f t="shared" si="27"/>
        <v>9.925635189339331E-3</v>
      </c>
      <c r="U191" s="186">
        <f t="shared" si="28"/>
        <v>1.6339038556274141E-3</v>
      </c>
      <c r="V191" s="187" t="b">
        <f t="shared" si="29"/>
        <v>0</v>
      </c>
      <c r="W191" s="188" t="str">
        <f t="shared" si="30"/>
        <v>131</v>
      </c>
      <c r="X191" s="181" t="s">
        <v>2260</v>
      </c>
      <c r="Y191" s="181" t="b">
        <f t="shared" si="20"/>
        <v>1</v>
      </c>
    </row>
    <row r="192" spans="1:25" s="181" customFormat="1" ht="14.5">
      <c r="A192" s="181" t="s">
        <v>2262</v>
      </c>
      <c r="B192" s="182" t="s">
        <v>2263</v>
      </c>
      <c r="C192" s="182" t="s">
        <v>1877</v>
      </c>
      <c r="D192" s="183">
        <v>132100</v>
      </c>
      <c r="E192" s="184">
        <v>91</v>
      </c>
      <c r="F192" s="184">
        <v>91</v>
      </c>
      <c r="G192" s="184">
        <v>99</v>
      </c>
      <c r="H192" s="184">
        <v>118</v>
      </c>
      <c r="I192" s="184">
        <v>119</v>
      </c>
      <c r="J192" s="184">
        <v>123</v>
      </c>
      <c r="K192" s="184">
        <v>123</v>
      </c>
      <c r="L192" s="184">
        <v>121</v>
      </c>
      <c r="M192" s="185">
        <v>121</v>
      </c>
      <c r="N192" s="182" t="s">
        <v>2211</v>
      </c>
      <c r="O192" s="182" t="s">
        <v>2212</v>
      </c>
      <c r="P192" s="182" t="s">
        <v>2213</v>
      </c>
      <c r="Q192" s="182" t="s">
        <v>1881</v>
      </c>
      <c r="R192" s="186">
        <f t="shared" si="25"/>
        <v>7.2519793108821633E-3</v>
      </c>
      <c r="S192" s="186">
        <f t="shared" si="26"/>
        <v>3.7174150140555154E-3</v>
      </c>
      <c r="T192" s="186">
        <f t="shared" si="27"/>
        <v>2.3429610961959793E-3</v>
      </c>
      <c r="U192" s="186">
        <f t="shared" si="28"/>
        <v>3.8568545948286596E-4</v>
      </c>
      <c r="V192" s="187" t="b">
        <f t="shared" si="29"/>
        <v>0</v>
      </c>
      <c r="W192" s="188" t="str">
        <f t="shared" si="30"/>
        <v>132</v>
      </c>
      <c r="X192" s="181" t="s">
        <v>2262</v>
      </c>
      <c r="Y192" s="181" t="b">
        <f t="shared" si="20"/>
        <v>1</v>
      </c>
    </row>
    <row r="193" spans="1:25" s="181" customFormat="1" ht="14.5">
      <c r="A193" s="181" t="s">
        <v>2264</v>
      </c>
      <c r="B193" s="182" t="s">
        <v>2265</v>
      </c>
      <c r="C193" s="182" t="s">
        <v>1877</v>
      </c>
      <c r="D193" s="183">
        <v>133100</v>
      </c>
      <c r="E193" s="184">
        <v>319</v>
      </c>
      <c r="F193" s="184">
        <v>321</v>
      </c>
      <c r="G193" s="184">
        <v>319</v>
      </c>
      <c r="H193" s="184">
        <v>322</v>
      </c>
      <c r="I193" s="184">
        <v>320</v>
      </c>
      <c r="J193" s="184">
        <v>322</v>
      </c>
      <c r="K193" s="184">
        <v>323</v>
      </c>
      <c r="L193" s="184">
        <v>323</v>
      </c>
      <c r="M193" s="185">
        <v>323</v>
      </c>
      <c r="N193" s="182" t="s">
        <v>2211</v>
      </c>
      <c r="O193" s="182" t="s">
        <v>2212</v>
      </c>
      <c r="P193" s="182" t="s">
        <v>2213</v>
      </c>
      <c r="Q193" s="182" t="s">
        <v>1886</v>
      </c>
      <c r="R193" s="186">
        <f t="shared" si="25"/>
        <v>1.9358589400123461E-2</v>
      </c>
      <c r="S193" s="186">
        <f t="shared" si="26"/>
        <v>9.9233475168589384E-3</v>
      </c>
      <c r="T193" s="186">
        <f t="shared" si="27"/>
        <v>6.2543506948041427E-3</v>
      </c>
      <c r="U193" s="186">
        <f t="shared" si="28"/>
        <v>1.0295570529997165E-3</v>
      </c>
      <c r="V193" s="187" t="b">
        <f t="shared" si="29"/>
        <v>0</v>
      </c>
      <c r="W193" s="188" t="str">
        <f t="shared" si="30"/>
        <v>133</v>
      </c>
      <c r="X193" s="181" t="s">
        <v>2264</v>
      </c>
      <c r="Y193" s="181" t="b">
        <f t="shared" si="20"/>
        <v>1</v>
      </c>
    </row>
    <row r="194" spans="1:25" s="181" customFormat="1" ht="14.5">
      <c r="A194" s="181" t="s">
        <v>2266</v>
      </c>
      <c r="B194" s="182" t="s">
        <v>2267</v>
      </c>
      <c r="C194" s="182" t="s">
        <v>1877</v>
      </c>
      <c r="D194" s="183">
        <v>133101</v>
      </c>
      <c r="E194" s="184">
        <v>318</v>
      </c>
      <c r="F194" s="184">
        <v>318</v>
      </c>
      <c r="G194" s="184">
        <v>317</v>
      </c>
      <c r="H194" s="184">
        <v>319</v>
      </c>
      <c r="I194" s="184">
        <v>319</v>
      </c>
      <c r="J194" s="184">
        <v>319</v>
      </c>
      <c r="K194" s="184">
        <v>320</v>
      </c>
      <c r="L194" s="184">
        <v>320</v>
      </c>
      <c r="M194" s="185">
        <v>320</v>
      </c>
      <c r="N194" s="182" t="s">
        <v>2211</v>
      </c>
      <c r="O194" s="182" t="s">
        <v>2212</v>
      </c>
      <c r="P194" s="182" t="s">
        <v>2213</v>
      </c>
      <c r="Q194" s="182" t="s">
        <v>1881</v>
      </c>
      <c r="R194" s="186">
        <f t="shared" si="25"/>
        <v>1.9178788260184234E-2</v>
      </c>
      <c r="S194" s="186">
        <f t="shared" si="26"/>
        <v>9.8311802024608676E-3</v>
      </c>
      <c r="T194" s="186">
        <f t="shared" si="27"/>
        <v>6.1962607502703583E-3</v>
      </c>
      <c r="U194" s="186">
        <f t="shared" si="28"/>
        <v>1.0199946035910504E-3</v>
      </c>
      <c r="V194" s="187" t="b">
        <f t="shared" si="29"/>
        <v>0</v>
      </c>
      <c r="W194" s="188" t="str">
        <f t="shared" si="30"/>
        <v>133</v>
      </c>
      <c r="X194" s="189" t="s">
        <v>2266</v>
      </c>
      <c r="Y194" s="181" t="b">
        <f t="shared" si="20"/>
        <v>1</v>
      </c>
    </row>
    <row r="195" spans="1:25" s="181" customFormat="1" ht="14.5">
      <c r="A195" s="181" t="s">
        <v>2268</v>
      </c>
      <c r="B195" s="182" t="s">
        <v>2269</v>
      </c>
      <c r="C195" s="182" t="s">
        <v>1877</v>
      </c>
      <c r="D195" s="183">
        <v>134100</v>
      </c>
      <c r="E195" s="184">
        <v>350</v>
      </c>
      <c r="F195" s="184">
        <v>350</v>
      </c>
      <c r="G195" s="184">
        <v>350</v>
      </c>
      <c r="H195" s="184">
        <v>349</v>
      </c>
      <c r="I195" s="184">
        <v>349</v>
      </c>
      <c r="J195" s="184">
        <v>349</v>
      </c>
      <c r="K195" s="184">
        <v>349</v>
      </c>
      <c r="L195" s="184">
        <v>348</v>
      </c>
      <c r="M195" s="185">
        <v>349</v>
      </c>
      <c r="N195" s="182" t="s">
        <v>2211</v>
      </c>
      <c r="O195" s="182" t="s">
        <v>2212</v>
      </c>
      <c r="P195" s="182" t="s">
        <v>2213</v>
      </c>
      <c r="Q195" s="182" t="s">
        <v>1886</v>
      </c>
      <c r="R195" s="186">
        <f t="shared" si="25"/>
        <v>2.0916865946263428E-2</v>
      </c>
      <c r="S195" s="186">
        <f t="shared" si="26"/>
        <v>1.0722130908308883E-2</v>
      </c>
      <c r="T195" s="186">
        <f t="shared" si="27"/>
        <v>6.7577968807636096E-3</v>
      </c>
      <c r="U195" s="186">
        <f t="shared" si="28"/>
        <v>1.1124316145414894E-3</v>
      </c>
      <c r="V195" s="187" t="b">
        <f t="shared" si="29"/>
        <v>0</v>
      </c>
      <c r="W195" s="188" t="str">
        <f t="shared" si="30"/>
        <v>134</v>
      </c>
      <c r="X195" s="189" t="s">
        <v>2268</v>
      </c>
      <c r="Y195" s="181" t="b">
        <f t="shared" ref="Y195:Y258" si="31">X195=A195</f>
        <v>1</v>
      </c>
    </row>
    <row r="196" spans="1:25" s="181" customFormat="1" ht="14.5">
      <c r="A196" s="181" t="s">
        <v>2270</v>
      </c>
      <c r="B196" s="182" t="s">
        <v>2271</v>
      </c>
      <c r="C196" s="182" t="s">
        <v>1877</v>
      </c>
      <c r="D196" s="183">
        <v>136100</v>
      </c>
      <c r="E196" s="184">
        <v>769</v>
      </c>
      <c r="F196" s="184">
        <v>770</v>
      </c>
      <c r="G196" s="184">
        <v>772</v>
      </c>
      <c r="H196" s="184">
        <v>771</v>
      </c>
      <c r="I196" s="184">
        <v>775</v>
      </c>
      <c r="J196" s="184">
        <v>773</v>
      </c>
      <c r="K196" s="184">
        <v>769</v>
      </c>
      <c r="L196" s="184">
        <v>773</v>
      </c>
      <c r="M196" s="185">
        <v>778</v>
      </c>
      <c r="N196" s="182" t="s">
        <v>2211</v>
      </c>
      <c r="O196" s="182" t="s">
        <v>2212</v>
      </c>
      <c r="P196" s="182" t="s">
        <v>2213</v>
      </c>
      <c r="Q196" s="182" t="s">
        <v>1886</v>
      </c>
      <c r="R196" s="186">
        <f t="shared" si="25"/>
        <v>4.6628428957572916E-2</v>
      </c>
      <c r="S196" s="186">
        <f t="shared" si="26"/>
        <v>2.3902056867232985E-2</v>
      </c>
      <c r="T196" s="186">
        <f t="shared" si="27"/>
        <v>1.5064658949094808E-2</v>
      </c>
      <c r="U196" s="186">
        <f t="shared" si="28"/>
        <v>2.4798618799807414E-3</v>
      </c>
      <c r="V196" s="187" t="b">
        <f t="shared" si="29"/>
        <v>0</v>
      </c>
      <c r="W196" s="188" t="str">
        <f t="shared" si="30"/>
        <v>136</v>
      </c>
      <c r="X196" s="181" t="s">
        <v>2270</v>
      </c>
      <c r="Y196" s="181" t="b">
        <f t="shared" si="31"/>
        <v>1</v>
      </c>
    </row>
    <row r="197" spans="1:25" s="181" customFormat="1" ht="14.5">
      <c r="A197" s="181" t="s">
        <v>2272</v>
      </c>
      <c r="B197" s="182" t="s">
        <v>2273</v>
      </c>
      <c r="C197" s="182" t="s">
        <v>1877</v>
      </c>
      <c r="D197" s="183">
        <v>136101</v>
      </c>
      <c r="E197" s="184">
        <v>724</v>
      </c>
      <c r="F197" s="184">
        <v>725</v>
      </c>
      <c r="G197" s="184">
        <v>728</v>
      </c>
      <c r="H197" s="184">
        <v>728</v>
      </c>
      <c r="I197" s="184">
        <v>730</v>
      </c>
      <c r="J197" s="184">
        <v>728</v>
      </c>
      <c r="K197" s="184">
        <v>724</v>
      </c>
      <c r="L197" s="184">
        <v>728</v>
      </c>
      <c r="M197" s="185">
        <v>728</v>
      </c>
      <c r="N197" s="182" t="s">
        <v>2211</v>
      </c>
      <c r="O197" s="182" t="s">
        <v>2212</v>
      </c>
      <c r="P197" s="182" t="s">
        <v>2213</v>
      </c>
      <c r="Q197" s="182" t="s">
        <v>1881</v>
      </c>
      <c r="R197" s="186">
        <f t="shared" si="25"/>
        <v>4.3631743291919128E-2</v>
      </c>
      <c r="S197" s="186">
        <f t="shared" si="26"/>
        <v>2.2365934960598473E-2</v>
      </c>
      <c r="T197" s="186">
        <f t="shared" si="27"/>
        <v>1.4096493206865065E-2</v>
      </c>
      <c r="U197" s="186">
        <f t="shared" si="28"/>
        <v>2.32048772316964E-3</v>
      </c>
      <c r="V197" s="187" t="b">
        <f t="shared" si="29"/>
        <v>0</v>
      </c>
      <c r="W197" s="188" t="str">
        <f t="shared" si="30"/>
        <v>136</v>
      </c>
      <c r="X197" s="181" t="s">
        <v>2272</v>
      </c>
      <c r="Y197" s="181" t="b">
        <f t="shared" si="31"/>
        <v>1</v>
      </c>
    </row>
    <row r="198" spans="1:25" s="189" customFormat="1" ht="14.5">
      <c r="A198" s="189" t="s">
        <v>2274</v>
      </c>
      <c r="B198" s="190" t="s">
        <v>2275</v>
      </c>
      <c r="C198" s="182" t="s">
        <v>1877</v>
      </c>
      <c r="D198" s="191">
        <v>137100</v>
      </c>
      <c r="E198" s="192">
        <v>119</v>
      </c>
      <c r="F198" s="192">
        <v>119</v>
      </c>
      <c r="G198" s="192">
        <v>119</v>
      </c>
      <c r="H198" s="192">
        <v>119</v>
      </c>
      <c r="I198" s="192">
        <v>119</v>
      </c>
      <c r="J198" s="192">
        <v>117</v>
      </c>
      <c r="K198" s="192">
        <v>115</v>
      </c>
      <c r="L198" s="192">
        <v>116</v>
      </c>
      <c r="M198" s="192">
        <v>116</v>
      </c>
      <c r="N198" s="182" t="s">
        <v>2211</v>
      </c>
      <c r="O198" s="182" t="s">
        <v>2212</v>
      </c>
      <c r="P198" s="182" t="s">
        <v>2213</v>
      </c>
      <c r="Q198" s="182" t="s">
        <v>1886</v>
      </c>
      <c r="R198" s="186">
        <f t="shared" si="25"/>
        <v>6.952310744316785E-3</v>
      </c>
      <c r="S198" s="186">
        <f t="shared" si="26"/>
        <v>3.5638028233920642E-3</v>
      </c>
      <c r="T198" s="186">
        <f t="shared" si="27"/>
        <v>2.246144521973005E-3</v>
      </c>
      <c r="U198" s="186">
        <f t="shared" si="28"/>
        <v>3.6974804380175583E-4</v>
      </c>
      <c r="V198" s="187" t="b">
        <f t="shared" si="29"/>
        <v>0</v>
      </c>
      <c r="W198" s="188" t="str">
        <f t="shared" si="30"/>
        <v>137</v>
      </c>
      <c r="X198" s="181" t="s">
        <v>2274</v>
      </c>
      <c r="Y198" s="181" t="b">
        <f t="shared" si="31"/>
        <v>1</v>
      </c>
    </row>
    <row r="199" spans="1:25" s="189" customFormat="1" ht="14.5">
      <c r="A199" s="189" t="s">
        <v>2276</v>
      </c>
      <c r="B199" s="190" t="s">
        <v>2277</v>
      </c>
      <c r="C199" s="182" t="s">
        <v>1877</v>
      </c>
      <c r="D199" s="191">
        <v>137101</v>
      </c>
      <c r="E199" s="192">
        <v>4</v>
      </c>
      <c r="F199" s="192">
        <v>4</v>
      </c>
      <c r="G199" s="192">
        <v>4</v>
      </c>
      <c r="H199" s="192">
        <v>4</v>
      </c>
      <c r="I199" s="192">
        <v>4</v>
      </c>
      <c r="J199" s="192">
        <v>3</v>
      </c>
      <c r="K199" s="192">
        <v>3</v>
      </c>
      <c r="L199" s="192">
        <v>3</v>
      </c>
      <c r="M199" s="192">
        <v>3</v>
      </c>
      <c r="N199" s="182" t="s">
        <v>2211</v>
      </c>
      <c r="O199" s="182" t="s">
        <v>2212</v>
      </c>
      <c r="P199" s="182" t="s">
        <v>2213</v>
      </c>
      <c r="Q199" s="182" t="s">
        <v>1881</v>
      </c>
      <c r="R199" s="186">
        <f t="shared" si="25"/>
        <v>1.7980113993922719E-4</v>
      </c>
      <c r="S199" s="186">
        <f t="shared" si="26"/>
        <v>9.2167314398070634E-5</v>
      </c>
      <c r="T199" s="186">
        <f t="shared" si="27"/>
        <v>5.8089944533784606E-5</v>
      </c>
      <c r="U199" s="186">
        <f t="shared" si="28"/>
        <v>9.562449408666098E-6</v>
      </c>
      <c r="V199" s="187" t="b">
        <f t="shared" si="29"/>
        <v>0</v>
      </c>
      <c r="W199" s="188" t="str">
        <f t="shared" si="30"/>
        <v>137</v>
      </c>
      <c r="X199" s="181" t="s">
        <v>2276</v>
      </c>
      <c r="Y199" s="181" t="b">
        <f t="shared" si="31"/>
        <v>1</v>
      </c>
    </row>
    <row r="200" spans="1:25" s="189" customFormat="1" ht="14.5">
      <c r="B200" s="190"/>
      <c r="C200" s="182"/>
      <c r="D200" s="191"/>
      <c r="E200" s="192">
        <v>99</v>
      </c>
      <c r="F200" s="192">
        <v>99</v>
      </c>
      <c r="G200" s="192">
        <v>99</v>
      </c>
      <c r="H200" s="192">
        <v>99</v>
      </c>
      <c r="I200" s="192">
        <v>99</v>
      </c>
      <c r="J200" s="192">
        <v>99</v>
      </c>
      <c r="K200" s="192">
        <v>99</v>
      </c>
      <c r="L200" s="192">
        <v>100.5</v>
      </c>
      <c r="M200" s="192">
        <v>100.5</v>
      </c>
      <c r="N200" s="182"/>
      <c r="O200" s="182"/>
      <c r="P200" s="182"/>
      <c r="Q200" s="182"/>
      <c r="R200" s="186"/>
      <c r="S200" s="186"/>
      <c r="T200" s="186"/>
      <c r="U200" s="186"/>
      <c r="V200" s="187"/>
      <c r="W200" s="188"/>
      <c r="X200" s="181" t="s">
        <v>2278</v>
      </c>
      <c r="Y200" s="181" t="b">
        <f t="shared" si="31"/>
        <v>0</v>
      </c>
    </row>
    <row r="201" spans="1:25" s="181" customFormat="1" ht="14.5">
      <c r="A201" s="181" t="s">
        <v>2279</v>
      </c>
      <c r="B201" s="182" t="s">
        <v>2280</v>
      </c>
      <c r="C201" s="182" t="s">
        <v>1877</v>
      </c>
      <c r="D201" s="183">
        <v>150100</v>
      </c>
      <c r="E201" s="184">
        <v>3209.2</v>
      </c>
      <c r="F201" s="184">
        <v>3209.2</v>
      </c>
      <c r="G201" s="184">
        <v>3210.4</v>
      </c>
      <c r="H201" s="184">
        <v>3211</v>
      </c>
      <c r="I201" s="184">
        <v>3207</v>
      </c>
      <c r="J201" s="193">
        <v>3210</v>
      </c>
      <c r="K201" s="193">
        <v>3208</v>
      </c>
      <c r="L201" s="193">
        <v>3209</v>
      </c>
      <c r="M201" s="194">
        <v>3209</v>
      </c>
      <c r="N201" s="182" t="s">
        <v>2211</v>
      </c>
      <c r="O201" s="182" t="s">
        <v>2212</v>
      </c>
      <c r="P201" s="182" t="s">
        <v>2281</v>
      </c>
      <c r="Q201" s="182" t="s">
        <v>1886</v>
      </c>
      <c r="R201" s="186">
        <f t="shared" ref="R201:R264" si="32">M201/SUMIFS($M:$M,$P:$P,$P201)</f>
        <v>0.36237366608322513</v>
      </c>
      <c r="S201" s="186">
        <f t="shared" ref="S201:S264" si="33">M201/SUMIFS($M:$M,$O:$O,$O201)</f>
        <v>9.8588303967802882E-2</v>
      </c>
      <c r="T201" s="186">
        <f t="shared" ref="T201:T264" si="34">M201/SUMIFS(M:M,$N:$N,N201)</f>
        <v>6.2136877336304935E-2</v>
      </c>
      <c r="U201" s="186">
        <f t="shared" ref="U201:U264" si="35">M201/$M$669</f>
        <v>1.0228633384136503E-2</v>
      </c>
      <c r="V201" s="187" t="b">
        <f t="shared" ref="V201:V264" si="36">IF(AND($W$1=856,$P201="MD"),TRUE,IF($W$1=LEFT($D201,3),TRUE,FALSE))</f>
        <v>0</v>
      </c>
      <c r="W201" s="188" t="str">
        <f t="shared" ref="W201:W264" si="37">+LEFT(D201,3)</f>
        <v>150</v>
      </c>
      <c r="X201" s="181" t="s">
        <v>2279</v>
      </c>
      <c r="Y201" s="181" t="b">
        <f t="shared" si="31"/>
        <v>1</v>
      </c>
    </row>
    <row r="202" spans="1:25" s="181" customFormat="1" ht="14.5">
      <c r="A202" s="181" t="s">
        <v>2282</v>
      </c>
      <c r="B202" s="182" t="s">
        <v>2283</v>
      </c>
      <c r="C202" s="182" t="s">
        <v>1877</v>
      </c>
      <c r="D202" s="183">
        <v>150101</v>
      </c>
      <c r="E202" s="184">
        <v>3173.2</v>
      </c>
      <c r="F202" s="184">
        <v>3174.2</v>
      </c>
      <c r="G202" s="184">
        <v>3174.2</v>
      </c>
      <c r="H202" s="184">
        <v>3174</v>
      </c>
      <c r="I202" s="184">
        <v>3171</v>
      </c>
      <c r="J202" s="193">
        <v>3174</v>
      </c>
      <c r="K202" s="193">
        <v>3172</v>
      </c>
      <c r="L202" s="193">
        <v>3173</v>
      </c>
      <c r="M202" s="194">
        <v>3174</v>
      </c>
      <c r="N202" s="182" t="s">
        <v>2211</v>
      </c>
      <c r="O202" s="182" t="s">
        <v>2212</v>
      </c>
      <c r="P202" s="182" t="s">
        <v>2281</v>
      </c>
      <c r="Q202" s="182" t="s">
        <v>1881</v>
      </c>
      <c r="R202" s="186">
        <f t="shared" si="32"/>
        <v>0.35842132008356387</v>
      </c>
      <c r="S202" s="186">
        <f t="shared" si="33"/>
        <v>9.7513018633158727E-2</v>
      </c>
      <c r="T202" s="186">
        <f t="shared" si="34"/>
        <v>6.1459161316744115E-2</v>
      </c>
      <c r="U202" s="186">
        <f t="shared" si="35"/>
        <v>1.0117071474368732E-2</v>
      </c>
      <c r="V202" s="187" t="b">
        <f t="shared" si="36"/>
        <v>0</v>
      </c>
      <c r="W202" s="188" t="str">
        <f t="shared" si="37"/>
        <v>150</v>
      </c>
      <c r="X202" s="181" t="s">
        <v>2282</v>
      </c>
      <c r="Y202" s="181" t="b">
        <f t="shared" si="31"/>
        <v>1</v>
      </c>
    </row>
    <row r="203" spans="1:25" s="181" customFormat="1" ht="14.5">
      <c r="A203" s="181" t="s">
        <v>2284</v>
      </c>
      <c r="B203" s="182" t="s">
        <v>2285</v>
      </c>
      <c r="C203" s="182" t="s">
        <v>1877</v>
      </c>
      <c r="D203" s="183">
        <v>151100</v>
      </c>
      <c r="E203" s="184">
        <v>252.9</v>
      </c>
      <c r="F203" s="184">
        <v>254.9</v>
      </c>
      <c r="G203" s="184">
        <v>262.7</v>
      </c>
      <c r="H203" s="184">
        <v>264.3</v>
      </c>
      <c r="I203" s="184">
        <v>265.5</v>
      </c>
      <c r="J203" s="193">
        <v>265.5</v>
      </c>
      <c r="K203" s="193">
        <v>272.5</v>
      </c>
      <c r="L203" s="193">
        <v>274.5</v>
      </c>
      <c r="M203" s="194">
        <v>272.7</v>
      </c>
      <c r="N203" s="182" t="s">
        <v>2211</v>
      </c>
      <c r="O203" s="182" t="s">
        <v>2212</v>
      </c>
      <c r="P203" s="182" t="s">
        <v>2281</v>
      </c>
      <c r="Q203" s="182" t="s">
        <v>1886</v>
      </c>
      <c r="R203" s="186">
        <f t="shared" si="32"/>
        <v>3.0794421545931906E-2</v>
      </c>
      <c r="S203" s="186">
        <f t="shared" si="33"/>
        <v>8.3780088787846207E-3</v>
      </c>
      <c r="T203" s="186">
        <f t="shared" si="34"/>
        <v>5.2803759581210204E-3</v>
      </c>
      <c r="U203" s="186">
        <f t="shared" si="35"/>
        <v>8.6922665124774829E-4</v>
      </c>
      <c r="V203" s="187" t="b">
        <f t="shared" si="36"/>
        <v>0</v>
      </c>
      <c r="W203" s="188" t="str">
        <f t="shared" si="37"/>
        <v>151</v>
      </c>
      <c r="X203" s="181" t="s">
        <v>2284</v>
      </c>
      <c r="Y203" s="181" t="b">
        <f t="shared" si="31"/>
        <v>1</v>
      </c>
    </row>
    <row r="204" spans="1:25" s="181" customFormat="1" ht="14.5">
      <c r="A204" s="181" t="s">
        <v>2286</v>
      </c>
      <c r="B204" s="182" t="s">
        <v>2287</v>
      </c>
      <c r="C204" s="182" t="s">
        <v>1877</v>
      </c>
      <c r="D204" s="183">
        <v>151101</v>
      </c>
      <c r="E204" s="184">
        <v>325.89999999999998</v>
      </c>
      <c r="F204" s="184">
        <v>330.9</v>
      </c>
      <c r="G204" s="184">
        <v>248.5</v>
      </c>
      <c r="H204" s="184">
        <v>340.5</v>
      </c>
      <c r="I204" s="184">
        <v>341.7</v>
      </c>
      <c r="J204" s="193">
        <v>341.7</v>
      </c>
      <c r="K204" s="193">
        <v>344.7</v>
      </c>
      <c r="L204" s="193">
        <v>350.7</v>
      </c>
      <c r="M204" s="194">
        <v>349.7</v>
      </c>
      <c r="N204" s="182" t="s">
        <v>2211</v>
      </c>
      <c r="O204" s="182" t="s">
        <v>2212</v>
      </c>
      <c r="P204" s="182" t="s">
        <v>2281</v>
      </c>
      <c r="Q204" s="182" t="s">
        <v>1881</v>
      </c>
      <c r="R204" s="186">
        <f t="shared" si="32"/>
        <v>3.9489582745186609E-2</v>
      </c>
      <c r="S204" s="186">
        <f t="shared" si="33"/>
        <v>1.0743636615001766E-2</v>
      </c>
      <c r="T204" s="186">
        <f t="shared" si="34"/>
        <v>6.7713512011548255E-3</v>
      </c>
      <c r="U204" s="186">
        <f t="shared" si="35"/>
        <v>1.1146628527368449E-3</v>
      </c>
      <c r="V204" s="187" t="b">
        <f t="shared" si="36"/>
        <v>0</v>
      </c>
      <c r="W204" s="188" t="str">
        <f t="shared" si="37"/>
        <v>151</v>
      </c>
      <c r="X204" s="181" t="s">
        <v>2286</v>
      </c>
      <c r="Y204" s="181" t="b">
        <f t="shared" si="31"/>
        <v>1</v>
      </c>
    </row>
    <row r="205" spans="1:25" s="181" customFormat="1" ht="14.5">
      <c r="A205" s="181" t="s">
        <v>2288</v>
      </c>
      <c r="B205" s="182" t="s">
        <v>2289</v>
      </c>
      <c r="C205" s="182" t="s">
        <v>1877</v>
      </c>
      <c r="D205" s="183">
        <v>152100</v>
      </c>
      <c r="E205" s="184">
        <v>1844.9</v>
      </c>
      <c r="F205" s="184">
        <v>1848.9</v>
      </c>
      <c r="G205" s="184">
        <v>1848.9</v>
      </c>
      <c r="H205" s="184">
        <v>1846.5</v>
      </c>
      <c r="I205" s="184">
        <v>1846.7</v>
      </c>
      <c r="J205" s="193">
        <v>1852.9</v>
      </c>
      <c r="K205" s="193">
        <v>1851.3</v>
      </c>
      <c r="L205" s="193">
        <v>1851.7</v>
      </c>
      <c r="M205" s="194">
        <v>1850.1</v>
      </c>
      <c r="N205" s="182" t="s">
        <v>2211</v>
      </c>
      <c r="O205" s="182" t="s">
        <v>2212</v>
      </c>
      <c r="P205" s="182" t="s">
        <v>2281</v>
      </c>
      <c r="Q205" s="182" t="s">
        <v>1886</v>
      </c>
      <c r="R205" s="186">
        <f t="shared" si="32"/>
        <v>0.20892100954209247</v>
      </c>
      <c r="S205" s="186">
        <f t="shared" si="33"/>
        <v>5.6839582789290154E-2</v>
      </c>
      <c r="T205" s="186">
        <f t="shared" si="34"/>
        <v>3.5824068793984969E-2</v>
      </c>
      <c r="U205" s="186">
        <f t="shared" si="35"/>
        <v>5.8971625503243825E-3</v>
      </c>
      <c r="V205" s="187" t="b">
        <f t="shared" si="36"/>
        <v>0</v>
      </c>
      <c r="W205" s="188" t="str">
        <f t="shared" si="37"/>
        <v>152</v>
      </c>
      <c r="X205" s="174" t="s">
        <v>2288</v>
      </c>
      <c r="Y205" s="181" t="b">
        <f t="shared" si="31"/>
        <v>1</v>
      </c>
    </row>
    <row r="206" spans="1:25" s="181" customFormat="1" ht="14.5">
      <c r="A206" s="181" t="s">
        <v>2290</v>
      </c>
      <c r="B206" s="182" t="s">
        <v>2291</v>
      </c>
      <c r="C206" s="182" t="s">
        <v>1877</v>
      </c>
      <c r="D206" s="183">
        <v>345101</v>
      </c>
      <c r="E206" s="184">
        <v>674.4</v>
      </c>
      <c r="F206" s="184">
        <v>671.4</v>
      </c>
      <c r="G206" s="184">
        <v>671.4</v>
      </c>
      <c r="H206" s="184">
        <v>675.4</v>
      </c>
      <c r="I206" s="184">
        <v>674.6</v>
      </c>
      <c r="J206" s="184">
        <v>674.6</v>
      </c>
      <c r="K206" s="184">
        <v>675.6</v>
      </c>
      <c r="L206" s="184">
        <v>675.1</v>
      </c>
      <c r="M206" s="185">
        <v>675.3</v>
      </c>
      <c r="N206" s="182" t="s">
        <v>2211</v>
      </c>
      <c r="O206" s="182" t="s">
        <v>2212</v>
      </c>
      <c r="P206" s="182" t="s">
        <v>2292</v>
      </c>
      <c r="Q206" s="182" t="s">
        <v>1886</v>
      </c>
      <c r="R206" s="186">
        <f t="shared" si="32"/>
        <v>9.6348927791807551E-2</v>
      </c>
      <c r="S206" s="186">
        <f t="shared" si="33"/>
        <v>2.0746862471005698E-2</v>
      </c>
      <c r="T206" s="186">
        <f t="shared" si="34"/>
        <v>1.3076046514554915E-2</v>
      </c>
      <c r="U206" s="186">
        <f t="shared" si="35"/>
        <v>2.1525073618907384E-3</v>
      </c>
      <c r="V206" s="187" t="b">
        <f t="shared" si="36"/>
        <v>0</v>
      </c>
      <c r="W206" s="188" t="str">
        <f t="shared" si="37"/>
        <v>345</v>
      </c>
      <c r="X206" s="174" t="s">
        <v>2290</v>
      </c>
      <c r="Y206" s="181" t="b">
        <f t="shared" si="31"/>
        <v>1</v>
      </c>
    </row>
    <row r="207" spans="1:25" s="181" customFormat="1" ht="14.5">
      <c r="A207" s="181" t="s">
        <v>2293</v>
      </c>
      <c r="B207" s="182" t="s">
        <v>2294</v>
      </c>
      <c r="C207" s="182" t="s">
        <v>1877</v>
      </c>
      <c r="D207" s="183">
        <v>345102</v>
      </c>
      <c r="E207" s="184">
        <v>6362.8</v>
      </c>
      <c r="F207" s="184">
        <v>6355.9</v>
      </c>
      <c r="G207" s="184">
        <v>6375.3</v>
      </c>
      <c r="H207" s="184">
        <v>6370.7</v>
      </c>
      <c r="I207" s="184">
        <v>6359.7</v>
      </c>
      <c r="J207" s="184">
        <v>6355.5</v>
      </c>
      <c r="K207" s="184">
        <v>6344.4</v>
      </c>
      <c r="L207" s="184">
        <v>6340.8</v>
      </c>
      <c r="M207" s="185">
        <v>6333.6</v>
      </c>
      <c r="N207" s="182" t="s">
        <v>2211</v>
      </c>
      <c r="O207" s="182" t="s">
        <v>2212</v>
      </c>
      <c r="P207" s="182" t="s">
        <v>2292</v>
      </c>
      <c r="Q207" s="182" t="s">
        <v>1886</v>
      </c>
      <c r="R207" s="186">
        <f t="shared" si="32"/>
        <v>0.90365107220819241</v>
      </c>
      <c r="S207" s="186">
        <f t="shared" si="33"/>
        <v>0.19458363415720673</v>
      </c>
      <c r="T207" s="186">
        <f t="shared" si="34"/>
        <v>0.12263949089972608</v>
      </c>
      <c r="U207" s="186">
        <f t="shared" si="35"/>
        <v>2.0188243191575868E-2</v>
      </c>
      <c r="V207" s="187" t="b">
        <f t="shared" si="36"/>
        <v>0</v>
      </c>
      <c r="W207" s="188" t="str">
        <f t="shared" si="37"/>
        <v>345</v>
      </c>
      <c r="X207" s="174" t="s">
        <v>2293</v>
      </c>
      <c r="Y207" s="181" t="b">
        <f t="shared" si="31"/>
        <v>1</v>
      </c>
    </row>
    <row r="208" spans="1:25" s="181" customFormat="1" ht="14.5">
      <c r="A208" s="181" t="s">
        <v>2295</v>
      </c>
      <c r="B208" s="182" t="s">
        <v>2296</v>
      </c>
      <c r="C208" s="182" t="s">
        <v>1877</v>
      </c>
      <c r="D208" s="183">
        <v>345103</v>
      </c>
      <c r="E208" s="184">
        <v>0</v>
      </c>
      <c r="F208" s="184">
        <v>0</v>
      </c>
      <c r="G208" s="184">
        <v>0</v>
      </c>
      <c r="H208" s="184">
        <v>0</v>
      </c>
      <c r="I208" s="184">
        <v>0</v>
      </c>
      <c r="J208" s="184">
        <v>0</v>
      </c>
      <c r="K208" s="184">
        <v>0</v>
      </c>
      <c r="L208" s="184">
        <v>0</v>
      </c>
      <c r="M208" s="185">
        <v>0</v>
      </c>
      <c r="N208" s="182" t="s">
        <v>2211</v>
      </c>
      <c r="O208" s="182" t="s">
        <v>2212</v>
      </c>
      <c r="P208" s="182" t="s">
        <v>2292</v>
      </c>
      <c r="Q208" s="182" t="s">
        <v>1881</v>
      </c>
      <c r="R208" s="186">
        <f t="shared" si="32"/>
        <v>0</v>
      </c>
      <c r="S208" s="186">
        <f t="shared" si="33"/>
        <v>0</v>
      </c>
      <c r="T208" s="186">
        <f t="shared" si="34"/>
        <v>0</v>
      </c>
      <c r="U208" s="186">
        <f t="shared" si="35"/>
        <v>0</v>
      </c>
      <c r="V208" s="187" t="b">
        <f t="shared" si="36"/>
        <v>0</v>
      </c>
      <c r="W208" s="188" t="str">
        <f t="shared" si="37"/>
        <v>345</v>
      </c>
      <c r="X208" s="174" t="s">
        <v>2295</v>
      </c>
      <c r="Y208" s="181" t="b">
        <f t="shared" si="31"/>
        <v>1</v>
      </c>
    </row>
    <row r="209" spans="1:25" s="181" customFormat="1" ht="14.5">
      <c r="A209" s="181" t="s">
        <v>2297</v>
      </c>
      <c r="B209" s="182" t="s">
        <v>2298</v>
      </c>
      <c r="C209" s="182" t="s">
        <v>1877</v>
      </c>
      <c r="D209" s="183">
        <v>345105</v>
      </c>
      <c r="E209" s="184">
        <v>0</v>
      </c>
      <c r="F209" s="184">
        <v>0</v>
      </c>
      <c r="G209" s="184">
        <v>0</v>
      </c>
      <c r="H209" s="184">
        <v>0</v>
      </c>
      <c r="I209" s="184">
        <v>0</v>
      </c>
      <c r="J209" s="184">
        <v>0</v>
      </c>
      <c r="K209" s="184">
        <v>0</v>
      </c>
      <c r="L209" s="184">
        <v>0</v>
      </c>
      <c r="M209" s="185">
        <v>0</v>
      </c>
      <c r="N209" s="182" t="s">
        <v>2211</v>
      </c>
      <c r="O209" s="182" t="s">
        <v>2212</v>
      </c>
      <c r="P209" s="182" t="s">
        <v>2292</v>
      </c>
      <c r="Q209" s="182" t="s">
        <v>1881</v>
      </c>
      <c r="R209" s="186">
        <f t="shared" si="32"/>
        <v>0</v>
      </c>
      <c r="S209" s="186">
        <f t="shared" si="33"/>
        <v>0</v>
      </c>
      <c r="T209" s="186">
        <f t="shared" si="34"/>
        <v>0</v>
      </c>
      <c r="U209" s="186">
        <f t="shared" si="35"/>
        <v>0</v>
      </c>
      <c r="V209" s="187" t="b">
        <f t="shared" si="36"/>
        <v>0</v>
      </c>
      <c r="W209" s="188" t="str">
        <f t="shared" si="37"/>
        <v>345</v>
      </c>
      <c r="X209" s="174" t="s">
        <v>2297</v>
      </c>
      <c r="Y209" s="181" t="b">
        <f t="shared" si="31"/>
        <v>1</v>
      </c>
    </row>
    <row r="210" spans="1:25" ht="14.5">
      <c r="A210" s="174" t="s">
        <v>2299</v>
      </c>
      <c r="B210" s="195" t="s">
        <v>2300</v>
      </c>
      <c r="C210" s="195" t="s">
        <v>1877</v>
      </c>
      <c r="D210" s="196">
        <v>315100</v>
      </c>
      <c r="E210" s="197">
        <v>999</v>
      </c>
      <c r="F210" s="197">
        <v>999</v>
      </c>
      <c r="G210" s="197">
        <v>997</v>
      </c>
      <c r="H210" s="197">
        <v>998</v>
      </c>
      <c r="I210" s="197">
        <v>997</v>
      </c>
      <c r="J210" s="197">
        <v>996</v>
      </c>
      <c r="K210" s="197">
        <v>995</v>
      </c>
      <c r="L210" s="197">
        <v>997</v>
      </c>
      <c r="M210" s="198">
        <v>997</v>
      </c>
      <c r="N210" s="195" t="s">
        <v>2211</v>
      </c>
      <c r="O210" s="195" t="s">
        <v>2301</v>
      </c>
      <c r="P210" s="195" t="s">
        <v>2302</v>
      </c>
      <c r="Q210" s="195" t="s">
        <v>1886</v>
      </c>
      <c r="R210" s="199">
        <f t="shared" si="32"/>
        <v>0.13762069417700201</v>
      </c>
      <c r="S210" s="199">
        <f t="shared" si="33"/>
        <v>5.2213851596397937E-2</v>
      </c>
      <c r="T210" s="199">
        <f t="shared" si="34"/>
        <v>1.9305224900061084E-2</v>
      </c>
      <c r="U210" s="199">
        <f t="shared" si="35"/>
        <v>3.1779206868133665E-3</v>
      </c>
      <c r="V210" s="200" t="b">
        <f t="shared" si="36"/>
        <v>0</v>
      </c>
      <c r="W210" s="179" t="str">
        <f t="shared" si="37"/>
        <v>315</v>
      </c>
      <c r="X210" s="174" t="s">
        <v>2299</v>
      </c>
      <c r="Y210" s="181" t="b">
        <f t="shared" si="31"/>
        <v>1</v>
      </c>
    </row>
    <row r="211" spans="1:25" ht="14.5">
      <c r="A211" s="174" t="s">
        <v>2303</v>
      </c>
      <c r="B211" s="195" t="s">
        <v>2304</v>
      </c>
      <c r="C211" s="195" t="s">
        <v>1877</v>
      </c>
      <c r="D211" s="196">
        <v>316100</v>
      </c>
      <c r="E211" s="197">
        <v>1649.55</v>
      </c>
      <c r="F211" s="197">
        <v>1656.55</v>
      </c>
      <c r="G211" s="197">
        <v>1659.55</v>
      </c>
      <c r="H211" s="197">
        <v>1659.55</v>
      </c>
      <c r="I211" s="197">
        <v>1662.55</v>
      </c>
      <c r="J211" s="197">
        <v>1656.55</v>
      </c>
      <c r="K211" s="197">
        <v>1654.55</v>
      </c>
      <c r="L211" s="197">
        <v>1654.55</v>
      </c>
      <c r="M211" s="198">
        <v>1650.55</v>
      </c>
      <c r="N211" s="195" t="s">
        <v>2211</v>
      </c>
      <c r="O211" s="195" t="s">
        <v>2301</v>
      </c>
      <c r="P211" s="195" t="s">
        <v>2302</v>
      </c>
      <c r="Q211" s="195" t="s">
        <v>1881</v>
      </c>
      <c r="R211" s="199">
        <f t="shared" si="32"/>
        <v>0.22783333678420328</v>
      </c>
      <c r="S211" s="199">
        <f t="shared" si="33"/>
        <v>8.6440895438750859E-2</v>
      </c>
      <c r="T211" s="199">
        <f t="shared" si="34"/>
        <v>3.1960119316746062E-2</v>
      </c>
      <c r="U211" s="199">
        <f t="shared" si="35"/>
        <v>5.2611002904912763E-3</v>
      </c>
      <c r="V211" s="200" t="b">
        <f t="shared" si="36"/>
        <v>0</v>
      </c>
      <c r="W211" s="179" t="str">
        <f t="shared" si="37"/>
        <v>316</v>
      </c>
      <c r="X211" s="174" t="s">
        <v>2303</v>
      </c>
      <c r="Y211" s="181" t="b">
        <f t="shared" si="31"/>
        <v>1</v>
      </c>
    </row>
    <row r="212" spans="1:25" ht="14.5">
      <c r="A212" s="174" t="s">
        <v>2305</v>
      </c>
      <c r="B212" s="195" t="s">
        <v>2306</v>
      </c>
      <c r="C212" s="195" t="s">
        <v>1877</v>
      </c>
      <c r="D212" s="196">
        <v>317100</v>
      </c>
      <c r="E212" s="197">
        <v>1746</v>
      </c>
      <c r="F212" s="197">
        <v>1747</v>
      </c>
      <c r="G212" s="197">
        <v>1745</v>
      </c>
      <c r="H212" s="197">
        <v>1747</v>
      </c>
      <c r="I212" s="197">
        <v>1745</v>
      </c>
      <c r="J212" s="197">
        <v>1747</v>
      </c>
      <c r="K212" s="197">
        <v>1748</v>
      </c>
      <c r="L212" s="197">
        <v>1747</v>
      </c>
      <c r="M212" s="198">
        <v>1752</v>
      </c>
      <c r="N212" s="195" t="s">
        <v>2211</v>
      </c>
      <c r="O212" s="195" t="s">
        <v>2301</v>
      </c>
      <c r="P212" s="195" t="s">
        <v>2302</v>
      </c>
      <c r="Q212" s="195" t="s">
        <v>1886</v>
      </c>
      <c r="R212" s="199">
        <f t="shared" si="32"/>
        <v>0.24183696709940575</v>
      </c>
      <c r="S212" s="199">
        <f t="shared" si="33"/>
        <v>9.1753929786247926E-2</v>
      </c>
      <c r="T212" s="199">
        <f t="shared" si="34"/>
        <v>3.3924527607730209E-2</v>
      </c>
      <c r="U212" s="199">
        <f t="shared" si="35"/>
        <v>5.5844704546610018E-3</v>
      </c>
      <c r="V212" s="200" t="b">
        <f t="shared" si="36"/>
        <v>0</v>
      </c>
      <c r="W212" s="179" t="str">
        <f t="shared" si="37"/>
        <v>317</v>
      </c>
      <c r="X212" s="174" t="s">
        <v>2305</v>
      </c>
      <c r="Y212" s="181" t="b">
        <f t="shared" si="31"/>
        <v>1</v>
      </c>
    </row>
    <row r="213" spans="1:25" ht="14.5">
      <c r="A213" s="174" t="s">
        <v>2307</v>
      </c>
      <c r="B213" s="195" t="s">
        <v>2308</v>
      </c>
      <c r="C213" s="195" t="s">
        <v>1877</v>
      </c>
      <c r="D213" s="196">
        <v>317101</v>
      </c>
      <c r="E213" s="197">
        <v>1746</v>
      </c>
      <c r="F213" s="197">
        <v>1746</v>
      </c>
      <c r="G213" s="197">
        <v>1745</v>
      </c>
      <c r="H213" s="197">
        <v>1746</v>
      </c>
      <c r="I213" s="197">
        <v>1743</v>
      </c>
      <c r="J213" s="197">
        <v>1746</v>
      </c>
      <c r="K213" s="197">
        <v>1747</v>
      </c>
      <c r="L213" s="197">
        <v>1746</v>
      </c>
      <c r="M213" s="198">
        <v>1751</v>
      </c>
      <c r="N213" s="195" t="s">
        <v>2211</v>
      </c>
      <c r="O213" s="195" t="s">
        <v>2301</v>
      </c>
      <c r="P213" s="195" t="s">
        <v>2302</v>
      </c>
      <c r="Q213" s="195" t="s">
        <v>1881</v>
      </c>
      <c r="R213" s="199">
        <f t="shared" si="32"/>
        <v>0.24169893230083303</v>
      </c>
      <c r="S213" s="199">
        <f t="shared" si="33"/>
        <v>9.1701558821758067E-2</v>
      </c>
      <c r="T213" s="199">
        <f t="shared" si="34"/>
        <v>3.3905164292885613E-2</v>
      </c>
      <c r="U213" s="199">
        <f t="shared" si="35"/>
        <v>5.5812829715247798E-3</v>
      </c>
      <c r="V213" s="200" t="b">
        <f t="shared" si="36"/>
        <v>0</v>
      </c>
      <c r="W213" s="179" t="str">
        <f t="shared" si="37"/>
        <v>317</v>
      </c>
      <c r="X213" s="174" t="s">
        <v>2307</v>
      </c>
      <c r="Y213" s="181" t="b">
        <f t="shared" si="31"/>
        <v>1</v>
      </c>
    </row>
    <row r="214" spans="1:25" ht="14.5">
      <c r="A214" s="174" t="s">
        <v>2309</v>
      </c>
      <c r="B214" s="195" t="s">
        <v>2310</v>
      </c>
      <c r="C214" s="195" t="s">
        <v>1877</v>
      </c>
      <c r="D214" s="196">
        <v>319100</v>
      </c>
      <c r="E214" s="197">
        <v>555</v>
      </c>
      <c r="F214" s="197">
        <v>556</v>
      </c>
      <c r="G214" s="197">
        <v>554</v>
      </c>
      <c r="H214" s="197">
        <v>553</v>
      </c>
      <c r="I214" s="197">
        <v>551</v>
      </c>
      <c r="J214" s="197">
        <v>548</v>
      </c>
      <c r="K214" s="197">
        <v>549</v>
      </c>
      <c r="L214" s="197">
        <v>549</v>
      </c>
      <c r="M214" s="198">
        <v>547</v>
      </c>
      <c r="N214" s="195" t="s">
        <v>2211</v>
      </c>
      <c r="O214" s="195" t="s">
        <v>2301</v>
      </c>
      <c r="P214" s="195" t="s">
        <v>2302</v>
      </c>
      <c r="Q214" s="195" t="s">
        <v>1886</v>
      </c>
      <c r="R214" s="199">
        <f t="shared" si="32"/>
        <v>7.5505034819277936E-2</v>
      </c>
      <c r="S214" s="199">
        <f t="shared" si="33"/>
        <v>2.8646917575957543E-2</v>
      </c>
      <c r="T214" s="199">
        <f t="shared" si="34"/>
        <v>1.0591733219993394E-2</v>
      </c>
      <c r="U214" s="199">
        <f t="shared" si="35"/>
        <v>1.743553275513452E-3</v>
      </c>
      <c r="V214" s="200" t="b">
        <f t="shared" si="36"/>
        <v>0</v>
      </c>
      <c r="W214" s="179" t="str">
        <f t="shared" si="37"/>
        <v>319</v>
      </c>
      <c r="X214" s="174" t="s">
        <v>2309</v>
      </c>
      <c r="Y214" s="181" t="b">
        <f t="shared" si="31"/>
        <v>1</v>
      </c>
    </row>
    <row r="215" spans="1:25" ht="14.5">
      <c r="A215" s="174" t="s">
        <v>2311</v>
      </c>
      <c r="B215" s="195" t="s">
        <v>2312</v>
      </c>
      <c r="C215" s="195" t="s">
        <v>1877</v>
      </c>
      <c r="D215" s="196">
        <v>319101</v>
      </c>
      <c r="E215" s="197">
        <v>556</v>
      </c>
      <c r="F215" s="197">
        <v>556</v>
      </c>
      <c r="G215" s="197">
        <v>553</v>
      </c>
      <c r="H215" s="197">
        <v>552</v>
      </c>
      <c r="I215" s="197">
        <v>550</v>
      </c>
      <c r="J215" s="197">
        <v>548</v>
      </c>
      <c r="K215" s="197">
        <v>548</v>
      </c>
      <c r="L215" s="197">
        <v>548</v>
      </c>
      <c r="M215" s="198">
        <v>547</v>
      </c>
      <c r="N215" s="195" t="s">
        <v>2211</v>
      </c>
      <c r="O215" s="195" t="s">
        <v>2301</v>
      </c>
      <c r="P215" s="195" t="s">
        <v>2302</v>
      </c>
      <c r="Q215" s="195" t="s">
        <v>1881</v>
      </c>
      <c r="R215" s="199">
        <f t="shared" si="32"/>
        <v>7.5505034819277936E-2</v>
      </c>
      <c r="S215" s="199">
        <f t="shared" si="33"/>
        <v>2.8646917575957543E-2</v>
      </c>
      <c r="T215" s="199">
        <f t="shared" si="34"/>
        <v>1.0591733219993394E-2</v>
      </c>
      <c r="U215" s="199">
        <f t="shared" si="35"/>
        <v>1.743553275513452E-3</v>
      </c>
      <c r="V215" s="200" t="b">
        <f t="shared" si="36"/>
        <v>0</v>
      </c>
      <c r="W215" s="179" t="str">
        <f t="shared" si="37"/>
        <v>319</v>
      </c>
      <c r="X215" s="174" t="s">
        <v>2311</v>
      </c>
      <c r="Y215" s="181" t="b">
        <f t="shared" si="31"/>
        <v>1</v>
      </c>
    </row>
    <row r="216" spans="1:25" ht="14.5">
      <c r="A216" s="174" t="s">
        <v>2313</v>
      </c>
      <c r="B216" s="195" t="s">
        <v>2314</v>
      </c>
      <c r="C216" s="195" t="s">
        <v>1877</v>
      </c>
      <c r="D216" s="196">
        <v>286100</v>
      </c>
      <c r="E216" s="197">
        <v>851</v>
      </c>
      <c r="F216" s="197">
        <v>852</v>
      </c>
      <c r="G216" s="197">
        <v>852</v>
      </c>
      <c r="H216" s="197">
        <v>851</v>
      </c>
      <c r="I216" s="197">
        <v>852</v>
      </c>
      <c r="J216" s="197">
        <v>851</v>
      </c>
      <c r="K216" s="197">
        <v>853</v>
      </c>
      <c r="L216" s="197">
        <v>852</v>
      </c>
      <c r="M216" s="198">
        <v>852</v>
      </c>
      <c r="N216" s="195" t="s">
        <v>2211</v>
      </c>
      <c r="O216" s="195" t="s">
        <v>2301</v>
      </c>
      <c r="P216" s="195" t="s">
        <v>2315</v>
      </c>
      <c r="Q216" s="195" t="s">
        <v>1886</v>
      </c>
      <c r="R216" s="199">
        <f t="shared" si="32"/>
        <v>0.18452342277954648</v>
      </c>
      <c r="S216" s="199">
        <f t="shared" si="33"/>
        <v>4.4620061745367146E-2</v>
      </c>
      <c r="T216" s="199">
        <f t="shared" si="34"/>
        <v>1.6497544247594829E-2</v>
      </c>
      <c r="U216" s="199">
        <f t="shared" si="35"/>
        <v>2.715735632061172E-3</v>
      </c>
      <c r="V216" s="200" t="b">
        <f t="shared" si="36"/>
        <v>1</v>
      </c>
      <c r="W216" s="179" t="str">
        <f t="shared" si="37"/>
        <v>286</v>
      </c>
      <c r="X216" s="174" t="s">
        <v>2313</v>
      </c>
      <c r="Y216" s="181" t="b">
        <f t="shared" si="31"/>
        <v>1</v>
      </c>
    </row>
    <row r="217" spans="1:25" ht="14.5">
      <c r="A217" s="174" t="s">
        <v>2316</v>
      </c>
      <c r="B217" s="195" t="s">
        <v>2317</v>
      </c>
      <c r="C217" s="195" t="s">
        <v>1877</v>
      </c>
      <c r="D217" s="196">
        <v>286101</v>
      </c>
      <c r="E217" s="197">
        <v>80</v>
      </c>
      <c r="F217" s="197">
        <v>80</v>
      </c>
      <c r="G217" s="197">
        <v>80</v>
      </c>
      <c r="H217" s="197">
        <v>80</v>
      </c>
      <c r="I217" s="197">
        <v>80</v>
      </c>
      <c r="J217" s="197">
        <v>81</v>
      </c>
      <c r="K217" s="197">
        <v>81</v>
      </c>
      <c r="L217" s="197">
        <v>81</v>
      </c>
      <c r="M217" s="198">
        <v>81</v>
      </c>
      <c r="N217" s="195" t="s">
        <v>2211</v>
      </c>
      <c r="O217" s="195" t="s">
        <v>2301</v>
      </c>
      <c r="P217" s="195" t="s">
        <v>2315</v>
      </c>
      <c r="Q217" s="195" t="s">
        <v>1886</v>
      </c>
      <c r="R217" s="199">
        <f t="shared" si="32"/>
        <v>1.7542719771294912E-2</v>
      </c>
      <c r="S217" s="199">
        <f t="shared" si="33"/>
        <v>4.2420481236792708E-3</v>
      </c>
      <c r="T217" s="199">
        <f t="shared" si="34"/>
        <v>1.5684285024121845E-3</v>
      </c>
      <c r="U217" s="199">
        <f t="shared" si="35"/>
        <v>2.5818613403398463E-4</v>
      </c>
      <c r="V217" s="200" t="b">
        <f t="shared" si="36"/>
        <v>1</v>
      </c>
      <c r="W217" s="179" t="str">
        <f t="shared" si="37"/>
        <v>286</v>
      </c>
      <c r="X217" s="174" t="s">
        <v>2316</v>
      </c>
      <c r="Y217" s="181" t="b">
        <f t="shared" si="31"/>
        <v>1</v>
      </c>
    </row>
    <row r="218" spans="1:25" ht="14.5">
      <c r="A218" s="174" t="s">
        <v>2318</v>
      </c>
      <c r="B218" s="195" t="s">
        <v>2319</v>
      </c>
      <c r="C218" s="195" t="s">
        <v>1877</v>
      </c>
      <c r="D218" s="196">
        <v>288100</v>
      </c>
      <c r="E218" s="197">
        <v>1130.8</v>
      </c>
      <c r="F218" s="197">
        <v>1127</v>
      </c>
      <c r="G218" s="197">
        <v>1128</v>
      </c>
      <c r="H218" s="197">
        <v>1127</v>
      </c>
      <c r="I218" s="197">
        <v>1128</v>
      </c>
      <c r="J218" s="197">
        <v>1125</v>
      </c>
      <c r="K218" s="197">
        <v>1126</v>
      </c>
      <c r="L218" s="197">
        <v>1127</v>
      </c>
      <c r="M218" s="198">
        <v>1126</v>
      </c>
      <c r="N218" s="195" t="s">
        <v>2211</v>
      </c>
      <c r="O218" s="195" t="s">
        <v>2301</v>
      </c>
      <c r="P218" s="195" t="s">
        <v>2315</v>
      </c>
      <c r="Q218" s="195" t="s">
        <v>1886</v>
      </c>
      <c r="R218" s="199">
        <f t="shared" si="32"/>
        <v>0.24386546249972926</v>
      </c>
      <c r="S218" s="199">
        <f t="shared" si="33"/>
        <v>5.8969706015590852E-2</v>
      </c>
      <c r="T218" s="199">
        <f t="shared" si="34"/>
        <v>2.1803092515013823E-2</v>
      </c>
      <c r="U218" s="199">
        <f t="shared" si="35"/>
        <v>3.5891060113860088E-3</v>
      </c>
      <c r="V218" s="200" t="b">
        <f t="shared" si="36"/>
        <v>1</v>
      </c>
      <c r="W218" s="179" t="str">
        <f t="shared" si="37"/>
        <v>288</v>
      </c>
      <c r="X218" s="174" t="s">
        <v>2318</v>
      </c>
      <c r="Y218" s="181" t="b">
        <f t="shared" si="31"/>
        <v>1</v>
      </c>
    </row>
    <row r="219" spans="1:25" ht="14.5">
      <c r="A219" s="174" t="s">
        <v>2320</v>
      </c>
      <c r="B219" s="195" t="s">
        <v>2321</v>
      </c>
      <c r="C219" s="195" t="s">
        <v>1877</v>
      </c>
      <c r="D219" s="196">
        <v>288101</v>
      </c>
      <c r="E219" s="197">
        <v>1062.0999999999999</v>
      </c>
      <c r="F219" s="197">
        <v>1058.3</v>
      </c>
      <c r="G219" s="197">
        <v>1060.3</v>
      </c>
      <c r="H219" s="197">
        <v>1059.3</v>
      </c>
      <c r="I219" s="197">
        <v>1061.3</v>
      </c>
      <c r="J219" s="197">
        <v>1058.3</v>
      </c>
      <c r="K219" s="197">
        <v>1058.3</v>
      </c>
      <c r="L219" s="197">
        <v>1059.3</v>
      </c>
      <c r="M219" s="198">
        <v>1058.3</v>
      </c>
      <c r="N219" s="195" t="s">
        <v>2211</v>
      </c>
      <c r="O219" s="195" t="s">
        <v>2301</v>
      </c>
      <c r="P219" s="195" t="s">
        <v>2315</v>
      </c>
      <c r="Q219" s="195" t="s">
        <v>1881</v>
      </c>
      <c r="R219" s="199">
        <f t="shared" si="32"/>
        <v>0.22920321399952351</v>
      </c>
      <c r="S219" s="199">
        <f t="shared" si="33"/>
        <v>5.5424191719626814E-2</v>
      </c>
      <c r="T219" s="199">
        <f t="shared" si="34"/>
        <v>2.0492196100034749E-2</v>
      </c>
      <c r="U219" s="199">
        <f t="shared" si="35"/>
        <v>3.373313403063777E-3</v>
      </c>
      <c r="V219" s="200" t="b">
        <f t="shared" si="36"/>
        <v>1</v>
      </c>
      <c r="W219" s="179" t="str">
        <f t="shared" si="37"/>
        <v>288</v>
      </c>
      <c r="X219" s="174" t="s">
        <v>2320</v>
      </c>
      <c r="Y219" s="181" t="b">
        <f t="shared" si="31"/>
        <v>1</v>
      </c>
    </row>
    <row r="220" spans="1:25" ht="14.5">
      <c r="A220" s="174" t="s">
        <v>2322</v>
      </c>
      <c r="B220" s="195" t="s">
        <v>2323</v>
      </c>
      <c r="C220" s="195" t="s">
        <v>1877</v>
      </c>
      <c r="D220" s="196">
        <v>287100</v>
      </c>
      <c r="E220" s="197">
        <v>1498</v>
      </c>
      <c r="F220" s="197">
        <v>1496</v>
      </c>
      <c r="G220" s="197">
        <v>1498</v>
      </c>
      <c r="H220" s="197">
        <v>1498</v>
      </c>
      <c r="I220" s="197">
        <v>1498</v>
      </c>
      <c r="J220" s="197">
        <v>1500</v>
      </c>
      <c r="K220" s="197">
        <v>1499</v>
      </c>
      <c r="L220" s="197">
        <v>1497</v>
      </c>
      <c r="M220" s="198">
        <v>1500</v>
      </c>
      <c r="N220" s="195" t="s">
        <v>2211</v>
      </c>
      <c r="O220" s="195" t="s">
        <v>2301</v>
      </c>
      <c r="P220" s="195" t="s">
        <v>2315</v>
      </c>
      <c r="Q220" s="195" t="s">
        <v>1886</v>
      </c>
      <c r="R220" s="199">
        <f t="shared" si="32"/>
        <v>0.3248651809499058</v>
      </c>
      <c r="S220" s="199">
        <f t="shared" si="33"/>
        <v>7.8556446734801305E-2</v>
      </c>
      <c r="T220" s="199">
        <f t="shared" si="34"/>
        <v>2.9044972266892306E-2</v>
      </c>
      <c r="U220" s="199">
        <f t="shared" si="35"/>
        <v>4.7812247043330491E-3</v>
      </c>
      <c r="V220" s="200" t="b">
        <f t="shared" si="36"/>
        <v>1</v>
      </c>
      <c r="W220" s="179" t="str">
        <f t="shared" si="37"/>
        <v>287</v>
      </c>
      <c r="X220" s="174" t="s">
        <v>2322</v>
      </c>
      <c r="Y220" s="181" t="b">
        <f t="shared" si="31"/>
        <v>1</v>
      </c>
    </row>
    <row r="221" spans="1:25" ht="14.5">
      <c r="A221" s="174" t="s">
        <v>2324</v>
      </c>
      <c r="B221" s="195" t="s">
        <v>2325</v>
      </c>
      <c r="C221" s="195" t="s">
        <v>1877</v>
      </c>
      <c r="D221" s="196">
        <v>300100</v>
      </c>
      <c r="E221" s="197">
        <v>823.8</v>
      </c>
      <c r="F221" s="197">
        <v>822.8</v>
      </c>
      <c r="G221" s="197">
        <v>824.8</v>
      </c>
      <c r="H221" s="197">
        <v>821.8</v>
      </c>
      <c r="I221" s="197">
        <v>820.8</v>
      </c>
      <c r="J221" s="197">
        <v>819.8</v>
      </c>
      <c r="K221" s="197">
        <v>823.8</v>
      </c>
      <c r="L221" s="197">
        <v>826.8</v>
      </c>
      <c r="M221" s="198">
        <v>828.8</v>
      </c>
      <c r="N221" s="195" t="s">
        <v>2211</v>
      </c>
      <c r="O221" s="195" t="s">
        <v>2301</v>
      </c>
      <c r="P221" s="195" t="s">
        <v>2326</v>
      </c>
      <c r="Q221" s="195" t="s">
        <v>1886</v>
      </c>
      <c r="R221" s="199">
        <f t="shared" si="32"/>
        <v>0.74626328110931028</v>
      </c>
      <c r="S221" s="199">
        <f t="shared" si="33"/>
        <v>4.3405055369202215E-2</v>
      </c>
      <c r="T221" s="199">
        <f t="shared" si="34"/>
        <v>1.6048315343200226E-2</v>
      </c>
      <c r="U221" s="199">
        <f t="shared" si="35"/>
        <v>2.6417860233008206E-3</v>
      </c>
      <c r="V221" s="200" t="b">
        <f t="shared" si="36"/>
        <v>0</v>
      </c>
      <c r="W221" s="179" t="str">
        <f t="shared" si="37"/>
        <v>300</v>
      </c>
      <c r="X221" s="181" t="s">
        <v>2324</v>
      </c>
      <c r="Y221" s="181" t="b">
        <f t="shared" si="31"/>
        <v>1</v>
      </c>
    </row>
    <row r="222" spans="1:25" ht="14.5">
      <c r="A222" s="174" t="s">
        <v>2327</v>
      </c>
      <c r="B222" s="195" t="s">
        <v>2328</v>
      </c>
      <c r="C222" s="195" t="s">
        <v>1877</v>
      </c>
      <c r="D222" s="196">
        <v>300101</v>
      </c>
      <c r="E222" s="197">
        <v>278.8</v>
      </c>
      <c r="F222" s="197">
        <v>280.8</v>
      </c>
      <c r="G222" s="197">
        <v>281.8</v>
      </c>
      <c r="H222" s="197">
        <v>280.8</v>
      </c>
      <c r="I222" s="197">
        <v>277.8</v>
      </c>
      <c r="J222" s="197">
        <v>276.8</v>
      </c>
      <c r="K222" s="197">
        <v>277.8</v>
      </c>
      <c r="L222" s="197">
        <v>281.8</v>
      </c>
      <c r="M222" s="198">
        <v>281.8</v>
      </c>
      <c r="N222" s="195" t="s">
        <v>2211</v>
      </c>
      <c r="O222" s="195" t="s">
        <v>2301</v>
      </c>
      <c r="P222" s="195" t="s">
        <v>2326</v>
      </c>
      <c r="Q222" s="195" t="s">
        <v>1881</v>
      </c>
      <c r="R222" s="199">
        <f t="shared" si="32"/>
        <v>0.25373671889068977</v>
      </c>
      <c r="S222" s="199">
        <f t="shared" si="33"/>
        <v>1.4758137793244674E-2</v>
      </c>
      <c r="T222" s="199">
        <f t="shared" si="34"/>
        <v>5.4565821232068342E-3</v>
      </c>
      <c r="U222" s="199">
        <f t="shared" si="35"/>
        <v>8.9823274778736892E-4</v>
      </c>
      <c r="V222" s="200" t="b">
        <f t="shared" si="36"/>
        <v>0</v>
      </c>
      <c r="W222" s="179" t="str">
        <f t="shared" si="37"/>
        <v>300</v>
      </c>
      <c r="X222" s="181" t="s">
        <v>2327</v>
      </c>
      <c r="Y222" s="181" t="b">
        <f t="shared" si="31"/>
        <v>1</v>
      </c>
    </row>
    <row r="223" spans="1:25" ht="14.5">
      <c r="A223" s="174" t="s">
        <v>2329</v>
      </c>
      <c r="B223" s="195" t="s">
        <v>2330</v>
      </c>
      <c r="C223" s="195" t="s">
        <v>1877</v>
      </c>
      <c r="D223" s="196">
        <v>332100</v>
      </c>
      <c r="E223" s="197">
        <v>169</v>
      </c>
      <c r="F223" s="197">
        <v>169</v>
      </c>
      <c r="G223" s="197">
        <v>169</v>
      </c>
      <c r="H223" s="197">
        <v>169</v>
      </c>
      <c r="I223" s="197">
        <v>169</v>
      </c>
      <c r="J223" s="197">
        <v>169</v>
      </c>
      <c r="K223" s="197">
        <v>169</v>
      </c>
      <c r="L223" s="197">
        <v>169</v>
      </c>
      <c r="M223" s="198">
        <v>169</v>
      </c>
      <c r="N223" s="195" t="s">
        <v>2211</v>
      </c>
      <c r="O223" s="195" t="s">
        <v>2301</v>
      </c>
      <c r="P223" s="195" t="s">
        <v>2331</v>
      </c>
      <c r="Q223" s="195" t="s">
        <v>1881</v>
      </c>
      <c r="R223" s="199">
        <f t="shared" si="32"/>
        <v>2.7604906813021673E-2</v>
      </c>
      <c r="S223" s="199">
        <f t="shared" si="33"/>
        <v>8.8506929987876137E-3</v>
      </c>
      <c r="T223" s="199">
        <f t="shared" si="34"/>
        <v>3.2724002087365328E-3</v>
      </c>
      <c r="U223" s="199">
        <f t="shared" si="35"/>
        <v>5.3868465002152358E-4</v>
      </c>
      <c r="V223" s="200" t="b">
        <f t="shared" si="36"/>
        <v>0</v>
      </c>
      <c r="W223" s="179" t="str">
        <f t="shared" si="37"/>
        <v>332</v>
      </c>
      <c r="X223" s="181" t="s">
        <v>2329</v>
      </c>
      <c r="Y223" s="181" t="b">
        <f t="shared" si="31"/>
        <v>1</v>
      </c>
    </row>
    <row r="224" spans="1:25" ht="14.5">
      <c r="A224" s="174" t="s">
        <v>2332</v>
      </c>
      <c r="B224" s="195" t="s">
        <v>2333</v>
      </c>
      <c r="C224" s="195" t="s">
        <v>1877</v>
      </c>
      <c r="D224" s="196">
        <v>333100</v>
      </c>
      <c r="E224" s="197">
        <v>3013.3</v>
      </c>
      <c r="F224" s="197">
        <v>3011.3</v>
      </c>
      <c r="G224" s="197">
        <v>3013.3</v>
      </c>
      <c r="H224" s="197">
        <v>3014.3</v>
      </c>
      <c r="I224" s="197">
        <v>3012.3</v>
      </c>
      <c r="J224" s="197">
        <v>3014.3</v>
      </c>
      <c r="K224" s="197">
        <v>3013.3</v>
      </c>
      <c r="L224" s="197">
        <v>3013.3</v>
      </c>
      <c r="M224" s="198">
        <v>3013.3</v>
      </c>
      <c r="N224" s="195" t="s">
        <v>2211</v>
      </c>
      <c r="O224" s="195" t="s">
        <v>2301</v>
      </c>
      <c r="P224" s="195" t="s">
        <v>2331</v>
      </c>
      <c r="Q224" s="195" t="s">
        <v>1886</v>
      </c>
      <c r="R224" s="199">
        <f t="shared" si="32"/>
        <v>0.49220038875549238</v>
      </c>
      <c r="S224" s="199">
        <f t="shared" si="33"/>
        <v>0.15780942729731787</v>
      </c>
      <c r="T224" s="199">
        <f t="shared" si="34"/>
        <v>5.8347476621217725E-2</v>
      </c>
      <c r="U224" s="199">
        <f t="shared" si="35"/>
        <v>9.6048429343778517E-3</v>
      </c>
      <c r="V224" s="200" t="b">
        <f t="shared" si="36"/>
        <v>0</v>
      </c>
      <c r="W224" s="179" t="str">
        <f t="shared" si="37"/>
        <v>333</v>
      </c>
      <c r="X224" s="181" t="s">
        <v>2332</v>
      </c>
      <c r="Y224" s="181" t="b">
        <f t="shared" si="31"/>
        <v>1</v>
      </c>
    </row>
    <row r="225" spans="1:25" ht="14.5">
      <c r="A225" s="174" t="s">
        <v>2334</v>
      </c>
      <c r="B225" s="195" t="s">
        <v>2335</v>
      </c>
      <c r="C225" s="195" t="s">
        <v>1877</v>
      </c>
      <c r="D225" s="196">
        <v>333101</v>
      </c>
      <c r="E225" s="197">
        <v>2939.8</v>
      </c>
      <c r="F225" s="197">
        <v>2937.8</v>
      </c>
      <c r="G225" s="197">
        <v>2939.8</v>
      </c>
      <c r="H225" s="197">
        <v>2940.8</v>
      </c>
      <c r="I225" s="197">
        <v>2938.8</v>
      </c>
      <c r="J225" s="197">
        <v>2940.8</v>
      </c>
      <c r="K225" s="197">
        <v>2939.8</v>
      </c>
      <c r="L225" s="197">
        <v>2939.8</v>
      </c>
      <c r="M225" s="198">
        <v>2939.8</v>
      </c>
      <c r="N225" s="195" t="s">
        <v>2211</v>
      </c>
      <c r="O225" s="195" t="s">
        <v>2301</v>
      </c>
      <c r="P225" s="195" t="s">
        <v>2331</v>
      </c>
      <c r="Q225" s="195" t="s">
        <v>1881</v>
      </c>
      <c r="R225" s="199">
        <f t="shared" si="32"/>
        <v>0.48019470443148593</v>
      </c>
      <c r="S225" s="199">
        <f t="shared" si="33"/>
        <v>0.15396016140731261</v>
      </c>
      <c r="T225" s="199">
        <f t="shared" si="34"/>
        <v>5.6924272980140002E-2</v>
      </c>
      <c r="U225" s="199">
        <f t="shared" si="35"/>
        <v>9.3705629238655334E-3</v>
      </c>
      <c r="V225" s="200" t="b">
        <f t="shared" si="36"/>
        <v>0</v>
      </c>
      <c r="W225" s="179" t="str">
        <f t="shared" si="37"/>
        <v>333</v>
      </c>
      <c r="X225" s="181" t="s">
        <v>2334</v>
      </c>
      <c r="Y225" s="181" t="b">
        <f t="shared" si="31"/>
        <v>1</v>
      </c>
    </row>
    <row r="226" spans="1:25" s="181" customFormat="1" ht="14.5">
      <c r="A226" s="181" t="s">
        <v>2336</v>
      </c>
      <c r="B226" s="182" t="s">
        <v>2337</v>
      </c>
      <c r="C226" s="182" t="s">
        <v>1877</v>
      </c>
      <c r="D226" s="183">
        <v>400103</v>
      </c>
      <c r="E226" s="184">
        <v>103.8</v>
      </c>
      <c r="F226" s="184">
        <v>102.8</v>
      </c>
      <c r="G226" s="184">
        <v>102.8</v>
      </c>
      <c r="H226" s="184">
        <v>102.8</v>
      </c>
      <c r="I226" s="184">
        <v>102.8</v>
      </c>
      <c r="J226" s="184">
        <v>102.8</v>
      </c>
      <c r="K226" s="184">
        <v>102.8</v>
      </c>
      <c r="L226" s="184">
        <v>102.8</v>
      </c>
      <c r="M226" s="185">
        <v>103.8</v>
      </c>
      <c r="N226" s="182" t="s">
        <v>2338</v>
      </c>
      <c r="O226" s="182" t="s">
        <v>2197</v>
      </c>
      <c r="P226" s="182" t="s">
        <v>2197</v>
      </c>
      <c r="Q226" s="182" t="s">
        <v>1886</v>
      </c>
      <c r="R226" s="186">
        <f t="shared" si="32"/>
        <v>3.2134929553918885E-3</v>
      </c>
      <c r="S226" s="186">
        <f t="shared" si="33"/>
        <v>3.2134929553918885E-3</v>
      </c>
      <c r="T226" s="186">
        <f t="shared" si="34"/>
        <v>3.3098117743843533E-3</v>
      </c>
      <c r="U226" s="186">
        <f t="shared" si="35"/>
        <v>3.3086074953984701E-4</v>
      </c>
      <c r="V226" s="187" t="b">
        <f t="shared" si="36"/>
        <v>0</v>
      </c>
      <c r="W226" s="188" t="str">
        <f t="shared" si="37"/>
        <v>400</v>
      </c>
      <c r="X226" s="181" t="s">
        <v>2336</v>
      </c>
      <c r="Y226" s="181" t="b">
        <f t="shared" si="31"/>
        <v>1</v>
      </c>
    </row>
    <row r="227" spans="1:25" s="181" customFormat="1" ht="14.5">
      <c r="A227" s="181" t="s">
        <v>2339</v>
      </c>
      <c r="B227" s="182" t="s">
        <v>2340</v>
      </c>
      <c r="C227" s="182" t="s">
        <v>1877</v>
      </c>
      <c r="D227" s="183">
        <v>400104</v>
      </c>
      <c r="E227" s="184">
        <v>64</v>
      </c>
      <c r="F227" s="184">
        <v>65</v>
      </c>
      <c r="G227" s="184">
        <v>65</v>
      </c>
      <c r="H227" s="184">
        <v>65</v>
      </c>
      <c r="I227" s="184">
        <v>65</v>
      </c>
      <c r="J227" s="184">
        <v>65</v>
      </c>
      <c r="K227" s="184">
        <v>64</v>
      </c>
      <c r="L227" s="184">
        <v>65</v>
      </c>
      <c r="M227" s="185">
        <v>65</v>
      </c>
      <c r="N227" s="182" t="s">
        <v>2338</v>
      </c>
      <c r="O227" s="182" t="s">
        <v>2197</v>
      </c>
      <c r="P227" s="182" t="s">
        <v>2197</v>
      </c>
      <c r="Q227" s="182" t="s">
        <v>1886</v>
      </c>
      <c r="R227" s="186">
        <f t="shared" si="32"/>
        <v>2.0123029104091787E-3</v>
      </c>
      <c r="S227" s="186">
        <f t="shared" si="33"/>
        <v>2.0123029104091787E-3</v>
      </c>
      <c r="T227" s="186">
        <f t="shared" si="34"/>
        <v>2.072618163150125E-3</v>
      </c>
      <c r="U227" s="186">
        <f t="shared" si="35"/>
        <v>2.0718640385443212E-4</v>
      </c>
      <c r="V227" s="187" t="b">
        <f t="shared" si="36"/>
        <v>0</v>
      </c>
      <c r="W227" s="188" t="str">
        <f t="shared" si="37"/>
        <v>400</v>
      </c>
      <c r="X227" s="181" t="s">
        <v>2339</v>
      </c>
      <c r="Y227" s="181" t="b">
        <f t="shared" si="31"/>
        <v>1</v>
      </c>
    </row>
    <row r="228" spans="1:25" s="181" customFormat="1" ht="14.5">
      <c r="A228" s="181" t="s">
        <v>2341</v>
      </c>
      <c r="B228" s="182" t="s">
        <v>2342</v>
      </c>
      <c r="C228" s="182" t="s">
        <v>1877</v>
      </c>
      <c r="D228" s="183">
        <v>400105</v>
      </c>
      <c r="E228" s="184">
        <v>92</v>
      </c>
      <c r="F228" s="184">
        <v>91</v>
      </c>
      <c r="G228" s="184">
        <v>92</v>
      </c>
      <c r="H228" s="184">
        <v>92</v>
      </c>
      <c r="I228" s="184">
        <v>93</v>
      </c>
      <c r="J228" s="184">
        <v>93</v>
      </c>
      <c r="K228" s="184">
        <v>91</v>
      </c>
      <c r="L228" s="184">
        <v>90</v>
      </c>
      <c r="M228" s="185">
        <v>90</v>
      </c>
      <c r="N228" s="182" t="s">
        <v>2338</v>
      </c>
      <c r="O228" s="182" t="s">
        <v>2197</v>
      </c>
      <c r="P228" s="182" t="s">
        <v>2197</v>
      </c>
      <c r="Q228" s="182" t="s">
        <v>1886</v>
      </c>
      <c r="R228" s="186">
        <f t="shared" si="32"/>
        <v>2.7862655682588632E-3</v>
      </c>
      <c r="S228" s="186">
        <f t="shared" si="33"/>
        <v>2.7862655682588632E-3</v>
      </c>
      <c r="T228" s="186">
        <f t="shared" si="34"/>
        <v>2.869778995130942E-3</v>
      </c>
      <c r="U228" s="186">
        <f t="shared" si="35"/>
        <v>2.8687348225998297E-4</v>
      </c>
      <c r="V228" s="187" t="b">
        <f t="shared" si="36"/>
        <v>0</v>
      </c>
      <c r="W228" s="188" t="str">
        <f t="shared" si="37"/>
        <v>400</v>
      </c>
      <c r="X228" s="181" t="s">
        <v>2341</v>
      </c>
      <c r="Y228" s="181" t="b">
        <f t="shared" si="31"/>
        <v>1</v>
      </c>
    </row>
    <row r="229" spans="1:25" s="181" customFormat="1" ht="14.5">
      <c r="A229" s="181" t="s">
        <v>2343</v>
      </c>
      <c r="B229" s="182" t="s">
        <v>2344</v>
      </c>
      <c r="C229" s="182" t="s">
        <v>1877</v>
      </c>
      <c r="D229" s="183">
        <v>400106</v>
      </c>
      <c r="E229" s="184">
        <v>156</v>
      </c>
      <c r="F229" s="184">
        <v>155</v>
      </c>
      <c r="G229" s="184">
        <v>156</v>
      </c>
      <c r="H229" s="184">
        <v>156</v>
      </c>
      <c r="I229" s="184">
        <v>157</v>
      </c>
      <c r="J229" s="184">
        <v>157</v>
      </c>
      <c r="K229" s="184">
        <v>156</v>
      </c>
      <c r="L229" s="184">
        <v>155</v>
      </c>
      <c r="M229" s="185">
        <v>154</v>
      </c>
      <c r="N229" s="182" t="s">
        <v>2338</v>
      </c>
      <c r="O229" s="182" t="s">
        <v>2197</v>
      </c>
      <c r="P229" s="182" t="s">
        <v>2197</v>
      </c>
      <c r="Q229" s="182" t="s">
        <v>1881</v>
      </c>
      <c r="R229" s="186">
        <f t="shared" si="32"/>
        <v>4.7676099723540548E-3</v>
      </c>
      <c r="S229" s="186">
        <f t="shared" si="33"/>
        <v>4.7676099723540548E-3</v>
      </c>
      <c r="T229" s="186">
        <f t="shared" si="34"/>
        <v>4.9105107250018345E-3</v>
      </c>
      <c r="U229" s="186">
        <f t="shared" si="35"/>
        <v>4.9087240297819308E-4</v>
      </c>
      <c r="V229" s="187" t="b">
        <f t="shared" si="36"/>
        <v>0</v>
      </c>
      <c r="W229" s="188" t="str">
        <f t="shared" si="37"/>
        <v>400</v>
      </c>
      <c r="X229" s="181" t="s">
        <v>2343</v>
      </c>
      <c r="Y229" s="181" t="b">
        <f t="shared" si="31"/>
        <v>1</v>
      </c>
    </row>
    <row r="230" spans="1:25" s="181" customFormat="1" ht="14.5">
      <c r="A230" s="181" t="s">
        <v>2345</v>
      </c>
      <c r="B230" s="182" t="s">
        <v>2346</v>
      </c>
      <c r="C230" s="182" t="s">
        <v>1877</v>
      </c>
      <c r="D230" s="183">
        <v>400108</v>
      </c>
      <c r="E230" s="184">
        <v>18</v>
      </c>
      <c r="F230" s="184">
        <v>18</v>
      </c>
      <c r="G230" s="184">
        <v>18</v>
      </c>
      <c r="H230" s="184">
        <v>18</v>
      </c>
      <c r="I230" s="184">
        <v>18</v>
      </c>
      <c r="J230" s="184">
        <v>18</v>
      </c>
      <c r="K230" s="184">
        <v>18</v>
      </c>
      <c r="L230" s="184">
        <v>18</v>
      </c>
      <c r="M230" s="185">
        <v>18</v>
      </c>
      <c r="N230" s="182" t="s">
        <v>2338</v>
      </c>
      <c r="O230" s="182" t="s">
        <v>2197</v>
      </c>
      <c r="P230" s="182" t="s">
        <v>2197</v>
      </c>
      <c r="Q230" s="182" t="s">
        <v>1886</v>
      </c>
      <c r="R230" s="186">
        <f t="shared" si="32"/>
        <v>5.5725311365177263E-4</v>
      </c>
      <c r="S230" s="186">
        <f t="shared" si="33"/>
        <v>5.5725311365177263E-4</v>
      </c>
      <c r="T230" s="186">
        <f t="shared" si="34"/>
        <v>5.7395579902618844E-4</v>
      </c>
      <c r="U230" s="186">
        <f t="shared" si="35"/>
        <v>5.7374696451996588E-5</v>
      </c>
      <c r="V230" s="187" t="b">
        <f t="shared" si="36"/>
        <v>0</v>
      </c>
      <c r="W230" s="188" t="str">
        <f t="shared" si="37"/>
        <v>400</v>
      </c>
      <c r="X230" s="181" t="s">
        <v>2345</v>
      </c>
      <c r="Y230" s="181" t="b">
        <f t="shared" si="31"/>
        <v>1</v>
      </c>
    </row>
    <row r="231" spans="1:25" s="181" customFormat="1" ht="14.5">
      <c r="A231" s="181" t="s">
        <v>2347</v>
      </c>
      <c r="B231" s="182" t="s">
        <v>2348</v>
      </c>
      <c r="C231" s="182" t="s">
        <v>1877</v>
      </c>
      <c r="D231" s="183">
        <v>400109</v>
      </c>
      <c r="E231" s="184">
        <v>301.60000000000002</v>
      </c>
      <c r="F231" s="184">
        <v>301.60000000000002</v>
      </c>
      <c r="G231" s="184">
        <v>299.60000000000002</v>
      </c>
      <c r="H231" s="184">
        <v>300.60000000000002</v>
      </c>
      <c r="I231" s="184">
        <v>298.60000000000002</v>
      </c>
      <c r="J231" s="184">
        <v>297.60000000000002</v>
      </c>
      <c r="K231" s="184">
        <v>295.60000000000002</v>
      </c>
      <c r="L231" s="184">
        <v>295.60000000000002</v>
      </c>
      <c r="M231" s="185">
        <v>297.60000000000002</v>
      </c>
      <c r="N231" s="182" t="s">
        <v>2338</v>
      </c>
      <c r="O231" s="182" t="s">
        <v>2197</v>
      </c>
      <c r="P231" s="182" t="s">
        <v>2197</v>
      </c>
      <c r="Q231" s="182" t="s">
        <v>1881</v>
      </c>
      <c r="R231" s="186">
        <f t="shared" si="32"/>
        <v>9.2132514790426411E-3</v>
      </c>
      <c r="S231" s="186">
        <f t="shared" si="33"/>
        <v>9.2132514790426411E-3</v>
      </c>
      <c r="T231" s="186">
        <f t="shared" si="34"/>
        <v>9.4894025438996485E-3</v>
      </c>
      <c r="U231" s="186">
        <f t="shared" si="35"/>
        <v>9.4859498133967703E-4</v>
      </c>
      <c r="V231" s="187" t="b">
        <f t="shared" si="36"/>
        <v>0</v>
      </c>
      <c r="W231" s="188" t="str">
        <f t="shared" si="37"/>
        <v>400</v>
      </c>
      <c r="X231" s="181" t="s">
        <v>2347</v>
      </c>
      <c r="Y231" s="181" t="b">
        <f t="shared" si="31"/>
        <v>1</v>
      </c>
    </row>
    <row r="232" spans="1:25" s="181" customFormat="1" ht="14.5">
      <c r="A232" s="181" t="s">
        <v>2349</v>
      </c>
      <c r="B232" s="182" t="s">
        <v>2350</v>
      </c>
      <c r="C232" s="182" t="s">
        <v>1877</v>
      </c>
      <c r="D232" s="183">
        <v>400110</v>
      </c>
      <c r="E232" s="184">
        <v>222</v>
      </c>
      <c r="F232" s="184">
        <v>222</v>
      </c>
      <c r="G232" s="184">
        <v>222</v>
      </c>
      <c r="H232" s="184">
        <v>222</v>
      </c>
      <c r="I232" s="184">
        <v>222</v>
      </c>
      <c r="J232" s="184">
        <v>222</v>
      </c>
      <c r="K232" s="184">
        <v>222</v>
      </c>
      <c r="L232" s="184">
        <v>222</v>
      </c>
      <c r="M232" s="185">
        <v>221</v>
      </c>
      <c r="N232" s="182" t="s">
        <v>2338</v>
      </c>
      <c r="O232" s="182" t="s">
        <v>2197</v>
      </c>
      <c r="P232" s="182" t="s">
        <v>2197</v>
      </c>
      <c r="Q232" s="182" t="s">
        <v>1886</v>
      </c>
      <c r="R232" s="186">
        <f t="shared" si="32"/>
        <v>6.841829895391208E-3</v>
      </c>
      <c r="S232" s="186">
        <f t="shared" si="33"/>
        <v>6.841829895391208E-3</v>
      </c>
      <c r="T232" s="186">
        <f t="shared" si="34"/>
        <v>7.0469017547104247E-3</v>
      </c>
      <c r="U232" s="186">
        <f t="shared" si="35"/>
        <v>7.044337731050693E-4</v>
      </c>
      <c r="V232" s="187" t="b">
        <f t="shared" si="36"/>
        <v>0</v>
      </c>
      <c r="W232" s="188" t="str">
        <f t="shared" si="37"/>
        <v>400</v>
      </c>
      <c r="X232" s="181" t="s">
        <v>2349</v>
      </c>
      <c r="Y232" s="181" t="b">
        <f t="shared" si="31"/>
        <v>1</v>
      </c>
    </row>
    <row r="233" spans="1:25" s="181" customFormat="1" ht="14.5">
      <c r="A233" s="181" t="s">
        <v>2351</v>
      </c>
      <c r="B233" s="182" t="s">
        <v>2352</v>
      </c>
      <c r="C233" s="182" t="s">
        <v>1877</v>
      </c>
      <c r="D233" s="183">
        <v>400111</v>
      </c>
      <c r="E233" s="184">
        <v>96</v>
      </c>
      <c r="F233" s="184">
        <v>96</v>
      </c>
      <c r="G233" s="184">
        <v>96</v>
      </c>
      <c r="H233" s="184">
        <v>96</v>
      </c>
      <c r="I233" s="184">
        <v>95</v>
      </c>
      <c r="J233" s="184">
        <v>96</v>
      </c>
      <c r="K233" s="184">
        <v>96</v>
      </c>
      <c r="L233" s="184">
        <v>96</v>
      </c>
      <c r="M233" s="185">
        <v>95</v>
      </c>
      <c r="N233" s="182" t="s">
        <v>2338</v>
      </c>
      <c r="O233" s="182" t="s">
        <v>2197</v>
      </c>
      <c r="P233" s="182" t="s">
        <v>2197</v>
      </c>
      <c r="Q233" s="182" t="s">
        <v>1881</v>
      </c>
      <c r="R233" s="186">
        <f t="shared" si="32"/>
        <v>2.9410580998288E-3</v>
      </c>
      <c r="S233" s="186">
        <f t="shared" si="33"/>
        <v>2.9410580998288E-3</v>
      </c>
      <c r="T233" s="186">
        <f t="shared" si="34"/>
        <v>3.0292111615271055E-3</v>
      </c>
      <c r="U233" s="186">
        <f t="shared" si="35"/>
        <v>3.028108979410931E-4</v>
      </c>
      <c r="V233" s="187" t="b">
        <f t="shared" si="36"/>
        <v>0</v>
      </c>
      <c r="W233" s="188" t="str">
        <f t="shared" si="37"/>
        <v>400</v>
      </c>
      <c r="X233" s="181" t="s">
        <v>2351</v>
      </c>
      <c r="Y233" s="181" t="b">
        <f t="shared" si="31"/>
        <v>1</v>
      </c>
    </row>
    <row r="234" spans="1:25" s="181" customFormat="1" ht="14.5">
      <c r="A234" s="181" t="s">
        <v>2353</v>
      </c>
      <c r="B234" s="182" t="s">
        <v>2354</v>
      </c>
      <c r="C234" s="182" t="s">
        <v>1877</v>
      </c>
      <c r="D234" s="183">
        <v>400113</v>
      </c>
      <c r="E234" s="184">
        <v>139</v>
      </c>
      <c r="F234" s="184">
        <v>139</v>
      </c>
      <c r="G234" s="184">
        <v>139</v>
      </c>
      <c r="H234" s="184">
        <v>139</v>
      </c>
      <c r="I234" s="184">
        <v>139</v>
      </c>
      <c r="J234" s="184">
        <v>139</v>
      </c>
      <c r="K234" s="184">
        <v>139</v>
      </c>
      <c r="L234" s="184">
        <v>139</v>
      </c>
      <c r="M234" s="185">
        <v>139</v>
      </c>
      <c r="N234" s="182" t="s">
        <v>2338</v>
      </c>
      <c r="O234" s="182" t="s">
        <v>2197</v>
      </c>
      <c r="P234" s="182" t="s">
        <v>2197</v>
      </c>
      <c r="Q234" s="182" t="s">
        <v>1881</v>
      </c>
      <c r="R234" s="186">
        <f t="shared" si="32"/>
        <v>4.3032323776442437E-3</v>
      </c>
      <c r="S234" s="186">
        <f t="shared" si="33"/>
        <v>4.3032323776442437E-3</v>
      </c>
      <c r="T234" s="186">
        <f t="shared" si="34"/>
        <v>4.432214225813344E-3</v>
      </c>
      <c r="U234" s="186">
        <f t="shared" si="35"/>
        <v>4.4306015593486257E-4</v>
      </c>
      <c r="V234" s="187" t="b">
        <f t="shared" si="36"/>
        <v>0</v>
      </c>
      <c r="W234" s="188" t="str">
        <f t="shared" si="37"/>
        <v>400</v>
      </c>
      <c r="X234" s="181" t="s">
        <v>2353</v>
      </c>
      <c r="Y234" s="181" t="b">
        <f t="shared" si="31"/>
        <v>1</v>
      </c>
    </row>
    <row r="235" spans="1:25" s="181" customFormat="1" ht="14.5">
      <c r="A235" s="181" t="s">
        <v>2355</v>
      </c>
      <c r="B235" s="182" t="s">
        <v>2356</v>
      </c>
      <c r="C235" s="182" t="s">
        <v>1877</v>
      </c>
      <c r="D235" s="183">
        <v>400114</v>
      </c>
      <c r="E235" s="184">
        <v>17</v>
      </c>
      <c r="F235" s="184">
        <v>17</v>
      </c>
      <c r="G235" s="184">
        <v>17</v>
      </c>
      <c r="H235" s="184">
        <v>17</v>
      </c>
      <c r="I235" s="184">
        <v>17</v>
      </c>
      <c r="J235" s="184">
        <v>17</v>
      </c>
      <c r="K235" s="184">
        <v>17</v>
      </c>
      <c r="L235" s="184">
        <v>17</v>
      </c>
      <c r="M235" s="185">
        <v>17</v>
      </c>
      <c r="N235" s="182" t="s">
        <v>2338</v>
      </c>
      <c r="O235" s="182" t="s">
        <v>2197</v>
      </c>
      <c r="P235" s="182" t="s">
        <v>2197</v>
      </c>
      <c r="Q235" s="182" t="s">
        <v>1886</v>
      </c>
      <c r="R235" s="186">
        <f t="shared" si="32"/>
        <v>5.2629460733778527E-4</v>
      </c>
      <c r="S235" s="186">
        <f t="shared" si="33"/>
        <v>5.2629460733778527E-4</v>
      </c>
      <c r="T235" s="186">
        <f t="shared" si="34"/>
        <v>5.4206936574695567E-4</v>
      </c>
      <c r="U235" s="186">
        <f t="shared" si="35"/>
        <v>5.4187213315774558E-5</v>
      </c>
      <c r="V235" s="187" t="b">
        <f t="shared" si="36"/>
        <v>0</v>
      </c>
      <c r="W235" s="188" t="str">
        <f t="shared" si="37"/>
        <v>400</v>
      </c>
      <c r="X235" s="181" t="s">
        <v>2355</v>
      </c>
      <c r="Y235" s="181" t="b">
        <f t="shared" si="31"/>
        <v>1</v>
      </c>
    </row>
    <row r="236" spans="1:25" s="181" customFormat="1" ht="14.5">
      <c r="A236" s="181" t="s">
        <v>2357</v>
      </c>
      <c r="B236" s="182" t="s">
        <v>2358</v>
      </c>
      <c r="C236" s="182" t="s">
        <v>1877</v>
      </c>
      <c r="D236" s="183">
        <v>400115</v>
      </c>
      <c r="E236" s="184">
        <v>133</v>
      </c>
      <c r="F236" s="184">
        <v>133</v>
      </c>
      <c r="G236" s="184">
        <v>133</v>
      </c>
      <c r="H236" s="184">
        <v>133</v>
      </c>
      <c r="I236" s="184">
        <v>133</v>
      </c>
      <c r="J236" s="184">
        <v>133</v>
      </c>
      <c r="K236" s="184">
        <v>133</v>
      </c>
      <c r="L236" s="184">
        <v>133</v>
      </c>
      <c r="M236" s="185">
        <v>132</v>
      </c>
      <c r="N236" s="182" t="s">
        <v>2338</v>
      </c>
      <c r="O236" s="182" t="s">
        <v>2197</v>
      </c>
      <c r="P236" s="182" t="s">
        <v>2197</v>
      </c>
      <c r="Q236" s="182" t="s">
        <v>1886</v>
      </c>
      <c r="R236" s="186">
        <f t="shared" si="32"/>
        <v>4.0865228334463323E-3</v>
      </c>
      <c r="S236" s="186">
        <f t="shared" si="33"/>
        <v>4.0865228334463323E-3</v>
      </c>
      <c r="T236" s="186">
        <f t="shared" si="34"/>
        <v>4.2090091928587148E-3</v>
      </c>
      <c r="U236" s="186">
        <f t="shared" si="35"/>
        <v>4.2074777398130831E-4</v>
      </c>
      <c r="V236" s="187" t="b">
        <f t="shared" si="36"/>
        <v>0</v>
      </c>
      <c r="W236" s="188" t="str">
        <f t="shared" si="37"/>
        <v>400</v>
      </c>
      <c r="X236" s="181" t="s">
        <v>2357</v>
      </c>
      <c r="Y236" s="181" t="b">
        <f t="shared" si="31"/>
        <v>1</v>
      </c>
    </row>
    <row r="237" spans="1:25" s="181" customFormat="1" ht="14.5">
      <c r="A237" s="181" t="s">
        <v>2359</v>
      </c>
      <c r="B237" s="182" t="s">
        <v>2360</v>
      </c>
      <c r="C237" s="182" t="s">
        <v>1877</v>
      </c>
      <c r="D237" s="183">
        <v>400116</v>
      </c>
      <c r="E237" s="184">
        <v>126</v>
      </c>
      <c r="F237" s="184">
        <v>126</v>
      </c>
      <c r="G237" s="184">
        <v>126</v>
      </c>
      <c r="H237" s="184">
        <v>126</v>
      </c>
      <c r="I237" s="184">
        <v>126</v>
      </c>
      <c r="J237" s="184">
        <v>126</v>
      </c>
      <c r="K237" s="184">
        <v>126</v>
      </c>
      <c r="L237" s="184">
        <v>126</v>
      </c>
      <c r="M237" s="185">
        <v>125</v>
      </c>
      <c r="N237" s="182" t="s">
        <v>2338</v>
      </c>
      <c r="O237" s="182" t="s">
        <v>2197</v>
      </c>
      <c r="P237" s="182" t="s">
        <v>2197</v>
      </c>
      <c r="Q237" s="182" t="s">
        <v>1881</v>
      </c>
      <c r="R237" s="186">
        <f t="shared" si="32"/>
        <v>3.8698132892484209E-3</v>
      </c>
      <c r="S237" s="186">
        <f t="shared" si="33"/>
        <v>3.8698132892484209E-3</v>
      </c>
      <c r="T237" s="186">
        <f t="shared" si="34"/>
        <v>3.9858041599040864E-3</v>
      </c>
      <c r="U237" s="186">
        <f t="shared" si="35"/>
        <v>3.9843539202775411E-4</v>
      </c>
      <c r="V237" s="187" t="b">
        <f t="shared" si="36"/>
        <v>0</v>
      </c>
      <c r="W237" s="188" t="str">
        <f t="shared" si="37"/>
        <v>400</v>
      </c>
      <c r="X237" s="181" t="s">
        <v>2359</v>
      </c>
      <c r="Y237" s="181" t="b">
        <f t="shared" si="31"/>
        <v>1</v>
      </c>
    </row>
    <row r="238" spans="1:25" s="181" customFormat="1" ht="14.5">
      <c r="A238" s="181" t="s">
        <v>2361</v>
      </c>
      <c r="B238" s="182" t="s">
        <v>2362</v>
      </c>
      <c r="C238" s="182" t="s">
        <v>1877</v>
      </c>
      <c r="D238" s="183">
        <v>400118</v>
      </c>
      <c r="E238" s="184">
        <v>86.6</v>
      </c>
      <c r="F238" s="184">
        <v>86.6</v>
      </c>
      <c r="G238" s="184">
        <v>84.6</v>
      </c>
      <c r="H238" s="184">
        <v>85.6</v>
      </c>
      <c r="I238" s="184">
        <v>85.6</v>
      </c>
      <c r="J238" s="184">
        <v>85.6</v>
      </c>
      <c r="K238" s="184">
        <v>86.6</v>
      </c>
      <c r="L238" s="184">
        <v>86.6</v>
      </c>
      <c r="M238" s="185">
        <v>85.6</v>
      </c>
      <c r="N238" s="182" t="s">
        <v>2338</v>
      </c>
      <c r="O238" s="182" t="s">
        <v>2197</v>
      </c>
      <c r="P238" s="182" t="s">
        <v>2197</v>
      </c>
      <c r="Q238" s="182" t="s">
        <v>1881</v>
      </c>
      <c r="R238" s="186">
        <f t="shared" si="32"/>
        <v>2.6500481404773185E-3</v>
      </c>
      <c r="S238" s="186">
        <f t="shared" si="33"/>
        <v>2.6500481404773185E-3</v>
      </c>
      <c r="T238" s="186">
        <f t="shared" si="34"/>
        <v>2.7294786887023179E-3</v>
      </c>
      <c r="U238" s="186">
        <f t="shared" si="35"/>
        <v>2.7284855646060596E-4</v>
      </c>
      <c r="V238" s="187" t="b">
        <f t="shared" si="36"/>
        <v>0</v>
      </c>
      <c r="W238" s="188" t="str">
        <f t="shared" si="37"/>
        <v>400</v>
      </c>
      <c r="X238" s="181" t="s">
        <v>2361</v>
      </c>
      <c r="Y238" s="181" t="b">
        <f t="shared" si="31"/>
        <v>1</v>
      </c>
    </row>
    <row r="239" spans="1:25" s="181" customFormat="1" ht="14.5">
      <c r="A239" s="181" t="s">
        <v>2363</v>
      </c>
      <c r="B239" s="182" t="s">
        <v>2364</v>
      </c>
      <c r="C239" s="182" t="s">
        <v>1877</v>
      </c>
      <c r="D239" s="183">
        <v>400119</v>
      </c>
      <c r="E239" s="184">
        <v>164</v>
      </c>
      <c r="F239" s="184">
        <v>164</v>
      </c>
      <c r="G239" s="184">
        <v>164</v>
      </c>
      <c r="H239" s="184">
        <v>164</v>
      </c>
      <c r="I239" s="184">
        <v>164</v>
      </c>
      <c r="J239" s="184">
        <v>164</v>
      </c>
      <c r="K239" s="184">
        <v>164</v>
      </c>
      <c r="L239" s="184">
        <v>164</v>
      </c>
      <c r="M239" s="185">
        <v>164</v>
      </c>
      <c r="N239" s="182" t="s">
        <v>2338</v>
      </c>
      <c r="O239" s="182" t="s">
        <v>2197</v>
      </c>
      <c r="P239" s="182" t="s">
        <v>2197</v>
      </c>
      <c r="Q239" s="182" t="s">
        <v>1881</v>
      </c>
      <c r="R239" s="186">
        <f t="shared" si="32"/>
        <v>5.0771950354939286E-3</v>
      </c>
      <c r="S239" s="186">
        <f t="shared" si="33"/>
        <v>5.0771950354939286E-3</v>
      </c>
      <c r="T239" s="186">
        <f t="shared" si="34"/>
        <v>5.2293750577941615E-3</v>
      </c>
      <c r="U239" s="186">
        <f t="shared" si="35"/>
        <v>5.2274723434041334E-4</v>
      </c>
      <c r="V239" s="187" t="b">
        <f t="shared" si="36"/>
        <v>0</v>
      </c>
      <c r="W239" s="188" t="str">
        <f t="shared" si="37"/>
        <v>400</v>
      </c>
      <c r="X239" s="181" t="s">
        <v>2363</v>
      </c>
      <c r="Y239" s="181" t="b">
        <f t="shared" si="31"/>
        <v>1</v>
      </c>
    </row>
    <row r="240" spans="1:25" s="181" customFormat="1" ht="14.5">
      <c r="A240" s="181" t="s">
        <v>2365</v>
      </c>
      <c r="B240" s="182" t="s">
        <v>2366</v>
      </c>
      <c r="C240" s="182" t="s">
        <v>1877</v>
      </c>
      <c r="D240" s="183">
        <v>400120</v>
      </c>
      <c r="E240" s="184">
        <v>191.8</v>
      </c>
      <c r="F240" s="184">
        <v>191.8</v>
      </c>
      <c r="G240" s="184">
        <v>191.8</v>
      </c>
      <c r="H240" s="184">
        <v>190.8</v>
      </c>
      <c r="I240" s="184">
        <v>190.8</v>
      </c>
      <c r="J240" s="184">
        <v>190.8</v>
      </c>
      <c r="K240" s="184">
        <v>191.8</v>
      </c>
      <c r="L240" s="184">
        <v>191.8</v>
      </c>
      <c r="M240" s="185">
        <v>190.8</v>
      </c>
      <c r="N240" s="182" t="s">
        <v>2338</v>
      </c>
      <c r="O240" s="182" t="s">
        <v>2197</v>
      </c>
      <c r="P240" s="182" t="s">
        <v>2197</v>
      </c>
      <c r="Q240" s="182" t="s">
        <v>1886</v>
      </c>
      <c r="R240" s="186">
        <f t="shared" si="32"/>
        <v>5.9068830047087897E-3</v>
      </c>
      <c r="S240" s="186">
        <f t="shared" si="33"/>
        <v>5.9068830047087897E-3</v>
      </c>
      <c r="T240" s="186">
        <f t="shared" si="34"/>
        <v>6.083931469677597E-3</v>
      </c>
      <c r="U240" s="186">
        <f t="shared" si="35"/>
        <v>6.0817178239116392E-4</v>
      </c>
      <c r="V240" s="187" t="b">
        <f t="shared" si="36"/>
        <v>0</v>
      </c>
      <c r="W240" s="188" t="str">
        <f t="shared" si="37"/>
        <v>400</v>
      </c>
      <c r="X240" s="181" t="s">
        <v>2365</v>
      </c>
      <c r="Y240" s="181" t="b">
        <f t="shared" si="31"/>
        <v>1</v>
      </c>
    </row>
    <row r="241" spans="1:25" s="181" customFormat="1" ht="14.5">
      <c r="A241" s="181" t="s">
        <v>2367</v>
      </c>
      <c r="B241" s="182" t="s">
        <v>2368</v>
      </c>
      <c r="C241" s="182" t="s">
        <v>1877</v>
      </c>
      <c r="D241" s="183">
        <v>400121</v>
      </c>
      <c r="E241" s="184">
        <v>48</v>
      </c>
      <c r="F241" s="184">
        <v>48</v>
      </c>
      <c r="G241" s="184">
        <v>48</v>
      </c>
      <c r="H241" s="184">
        <v>48</v>
      </c>
      <c r="I241" s="184">
        <v>48</v>
      </c>
      <c r="J241" s="184">
        <v>48</v>
      </c>
      <c r="K241" s="184">
        <v>48</v>
      </c>
      <c r="L241" s="184">
        <v>48</v>
      </c>
      <c r="M241" s="185">
        <v>48</v>
      </c>
      <c r="N241" s="182" t="s">
        <v>2338</v>
      </c>
      <c r="O241" s="182" t="s">
        <v>2197</v>
      </c>
      <c r="P241" s="182" t="s">
        <v>2197</v>
      </c>
      <c r="Q241" s="182" t="s">
        <v>1886</v>
      </c>
      <c r="R241" s="186">
        <f t="shared" si="32"/>
        <v>1.4860083030713935E-3</v>
      </c>
      <c r="S241" s="186">
        <f t="shared" si="33"/>
        <v>1.4860083030713935E-3</v>
      </c>
      <c r="T241" s="186">
        <f t="shared" si="34"/>
        <v>1.5305487974031692E-3</v>
      </c>
      <c r="U241" s="186">
        <f t="shared" si="35"/>
        <v>1.5299919053865757E-4</v>
      </c>
      <c r="V241" s="187" t="b">
        <f t="shared" si="36"/>
        <v>0</v>
      </c>
      <c r="W241" s="188" t="str">
        <f t="shared" si="37"/>
        <v>400</v>
      </c>
      <c r="X241" s="181" t="s">
        <v>2367</v>
      </c>
      <c r="Y241" s="181" t="b">
        <f t="shared" si="31"/>
        <v>1</v>
      </c>
    </row>
    <row r="242" spans="1:25" s="181" customFormat="1" ht="14.5">
      <c r="A242" s="181" t="s">
        <v>2369</v>
      </c>
      <c r="B242" s="182" t="s">
        <v>2370</v>
      </c>
      <c r="C242" s="182" t="s">
        <v>1877</v>
      </c>
      <c r="D242" s="183">
        <v>400122</v>
      </c>
      <c r="E242" s="184">
        <v>92.5</v>
      </c>
      <c r="F242" s="184">
        <v>92.5</v>
      </c>
      <c r="G242" s="184">
        <v>92.5</v>
      </c>
      <c r="H242" s="184">
        <v>92.5</v>
      </c>
      <c r="I242" s="184">
        <v>92.5</v>
      </c>
      <c r="J242" s="184">
        <v>91.5</v>
      </c>
      <c r="K242" s="184">
        <v>91.5</v>
      </c>
      <c r="L242" s="184">
        <v>91.5</v>
      </c>
      <c r="M242" s="185">
        <v>91.5</v>
      </c>
      <c r="N242" s="182" t="s">
        <v>2338</v>
      </c>
      <c r="O242" s="182" t="s">
        <v>2197</v>
      </c>
      <c r="P242" s="182" t="s">
        <v>2197</v>
      </c>
      <c r="Q242" s="182" t="s">
        <v>1886</v>
      </c>
      <c r="R242" s="186">
        <f t="shared" si="32"/>
        <v>2.8327033277298439E-3</v>
      </c>
      <c r="S242" s="186">
        <f t="shared" si="33"/>
        <v>2.8327033277298439E-3</v>
      </c>
      <c r="T242" s="186">
        <f t="shared" si="34"/>
        <v>2.9176086450497913E-3</v>
      </c>
      <c r="U242" s="186">
        <f t="shared" si="35"/>
        <v>2.91654706964316E-4</v>
      </c>
      <c r="V242" s="187" t="b">
        <f t="shared" si="36"/>
        <v>0</v>
      </c>
      <c r="W242" s="188" t="str">
        <f t="shared" si="37"/>
        <v>400</v>
      </c>
      <c r="X242" s="181" t="s">
        <v>2369</v>
      </c>
      <c r="Y242" s="181" t="b">
        <f t="shared" si="31"/>
        <v>1</v>
      </c>
    </row>
    <row r="243" spans="1:25" s="181" customFormat="1" ht="14.5">
      <c r="A243" s="181" t="s">
        <v>2371</v>
      </c>
      <c r="B243" s="182" t="s">
        <v>2372</v>
      </c>
      <c r="C243" s="182" t="s">
        <v>1877</v>
      </c>
      <c r="D243" s="183">
        <v>400123</v>
      </c>
      <c r="E243" s="184">
        <v>269</v>
      </c>
      <c r="F243" s="184">
        <v>269</v>
      </c>
      <c r="G243" s="184">
        <v>269</v>
      </c>
      <c r="H243" s="184">
        <v>268</v>
      </c>
      <c r="I243" s="184">
        <v>268</v>
      </c>
      <c r="J243" s="184">
        <v>268</v>
      </c>
      <c r="K243" s="184">
        <v>267</v>
      </c>
      <c r="L243" s="184">
        <v>266</v>
      </c>
      <c r="M243" s="185">
        <v>265</v>
      </c>
      <c r="N243" s="182" t="s">
        <v>2338</v>
      </c>
      <c r="O243" s="182" t="s">
        <v>2197</v>
      </c>
      <c r="P243" s="182" t="s">
        <v>2197</v>
      </c>
      <c r="Q243" s="182" t="s">
        <v>1881</v>
      </c>
      <c r="R243" s="186">
        <f t="shared" si="32"/>
        <v>8.204004173206653E-3</v>
      </c>
      <c r="S243" s="186">
        <f t="shared" si="33"/>
        <v>8.204004173206653E-3</v>
      </c>
      <c r="T243" s="186">
        <f t="shared" si="34"/>
        <v>8.4499048189966633E-3</v>
      </c>
      <c r="U243" s="186">
        <f t="shared" si="35"/>
        <v>8.4468303109883872E-4</v>
      </c>
      <c r="V243" s="187" t="b">
        <f t="shared" si="36"/>
        <v>0</v>
      </c>
      <c r="W243" s="188" t="str">
        <f t="shared" si="37"/>
        <v>400</v>
      </c>
      <c r="X243" s="181" t="s">
        <v>2371</v>
      </c>
      <c r="Y243" s="181" t="b">
        <f t="shared" si="31"/>
        <v>1</v>
      </c>
    </row>
    <row r="244" spans="1:25" s="181" customFormat="1" ht="14.5">
      <c r="A244" s="181" t="s">
        <v>2373</v>
      </c>
      <c r="B244" s="182" t="s">
        <v>2374</v>
      </c>
      <c r="C244" s="182" t="s">
        <v>1877</v>
      </c>
      <c r="D244" s="183">
        <v>400124</v>
      </c>
      <c r="E244" s="184">
        <v>63</v>
      </c>
      <c r="F244" s="184">
        <v>63</v>
      </c>
      <c r="G244" s="184">
        <v>63</v>
      </c>
      <c r="H244" s="184">
        <v>63</v>
      </c>
      <c r="I244" s="184">
        <v>63</v>
      </c>
      <c r="J244" s="184">
        <v>63</v>
      </c>
      <c r="K244" s="184">
        <v>63</v>
      </c>
      <c r="L244" s="184">
        <v>63</v>
      </c>
      <c r="M244" s="185">
        <v>63</v>
      </c>
      <c r="N244" s="182" t="s">
        <v>2338</v>
      </c>
      <c r="O244" s="182" t="s">
        <v>2197</v>
      </c>
      <c r="P244" s="182" t="s">
        <v>2197</v>
      </c>
      <c r="Q244" s="182" t="s">
        <v>1886</v>
      </c>
      <c r="R244" s="186">
        <f t="shared" si="32"/>
        <v>1.9503858977812042E-3</v>
      </c>
      <c r="S244" s="186">
        <f t="shared" si="33"/>
        <v>1.9503858977812042E-3</v>
      </c>
      <c r="T244" s="186">
        <f t="shared" si="34"/>
        <v>2.0088452965916596E-3</v>
      </c>
      <c r="U244" s="186">
        <f t="shared" si="35"/>
        <v>2.0081143758198807E-4</v>
      </c>
      <c r="V244" s="187" t="b">
        <f t="shared" si="36"/>
        <v>0</v>
      </c>
      <c r="W244" s="188" t="str">
        <f t="shared" si="37"/>
        <v>400</v>
      </c>
      <c r="X244" s="181" t="s">
        <v>2373</v>
      </c>
      <c r="Y244" s="181" t="b">
        <f t="shared" si="31"/>
        <v>1</v>
      </c>
    </row>
    <row r="245" spans="1:25" s="181" customFormat="1" ht="14.5">
      <c r="A245" s="181" t="s">
        <v>2375</v>
      </c>
      <c r="B245" s="182" t="s">
        <v>2376</v>
      </c>
      <c r="C245" s="182" t="s">
        <v>1877</v>
      </c>
      <c r="D245" s="183">
        <v>400125</v>
      </c>
      <c r="E245" s="184">
        <v>24</v>
      </c>
      <c r="F245" s="184">
        <v>24</v>
      </c>
      <c r="G245" s="184">
        <v>24</v>
      </c>
      <c r="H245" s="184">
        <v>24</v>
      </c>
      <c r="I245" s="184">
        <v>24</v>
      </c>
      <c r="J245" s="184">
        <v>24</v>
      </c>
      <c r="K245" s="184">
        <v>24</v>
      </c>
      <c r="L245" s="184">
        <v>24</v>
      </c>
      <c r="M245" s="185">
        <v>24</v>
      </c>
      <c r="N245" s="182" t="s">
        <v>2338</v>
      </c>
      <c r="O245" s="182" t="s">
        <v>2197</v>
      </c>
      <c r="P245" s="182" t="s">
        <v>2197</v>
      </c>
      <c r="Q245" s="182" t="s">
        <v>1881</v>
      </c>
      <c r="R245" s="186">
        <f t="shared" si="32"/>
        <v>7.4300415153569677E-4</v>
      </c>
      <c r="S245" s="186">
        <f t="shared" si="33"/>
        <v>7.4300415153569677E-4</v>
      </c>
      <c r="T245" s="186">
        <f t="shared" si="34"/>
        <v>7.6527439870158458E-4</v>
      </c>
      <c r="U245" s="186">
        <f t="shared" si="35"/>
        <v>7.6499595269328784E-5</v>
      </c>
      <c r="V245" s="187" t="b">
        <f t="shared" si="36"/>
        <v>0</v>
      </c>
      <c r="W245" s="188" t="str">
        <f t="shared" si="37"/>
        <v>400</v>
      </c>
      <c r="X245" s="181" t="s">
        <v>2375</v>
      </c>
      <c r="Y245" s="181" t="b">
        <f t="shared" si="31"/>
        <v>1</v>
      </c>
    </row>
    <row r="246" spans="1:25" s="181" customFormat="1" ht="14.5">
      <c r="A246" s="181" t="s">
        <v>2377</v>
      </c>
      <c r="B246" s="182" t="s">
        <v>2378</v>
      </c>
      <c r="C246" s="182" t="s">
        <v>1877</v>
      </c>
      <c r="D246" s="183">
        <v>400126</v>
      </c>
      <c r="E246" s="184">
        <v>121</v>
      </c>
      <c r="F246" s="184">
        <v>121</v>
      </c>
      <c r="G246" s="184">
        <v>121</v>
      </c>
      <c r="H246" s="184">
        <v>121</v>
      </c>
      <c r="I246" s="184">
        <v>122</v>
      </c>
      <c r="J246" s="184">
        <v>121</v>
      </c>
      <c r="K246" s="184">
        <v>120</v>
      </c>
      <c r="L246" s="184">
        <v>120</v>
      </c>
      <c r="M246" s="185">
        <v>120</v>
      </c>
      <c r="N246" s="182" t="s">
        <v>2338</v>
      </c>
      <c r="O246" s="182" t="s">
        <v>2197</v>
      </c>
      <c r="P246" s="182" t="s">
        <v>2197</v>
      </c>
      <c r="Q246" s="182" t="s">
        <v>1881</v>
      </c>
      <c r="R246" s="186">
        <f t="shared" si="32"/>
        <v>3.7150207576784841E-3</v>
      </c>
      <c r="S246" s="186">
        <f t="shared" si="33"/>
        <v>3.7150207576784841E-3</v>
      </c>
      <c r="T246" s="186">
        <f t="shared" si="34"/>
        <v>3.8263719935079229E-3</v>
      </c>
      <c r="U246" s="186">
        <f t="shared" si="35"/>
        <v>3.8249797634664392E-4</v>
      </c>
      <c r="V246" s="187" t="b">
        <f t="shared" si="36"/>
        <v>0</v>
      </c>
      <c r="W246" s="188" t="str">
        <f t="shared" si="37"/>
        <v>400</v>
      </c>
      <c r="X246" s="181" t="s">
        <v>2377</v>
      </c>
      <c r="Y246" s="181" t="b">
        <f t="shared" si="31"/>
        <v>1</v>
      </c>
    </row>
    <row r="247" spans="1:25" s="181" customFormat="1" ht="14.5">
      <c r="A247" s="181" t="s">
        <v>2379</v>
      </c>
      <c r="B247" s="182" t="s">
        <v>2380</v>
      </c>
      <c r="C247" s="182" t="s">
        <v>1877</v>
      </c>
      <c r="D247" s="183">
        <v>400127</v>
      </c>
      <c r="E247" s="184">
        <v>6594.15</v>
      </c>
      <c r="F247" s="184">
        <v>6606.65</v>
      </c>
      <c r="G247" s="184">
        <v>6620.65</v>
      </c>
      <c r="H247" s="184">
        <v>6630.15</v>
      </c>
      <c r="I247" s="184">
        <v>6631.15</v>
      </c>
      <c r="J247" s="184">
        <v>6634.15</v>
      </c>
      <c r="K247" s="184">
        <v>6639.15</v>
      </c>
      <c r="L247" s="184">
        <v>6637.15</v>
      </c>
      <c r="M247" s="185">
        <v>6655.15</v>
      </c>
      <c r="N247" s="182" t="s">
        <v>2338</v>
      </c>
      <c r="O247" s="182" t="s">
        <v>2197</v>
      </c>
      <c r="P247" s="182" t="s">
        <v>2197</v>
      </c>
      <c r="Q247" s="182" t="s">
        <v>1886</v>
      </c>
      <c r="R247" s="186">
        <f t="shared" si="32"/>
        <v>0.20603350329553302</v>
      </c>
      <c r="S247" s="186">
        <f t="shared" si="33"/>
        <v>0.20603350329553302</v>
      </c>
      <c r="T247" s="186">
        <f t="shared" si="34"/>
        <v>0.21220899643828542</v>
      </c>
      <c r="U247" s="186">
        <f t="shared" si="35"/>
        <v>2.1213178394028059E-2</v>
      </c>
      <c r="V247" s="187" t="b">
        <f t="shared" si="36"/>
        <v>0</v>
      </c>
      <c r="W247" s="188" t="str">
        <f t="shared" si="37"/>
        <v>400</v>
      </c>
      <c r="X247" s="181" t="s">
        <v>2379</v>
      </c>
      <c r="Y247" s="181" t="b">
        <f t="shared" si="31"/>
        <v>1</v>
      </c>
    </row>
    <row r="248" spans="1:25" s="181" customFormat="1" ht="14.5">
      <c r="A248" s="181" t="s">
        <v>2381</v>
      </c>
      <c r="B248" s="182" t="s">
        <v>2382</v>
      </c>
      <c r="C248" s="182" t="s">
        <v>1877</v>
      </c>
      <c r="D248" s="183">
        <v>400128</v>
      </c>
      <c r="E248" s="184">
        <v>5828.65</v>
      </c>
      <c r="F248" s="184">
        <v>5840.65</v>
      </c>
      <c r="G248" s="184">
        <v>5855.65</v>
      </c>
      <c r="H248" s="184">
        <v>5872.15</v>
      </c>
      <c r="I248" s="184">
        <v>5885.15</v>
      </c>
      <c r="J248" s="184">
        <v>5888.65</v>
      </c>
      <c r="K248" s="184">
        <v>5895.65</v>
      </c>
      <c r="L248" s="184">
        <v>5898.65</v>
      </c>
      <c r="M248" s="185">
        <v>5911.65</v>
      </c>
      <c r="N248" s="182" t="s">
        <v>2338</v>
      </c>
      <c r="O248" s="182" t="s">
        <v>2197</v>
      </c>
      <c r="P248" s="182" t="s">
        <v>2197</v>
      </c>
      <c r="Q248" s="182" t="s">
        <v>1881</v>
      </c>
      <c r="R248" s="186">
        <f t="shared" si="32"/>
        <v>0.1830158538510834</v>
      </c>
      <c r="S248" s="186">
        <f t="shared" si="33"/>
        <v>0.1830158538510834</v>
      </c>
      <c r="T248" s="186">
        <f t="shared" si="34"/>
        <v>0.18850143329517591</v>
      </c>
      <c r="U248" s="186">
        <f t="shared" si="35"/>
        <v>1.8843284682246979E-2</v>
      </c>
      <c r="V248" s="187" t="b">
        <f t="shared" si="36"/>
        <v>0</v>
      </c>
      <c r="W248" s="188" t="str">
        <f t="shared" si="37"/>
        <v>400</v>
      </c>
      <c r="X248" s="181" t="s">
        <v>2381</v>
      </c>
      <c r="Y248" s="181" t="b">
        <f t="shared" si="31"/>
        <v>1</v>
      </c>
    </row>
    <row r="249" spans="1:25" s="181" customFormat="1" ht="14.5">
      <c r="A249" s="181" t="s">
        <v>2383</v>
      </c>
      <c r="B249" s="182" t="s">
        <v>2384</v>
      </c>
      <c r="C249" s="182" t="s">
        <v>1877</v>
      </c>
      <c r="D249" s="183">
        <v>400130</v>
      </c>
      <c r="E249" s="184">
        <v>2637.8</v>
      </c>
      <c r="F249" s="184">
        <v>2641.8</v>
      </c>
      <c r="G249" s="184">
        <v>2643.8</v>
      </c>
      <c r="H249" s="184">
        <v>2642.8</v>
      </c>
      <c r="I249" s="184">
        <v>2644.8</v>
      </c>
      <c r="J249" s="184">
        <v>2643.8</v>
      </c>
      <c r="K249" s="184">
        <v>2639.8</v>
      </c>
      <c r="L249" s="184">
        <v>2643.8</v>
      </c>
      <c r="M249" s="185">
        <v>2644.8</v>
      </c>
      <c r="N249" s="182" t="s">
        <v>2338</v>
      </c>
      <c r="O249" s="182" t="s">
        <v>2197</v>
      </c>
      <c r="P249" s="182" t="s">
        <v>2197</v>
      </c>
      <c r="Q249" s="182" t="s">
        <v>1886</v>
      </c>
      <c r="R249" s="186">
        <f t="shared" si="32"/>
        <v>8.1879057499233798E-2</v>
      </c>
      <c r="S249" s="186">
        <f t="shared" si="33"/>
        <v>8.1879057499233798E-2</v>
      </c>
      <c r="T249" s="186">
        <f t="shared" si="34"/>
        <v>8.4333238736914617E-2</v>
      </c>
      <c r="U249" s="186">
        <f t="shared" si="35"/>
        <v>8.4302553986800328E-3</v>
      </c>
      <c r="V249" s="187" t="b">
        <f t="shared" si="36"/>
        <v>0</v>
      </c>
      <c r="W249" s="188" t="str">
        <f t="shared" si="37"/>
        <v>400</v>
      </c>
      <c r="X249" s="181" t="s">
        <v>2383</v>
      </c>
      <c r="Y249" s="181" t="b">
        <f t="shared" si="31"/>
        <v>1</v>
      </c>
    </row>
    <row r="250" spans="1:25" s="181" customFormat="1" ht="14.5">
      <c r="A250" s="181" t="s">
        <v>2385</v>
      </c>
      <c r="B250" s="182" t="s">
        <v>2386</v>
      </c>
      <c r="C250" s="182" t="s">
        <v>1877</v>
      </c>
      <c r="D250" s="183" t="e">
        <v>#N/A</v>
      </c>
      <c r="E250" s="184">
        <v>0</v>
      </c>
      <c r="F250" s="184">
        <v>0</v>
      </c>
      <c r="G250" s="184">
        <v>0</v>
      </c>
      <c r="H250" s="184">
        <v>0</v>
      </c>
      <c r="I250" s="184">
        <v>0</v>
      </c>
      <c r="J250" s="184">
        <v>0</v>
      </c>
      <c r="K250" s="184">
        <v>0</v>
      </c>
      <c r="L250" s="184">
        <v>0</v>
      </c>
      <c r="M250" s="185">
        <v>0</v>
      </c>
      <c r="N250" s="182" t="s">
        <v>2338</v>
      </c>
      <c r="O250" s="182" t="s">
        <v>2197</v>
      </c>
      <c r="P250" s="182" t="s">
        <v>2197</v>
      </c>
      <c r="Q250" s="182" t="s">
        <v>1881</v>
      </c>
      <c r="R250" s="186">
        <f t="shared" si="32"/>
        <v>0</v>
      </c>
      <c r="S250" s="186">
        <f t="shared" si="33"/>
        <v>0</v>
      </c>
      <c r="T250" s="186">
        <f t="shared" si="34"/>
        <v>0</v>
      </c>
      <c r="U250" s="186">
        <f t="shared" si="35"/>
        <v>0</v>
      </c>
      <c r="V250" s="187" t="e">
        <f t="shared" si="36"/>
        <v>#N/A</v>
      </c>
      <c r="W250" s="188" t="e">
        <f t="shared" si="37"/>
        <v>#N/A</v>
      </c>
      <c r="X250" s="181" t="s">
        <v>2385</v>
      </c>
      <c r="Y250" s="181" t="b">
        <f t="shared" si="31"/>
        <v>1</v>
      </c>
    </row>
    <row r="251" spans="1:25" s="181" customFormat="1" ht="14.5">
      <c r="A251" s="181" t="s">
        <v>2387</v>
      </c>
      <c r="B251" s="182" t="s">
        <v>2388</v>
      </c>
      <c r="C251" s="182" t="s">
        <v>1877</v>
      </c>
      <c r="D251" s="183">
        <v>400133</v>
      </c>
      <c r="E251" s="184">
        <v>140</v>
      </c>
      <c r="F251" s="184">
        <v>140</v>
      </c>
      <c r="G251" s="184">
        <v>140</v>
      </c>
      <c r="H251" s="184">
        <v>140</v>
      </c>
      <c r="I251" s="184">
        <v>139</v>
      </c>
      <c r="J251" s="184">
        <v>139</v>
      </c>
      <c r="K251" s="184">
        <v>140</v>
      </c>
      <c r="L251" s="184">
        <v>138</v>
      </c>
      <c r="M251" s="185">
        <v>138</v>
      </c>
      <c r="N251" s="182" t="s">
        <v>2338</v>
      </c>
      <c r="O251" s="182" t="s">
        <v>2197</v>
      </c>
      <c r="P251" s="182" t="s">
        <v>2197</v>
      </c>
      <c r="Q251" s="182" t="s">
        <v>1886</v>
      </c>
      <c r="R251" s="186">
        <f t="shared" si="32"/>
        <v>4.2722738713302563E-3</v>
      </c>
      <c r="S251" s="186">
        <f t="shared" si="33"/>
        <v>4.2722738713302563E-3</v>
      </c>
      <c r="T251" s="186">
        <f t="shared" si="34"/>
        <v>4.4003277925341111E-3</v>
      </c>
      <c r="U251" s="186">
        <f t="shared" si="35"/>
        <v>4.3987267279864054E-4</v>
      </c>
      <c r="V251" s="187" t="b">
        <f t="shared" si="36"/>
        <v>0</v>
      </c>
      <c r="W251" s="188" t="str">
        <f t="shared" si="37"/>
        <v>400</v>
      </c>
      <c r="X251" s="181" t="s">
        <v>2387</v>
      </c>
      <c r="Y251" s="181" t="b">
        <f t="shared" si="31"/>
        <v>1</v>
      </c>
    </row>
    <row r="252" spans="1:25" s="181" customFormat="1" ht="14.5">
      <c r="A252" s="181" t="s">
        <v>2389</v>
      </c>
      <c r="B252" s="182" t="s">
        <v>2390</v>
      </c>
      <c r="C252" s="182" t="s">
        <v>1877</v>
      </c>
      <c r="D252" s="183">
        <v>400134</v>
      </c>
      <c r="E252" s="184">
        <v>140</v>
      </c>
      <c r="F252" s="184">
        <v>140</v>
      </c>
      <c r="G252" s="184">
        <v>140</v>
      </c>
      <c r="H252" s="184">
        <v>140</v>
      </c>
      <c r="I252" s="184">
        <v>139</v>
      </c>
      <c r="J252" s="184">
        <v>139</v>
      </c>
      <c r="K252" s="184">
        <v>140</v>
      </c>
      <c r="L252" s="184">
        <v>138</v>
      </c>
      <c r="M252" s="185">
        <v>138</v>
      </c>
      <c r="N252" s="182" t="s">
        <v>2338</v>
      </c>
      <c r="O252" s="182" t="s">
        <v>2197</v>
      </c>
      <c r="P252" s="182" t="s">
        <v>2197</v>
      </c>
      <c r="Q252" s="182" t="s">
        <v>1881</v>
      </c>
      <c r="R252" s="186">
        <f t="shared" si="32"/>
        <v>4.2722738713302563E-3</v>
      </c>
      <c r="S252" s="186">
        <f t="shared" si="33"/>
        <v>4.2722738713302563E-3</v>
      </c>
      <c r="T252" s="186">
        <f t="shared" si="34"/>
        <v>4.4003277925341111E-3</v>
      </c>
      <c r="U252" s="186">
        <f t="shared" si="35"/>
        <v>4.3987267279864054E-4</v>
      </c>
      <c r="V252" s="187" t="b">
        <f t="shared" si="36"/>
        <v>0</v>
      </c>
      <c r="W252" s="188" t="str">
        <f t="shared" si="37"/>
        <v>400</v>
      </c>
      <c r="X252" s="181" t="s">
        <v>2389</v>
      </c>
      <c r="Y252" s="181" t="b">
        <f t="shared" si="31"/>
        <v>1</v>
      </c>
    </row>
    <row r="253" spans="1:25" s="181" customFormat="1" ht="14.5">
      <c r="A253" s="181" t="s">
        <v>2391</v>
      </c>
      <c r="B253" s="182" t="s">
        <v>2392</v>
      </c>
      <c r="C253" s="182" t="s">
        <v>1877</v>
      </c>
      <c r="D253" s="183">
        <v>400136</v>
      </c>
      <c r="E253" s="184">
        <v>192</v>
      </c>
      <c r="F253" s="184">
        <v>192</v>
      </c>
      <c r="G253" s="184">
        <v>191</v>
      </c>
      <c r="H253" s="184">
        <v>191</v>
      </c>
      <c r="I253" s="184">
        <v>191</v>
      </c>
      <c r="J253" s="184">
        <v>191</v>
      </c>
      <c r="K253" s="184">
        <v>190</v>
      </c>
      <c r="L253" s="184">
        <v>190</v>
      </c>
      <c r="M253" s="185">
        <v>193</v>
      </c>
      <c r="N253" s="182" t="s">
        <v>2338</v>
      </c>
      <c r="O253" s="182" t="s">
        <v>2197</v>
      </c>
      <c r="P253" s="182" t="s">
        <v>2197</v>
      </c>
      <c r="Q253" s="182" t="s">
        <v>1886</v>
      </c>
      <c r="R253" s="186">
        <f t="shared" si="32"/>
        <v>5.9749917185995616E-3</v>
      </c>
      <c r="S253" s="186">
        <f t="shared" si="33"/>
        <v>5.9749917185995616E-3</v>
      </c>
      <c r="T253" s="186">
        <f t="shared" si="34"/>
        <v>6.1540816228919087E-3</v>
      </c>
      <c r="U253" s="186">
        <f t="shared" si="35"/>
        <v>6.1518424529085236E-4</v>
      </c>
      <c r="V253" s="187" t="b">
        <f t="shared" si="36"/>
        <v>0</v>
      </c>
      <c r="W253" s="188" t="str">
        <f t="shared" si="37"/>
        <v>400</v>
      </c>
      <c r="X253" s="181" t="s">
        <v>2391</v>
      </c>
      <c r="Y253" s="181" t="b">
        <f t="shared" si="31"/>
        <v>1</v>
      </c>
    </row>
    <row r="254" spans="1:25" s="181" customFormat="1" ht="14.5">
      <c r="A254" s="181" t="s">
        <v>2393</v>
      </c>
      <c r="B254" s="182" t="s">
        <v>2394</v>
      </c>
      <c r="C254" s="182" t="s">
        <v>1877</v>
      </c>
      <c r="D254" s="183">
        <v>400137</v>
      </c>
      <c r="E254" s="184">
        <v>186</v>
      </c>
      <c r="F254" s="184">
        <v>186</v>
      </c>
      <c r="G254" s="184">
        <v>186</v>
      </c>
      <c r="H254" s="184">
        <v>186</v>
      </c>
      <c r="I254" s="184">
        <v>186</v>
      </c>
      <c r="J254" s="184">
        <v>186</v>
      </c>
      <c r="K254" s="184">
        <v>186</v>
      </c>
      <c r="L254" s="184">
        <v>186</v>
      </c>
      <c r="M254" s="185">
        <v>186</v>
      </c>
      <c r="N254" s="182" t="s">
        <v>2338</v>
      </c>
      <c r="O254" s="182" t="s">
        <v>2197</v>
      </c>
      <c r="P254" s="182" t="s">
        <v>2197</v>
      </c>
      <c r="Q254" s="182" t="s">
        <v>1886</v>
      </c>
      <c r="R254" s="186">
        <f t="shared" si="32"/>
        <v>5.7582821744016502E-3</v>
      </c>
      <c r="S254" s="186">
        <f t="shared" si="33"/>
        <v>5.7582821744016502E-3</v>
      </c>
      <c r="T254" s="186">
        <f t="shared" si="34"/>
        <v>5.9308765899372803E-3</v>
      </c>
      <c r="U254" s="186">
        <f t="shared" si="35"/>
        <v>5.9287186333729805E-4</v>
      </c>
      <c r="V254" s="187" t="b">
        <f t="shared" si="36"/>
        <v>0</v>
      </c>
      <c r="W254" s="188" t="str">
        <f t="shared" si="37"/>
        <v>400</v>
      </c>
      <c r="X254" s="181" t="s">
        <v>2393</v>
      </c>
      <c r="Y254" s="181" t="b">
        <f t="shared" si="31"/>
        <v>1</v>
      </c>
    </row>
    <row r="255" spans="1:25" s="181" customFormat="1" ht="14.5">
      <c r="A255" s="181" t="s">
        <v>2395</v>
      </c>
      <c r="B255" s="182" t="s">
        <v>2396</v>
      </c>
      <c r="C255" s="182" t="s">
        <v>1877</v>
      </c>
      <c r="D255" s="183">
        <v>400138</v>
      </c>
      <c r="E255" s="184">
        <v>167</v>
      </c>
      <c r="F255" s="184">
        <v>167</v>
      </c>
      <c r="G255" s="184">
        <v>167</v>
      </c>
      <c r="H255" s="184">
        <v>167</v>
      </c>
      <c r="I255" s="184">
        <v>167</v>
      </c>
      <c r="J255" s="184">
        <v>167</v>
      </c>
      <c r="K255" s="184">
        <v>167</v>
      </c>
      <c r="L255" s="184">
        <v>167</v>
      </c>
      <c r="M255" s="185">
        <v>168</v>
      </c>
      <c r="N255" s="182" t="s">
        <v>2338</v>
      </c>
      <c r="O255" s="182" t="s">
        <v>2197</v>
      </c>
      <c r="P255" s="182" t="s">
        <v>2197</v>
      </c>
      <c r="Q255" s="182" t="s">
        <v>1886</v>
      </c>
      <c r="R255" s="186">
        <f t="shared" si="32"/>
        <v>5.2010290607498776E-3</v>
      </c>
      <c r="S255" s="186">
        <f t="shared" si="33"/>
        <v>5.2010290607498776E-3</v>
      </c>
      <c r="T255" s="186">
        <f t="shared" si="34"/>
        <v>5.3569207909110921E-3</v>
      </c>
      <c r="U255" s="186">
        <f t="shared" si="35"/>
        <v>5.3549716688530149E-4</v>
      </c>
      <c r="V255" s="187" t="b">
        <f t="shared" si="36"/>
        <v>0</v>
      </c>
      <c r="W255" s="188" t="str">
        <f t="shared" si="37"/>
        <v>400</v>
      </c>
      <c r="X255" s="181" t="s">
        <v>2395</v>
      </c>
      <c r="Y255" s="181" t="b">
        <f t="shared" si="31"/>
        <v>1</v>
      </c>
    </row>
    <row r="256" spans="1:25" s="181" customFormat="1" ht="14.5">
      <c r="A256" s="181" t="s">
        <v>2397</v>
      </c>
      <c r="B256" s="182" t="s">
        <v>2398</v>
      </c>
      <c r="C256" s="182" t="s">
        <v>1877</v>
      </c>
      <c r="D256" s="183">
        <v>400139</v>
      </c>
      <c r="E256" s="184">
        <v>160.80000000000001</v>
      </c>
      <c r="F256" s="184">
        <v>160.80000000000001</v>
      </c>
      <c r="G256" s="184">
        <v>160.80000000000001</v>
      </c>
      <c r="H256" s="184">
        <v>160.80000000000001</v>
      </c>
      <c r="I256" s="184">
        <v>160.80000000000001</v>
      </c>
      <c r="J256" s="184">
        <v>161.80000000000001</v>
      </c>
      <c r="K256" s="184">
        <v>161.80000000000001</v>
      </c>
      <c r="L256" s="184">
        <v>161.80000000000001</v>
      </c>
      <c r="M256" s="185">
        <v>161.80000000000001</v>
      </c>
      <c r="N256" s="182" t="s">
        <v>2338</v>
      </c>
      <c r="O256" s="182" t="s">
        <v>2197</v>
      </c>
      <c r="P256" s="182" t="s">
        <v>2197</v>
      </c>
      <c r="Q256" s="182" t="s">
        <v>1886</v>
      </c>
      <c r="R256" s="186">
        <f t="shared" si="32"/>
        <v>5.0090863216031567E-3</v>
      </c>
      <c r="S256" s="186">
        <f t="shared" si="33"/>
        <v>5.0090863216031567E-3</v>
      </c>
      <c r="T256" s="186">
        <f t="shared" si="34"/>
        <v>5.1592249045798498E-3</v>
      </c>
      <c r="U256" s="186">
        <f t="shared" si="35"/>
        <v>5.1573477144072489E-4</v>
      </c>
      <c r="V256" s="187" t="b">
        <f t="shared" si="36"/>
        <v>0</v>
      </c>
      <c r="W256" s="188" t="str">
        <f t="shared" si="37"/>
        <v>400</v>
      </c>
      <c r="X256" s="181" t="s">
        <v>2397</v>
      </c>
      <c r="Y256" s="181" t="b">
        <f t="shared" si="31"/>
        <v>1</v>
      </c>
    </row>
    <row r="257" spans="1:25" s="181" customFormat="1" ht="14.5">
      <c r="A257" s="181" t="s">
        <v>2399</v>
      </c>
      <c r="B257" s="182" t="s">
        <v>2400</v>
      </c>
      <c r="C257" s="182" t="s">
        <v>1877</v>
      </c>
      <c r="D257" s="183">
        <v>400140</v>
      </c>
      <c r="E257" s="184">
        <v>227.5</v>
      </c>
      <c r="F257" s="184">
        <v>227.5</v>
      </c>
      <c r="G257" s="184">
        <v>227.5</v>
      </c>
      <c r="H257" s="184">
        <v>227.5</v>
      </c>
      <c r="I257" s="184">
        <v>227.5</v>
      </c>
      <c r="J257" s="184">
        <v>227.5</v>
      </c>
      <c r="K257" s="184">
        <v>228.5</v>
      </c>
      <c r="L257" s="184">
        <v>227.5</v>
      </c>
      <c r="M257" s="185">
        <v>227.5</v>
      </c>
      <c r="N257" s="182" t="s">
        <v>2338</v>
      </c>
      <c r="O257" s="182" t="s">
        <v>2197</v>
      </c>
      <c r="P257" s="182" t="s">
        <v>2197</v>
      </c>
      <c r="Q257" s="182" t="s">
        <v>1886</v>
      </c>
      <c r="R257" s="186">
        <f t="shared" si="32"/>
        <v>7.0430601864321261E-3</v>
      </c>
      <c r="S257" s="186">
        <f t="shared" si="33"/>
        <v>7.0430601864321261E-3</v>
      </c>
      <c r="T257" s="186">
        <f t="shared" si="34"/>
        <v>7.2541635710254371E-3</v>
      </c>
      <c r="U257" s="186">
        <f t="shared" si="35"/>
        <v>7.251524134905124E-4</v>
      </c>
      <c r="V257" s="187" t="b">
        <f t="shared" si="36"/>
        <v>0</v>
      </c>
      <c r="W257" s="188" t="str">
        <f t="shared" si="37"/>
        <v>400</v>
      </c>
      <c r="X257" s="181" t="s">
        <v>2399</v>
      </c>
      <c r="Y257" s="181" t="b">
        <f t="shared" si="31"/>
        <v>1</v>
      </c>
    </row>
    <row r="258" spans="1:25" s="181" customFormat="1" ht="14.5">
      <c r="A258" s="181" t="s">
        <v>2401</v>
      </c>
      <c r="B258" s="182" t="s">
        <v>2402</v>
      </c>
      <c r="C258" s="182" t="s">
        <v>1877</v>
      </c>
      <c r="D258" s="183">
        <v>400141</v>
      </c>
      <c r="E258" s="184">
        <v>0</v>
      </c>
      <c r="F258" s="184">
        <v>0</v>
      </c>
      <c r="G258" s="184">
        <v>0</v>
      </c>
      <c r="H258" s="184">
        <v>0</v>
      </c>
      <c r="I258" s="184">
        <v>0</v>
      </c>
      <c r="J258" s="184">
        <v>0</v>
      </c>
      <c r="K258" s="184">
        <v>0</v>
      </c>
      <c r="L258" s="184">
        <v>0</v>
      </c>
      <c r="M258" s="185">
        <v>0</v>
      </c>
      <c r="N258" s="182" t="s">
        <v>2338</v>
      </c>
      <c r="O258" s="182" t="s">
        <v>2197</v>
      </c>
      <c r="P258" s="182" t="s">
        <v>2197</v>
      </c>
      <c r="Q258" s="182" t="s">
        <v>1881</v>
      </c>
      <c r="R258" s="186">
        <f t="shared" si="32"/>
        <v>0</v>
      </c>
      <c r="S258" s="186">
        <f t="shared" si="33"/>
        <v>0</v>
      </c>
      <c r="T258" s="186">
        <f t="shared" si="34"/>
        <v>0</v>
      </c>
      <c r="U258" s="186">
        <f t="shared" si="35"/>
        <v>0</v>
      </c>
      <c r="V258" s="187" t="b">
        <f t="shared" si="36"/>
        <v>0</v>
      </c>
      <c r="W258" s="188" t="str">
        <f t="shared" si="37"/>
        <v>400</v>
      </c>
      <c r="X258" s="181" t="s">
        <v>2401</v>
      </c>
      <c r="Y258" s="181" t="b">
        <f t="shared" si="31"/>
        <v>1</v>
      </c>
    </row>
    <row r="259" spans="1:25" s="181" customFormat="1" ht="14.5">
      <c r="A259" s="181" t="s">
        <v>2403</v>
      </c>
      <c r="B259" s="182" t="s">
        <v>2404</v>
      </c>
      <c r="C259" s="182" t="s">
        <v>1877</v>
      </c>
      <c r="D259" s="183">
        <v>400142</v>
      </c>
      <c r="E259" s="184">
        <v>29</v>
      </c>
      <c r="F259" s="184">
        <v>29</v>
      </c>
      <c r="G259" s="184">
        <v>29</v>
      </c>
      <c r="H259" s="184">
        <v>29</v>
      </c>
      <c r="I259" s="184">
        <v>29</v>
      </c>
      <c r="J259" s="184">
        <v>29</v>
      </c>
      <c r="K259" s="184">
        <v>29</v>
      </c>
      <c r="L259" s="184">
        <v>29</v>
      </c>
      <c r="M259" s="185">
        <v>29</v>
      </c>
      <c r="N259" s="182" t="s">
        <v>2338</v>
      </c>
      <c r="O259" s="182" t="s">
        <v>2197</v>
      </c>
      <c r="P259" s="182" t="s">
        <v>2197</v>
      </c>
      <c r="Q259" s="182" t="s">
        <v>1886</v>
      </c>
      <c r="R259" s="186">
        <f t="shared" si="32"/>
        <v>8.9779668310563366E-4</v>
      </c>
      <c r="S259" s="186">
        <f t="shared" si="33"/>
        <v>8.9779668310563366E-4</v>
      </c>
      <c r="T259" s="186">
        <f t="shared" si="34"/>
        <v>9.2470656509774797E-4</v>
      </c>
      <c r="U259" s="186">
        <f t="shared" si="35"/>
        <v>9.2437010950438957E-5</v>
      </c>
      <c r="V259" s="187" t="b">
        <f t="shared" si="36"/>
        <v>0</v>
      </c>
      <c r="W259" s="188" t="str">
        <f t="shared" si="37"/>
        <v>400</v>
      </c>
      <c r="X259" s="181" t="s">
        <v>2403</v>
      </c>
      <c r="Y259" s="181" t="b">
        <f t="shared" ref="Y259:Y322" si="38">X259=A259</f>
        <v>1</v>
      </c>
    </row>
    <row r="260" spans="1:25" s="181" customFormat="1" ht="14.5">
      <c r="A260" s="181" t="s">
        <v>2405</v>
      </c>
      <c r="B260" s="182" t="s">
        <v>2406</v>
      </c>
      <c r="C260" s="182" t="s">
        <v>1877</v>
      </c>
      <c r="D260" s="183">
        <v>400143</v>
      </c>
      <c r="E260" s="184">
        <v>3687</v>
      </c>
      <c r="F260" s="184">
        <v>3676</v>
      </c>
      <c r="G260" s="184">
        <v>3677</v>
      </c>
      <c r="H260" s="184">
        <v>3675.8</v>
      </c>
      <c r="I260" s="184">
        <v>3702.6</v>
      </c>
      <c r="J260" s="184">
        <v>3709.6</v>
      </c>
      <c r="K260" s="184">
        <v>3721.6</v>
      </c>
      <c r="L260" s="184">
        <v>3722.6</v>
      </c>
      <c r="M260" s="185">
        <v>3722.6</v>
      </c>
      <c r="N260" s="182" t="s">
        <v>2338</v>
      </c>
      <c r="O260" s="182" t="s">
        <v>2197</v>
      </c>
      <c r="P260" s="182" t="s">
        <v>2197</v>
      </c>
      <c r="Q260" s="182" t="s">
        <v>1881</v>
      </c>
      <c r="R260" s="186">
        <f t="shared" si="32"/>
        <v>0.11524613560444937</v>
      </c>
      <c r="S260" s="186">
        <f t="shared" si="33"/>
        <v>0.11524613560444937</v>
      </c>
      <c r="T260" s="186">
        <f t="shared" si="34"/>
        <v>0.11870043652527161</v>
      </c>
      <c r="U260" s="186">
        <f t="shared" si="35"/>
        <v>1.1865724722900138E-2</v>
      </c>
      <c r="V260" s="187" t="b">
        <f t="shared" si="36"/>
        <v>0</v>
      </c>
      <c r="W260" s="188" t="str">
        <f t="shared" si="37"/>
        <v>400</v>
      </c>
      <c r="X260" s="181" t="s">
        <v>2405</v>
      </c>
      <c r="Y260" s="181" t="b">
        <f t="shared" si="38"/>
        <v>1</v>
      </c>
    </row>
    <row r="261" spans="1:25" s="181" customFormat="1" ht="14.5">
      <c r="A261" s="181" t="s">
        <v>2407</v>
      </c>
      <c r="B261" s="182" t="s">
        <v>2408</v>
      </c>
      <c r="C261" s="182" t="s">
        <v>1877</v>
      </c>
      <c r="D261" s="183">
        <v>400144</v>
      </c>
      <c r="E261" s="184">
        <v>211</v>
      </c>
      <c r="F261" s="184">
        <v>211</v>
      </c>
      <c r="G261" s="184">
        <v>209</v>
      </c>
      <c r="H261" s="184">
        <v>212</v>
      </c>
      <c r="I261" s="184">
        <v>211</v>
      </c>
      <c r="J261" s="184">
        <v>212</v>
      </c>
      <c r="K261" s="184">
        <v>212</v>
      </c>
      <c r="L261" s="184">
        <v>209</v>
      </c>
      <c r="M261" s="185">
        <v>209</v>
      </c>
      <c r="N261" s="182" t="s">
        <v>2338</v>
      </c>
      <c r="O261" s="182" t="s">
        <v>2197</v>
      </c>
      <c r="P261" s="182" t="s">
        <v>2197</v>
      </c>
      <c r="Q261" s="182" t="s">
        <v>1886</v>
      </c>
      <c r="R261" s="186">
        <f t="shared" si="32"/>
        <v>6.4703278196233593E-3</v>
      </c>
      <c r="S261" s="186">
        <f t="shared" si="33"/>
        <v>6.4703278196233593E-3</v>
      </c>
      <c r="T261" s="186">
        <f t="shared" si="34"/>
        <v>6.664264555359632E-3</v>
      </c>
      <c r="U261" s="186">
        <f t="shared" si="35"/>
        <v>6.6618397547040485E-4</v>
      </c>
      <c r="V261" s="187" t="b">
        <f t="shared" si="36"/>
        <v>0</v>
      </c>
      <c r="W261" s="188" t="str">
        <f t="shared" si="37"/>
        <v>400</v>
      </c>
      <c r="X261" s="181" t="s">
        <v>2407</v>
      </c>
      <c r="Y261" s="181" t="b">
        <f t="shared" si="38"/>
        <v>1</v>
      </c>
    </row>
    <row r="262" spans="1:25" s="181" customFormat="1" ht="14.5">
      <c r="A262" s="181" t="s">
        <v>2409</v>
      </c>
      <c r="B262" s="182" t="s">
        <v>2410</v>
      </c>
      <c r="C262" s="182" t="s">
        <v>1877</v>
      </c>
      <c r="D262" s="183">
        <v>400145</v>
      </c>
      <c r="E262" s="184">
        <v>248</v>
      </c>
      <c r="F262" s="184">
        <v>248</v>
      </c>
      <c r="G262" s="184">
        <v>246</v>
      </c>
      <c r="H262" s="184">
        <v>251</v>
      </c>
      <c r="I262" s="184">
        <v>250</v>
      </c>
      <c r="J262" s="184">
        <v>250</v>
      </c>
      <c r="K262" s="184">
        <v>250</v>
      </c>
      <c r="L262" s="184">
        <v>248</v>
      </c>
      <c r="M262" s="185">
        <v>248</v>
      </c>
      <c r="N262" s="182" t="s">
        <v>2338</v>
      </c>
      <c r="O262" s="182" t="s">
        <v>2197</v>
      </c>
      <c r="P262" s="182" t="s">
        <v>2197</v>
      </c>
      <c r="Q262" s="182" t="s">
        <v>1881</v>
      </c>
      <c r="R262" s="186">
        <f t="shared" si="32"/>
        <v>7.677709565868867E-3</v>
      </c>
      <c r="S262" s="186">
        <f t="shared" si="33"/>
        <v>7.677709565868867E-3</v>
      </c>
      <c r="T262" s="186">
        <f t="shared" si="34"/>
        <v>7.9078354532497071E-3</v>
      </c>
      <c r="U262" s="186">
        <f t="shared" si="35"/>
        <v>7.9049581778306414E-4</v>
      </c>
      <c r="V262" s="187" t="b">
        <f t="shared" si="36"/>
        <v>0</v>
      </c>
      <c r="W262" s="188" t="str">
        <f t="shared" si="37"/>
        <v>400</v>
      </c>
      <c r="X262" s="181" t="s">
        <v>2409</v>
      </c>
      <c r="Y262" s="181" t="b">
        <f t="shared" si="38"/>
        <v>1</v>
      </c>
    </row>
    <row r="263" spans="1:25" s="181" customFormat="1" ht="14.5">
      <c r="A263" s="181" t="s">
        <v>2411</v>
      </c>
      <c r="B263" s="182" t="s">
        <v>2412</v>
      </c>
      <c r="C263" s="182" t="s">
        <v>1877</v>
      </c>
      <c r="D263" s="183">
        <v>400147</v>
      </c>
      <c r="E263" s="184">
        <v>127</v>
      </c>
      <c r="F263" s="184">
        <v>126</v>
      </c>
      <c r="G263" s="184">
        <v>125</v>
      </c>
      <c r="H263" s="184">
        <v>126</v>
      </c>
      <c r="I263" s="184">
        <v>127</v>
      </c>
      <c r="J263" s="184">
        <v>128</v>
      </c>
      <c r="K263" s="184">
        <v>129</v>
      </c>
      <c r="L263" s="184">
        <v>129</v>
      </c>
      <c r="M263" s="185">
        <v>128</v>
      </c>
      <c r="N263" s="182" t="s">
        <v>2338</v>
      </c>
      <c r="O263" s="182" t="s">
        <v>2197</v>
      </c>
      <c r="P263" s="182" t="s">
        <v>2197</v>
      </c>
      <c r="Q263" s="182" t="s">
        <v>1886</v>
      </c>
      <c r="R263" s="186">
        <f t="shared" si="32"/>
        <v>3.9626888081903833E-3</v>
      </c>
      <c r="S263" s="186">
        <f t="shared" si="33"/>
        <v>3.9626888081903833E-3</v>
      </c>
      <c r="T263" s="186">
        <f t="shared" si="34"/>
        <v>4.0814634597417842E-3</v>
      </c>
      <c r="U263" s="186">
        <f t="shared" si="35"/>
        <v>4.0799784143642022E-4</v>
      </c>
      <c r="V263" s="187" t="b">
        <f t="shared" si="36"/>
        <v>0</v>
      </c>
      <c r="W263" s="188" t="str">
        <f t="shared" si="37"/>
        <v>400</v>
      </c>
      <c r="X263" s="181" t="s">
        <v>2411</v>
      </c>
      <c r="Y263" s="181" t="b">
        <f t="shared" si="38"/>
        <v>1</v>
      </c>
    </row>
    <row r="264" spans="1:25" s="181" customFormat="1" ht="14.5">
      <c r="A264" s="181" t="s">
        <v>2413</v>
      </c>
      <c r="B264" s="182" t="s">
        <v>2414</v>
      </c>
      <c r="C264" s="182" t="s">
        <v>1877</v>
      </c>
      <c r="D264" s="183">
        <v>400149</v>
      </c>
      <c r="E264" s="184"/>
      <c r="F264" s="184"/>
      <c r="G264" s="184"/>
      <c r="H264" s="184"/>
      <c r="I264" s="184"/>
      <c r="J264" s="184"/>
      <c r="K264" s="184"/>
      <c r="L264" s="184"/>
      <c r="M264" s="185"/>
      <c r="N264" s="182" t="s">
        <v>2338</v>
      </c>
      <c r="O264" s="182" t="s">
        <v>2197</v>
      </c>
      <c r="P264" s="182" t="s">
        <v>2197</v>
      </c>
      <c r="Q264" s="182" t="s">
        <v>1881</v>
      </c>
      <c r="R264" s="186">
        <f t="shared" si="32"/>
        <v>0</v>
      </c>
      <c r="S264" s="186">
        <f t="shared" si="33"/>
        <v>0</v>
      </c>
      <c r="T264" s="186">
        <f t="shared" si="34"/>
        <v>0</v>
      </c>
      <c r="U264" s="186">
        <f t="shared" si="35"/>
        <v>0</v>
      </c>
      <c r="V264" s="187" t="b">
        <f t="shared" si="36"/>
        <v>0</v>
      </c>
      <c r="W264" s="188" t="str">
        <f t="shared" si="37"/>
        <v>400</v>
      </c>
      <c r="X264" s="201"/>
      <c r="Y264" s="181" t="b">
        <f t="shared" si="38"/>
        <v>0</v>
      </c>
    </row>
    <row r="265" spans="1:25" s="181" customFormat="1" ht="14.5">
      <c r="A265" s="181" t="s">
        <v>2415</v>
      </c>
      <c r="B265" s="182" t="s">
        <v>2416</v>
      </c>
      <c r="C265" s="182" t="s">
        <v>1877</v>
      </c>
      <c r="D265" s="183">
        <v>401104</v>
      </c>
      <c r="E265" s="184">
        <v>174.5</v>
      </c>
      <c r="F265" s="184">
        <v>174.5</v>
      </c>
      <c r="G265" s="184">
        <v>174.5</v>
      </c>
      <c r="H265" s="184">
        <v>173.5</v>
      </c>
      <c r="I265" s="184">
        <v>172.5</v>
      </c>
      <c r="J265" s="184">
        <v>171.5</v>
      </c>
      <c r="K265" s="184">
        <v>170.5</v>
      </c>
      <c r="L265" s="184">
        <v>170.5</v>
      </c>
      <c r="M265" s="185">
        <v>171.5</v>
      </c>
      <c r="N265" s="182" t="s">
        <v>2338</v>
      </c>
      <c r="O265" s="182" t="s">
        <v>2197</v>
      </c>
      <c r="P265" s="182" t="s">
        <v>2197</v>
      </c>
      <c r="Q265" s="182" t="s">
        <v>1886</v>
      </c>
      <c r="R265" s="186">
        <f t="shared" ref="R265:R328" si="39">M265/SUMIFS($M:$M,$P:$P,$P265)</f>
        <v>5.3093838328488333E-3</v>
      </c>
      <c r="S265" s="186">
        <f t="shared" ref="S265:S328" si="40">M265/SUMIFS($M:$M,$O:$O,$O265)</f>
        <v>5.3093838328488333E-3</v>
      </c>
      <c r="T265" s="186">
        <f t="shared" ref="T265:T328" si="41">M265/SUMIFS(M:M,$N:$N,N265)</f>
        <v>5.4685233073884058E-3</v>
      </c>
      <c r="U265" s="186">
        <f t="shared" ref="U265:U328" si="42">M265/$M$669</f>
        <v>5.4665335786207865E-4</v>
      </c>
      <c r="V265" s="187" t="b">
        <f t="shared" ref="V265:V328" si="43">IF(AND($W$1=856,$P265="MD"),TRUE,IF($W$1=LEFT($D265,3),TRUE,FALSE))</f>
        <v>0</v>
      </c>
      <c r="W265" s="188" t="str">
        <f t="shared" ref="W265:W328" si="44">+LEFT(D265,3)</f>
        <v>401</v>
      </c>
      <c r="X265" s="181" t="s">
        <v>2415</v>
      </c>
      <c r="Y265" s="181" t="b">
        <f t="shared" si="38"/>
        <v>1</v>
      </c>
    </row>
    <row r="266" spans="1:25" s="181" customFormat="1" ht="14.5">
      <c r="A266" s="181" t="s">
        <v>2417</v>
      </c>
      <c r="B266" s="182" t="s">
        <v>2418</v>
      </c>
      <c r="C266" s="182" t="s">
        <v>1877</v>
      </c>
      <c r="D266" s="183">
        <v>401105</v>
      </c>
      <c r="E266" s="184">
        <v>320</v>
      </c>
      <c r="F266" s="184">
        <v>320</v>
      </c>
      <c r="G266" s="184">
        <v>321</v>
      </c>
      <c r="H266" s="184">
        <v>318</v>
      </c>
      <c r="I266" s="184">
        <v>317</v>
      </c>
      <c r="J266" s="184">
        <v>317</v>
      </c>
      <c r="K266" s="184">
        <v>317</v>
      </c>
      <c r="L266" s="184">
        <v>319</v>
      </c>
      <c r="M266" s="185">
        <v>320</v>
      </c>
      <c r="N266" s="182" t="s">
        <v>2338</v>
      </c>
      <c r="O266" s="182" t="s">
        <v>2197</v>
      </c>
      <c r="P266" s="182" t="s">
        <v>2197</v>
      </c>
      <c r="Q266" s="182" t="s">
        <v>1886</v>
      </c>
      <c r="R266" s="186">
        <f t="shared" si="39"/>
        <v>9.9067220204759575E-3</v>
      </c>
      <c r="S266" s="186">
        <f t="shared" si="40"/>
        <v>9.9067220204759575E-3</v>
      </c>
      <c r="T266" s="186">
        <f t="shared" si="41"/>
        <v>1.020365864935446E-2</v>
      </c>
      <c r="U266" s="186">
        <f t="shared" si="42"/>
        <v>1.0199946035910504E-3</v>
      </c>
      <c r="V266" s="187" t="b">
        <f t="shared" si="43"/>
        <v>0</v>
      </c>
      <c r="W266" s="188" t="str">
        <f t="shared" si="44"/>
        <v>401</v>
      </c>
      <c r="X266" s="181" t="s">
        <v>2417</v>
      </c>
      <c r="Y266" s="181" t="b">
        <f t="shared" si="38"/>
        <v>1</v>
      </c>
    </row>
    <row r="267" spans="1:25" s="181" customFormat="1" ht="14.5">
      <c r="A267" s="181" t="s">
        <v>2419</v>
      </c>
      <c r="B267" s="182" t="s">
        <v>2420</v>
      </c>
      <c r="C267" s="182" t="s">
        <v>1877</v>
      </c>
      <c r="D267" s="183">
        <v>401107</v>
      </c>
      <c r="E267" s="184">
        <v>249.6</v>
      </c>
      <c r="F267" s="184">
        <v>249.6</v>
      </c>
      <c r="G267" s="184">
        <v>249.6</v>
      </c>
      <c r="H267" s="184">
        <v>251.6</v>
      </c>
      <c r="I267" s="184">
        <v>250.6</v>
      </c>
      <c r="J267" s="184">
        <v>250.6</v>
      </c>
      <c r="K267" s="184">
        <v>250.6</v>
      </c>
      <c r="L267" s="184">
        <v>248.6</v>
      </c>
      <c r="M267" s="185">
        <v>248.6</v>
      </c>
      <c r="N267" s="182" t="s">
        <v>2338</v>
      </c>
      <c r="O267" s="182" t="s">
        <v>2197</v>
      </c>
      <c r="P267" s="182" t="s">
        <v>2197</v>
      </c>
      <c r="Q267" s="182" t="s">
        <v>1886</v>
      </c>
      <c r="R267" s="186">
        <f t="shared" si="39"/>
        <v>7.6962846696572596E-3</v>
      </c>
      <c r="S267" s="186">
        <f t="shared" si="40"/>
        <v>7.6962846696572596E-3</v>
      </c>
      <c r="T267" s="186">
        <f t="shared" si="41"/>
        <v>7.9269673132172456E-3</v>
      </c>
      <c r="U267" s="186">
        <f t="shared" si="42"/>
        <v>7.9240830766479737E-4</v>
      </c>
      <c r="V267" s="187" t="b">
        <f t="shared" si="43"/>
        <v>0</v>
      </c>
      <c r="W267" s="188" t="str">
        <f t="shared" si="44"/>
        <v>401</v>
      </c>
      <c r="X267" s="181" t="s">
        <v>2419</v>
      </c>
      <c r="Y267" s="181" t="b">
        <f t="shared" si="38"/>
        <v>1</v>
      </c>
    </row>
    <row r="268" spans="1:25" s="181" customFormat="1" ht="14.5">
      <c r="A268" s="181" t="s">
        <v>2421</v>
      </c>
      <c r="B268" s="182" t="s">
        <v>2422</v>
      </c>
      <c r="C268" s="182" t="s">
        <v>1877</v>
      </c>
      <c r="D268" s="183">
        <v>401108</v>
      </c>
      <c r="E268" s="184">
        <v>359</v>
      </c>
      <c r="F268" s="184">
        <v>358</v>
      </c>
      <c r="G268" s="184">
        <v>359</v>
      </c>
      <c r="H268" s="184">
        <v>359</v>
      </c>
      <c r="I268" s="184">
        <v>359</v>
      </c>
      <c r="J268" s="184">
        <v>360</v>
      </c>
      <c r="K268" s="184">
        <v>361</v>
      </c>
      <c r="L268" s="184">
        <v>360</v>
      </c>
      <c r="M268" s="185">
        <v>361</v>
      </c>
      <c r="N268" s="182" t="s">
        <v>2338</v>
      </c>
      <c r="O268" s="182" t="s">
        <v>2197</v>
      </c>
      <c r="P268" s="182" t="s">
        <v>2197</v>
      </c>
      <c r="Q268" s="182" t="s">
        <v>1886</v>
      </c>
      <c r="R268" s="186">
        <f t="shared" si="39"/>
        <v>1.1176020779349439E-2</v>
      </c>
      <c r="S268" s="186">
        <f t="shared" si="40"/>
        <v>1.1176020779349439E-2</v>
      </c>
      <c r="T268" s="186">
        <f t="shared" si="41"/>
        <v>1.1511002413803002E-2</v>
      </c>
      <c r="U268" s="186">
        <f t="shared" si="42"/>
        <v>1.1506814121761539E-3</v>
      </c>
      <c r="V268" s="187" t="b">
        <f t="shared" si="43"/>
        <v>0</v>
      </c>
      <c r="W268" s="188" t="str">
        <f t="shared" si="44"/>
        <v>401</v>
      </c>
      <c r="X268" s="181" t="s">
        <v>2421</v>
      </c>
      <c r="Y268" s="181" t="b">
        <f t="shared" si="38"/>
        <v>1</v>
      </c>
    </row>
    <row r="269" spans="1:25" s="181" customFormat="1" ht="14.5">
      <c r="A269" s="181" t="s">
        <v>2423</v>
      </c>
      <c r="B269" s="182" t="s">
        <v>2424</v>
      </c>
      <c r="C269" s="182" t="s">
        <v>1877</v>
      </c>
      <c r="D269" s="183">
        <v>401109</v>
      </c>
      <c r="E269" s="184">
        <v>192</v>
      </c>
      <c r="F269" s="184">
        <v>191</v>
      </c>
      <c r="G269" s="184">
        <v>190</v>
      </c>
      <c r="H269" s="184">
        <v>192</v>
      </c>
      <c r="I269" s="184">
        <v>192</v>
      </c>
      <c r="J269" s="184">
        <v>192</v>
      </c>
      <c r="K269" s="184">
        <v>192</v>
      </c>
      <c r="L269" s="184">
        <v>192</v>
      </c>
      <c r="M269" s="185">
        <v>192</v>
      </c>
      <c r="N269" s="182" t="s">
        <v>2338</v>
      </c>
      <c r="O269" s="182" t="s">
        <v>2197</v>
      </c>
      <c r="P269" s="182" t="s">
        <v>2197</v>
      </c>
      <c r="Q269" s="182" t="s">
        <v>1886</v>
      </c>
      <c r="R269" s="186">
        <f t="shared" si="39"/>
        <v>5.9440332122855741E-3</v>
      </c>
      <c r="S269" s="186">
        <f t="shared" si="40"/>
        <v>5.9440332122855741E-3</v>
      </c>
      <c r="T269" s="186">
        <f t="shared" si="41"/>
        <v>6.1221951896126767E-3</v>
      </c>
      <c r="U269" s="186">
        <f t="shared" si="42"/>
        <v>6.1199676215463027E-4</v>
      </c>
      <c r="V269" s="187" t="b">
        <f t="shared" si="43"/>
        <v>0</v>
      </c>
      <c r="W269" s="188" t="str">
        <f t="shared" si="44"/>
        <v>401</v>
      </c>
      <c r="X269" s="181" t="s">
        <v>2423</v>
      </c>
      <c r="Y269" s="181" t="b">
        <f t="shared" si="38"/>
        <v>1</v>
      </c>
    </row>
    <row r="270" spans="1:25" s="181" customFormat="1" ht="14.5">
      <c r="A270" s="181" t="s">
        <v>2425</v>
      </c>
      <c r="B270" s="182" t="s">
        <v>2426</v>
      </c>
      <c r="C270" s="182" t="s">
        <v>1877</v>
      </c>
      <c r="D270" s="183">
        <v>401110</v>
      </c>
      <c r="E270" s="184">
        <v>66</v>
      </c>
      <c r="F270" s="184">
        <v>66</v>
      </c>
      <c r="G270" s="184">
        <v>66</v>
      </c>
      <c r="H270" s="184">
        <v>66</v>
      </c>
      <c r="I270" s="184">
        <v>66</v>
      </c>
      <c r="J270" s="184">
        <v>66</v>
      </c>
      <c r="K270" s="184">
        <v>66</v>
      </c>
      <c r="L270" s="184">
        <v>66</v>
      </c>
      <c r="M270" s="185">
        <v>66</v>
      </c>
      <c r="N270" s="182" t="s">
        <v>2338</v>
      </c>
      <c r="O270" s="182" t="s">
        <v>2197</v>
      </c>
      <c r="P270" s="182" t="s">
        <v>2197</v>
      </c>
      <c r="Q270" s="182" t="s">
        <v>1886</v>
      </c>
      <c r="R270" s="186">
        <f t="shared" si="39"/>
        <v>2.0432614167231662E-3</v>
      </c>
      <c r="S270" s="186">
        <f t="shared" si="40"/>
        <v>2.0432614167231662E-3</v>
      </c>
      <c r="T270" s="186">
        <f t="shared" si="41"/>
        <v>2.1045045964293574E-3</v>
      </c>
      <c r="U270" s="186">
        <f t="shared" si="42"/>
        <v>2.1037388699065416E-4</v>
      </c>
      <c r="V270" s="187" t="b">
        <f t="shared" si="43"/>
        <v>0</v>
      </c>
      <c r="W270" s="188" t="str">
        <f t="shared" si="44"/>
        <v>401</v>
      </c>
      <c r="X270" s="181" t="s">
        <v>2425</v>
      </c>
      <c r="Y270" s="181" t="b">
        <f t="shared" si="38"/>
        <v>1</v>
      </c>
    </row>
    <row r="271" spans="1:25" s="181" customFormat="1" ht="14.5">
      <c r="A271" s="181" t="s">
        <v>2427</v>
      </c>
      <c r="B271" s="182" t="s">
        <v>2428</v>
      </c>
      <c r="C271" s="182" t="s">
        <v>1877</v>
      </c>
      <c r="D271" s="183">
        <v>401111</v>
      </c>
      <c r="E271" s="184">
        <v>71</v>
      </c>
      <c r="F271" s="184">
        <v>71</v>
      </c>
      <c r="G271" s="184">
        <v>71</v>
      </c>
      <c r="H271" s="184">
        <v>71</v>
      </c>
      <c r="I271" s="184">
        <v>71</v>
      </c>
      <c r="J271" s="184">
        <v>71</v>
      </c>
      <c r="K271" s="184">
        <v>71</v>
      </c>
      <c r="L271" s="184">
        <v>71</v>
      </c>
      <c r="M271" s="185">
        <v>71</v>
      </c>
      <c r="N271" s="182" t="s">
        <v>2338</v>
      </c>
      <c r="O271" s="182" t="s">
        <v>2197</v>
      </c>
      <c r="P271" s="182" t="s">
        <v>2197</v>
      </c>
      <c r="Q271" s="182" t="s">
        <v>1886</v>
      </c>
      <c r="R271" s="186">
        <f t="shared" si="39"/>
        <v>2.1980539482931031E-3</v>
      </c>
      <c r="S271" s="186">
        <f t="shared" si="40"/>
        <v>2.1980539482931031E-3</v>
      </c>
      <c r="T271" s="186">
        <f t="shared" si="41"/>
        <v>2.2639367628255209E-3</v>
      </c>
      <c r="U271" s="186">
        <f t="shared" si="42"/>
        <v>2.2631130267176432E-4</v>
      </c>
      <c r="V271" s="187" t="b">
        <f t="shared" si="43"/>
        <v>0</v>
      </c>
      <c r="W271" s="188" t="str">
        <f t="shared" si="44"/>
        <v>401</v>
      </c>
      <c r="X271" s="181" t="s">
        <v>2427</v>
      </c>
      <c r="Y271" s="181" t="b">
        <f t="shared" si="38"/>
        <v>1</v>
      </c>
    </row>
    <row r="272" spans="1:25" s="181" customFormat="1" ht="14.5">
      <c r="A272" s="181" t="s">
        <v>2429</v>
      </c>
      <c r="B272" s="182" t="s">
        <v>2430</v>
      </c>
      <c r="C272" s="182" t="s">
        <v>1877</v>
      </c>
      <c r="D272" s="183">
        <v>401112</v>
      </c>
      <c r="E272" s="184">
        <v>121.5</v>
      </c>
      <c r="F272" s="184">
        <v>120.5</v>
      </c>
      <c r="G272" s="184">
        <v>120.5</v>
      </c>
      <c r="H272" s="184">
        <v>121.5</v>
      </c>
      <c r="I272" s="184">
        <v>121.5</v>
      </c>
      <c r="J272" s="184">
        <v>120.5</v>
      </c>
      <c r="K272" s="184">
        <v>121.5</v>
      </c>
      <c r="L272" s="184">
        <v>121.5</v>
      </c>
      <c r="M272" s="185">
        <v>121.5</v>
      </c>
      <c r="N272" s="182" t="s">
        <v>2338</v>
      </c>
      <c r="O272" s="182" t="s">
        <v>2197</v>
      </c>
      <c r="P272" s="182" t="s">
        <v>2197</v>
      </c>
      <c r="Q272" s="182" t="s">
        <v>1886</v>
      </c>
      <c r="R272" s="186">
        <f t="shared" si="39"/>
        <v>3.7614585171494653E-3</v>
      </c>
      <c r="S272" s="186">
        <f t="shared" si="40"/>
        <v>3.7614585171494653E-3</v>
      </c>
      <c r="T272" s="186">
        <f t="shared" si="41"/>
        <v>3.8742016434267718E-3</v>
      </c>
      <c r="U272" s="186">
        <f t="shared" si="42"/>
        <v>3.87279201050977E-4</v>
      </c>
      <c r="V272" s="187" t="b">
        <f t="shared" si="43"/>
        <v>0</v>
      </c>
      <c r="W272" s="188" t="str">
        <f t="shared" si="44"/>
        <v>401</v>
      </c>
      <c r="X272" s="181" t="s">
        <v>2429</v>
      </c>
      <c r="Y272" s="181" t="b">
        <f t="shared" si="38"/>
        <v>1</v>
      </c>
    </row>
    <row r="273" spans="1:25" s="181" customFormat="1" ht="14.5">
      <c r="A273" s="181" t="s">
        <v>2431</v>
      </c>
      <c r="B273" s="182" t="s">
        <v>2432</v>
      </c>
      <c r="C273" s="182" t="s">
        <v>1877</v>
      </c>
      <c r="D273" s="183">
        <v>401113</v>
      </c>
      <c r="E273" s="184">
        <v>18</v>
      </c>
      <c r="F273" s="184">
        <v>18</v>
      </c>
      <c r="G273" s="184">
        <v>18</v>
      </c>
      <c r="H273" s="184">
        <v>18</v>
      </c>
      <c r="I273" s="184">
        <v>18</v>
      </c>
      <c r="J273" s="184">
        <v>18</v>
      </c>
      <c r="K273" s="184">
        <v>18</v>
      </c>
      <c r="L273" s="184">
        <v>18</v>
      </c>
      <c r="M273" s="185">
        <v>18</v>
      </c>
      <c r="N273" s="182" t="s">
        <v>2338</v>
      </c>
      <c r="O273" s="182" t="s">
        <v>2197</v>
      </c>
      <c r="P273" s="182" t="s">
        <v>2197</v>
      </c>
      <c r="Q273" s="182" t="s">
        <v>1886</v>
      </c>
      <c r="R273" s="186">
        <f t="shared" si="39"/>
        <v>5.5725311365177263E-4</v>
      </c>
      <c r="S273" s="186">
        <f t="shared" si="40"/>
        <v>5.5725311365177263E-4</v>
      </c>
      <c r="T273" s="186">
        <f t="shared" si="41"/>
        <v>5.7395579902618844E-4</v>
      </c>
      <c r="U273" s="186">
        <f t="shared" si="42"/>
        <v>5.7374696451996588E-5</v>
      </c>
      <c r="V273" s="187" t="b">
        <f t="shared" si="43"/>
        <v>0</v>
      </c>
      <c r="W273" s="188" t="str">
        <f t="shared" si="44"/>
        <v>401</v>
      </c>
      <c r="X273" s="181" t="s">
        <v>2431</v>
      </c>
      <c r="Y273" s="181" t="b">
        <f t="shared" si="38"/>
        <v>1</v>
      </c>
    </row>
    <row r="274" spans="1:25" s="181" customFormat="1" ht="14.5">
      <c r="A274" s="181" t="s">
        <v>2433</v>
      </c>
      <c r="B274" s="182" t="s">
        <v>2434</v>
      </c>
      <c r="C274" s="182" t="s">
        <v>1877</v>
      </c>
      <c r="D274" s="183">
        <v>401114</v>
      </c>
      <c r="E274" s="184">
        <v>24</v>
      </c>
      <c r="F274" s="184">
        <v>24</v>
      </c>
      <c r="G274" s="184">
        <v>24</v>
      </c>
      <c r="H274" s="184">
        <v>24</v>
      </c>
      <c r="I274" s="184">
        <v>24</v>
      </c>
      <c r="J274" s="184">
        <v>24</v>
      </c>
      <c r="K274" s="184">
        <v>24</v>
      </c>
      <c r="L274" s="184">
        <v>24</v>
      </c>
      <c r="M274" s="185">
        <v>24</v>
      </c>
      <c r="N274" s="182" t="s">
        <v>2338</v>
      </c>
      <c r="O274" s="182" t="s">
        <v>2197</v>
      </c>
      <c r="P274" s="182" t="s">
        <v>2197</v>
      </c>
      <c r="Q274" s="182" t="s">
        <v>1886</v>
      </c>
      <c r="R274" s="186">
        <f t="shared" si="39"/>
        <v>7.4300415153569677E-4</v>
      </c>
      <c r="S274" s="186">
        <f t="shared" si="40"/>
        <v>7.4300415153569677E-4</v>
      </c>
      <c r="T274" s="186">
        <f t="shared" si="41"/>
        <v>7.6527439870158458E-4</v>
      </c>
      <c r="U274" s="186">
        <f t="shared" si="42"/>
        <v>7.6499595269328784E-5</v>
      </c>
      <c r="V274" s="187" t="b">
        <f t="shared" si="43"/>
        <v>0</v>
      </c>
      <c r="W274" s="188" t="str">
        <f t="shared" si="44"/>
        <v>401</v>
      </c>
      <c r="X274" s="181" t="s">
        <v>2433</v>
      </c>
      <c r="Y274" s="181" t="b">
        <f t="shared" si="38"/>
        <v>1</v>
      </c>
    </row>
    <row r="275" spans="1:25" s="181" customFormat="1" ht="14.5">
      <c r="A275" s="181" t="s">
        <v>2435</v>
      </c>
      <c r="B275" s="182" t="s">
        <v>2436</v>
      </c>
      <c r="C275" s="182" t="s">
        <v>1877</v>
      </c>
      <c r="D275" s="183">
        <v>401115</v>
      </c>
      <c r="E275" s="184">
        <v>140</v>
      </c>
      <c r="F275" s="184">
        <v>141</v>
      </c>
      <c r="G275" s="184">
        <v>141</v>
      </c>
      <c r="H275" s="184">
        <v>141</v>
      </c>
      <c r="I275" s="184">
        <v>141</v>
      </c>
      <c r="J275" s="184">
        <v>140</v>
      </c>
      <c r="K275" s="184">
        <v>140</v>
      </c>
      <c r="L275" s="184">
        <v>140</v>
      </c>
      <c r="M275" s="185">
        <v>140</v>
      </c>
      <c r="N275" s="182" t="s">
        <v>2338</v>
      </c>
      <c r="O275" s="182" t="s">
        <v>2197</v>
      </c>
      <c r="P275" s="182" t="s">
        <v>2197</v>
      </c>
      <c r="Q275" s="182" t="s">
        <v>1886</v>
      </c>
      <c r="R275" s="186">
        <f t="shared" si="39"/>
        <v>4.3341908839582312E-3</v>
      </c>
      <c r="S275" s="186">
        <f t="shared" si="40"/>
        <v>4.3341908839582312E-3</v>
      </c>
      <c r="T275" s="186">
        <f t="shared" si="41"/>
        <v>4.4641006590925769E-3</v>
      </c>
      <c r="U275" s="186">
        <f t="shared" si="42"/>
        <v>4.4624763907108461E-4</v>
      </c>
      <c r="V275" s="187" t="b">
        <f t="shared" si="43"/>
        <v>0</v>
      </c>
      <c r="W275" s="188" t="str">
        <f t="shared" si="44"/>
        <v>401</v>
      </c>
      <c r="X275" s="181" t="s">
        <v>2435</v>
      </c>
      <c r="Y275" s="181" t="b">
        <f t="shared" si="38"/>
        <v>1</v>
      </c>
    </row>
    <row r="276" spans="1:25" s="181" customFormat="1" ht="14.5">
      <c r="A276" s="181" t="s">
        <v>2437</v>
      </c>
      <c r="B276" s="182" t="s">
        <v>2438</v>
      </c>
      <c r="C276" s="182" t="s">
        <v>1877</v>
      </c>
      <c r="D276" s="183">
        <v>401116</v>
      </c>
      <c r="E276" s="184">
        <v>193.8</v>
      </c>
      <c r="F276" s="184">
        <v>194.8</v>
      </c>
      <c r="G276" s="184">
        <v>195.8</v>
      </c>
      <c r="H276" s="184">
        <v>195.8</v>
      </c>
      <c r="I276" s="184">
        <v>195.8</v>
      </c>
      <c r="J276" s="184">
        <v>195.8</v>
      </c>
      <c r="K276" s="184">
        <v>196.8</v>
      </c>
      <c r="L276" s="184">
        <v>196.8</v>
      </c>
      <c r="M276" s="185">
        <v>196.8</v>
      </c>
      <c r="N276" s="182" t="s">
        <v>2338</v>
      </c>
      <c r="O276" s="182" t="s">
        <v>2197</v>
      </c>
      <c r="P276" s="182" t="s">
        <v>2197</v>
      </c>
      <c r="Q276" s="182" t="s">
        <v>1886</v>
      </c>
      <c r="R276" s="186">
        <f t="shared" si="39"/>
        <v>6.0926340425927145E-3</v>
      </c>
      <c r="S276" s="186">
        <f t="shared" si="40"/>
        <v>6.0926340425927145E-3</v>
      </c>
      <c r="T276" s="186">
        <f t="shared" si="41"/>
        <v>6.2752500693529934E-3</v>
      </c>
      <c r="U276" s="186">
        <f t="shared" si="42"/>
        <v>6.2729668120849614E-4</v>
      </c>
      <c r="V276" s="187" t="b">
        <f t="shared" si="43"/>
        <v>0</v>
      </c>
      <c r="W276" s="188" t="str">
        <f t="shared" si="44"/>
        <v>401</v>
      </c>
      <c r="X276" s="181" t="s">
        <v>2437</v>
      </c>
      <c r="Y276" s="181" t="b">
        <f t="shared" si="38"/>
        <v>1</v>
      </c>
    </row>
    <row r="277" spans="1:25" s="181" customFormat="1" ht="14.5">
      <c r="A277" s="181" t="s">
        <v>2439</v>
      </c>
      <c r="B277" s="182" t="s">
        <v>2440</v>
      </c>
      <c r="C277" s="182" t="s">
        <v>1877</v>
      </c>
      <c r="D277" s="183">
        <v>401117</v>
      </c>
      <c r="E277" s="184">
        <v>48</v>
      </c>
      <c r="F277" s="184">
        <v>48</v>
      </c>
      <c r="G277" s="184">
        <v>48</v>
      </c>
      <c r="H277" s="184">
        <v>48</v>
      </c>
      <c r="I277" s="184">
        <v>48</v>
      </c>
      <c r="J277" s="184">
        <v>48</v>
      </c>
      <c r="K277" s="184">
        <v>48</v>
      </c>
      <c r="L277" s="184">
        <v>48</v>
      </c>
      <c r="M277" s="185">
        <v>48</v>
      </c>
      <c r="N277" s="182" t="s">
        <v>2338</v>
      </c>
      <c r="O277" s="182" t="s">
        <v>2197</v>
      </c>
      <c r="P277" s="182" t="s">
        <v>2197</v>
      </c>
      <c r="Q277" s="182" t="s">
        <v>1886</v>
      </c>
      <c r="R277" s="186">
        <f t="shared" si="39"/>
        <v>1.4860083030713935E-3</v>
      </c>
      <c r="S277" s="186">
        <f t="shared" si="40"/>
        <v>1.4860083030713935E-3</v>
      </c>
      <c r="T277" s="186">
        <f t="shared" si="41"/>
        <v>1.5305487974031692E-3</v>
      </c>
      <c r="U277" s="186">
        <f t="shared" si="42"/>
        <v>1.5299919053865757E-4</v>
      </c>
      <c r="V277" s="187" t="b">
        <f t="shared" si="43"/>
        <v>0</v>
      </c>
      <c r="W277" s="188" t="str">
        <f t="shared" si="44"/>
        <v>401</v>
      </c>
      <c r="X277" s="181" t="s">
        <v>2439</v>
      </c>
      <c r="Y277" s="181" t="b">
        <f t="shared" si="38"/>
        <v>1</v>
      </c>
    </row>
    <row r="278" spans="1:25" s="181" customFormat="1" ht="14.5">
      <c r="A278" s="181" t="s">
        <v>2441</v>
      </c>
      <c r="B278" s="182" t="s">
        <v>2442</v>
      </c>
      <c r="C278" s="182" t="s">
        <v>1877</v>
      </c>
      <c r="D278" s="183">
        <v>401118</v>
      </c>
      <c r="E278" s="184">
        <v>95</v>
      </c>
      <c r="F278" s="184">
        <v>95</v>
      </c>
      <c r="G278" s="184">
        <v>95</v>
      </c>
      <c r="H278" s="184">
        <v>96</v>
      </c>
      <c r="I278" s="184">
        <v>96</v>
      </c>
      <c r="J278" s="184">
        <v>96</v>
      </c>
      <c r="K278" s="184">
        <v>96</v>
      </c>
      <c r="L278" s="184">
        <v>96</v>
      </c>
      <c r="M278" s="185">
        <v>96</v>
      </c>
      <c r="N278" s="182" t="s">
        <v>2338</v>
      </c>
      <c r="O278" s="182" t="s">
        <v>2197</v>
      </c>
      <c r="P278" s="182" t="s">
        <v>2197</v>
      </c>
      <c r="Q278" s="182" t="s">
        <v>1886</v>
      </c>
      <c r="R278" s="186">
        <f t="shared" si="39"/>
        <v>2.9720166061427871E-3</v>
      </c>
      <c r="S278" s="186">
        <f t="shared" si="40"/>
        <v>2.9720166061427871E-3</v>
      </c>
      <c r="T278" s="186">
        <f t="shared" si="41"/>
        <v>3.0610975948063383E-3</v>
      </c>
      <c r="U278" s="186">
        <f t="shared" si="42"/>
        <v>3.0599838107731514E-4</v>
      </c>
      <c r="V278" s="187" t="b">
        <f t="shared" si="43"/>
        <v>0</v>
      </c>
      <c r="W278" s="188" t="str">
        <f t="shared" si="44"/>
        <v>401</v>
      </c>
      <c r="X278" s="181" t="s">
        <v>2441</v>
      </c>
      <c r="Y278" s="181" t="b">
        <f t="shared" si="38"/>
        <v>1</v>
      </c>
    </row>
    <row r="279" spans="1:25" s="181" customFormat="1" ht="14.5">
      <c r="A279" s="181" t="s">
        <v>2443</v>
      </c>
      <c r="B279" s="182" t="s">
        <v>2444</v>
      </c>
      <c r="C279" s="182" t="s">
        <v>1877</v>
      </c>
      <c r="D279" s="183">
        <v>401119</v>
      </c>
      <c r="E279" s="184">
        <v>10</v>
      </c>
      <c r="F279" s="184">
        <v>10</v>
      </c>
      <c r="G279" s="184">
        <v>10</v>
      </c>
      <c r="H279" s="184">
        <v>10</v>
      </c>
      <c r="I279" s="184">
        <v>10</v>
      </c>
      <c r="J279" s="184">
        <v>10</v>
      </c>
      <c r="K279" s="184">
        <v>10</v>
      </c>
      <c r="L279" s="184">
        <v>10</v>
      </c>
      <c r="M279" s="185">
        <v>10</v>
      </c>
      <c r="N279" s="182" t="s">
        <v>2338</v>
      </c>
      <c r="O279" s="182" t="s">
        <v>2197</v>
      </c>
      <c r="P279" s="182" t="s">
        <v>2197</v>
      </c>
      <c r="Q279" s="182" t="s">
        <v>1886</v>
      </c>
      <c r="R279" s="186">
        <f t="shared" si="39"/>
        <v>3.0958506313987367E-4</v>
      </c>
      <c r="S279" s="186">
        <f t="shared" si="40"/>
        <v>3.0958506313987367E-4</v>
      </c>
      <c r="T279" s="186">
        <f t="shared" si="41"/>
        <v>3.1886433279232687E-4</v>
      </c>
      <c r="U279" s="186">
        <f t="shared" si="42"/>
        <v>3.1874831362220324E-5</v>
      </c>
      <c r="V279" s="187" t="b">
        <f t="shared" si="43"/>
        <v>0</v>
      </c>
      <c r="W279" s="188" t="str">
        <f t="shared" si="44"/>
        <v>401</v>
      </c>
      <c r="X279" s="181" t="s">
        <v>2443</v>
      </c>
      <c r="Y279" s="181" t="b">
        <f t="shared" si="38"/>
        <v>1</v>
      </c>
    </row>
    <row r="280" spans="1:25" s="181" customFormat="1" ht="14.5">
      <c r="A280" s="181" t="s">
        <v>2445</v>
      </c>
      <c r="B280" s="182" t="s">
        <v>2446</v>
      </c>
      <c r="C280" s="182" t="s">
        <v>1877</v>
      </c>
      <c r="D280" s="183">
        <v>401120</v>
      </c>
      <c r="E280" s="184">
        <v>38</v>
      </c>
      <c r="F280" s="184">
        <v>38</v>
      </c>
      <c r="G280" s="184">
        <v>38</v>
      </c>
      <c r="H280" s="184">
        <v>38</v>
      </c>
      <c r="I280" s="184">
        <v>38</v>
      </c>
      <c r="J280" s="184">
        <v>38</v>
      </c>
      <c r="K280" s="184">
        <v>38</v>
      </c>
      <c r="L280" s="184">
        <v>38</v>
      </c>
      <c r="M280" s="185">
        <v>38</v>
      </c>
      <c r="N280" s="182" t="s">
        <v>2338</v>
      </c>
      <c r="O280" s="182" t="s">
        <v>2197</v>
      </c>
      <c r="P280" s="182" t="s">
        <v>2197</v>
      </c>
      <c r="Q280" s="182" t="s">
        <v>1886</v>
      </c>
      <c r="R280" s="186">
        <f t="shared" si="39"/>
        <v>1.17642323993152E-3</v>
      </c>
      <c r="S280" s="186">
        <f t="shared" si="40"/>
        <v>1.17642323993152E-3</v>
      </c>
      <c r="T280" s="186">
        <f t="shared" si="41"/>
        <v>1.2116844646108422E-3</v>
      </c>
      <c r="U280" s="186">
        <f t="shared" si="42"/>
        <v>1.2112435917643725E-4</v>
      </c>
      <c r="V280" s="187" t="b">
        <f t="shared" si="43"/>
        <v>0</v>
      </c>
      <c r="W280" s="188" t="str">
        <f t="shared" si="44"/>
        <v>401</v>
      </c>
      <c r="X280" s="181" t="s">
        <v>2445</v>
      </c>
      <c r="Y280" s="181" t="b">
        <f t="shared" si="38"/>
        <v>1</v>
      </c>
    </row>
    <row r="281" spans="1:25" s="181" customFormat="1" ht="14.5">
      <c r="A281" s="181" t="s">
        <v>2447</v>
      </c>
      <c r="B281" s="182" t="s">
        <v>2448</v>
      </c>
      <c r="C281" s="182" t="s">
        <v>1877</v>
      </c>
      <c r="D281" s="183">
        <v>401121</v>
      </c>
      <c r="E281" s="184">
        <v>62</v>
      </c>
      <c r="F281" s="184">
        <v>62</v>
      </c>
      <c r="G281" s="184">
        <v>62</v>
      </c>
      <c r="H281" s="184">
        <v>62</v>
      </c>
      <c r="I281" s="184">
        <v>62</v>
      </c>
      <c r="J281" s="184">
        <v>62</v>
      </c>
      <c r="K281" s="184">
        <v>62</v>
      </c>
      <c r="L281" s="184">
        <v>62</v>
      </c>
      <c r="M281" s="185">
        <v>62</v>
      </c>
      <c r="N281" s="182" t="s">
        <v>2338</v>
      </c>
      <c r="O281" s="182" t="s">
        <v>2197</v>
      </c>
      <c r="P281" s="182" t="s">
        <v>2197</v>
      </c>
      <c r="Q281" s="182" t="s">
        <v>1886</v>
      </c>
      <c r="R281" s="186">
        <f t="shared" si="39"/>
        <v>1.9194273914672167E-3</v>
      </c>
      <c r="S281" s="186">
        <f t="shared" si="40"/>
        <v>1.9194273914672167E-3</v>
      </c>
      <c r="T281" s="186">
        <f t="shared" si="41"/>
        <v>1.9769588633124268E-3</v>
      </c>
      <c r="U281" s="186">
        <f t="shared" si="42"/>
        <v>1.9762395444576603E-4</v>
      </c>
      <c r="V281" s="187" t="b">
        <f t="shared" si="43"/>
        <v>0</v>
      </c>
      <c r="W281" s="188" t="str">
        <f t="shared" si="44"/>
        <v>401</v>
      </c>
      <c r="X281" s="181" t="s">
        <v>2447</v>
      </c>
      <c r="Y281" s="181" t="b">
        <f t="shared" si="38"/>
        <v>1</v>
      </c>
    </row>
    <row r="282" spans="1:25" s="181" customFormat="1" ht="14.5">
      <c r="A282" s="181" t="s">
        <v>2449</v>
      </c>
      <c r="B282" s="182" t="s">
        <v>2450</v>
      </c>
      <c r="C282" s="182" t="s">
        <v>1877</v>
      </c>
      <c r="D282" s="183">
        <v>401122</v>
      </c>
      <c r="E282" s="184">
        <v>162</v>
      </c>
      <c r="F282" s="184">
        <v>162</v>
      </c>
      <c r="G282" s="184">
        <v>162</v>
      </c>
      <c r="H282" s="184">
        <v>162</v>
      </c>
      <c r="I282" s="184">
        <v>162</v>
      </c>
      <c r="J282" s="184">
        <v>162</v>
      </c>
      <c r="K282" s="184">
        <v>162</v>
      </c>
      <c r="L282" s="184">
        <v>162</v>
      </c>
      <c r="M282" s="185">
        <v>162</v>
      </c>
      <c r="N282" s="182" t="s">
        <v>2338</v>
      </c>
      <c r="O282" s="182" t="s">
        <v>2197</v>
      </c>
      <c r="P282" s="182" t="s">
        <v>2197</v>
      </c>
      <c r="Q282" s="182" t="s">
        <v>1886</v>
      </c>
      <c r="R282" s="186">
        <f t="shared" si="39"/>
        <v>5.0152780228659537E-3</v>
      </c>
      <c r="S282" s="186">
        <f t="shared" si="40"/>
        <v>5.0152780228659537E-3</v>
      </c>
      <c r="T282" s="186">
        <f t="shared" si="41"/>
        <v>5.1656021912356957E-3</v>
      </c>
      <c r="U282" s="186">
        <f t="shared" si="42"/>
        <v>5.1637226806796927E-4</v>
      </c>
      <c r="V282" s="187" t="b">
        <f t="shared" si="43"/>
        <v>0</v>
      </c>
      <c r="W282" s="188" t="str">
        <f t="shared" si="44"/>
        <v>401</v>
      </c>
      <c r="X282" s="181" t="s">
        <v>2449</v>
      </c>
      <c r="Y282" s="181" t="b">
        <f t="shared" si="38"/>
        <v>1</v>
      </c>
    </row>
    <row r="283" spans="1:25" s="181" customFormat="1" ht="14.5">
      <c r="A283" s="181" t="s">
        <v>2451</v>
      </c>
      <c r="B283" s="182" t="s">
        <v>2452</v>
      </c>
      <c r="C283" s="182" t="s">
        <v>1877</v>
      </c>
      <c r="D283" s="183">
        <v>401123</v>
      </c>
      <c r="E283" s="184">
        <v>30</v>
      </c>
      <c r="F283" s="184">
        <v>30</v>
      </c>
      <c r="G283" s="184">
        <v>30</v>
      </c>
      <c r="H283" s="184">
        <v>30</v>
      </c>
      <c r="I283" s="184">
        <v>30</v>
      </c>
      <c r="J283" s="184">
        <v>30</v>
      </c>
      <c r="K283" s="184">
        <v>30</v>
      </c>
      <c r="L283" s="184">
        <v>30</v>
      </c>
      <c r="M283" s="185">
        <v>30</v>
      </c>
      <c r="N283" s="182" t="s">
        <v>2338</v>
      </c>
      <c r="O283" s="182" t="s">
        <v>2197</v>
      </c>
      <c r="P283" s="182" t="s">
        <v>2197</v>
      </c>
      <c r="Q283" s="182" t="s">
        <v>1886</v>
      </c>
      <c r="R283" s="186">
        <f t="shared" si="39"/>
        <v>9.2875518941962101E-4</v>
      </c>
      <c r="S283" s="186">
        <f t="shared" si="40"/>
        <v>9.2875518941962101E-4</v>
      </c>
      <c r="T283" s="186">
        <f t="shared" si="41"/>
        <v>9.5659299837698073E-4</v>
      </c>
      <c r="U283" s="186">
        <f t="shared" si="42"/>
        <v>9.562449408666098E-5</v>
      </c>
      <c r="V283" s="187" t="b">
        <f t="shared" si="43"/>
        <v>0</v>
      </c>
      <c r="W283" s="188" t="str">
        <f t="shared" si="44"/>
        <v>401</v>
      </c>
      <c r="X283" s="181" t="s">
        <v>2451</v>
      </c>
      <c r="Y283" s="181" t="b">
        <f t="shared" si="38"/>
        <v>1</v>
      </c>
    </row>
    <row r="284" spans="1:25" s="181" customFormat="1" ht="14.5">
      <c r="A284" s="181" t="s">
        <v>2453</v>
      </c>
      <c r="B284" s="182" t="s">
        <v>2454</v>
      </c>
      <c r="C284" s="182" t="s">
        <v>1877</v>
      </c>
      <c r="D284" s="183">
        <v>401124</v>
      </c>
      <c r="E284" s="184">
        <v>21</v>
      </c>
      <c r="F284" s="184">
        <v>21</v>
      </c>
      <c r="G284" s="184">
        <v>21</v>
      </c>
      <c r="H284" s="184">
        <v>21</v>
      </c>
      <c r="I284" s="184">
        <v>21</v>
      </c>
      <c r="J284" s="184">
        <v>21</v>
      </c>
      <c r="K284" s="184">
        <v>21</v>
      </c>
      <c r="L284" s="184">
        <v>21</v>
      </c>
      <c r="M284" s="185">
        <v>21</v>
      </c>
      <c r="N284" s="182" t="s">
        <v>2338</v>
      </c>
      <c r="O284" s="182" t="s">
        <v>2197</v>
      </c>
      <c r="P284" s="182" t="s">
        <v>2197</v>
      </c>
      <c r="Q284" s="182" t="s">
        <v>1886</v>
      </c>
      <c r="R284" s="186">
        <f t="shared" si="39"/>
        <v>6.501286325937347E-4</v>
      </c>
      <c r="S284" s="186">
        <f t="shared" si="40"/>
        <v>6.501286325937347E-4</v>
      </c>
      <c r="T284" s="186">
        <f t="shared" si="41"/>
        <v>6.6961509886388651E-4</v>
      </c>
      <c r="U284" s="186">
        <f t="shared" si="42"/>
        <v>6.6937145860662686E-5</v>
      </c>
      <c r="V284" s="187" t="b">
        <f t="shared" si="43"/>
        <v>0</v>
      </c>
      <c r="W284" s="188" t="str">
        <f t="shared" si="44"/>
        <v>401</v>
      </c>
      <c r="X284" s="181" t="s">
        <v>2453</v>
      </c>
      <c r="Y284" s="181" t="b">
        <f t="shared" si="38"/>
        <v>1</v>
      </c>
    </row>
    <row r="285" spans="1:25" s="181" customFormat="1" ht="14.5">
      <c r="A285" s="181" t="s">
        <v>2455</v>
      </c>
      <c r="B285" s="182" t="s">
        <v>2456</v>
      </c>
      <c r="C285" s="182" t="s">
        <v>1877</v>
      </c>
      <c r="D285" s="183">
        <v>401125</v>
      </c>
      <c r="E285" s="184">
        <v>35</v>
      </c>
      <c r="F285" s="184">
        <v>35</v>
      </c>
      <c r="G285" s="184">
        <v>35</v>
      </c>
      <c r="H285" s="184">
        <v>35</v>
      </c>
      <c r="I285" s="184">
        <v>35</v>
      </c>
      <c r="J285" s="184">
        <v>35</v>
      </c>
      <c r="K285" s="184">
        <v>35</v>
      </c>
      <c r="L285" s="184">
        <v>35</v>
      </c>
      <c r="M285" s="185">
        <v>35</v>
      </c>
      <c r="N285" s="182" t="s">
        <v>2338</v>
      </c>
      <c r="O285" s="182" t="s">
        <v>2197</v>
      </c>
      <c r="P285" s="182" t="s">
        <v>2197</v>
      </c>
      <c r="Q285" s="182" t="s">
        <v>1886</v>
      </c>
      <c r="R285" s="186">
        <f t="shared" si="39"/>
        <v>1.0835477209895578E-3</v>
      </c>
      <c r="S285" s="186">
        <f t="shared" si="40"/>
        <v>1.0835477209895578E-3</v>
      </c>
      <c r="T285" s="186">
        <f t="shared" si="41"/>
        <v>1.1160251647731442E-3</v>
      </c>
      <c r="U285" s="186">
        <f t="shared" si="42"/>
        <v>1.1156190976777115E-4</v>
      </c>
      <c r="V285" s="187" t="b">
        <f t="shared" si="43"/>
        <v>0</v>
      </c>
      <c r="W285" s="188" t="str">
        <f t="shared" si="44"/>
        <v>401</v>
      </c>
      <c r="X285" s="181" t="s">
        <v>2455</v>
      </c>
      <c r="Y285" s="181" t="b">
        <f t="shared" si="38"/>
        <v>1</v>
      </c>
    </row>
    <row r="286" spans="1:25" s="181" customFormat="1" ht="14.5">
      <c r="A286" s="181" t="s">
        <v>2457</v>
      </c>
      <c r="B286" s="182" t="s">
        <v>2458</v>
      </c>
      <c r="C286" s="182" t="s">
        <v>1877</v>
      </c>
      <c r="D286" s="183">
        <v>401126</v>
      </c>
      <c r="E286" s="184">
        <v>24</v>
      </c>
      <c r="F286" s="184">
        <v>24</v>
      </c>
      <c r="G286" s="184">
        <v>24</v>
      </c>
      <c r="H286" s="184">
        <v>24</v>
      </c>
      <c r="I286" s="184">
        <v>24</v>
      </c>
      <c r="J286" s="184">
        <v>24</v>
      </c>
      <c r="K286" s="184">
        <v>24</v>
      </c>
      <c r="L286" s="184">
        <v>24</v>
      </c>
      <c r="M286" s="185">
        <v>24</v>
      </c>
      <c r="N286" s="182" t="s">
        <v>2338</v>
      </c>
      <c r="O286" s="182" t="s">
        <v>2197</v>
      </c>
      <c r="P286" s="182" t="s">
        <v>2197</v>
      </c>
      <c r="Q286" s="182" t="s">
        <v>1886</v>
      </c>
      <c r="R286" s="186">
        <f t="shared" si="39"/>
        <v>7.4300415153569677E-4</v>
      </c>
      <c r="S286" s="186">
        <f t="shared" si="40"/>
        <v>7.4300415153569677E-4</v>
      </c>
      <c r="T286" s="186">
        <f t="shared" si="41"/>
        <v>7.6527439870158458E-4</v>
      </c>
      <c r="U286" s="186">
        <f t="shared" si="42"/>
        <v>7.6499595269328784E-5</v>
      </c>
      <c r="V286" s="187" t="b">
        <f t="shared" si="43"/>
        <v>0</v>
      </c>
      <c r="W286" s="188" t="str">
        <f t="shared" si="44"/>
        <v>401</v>
      </c>
      <c r="X286" s="181" t="s">
        <v>2457</v>
      </c>
      <c r="Y286" s="181" t="b">
        <f t="shared" si="38"/>
        <v>1</v>
      </c>
    </row>
    <row r="287" spans="1:25" s="181" customFormat="1" ht="14.5">
      <c r="A287" s="181" t="s">
        <v>2459</v>
      </c>
      <c r="B287" s="182" t="s">
        <v>2460</v>
      </c>
      <c r="C287" s="182" t="s">
        <v>1877</v>
      </c>
      <c r="D287" s="183">
        <v>401127</v>
      </c>
      <c r="E287" s="184">
        <v>384</v>
      </c>
      <c r="F287" s="184">
        <v>386</v>
      </c>
      <c r="G287" s="184">
        <v>387</v>
      </c>
      <c r="H287" s="184">
        <v>386</v>
      </c>
      <c r="I287" s="184">
        <v>389</v>
      </c>
      <c r="J287" s="184">
        <v>387</v>
      </c>
      <c r="K287" s="184">
        <v>381</v>
      </c>
      <c r="L287" s="184">
        <v>384</v>
      </c>
      <c r="M287" s="185">
        <v>384</v>
      </c>
      <c r="N287" s="182" t="s">
        <v>2338</v>
      </c>
      <c r="O287" s="182" t="s">
        <v>2197</v>
      </c>
      <c r="P287" s="182" t="s">
        <v>2197</v>
      </c>
      <c r="Q287" s="182" t="s">
        <v>1886</v>
      </c>
      <c r="R287" s="186">
        <f t="shared" si="39"/>
        <v>1.1888066424571148E-2</v>
      </c>
      <c r="S287" s="186">
        <f t="shared" si="40"/>
        <v>1.1888066424571148E-2</v>
      </c>
      <c r="T287" s="186">
        <f t="shared" si="41"/>
        <v>1.2244390379225353E-2</v>
      </c>
      <c r="U287" s="186">
        <f t="shared" si="42"/>
        <v>1.2239935243092605E-3</v>
      </c>
      <c r="V287" s="187" t="b">
        <f t="shared" si="43"/>
        <v>0</v>
      </c>
      <c r="W287" s="188" t="str">
        <f t="shared" si="44"/>
        <v>401</v>
      </c>
      <c r="X287" s="181" t="s">
        <v>2459</v>
      </c>
      <c r="Y287" s="181" t="b">
        <f t="shared" si="38"/>
        <v>1</v>
      </c>
    </row>
    <row r="288" spans="1:25" s="181" customFormat="1" ht="14.5">
      <c r="A288" s="181" t="s">
        <v>2461</v>
      </c>
      <c r="B288" s="182" t="s">
        <v>2462</v>
      </c>
      <c r="C288" s="182" t="s">
        <v>1877</v>
      </c>
      <c r="D288" s="183">
        <v>401128</v>
      </c>
      <c r="E288" s="184">
        <v>47</v>
      </c>
      <c r="F288" s="184">
        <v>47</v>
      </c>
      <c r="G288" s="184">
        <v>46</v>
      </c>
      <c r="H288" s="184">
        <v>47</v>
      </c>
      <c r="I288" s="184">
        <v>47</v>
      </c>
      <c r="J288" s="184">
        <v>46</v>
      </c>
      <c r="K288" s="184">
        <v>46</v>
      </c>
      <c r="L288" s="184">
        <v>45</v>
      </c>
      <c r="M288" s="185">
        <v>45</v>
      </c>
      <c r="N288" s="182" t="s">
        <v>2338</v>
      </c>
      <c r="O288" s="182" t="s">
        <v>2197</v>
      </c>
      <c r="P288" s="182" t="s">
        <v>2197</v>
      </c>
      <c r="Q288" s="182" t="s">
        <v>1886</v>
      </c>
      <c r="R288" s="186">
        <f t="shared" si="39"/>
        <v>1.3931327841294316E-3</v>
      </c>
      <c r="S288" s="186">
        <f t="shared" si="40"/>
        <v>1.3931327841294316E-3</v>
      </c>
      <c r="T288" s="186">
        <f t="shared" si="41"/>
        <v>1.434889497565471E-3</v>
      </c>
      <c r="U288" s="186">
        <f t="shared" si="42"/>
        <v>1.4343674112999148E-4</v>
      </c>
      <c r="V288" s="187" t="b">
        <f t="shared" si="43"/>
        <v>0</v>
      </c>
      <c r="W288" s="188" t="str">
        <f t="shared" si="44"/>
        <v>401</v>
      </c>
      <c r="X288" s="181" t="s">
        <v>2461</v>
      </c>
      <c r="Y288" s="181" t="b">
        <f t="shared" si="38"/>
        <v>1</v>
      </c>
    </row>
    <row r="289" spans="1:25" s="181" customFormat="1" ht="14.5">
      <c r="A289" s="181" t="s">
        <v>2463</v>
      </c>
      <c r="B289" s="182" t="s">
        <v>2464</v>
      </c>
      <c r="C289" s="182" t="s">
        <v>1877</v>
      </c>
      <c r="D289" s="183">
        <v>401129</v>
      </c>
      <c r="E289" s="184">
        <v>141</v>
      </c>
      <c r="F289" s="184">
        <v>142</v>
      </c>
      <c r="G289" s="184">
        <v>140</v>
      </c>
      <c r="H289" s="184">
        <v>142</v>
      </c>
      <c r="I289" s="184">
        <v>142</v>
      </c>
      <c r="J289" s="184">
        <v>140</v>
      </c>
      <c r="K289" s="184">
        <v>140</v>
      </c>
      <c r="L289" s="184">
        <v>136</v>
      </c>
      <c r="M289" s="185">
        <v>136</v>
      </c>
      <c r="N289" s="182" t="s">
        <v>2338</v>
      </c>
      <c r="O289" s="182" t="s">
        <v>2197</v>
      </c>
      <c r="P289" s="182" t="s">
        <v>2197</v>
      </c>
      <c r="Q289" s="182" t="s">
        <v>1886</v>
      </c>
      <c r="R289" s="186">
        <f t="shared" si="39"/>
        <v>4.2103568587022822E-3</v>
      </c>
      <c r="S289" s="186">
        <f t="shared" si="40"/>
        <v>4.2103568587022822E-3</v>
      </c>
      <c r="T289" s="186">
        <f t="shared" si="41"/>
        <v>4.3365549259756454E-3</v>
      </c>
      <c r="U289" s="186">
        <f t="shared" si="42"/>
        <v>4.3349770652619646E-4</v>
      </c>
      <c r="V289" s="187" t="b">
        <f t="shared" si="43"/>
        <v>0</v>
      </c>
      <c r="W289" s="188" t="str">
        <f t="shared" si="44"/>
        <v>401</v>
      </c>
      <c r="X289" s="181" t="s">
        <v>2463</v>
      </c>
      <c r="Y289" s="181" t="b">
        <f t="shared" si="38"/>
        <v>1</v>
      </c>
    </row>
    <row r="290" spans="1:25" s="181" customFormat="1" ht="14.5">
      <c r="A290" s="181" t="s">
        <v>2465</v>
      </c>
      <c r="B290" s="182" t="s">
        <v>2466</v>
      </c>
      <c r="C290" s="182" t="s">
        <v>1877</v>
      </c>
      <c r="D290" s="183">
        <v>401130</v>
      </c>
      <c r="E290" s="184">
        <v>42</v>
      </c>
      <c r="F290" s="184">
        <v>42</v>
      </c>
      <c r="G290" s="184">
        <v>42</v>
      </c>
      <c r="H290" s="184">
        <v>41</v>
      </c>
      <c r="I290" s="184">
        <v>42</v>
      </c>
      <c r="J290" s="184">
        <v>42</v>
      </c>
      <c r="K290" s="184">
        <v>42</v>
      </c>
      <c r="L290" s="184">
        <v>42</v>
      </c>
      <c r="M290" s="185">
        <v>41</v>
      </c>
      <c r="N290" s="182" t="s">
        <v>2338</v>
      </c>
      <c r="O290" s="182" t="s">
        <v>2197</v>
      </c>
      <c r="P290" s="182" t="s">
        <v>2197</v>
      </c>
      <c r="Q290" s="182" t="s">
        <v>1886</v>
      </c>
      <c r="R290" s="186">
        <f t="shared" si="39"/>
        <v>1.2692987588734822E-3</v>
      </c>
      <c r="S290" s="186">
        <f t="shared" si="40"/>
        <v>1.2692987588734822E-3</v>
      </c>
      <c r="T290" s="186">
        <f t="shared" si="41"/>
        <v>1.3073437644485404E-3</v>
      </c>
      <c r="U290" s="186">
        <f t="shared" si="42"/>
        <v>1.3068680858510334E-4</v>
      </c>
      <c r="V290" s="187" t="b">
        <f t="shared" si="43"/>
        <v>0</v>
      </c>
      <c r="W290" s="188" t="str">
        <f t="shared" si="44"/>
        <v>401</v>
      </c>
      <c r="X290" s="181" t="s">
        <v>2465</v>
      </c>
      <c r="Y290" s="181" t="b">
        <f t="shared" si="38"/>
        <v>1</v>
      </c>
    </row>
    <row r="291" spans="1:25" s="181" customFormat="1" ht="14.5">
      <c r="A291" s="181" t="s">
        <v>2467</v>
      </c>
      <c r="B291" s="182" t="s">
        <v>2468</v>
      </c>
      <c r="C291" s="182" t="s">
        <v>1877</v>
      </c>
      <c r="D291" s="183">
        <v>401131</v>
      </c>
      <c r="E291" s="184">
        <v>94</v>
      </c>
      <c r="F291" s="184">
        <v>93</v>
      </c>
      <c r="G291" s="184">
        <v>95</v>
      </c>
      <c r="H291" s="184">
        <v>95</v>
      </c>
      <c r="I291" s="184">
        <v>97</v>
      </c>
      <c r="J291" s="184">
        <v>97</v>
      </c>
      <c r="K291" s="184">
        <v>96</v>
      </c>
      <c r="L291" s="184">
        <v>94</v>
      </c>
      <c r="M291" s="185">
        <v>96</v>
      </c>
      <c r="N291" s="182" t="s">
        <v>2338</v>
      </c>
      <c r="O291" s="182" t="s">
        <v>2197</v>
      </c>
      <c r="P291" s="182" t="s">
        <v>2197</v>
      </c>
      <c r="Q291" s="182" t="s">
        <v>1886</v>
      </c>
      <c r="R291" s="186">
        <f t="shared" si="39"/>
        <v>2.9720166061427871E-3</v>
      </c>
      <c r="S291" s="186">
        <f t="shared" si="40"/>
        <v>2.9720166061427871E-3</v>
      </c>
      <c r="T291" s="186">
        <f t="shared" si="41"/>
        <v>3.0610975948063383E-3</v>
      </c>
      <c r="U291" s="186">
        <f t="shared" si="42"/>
        <v>3.0599838107731514E-4</v>
      </c>
      <c r="V291" s="187" t="b">
        <f t="shared" si="43"/>
        <v>0</v>
      </c>
      <c r="W291" s="188" t="str">
        <f t="shared" si="44"/>
        <v>401</v>
      </c>
      <c r="X291" s="181" t="s">
        <v>2467</v>
      </c>
      <c r="Y291" s="181" t="b">
        <f t="shared" si="38"/>
        <v>1</v>
      </c>
    </row>
    <row r="292" spans="1:25" s="181" customFormat="1" ht="14.5">
      <c r="A292" s="181" t="s">
        <v>2469</v>
      </c>
      <c r="B292" s="182" t="s">
        <v>2470</v>
      </c>
      <c r="C292" s="182" t="s">
        <v>1877</v>
      </c>
      <c r="D292" s="183">
        <v>401132</v>
      </c>
      <c r="E292" s="184">
        <v>77</v>
      </c>
      <c r="F292" s="184">
        <v>77</v>
      </c>
      <c r="G292" s="184">
        <v>77</v>
      </c>
      <c r="H292" s="184">
        <v>77</v>
      </c>
      <c r="I292" s="184">
        <v>77</v>
      </c>
      <c r="J292" s="184">
        <v>77</v>
      </c>
      <c r="K292" s="184">
        <v>77</v>
      </c>
      <c r="L292" s="184">
        <v>77</v>
      </c>
      <c r="M292" s="185">
        <v>77</v>
      </c>
      <c r="N292" s="182" t="s">
        <v>2338</v>
      </c>
      <c r="O292" s="182" t="s">
        <v>2197</v>
      </c>
      <c r="P292" s="182" t="s">
        <v>2197</v>
      </c>
      <c r="Q292" s="182" t="s">
        <v>1886</v>
      </c>
      <c r="R292" s="186">
        <f t="shared" si="39"/>
        <v>2.3838049861770274E-3</v>
      </c>
      <c r="S292" s="186">
        <f t="shared" si="40"/>
        <v>2.3838049861770274E-3</v>
      </c>
      <c r="T292" s="186">
        <f t="shared" si="41"/>
        <v>2.4552553625009172E-3</v>
      </c>
      <c r="U292" s="186">
        <f t="shared" si="42"/>
        <v>2.4543620148909654E-4</v>
      </c>
      <c r="V292" s="187" t="b">
        <f t="shared" si="43"/>
        <v>0</v>
      </c>
      <c r="W292" s="188" t="str">
        <f t="shared" si="44"/>
        <v>401</v>
      </c>
      <c r="X292" s="181" t="s">
        <v>2469</v>
      </c>
      <c r="Y292" s="181" t="b">
        <f t="shared" si="38"/>
        <v>1</v>
      </c>
    </row>
    <row r="293" spans="1:25" s="181" customFormat="1" ht="14.5">
      <c r="A293" s="181" t="s">
        <v>2471</v>
      </c>
      <c r="B293" s="182" t="s">
        <v>2472</v>
      </c>
      <c r="C293" s="182" t="s">
        <v>1877</v>
      </c>
      <c r="D293" s="183">
        <v>401133</v>
      </c>
      <c r="E293" s="184">
        <v>167</v>
      </c>
      <c r="F293" s="184">
        <v>181</v>
      </c>
      <c r="G293" s="184">
        <v>180</v>
      </c>
      <c r="H293" s="184">
        <v>179</v>
      </c>
      <c r="I293" s="184">
        <v>179</v>
      </c>
      <c r="J293" s="184">
        <v>179</v>
      </c>
      <c r="K293" s="184">
        <v>180</v>
      </c>
      <c r="L293" s="184">
        <v>179</v>
      </c>
      <c r="M293" s="185">
        <v>178</v>
      </c>
      <c r="N293" s="182" t="s">
        <v>2338</v>
      </c>
      <c r="O293" s="182" t="s">
        <v>2197</v>
      </c>
      <c r="P293" s="182" t="s">
        <v>2197</v>
      </c>
      <c r="Q293" s="182" t="s">
        <v>1886</v>
      </c>
      <c r="R293" s="186">
        <f t="shared" si="39"/>
        <v>5.5106141238897514E-3</v>
      </c>
      <c r="S293" s="186">
        <f t="shared" si="40"/>
        <v>5.5106141238897514E-3</v>
      </c>
      <c r="T293" s="186">
        <f t="shared" si="41"/>
        <v>5.6757851237034191E-3</v>
      </c>
      <c r="U293" s="186">
        <f t="shared" si="42"/>
        <v>5.6737199824752186E-4</v>
      </c>
      <c r="V293" s="187" t="b">
        <f t="shared" si="43"/>
        <v>0</v>
      </c>
      <c r="W293" s="188" t="str">
        <f t="shared" si="44"/>
        <v>401</v>
      </c>
      <c r="X293" s="181" t="s">
        <v>2471</v>
      </c>
      <c r="Y293" s="181" t="b">
        <f t="shared" si="38"/>
        <v>1</v>
      </c>
    </row>
    <row r="294" spans="1:25" s="181" customFormat="1" ht="14.5">
      <c r="A294" s="181" t="s">
        <v>2473</v>
      </c>
      <c r="B294" s="182" t="s">
        <v>2474</v>
      </c>
      <c r="C294" s="182" t="s">
        <v>1877</v>
      </c>
      <c r="D294" s="183">
        <v>401134</v>
      </c>
      <c r="E294" s="184">
        <v>59</v>
      </c>
      <c r="F294" s="184">
        <v>57</v>
      </c>
      <c r="G294" s="184">
        <v>57</v>
      </c>
      <c r="H294" s="184">
        <v>57</v>
      </c>
      <c r="I294" s="184">
        <v>57</v>
      </c>
      <c r="J294" s="184">
        <v>57</v>
      </c>
      <c r="K294" s="184">
        <v>57</v>
      </c>
      <c r="L294" s="184">
        <v>56</v>
      </c>
      <c r="M294" s="185">
        <v>56</v>
      </c>
      <c r="N294" s="182" t="s">
        <v>2338</v>
      </c>
      <c r="O294" s="182" t="s">
        <v>2197</v>
      </c>
      <c r="P294" s="182" t="s">
        <v>2197</v>
      </c>
      <c r="Q294" s="182" t="s">
        <v>1886</v>
      </c>
      <c r="R294" s="186">
        <f t="shared" si="39"/>
        <v>1.7336763535832926E-3</v>
      </c>
      <c r="S294" s="186">
        <f t="shared" si="40"/>
        <v>1.7336763535832926E-3</v>
      </c>
      <c r="T294" s="186">
        <f t="shared" si="41"/>
        <v>1.7856402636370306E-3</v>
      </c>
      <c r="U294" s="186">
        <f t="shared" si="42"/>
        <v>1.7849905562843384E-4</v>
      </c>
      <c r="V294" s="187" t="b">
        <f t="shared" si="43"/>
        <v>0</v>
      </c>
      <c r="W294" s="188" t="str">
        <f t="shared" si="44"/>
        <v>401</v>
      </c>
      <c r="X294" s="181" t="s">
        <v>2473</v>
      </c>
      <c r="Y294" s="181" t="b">
        <f t="shared" si="38"/>
        <v>1</v>
      </c>
    </row>
    <row r="295" spans="1:25" s="181" customFormat="1" ht="14.5">
      <c r="A295" s="181" t="s">
        <v>2475</v>
      </c>
      <c r="B295" s="182" t="s">
        <v>2476</v>
      </c>
      <c r="C295" s="182" t="s">
        <v>1877</v>
      </c>
      <c r="D295" s="183">
        <v>401135</v>
      </c>
      <c r="E295" s="184">
        <v>22</v>
      </c>
      <c r="F295" s="184">
        <v>22</v>
      </c>
      <c r="G295" s="184">
        <v>22</v>
      </c>
      <c r="H295" s="184">
        <v>22</v>
      </c>
      <c r="I295" s="184">
        <v>22</v>
      </c>
      <c r="J295" s="184">
        <v>22</v>
      </c>
      <c r="K295" s="184">
        <v>22</v>
      </c>
      <c r="L295" s="184">
        <v>22</v>
      </c>
      <c r="M295" s="185">
        <v>21</v>
      </c>
      <c r="N295" s="182" t="s">
        <v>2338</v>
      </c>
      <c r="O295" s="182" t="s">
        <v>2197</v>
      </c>
      <c r="P295" s="182" t="s">
        <v>2197</v>
      </c>
      <c r="Q295" s="182" t="s">
        <v>1886</v>
      </c>
      <c r="R295" s="186">
        <f t="shared" si="39"/>
        <v>6.501286325937347E-4</v>
      </c>
      <c r="S295" s="186">
        <f t="shared" si="40"/>
        <v>6.501286325937347E-4</v>
      </c>
      <c r="T295" s="186">
        <f t="shared" si="41"/>
        <v>6.6961509886388651E-4</v>
      </c>
      <c r="U295" s="186">
        <f t="shared" si="42"/>
        <v>6.6937145860662686E-5</v>
      </c>
      <c r="V295" s="187" t="b">
        <f t="shared" si="43"/>
        <v>0</v>
      </c>
      <c r="W295" s="188" t="str">
        <f t="shared" si="44"/>
        <v>401</v>
      </c>
      <c r="X295" s="181" t="s">
        <v>2475</v>
      </c>
      <c r="Y295" s="181" t="b">
        <f t="shared" si="38"/>
        <v>1</v>
      </c>
    </row>
    <row r="296" spans="1:25" s="181" customFormat="1" ht="14.5">
      <c r="A296" s="181" t="s">
        <v>2477</v>
      </c>
      <c r="B296" s="182" t="s">
        <v>2478</v>
      </c>
      <c r="C296" s="182" t="s">
        <v>1877</v>
      </c>
      <c r="D296" s="183">
        <v>401136</v>
      </c>
      <c r="E296" s="184">
        <v>96.6</v>
      </c>
      <c r="F296" s="184">
        <v>96.6</v>
      </c>
      <c r="G296" s="184">
        <v>97.6</v>
      </c>
      <c r="H296" s="184">
        <v>96.6</v>
      </c>
      <c r="I296" s="184">
        <v>96.6</v>
      </c>
      <c r="J296" s="184">
        <v>96.6</v>
      </c>
      <c r="K296" s="184">
        <v>95.6</v>
      </c>
      <c r="L296" s="184">
        <v>95.6</v>
      </c>
      <c r="M296" s="185">
        <v>93.6</v>
      </c>
      <c r="N296" s="182" t="s">
        <v>2338</v>
      </c>
      <c r="O296" s="182" t="s">
        <v>2197</v>
      </c>
      <c r="P296" s="182" t="s">
        <v>2197</v>
      </c>
      <c r="Q296" s="182" t="s">
        <v>1886</v>
      </c>
      <c r="R296" s="186">
        <f t="shared" si="39"/>
        <v>2.8977161909892173E-3</v>
      </c>
      <c r="S296" s="186">
        <f t="shared" si="40"/>
        <v>2.8977161909892173E-3</v>
      </c>
      <c r="T296" s="186">
        <f t="shared" si="41"/>
        <v>2.9845701549361795E-3</v>
      </c>
      <c r="U296" s="186">
        <f t="shared" si="42"/>
        <v>2.9834842155038226E-4</v>
      </c>
      <c r="V296" s="187" t="b">
        <f t="shared" si="43"/>
        <v>0</v>
      </c>
      <c r="W296" s="188" t="str">
        <f t="shared" si="44"/>
        <v>401</v>
      </c>
      <c r="X296" s="181" t="s">
        <v>2477</v>
      </c>
      <c r="Y296" s="181" t="b">
        <f t="shared" si="38"/>
        <v>1</v>
      </c>
    </row>
    <row r="297" spans="1:25" s="181" customFormat="1" ht="14.5">
      <c r="A297" s="181" t="s">
        <v>2479</v>
      </c>
      <c r="B297" s="182" t="s">
        <v>2480</v>
      </c>
      <c r="C297" s="182" t="s">
        <v>1877</v>
      </c>
      <c r="D297" s="183">
        <v>401137</v>
      </c>
      <c r="E297" s="184">
        <v>255</v>
      </c>
      <c r="F297" s="184">
        <v>255</v>
      </c>
      <c r="G297" s="184">
        <v>254</v>
      </c>
      <c r="H297" s="184">
        <v>254</v>
      </c>
      <c r="I297" s="184">
        <v>254</v>
      </c>
      <c r="J297" s="184">
        <v>254</v>
      </c>
      <c r="K297" s="184">
        <v>252</v>
      </c>
      <c r="L297" s="184">
        <v>252</v>
      </c>
      <c r="M297" s="185">
        <v>251</v>
      </c>
      <c r="N297" s="182" t="s">
        <v>2338</v>
      </c>
      <c r="O297" s="182" t="s">
        <v>2197</v>
      </c>
      <c r="P297" s="182" t="s">
        <v>2197</v>
      </c>
      <c r="Q297" s="182" t="s">
        <v>1886</v>
      </c>
      <c r="R297" s="186">
        <f t="shared" si="39"/>
        <v>7.7705850848108294E-3</v>
      </c>
      <c r="S297" s="186">
        <f t="shared" si="40"/>
        <v>7.7705850848108294E-3</v>
      </c>
      <c r="T297" s="186">
        <f t="shared" si="41"/>
        <v>8.0034947530874048E-3</v>
      </c>
      <c r="U297" s="186">
        <f t="shared" si="42"/>
        <v>8.000582671917302E-4</v>
      </c>
      <c r="V297" s="187" t="b">
        <f t="shared" si="43"/>
        <v>0</v>
      </c>
      <c r="W297" s="188" t="str">
        <f t="shared" si="44"/>
        <v>401</v>
      </c>
      <c r="X297" s="181" t="s">
        <v>2479</v>
      </c>
      <c r="Y297" s="181" t="b">
        <f t="shared" si="38"/>
        <v>1</v>
      </c>
    </row>
    <row r="298" spans="1:25" s="181" customFormat="1" ht="14.5">
      <c r="A298" s="181" t="s">
        <v>2481</v>
      </c>
      <c r="B298" s="182" t="s">
        <v>2482</v>
      </c>
      <c r="C298" s="182" t="s">
        <v>1877</v>
      </c>
      <c r="D298" s="183">
        <v>401138</v>
      </c>
      <c r="E298" s="184">
        <v>189</v>
      </c>
      <c r="F298" s="184">
        <v>187</v>
      </c>
      <c r="G298" s="184">
        <v>187</v>
      </c>
      <c r="H298" s="184">
        <v>188</v>
      </c>
      <c r="I298" s="184">
        <v>187</v>
      </c>
      <c r="J298" s="184">
        <v>185</v>
      </c>
      <c r="K298" s="184">
        <v>188</v>
      </c>
      <c r="L298" s="184">
        <v>190</v>
      </c>
      <c r="M298" s="185">
        <v>189</v>
      </c>
      <c r="N298" s="182" t="s">
        <v>2338</v>
      </c>
      <c r="O298" s="182" t="s">
        <v>2197</v>
      </c>
      <c r="P298" s="182" t="s">
        <v>2197</v>
      </c>
      <c r="Q298" s="182" t="s">
        <v>1886</v>
      </c>
      <c r="R298" s="186">
        <f t="shared" si="39"/>
        <v>5.8511576933436126E-3</v>
      </c>
      <c r="S298" s="186">
        <f t="shared" si="40"/>
        <v>5.8511576933436126E-3</v>
      </c>
      <c r="T298" s="186">
        <f t="shared" si="41"/>
        <v>6.0265358897749781E-3</v>
      </c>
      <c r="U298" s="186">
        <f t="shared" si="42"/>
        <v>6.0243431274596422E-4</v>
      </c>
      <c r="V298" s="187" t="b">
        <f t="shared" si="43"/>
        <v>0</v>
      </c>
      <c r="W298" s="188" t="str">
        <f t="shared" si="44"/>
        <v>401</v>
      </c>
      <c r="X298" s="181" t="s">
        <v>2481</v>
      </c>
      <c r="Y298" s="181" t="b">
        <f t="shared" si="38"/>
        <v>1</v>
      </c>
    </row>
    <row r="299" spans="1:25" s="181" customFormat="1" ht="14.5">
      <c r="A299" s="181" t="s">
        <v>2483</v>
      </c>
      <c r="B299" s="182" t="s">
        <v>2484</v>
      </c>
      <c r="C299" s="182" t="s">
        <v>1877</v>
      </c>
      <c r="D299" s="183">
        <v>401139</v>
      </c>
      <c r="E299" s="184">
        <v>66</v>
      </c>
      <c r="F299" s="184">
        <v>66</v>
      </c>
      <c r="G299" s="184">
        <v>66</v>
      </c>
      <c r="H299" s="184">
        <v>66</v>
      </c>
      <c r="I299" s="184">
        <v>66</v>
      </c>
      <c r="J299" s="184">
        <v>66</v>
      </c>
      <c r="K299" s="184">
        <v>66</v>
      </c>
      <c r="L299" s="184">
        <v>66</v>
      </c>
      <c r="M299" s="185">
        <v>66</v>
      </c>
      <c r="N299" s="182" t="s">
        <v>2338</v>
      </c>
      <c r="O299" s="182" t="s">
        <v>2197</v>
      </c>
      <c r="P299" s="182" t="s">
        <v>2197</v>
      </c>
      <c r="Q299" s="182" t="s">
        <v>1886</v>
      </c>
      <c r="R299" s="186">
        <f t="shared" si="39"/>
        <v>2.0432614167231662E-3</v>
      </c>
      <c r="S299" s="186">
        <f t="shared" si="40"/>
        <v>2.0432614167231662E-3</v>
      </c>
      <c r="T299" s="186">
        <f t="shared" si="41"/>
        <v>2.1045045964293574E-3</v>
      </c>
      <c r="U299" s="186">
        <f t="shared" si="42"/>
        <v>2.1037388699065416E-4</v>
      </c>
      <c r="V299" s="187" t="b">
        <f t="shared" si="43"/>
        <v>0</v>
      </c>
      <c r="W299" s="188" t="str">
        <f t="shared" si="44"/>
        <v>401</v>
      </c>
      <c r="X299" s="181" t="s">
        <v>2483</v>
      </c>
      <c r="Y299" s="181" t="b">
        <f t="shared" si="38"/>
        <v>1</v>
      </c>
    </row>
    <row r="300" spans="1:25" s="181" customFormat="1" ht="14.5">
      <c r="A300" s="181" t="s">
        <v>2485</v>
      </c>
      <c r="B300" s="182" t="s">
        <v>2486</v>
      </c>
      <c r="C300" s="182" t="s">
        <v>1877</v>
      </c>
      <c r="D300" s="183">
        <v>401140</v>
      </c>
      <c r="E300" s="184">
        <v>38</v>
      </c>
      <c r="F300" s="184">
        <v>38</v>
      </c>
      <c r="G300" s="184">
        <v>38</v>
      </c>
      <c r="H300" s="184">
        <v>38</v>
      </c>
      <c r="I300" s="184">
        <v>38</v>
      </c>
      <c r="J300" s="184">
        <v>38</v>
      </c>
      <c r="K300" s="184">
        <v>38</v>
      </c>
      <c r="L300" s="184">
        <v>38</v>
      </c>
      <c r="M300" s="185">
        <v>38</v>
      </c>
      <c r="N300" s="182" t="s">
        <v>2338</v>
      </c>
      <c r="O300" s="182" t="s">
        <v>2197</v>
      </c>
      <c r="P300" s="182" t="s">
        <v>2197</v>
      </c>
      <c r="Q300" s="182" t="s">
        <v>1881</v>
      </c>
      <c r="R300" s="186">
        <f t="shared" si="39"/>
        <v>1.17642323993152E-3</v>
      </c>
      <c r="S300" s="186">
        <f t="shared" si="40"/>
        <v>1.17642323993152E-3</v>
      </c>
      <c r="T300" s="186">
        <f t="shared" si="41"/>
        <v>1.2116844646108422E-3</v>
      </c>
      <c r="U300" s="186">
        <f t="shared" si="42"/>
        <v>1.2112435917643725E-4</v>
      </c>
      <c r="V300" s="187" t="b">
        <f t="shared" si="43"/>
        <v>0</v>
      </c>
      <c r="W300" s="188" t="str">
        <f t="shared" si="44"/>
        <v>401</v>
      </c>
      <c r="X300" s="181" t="s">
        <v>2485</v>
      </c>
      <c r="Y300" s="181" t="b">
        <f t="shared" si="38"/>
        <v>1</v>
      </c>
    </row>
    <row r="301" spans="1:25" s="181" customFormat="1" ht="14.5">
      <c r="A301" s="181" t="s">
        <v>2487</v>
      </c>
      <c r="B301" s="182" t="s">
        <v>2488</v>
      </c>
      <c r="C301" s="182" t="s">
        <v>1877</v>
      </c>
      <c r="D301" s="183">
        <v>401142</v>
      </c>
      <c r="E301" s="184">
        <v>219</v>
      </c>
      <c r="F301" s="184">
        <v>219</v>
      </c>
      <c r="G301" s="184">
        <v>219</v>
      </c>
      <c r="H301" s="184">
        <v>219</v>
      </c>
      <c r="I301" s="184">
        <v>219</v>
      </c>
      <c r="J301" s="184">
        <v>218</v>
      </c>
      <c r="K301" s="184">
        <v>218</v>
      </c>
      <c r="L301" s="184">
        <v>218</v>
      </c>
      <c r="M301" s="185">
        <v>219</v>
      </c>
      <c r="N301" s="182" t="s">
        <v>2338</v>
      </c>
      <c r="O301" s="182" t="s">
        <v>2197</v>
      </c>
      <c r="P301" s="182" t="s">
        <v>2197</v>
      </c>
      <c r="Q301" s="182" t="s">
        <v>1886</v>
      </c>
      <c r="R301" s="186">
        <f t="shared" si="39"/>
        <v>6.7799128827632331E-3</v>
      </c>
      <c r="S301" s="186">
        <f t="shared" si="40"/>
        <v>6.7799128827632331E-3</v>
      </c>
      <c r="T301" s="186">
        <f t="shared" si="41"/>
        <v>6.983128888151959E-3</v>
      </c>
      <c r="U301" s="186">
        <f t="shared" si="42"/>
        <v>6.9805880683262522E-4</v>
      </c>
      <c r="V301" s="187" t="b">
        <f t="shared" si="43"/>
        <v>0</v>
      </c>
      <c r="W301" s="188" t="str">
        <f t="shared" si="44"/>
        <v>401</v>
      </c>
      <c r="X301" s="181" t="s">
        <v>2487</v>
      </c>
      <c r="Y301" s="181" t="b">
        <f t="shared" si="38"/>
        <v>1</v>
      </c>
    </row>
    <row r="302" spans="1:25" s="181" customFormat="1" ht="14.5">
      <c r="A302" s="181" t="s">
        <v>2489</v>
      </c>
      <c r="B302" s="182" t="s">
        <v>2490</v>
      </c>
      <c r="C302" s="182" t="s">
        <v>1877</v>
      </c>
      <c r="D302" s="183">
        <v>401143</v>
      </c>
      <c r="E302" s="184">
        <v>221</v>
      </c>
      <c r="F302" s="184">
        <v>221</v>
      </c>
      <c r="G302" s="184">
        <v>221</v>
      </c>
      <c r="H302" s="184">
        <v>221</v>
      </c>
      <c r="I302" s="184">
        <v>221</v>
      </c>
      <c r="J302" s="184">
        <v>220</v>
      </c>
      <c r="K302" s="184">
        <v>220</v>
      </c>
      <c r="L302" s="184">
        <v>220</v>
      </c>
      <c r="M302" s="185">
        <v>221</v>
      </c>
      <c r="N302" s="182" t="s">
        <v>2338</v>
      </c>
      <c r="O302" s="182" t="s">
        <v>2197</v>
      </c>
      <c r="P302" s="182" t="s">
        <v>2197</v>
      </c>
      <c r="Q302" s="182" t="s">
        <v>1881</v>
      </c>
      <c r="R302" s="186">
        <f t="shared" si="39"/>
        <v>6.841829895391208E-3</v>
      </c>
      <c r="S302" s="186">
        <f t="shared" si="40"/>
        <v>6.841829895391208E-3</v>
      </c>
      <c r="T302" s="186">
        <f t="shared" si="41"/>
        <v>7.0469017547104247E-3</v>
      </c>
      <c r="U302" s="186">
        <f t="shared" si="42"/>
        <v>7.044337731050693E-4</v>
      </c>
      <c r="V302" s="187" t="b">
        <f t="shared" si="43"/>
        <v>0</v>
      </c>
      <c r="W302" s="188" t="str">
        <f t="shared" si="44"/>
        <v>401</v>
      </c>
      <c r="X302" s="181" t="s">
        <v>2489</v>
      </c>
      <c r="Y302" s="181" t="b">
        <f t="shared" si="38"/>
        <v>1</v>
      </c>
    </row>
    <row r="303" spans="1:25" s="181" customFormat="1" ht="14.5">
      <c r="A303" s="181" t="s">
        <v>2491</v>
      </c>
      <c r="B303" s="182" t="s">
        <v>2492</v>
      </c>
      <c r="C303" s="182" t="s">
        <v>1877</v>
      </c>
      <c r="D303" s="183">
        <v>401145</v>
      </c>
      <c r="E303" s="184">
        <v>16</v>
      </c>
      <c r="F303" s="184">
        <v>16</v>
      </c>
      <c r="G303" s="184">
        <v>16</v>
      </c>
      <c r="H303" s="184">
        <v>16</v>
      </c>
      <c r="I303" s="184">
        <v>16</v>
      </c>
      <c r="J303" s="184">
        <v>16</v>
      </c>
      <c r="K303" s="184">
        <v>16</v>
      </c>
      <c r="L303" s="184">
        <v>16</v>
      </c>
      <c r="M303" s="185">
        <v>16</v>
      </c>
      <c r="N303" s="182" t="s">
        <v>2338</v>
      </c>
      <c r="O303" s="182" t="s">
        <v>2197</v>
      </c>
      <c r="P303" s="182" t="s">
        <v>2197</v>
      </c>
      <c r="Q303" s="182" t="s">
        <v>1886</v>
      </c>
      <c r="R303" s="186">
        <f t="shared" si="39"/>
        <v>4.9533610102379792E-4</v>
      </c>
      <c r="S303" s="186">
        <f t="shared" si="40"/>
        <v>4.9533610102379792E-4</v>
      </c>
      <c r="T303" s="186">
        <f t="shared" si="41"/>
        <v>5.1018293246772302E-4</v>
      </c>
      <c r="U303" s="186">
        <f t="shared" si="42"/>
        <v>5.0999730179552527E-5</v>
      </c>
      <c r="V303" s="187" t="b">
        <f t="shared" si="43"/>
        <v>0</v>
      </c>
      <c r="W303" s="188" t="str">
        <f t="shared" si="44"/>
        <v>401</v>
      </c>
      <c r="X303" s="181" t="s">
        <v>2491</v>
      </c>
      <c r="Y303" s="181" t="b">
        <f t="shared" si="38"/>
        <v>1</v>
      </c>
    </row>
    <row r="304" spans="1:25" s="181" customFormat="1" ht="14.5">
      <c r="A304" s="181" t="s">
        <v>2493</v>
      </c>
      <c r="B304" s="182" t="s">
        <v>2494</v>
      </c>
      <c r="C304" s="182" t="s">
        <v>1877</v>
      </c>
      <c r="D304" s="183">
        <v>401146</v>
      </c>
      <c r="E304" s="184">
        <v>29</v>
      </c>
      <c r="F304" s="184">
        <v>29</v>
      </c>
      <c r="G304" s="184">
        <v>29</v>
      </c>
      <c r="H304" s="184">
        <v>29</v>
      </c>
      <c r="I304" s="184">
        <v>29</v>
      </c>
      <c r="J304" s="184">
        <v>29</v>
      </c>
      <c r="K304" s="184">
        <v>29</v>
      </c>
      <c r="L304" s="184">
        <v>29</v>
      </c>
      <c r="M304" s="185">
        <v>28</v>
      </c>
      <c r="N304" s="182" t="s">
        <v>2338</v>
      </c>
      <c r="O304" s="182" t="s">
        <v>2197</v>
      </c>
      <c r="P304" s="182" t="s">
        <v>2197</v>
      </c>
      <c r="Q304" s="182" t="s">
        <v>1886</v>
      </c>
      <c r="R304" s="186">
        <f t="shared" si="39"/>
        <v>8.668381767916463E-4</v>
      </c>
      <c r="S304" s="186">
        <f t="shared" si="40"/>
        <v>8.668381767916463E-4</v>
      </c>
      <c r="T304" s="186">
        <f t="shared" si="41"/>
        <v>8.9282013181851531E-4</v>
      </c>
      <c r="U304" s="186">
        <f t="shared" si="42"/>
        <v>8.9249527814216919E-5</v>
      </c>
      <c r="V304" s="187" t="b">
        <f t="shared" si="43"/>
        <v>0</v>
      </c>
      <c r="W304" s="188" t="str">
        <f t="shared" si="44"/>
        <v>401</v>
      </c>
      <c r="X304" s="181" t="s">
        <v>2493</v>
      </c>
      <c r="Y304" s="181" t="b">
        <f t="shared" si="38"/>
        <v>1</v>
      </c>
    </row>
    <row r="305" spans="1:25" s="181" customFormat="1" ht="14.5">
      <c r="A305" s="181" t="s">
        <v>2495</v>
      </c>
      <c r="B305" s="182" t="s">
        <v>2496</v>
      </c>
      <c r="C305" s="182" t="s">
        <v>1877</v>
      </c>
      <c r="D305" s="183">
        <v>401147</v>
      </c>
      <c r="E305" s="184">
        <v>27.8</v>
      </c>
      <c r="F305" s="184">
        <v>27.8</v>
      </c>
      <c r="G305" s="184">
        <v>27.8</v>
      </c>
      <c r="H305" s="184">
        <v>27.8</v>
      </c>
      <c r="I305" s="184">
        <v>27.8</v>
      </c>
      <c r="J305" s="184">
        <v>27.8</v>
      </c>
      <c r="K305" s="184">
        <v>27.8</v>
      </c>
      <c r="L305" s="184">
        <v>27.8</v>
      </c>
      <c r="M305" s="185">
        <v>27.8</v>
      </c>
      <c r="N305" s="182" t="s">
        <v>2338</v>
      </c>
      <c r="O305" s="182" t="s">
        <v>2197</v>
      </c>
      <c r="P305" s="182" t="s">
        <v>2197</v>
      </c>
      <c r="Q305" s="182" t="s">
        <v>1886</v>
      </c>
      <c r="R305" s="186">
        <f t="shared" si="39"/>
        <v>8.6064647552884879E-4</v>
      </c>
      <c r="S305" s="186">
        <f t="shared" si="40"/>
        <v>8.6064647552884879E-4</v>
      </c>
      <c r="T305" s="186">
        <f t="shared" si="41"/>
        <v>8.8644284516266878E-4</v>
      </c>
      <c r="U305" s="186">
        <f t="shared" si="42"/>
        <v>8.8612031186972517E-5</v>
      </c>
      <c r="V305" s="187" t="b">
        <f t="shared" si="43"/>
        <v>0</v>
      </c>
      <c r="W305" s="188" t="str">
        <f t="shared" si="44"/>
        <v>401</v>
      </c>
      <c r="X305" s="181" t="s">
        <v>2495</v>
      </c>
      <c r="Y305" s="181" t="b">
        <f t="shared" si="38"/>
        <v>1</v>
      </c>
    </row>
    <row r="306" spans="1:25" s="181" customFormat="1" ht="14.5">
      <c r="A306" s="181" t="s">
        <v>2497</v>
      </c>
      <c r="B306" s="182" t="s">
        <v>2498</v>
      </c>
      <c r="C306" s="182" t="s">
        <v>1877</v>
      </c>
      <c r="D306" s="183">
        <v>401148</v>
      </c>
      <c r="E306" s="184">
        <v>30.4</v>
      </c>
      <c r="F306" s="184">
        <v>30.4</v>
      </c>
      <c r="G306" s="184">
        <v>30.4</v>
      </c>
      <c r="H306" s="184">
        <v>30.4</v>
      </c>
      <c r="I306" s="184">
        <v>30.4</v>
      </c>
      <c r="J306" s="184">
        <v>30.4</v>
      </c>
      <c r="K306" s="184">
        <v>30.4</v>
      </c>
      <c r="L306" s="184">
        <v>30.4</v>
      </c>
      <c r="M306" s="185">
        <v>29.4</v>
      </c>
      <c r="N306" s="182" t="s">
        <v>2338</v>
      </c>
      <c r="O306" s="182" t="s">
        <v>2197</v>
      </c>
      <c r="P306" s="182" t="s">
        <v>2197</v>
      </c>
      <c r="Q306" s="182" t="s">
        <v>1886</v>
      </c>
      <c r="R306" s="186">
        <f t="shared" si="39"/>
        <v>9.1018008563122858E-4</v>
      </c>
      <c r="S306" s="186">
        <f t="shared" si="40"/>
        <v>9.1018008563122858E-4</v>
      </c>
      <c r="T306" s="186">
        <f t="shared" si="41"/>
        <v>9.3746113840944103E-4</v>
      </c>
      <c r="U306" s="186">
        <f t="shared" si="42"/>
        <v>9.3712004204927761E-5</v>
      </c>
      <c r="V306" s="187" t="b">
        <f t="shared" si="43"/>
        <v>0</v>
      </c>
      <c r="W306" s="188" t="str">
        <f t="shared" si="44"/>
        <v>401</v>
      </c>
      <c r="X306" s="181" t="s">
        <v>2497</v>
      </c>
      <c r="Y306" s="181" t="b">
        <f t="shared" si="38"/>
        <v>1</v>
      </c>
    </row>
    <row r="307" spans="1:25" s="181" customFormat="1" ht="14.5">
      <c r="A307" s="181" t="s">
        <v>2499</v>
      </c>
      <c r="B307" s="182" t="s">
        <v>2500</v>
      </c>
      <c r="C307" s="182" t="s">
        <v>1877</v>
      </c>
      <c r="D307" s="183">
        <v>401149</v>
      </c>
      <c r="E307" s="184">
        <v>39</v>
      </c>
      <c r="F307" s="184">
        <v>39</v>
      </c>
      <c r="G307" s="184">
        <v>39</v>
      </c>
      <c r="H307" s="184">
        <v>38</v>
      </c>
      <c r="I307" s="184">
        <v>38</v>
      </c>
      <c r="J307" s="184">
        <v>37</v>
      </c>
      <c r="K307" s="184">
        <v>38</v>
      </c>
      <c r="L307" s="184">
        <v>38</v>
      </c>
      <c r="M307" s="185">
        <v>38</v>
      </c>
      <c r="N307" s="182" t="s">
        <v>2338</v>
      </c>
      <c r="O307" s="182" t="s">
        <v>2197</v>
      </c>
      <c r="P307" s="182" t="s">
        <v>2197</v>
      </c>
      <c r="Q307" s="182" t="s">
        <v>1886</v>
      </c>
      <c r="R307" s="186">
        <f t="shared" si="39"/>
        <v>1.17642323993152E-3</v>
      </c>
      <c r="S307" s="186">
        <f t="shared" si="40"/>
        <v>1.17642323993152E-3</v>
      </c>
      <c r="T307" s="186">
        <f t="shared" si="41"/>
        <v>1.2116844646108422E-3</v>
      </c>
      <c r="U307" s="186">
        <f t="shared" si="42"/>
        <v>1.2112435917643725E-4</v>
      </c>
      <c r="V307" s="187" t="b">
        <f t="shared" si="43"/>
        <v>0</v>
      </c>
      <c r="W307" s="188" t="str">
        <f t="shared" si="44"/>
        <v>401</v>
      </c>
      <c r="X307" s="181" t="s">
        <v>2499</v>
      </c>
      <c r="Y307" s="181" t="b">
        <f t="shared" si="38"/>
        <v>1</v>
      </c>
    </row>
    <row r="308" spans="1:25" s="181" customFormat="1" ht="14.5">
      <c r="A308" s="181" t="s">
        <v>2501</v>
      </c>
      <c r="B308" s="182" t="s">
        <v>2502</v>
      </c>
      <c r="C308" s="182" t="s">
        <v>1877</v>
      </c>
      <c r="D308" s="183">
        <v>401150</v>
      </c>
      <c r="E308" s="184">
        <v>79</v>
      </c>
      <c r="F308" s="184">
        <v>79</v>
      </c>
      <c r="G308" s="184">
        <v>79</v>
      </c>
      <c r="H308" s="184">
        <v>79</v>
      </c>
      <c r="I308" s="184">
        <v>79</v>
      </c>
      <c r="J308" s="184">
        <v>79</v>
      </c>
      <c r="K308" s="184">
        <v>79</v>
      </c>
      <c r="L308" s="184">
        <v>79</v>
      </c>
      <c r="M308" s="185">
        <v>79</v>
      </c>
      <c r="N308" s="182" t="s">
        <v>2338</v>
      </c>
      <c r="O308" s="182" t="s">
        <v>2197</v>
      </c>
      <c r="P308" s="182" t="s">
        <v>2197</v>
      </c>
      <c r="Q308" s="182" t="s">
        <v>1886</v>
      </c>
      <c r="R308" s="186">
        <f t="shared" si="39"/>
        <v>2.4457219988050019E-3</v>
      </c>
      <c r="S308" s="186">
        <f t="shared" si="40"/>
        <v>2.4457219988050019E-3</v>
      </c>
      <c r="T308" s="186">
        <f t="shared" si="41"/>
        <v>2.5190282290593826E-3</v>
      </c>
      <c r="U308" s="186">
        <f t="shared" si="42"/>
        <v>2.5181116776154061E-4</v>
      </c>
      <c r="V308" s="187" t="b">
        <f t="shared" si="43"/>
        <v>0</v>
      </c>
      <c r="W308" s="188" t="str">
        <f t="shared" si="44"/>
        <v>401</v>
      </c>
      <c r="X308" s="181" t="s">
        <v>2501</v>
      </c>
      <c r="Y308" s="181" t="b">
        <f t="shared" si="38"/>
        <v>1</v>
      </c>
    </row>
    <row r="309" spans="1:25" s="181" customFormat="1" ht="14.5">
      <c r="A309" s="181" t="s">
        <v>2503</v>
      </c>
      <c r="B309" s="182" t="s">
        <v>2504</v>
      </c>
      <c r="C309" s="182" t="s">
        <v>1877</v>
      </c>
      <c r="D309" s="183">
        <v>401151</v>
      </c>
      <c r="E309" s="184">
        <v>53</v>
      </c>
      <c r="F309" s="184">
        <v>53</v>
      </c>
      <c r="G309" s="184">
        <v>53</v>
      </c>
      <c r="H309" s="184">
        <v>53</v>
      </c>
      <c r="I309" s="184">
        <v>53</v>
      </c>
      <c r="J309" s="184">
        <v>53</v>
      </c>
      <c r="K309" s="184">
        <v>53</v>
      </c>
      <c r="L309" s="184">
        <v>53</v>
      </c>
      <c r="M309" s="185">
        <v>53</v>
      </c>
      <c r="N309" s="182" t="s">
        <v>2338</v>
      </c>
      <c r="O309" s="182" t="s">
        <v>2197</v>
      </c>
      <c r="P309" s="182" t="s">
        <v>2197</v>
      </c>
      <c r="Q309" s="182" t="s">
        <v>1881</v>
      </c>
      <c r="R309" s="186">
        <f t="shared" si="39"/>
        <v>1.6408008346413304E-3</v>
      </c>
      <c r="S309" s="186">
        <f t="shared" si="40"/>
        <v>1.6408008346413304E-3</v>
      </c>
      <c r="T309" s="186">
        <f t="shared" si="41"/>
        <v>1.6899809637993324E-3</v>
      </c>
      <c r="U309" s="186">
        <f t="shared" si="42"/>
        <v>1.6893660621976773E-4</v>
      </c>
      <c r="V309" s="187" t="b">
        <f t="shared" si="43"/>
        <v>0</v>
      </c>
      <c r="W309" s="188" t="str">
        <f t="shared" si="44"/>
        <v>401</v>
      </c>
      <c r="X309" s="181" t="s">
        <v>2503</v>
      </c>
      <c r="Y309" s="181" t="b">
        <f t="shared" si="38"/>
        <v>1</v>
      </c>
    </row>
    <row r="310" spans="1:25" s="181" customFormat="1" ht="14.5">
      <c r="A310" s="181" t="s">
        <v>2505</v>
      </c>
      <c r="B310" s="182" t="s">
        <v>2506</v>
      </c>
      <c r="C310" s="182" t="s">
        <v>1877</v>
      </c>
      <c r="D310" s="183">
        <v>401153</v>
      </c>
      <c r="E310" s="184">
        <v>138</v>
      </c>
      <c r="F310" s="184">
        <v>138</v>
      </c>
      <c r="G310" s="184">
        <v>137</v>
      </c>
      <c r="H310" s="184">
        <v>138</v>
      </c>
      <c r="I310" s="184">
        <v>139</v>
      </c>
      <c r="J310" s="184">
        <v>139</v>
      </c>
      <c r="K310" s="184">
        <v>139</v>
      </c>
      <c r="L310" s="184">
        <v>138</v>
      </c>
      <c r="M310" s="185">
        <v>138</v>
      </c>
      <c r="N310" s="182" t="s">
        <v>2338</v>
      </c>
      <c r="O310" s="182" t="s">
        <v>2197</v>
      </c>
      <c r="P310" s="182" t="s">
        <v>2197</v>
      </c>
      <c r="Q310" s="182" t="s">
        <v>1886</v>
      </c>
      <c r="R310" s="186">
        <f t="shared" si="39"/>
        <v>4.2722738713302563E-3</v>
      </c>
      <c r="S310" s="186">
        <f t="shared" si="40"/>
        <v>4.2722738713302563E-3</v>
      </c>
      <c r="T310" s="186">
        <f t="shared" si="41"/>
        <v>4.4003277925341111E-3</v>
      </c>
      <c r="U310" s="186">
        <f t="shared" si="42"/>
        <v>4.3987267279864054E-4</v>
      </c>
      <c r="V310" s="187" t="b">
        <f t="shared" si="43"/>
        <v>0</v>
      </c>
      <c r="W310" s="188" t="str">
        <f t="shared" si="44"/>
        <v>401</v>
      </c>
      <c r="X310" s="181" t="s">
        <v>2505</v>
      </c>
      <c r="Y310" s="181" t="b">
        <f t="shared" si="38"/>
        <v>1</v>
      </c>
    </row>
    <row r="311" spans="1:25" s="181" customFormat="1" ht="14.5">
      <c r="A311" s="181" t="s">
        <v>2507</v>
      </c>
      <c r="B311" s="182" t="s">
        <v>2508</v>
      </c>
      <c r="C311" s="182" t="s">
        <v>1877</v>
      </c>
      <c r="D311" s="183">
        <v>401154</v>
      </c>
      <c r="E311" s="184">
        <v>46</v>
      </c>
      <c r="F311" s="184">
        <v>46</v>
      </c>
      <c r="G311" s="184">
        <v>46</v>
      </c>
      <c r="H311" s="184">
        <v>46</v>
      </c>
      <c r="I311" s="184">
        <v>47</v>
      </c>
      <c r="J311" s="184">
        <v>47</v>
      </c>
      <c r="K311" s="184">
        <v>47</v>
      </c>
      <c r="L311" s="184">
        <v>46</v>
      </c>
      <c r="M311" s="185">
        <v>46</v>
      </c>
      <c r="N311" s="182" t="s">
        <v>2338</v>
      </c>
      <c r="O311" s="182" t="s">
        <v>2197</v>
      </c>
      <c r="P311" s="182" t="s">
        <v>2197</v>
      </c>
      <c r="Q311" s="182" t="s">
        <v>1881</v>
      </c>
      <c r="R311" s="186">
        <f t="shared" si="39"/>
        <v>1.4240912904434188E-3</v>
      </c>
      <c r="S311" s="186">
        <f t="shared" si="40"/>
        <v>1.4240912904434188E-3</v>
      </c>
      <c r="T311" s="186">
        <f t="shared" si="41"/>
        <v>1.4667759308447036E-3</v>
      </c>
      <c r="U311" s="186">
        <f t="shared" si="42"/>
        <v>1.4662422426621352E-4</v>
      </c>
      <c r="V311" s="187" t="b">
        <f t="shared" si="43"/>
        <v>0</v>
      </c>
      <c r="W311" s="188" t="str">
        <f t="shared" si="44"/>
        <v>401</v>
      </c>
      <c r="X311" s="181" t="s">
        <v>2507</v>
      </c>
      <c r="Y311" s="181" t="b">
        <f t="shared" si="38"/>
        <v>1</v>
      </c>
    </row>
    <row r="312" spans="1:25" s="181" customFormat="1" ht="14.5">
      <c r="A312" s="181" t="s">
        <v>2509</v>
      </c>
      <c r="B312" s="182" t="s">
        <v>2510</v>
      </c>
      <c r="C312" s="182" t="s">
        <v>1877</v>
      </c>
      <c r="D312" s="183">
        <v>401156</v>
      </c>
      <c r="E312" s="184">
        <v>41</v>
      </c>
      <c r="F312" s="184">
        <v>41</v>
      </c>
      <c r="G312" s="184">
        <v>41</v>
      </c>
      <c r="H312" s="184">
        <v>41</v>
      </c>
      <c r="I312" s="184">
        <v>41</v>
      </c>
      <c r="J312" s="184">
        <v>41</v>
      </c>
      <c r="K312" s="184">
        <v>41</v>
      </c>
      <c r="L312" s="184">
        <v>41</v>
      </c>
      <c r="M312" s="185">
        <v>41</v>
      </c>
      <c r="N312" s="182" t="s">
        <v>2338</v>
      </c>
      <c r="O312" s="182" t="s">
        <v>2197</v>
      </c>
      <c r="P312" s="182" t="s">
        <v>2197</v>
      </c>
      <c r="Q312" s="182" t="s">
        <v>1886</v>
      </c>
      <c r="R312" s="186">
        <f t="shared" si="39"/>
        <v>1.2692987588734822E-3</v>
      </c>
      <c r="S312" s="186">
        <f t="shared" si="40"/>
        <v>1.2692987588734822E-3</v>
      </c>
      <c r="T312" s="186">
        <f t="shared" si="41"/>
        <v>1.3073437644485404E-3</v>
      </c>
      <c r="U312" s="186">
        <f t="shared" si="42"/>
        <v>1.3068680858510334E-4</v>
      </c>
      <c r="V312" s="187" t="b">
        <f t="shared" si="43"/>
        <v>0</v>
      </c>
      <c r="W312" s="188" t="str">
        <f t="shared" si="44"/>
        <v>401</v>
      </c>
      <c r="X312" s="181" t="s">
        <v>2509</v>
      </c>
      <c r="Y312" s="181" t="b">
        <f t="shared" si="38"/>
        <v>1</v>
      </c>
    </row>
    <row r="313" spans="1:25" s="181" customFormat="1" ht="14.5">
      <c r="A313" s="181" t="s">
        <v>2511</v>
      </c>
      <c r="B313" s="182" t="s">
        <v>2512</v>
      </c>
      <c r="C313" s="182" t="s">
        <v>1877</v>
      </c>
      <c r="D313" s="183">
        <v>401157</v>
      </c>
      <c r="E313" s="184">
        <v>27.5</v>
      </c>
      <c r="F313" s="184">
        <v>27.5</v>
      </c>
      <c r="G313" s="184">
        <v>27.5</v>
      </c>
      <c r="H313" s="184">
        <v>27.5</v>
      </c>
      <c r="I313" s="184">
        <v>27.5</v>
      </c>
      <c r="J313" s="184">
        <v>27.5</v>
      </c>
      <c r="K313" s="184">
        <v>27.5</v>
      </c>
      <c r="L313" s="184">
        <v>27.5</v>
      </c>
      <c r="M313" s="185">
        <v>27.5</v>
      </c>
      <c r="N313" s="182" t="s">
        <v>2338</v>
      </c>
      <c r="O313" s="182" t="s">
        <v>2197</v>
      </c>
      <c r="P313" s="182" t="s">
        <v>2197</v>
      </c>
      <c r="Q313" s="182" t="s">
        <v>1886</v>
      </c>
      <c r="R313" s="186">
        <f t="shared" si="39"/>
        <v>8.5135892363465257E-4</v>
      </c>
      <c r="S313" s="186">
        <f t="shared" si="40"/>
        <v>8.5135892363465257E-4</v>
      </c>
      <c r="T313" s="186">
        <f t="shared" si="41"/>
        <v>8.7687691517889898E-4</v>
      </c>
      <c r="U313" s="186">
        <f t="shared" si="42"/>
        <v>8.7655786246105901E-5</v>
      </c>
      <c r="V313" s="187" t="b">
        <f t="shared" si="43"/>
        <v>0</v>
      </c>
      <c r="W313" s="188" t="str">
        <f t="shared" si="44"/>
        <v>401</v>
      </c>
      <c r="X313" s="181" t="s">
        <v>2511</v>
      </c>
      <c r="Y313" s="181" t="b">
        <f t="shared" si="38"/>
        <v>1</v>
      </c>
    </row>
    <row r="314" spans="1:25" s="181" customFormat="1" ht="14.5">
      <c r="A314" s="181" t="s">
        <v>2513</v>
      </c>
      <c r="B314" s="182" t="s">
        <v>2514</v>
      </c>
      <c r="C314" s="182" t="s">
        <v>1877</v>
      </c>
      <c r="D314" s="183">
        <v>401158</v>
      </c>
      <c r="E314" s="184">
        <v>19.2</v>
      </c>
      <c r="F314" s="184">
        <v>19.2</v>
      </c>
      <c r="G314" s="184">
        <v>19.2</v>
      </c>
      <c r="H314" s="184">
        <v>19.2</v>
      </c>
      <c r="I314" s="184">
        <v>19.2</v>
      </c>
      <c r="J314" s="184">
        <v>19.2</v>
      </c>
      <c r="K314" s="184">
        <v>19.2</v>
      </c>
      <c r="L314" s="184">
        <v>19.2</v>
      </c>
      <c r="M314" s="185">
        <v>19.2</v>
      </c>
      <c r="N314" s="182" t="s">
        <v>2338</v>
      </c>
      <c r="O314" s="182" t="s">
        <v>2197</v>
      </c>
      <c r="P314" s="182" t="s">
        <v>2197</v>
      </c>
      <c r="Q314" s="182" t="s">
        <v>1886</v>
      </c>
      <c r="R314" s="186">
        <f t="shared" si="39"/>
        <v>5.9440332122855739E-4</v>
      </c>
      <c r="S314" s="186">
        <f t="shared" si="40"/>
        <v>5.9440332122855739E-4</v>
      </c>
      <c r="T314" s="186">
        <f t="shared" si="41"/>
        <v>6.1221951896126762E-4</v>
      </c>
      <c r="U314" s="186">
        <f t="shared" si="42"/>
        <v>6.1199676215463027E-5</v>
      </c>
      <c r="V314" s="187" t="b">
        <f t="shared" si="43"/>
        <v>0</v>
      </c>
      <c r="W314" s="188" t="str">
        <f t="shared" si="44"/>
        <v>401</v>
      </c>
      <c r="X314" s="181" t="s">
        <v>2513</v>
      </c>
      <c r="Y314" s="181" t="b">
        <f t="shared" si="38"/>
        <v>1</v>
      </c>
    </row>
    <row r="315" spans="1:25" s="181" customFormat="1" ht="14.5">
      <c r="A315" s="181" t="s">
        <v>2515</v>
      </c>
      <c r="B315" s="182" t="s">
        <v>2516</v>
      </c>
      <c r="C315" s="182" t="s">
        <v>1877</v>
      </c>
      <c r="D315" s="183">
        <v>401159</v>
      </c>
      <c r="E315" s="184">
        <v>35</v>
      </c>
      <c r="F315" s="184">
        <v>36</v>
      </c>
      <c r="G315" s="184">
        <v>36</v>
      </c>
      <c r="H315" s="184">
        <v>36</v>
      </c>
      <c r="I315" s="184">
        <v>35</v>
      </c>
      <c r="J315" s="184">
        <v>35</v>
      </c>
      <c r="K315" s="184">
        <v>35</v>
      </c>
      <c r="L315" s="184">
        <v>35</v>
      </c>
      <c r="M315" s="185">
        <v>35</v>
      </c>
      <c r="N315" s="182" t="s">
        <v>2338</v>
      </c>
      <c r="O315" s="182" t="s">
        <v>2197</v>
      </c>
      <c r="P315" s="182" t="s">
        <v>2197</v>
      </c>
      <c r="Q315" s="182" t="s">
        <v>1886</v>
      </c>
      <c r="R315" s="186">
        <f t="shared" si="39"/>
        <v>1.0835477209895578E-3</v>
      </c>
      <c r="S315" s="186">
        <f t="shared" si="40"/>
        <v>1.0835477209895578E-3</v>
      </c>
      <c r="T315" s="186">
        <f t="shared" si="41"/>
        <v>1.1160251647731442E-3</v>
      </c>
      <c r="U315" s="186">
        <f t="shared" si="42"/>
        <v>1.1156190976777115E-4</v>
      </c>
      <c r="V315" s="187" t="b">
        <f t="shared" si="43"/>
        <v>0</v>
      </c>
      <c r="W315" s="188" t="str">
        <f t="shared" si="44"/>
        <v>401</v>
      </c>
      <c r="X315" s="181" t="s">
        <v>2515</v>
      </c>
      <c r="Y315" s="181" t="b">
        <f t="shared" si="38"/>
        <v>1</v>
      </c>
    </row>
    <row r="316" spans="1:25" s="181" customFormat="1" ht="14.5">
      <c r="A316" s="181" t="s">
        <v>2517</v>
      </c>
      <c r="B316" s="182" t="s">
        <v>2518</v>
      </c>
      <c r="C316" s="182" t="s">
        <v>1877</v>
      </c>
      <c r="D316" s="183">
        <v>401160</v>
      </c>
      <c r="E316" s="184">
        <v>68</v>
      </c>
      <c r="F316" s="184">
        <v>68</v>
      </c>
      <c r="G316" s="184">
        <v>68</v>
      </c>
      <c r="H316" s="184">
        <v>68</v>
      </c>
      <c r="I316" s="184">
        <v>68</v>
      </c>
      <c r="J316" s="184">
        <v>68</v>
      </c>
      <c r="K316" s="184">
        <v>68</v>
      </c>
      <c r="L316" s="184">
        <v>67</v>
      </c>
      <c r="M316" s="185">
        <v>68</v>
      </c>
      <c r="N316" s="182" t="s">
        <v>2338</v>
      </c>
      <c r="O316" s="182" t="s">
        <v>2197</v>
      </c>
      <c r="P316" s="182" t="s">
        <v>2197</v>
      </c>
      <c r="Q316" s="182" t="s">
        <v>1886</v>
      </c>
      <c r="R316" s="186">
        <f t="shared" si="39"/>
        <v>2.1051784293511411E-3</v>
      </c>
      <c r="S316" s="186">
        <f t="shared" si="40"/>
        <v>2.1051784293511411E-3</v>
      </c>
      <c r="T316" s="186">
        <f t="shared" si="41"/>
        <v>2.1682774629878227E-3</v>
      </c>
      <c r="U316" s="186">
        <f t="shared" si="42"/>
        <v>2.1674885326309823E-4</v>
      </c>
      <c r="V316" s="187" t="b">
        <f t="shared" si="43"/>
        <v>0</v>
      </c>
      <c r="W316" s="188" t="str">
        <f t="shared" si="44"/>
        <v>401</v>
      </c>
      <c r="X316" s="181" t="s">
        <v>2517</v>
      </c>
      <c r="Y316" s="181" t="b">
        <f t="shared" si="38"/>
        <v>1</v>
      </c>
    </row>
    <row r="317" spans="1:25" s="181" customFormat="1" ht="14.5">
      <c r="A317" s="181" t="s">
        <v>2519</v>
      </c>
      <c r="B317" s="182" t="s">
        <v>2520</v>
      </c>
      <c r="C317" s="182" t="s">
        <v>1877</v>
      </c>
      <c r="D317" s="183">
        <v>401161</v>
      </c>
      <c r="E317" s="184">
        <v>69.8</v>
      </c>
      <c r="F317" s="184">
        <v>68.8</v>
      </c>
      <c r="G317" s="184">
        <v>67.8</v>
      </c>
      <c r="H317" s="184">
        <v>67.8</v>
      </c>
      <c r="I317" s="184">
        <v>67.8</v>
      </c>
      <c r="J317" s="184">
        <v>68.8</v>
      </c>
      <c r="K317" s="184">
        <v>68.8</v>
      </c>
      <c r="L317" s="184">
        <v>68.8</v>
      </c>
      <c r="M317" s="185">
        <v>68.8</v>
      </c>
      <c r="N317" s="182" t="s">
        <v>2338</v>
      </c>
      <c r="O317" s="182" t="s">
        <v>2197</v>
      </c>
      <c r="P317" s="182" t="s">
        <v>2197</v>
      </c>
      <c r="Q317" s="182" t="s">
        <v>1886</v>
      </c>
      <c r="R317" s="186">
        <f t="shared" si="39"/>
        <v>2.1299452344023307E-3</v>
      </c>
      <c r="S317" s="186">
        <f t="shared" si="40"/>
        <v>2.1299452344023307E-3</v>
      </c>
      <c r="T317" s="186">
        <f t="shared" si="41"/>
        <v>2.1937866096112088E-3</v>
      </c>
      <c r="U317" s="186">
        <f t="shared" si="42"/>
        <v>2.1929883977207584E-4</v>
      </c>
      <c r="V317" s="187" t="b">
        <f t="shared" si="43"/>
        <v>0</v>
      </c>
      <c r="W317" s="188" t="str">
        <f t="shared" si="44"/>
        <v>401</v>
      </c>
      <c r="X317" s="181" t="s">
        <v>2519</v>
      </c>
      <c r="Y317" s="181" t="b">
        <f t="shared" si="38"/>
        <v>1</v>
      </c>
    </row>
    <row r="318" spans="1:25" s="181" customFormat="1" ht="14.5">
      <c r="A318" s="181" t="s">
        <v>2521</v>
      </c>
      <c r="B318" s="182" t="s">
        <v>2522</v>
      </c>
      <c r="C318" s="182" t="s">
        <v>1877</v>
      </c>
      <c r="D318" s="183">
        <v>401162</v>
      </c>
      <c r="E318" s="184">
        <v>53.8</v>
      </c>
      <c r="F318" s="184">
        <v>53</v>
      </c>
      <c r="G318" s="184">
        <v>54.6</v>
      </c>
      <c r="H318" s="184">
        <v>53.8</v>
      </c>
      <c r="I318" s="184">
        <v>53.8</v>
      </c>
      <c r="J318" s="184">
        <v>53.8</v>
      </c>
      <c r="K318" s="184">
        <v>53.8</v>
      </c>
      <c r="L318" s="184">
        <v>53.8</v>
      </c>
      <c r="M318" s="185">
        <v>53.8</v>
      </c>
      <c r="N318" s="182" t="s">
        <v>2338</v>
      </c>
      <c r="O318" s="182" t="s">
        <v>2197</v>
      </c>
      <c r="P318" s="182" t="s">
        <v>2197</v>
      </c>
      <c r="Q318" s="182" t="s">
        <v>1886</v>
      </c>
      <c r="R318" s="186">
        <f t="shared" si="39"/>
        <v>1.6655676396925203E-3</v>
      </c>
      <c r="S318" s="186">
        <f t="shared" si="40"/>
        <v>1.6655676396925203E-3</v>
      </c>
      <c r="T318" s="186">
        <f t="shared" si="41"/>
        <v>1.7154901104227186E-3</v>
      </c>
      <c r="U318" s="186">
        <f t="shared" si="42"/>
        <v>1.7148659272874536E-4</v>
      </c>
      <c r="V318" s="187" t="b">
        <f t="shared" si="43"/>
        <v>0</v>
      </c>
      <c r="W318" s="188" t="str">
        <f t="shared" si="44"/>
        <v>401</v>
      </c>
      <c r="X318" s="181" t="s">
        <v>2521</v>
      </c>
      <c r="Y318" s="181" t="b">
        <f t="shared" si="38"/>
        <v>1</v>
      </c>
    </row>
    <row r="319" spans="1:25" s="181" customFormat="1" ht="14.5">
      <c r="A319" s="181" t="s">
        <v>2523</v>
      </c>
      <c r="B319" s="182" t="s">
        <v>2524</v>
      </c>
      <c r="C319" s="182" t="s">
        <v>1877</v>
      </c>
      <c r="D319" s="183">
        <v>401163</v>
      </c>
      <c r="E319" s="184">
        <v>36.6</v>
      </c>
      <c r="F319" s="184">
        <v>37.4</v>
      </c>
      <c r="G319" s="184">
        <v>37.4</v>
      </c>
      <c r="H319" s="184">
        <v>37.4</v>
      </c>
      <c r="I319" s="184">
        <v>37.4</v>
      </c>
      <c r="J319" s="184">
        <v>37.4</v>
      </c>
      <c r="K319" s="184">
        <v>37.4</v>
      </c>
      <c r="L319" s="184">
        <v>37.4</v>
      </c>
      <c r="M319" s="185">
        <v>37.4</v>
      </c>
      <c r="N319" s="182" t="s">
        <v>2338</v>
      </c>
      <c r="O319" s="182" t="s">
        <v>2197</v>
      </c>
      <c r="P319" s="182" t="s">
        <v>2197</v>
      </c>
      <c r="Q319" s="182" t="s">
        <v>1886</v>
      </c>
      <c r="R319" s="186">
        <f t="shared" si="39"/>
        <v>1.1578481361431275E-3</v>
      </c>
      <c r="S319" s="186">
        <f t="shared" si="40"/>
        <v>1.1578481361431275E-3</v>
      </c>
      <c r="T319" s="186">
        <f t="shared" si="41"/>
        <v>1.1925526046433026E-3</v>
      </c>
      <c r="U319" s="186">
        <f t="shared" si="42"/>
        <v>1.1921186929470402E-4</v>
      </c>
      <c r="V319" s="187" t="b">
        <f t="shared" si="43"/>
        <v>0</v>
      </c>
      <c r="W319" s="188" t="str">
        <f t="shared" si="44"/>
        <v>401</v>
      </c>
      <c r="X319" s="181" t="s">
        <v>2523</v>
      </c>
      <c r="Y319" s="181" t="b">
        <f t="shared" si="38"/>
        <v>1</v>
      </c>
    </row>
    <row r="320" spans="1:25" s="181" customFormat="1" ht="14.5">
      <c r="A320" s="181" t="s">
        <v>2525</v>
      </c>
      <c r="B320" s="182" t="s">
        <v>2526</v>
      </c>
      <c r="C320" s="182" t="s">
        <v>1877</v>
      </c>
      <c r="D320" s="183">
        <v>401164</v>
      </c>
      <c r="E320" s="184">
        <v>28.4</v>
      </c>
      <c r="F320" s="184">
        <v>28.4</v>
      </c>
      <c r="G320" s="184">
        <v>28.4</v>
      </c>
      <c r="H320" s="184">
        <v>28.4</v>
      </c>
      <c r="I320" s="184">
        <v>28.4</v>
      </c>
      <c r="J320" s="184">
        <v>28.4</v>
      </c>
      <c r="K320" s="184">
        <v>28.4</v>
      </c>
      <c r="L320" s="184">
        <v>28.4</v>
      </c>
      <c r="M320" s="185">
        <v>27.4</v>
      </c>
      <c r="N320" s="182" t="s">
        <v>2338</v>
      </c>
      <c r="O320" s="182" t="s">
        <v>2197</v>
      </c>
      <c r="P320" s="182" t="s">
        <v>2197</v>
      </c>
      <c r="Q320" s="182" t="s">
        <v>1886</v>
      </c>
      <c r="R320" s="186">
        <f t="shared" si="39"/>
        <v>8.4826307300325376E-4</v>
      </c>
      <c r="S320" s="186">
        <f t="shared" si="40"/>
        <v>8.4826307300325376E-4</v>
      </c>
      <c r="T320" s="186">
        <f t="shared" si="41"/>
        <v>8.7368827185097561E-4</v>
      </c>
      <c r="U320" s="186">
        <f t="shared" si="42"/>
        <v>8.73370379324837E-5</v>
      </c>
      <c r="V320" s="187" t="b">
        <f t="shared" si="43"/>
        <v>0</v>
      </c>
      <c r="W320" s="188" t="str">
        <f t="shared" si="44"/>
        <v>401</v>
      </c>
      <c r="X320" s="181" t="s">
        <v>2525</v>
      </c>
      <c r="Y320" s="181" t="b">
        <f t="shared" si="38"/>
        <v>1</v>
      </c>
    </row>
    <row r="321" spans="1:25" s="181" customFormat="1" ht="14.5">
      <c r="A321" s="181" t="s">
        <v>2527</v>
      </c>
      <c r="B321" s="182" t="s">
        <v>2528</v>
      </c>
      <c r="C321" s="182" t="s">
        <v>1877</v>
      </c>
      <c r="D321" s="183">
        <v>401165</v>
      </c>
      <c r="E321" s="184">
        <v>77.400000000000006</v>
      </c>
      <c r="F321" s="184">
        <v>77.400000000000006</v>
      </c>
      <c r="G321" s="184">
        <v>76.400000000000006</v>
      </c>
      <c r="H321" s="184">
        <v>77.400000000000006</v>
      </c>
      <c r="I321" s="184">
        <v>77.400000000000006</v>
      </c>
      <c r="J321" s="184">
        <v>77.400000000000006</v>
      </c>
      <c r="K321" s="184">
        <v>76.400000000000006</v>
      </c>
      <c r="L321" s="184">
        <v>76.400000000000006</v>
      </c>
      <c r="M321" s="185">
        <v>76.400000000000006</v>
      </c>
      <c r="N321" s="182" t="s">
        <v>2338</v>
      </c>
      <c r="O321" s="182" t="s">
        <v>2197</v>
      </c>
      <c r="P321" s="182" t="s">
        <v>2197</v>
      </c>
      <c r="Q321" s="182" t="s">
        <v>1886</v>
      </c>
      <c r="R321" s="186">
        <f t="shared" si="39"/>
        <v>2.3652298823886352E-3</v>
      </c>
      <c r="S321" s="186">
        <f t="shared" si="40"/>
        <v>2.3652298823886352E-3</v>
      </c>
      <c r="T321" s="186">
        <f t="shared" si="41"/>
        <v>2.4361235025333774E-3</v>
      </c>
      <c r="U321" s="186">
        <f t="shared" si="42"/>
        <v>2.4352371160736333E-4</v>
      </c>
      <c r="V321" s="187" t="b">
        <f t="shared" si="43"/>
        <v>0</v>
      </c>
      <c r="W321" s="188" t="str">
        <f t="shared" si="44"/>
        <v>401</v>
      </c>
      <c r="X321" s="181" t="s">
        <v>2527</v>
      </c>
      <c r="Y321" s="181" t="b">
        <f t="shared" si="38"/>
        <v>1</v>
      </c>
    </row>
    <row r="322" spans="1:25" s="181" customFormat="1" ht="14.5">
      <c r="A322" s="181" t="s">
        <v>2529</v>
      </c>
      <c r="B322" s="182" t="s">
        <v>2530</v>
      </c>
      <c r="C322" s="182" t="s">
        <v>1877</v>
      </c>
      <c r="D322" s="183">
        <v>401166</v>
      </c>
      <c r="E322" s="184">
        <v>29</v>
      </c>
      <c r="F322" s="184">
        <v>29</v>
      </c>
      <c r="G322" s="184">
        <v>29</v>
      </c>
      <c r="H322" s="184">
        <v>29</v>
      </c>
      <c r="I322" s="184">
        <v>29</v>
      </c>
      <c r="J322" s="184">
        <v>30</v>
      </c>
      <c r="K322" s="184">
        <v>30</v>
      </c>
      <c r="L322" s="184">
        <v>30</v>
      </c>
      <c r="M322" s="185">
        <v>30</v>
      </c>
      <c r="N322" s="182" t="s">
        <v>2338</v>
      </c>
      <c r="O322" s="182" t="s">
        <v>2197</v>
      </c>
      <c r="P322" s="182" t="s">
        <v>2197</v>
      </c>
      <c r="Q322" s="182" t="s">
        <v>1886</v>
      </c>
      <c r="R322" s="186">
        <f t="shared" si="39"/>
        <v>9.2875518941962101E-4</v>
      </c>
      <c r="S322" s="186">
        <f t="shared" si="40"/>
        <v>9.2875518941962101E-4</v>
      </c>
      <c r="T322" s="186">
        <f t="shared" si="41"/>
        <v>9.5659299837698073E-4</v>
      </c>
      <c r="U322" s="186">
        <f t="shared" si="42"/>
        <v>9.562449408666098E-5</v>
      </c>
      <c r="V322" s="187" t="b">
        <f t="shared" si="43"/>
        <v>0</v>
      </c>
      <c r="W322" s="188" t="str">
        <f t="shared" si="44"/>
        <v>401</v>
      </c>
      <c r="X322" s="181" t="s">
        <v>2529</v>
      </c>
      <c r="Y322" s="181" t="b">
        <f t="shared" si="38"/>
        <v>1</v>
      </c>
    </row>
    <row r="323" spans="1:25" s="181" customFormat="1" ht="14.5">
      <c r="A323" s="181" t="s">
        <v>2531</v>
      </c>
      <c r="B323" s="182" t="s">
        <v>2532</v>
      </c>
      <c r="C323" s="182" t="s">
        <v>1877</v>
      </c>
      <c r="D323" s="183">
        <v>401167</v>
      </c>
      <c r="E323" s="184">
        <v>20</v>
      </c>
      <c r="F323" s="184">
        <v>20</v>
      </c>
      <c r="G323" s="184">
        <v>20</v>
      </c>
      <c r="H323" s="184">
        <v>20</v>
      </c>
      <c r="I323" s="184">
        <v>19</v>
      </c>
      <c r="J323" s="184">
        <v>20</v>
      </c>
      <c r="K323" s="184">
        <v>20</v>
      </c>
      <c r="L323" s="184">
        <v>20</v>
      </c>
      <c r="M323" s="185">
        <v>20</v>
      </c>
      <c r="N323" s="182" t="s">
        <v>2338</v>
      </c>
      <c r="O323" s="182" t="s">
        <v>2197</v>
      </c>
      <c r="P323" s="182" t="s">
        <v>2197</v>
      </c>
      <c r="Q323" s="182" t="s">
        <v>1886</v>
      </c>
      <c r="R323" s="186">
        <f t="shared" si="39"/>
        <v>6.1917012627974734E-4</v>
      </c>
      <c r="S323" s="186">
        <f t="shared" si="40"/>
        <v>6.1917012627974734E-4</v>
      </c>
      <c r="T323" s="186">
        <f t="shared" si="41"/>
        <v>6.3772866558465375E-4</v>
      </c>
      <c r="U323" s="186">
        <f t="shared" si="42"/>
        <v>6.3749662724440649E-5</v>
      </c>
      <c r="V323" s="187" t="b">
        <f t="shared" si="43"/>
        <v>0</v>
      </c>
      <c r="W323" s="188" t="str">
        <f t="shared" si="44"/>
        <v>401</v>
      </c>
      <c r="X323" s="181" t="s">
        <v>2531</v>
      </c>
      <c r="Y323" s="181" t="b">
        <f t="shared" ref="Y323:Y386" si="45">X323=A323</f>
        <v>1</v>
      </c>
    </row>
    <row r="324" spans="1:25" s="181" customFormat="1" ht="14.5">
      <c r="A324" s="181" t="s">
        <v>2533</v>
      </c>
      <c r="B324" s="182" t="s">
        <v>2534</v>
      </c>
      <c r="C324" s="182" t="s">
        <v>1877</v>
      </c>
      <c r="D324" s="183">
        <v>401168</v>
      </c>
      <c r="E324" s="184">
        <v>27</v>
      </c>
      <c r="F324" s="184">
        <v>27</v>
      </c>
      <c r="G324" s="184">
        <v>27</v>
      </c>
      <c r="H324" s="184">
        <v>27</v>
      </c>
      <c r="I324" s="184">
        <v>26</v>
      </c>
      <c r="J324" s="184">
        <v>26</v>
      </c>
      <c r="K324" s="184">
        <v>26</v>
      </c>
      <c r="L324" s="184">
        <v>26</v>
      </c>
      <c r="M324" s="185">
        <v>26</v>
      </c>
      <c r="N324" s="182" t="s">
        <v>2338</v>
      </c>
      <c r="O324" s="182" t="s">
        <v>2197</v>
      </c>
      <c r="P324" s="182" t="s">
        <v>2197</v>
      </c>
      <c r="Q324" s="182" t="s">
        <v>1886</v>
      </c>
      <c r="R324" s="186">
        <f t="shared" si="39"/>
        <v>8.0492116416367159E-4</v>
      </c>
      <c r="S324" s="186">
        <f t="shared" si="40"/>
        <v>8.0492116416367159E-4</v>
      </c>
      <c r="T324" s="186">
        <f t="shared" si="41"/>
        <v>8.2904726526004989E-4</v>
      </c>
      <c r="U324" s="186">
        <f t="shared" si="42"/>
        <v>8.2874561541772859E-5</v>
      </c>
      <c r="V324" s="187" t="b">
        <f t="shared" si="43"/>
        <v>0</v>
      </c>
      <c r="W324" s="188" t="str">
        <f t="shared" si="44"/>
        <v>401</v>
      </c>
      <c r="X324" s="181" t="s">
        <v>2533</v>
      </c>
      <c r="Y324" s="181" t="b">
        <f t="shared" si="45"/>
        <v>1</v>
      </c>
    </row>
    <row r="325" spans="1:25" s="181" customFormat="1" ht="14.5">
      <c r="A325" s="181" t="s">
        <v>2535</v>
      </c>
      <c r="B325" s="182" t="s">
        <v>2536</v>
      </c>
      <c r="C325" s="182" t="s">
        <v>1877</v>
      </c>
      <c r="D325" s="183">
        <v>401169</v>
      </c>
      <c r="E325" s="184">
        <v>47.6</v>
      </c>
      <c r="F325" s="184">
        <v>47.6</v>
      </c>
      <c r="G325" s="184">
        <v>46</v>
      </c>
      <c r="H325" s="184">
        <v>46</v>
      </c>
      <c r="I325" s="184">
        <v>46</v>
      </c>
      <c r="J325" s="184">
        <v>46</v>
      </c>
      <c r="K325" s="184">
        <v>46</v>
      </c>
      <c r="L325" s="184">
        <v>46.8</v>
      </c>
      <c r="M325" s="185">
        <v>47.6</v>
      </c>
      <c r="N325" s="182" t="s">
        <v>2338</v>
      </c>
      <c r="O325" s="182" t="s">
        <v>2197</v>
      </c>
      <c r="P325" s="182" t="s">
        <v>2197</v>
      </c>
      <c r="Q325" s="182" t="s">
        <v>1886</v>
      </c>
      <c r="R325" s="186">
        <f t="shared" si="39"/>
        <v>1.4736249005457987E-3</v>
      </c>
      <c r="S325" s="186">
        <f t="shared" si="40"/>
        <v>1.4736249005457987E-3</v>
      </c>
      <c r="T325" s="186">
        <f t="shared" si="41"/>
        <v>1.5177942240914761E-3</v>
      </c>
      <c r="U325" s="186">
        <f t="shared" si="42"/>
        <v>1.5172419728416876E-4</v>
      </c>
      <c r="V325" s="187" t="b">
        <f t="shared" si="43"/>
        <v>0</v>
      </c>
      <c r="W325" s="188" t="str">
        <f t="shared" si="44"/>
        <v>401</v>
      </c>
      <c r="X325" s="181" t="s">
        <v>2535</v>
      </c>
      <c r="Y325" s="181" t="b">
        <f t="shared" si="45"/>
        <v>1</v>
      </c>
    </row>
    <row r="326" spans="1:25" s="181" customFormat="1" ht="14.5">
      <c r="A326" s="181" t="s">
        <v>2537</v>
      </c>
      <c r="B326" s="182" t="s">
        <v>2538</v>
      </c>
      <c r="C326" s="182" t="s">
        <v>1877</v>
      </c>
      <c r="D326" s="183">
        <v>401170</v>
      </c>
      <c r="E326" s="184">
        <v>15.8</v>
      </c>
      <c r="F326" s="184">
        <v>15.8</v>
      </c>
      <c r="G326" s="184">
        <v>15.8</v>
      </c>
      <c r="H326" s="184">
        <v>15.8</v>
      </c>
      <c r="I326" s="184">
        <v>15</v>
      </c>
      <c r="J326" s="184">
        <v>15</v>
      </c>
      <c r="K326" s="184">
        <v>15</v>
      </c>
      <c r="L326" s="184">
        <v>15</v>
      </c>
      <c r="M326" s="185">
        <v>15</v>
      </c>
      <c r="N326" s="182" t="s">
        <v>2338</v>
      </c>
      <c r="O326" s="182" t="s">
        <v>2197</v>
      </c>
      <c r="P326" s="182" t="s">
        <v>2197</v>
      </c>
      <c r="Q326" s="182" t="s">
        <v>1886</v>
      </c>
      <c r="R326" s="186">
        <f t="shared" si="39"/>
        <v>4.6437759470981051E-4</v>
      </c>
      <c r="S326" s="186">
        <f t="shared" si="40"/>
        <v>4.6437759470981051E-4</v>
      </c>
      <c r="T326" s="186">
        <f t="shared" si="41"/>
        <v>4.7829649918849036E-4</v>
      </c>
      <c r="U326" s="186">
        <f t="shared" si="42"/>
        <v>4.781224704333049E-5</v>
      </c>
      <c r="V326" s="187" t="b">
        <f t="shared" si="43"/>
        <v>0</v>
      </c>
      <c r="W326" s="188" t="str">
        <f t="shared" si="44"/>
        <v>401</v>
      </c>
      <c r="X326" s="181" t="s">
        <v>2537</v>
      </c>
      <c r="Y326" s="181" t="b">
        <f t="shared" si="45"/>
        <v>1</v>
      </c>
    </row>
    <row r="327" spans="1:25" s="181" customFormat="1" ht="14.5">
      <c r="A327" s="181" t="s">
        <v>2539</v>
      </c>
      <c r="B327" s="182" t="s">
        <v>2540</v>
      </c>
      <c r="C327" s="182" t="s">
        <v>1877</v>
      </c>
      <c r="D327" s="183">
        <v>401171</v>
      </c>
      <c r="E327" s="184">
        <v>43.4</v>
      </c>
      <c r="F327" s="184">
        <v>43.4</v>
      </c>
      <c r="G327" s="184">
        <v>42.6</v>
      </c>
      <c r="H327" s="184">
        <v>42.6</v>
      </c>
      <c r="I327" s="184">
        <v>43.4</v>
      </c>
      <c r="J327" s="184">
        <v>43.4</v>
      </c>
      <c r="K327" s="184">
        <v>43.4</v>
      </c>
      <c r="L327" s="184">
        <v>43.4</v>
      </c>
      <c r="M327" s="185">
        <v>43.4</v>
      </c>
      <c r="N327" s="182" t="s">
        <v>2338</v>
      </c>
      <c r="O327" s="182" t="s">
        <v>2197</v>
      </c>
      <c r="P327" s="182" t="s">
        <v>2197</v>
      </c>
      <c r="Q327" s="182" t="s">
        <v>1886</v>
      </c>
      <c r="R327" s="186">
        <f t="shared" si="39"/>
        <v>1.3435991740270517E-3</v>
      </c>
      <c r="S327" s="186">
        <f t="shared" si="40"/>
        <v>1.3435991740270517E-3</v>
      </c>
      <c r="T327" s="186">
        <f t="shared" si="41"/>
        <v>1.3838712043186987E-3</v>
      </c>
      <c r="U327" s="186">
        <f t="shared" si="42"/>
        <v>1.3833676811203621E-4</v>
      </c>
      <c r="V327" s="187" t="b">
        <f t="shared" si="43"/>
        <v>0</v>
      </c>
      <c r="W327" s="188" t="str">
        <f t="shared" si="44"/>
        <v>401</v>
      </c>
      <c r="X327" s="181" t="s">
        <v>2539</v>
      </c>
      <c r="Y327" s="181" t="b">
        <f t="shared" si="45"/>
        <v>1</v>
      </c>
    </row>
    <row r="328" spans="1:25" s="181" customFormat="1" ht="14.5">
      <c r="A328" s="181" t="s">
        <v>2541</v>
      </c>
      <c r="B328" s="182" t="s">
        <v>2542</v>
      </c>
      <c r="C328" s="182" t="s">
        <v>1877</v>
      </c>
      <c r="D328" s="183">
        <v>401172</v>
      </c>
      <c r="E328" s="184">
        <v>34.6</v>
      </c>
      <c r="F328" s="184">
        <v>33.6</v>
      </c>
      <c r="G328" s="184">
        <v>35.6</v>
      </c>
      <c r="H328" s="184">
        <v>36.4</v>
      </c>
      <c r="I328" s="184">
        <v>36.4</v>
      </c>
      <c r="J328" s="184">
        <v>37.200000000000003</v>
      </c>
      <c r="K328" s="184">
        <v>36.4</v>
      </c>
      <c r="L328" s="184">
        <v>35.6</v>
      </c>
      <c r="M328" s="185">
        <v>35.4</v>
      </c>
      <c r="N328" s="182" t="s">
        <v>2338</v>
      </c>
      <c r="O328" s="182" t="s">
        <v>2197</v>
      </c>
      <c r="P328" s="182" t="s">
        <v>2197</v>
      </c>
      <c r="Q328" s="182" t="s">
        <v>1886</v>
      </c>
      <c r="R328" s="186">
        <f t="shared" si="39"/>
        <v>1.0959311235151528E-3</v>
      </c>
      <c r="S328" s="186">
        <f t="shared" si="40"/>
        <v>1.0959311235151528E-3</v>
      </c>
      <c r="T328" s="186">
        <f t="shared" si="41"/>
        <v>1.1287797380848371E-3</v>
      </c>
      <c r="U328" s="186">
        <f t="shared" si="42"/>
        <v>1.1283690302225996E-4</v>
      </c>
      <c r="V328" s="187" t="b">
        <f t="shared" si="43"/>
        <v>0</v>
      </c>
      <c r="W328" s="188" t="str">
        <f t="shared" si="44"/>
        <v>401</v>
      </c>
      <c r="X328" s="181" t="s">
        <v>2541</v>
      </c>
      <c r="Y328" s="181" t="b">
        <f t="shared" si="45"/>
        <v>1</v>
      </c>
    </row>
    <row r="329" spans="1:25" s="181" customFormat="1" ht="14.5">
      <c r="A329" s="181" t="s">
        <v>2543</v>
      </c>
      <c r="B329" s="182" t="s">
        <v>2544</v>
      </c>
      <c r="C329" s="182" t="s">
        <v>1877</v>
      </c>
      <c r="D329" s="183">
        <v>401173</v>
      </c>
      <c r="E329" s="184">
        <v>38</v>
      </c>
      <c r="F329" s="184">
        <v>38</v>
      </c>
      <c r="G329" s="184">
        <v>38</v>
      </c>
      <c r="H329" s="184">
        <v>38</v>
      </c>
      <c r="I329" s="184">
        <v>37</v>
      </c>
      <c r="J329" s="184">
        <v>37</v>
      </c>
      <c r="K329" s="184">
        <v>37</v>
      </c>
      <c r="L329" s="184">
        <v>37</v>
      </c>
      <c r="M329" s="185">
        <v>37</v>
      </c>
      <c r="N329" s="182" t="s">
        <v>2338</v>
      </c>
      <c r="O329" s="182" t="s">
        <v>2197</v>
      </c>
      <c r="P329" s="182" t="s">
        <v>2197</v>
      </c>
      <c r="Q329" s="182" t="s">
        <v>1886</v>
      </c>
      <c r="R329" s="186">
        <f t="shared" ref="R329:R392" si="46">M329/SUMIFS($M:$M,$P:$P,$P329)</f>
        <v>1.1454647336175325E-3</v>
      </c>
      <c r="S329" s="186">
        <f t="shared" ref="S329:S392" si="47">M329/SUMIFS($M:$M,$O:$O,$O329)</f>
        <v>1.1454647336175325E-3</v>
      </c>
      <c r="T329" s="186">
        <f t="shared" ref="T329:T392" si="48">M329/SUMIFS(M:M,$N:$N,N329)</f>
        <v>1.1797980313316095E-3</v>
      </c>
      <c r="U329" s="186">
        <f t="shared" ref="U329:U392" si="49">M329/$M$669</f>
        <v>1.1793687604021521E-4</v>
      </c>
      <c r="V329" s="187" t="b">
        <f t="shared" ref="V329:V392" si="50">IF(AND($W$1=856,$P329="MD"),TRUE,IF($W$1=LEFT($D329,3),TRUE,FALSE))</f>
        <v>0</v>
      </c>
      <c r="W329" s="188" t="str">
        <f t="shared" ref="W329:W392" si="51">+LEFT(D329,3)</f>
        <v>401</v>
      </c>
      <c r="X329" s="181" t="s">
        <v>2543</v>
      </c>
      <c r="Y329" s="181" t="b">
        <f t="shared" si="45"/>
        <v>1</v>
      </c>
    </row>
    <row r="330" spans="1:25" s="181" customFormat="1" ht="14.5">
      <c r="A330" s="181" t="s">
        <v>2545</v>
      </c>
      <c r="B330" s="182" t="s">
        <v>2546</v>
      </c>
      <c r="C330" s="182" t="s">
        <v>1877</v>
      </c>
      <c r="D330" s="183">
        <v>401174</v>
      </c>
      <c r="E330" s="184">
        <v>46</v>
      </c>
      <c r="F330" s="184">
        <v>46</v>
      </c>
      <c r="G330" s="184">
        <v>46</v>
      </c>
      <c r="H330" s="184">
        <v>46</v>
      </c>
      <c r="I330" s="184">
        <v>46</v>
      </c>
      <c r="J330" s="184">
        <v>46</v>
      </c>
      <c r="K330" s="184">
        <v>46</v>
      </c>
      <c r="L330" s="184">
        <v>46</v>
      </c>
      <c r="M330" s="185">
        <v>46</v>
      </c>
      <c r="N330" s="182" t="s">
        <v>2338</v>
      </c>
      <c r="O330" s="182" t="s">
        <v>2197</v>
      </c>
      <c r="P330" s="182" t="s">
        <v>2197</v>
      </c>
      <c r="Q330" s="182" t="s">
        <v>1886</v>
      </c>
      <c r="R330" s="186">
        <f t="shared" si="46"/>
        <v>1.4240912904434188E-3</v>
      </c>
      <c r="S330" s="186">
        <f t="shared" si="47"/>
        <v>1.4240912904434188E-3</v>
      </c>
      <c r="T330" s="186">
        <f t="shared" si="48"/>
        <v>1.4667759308447036E-3</v>
      </c>
      <c r="U330" s="186">
        <f t="shared" si="49"/>
        <v>1.4662422426621352E-4</v>
      </c>
      <c r="V330" s="187" t="b">
        <f t="shared" si="50"/>
        <v>0</v>
      </c>
      <c r="W330" s="188" t="str">
        <f t="shared" si="51"/>
        <v>401</v>
      </c>
      <c r="X330" s="181" t="s">
        <v>2545</v>
      </c>
      <c r="Y330" s="181" t="b">
        <f t="shared" si="45"/>
        <v>1</v>
      </c>
    </row>
    <row r="331" spans="1:25" s="181" customFormat="1" ht="14.5">
      <c r="A331" s="181" t="s">
        <v>2547</v>
      </c>
      <c r="B331" s="182" t="s">
        <v>2548</v>
      </c>
      <c r="C331" s="182" t="s">
        <v>1877</v>
      </c>
      <c r="D331" s="183">
        <v>401175</v>
      </c>
      <c r="E331" s="184">
        <v>15</v>
      </c>
      <c r="F331" s="184">
        <v>15</v>
      </c>
      <c r="G331" s="184">
        <v>15</v>
      </c>
      <c r="H331" s="184">
        <v>15</v>
      </c>
      <c r="I331" s="184">
        <v>15</v>
      </c>
      <c r="J331" s="184">
        <v>15</v>
      </c>
      <c r="K331" s="184">
        <v>15</v>
      </c>
      <c r="L331" s="184">
        <v>15</v>
      </c>
      <c r="M331" s="185">
        <v>15</v>
      </c>
      <c r="N331" s="182" t="s">
        <v>2338</v>
      </c>
      <c r="O331" s="182" t="s">
        <v>2197</v>
      </c>
      <c r="P331" s="182" t="s">
        <v>2197</v>
      </c>
      <c r="Q331" s="182" t="s">
        <v>1886</v>
      </c>
      <c r="R331" s="186">
        <f t="shared" si="46"/>
        <v>4.6437759470981051E-4</v>
      </c>
      <c r="S331" s="186">
        <f t="shared" si="47"/>
        <v>4.6437759470981051E-4</v>
      </c>
      <c r="T331" s="186">
        <f t="shared" si="48"/>
        <v>4.7829649918849036E-4</v>
      </c>
      <c r="U331" s="186">
        <f t="shared" si="49"/>
        <v>4.781224704333049E-5</v>
      </c>
      <c r="V331" s="187" t="b">
        <f t="shared" si="50"/>
        <v>0</v>
      </c>
      <c r="W331" s="188" t="str">
        <f t="shared" si="51"/>
        <v>401</v>
      </c>
      <c r="X331" s="181" t="s">
        <v>2547</v>
      </c>
      <c r="Y331" s="181" t="b">
        <f t="shared" si="45"/>
        <v>1</v>
      </c>
    </row>
    <row r="332" spans="1:25" s="181" customFormat="1" ht="14.5">
      <c r="A332" s="181" t="s">
        <v>2549</v>
      </c>
      <c r="B332" s="182" t="s">
        <v>2550</v>
      </c>
      <c r="C332" s="182" t="s">
        <v>1877</v>
      </c>
      <c r="D332" s="183">
        <v>401176</v>
      </c>
      <c r="E332" s="184">
        <v>76</v>
      </c>
      <c r="F332" s="184">
        <v>76</v>
      </c>
      <c r="G332" s="184">
        <v>76</v>
      </c>
      <c r="H332" s="184">
        <v>76</v>
      </c>
      <c r="I332" s="184">
        <v>76</v>
      </c>
      <c r="J332" s="184">
        <v>76</v>
      </c>
      <c r="K332" s="184">
        <v>76</v>
      </c>
      <c r="L332" s="184">
        <v>76</v>
      </c>
      <c r="M332" s="185">
        <v>76</v>
      </c>
      <c r="N332" s="182" t="s">
        <v>2338</v>
      </c>
      <c r="O332" s="182" t="s">
        <v>2197</v>
      </c>
      <c r="P332" s="182" t="s">
        <v>2197</v>
      </c>
      <c r="Q332" s="182" t="s">
        <v>1886</v>
      </c>
      <c r="R332" s="186">
        <f t="shared" si="46"/>
        <v>2.3528464798630399E-3</v>
      </c>
      <c r="S332" s="186">
        <f t="shared" si="47"/>
        <v>2.3528464798630399E-3</v>
      </c>
      <c r="T332" s="186">
        <f t="shared" si="48"/>
        <v>2.4233689292216844E-3</v>
      </c>
      <c r="U332" s="186">
        <f t="shared" si="49"/>
        <v>2.422487183528745E-4</v>
      </c>
      <c r="V332" s="187" t="b">
        <f t="shared" si="50"/>
        <v>0</v>
      </c>
      <c r="W332" s="188" t="str">
        <f t="shared" si="51"/>
        <v>401</v>
      </c>
      <c r="X332" s="181" t="s">
        <v>2549</v>
      </c>
      <c r="Y332" s="181" t="b">
        <f t="shared" si="45"/>
        <v>1</v>
      </c>
    </row>
    <row r="333" spans="1:25" s="181" customFormat="1" ht="14.5">
      <c r="A333" s="181" t="s">
        <v>2551</v>
      </c>
      <c r="B333" s="182" t="s">
        <v>2552</v>
      </c>
      <c r="C333" s="182" t="s">
        <v>1877</v>
      </c>
      <c r="D333" s="183">
        <v>401177</v>
      </c>
      <c r="E333" s="184">
        <v>96</v>
      </c>
      <c r="F333" s="184">
        <v>96</v>
      </c>
      <c r="G333" s="184">
        <v>96</v>
      </c>
      <c r="H333" s="184">
        <v>96</v>
      </c>
      <c r="I333" s="184">
        <v>96</v>
      </c>
      <c r="J333" s="184">
        <v>96</v>
      </c>
      <c r="K333" s="184">
        <v>96</v>
      </c>
      <c r="L333" s="184">
        <v>96</v>
      </c>
      <c r="M333" s="185">
        <v>96</v>
      </c>
      <c r="N333" s="182" t="s">
        <v>2338</v>
      </c>
      <c r="O333" s="182" t="s">
        <v>2197</v>
      </c>
      <c r="P333" s="182" t="s">
        <v>2197</v>
      </c>
      <c r="Q333" s="182" t="s">
        <v>1886</v>
      </c>
      <c r="R333" s="186">
        <f t="shared" si="46"/>
        <v>2.9720166061427871E-3</v>
      </c>
      <c r="S333" s="186">
        <f t="shared" si="47"/>
        <v>2.9720166061427871E-3</v>
      </c>
      <c r="T333" s="186">
        <f t="shared" si="48"/>
        <v>3.0610975948063383E-3</v>
      </c>
      <c r="U333" s="186">
        <f t="shared" si="49"/>
        <v>3.0599838107731514E-4</v>
      </c>
      <c r="V333" s="187" t="b">
        <f t="shared" si="50"/>
        <v>0</v>
      </c>
      <c r="W333" s="188" t="str">
        <f t="shared" si="51"/>
        <v>401</v>
      </c>
      <c r="X333" s="181" t="s">
        <v>2551</v>
      </c>
      <c r="Y333" s="181" t="b">
        <f t="shared" si="45"/>
        <v>1</v>
      </c>
    </row>
    <row r="334" spans="1:25" s="181" customFormat="1" ht="14.5">
      <c r="A334" s="181" t="s">
        <v>2553</v>
      </c>
      <c r="B334" s="182" t="s">
        <v>2554</v>
      </c>
      <c r="C334" s="182" t="s">
        <v>1877</v>
      </c>
      <c r="D334" s="183">
        <v>401178</v>
      </c>
      <c r="E334" s="184">
        <v>77</v>
      </c>
      <c r="F334" s="184">
        <v>77</v>
      </c>
      <c r="G334" s="184">
        <v>77</v>
      </c>
      <c r="H334" s="184">
        <v>76</v>
      </c>
      <c r="I334" s="184">
        <v>76</v>
      </c>
      <c r="J334" s="184">
        <v>77</v>
      </c>
      <c r="K334" s="184">
        <v>77</v>
      </c>
      <c r="L334" s="184">
        <v>77</v>
      </c>
      <c r="M334" s="185">
        <v>77</v>
      </c>
      <c r="N334" s="182" t="s">
        <v>2338</v>
      </c>
      <c r="O334" s="182" t="s">
        <v>2197</v>
      </c>
      <c r="P334" s="182" t="s">
        <v>2197</v>
      </c>
      <c r="Q334" s="182" t="s">
        <v>1886</v>
      </c>
      <c r="R334" s="186">
        <f t="shared" si="46"/>
        <v>2.3838049861770274E-3</v>
      </c>
      <c r="S334" s="186">
        <f t="shared" si="47"/>
        <v>2.3838049861770274E-3</v>
      </c>
      <c r="T334" s="186">
        <f t="shared" si="48"/>
        <v>2.4552553625009172E-3</v>
      </c>
      <c r="U334" s="186">
        <f t="shared" si="49"/>
        <v>2.4543620148909654E-4</v>
      </c>
      <c r="V334" s="187" t="b">
        <f t="shared" si="50"/>
        <v>0</v>
      </c>
      <c r="W334" s="188" t="str">
        <f t="shared" si="51"/>
        <v>401</v>
      </c>
      <c r="X334" s="181" t="s">
        <v>2553</v>
      </c>
      <c r="Y334" s="181" t="b">
        <f t="shared" si="45"/>
        <v>1</v>
      </c>
    </row>
    <row r="335" spans="1:25" s="181" customFormat="1" ht="14.5">
      <c r="A335" s="181" t="s">
        <v>2555</v>
      </c>
      <c r="B335" s="182" t="s">
        <v>2556</v>
      </c>
      <c r="C335" s="182" t="s">
        <v>1877</v>
      </c>
      <c r="D335" s="183">
        <v>401179</v>
      </c>
      <c r="E335" s="184">
        <v>62</v>
      </c>
      <c r="F335" s="184">
        <v>62</v>
      </c>
      <c r="G335" s="184">
        <v>62</v>
      </c>
      <c r="H335" s="184">
        <v>62</v>
      </c>
      <c r="I335" s="184">
        <v>62</v>
      </c>
      <c r="J335" s="184">
        <v>62</v>
      </c>
      <c r="K335" s="184">
        <v>62</v>
      </c>
      <c r="L335" s="184">
        <v>62</v>
      </c>
      <c r="M335" s="185">
        <v>62</v>
      </c>
      <c r="N335" s="182" t="s">
        <v>2338</v>
      </c>
      <c r="O335" s="182" t="s">
        <v>2197</v>
      </c>
      <c r="P335" s="182" t="s">
        <v>2197</v>
      </c>
      <c r="Q335" s="182" t="s">
        <v>1886</v>
      </c>
      <c r="R335" s="186">
        <f t="shared" si="46"/>
        <v>1.9194273914672167E-3</v>
      </c>
      <c r="S335" s="186">
        <f t="shared" si="47"/>
        <v>1.9194273914672167E-3</v>
      </c>
      <c r="T335" s="186">
        <f t="shared" si="48"/>
        <v>1.9769588633124268E-3</v>
      </c>
      <c r="U335" s="186">
        <f t="shared" si="49"/>
        <v>1.9762395444576603E-4</v>
      </c>
      <c r="V335" s="187" t="b">
        <f t="shared" si="50"/>
        <v>0</v>
      </c>
      <c r="W335" s="188" t="str">
        <f t="shared" si="51"/>
        <v>401</v>
      </c>
      <c r="X335" s="181" t="s">
        <v>2555</v>
      </c>
      <c r="Y335" s="181" t="b">
        <f t="shared" si="45"/>
        <v>1</v>
      </c>
    </row>
    <row r="336" spans="1:25" s="181" customFormat="1" ht="14.5">
      <c r="A336" s="181" t="s">
        <v>2557</v>
      </c>
      <c r="B336" s="182" t="s">
        <v>2558</v>
      </c>
      <c r="C336" s="182" t="s">
        <v>1877</v>
      </c>
      <c r="D336" s="183">
        <v>401180</v>
      </c>
      <c r="E336" s="184">
        <v>70</v>
      </c>
      <c r="F336" s="184">
        <v>70</v>
      </c>
      <c r="G336" s="184">
        <v>71</v>
      </c>
      <c r="H336" s="184">
        <v>71</v>
      </c>
      <c r="I336" s="184">
        <v>71</v>
      </c>
      <c r="J336" s="184">
        <v>71</v>
      </c>
      <c r="K336" s="184">
        <v>71</v>
      </c>
      <c r="L336" s="184">
        <v>71</v>
      </c>
      <c r="M336" s="185">
        <v>72</v>
      </c>
      <c r="N336" s="182" t="s">
        <v>2338</v>
      </c>
      <c r="O336" s="182" t="s">
        <v>2197</v>
      </c>
      <c r="P336" s="182" t="s">
        <v>2197</v>
      </c>
      <c r="Q336" s="182" t="s">
        <v>1886</v>
      </c>
      <c r="R336" s="186">
        <f t="shared" si="46"/>
        <v>2.2290124546070905E-3</v>
      </c>
      <c r="S336" s="186">
        <f t="shared" si="47"/>
        <v>2.2290124546070905E-3</v>
      </c>
      <c r="T336" s="186">
        <f t="shared" si="48"/>
        <v>2.2958231961047538E-3</v>
      </c>
      <c r="U336" s="186">
        <f t="shared" si="49"/>
        <v>2.2949878580798635E-4</v>
      </c>
      <c r="V336" s="187" t="b">
        <f t="shared" si="50"/>
        <v>0</v>
      </c>
      <c r="W336" s="188" t="str">
        <f t="shared" si="51"/>
        <v>401</v>
      </c>
      <c r="X336" s="181" t="s">
        <v>2557</v>
      </c>
      <c r="Y336" s="181" t="b">
        <f t="shared" si="45"/>
        <v>1</v>
      </c>
    </row>
    <row r="337" spans="1:25" s="181" customFormat="1" ht="14.5">
      <c r="A337" s="181" t="s">
        <v>2559</v>
      </c>
      <c r="B337" s="182" t="s">
        <v>2560</v>
      </c>
      <c r="C337" s="182" t="s">
        <v>1877</v>
      </c>
      <c r="D337" s="183">
        <v>401181</v>
      </c>
      <c r="E337" s="184">
        <v>17</v>
      </c>
      <c r="F337" s="184">
        <v>17</v>
      </c>
      <c r="G337" s="184">
        <v>17</v>
      </c>
      <c r="H337" s="184">
        <v>17</v>
      </c>
      <c r="I337" s="184">
        <v>17</v>
      </c>
      <c r="J337" s="184">
        <v>17</v>
      </c>
      <c r="K337" s="184">
        <v>17</v>
      </c>
      <c r="L337" s="184">
        <v>17</v>
      </c>
      <c r="M337" s="185">
        <v>17</v>
      </c>
      <c r="N337" s="182" t="s">
        <v>2338</v>
      </c>
      <c r="O337" s="182" t="s">
        <v>2197</v>
      </c>
      <c r="P337" s="182" t="s">
        <v>2197</v>
      </c>
      <c r="Q337" s="182" t="s">
        <v>1886</v>
      </c>
      <c r="R337" s="186">
        <f t="shared" si="46"/>
        <v>5.2629460733778527E-4</v>
      </c>
      <c r="S337" s="186">
        <f t="shared" si="47"/>
        <v>5.2629460733778527E-4</v>
      </c>
      <c r="T337" s="186">
        <f t="shared" si="48"/>
        <v>5.4206936574695567E-4</v>
      </c>
      <c r="U337" s="186">
        <f t="shared" si="49"/>
        <v>5.4187213315774558E-5</v>
      </c>
      <c r="V337" s="187" t="b">
        <f t="shared" si="50"/>
        <v>0</v>
      </c>
      <c r="W337" s="188" t="str">
        <f t="shared" si="51"/>
        <v>401</v>
      </c>
      <c r="X337" s="181" t="s">
        <v>2559</v>
      </c>
      <c r="Y337" s="181" t="b">
        <f t="shared" si="45"/>
        <v>1</v>
      </c>
    </row>
    <row r="338" spans="1:25" s="181" customFormat="1" ht="14.5">
      <c r="A338" s="181" t="s">
        <v>2561</v>
      </c>
      <c r="B338" s="182" t="s">
        <v>2562</v>
      </c>
      <c r="C338" s="182" t="s">
        <v>1877</v>
      </c>
      <c r="D338" s="183">
        <v>401182</v>
      </c>
      <c r="E338" s="184">
        <v>52</v>
      </c>
      <c r="F338" s="184">
        <v>52</v>
      </c>
      <c r="G338" s="184">
        <v>52</v>
      </c>
      <c r="H338" s="184">
        <v>52</v>
      </c>
      <c r="I338" s="184">
        <v>52</v>
      </c>
      <c r="J338" s="184">
        <v>52</v>
      </c>
      <c r="K338" s="184">
        <v>52</v>
      </c>
      <c r="L338" s="184">
        <v>52</v>
      </c>
      <c r="M338" s="185">
        <v>52</v>
      </c>
      <c r="N338" s="182" t="s">
        <v>2338</v>
      </c>
      <c r="O338" s="182" t="s">
        <v>2197</v>
      </c>
      <c r="P338" s="182" t="s">
        <v>2197</v>
      </c>
      <c r="Q338" s="182" t="s">
        <v>1886</v>
      </c>
      <c r="R338" s="186">
        <f t="shared" si="46"/>
        <v>1.6098423283273432E-3</v>
      </c>
      <c r="S338" s="186">
        <f t="shared" si="47"/>
        <v>1.6098423283273432E-3</v>
      </c>
      <c r="T338" s="186">
        <f t="shared" si="48"/>
        <v>1.6580945305200998E-3</v>
      </c>
      <c r="U338" s="186">
        <f t="shared" si="49"/>
        <v>1.6574912308354572E-4</v>
      </c>
      <c r="V338" s="187" t="b">
        <f t="shared" si="50"/>
        <v>0</v>
      </c>
      <c r="W338" s="188" t="str">
        <f t="shared" si="51"/>
        <v>401</v>
      </c>
      <c r="X338" s="181" t="s">
        <v>2561</v>
      </c>
      <c r="Y338" s="181" t="b">
        <f t="shared" si="45"/>
        <v>1</v>
      </c>
    </row>
    <row r="339" spans="1:25" s="181" customFormat="1" ht="14.5">
      <c r="A339" s="181" t="s">
        <v>2563</v>
      </c>
      <c r="B339" s="182" t="s">
        <v>2564</v>
      </c>
      <c r="C339" s="182" t="s">
        <v>1877</v>
      </c>
      <c r="D339" s="183">
        <v>401183</v>
      </c>
      <c r="E339" s="184">
        <v>35</v>
      </c>
      <c r="F339" s="184">
        <v>35</v>
      </c>
      <c r="G339" s="184">
        <v>35</v>
      </c>
      <c r="H339" s="184">
        <v>35</v>
      </c>
      <c r="I339" s="184">
        <v>35</v>
      </c>
      <c r="J339" s="184">
        <v>35</v>
      </c>
      <c r="K339" s="184">
        <v>35</v>
      </c>
      <c r="L339" s="184">
        <v>35</v>
      </c>
      <c r="M339" s="185">
        <v>35</v>
      </c>
      <c r="N339" s="182" t="s">
        <v>2338</v>
      </c>
      <c r="O339" s="182" t="s">
        <v>2197</v>
      </c>
      <c r="P339" s="182" t="s">
        <v>2197</v>
      </c>
      <c r="Q339" s="182" t="s">
        <v>1886</v>
      </c>
      <c r="R339" s="186">
        <f t="shared" si="46"/>
        <v>1.0835477209895578E-3</v>
      </c>
      <c r="S339" s="186">
        <f t="shared" si="47"/>
        <v>1.0835477209895578E-3</v>
      </c>
      <c r="T339" s="186">
        <f t="shared" si="48"/>
        <v>1.1160251647731442E-3</v>
      </c>
      <c r="U339" s="186">
        <f t="shared" si="49"/>
        <v>1.1156190976777115E-4</v>
      </c>
      <c r="V339" s="187" t="b">
        <f t="shared" si="50"/>
        <v>0</v>
      </c>
      <c r="W339" s="188" t="str">
        <f t="shared" si="51"/>
        <v>401</v>
      </c>
      <c r="X339" s="181" t="s">
        <v>2563</v>
      </c>
      <c r="Y339" s="181" t="b">
        <f t="shared" si="45"/>
        <v>1</v>
      </c>
    </row>
    <row r="340" spans="1:25" s="181" customFormat="1" ht="14.5">
      <c r="A340" s="181" t="s">
        <v>2565</v>
      </c>
      <c r="B340" s="182" t="s">
        <v>2566</v>
      </c>
      <c r="C340" s="182" t="s">
        <v>1877</v>
      </c>
      <c r="D340" s="183">
        <v>401184</v>
      </c>
      <c r="E340" s="184">
        <v>106</v>
      </c>
      <c r="F340" s="184">
        <v>107</v>
      </c>
      <c r="G340" s="184">
        <v>107</v>
      </c>
      <c r="H340" s="184">
        <v>108</v>
      </c>
      <c r="I340" s="184">
        <v>108</v>
      </c>
      <c r="J340" s="184">
        <v>108</v>
      </c>
      <c r="K340" s="184">
        <v>108</v>
      </c>
      <c r="L340" s="184">
        <v>108</v>
      </c>
      <c r="M340" s="185">
        <v>108</v>
      </c>
      <c r="N340" s="182" t="s">
        <v>2338</v>
      </c>
      <c r="O340" s="182" t="s">
        <v>2197</v>
      </c>
      <c r="P340" s="182" t="s">
        <v>2197</v>
      </c>
      <c r="Q340" s="182" t="s">
        <v>1886</v>
      </c>
      <c r="R340" s="186">
        <f t="shared" si="46"/>
        <v>3.3435186819106358E-3</v>
      </c>
      <c r="S340" s="186">
        <f t="shared" si="47"/>
        <v>3.3435186819106358E-3</v>
      </c>
      <c r="T340" s="186">
        <f t="shared" si="48"/>
        <v>3.4437347941571306E-3</v>
      </c>
      <c r="U340" s="186">
        <f t="shared" si="49"/>
        <v>3.4424817871197953E-4</v>
      </c>
      <c r="V340" s="187" t="b">
        <f t="shared" si="50"/>
        <v>0</v>
      </c>
      <c r="W340" s="188" t="str">
        <f t="shared" si="51"/>
        <v>401</v>
      </c>
      <c r="X340" s="181" t="s">
        <v>2565</v>
      </c>
      <c r="Y340" s="181" t="b">
        <f t="shared" si="45"/>
        <v>1</v>
      </c>
    </row>
    <row r="341" spans="1:25" s="181" customFormat="1" ht="14.5">
      <c r="A341" s="181" t="s">
        <v>2567</v>
      </c>
      <c r="B341" s="182" t="s">
        <v>2568</v>
      </c>
      <c r="C341" s="182" t="s">
        <v>1877</v>
      </c>
      <c r="D341" s="183">
        <v>401185</v>
      </c>
      <c r="E341" s="184">
        <v>69</v>
      </c>
      <c r="F341" s="184">
        <v>68</v>
      </c>
      <c r="G341" s="184">
        <v>68</v>
      </c>
      <c r="H341" s="184">
        <v>68</v>
      </c>
      <c r="I341" s="184">
        <v>68</v>
      </c>
      <c r="J341" s="184">
        <v>68</v>
      </c>
      <c r="K341" s="184">
        <v>68</v>
      </c>
      <c r="L341" s="184">
        <v>69</v>
      </c>
      <c r="M341" s="185">
        <v>69</v>
      </c>
      <c r="N341" s="182" t="s">
        <v>2338</v>
      </c>
      <c r="O341" s="182" t="s">
        <v>2197</v>
      </c>
      <c r="P341" s="182" t="s">
        <v>2197</v>
      </c>
      <c r="Q341" s="182" t="s">
        <v>1886</v>
      </c>
      <c r="R341" s="186">
        <f t="shared" si="46"/>
        <v>2.1361369356651281E-3</v>
      </c>
      <c r="S341" s="186">
        <f t="shared" si="47"/>
        <v>2.1361369356651281E-3</v>
      </c>
      <c r="T341" s="186">
        <f t="shared" si="48"/>
        <v>2.2001638962670556E-3</v>
      </c>
      <c r="U341" s="186">
        <f t="shared" si="49"/>
        <v>2.1993633639932027E-4</v>
      </c>
      <c r="V341" s="187" t="b">
        <f t="shared" si="50"/>
        <v>0</v>
      </c>
      <c r="W341" s="188" t="str">
        <f t="shared" si="51"/>
        <v>401</v>
      </c>
      <c r="X341" s="181" t="s">
        <v>2567</v>
      </c>
      <c r="Y341" s="181" t="b">
        <f t="shared" si="45"/>
        <v>1</v>
      </c>
    </row>
    <row r="342" spans="1:25" s="181" customFormat="1" ht="14.5">
      <c r="A342" s="181" t="s">
        <v>2569</v>
      </c>
      <c r="B342" s="182" t="s">
        <v>2570</v>
      </c>
      <c r="C342" s="182" t="s">
        <v>1877</v>
      </c>
      <c r="D342" s="183">
        <v>401186</v>
      </c>
      <c r="E342" s="184">
        <v>104</v>
      </c>
      <c r="F342" s="184">
        <v>104</v>
      </c>
      <c r="G342" s="184">
        <v>105</v>
      </c>
      <c r="H342" s="184">
        <v>105</v>
      </c>
      <c r="I342" s="184">
        <v>105</v>
      </c>
      <c r="J342" s="184">
        <v>105</v>
      </c>
      <c r="K342" s="184">
        <v>105</v>
      </c>
      <c r="L342" s="184">
        <v>105</v>
      </c>
      <c r="M342" s="185">
        <v>105</v>
      </c>
      <c r="N342" s="182" t="s">
        <v>2338</v>
      </c>
      <c r="O342" s="182" t="s">
        <v>2197</v>
      </c>
      <c r="P342" s="182" t="s">
        <v>2197</v>
      </c>
      <c r="Q342" s="182" t="s">
        <v>1886</v>
      </c>
      <c r="R342" s="186">
        <f t="shared" si="46"/>
        <v>3.2506431629686734E-3</v>
      </c>
      <c r="S342" s="186">
        <f t="shared" si="47"/>
        <v>3.2506431629686734E-3</v>
      </c>
      <c r="T342" s="186">
        <f t="shared" si="48"/>
        <v>3.3480754943194324E-3</v>
      </c>
      <c r="U342" s="186">
        <f t="shared" si="49"/>
        <v>3.3468572930331342E-4</v>
      </c>
      <c r="V342" s="187" t="b">
        <f t="shared" si="50"/>
        <v>0</v>
      </c>
      <c r="W342" s="188" t="str">
        <f t="shared" si="51"/>
        <v>401</v>
      </c>
      <c r="X342" s="181" t="s">
        <v>2569</v>
      </c>
      <c r="Y342" s="181" t="b">
        <f t="shared" si="45"/>
        <v>1</v>
      </c>
    </row>
    <row r="343" spans="1:25" s="181" customFormat="1" ht="14.5">
      <c r="A343" s="181" t="s">
        <v>2571</v>
      </c>
      <c r="B343" s="182" t="s">
        <v>2572</v>
      </c>
      <c r="C343" s="182" t="s">
        <v>1877</v>
      </c>
      <c r="D343" s="183">
        <v>401187</v>
      </c>
      <c r="E343" s="184">
        <v>62</v>
      </c>
      <c r="F343" s="184">
        <v>62</v>
      </c>
      <c r="G343" s="184">
        <v>61</v>
      </c>
      <c r="H343" s="184">
        <v>62</v>
      </c>
      <c r="I343" s="184">
        <v>62</v>
      </c>
      <c r="J343" s="184">
        <v>62</v>
      </c>
      <c r="K343" s="184">
        <v>62</v>
      </c>
      <c r="L343" s="184">
        <v>62</v>
      </c>
      <c r="M343" s="185">
        <v>62</v>
      </c>
      <c r="N343" s="182" t="s">
        <v>2338</v>
      </c>
      <c r="O343" s="182" t="s">
        <v>2197</v>
      </c>
      <c r="P343" s="182" t="s">
        <v>2197</v>
      </c>
      <c r="Q343" s="182" t="s">
        <v>1886</v>
      </c>
      <c r="R343" s="186">
        <f t="shared" si="46"/>
        <v>1.9194273914672167E-3</v>
      </c>
      <c r="S343" s="186">
        <f t="shared" si="47"/>
        <v>1.9194273914672167E-3</v>
      </c>
      <c r="T343" s="186">
        <f t="shared" si="48"/>
        <v>1.9769588633124268E-3</v>
      </c>
      <c r="U343" s="186">
        <f t="shared" si="49"/>
        <v>1.9762395444576603E-4</v>
      </c>
      <c r="V343" s="187" t="b">
        <f t="shared" si="50"/>
        <v>0</v>
      </c>
      <c r="W343" s="188" t="str">
        <f t="shared" si="51"/>
        <v>401</v>
      </c>
      <c r="X343" s="181" t="s">
        <v>2571</v>
      </c>
      <c r="Y343" s="181" t="b">
        <f t="shared" si="45"/>
        <v>1</v>
      </c>
    </row>
    <row r="344" spans="1:25" s="181" customFormat="1" ht="14.5">
      <c r="A344" s="181" t="s">
        <v>2573</v>
      </c>
      <c r="B344" s="182" t="s">
        <v>2574</v>
      </c>
      <c r="C344" s="182" t="s">
        <v>1877</v>
      </c>
      <c r="D344" s="183">
        <v>401188</v>
      </c>
      <c r="E344" s="184">
        <v>28</v>
      </c>
      <c r="F344" s="184">
        <v>28</v>
      </c>
      <c r="G344" s="184">
        <v>28</v>
      </c>
      <c r="H344" s="184">
        <v>28</v>
      </c>
      <c r="I344" s="184">
        <v>28</v>
      </c>
      <c r="J344" s="184">
        <v>28</v>
      </c>
      <c r="K344" s="184">
        <v>28</v>
      </c>
      <c r="L344" s="184">
        <v>28</v>
      </c>
      <c r="M344" s="185">
        <v>28</v>
      </c>
      <c r="N344" s="182" t="s">
        <v>2338</v>
      </c>
      <c r="O344" s="182" t="s">
        <v>2197</v>
      </c>
      <c r="P344" s="182" t="s">
        <v>2197</v>
      </c>
      <c r="Q344" s="182" t="s">
        <v>1886</v>
      </c>
      <c r="R344" s="186">
        <f t="shared" si="46"/>
        <v>8.668381767916463E-4</v>
      </c>
      <c r="S344" s="186">
        <f t="shared" si="47"/>
        <v>8.668381767916463E-4</v>
      </c>
      <c r="T344" s="186">
        <f t="shared" si="48"/>
        <v>8.9282013181851531E-4</v>
      </c>
      <c r="U344" s="186">
        <f t="shared" si="49"/>
        <v>8.9249527814216919E-5</v>
      </c>
      <c r="V344" s="187" t="b">
        <f t="shared" si="50"/>
        <v>0</v>
      </c>
      <c r="W344" s="188" t="str">
        <f t="shared" si="51"/>
        <v>401</v>
      </c>
      <c r="X344" s="181" t="s">
        <v>2573</v>
      </c>
      <c r="Y344" s="181" t="b">
        <f t="shared" si="45"/>
        <v>1</v>
      </c>
    </row>
    <row r="345" spans="1:25" s="181" customFormat="1" ht="14.5">
      <c r="A345" s="181" t="s">
        <v>2575</v>
      </c>
      <c r="B345" s="182" t="s">
        <v>2576</v>
      </c>
      <c r="C345" s="182" t="s">
        <v>1877</v>
      </c>
      <c r="D345" s="183">
        <v>401189</v>
      </c>
      <c r="E345" s="184">
        <v>67</v>
      </c>
      <c r="F345" s="184">
        <v>67</v>
      </c>
      <c r="G345" s="184">
        <v>67</v>
      </c>
      <c r="H345" s="184">
        <v>67</v>
      </c>
      <c r="I345" s="184">
        <v>67</v>
      </c>
      <c r="J345" s="184">
        <v>67</v>
      </c>
      <c r="K345" s="184">
        <v>66</v>
      </c>
      <c r="L345" s="184">
        <v>67</v>
      </c>
      <c r="M345" s="185">
        <v>67</v>
      </c>
      <c r="N345" s="182" t="s">
        <v>2338</v>
      </c>
      <c r="O345" s="182" t="s">
        <v>2197</v>
      </c>
      <c r="P345" s="182" t="s">
        <v>2197</v>
      </c>
      <c r="Q345" s="182" t="s">
        <v>1886</v>
      </c>
      <c r="R345" s="186">
        <f t="shared" si="46"/>
        <v>2.0742199230371536E-3</v>
      </c>
      <c r="S345" s="186">
        <f t="shared" si="47"/>
        <v>2.0742199230371536E-3</v>
      </c>
      <c r="T345" s="186">
        <f t="shared" si="48"/>
        <v>2.1363910297085903E-3</v>
      </c>
      <c r="U345" s="186">
        <f t="shared" si="49"/>
        <v>2.1356137012687619E-4</v>
      </c>
      <c r="V345" s="187" t="b">
        <f t="shared" si="50"/>
        <v>0</v>
      </c>
      <c r="W345" s="188" t="str">
        <f t="shared" si="51"/>
        <v>401</v>
      </c>
      <c r="X345" s="181" t="s">
        <v>2575</v>
      </c>
      <c r="Y345" s="181" t="b">
        <f t="shared" si="45"/>
        <v>1</v>
      </c>
    </row>
    <row r="346" spans="1:25" s="181" customFormat="1" ht="14.5">
      <c r="A346" s="181" t="s">
        <v>2577</v>
      </c>
      <c r="B346" s="182" t="s">
        <v>2578</v>
      </c>
      <c r="C346" s="182" t="s">
        <v>1877</v>
      </c>
      <c r="D346" s="183">
        <v>401190</v>
      </c>
      <c r="E346" s="184">
        <v>71</v>
      </c>
      <c r="F346" s="184">
        <v>75</v>
      </c>
      <c r="G346" s="184">
        <v>76</v>
      </c>
      <c r="H346" s="184">
        <v>77</v>
      </c>
      <c r="I346" s="184">
        <v>78</v>
      </c>
      <c r="J346" s="184">
        <v>78</v>
      </c>
      <c r="K346" s="184">
        <v>78</v>
      </c>
      <c r="L346" s="184">
        <v>78</v>
      </c>
      <c r="M346" s="185">
        <v>78</v>
      </c>
      <c r="N346" s="182" t="s">
        <v>2338</v>
      </c>
      <c r="O346" s="182" t="s">
        <v>2197</v>
      </c>
      <c r="P346" s="182" t="s">
        <v>2197</v>
      </c>
      <c r="Q346" s="182" t="s">
        <v>1886</v>
      </c>
      <c r="R346" s="186">
        <f t="shared" si="46"/>
        <v>2.4147634924910144E-3</v>
      </c>
      <c r="S346" s="186">
        <f t="shared" si="47"/>
        <v>2.4147634924910144E-3</v>
      </c>
      <c r="T346" s="186">
        <f t="shared" si="48"/>
        <v>2.4871417957801497E-3</v>
      </c>
      <c r="U346" s="186">
        <f t="shared" si="49"/>
        <v>2.4862368462531858E-4</v>
      </c>
      <c r="V346" s="187" t="b">
        <f t="shared" si="50"/>
        <v>0</v>
      </c>
      <c r="W346" s="188" t="str">
        <f t="shared" si="51"/>
        <v>401</v>
      </c>
      <c r="X346" s="181" t="s">
        <v>2577</v>
      </c>
      <c r="Y346" s="181" t="b">
        <f t="shared" si="45"/>
        <v>1</v>
      </c>
    </row>
    <row r="347" spans="1:25" s="181" customFormat="1" ht="14.5">
      <c r="A347" s="181" t="s">
        <v>2579</v>
      </c>
      <c r="B347" s="182" t="s">
        <v>2580</v>
      </c>
      <c r="C347" s="182" t="s">
        <v>1877</v>
      </c>
      <c r="D347" s="183">
        <v>401191</v>
      </c>
      <c r="E347" s="184">
        <v>21</v>
      </c>
      <c r="F347" s="184">
        <v>21</v>
      </c>
      <c r="G347" s="184">
        <v>21</v>
      </c>
      <c r="H347" s="184">
        <v>21</v>
      </c>
      <c r="I347" s="184">
        <v>21</v>
      </c>
      <c r="J347" s="184">
        <v>21</v>
      </c>
      <c r="K347" s="184">
        <v>21</v>
      </c>
      <c r="L347" s="184">
        <v>21</v>
      </c>
      <c r="M347" s="185">
        <v>21</v>
      </c>
      <c r="N347" s="182" t="s">
        <v>2338</v>
      </c>
      <c r="O347" s="182" t="s">
        <v>2197</v>
      </c>
      <c r="P347" s="182" t="s">
        <v>2197</v>
      </c>
      <c r="Q347" s="182" t="s">
        <v>1886</v>
      </c>
      <c r="R347" s="186">
        <f t="shared" si="46"/>
        <v>6.501286325937347E-4</v>
      </c>
      <c r="S347" s="186">
        <f t="shared" si="47"/>
        <v>6.501286325937347E-4</v>
      </c>
      <c r="T347" s="186">
        <f t="shared" si="48"/>
        <v>6.6961509886388651E-4</v>
      </c>
      <c r="U347" s="186">
        <f t="shared" si="49"/>
        <v>6.6937145860662686E-5</v>
      </c>
      <c r="V347" s="187" t="b">
        <f t="shared" si="50"/>
        <v>0</v>
      </c>
      <c r="W347" s="188" t="str">
        <f t="shared" si="51"/>
        <v>401</v>
      </c>
      <c r="X347" s="181" t="s">
        <v>2579</v>
      </c>
      <c r="Y347" s="181" t="b">
        <f t="shared" si="45"/>
        <v>1</v>
      </c>
    </row>
    <row r="348" spans="1:25" s="181" customFormat="1" ht="14.5">
      <c r="A348" s="181" t="s">
        <v>2581</v>
      </c>
      <c r="B348" s="182" t="s">
        <v>2582</v>
      </c>
      <c r="C348" s="182" t="s">
        <v>1877</v>
      </c>
      <c r="D348" s="183">
        <v>401192</v>
      </c>
      <c r="E348" s="184">
        <v>94</v>
      </c>
      <c r="F348" s="184">
        <v>94</v>
      </c>
      <c r="G348" s="184">
        <v>94</v>
      </c>
      <c r="H348" s="184">
        <v>94</v>
      </c>
      <c r="I348" s="184">
        <v>94</v>
      </c>
      <c r="J348" s="184">
        <v>95</v>
      </c>
      <c r="K348" s="184">
        <v>95</v>
      </c>
      <c r="L348" s="184">
        <v>95</v>
      </c>
      <c r="M348" s="185">
        <v>94</v>
      </c>
      <c r="N348" s="182" t="s">
        <v>2338</v>
      </c>
      <c r="O348" s="182" t="s">
        <v>2197</v>
      </c>
      <c r="P348" s="182" t="s">
        <v>2197</v>
      </c>
      <c r="Q348" s="182" t="s">
        <v>1886</v>
      </c>
      <c r="R348" s="186">
        <f t="shared" si="46"/>
        <v>2.9100995935148126E-3</v>
      </c>
      <c r="S348" s="186">
        <f t="shared" si="47"/>
        <v>2.9100995935148126E-3</v>
      </c>
      <c r="T348" s="186">
        <f t="shared" si="48"/>
        <v>2.9973247282478726E-3</v>
      </c>
      <c r="U348" s="186">
        <f t="shared" si="49"/>
        <v>2.9962341480487106E-4</v>
      </c>
      <c r="V348" s="187" t="b">
        <f t="shared" si="50"/>
        <v>0</v>
      </c>
      <c r="W348" s="188" t="str">
        <f t="shared" si="51"/>
        <v>401</v>
      </c>
      <c r="X348" s="181" t="s">
        <v>2581</v>
      </c>
      <c r="Y348" s="181" t="b">
        <f t="shared" si="45"/>
        <v>1</v>
      </c>
    </row>
    <row r="349" spans="1:25" s="181" customFormat="1" ht="14.5">
      <c r="A349" s="181" t="s">
        <v>2583</v>
      </c>
      <c r="B349" s="182" t="s">
        <v>2584</v>
      </c>
      <c r="C349" s="182" t="s">
        <v>1877</v>
      </c>
      <c r="D349" s="183">
        <v>402100</v>
      </c>
      <c r="E349" s="184">
        <v>54</v>
      </c>
      <c r="F349" s="184">
        <v>54</v>
      </c>
      <c r="G349" s="184">
        <v>54</v>
      </c>
      <c r="H349" s="184">
        <v>54</v>
      </c>
      <c r="I349" s="184">
        <v>54</v>
      </c>
      <c r="J349" s="184">
        <v>54</v>
      </c>
      <c r="K349" s="184">
        <v>54</v>
      </c>
      <c r="L349" s="184">
        <v>54</v>
      </c>
      <c r="M349" s="185">
        <v>54</v>
      </c>
      <c r="N349" s="182" t="s">
        <v>2338</v>
      </c>
      <c r="O349" s="182" t="s">
        <v>2197</v>
      </c>
      <c r="P349" s="182" t="s">
        <v>2197</v>
      </c>
      <c r="Q349" s="182" t="s">
        <v>1886</v>
      </c>
      <c r="R349" s="186">
        <f t="shared" si="46"/>
        <v>1.6717593409553179E-3</v>
      </c>
      <c r="S349" s="186">
        <f t="shared" si="47"/>
        <v>1.6717593409553179E-3</v>
      </c>
      <c r="T349" s="186">
        <f t="shared" si="48"/>
        <v>1.7218673970785653E-3</v>
      </c>
      <c r="U349" s="186">
        <f t="shared" si="49"/>
        <v>1.7212408935598976E-4</v>
      </c>
      <c r="V349" s="187" t="b">
        <f t="shared" si="50"/>
        <v>0</v>
      </c>
      <c r="W349" s="188" t="str">
        <f t="shared" si="51"/>
        <v>402</v>
      </c>
      <c r="X349" s="181" t="s">
        <v>2583</v>
      </c>
      <c r="Y349" s="181" t="b">
        <f t="shared" si="45"/>
        <v>1</v>
      </c>
    </row>
    <row r="350" spans="1:25" s="181" customFormat="1" ht="14.5">
      <c r="A350" s="181" t="s">
        <v>2585</v>
      </c>
      <c r="B350" s="182" t="s">
        <v>2586</v>
      </c>
      <c r="C350" s="182" t="s">
        <v>1877</v>
      </c>
      <c r="D350" s="183">
        <v>402101</v>
      </c>
      <c r="E350" s="184">
        <v>117</v>
      </c>
      <c r="F350" s="184">
        <v>117</v>
      </c>
      <c r="G350" s="184">
        <v>117</v>
      </c>
      <c r="H350" s="184">
        <v>117</v>
      </c>
      <c r="I350" s="184">
        <v>116</v>
      </c>
      <c r="J350" s="184">
        <v>116</v>
      </c>
      <c r="K350" s="184">
        <v>116</v>
      </c>
      <c r="L350" s="184">
        <v>114</v>
      </c>
      <c r="M350" s="185">
        <v>115</v>
      </c>
      <c r="N350" s="182" t="s">
        <v>2338</v>
      </c>
      <c r="O350" s="182" t="s">
        <v>2197</v>
      </c>
      <c r="P350" s="182" t="s">
        <v>2197</v>
      </c>
      <c r="Q350" s="182" t="s">
        <v>1886</v>
      </c>
      <c r="R350" s="186">
        <f t="shared" si="46"/>
        <v>3.5602282261085472E-3</v>
      </c>
      <c r="S350" s="186">
        <f t="shared" si="47"/>
        <v>3.5602282261085472E-3</v>
      </c>
      <c r="T350" s="186">
        <f t="shared" si="48"/>
        <v>3.6669398271117594E-3</v>
      </c>
      <c r="U350" s="186">
        <f t="shared" si="49"/>
        <v>3.6656056066553379E-4</v>
      </c>
      <c r="V350" s="187" t="b">
        <f t="shared" si="50"/>
        <v>0</v>
      </c>
      <c r="W350" s="188" t="str">
        <f t="shared" si="51"/>
        <v>402</v>
      </c>
      <c r="X350" s="181" t="s">
        <v>2585</v>
      </c>
      <c r="Y350" s="181" t="b">
        <f t="shared" si="45"/>
        <v>1</v>
      </c>
    </row>
    <row r="351" spans="1:25" s="181" customFormat="1" ht="14.5">
      <c r="A351" s="181" t="s">
        <v>2587</v>
      </c>
      <c r="B351" s="182" t="s">
        <v>2588</v>
      </c>
      <c r="C351" s="182" t="s">
        <v>1877</v>
      </c>
      <c r="D351" s="183">
        <v>403101</v>
      </c>
      <c r="E351" s="184">
        <v>27</v>
      </c>
      <c r="F351" s="184">
        <v>27</v>
      </c>
      <c r="G351" s="184">
        <v>27</v>
      </c>
      <c r="H351" s="184">
        <v>27</v>
      </c>
      <c r="I351" s="184">
        <v>27</v>
      </c>
      <c r="J351" s="184">
        <v>27</v>
      </c>
      <c r="K351" s="184">
        <v>27</v>
      </c>
      <c r="L351" s="184">
        <v>27</v>
      </c>
      <c r="M351" s="185">
        <v>27</v>
      </c>
      <c r="N351" s="182" t="s">
        <v>2338</v>
      </c>
      <c r="O351" s="182" t="s">
        <v>2197</v>
      </c>
      <c r="P351" s="182" t="s">
        <v>2197</v>
      </c>
      <c r="Q351" s="182" t="s">
        <v>1886</v>
      </c>
      <c r="R351" s="186">
        <f t="shared" si="46"/>
        <v>8.3587967047765895E-4</v>
      </c>
      <c r="S351" s="186">
        <f t="shared" si="47"/>
        <v>8.3587967047765895E-4</v>
      </c>
      <c r="T351" s="186">
        <f t="shared" si="48"/>
        <v>8.6093369853928266E-4</v>
      </c>
      <c r="U351" s="186">
        <f t="shared" si="49"/>
        <v>8.6062044677994882E-5</v>
      </c>
      <c r="V351" s="187" t="b">
        <f t="shared" si="50"/>
        <v>0</v>
      </c>
      <c r="W351" s="188" t="str">
        <f t="shared" si="51"/>
        <v>403</v>
      </c>
      <c r="X351" s="181" t="s">
        <v>2587</v>
      </c>
      <c r="Y351" s="181" t="b">
        <f t="shared" si="45"/>
        <v>1</v>
      </c>
    </row>
    <row r="352" spans="1:25" s="181" customFormat="1" ht="14.5">
      <c r="A352" s="181" t="s">
        <v>2589</v>
      </c>
      <c r="B352" s="182" t="s">
        <v>2590</v>
      </c>
      <c r="C352" s="182" t="s">
        <v>1877</v>
      </c>
      <c r="D352" s="183">
        <v>403102</v>
      </c>
      <c r="E352" s="184">
        <v>22</v>
      </c>
      <c r="F352" s="184">
        <v>22</v>
      </c>
      <c r="G352" s="184">
        <v>22</v>
      </c>
      <c r="H352" s="184">
        <v>22</v>
      </c>
      <c r="I352" s="184">
        <v>22</v>
      </c>
      <c r="J352" s="184">
        <v>22</v>
      </c>
      <c r="K352" s="184">
        <v>22</v>
      </c>
      <c r="L352" s="184">
        <v>22</v>
      </c>
      <c r="M352" s="185">
        <v>22</v>
      </c>
      <c r="N352" s="182" t="s">
        <v>2338</v>
      </c>
      <c r="O352" s="182" t="s">
        <v>2197</v>
      </c>
      <c r="P352" s="182" t="s">
        <v>2197</v>
      </c>
      <c r="Q352" s="182" t="s">
        <v>1886</v>
      </c>
      <c r="R352" s="186">
        <f t="shared" si="46"/>
        <v>6.8108713890772206E-4</v>
      </c>
      <c r="S352" s="186">
        <f t="shared" si="47"/>
        <v>6.8108713890772206E-4</v>
      </c>
      <c r="T352" s="186">
        <f t="shared" si="48"/>
        <v>7.0150153214311917E-4</v>
      </c>
      <c r="U352" s="186">
        <f t="shared" si="49"/>
        <v>7.0124628996884723E-5</v>
      </c>
      <c r="V352" s="187" t="b">
        <f t="shared" si="50"/>
        <v>0</v>
      </c>
      <c r="W352" s="188" t="str">
        <f t="shared" si="51"/>
        <v>403</v>
      </c>
      <c r="X352" s="181" t="s">
        <v>2589</v>
      </c>
      <c r="Y352" s="181" t="b">
        <f t="shared" si="45"/>
        <v>1</v>
      </c>
    </row>
    <row r="353" spans="1:25" s="181" customFormat="1" ht="14.5">
      <c r="A353" s="181" t="s">
        <v>2591</v>
      </c>
      <c r="B353" s="182" t="s">
        <v>2592</v>
      </c>
      <c r="C353" s="182" t="s">
        <v>1877</v>
      </c>
      <c r="D353" s="183">
        <v>403103</v>
      </c>
      <c r="E353" s="184">
        <v>38</v>
      </c>
      <c r="F353" s="184">
        <v>37</v>
      </c>
      <c r="G353" s="184">
        <v>32</v>
      </c>
      <c r="H353" s="184">
        <v>32</v>
      </c>
      <c r="I353" s="184">
        <v>32</v>
      </c>
      <c r="J353" s="184">
        <v>32</v>
      </c>
      <c r="K353" s="184">
        <v>32</v>
      </c>
      <c r="L353" s="184">
        <v>32</v>
      </c>
      <c r="M353" s="185">
        <v>32</v>
      </c>
      <c r="N353" s="182" t="s">
        <v>2338</v>
      </c>
      <c r="O353" s="182" t="s">
        <v>2197</v>
      </c>
      <c r="P353" s="182" t="s">
        <v>2197</v>
      </c>
      <c r="Q353" s="182" t="s">
        <v>1886</v>
      </c>
      <c r="R353" s="186">
        <f t="shared" si="46"/>
        <v>9.9067220204759584E-4</v>
      </c>
      <c r="S353" s="186">
        <f t="shared" si="47"/>
        <v>9.9067220204759584E-4</v>
      </c>
      <c r="T353" s="186">
        <f t="shared" si="48"/>
        <v>1.020365864935446E-3</v>
      </c>
      <c r="U353" s="186">
        <f t="shared" si="49"/>
        <v>1.0199946035910505E-4</v>
      </c>
      <c r="V353" s="187" t="b">
        <f t="shared" si="50"/>
        <v>0</v>
      </c>
      <c r="W353" s="188" t="str">
        <f t="shared" si="51"/>
        <v>403</v>
      </c>
      <c r="X353" s="181" t="s">
        <v>2591</v>
      </c>
      <c r="Y353" s="181" t="b">
        <f t="shared" si="45"/>
        <v>1</v>
      </c>
    </row>
    <row r="354" spans="1:25" s="181" customFormat="1" ht="14.5">
      <c r="A354" s="181" t="s">
        <v>2593</v>
      </c>
      <c r="B354" s="182" t="s">
        <v>2594</v>
      </c>
      <c r="C354" s="182" t="s">
        <v>1877</v>
      </c>
      <c r="D354" s="183">
        <v>403104</v>
      </c>
      <c r="E354" s="184">
        <v>75</v>
      </c>
      <c r="F354" s="184">
        <v>76</v>
      </c>
      <c r="G354" s="184">
        <v>77</v>
      </c>
      <c r="H354" s="184">
        <v>77</v>
      </c>
      <c r="I354" s="184">
        <v>80</v>
      </c>
      <c r="J354" s="184">
        <v>78</v>
      </c>
      <c r="K354" s="184">
        <v>79</v>
      </c>
      <c r="L354" s="184">
        <v>79</v>
      </c>
      <c r="M354" s="185">
        <v>79</v>
      </c>
      <c r="N354" s="182" t="s">
        <v>2338</v>
      </c>
      <c r="O354" s="182" t="s">
        <v>2197</v>
      </c>
      <c r="P354" s="182" t="s">
        <v>2197</v>
      </c>
      <c r="Q354" s="182" t="s">
        <v>1881</v>
      </c>
      <c r="R354" s="186">
        <f t="shared" si="46"/>
        <v>2.4457219988050019E-3</v>
      </c>
      <c r="S354" s="186">
        <f t="shared" si="47"/>
        <v>2.4457219988050019E-3</v>
      </c>
      <c r="T354" s="186">
        <f t="shared" si="48"/>
        <v>2.5190282290593826E-3</v>
      </c>
      <c r="U354" s="186">
        <f t="shared" si="49"/>
        <v>2.5181116776154061E-4</v>
      </c>
      <c r="V354" s="187" t="b">
        <f t="shared" si="50"/>
        <v>0</v>
      </c>
      <c r="W354" s="188" t="str">
        <f t="shared" si="51"/>
        <v>403</v>
      </c>
      <c r="X354" s="181" t="s">
        <v>2593</v>
      </c>
      <c r="Y354" s="181" t="b">
        <f t="shared" si="45"/>
        <v>1</v>
      </c>
    </row>
    <row r="355" spans="1:25" s="181" customFormat="1" ht="14.5">
      <c r="A355" s="181" t="s">
        <v>2595</v>
      </c>
      <c r="B355" s="182" t="s">
        <v>2596</v>
      </c>
      <c r="C355" s="182" t="s">
        <v>1877</v>
      </c>
      <c r="D355" s="183">
        <v>403107</v>
      </c>
      <c r="E355" s="184">
        <v>134</v>
      </c>
      <c r="F355" s="184">
        <v>133</v>
      </c>
      <c r="G355" s="184">
        <v>134</v>
      </c>
      <c r="H355" s="184">
        <v>135</v>
      </c>
      <c r="I355" s="184">
        <v>137</v>
      </c>
      <c r="J355" s="184">
        <v>136</v>
      </c>
      <c r="K355" s="184">
        <v>137</v>
      </c>
      <c r="L355" s="184">
        <v>136</v>
      </c>
      <c r="M355" s="185">
        <v>136</v>
      </c>
      <c r="N355" s="182" t="s">
        <v>2338</v>
      </c>
      <c r="O355" s="182" t="s">
        <v>2197</v>
      </c>
      <c r="P355" s="182" t="s">
        <v>2197</v>
      </c>
      <c r="Q355" s="182" t="s">
        <v>1881</v>
      </c>
      <c r="R355" s="186">
        <f t="shared" si="46"/>
        <v>4.2103568587022822E-3</v>
      </c>
      <c r="S355" s="186">
        <f t="shared" si="47"/>
        <v>4.2103568587022822E-3</v>
      </c>
      <c r="T355" s="186">
        <f t="shared" si="48"/>
        <v>4.3365549259756454E-3</v>
      </c>
      <c r="U355" s="186">
        <f t="shared" si="49"/>
        <v>4.3349770652619646E-4</v>
      </c>
      <c r="V355" s="187" t="b">
        <f t="shared" si="50"/>
        <v>0</v>
      </c>
      <c r="W355" s="188" t="str">
        <f t="shared" si="51"/>
        <v>403</v>
      </c>
      <c r="X355" s="181" t="s">
        <v>2595</v>
      </c>
      <c r="Y355" s="181" t="b">
        <f t="shared" si="45"/>
        <v>1</v>
      </c>
    </row>
    <row r="356" spans="1:25" s="181" customFormat="1" ht="14.5">
      <c r="A356" s="181" t="s">
        <v>2597</v>
      </c>
      <c r="B356" s="182" t="s">
        <v>2598</v>
      </c>
      <c r="C356" s="182" t="s">
        <v>1877</v>
      </c>
      <c r="D356" s="183">
        <v>403108</v>
      </c>
      <c r="E356" s="184">
        <v>72.8</v>
      </c>
      <c r="F356" s="184">
        <v>72.8</v>
      </c>
      <c r="G356" s="184">
        <v>72.8</v>
      </c>
      <c r="H356" s="184">
        <v>72</v>
      </c>
      <c r="I356" s="184">
        <v>71.2</v>
      </c>
      <c r="J356" s="184">
        <v>69.599999999999994</v>
      </c>
      <c r="K356" s="184">
        <v>68.8</v>
      </c>
      <c r="L356" s="184">
        <v>68</v>
      </c>
      <c r="M356" s="185">
        <v>68.8</v>
      </c>
      <c r="N356" s="182" t="s">
        <v>2338</v>
      </c>
      <c r="O356" s="182" t="s">
        <v>2197</v>
      </c>
      <c r="P356" s="182" t="s">
        <v>2197</v>
      </c>
      <c r="Q356" s="182" t="s">
        <v>1881</v>
      </c>
      <c r="R356" s="186">
        <f t="shared" si="46"/>
        <v>2.1299452344023307E-3</v>
      </c>
      <c r="S356" s="186">
        <f t="shared" si="47"/>
        <v>2.1299452344023307E-3</v>
      </c>
      <c r="T356" s="186">
        <f t="shared" si="48"/>
        <v>2.1937866096112088E-3</v>
      </c>
      <c r="U356" s="186">
        <f t="shared" si="49"/>
        <v>2.1929883977207584E-4</v>
      </c>
      <c r="V356" s="187" t="b">
        <f t="shared" si="50"/>
        <v>0</v>
      </c>
      <c r="W356" s="188" t="str">
        <f t="shared" si="51"/>
        <v>403</v>
      </c>
      <c r="X356" s="181" t="s">
        <v>2597</v>
      </c>
      <c r="Y356" s="181" t="b">
        <f t="shared" si="45"/>
        <v>1</v>
      </c>
    </row>
    <row r="357" spans="1:25" s="181" customFormat="1" ht="14.5">
      <c r="A357" s="181" t="s">
        <v>2599</v>
      </c>
      <c r="B357" s="182" t="s">
        <v>2600</v>
      </c>
      <c r="C357" s="182" t="s">
        <v>1877</v>
      </c>
      <c r="D357" s="183">
        <v>403109</v>
      </c>
      <c r="E357" s="184">
        <v>90</v>
      </c>
      <c r="F357" s="184">
        <v>90</v>
      </c>
      <c r="G357" s="184">
        <v>90</v>
      </c>
      <c r="H357" s="184">
        <v>91</v>
      </c>
      <c r="I357" s="184">
        <v>91</v>
      </c>
      <c r="J357" s="184">
        <v>91</v>
      </c>
      <c r="K357" s="184">
        <v>91</v>
      </c>
      <c r="L357" s="184">
        <v>91</v>
      </c>
      <c r="M357" s="185">
        <v>91</v>
      </c>
      <c r="N357" s="182" t="s">
        <v>2338</v>
      </c>
      <c r="O357" s="182" t="s">
        <v>2197</v>
      </c>
      <c r="P357" s="182" t="s">
        <v>2197</v>
      </c>
      <c r="Q357" s="182" t="s">
        <v>1881</v>
      </c>
      <c r="R357" s="186">
        <f t="shared" si="46"/>
        <v>2.8172240745728502E-3</v>
      </c>
      <c r="S357" s="186">
        <f t="shared" si="47"/>
        <v>2.8172240745728502E-3</v>
      </c>
      <c r="T357" s="186">
        <f t="shared" si="48"/>
        <v>2.9016654284101748E-3</v>
      </c>
      <c r="U357" s="186">
        <f t="shared" si="49"/>
        <v>2.9006096539620501E-4</v>
      </c>
      <c r="V357" s="187" t="b">
        <f t="shared" si="50"/>
        <v>0</v>
      </c>
      <c r="W357" s="188" t="str">
        <f t="shared" si="51"/>
        <v>403</v>
      </c>
      <c r="X357" s="181" t="s">
        <v>2599</v>
      </c>
      <c r="Y357" s="181" t="b">
        <f t="shared" si="45"/>
        <v>1</v>
      </c>
    </row>
    <row r="358" spans="1:25" s="181" customFormat="1" ht="14.5">
      <c r="A358" s="181" t="s">
        <v>2601</v>
      </c>
      <c r="B358" s="182" t="s">
        <v>2602</v>
      </c>
      <c r="C358" s="182" t="s">
        <v>1877</v>
      </c>
      <c r="D358" s="183">
        <v>403112</v>
      </c>
      <c r="E358" s="184">
        <v>180.4</v>
      </c>
      <c r="F358" s="184">
        <v>180.4</v>
      </c>
      <c r="G358" s="184">
        <v>180.4</v>
      </c>
      <c r="H358" s="184">
        <v>179.4</v>
      </c>
      <c r="I358" s="184">
        <v>177.6</v>
      </c>
      <c r="J358" s="184">
        <v>177.6</v>
      </c>
      <c r="K358" s="184">
        <v>177.8</v>
      </c>
      <c r="L358" s="184">
        <v>177.6</v>
      </c>
      <c r="M358" s="185">
        <v>177.6</v>
      </c>
      <c r="N358" s="182" t="s">
        <v>2338</v>
      </c>
      <c r="O358" s="182" t="s">
        <v>2197</v>
      </c>
      <c r="P358" s="182" t="s">
        <v>2197</v>
      </c>
      <c r="Q358" s="182" t="s">
        <v>1881</v>
      </c>
      <c r="R358" s="186">
        <f t="shared" si="46"/>
        <v>5.4982307213641566E-3</v>
      </c>
      <c r="S358" s="186">
        <f t="shared" si="47"/>
        <v>5.4982307213641566E-3</v>
      </c>
      <c r="T358" s="186">
        <f t="shared" si="48"/>
        <v>5.6630305503917256E-3</v>
      </c>
      <c r="U358" s="186">
        <f t="shared" si="49"/>
        <v>5.66097004993033E-4</v>
      </c>
      <c r="V358" s="187" t="b">
        <f t="shared" si="50"/>
        <v>0</v>
      </c>
      <c r="W358" s="188" t="str">
        <f t="shared" si="51"/>
        <v>403</v>
      </c>
      <c r="X358" s="181" t="s">
        <v>2601</v>
      </c>
      <c r="Y358" s="181" t="b">
        <f t="shared" si="45"/>
        <v>1</v>
      </c>
    </row>
    <row r="359" spans="1:25" s="181" customFormat="1" ht="14.5">
      <c r="A359" s="181" t="s">
        <v>2603</v>
      </c>
      <c r="B359" s="182" t="s">
        <v>2604</v>
      </c>
      <c r="C359" s="182" t="s">
        <v>1877</v>
      </c>
      <c r="D359" s="183">
        <v>403113</v>
      </c>
      <c r="E359" s="184">
        <v>205.2</v>
      </c>
      <c r="F359" s="184">
        <v>206</v>
      </c>
      <c r="G359" s="184">
        <v>206</v>
      </c>
      <c r="H359" s="184">
        <v>206</v>
      </c>
      <c r="I359" s="184">
        <v>205.2</v>
      </c>
      <c r="J359" s="184">
        <v>203.6</v>
      </c>
      <c r="K359" s="184">
        <v>202</v>
      </c>
      <c r="L359" s="184">
        <v>200.2</v>
      </c>
      <c r="M359" s="185">
        <v>202.6</v>
      </c>
      <c r="N359" s="182" t="s">
        <v>2338</v>
      </c>
      <c r="O359" s="182" t="s">
        <v>2197</v>
      </c>
      <c r="P359" s="182" t="s">
        <v>2197</v>
      </c>
      <c r="Q359" s="182" t="s">
        <v>1881</v>
      </c>
      <c r="R359" s="186">
        <f t="shared" si="46"/>
        <v>6.2721933792138406E-3</v>
      </c>
      <c r="S359" s="186">
        <f t="shared" si="47"/>
        <v>6.2721933792138406E-3</v>
      </c>
      <c r="T359" s="186">
        <f t="shared" si="48"/>
        <v>6.460191382372543E-3</v>
      </c>
      <c r="U359" s="186">
        <f t="shared" si="49"/>
        <v>6.4578408339858377E-4</v>
      </c>
      <c r="V359" s="187" t="b">
        <f t="shared" si="50"/>
        <v>0</v>
      </c>
      <c r="W359" s="188" t="str">
        <f t="shared" si="51"/>
        <v>403</v>
      </c>
      <c r="X359" s="181" t="s">
        <v>2603</v>
      </c>
      <c r="Y359" s="181" t="b">
        <f t="shared" si="45"/>
        <v>1</v>
      </c>
    </row>
    <row r="360" spans="1:25" s="181" customFormat="1" ht="14.5">
      <c r="A360" s="181" t="s">
        <v>2605</v>
      </c>
      <c r="B360" s="182" t="s">
        <v>2606</v>
      </c>
      <c r="C360" s="182" t="s">
        <v>1877</v>
      </c>
      <c r="D360" s="183">
        <v>403115</v>
      </c>
      <c r="E360" s="184">
        <v>85.6</v>
      </c>
      <c r="F360" s="184">
        <v>84.6</v>
      </c>
      <c r="G360" s="184">
        <v>84.6</v>
      </c>
      <c r="H360" s="184">
        <v>84.6</v>
      </c>
      <c r="I360" s="184">
        <v>84.6</v>
      </c>
      <c r="J360" s="184">
        <v>84.6</v>
      </c>
      <c r="K360" s="184">
        <v>84.6</v>
      </c>
      <c r="L360" s="184">
        <v>84.6</v>
      </c>
      <c r="M360" s="185">
        <v>84.6</v>
      </c>
      <c r="N360" s="182" t="s">
        <v>2338</v>
      </c>
      <c r="O360" s="182" t="s">
        <v>2197</v>
      </c>
      <c r="P360" s="182" t="s">
        <v>2197</v>
      </c>
      <c r="Q360" s="182" t="s">
        <v>1881</v>
      </c>
      <c r="R360" s="186">
        <f t="shared" si="46"/>
        <v>2.619089634163331E-3</v>
      </c>
      <c r="S360" s="186">
        <f t="shared" si="47"/>
        <v>2.619089634163331E-3</v>
      </c>
      <c r="T360" s="186">
        <f t="shared" si="48"/>
        <v>2.6975922554230854E-3</v>
      </c>
      <c r="U360" s="186">
        <f t="shared" si="49"/>
        <v>2.6966107332438398E-4</v>
      </c>
      <c r="V360" s="187" t="b">
        <f t="shared" si="50"/>
        <v>0</v>
      </c>
      <c r="W360" s="188" t="str">
        <f t="shared" si="51"/>
        <v>403</v>
      </c>
      <c r="X360" s="181" t="s">
        <v>2605</v>
      </c>
      <c r="Y360" s="181" t="b">
        <f t="shared" si="45"/>
        <v>1</v>
      </c>
    </row>
    <row r="361" spans="1:25" s="181" customFormat="1" ht="14.5">
      <c r="A361" s="181" t="s">
        <v>2607</v>
      </c>
      <c r="B361" s="182" t="s">
        <v>2608</v>
      </c>
      <c r="C361" s="182" t="s">
        <v>1877</v>
      </c>
      <c r="D361" s="183">
        <v>403116</v>
      </c>
      <c r="E361" s="184">
        <v>88.8</v>
      </c>
      <c r="F361" s="184">
        <v>88.8</v>
      </c>
      <c r="G361" s="184">
        <v>88.8</v>
      </c>
      <c r="H361" s="184">
        <v>88.8</v>
      </c>
      <c r="I361" s="184">
        <v>88.8</v>
      </c>
      <c r="J361" s="184">
        <v>88.8</v>
      </c>
      <c r="K361" s="184">
        <v>88.8</v>
      </c>
      <c r="L361" s="184">
        <v>88.8</v>
      </c>
      <c r="M361" s="185">
        <v>88.8</v>
      </c>
      <c r="N361" s="182" t="s">
        <v>2338</v>
      </c>
      <c r="O361" s="182" t="s">
        <v>2197</v>
      </c>
      <c r="P361" s="182" t="s">
        <v>2197</v>
      </c>
      <c r="Q361" s="182" t="s">
        <v>1881</v>
      </c>
      <c r="R361" s="186">
        <f t="shared" si="46"/>
        <v>2.7491153606820783E-3</v>
      </c>
      <c r="S361" s="186">
        <f t="shared" si="47"/>
        <v>2.7491153606820783E-3</v>
      </c>
      <c r="T361" s="186">
        <f t="shared" si="48"/>
        <v>2.8315152751958628E-3</v>
      </c>
      <c r="U361" s="186">
        <f t="shared" si="49"/>
        <v>2.830485024965165E-4</v>
      </c>
      <c r="V361" s="187" t="b">
        <f t="shared" si="50"/>
        <v>0</v>
      </c>
      <c r="W361" s="188" t="str">
        <f t="shared" si="51"/>
        <v>403</v>
      </c>
      <c r="X361" s="181" t="s">
        <v>2607</v>
      </c>
      <c r="Y361" s="181" t="b">
        <f t="shared" si="45"/>
        <v>1</v>
      </c>
    </row>
    <row r="362" spans="1:25" s="181" customFormat="1" ht="14.5">
      <c r="A362" s="181" t="s">
        <v>2609</v>
      </c>
      <c r="B362" s="182" t="s">
        <v>2610</v>
      </c>
      <c r="C362" s="182" t="s">
        <v>1877</v>
      </c>
      <c r="D362" s="183">
        <v>403118</v>
      </c>
      <c r="E362" s="184">
        <v>1</v>
      </c>
      <c r="F362" s="184">
        <v>1</v>
      </c>
      <c r="G362" s="184">
        <v>1</v>
      </c>
      <c r="H362" s="184">
        <v>1</v>
      </c>
      <c r="I362" s="184">
        <v>1</v>
      </c>
      <c r="J362" s="184">
        <v>1</v>
      </c>
      <c r="K362" s="184">
        <v>1</v>
      </c>
      <c r="L362" s="184">
        <v>1</v>
      </c>
      <c r="M362" s="185">
        <v>1</v>
      </c>
      <c r="N362" s="182" t="s">
        <v>2338</v>
      </c>
      <c r="O362" s="182" t="s">
        <v>2197</v>
      </c>
      <c r="P362" s="182" t="s">
        <v>2197</v>
      </c>
      <c r="Q362" s="182" t="s">
        <v>1881</v>
      </c>
      <c r="R362" s="186">
        <f t="shared" si="46"/>
        <v>3.095850631398737E-5</v>
      </c>
      <c r="S362" s="186">
        <f t="shared" si="47"/>
        <v>3.095850631398737E-5</v>
      </c>
      <c r="T362" s="186">
        <f t="shared" si="48"/>
        <v>3.1886433279232689E-5</v>
      </c>
      <c r="U362" s="186">
        <f t="shared" si="49"/>
        <v>3.187483136222033E-6</v>
      </c>
      <c r="V362" s="187" t="b">
        <f t="shared" si="50"/>
        <v>0</v>
      </c>
      <c r="W362" s="188" t="str">
        <f t="shared" si="51"/>
        <v>403</v>
      </c>
      <c r="X362" s="181" t="s">
        <v>2609</v>
      </c>
      <c r="Y362" s="181" t="b">
        <f t="shared" si="45"/>
        <v>1</v>
      </c>
    </row>
    <row r="363" spans="1:25" s="181" customFormat="1" ht="14.5">
      <c r="A363" s="181" t="s">
        <v>2611</v>
      </c>
      <c r="B363" s="182" t="s">
        <v>2612</v>
      </c>
      <c r="C363" s="182" t="s">
        <v>1877</v>
      </c>
      <c r="D363" s="183">
        <v>254101</v>
      </c>
      <c r="E363" s="184">
        <v>830</v>
      </c>
      <c r="F363" s="184">
        <v>830</v>
      </c>
      <c r="G363" s="184">
        <v>829</v>
      </c>
      <c r="H363" s="184">
        <v>829</v>
      </c>
      <c r="I363" s="184">
        <v>829</v>
      </c>
      <c r="J363" s="184">
        <v>829</v>
      </c>
      <c r="K363" s="184">
        <v>829</v>
      </c>
      <c r="L363" s="184">
        <v>830</v>
      </c>
      <c r="M363" s="185">
        <v>829</v>
      </c>
      <c r="N363" s="182" t="s">
        <v>2613</v>
      </c>
      <c r="O363" s="182" t="s">
        <v>2614</v>
      </c>
      <c r="P363" s="182" t="s">
        <v>2615</v>
      </c>
      <c r="Q363" s="182" t="s">
        <v>1886</v>
      </c>
      <c r="R363" s="186">
        <f t="shared" si="46"/>
        <v>1.1509844457433707E-2</v>
      </c>
      <c r="S363" s="186">
        <f t="shared" si="47"/>
        <v>1</v>
      </c>
      <c r="T363" s="186">
        <f t="shared" si="48"/>
        <v>1</v>
      </c>
      <c r="U363" s="186">
        <f t="shared" si="49"/>
        <v>2.6424235199280651E-3</v>
      </c>
      <c r="V363" s="187" t="b">
        <f t="shared" si="50"/>
        <v>0</v>
      </c>
      <c r="W363" s="188" t="str">
        <f t="shared" si="51"/>
        <v>254</v>
      </c>
      <c r="X363" s="181" t="s">
        <v>2611</v>
      </c>
      <c r="Y363" s="181" t="b">
        <f t="shared" si="45"/>
        <v>1</v>
      </c>
    </row>
    <row r="364" spans="1:25" s="181" customFormat="1" ht="14.5">
      <c r="A364" s="181" t="s">
        <v>2616</v>
      </c>
      <c r="B364" s="182" t="s">
        <v>2617</v>
      </c>
      <c r="C364" s="182" t="s">
        <v>1877</v>
      </c>
      <c r="D364" s="183">
        <v>241100</v>
      </c>
      <c r="E364" s="184">
        <v>2094.1999999999998</v>
      </c>
      <c r="F364" s="184">
        <v>2094.1999999999998</v>
      </c>
      <c r="G364" s="184">
        <v>2094.1999999999998</v>
      </c>
      <c r="H364" s="184">
        <v>2094.1999999999998</v>
      </c>
      <c r="I364" s="184">
        <v>2094.1999999999998</v>
      </c>
      <c r="J364" s="184">
        <v>2094.1999999999998</v>
      </c>
      <c r="K364" s="184">
        <v>2094.1999999999998</v>
      </c>
      <c r="L364" s="184">
        <v>2094.1999999999998</v>
      </c>
      <c r="M364" s="185">
        <v>2094.1999999999998</v>
      </c>
      <c r="N364" s="182" t="s">
        <v>2618</v>
      </c>
      <c r="O364" s="182" t="s">
        <v>2619</v>
      </c>
      <c r="P364" s="182" t="s">
        <v>2615</v>
      </c>
      <c r="Q364" s="182" t="s">
        <v>1881</v>
      </c>
      <c r="R364" s="186">
        <f t="shared" si="46"/>
        <v>2.9075894164967028E-2</v>
      </c>
      <c r="S364" s="186">
        <f t="shared" si="47"/>
        <v>2.9414449908211519E-2</v>
      </c>
      <c r="T364" s="186">
        <f t="shared" si="48"/>
        <v>2.9414449908211519E-2</v>
      </c>
      <c r="U364" s="186">
        <f t="shared" si="49"/>
        <v>6.6752271838761805E-3</v>
      </c>
      <c r="V364" s="187" t="b">
        <f t="shared" si="50"/>
        <v>0</v>
      </c>
      <c r="W364" s="188" t="str">
        <f t="shared" si="51"/>
        <v>241</v>
      </c>
      <c r="X364" s="181" t="s">
        <v>2616</v>
      </c>
      <c r="Y364" s="181" t="b">
        <f t="shared" si="45"/>
        <v>1</v>
      </c>
    </row>
    <row r="365" spans="1:25" s="181" customFormat="1" ht="14.5">
      <c r="A365" s="181" t="s">
        <v>2620</v>
      </c>
      <c r="B365" s="182" t="s">
        <v>2621</v>
      </c>
      <c r="C365" s="182" t="s">
        <v>1877</v>
      </c>
      <c r="D365" s="183">
        <v>242100</v>
      </c>
      <c r="E365" s="184">
        <v>190.1</v>
      </c>
      <c r="F365" s="184">
        <v>190.9</v>
      </c>
      <c r="G365" s="184">
        <v>188.9</v>
      </c>
      <c r="H365" s="184">
        <v>189.1</v>
      </c>
      <c r="I365" s="184">
        <v>189.1</v>
      </c>
      <c r="J365" s="184">
        <v>188.1</v>
      </c>
      <c r="K365" s="184">
        <v>189.1</v>
      </c>
      <c r="L365" s="184">
        <v>189.1</v>
      </c>
      <c r="M365" s="185">
        <v>189.9</v>
      </c>
      <c r="N365" s="182" t="s">
        <v>2618</v>
      </c>
      <c r="O365" s="182" t="s">
        <v>2619</v>
      </c>
      <c r="P365" s="182" t="s">
        <v>2615</v>
      </c>
      <c r="Q365" s="182" t="s">
        <v>1886</v>
      </c>
      <c r="R365" s="186">
        <f t="shared" si="46"/>
        <v>2.636573537354235E-3</v>
      </c>
      <c r="S365" s="186">
        <f t="shared" si="47"/>
        <v>2.6672734397714488E-3</v>
      </c>
      <c r="T365" s="186">
        <f t="shared" si="48"/>
        <v>2.6672734397714488E-3</v>
      </c>
      <c r="U365" s="186">
        <f t="shared" si="49"/>
        <v>6.0530304756856407E-4</v>
      </c>
      <c r="V365" s="187" t="b">
        <f t="shared" si="50"/>
        <v>0</v>
      </c>
      <c r="W365" s="188" t="str">
        <f t="shared" si="51"/>
        <v>242</v>
      </c>
      <c r="X365" s="181" t="s">
        <v>2620</v>
      </c>
      <c r="Y365" s="181" t="b">
        <f t="shared" si="45"/>
        <v>1</v>
      </c>
    </row>
    <row r="366" spans="1:25" s="181" customFormat="1" ht="14.5">
      <c r="A366" s="181" t="s">
        <v>2622</v>
      </c>
      <c r="B366" s="182" t="s">
        <v>2623</v>
      </c>
      <c r="C366" s="182" t="s">
        <v>1877</v>
      </c>
      <c r="D366" s="183">
        <v>242101</v>
      </c>
      <c r="E366" s="184">
        <v>191.9</v>
      </c>
      <c r="F366" s="184">
        <v>191.9</v>
      </c>
      <c r="G366" s="184">
        <v>195.1</v>
      </c>
      <c r="H366" s="184">
        <v>194.1</v>
      </c>
      <c r="I366" s="184">
        <v>194.1</v>
      </c>
      <c r="J366" s="184">
        <v>194.1</v>
      </c>
      <c r="K366" s="184">
        <v>194.1</v>
      </c>
      <c r="L366" s="184">
        <v>194.1</v>
      </c>
      <c r="M366" s="185">
        <v>194.9</v>
      </c>
      <c r="N366" s="182" t="s">
        <v>2618</v>
      </c>
      <c r="O366" s="182" t="s">
        <v>2619</v>
      </c>
      <c r="P366" s="182" t="s">
        <v>2615</v>
      </c>
      <c r="Q366" s="182" t="s">
        <v>1881</v>
      </c>
      <c r="R366" s="186">
        <f t="shared" si="46"/>
        <v>2.7059935883640886E-3</v>
      </c>
      <c r="S366" s="186">
        <f t="shared" si="47"/>
        <v>2.7375018083804917E-3</v>
      </c>
      <c r="T366" s="186">
        <f t="shared" si="48"/>
        <v>2.7375018083804917E-3</v>
      </c>
      <c r="U366" s="186">
        <f t="shared" si="49"/>
        <v>6.212404632496742E-4</v>
      </c>
      <c r="V366" s="187" t="b">
        <f t="shared" si="50"/>
        <v>0</v>
      </c>
      <c r="W366" s="188" t="str">
        <f t="shared" si="51"/>
        <v>242</v>
      </c>
      <c r="X366" s="181" t="s">
        <v>2622</v>
      </c>
      <c r="Y366" s="181" t="b">
        <f t="shared" si="45"/>
        <v>1</v>
      </c>
    </row>
    <row r="367" spans="1:25" s="181" customFormat="1" ht="14.5">
      <c r="A367" s="181" t="s">
        <v>2624</v>
      </c>
      <c r="B367" s="182" t="s">
        <v>2625</v>
      </c>
      <c r="C367" s="182" t="s">
        <v>1877</v>
      </c>
      <c r="D367" s="183">
        <v>246100</v>
      </c>
      <c r="E367" s="184">
        <v>1919.5</v>
      </c>
      <c r="F367" s="184">
        <v>1923.5</v>
      </c>
      <c r="G367" s="184">
        <v>1919.5</v>
      </c>
      <c r="H367" s="184">
        <v>1920.5</v>
      </c>
      <c r="I367" s="184">
        <v>1916.5</v>
      </c>
      <c r="J367" s="184">
        <v>1912.5</v>
      </c>
      <c r="K367" s="184">
        <v>1908.5</v>
      </c>
      <c r="L367" s="184">
        <v>1903.5</v>
      </c>
      <c r="M367" s="185">
        <v>1895.5</v>
      </c>
      <c r="N367" s="182" t="s">
        <v>2618</v>
      </c>
      <c r="O367" s="182" t="s">
        <v>2619</v>
      </c>
      <c r="P367" s="182" t="s">
        <v>2615</v>
      </c>
      <c r="Q367" s="182" t="s">
        <v>1881</v>
      </c>
      <c r="R367" s="186">
        <f t="shared" si="46"/>
        <v>2.6317141337835453E-2</v>
      </c>
      <c r="S367" s="186">
        <f t="shared" si="47"/>
        <v>2.6623574539688156E-2</v>
      </c>
      <c r="T367" s="186">
        <f t="shared" si="48"/>
        <v>2.6623574539688156E-2</v>
      </c>
      <c r="U367" s="186">
        <f t="shared" si="49"/>
        <v>6.0418742847088633E-3</v>
      </c>
      <c r="V367" s="187" t="b">
        <f t="shared" si="50"/>
        <v>0</v>
      </c>
      <c r="W367" s="188" t="str">
        <f t="shared" si="51"/>
        <v>246</v>
      </c>
      <c r="X367" s="181" t="s">
        <v>2624</v>
      </c>
      <c r="Y367" s="181" t="b">
        <f t="shared" si="45"/>
        <v>1</v>
      </c>
    </row>
    <row r="368" spans="1:25" s="181" customFormat="1" ht="14.5">
      <c r="A368" s="181" t="s">
        <v>2626</v>
      </c>
      <c r="B368" s="182" t="s">
        <v>2627</v>
      </c>
      <c r="C368" s="182" t="s">
        <v>1877</v>
      </c>
      <c r="D368" s="183">
        <v>248100</v>
      </c>
      <c r="E368" s="184">
        <v>1387.3</v>
      </c>
      <c r="F368" s="184">
        <v>1387.3</v>
      </c>
      <c r="G368" s="184">
        <v>1386.5</v>
      </c>
      <c r="H368" s="184">
        <v>1386.5</v>
      </c>
      <c r="I368" s="184">
        <v>1385.7</v>
      </c>
      <c r="J368" s="184">
        <v>1384.9</v>
      </c>
      <c r="K368" s="184">
        <v>1383.3</v>
      </c>
      <c r="L368" s="184">
        <v>1384.1</v>
      </c>
      <c r="M368" s="185">
        <v>1384.9</v>
      </c>
      <c r="N368" s="182" t="s">
        <v>2618</v>
      </c>
      <c r="O368" s="182" t="s">
        <v>2619</v>
      </c>
      <c r="P368" s="182" t="s">
        <v>2615</v>
      </c>
      <c r="Q368" s="182" t="s">
        <v>1886</v>
      </c>
      <c r="R368" s="186">
        <f t="shared" si="46"/>
        <v>1.9227965728709218E-2</v>
      </c>
      <c r="S368" s="186">
        <f t="shared" si="47"/>
        <v>1.9451853537332697E-2</v>
      </c>
      <c r="T368" s="186">
        <f t="shared" si="48"/>
        <v>1.9451853537332697E-2</v>
      </c>
      <c r="U368" s="186">
        <f t="shared" si="49"/>
        <v>4.4143453953538938E-3</v>
      </c>
      <c r="V368" s="187" t="b">
        <f t="shared" si="50"/>
        <v>0</v>
      </c>
      <c r="W368" s="188" t="str">
        <f t="shared" si="51"/>
        <v>248</v>
      </c>
      <c r="X368" s="181" t="s">
        <v>2626</v>
      </c>
      <c r="Y368" s="181" t="b">
        <f t="shared" si="45"/>
        <v>1</v>
      </c>
    </row>
    <row r="369" spans="1:25" s="181" customFormat="1" ht="14.5">
      <c r="A369" s="181" t="s">
        <v>2628</v>
      </c>
      <c r="B369" s="182" t="s">
        <v>2629</v>
      </c>
      <c r="C369" s="182" t="s">
        <v>1877</v>
      </c>
      <c r="D369" s="183">
        <v>248101</v>
      </c>
      <c r="E369" s="184">
        <v>1325.5</v>
      </c>
      <c r="F369" s="184">
        <v>1325.5</v>
      </c>
      <c r="G369" s="184">
        <v>1324.7</v>
      </c>
      <c r="H369" s="184">
        <v>1324.7</v>
      </c>
      <c r="I369" s="184">
        <v>1323.9</v>
      </c>
      <c r="J369" s="184">
        <v>1323.1</v>
      </c>
      <c r="K369" s="184">
        <v>1322.3</v>
      </c>
      <c r="L369" s="184">
        <v>1322.3</v>
      </c>
      <c r="M369" s="185">
        <v>1323.1</v>
      </c>
      <c r="N369" s="182" t="s">
        <v>2618</v>
      </c>
      <c r="O369" s="182" t="s">
        <v>2619</v>
      </c>
      <c r="P369" s="182" t="s">
        <v>2615</v>
      </c>
      <c r="Q369" s="182" t="s">
        <v>1881</v>
      </c>
      <c r="R369" s="186">
        <f t="shared" si="46"/>
        <v>1.8369933898227428E-2</v>
      </c>
      <c r="S369" s="186">
        <f t="shared" si="47"/>
        <v>1.8583830901324927E-2</v>
      </c>
      <c r="T369" s="186">
        <f t="shared" si="48"/>
        <v>1.8583830901324927E-2</v>
      </c>
      <c r="U369" s="186">
        <f t="shared" si="49"/>
        <v>4.2173589375353714E-3</v>
      </c>
      <c r="V369" s="187" t="b">
        <f t="shared" si="50"/>
        <v>0</v>
      </c>
      <c r="W369" s="188" t="str">
        <f t="shared" si="51"/>
        <v>248</v>
      </c>
      <c r="X369" s="181" t="s">
        <v>2628</v>
      </c>
      <c r="Y369" s="181" t="b">
        <f t="shared" si="45"/>
        <v>1</v>
      </c>
    </row>
    <row r="370" spans="1:25" s="181" customFormat="1" ht="14.5">
      <c r="A370" s="181" t="s">
        <v>2630</v>
      </c>
      <c r="B370" s="182" t="s">
        <v>2631</v>
      </c>
      <c r="C370" s="182" t="s">
        <v>1877</v>
      </c>
      <c r="D370" s="183">
        <v>249100</v>
      </c>
      <c r="E370" s="184">
        <v>1607.6</v>
      </c>
      <c r="F370" s="184">
        <v>1607.6</v>
      </c>
      <c r="G370" s="184">
        <v>1605.6</v>
      </c>
      <c r="H370" s="184">
        <v>1606.6</v>
      </c>
      <c r="I370" s="184">
        <v>1607.6</v>
      </c>
      <c r="J370" s="184">
        <v>1611.6</v>
      </c>
      <c r="K370" s="184">
        <v>1611.6</v>
      </c>
      <c r="L370" s="184">
        <v>1613.6</v>
      </c>
      <c r="M370" s="185">
        <v>1612.6</v>
      </c>
      <c r="N370" s="182" t="s">
        <v>2618</v>
      </c>
      <c r="O370" s="182" t="s">
        <v>2619</v>
      </c>
      <c r="P370" s="182" t="s">
        <v>2615</v>
      </c>
      <c r="Q370" s="182" t="s">
        <v>1881</v>
      </c>
      <c r="R370" s="186">
        <f t="shared" si="46"/>
        <v>2.2389354851697942E-2</v>
      </c>
      <c r="S370" s="186">
        <f t="shared" si="47"/>
        <v>2.2650053443788509E-2</v>
      </c>
      <c r="T370" s="186">
        <f t="shared" si="48"/>
        <v>2.2650053443788509E-2</v>
      </c>
      <c r="U370" s="186">
        <f t="shared" si="49"/>
        <v>5.1401353054716494E-3</v>
      </c>
      <c r="V370" s="187" t="b">
        <f t="shared" si="50"/>
        <v>0</v>
      </c>
      <c r="W370" s="188" t="str">
        <f t="shared" si="51"/>
        <v>249</v>
      </c>
      <c r="X370" s="181" t="s">
        <v>2630</v>
      </c>
      <c r="Y370" s="181" t="b">
        <f t="shared" si="45"/>
        <v>1</v>
      </c>
    </row>
    <row r="371" spans="1:25" s="181" customFormat="1" ht="14.5">
      <c r="A371" s="181" t="s">
        <v>2632</v>
      </c>
      <c r="B371" s="182" t="s">
        <v>2633</v>
      </c>
      <c r="C371" s="182" t="s">
        <v>1877</v>
      </c>
      <c r="D371" s="183">
        <v>249101</v>
      </c>
      <c r="E371" s="184">
        <v>905</v>
      </c>
      <c r="F371" s="184">
        <v>905</v>
      </c>
      <c r="G371" s="184">
        <v>905</v>
      </c>
      <c r="H371" s="184">
        <v>905</v>
      </c>
      <c r="I371" s="184">
        <v>905</v>
      </c>
      <c r="J371" s="184">
        <v>905</v>
      </c>
      <c r="K371" s="184">
        <v>905</v>
      </c>
      <c r="L371" s="184">
        <v>905</v>
      </c>
      <c r="M371" s="185">
        <v>905</v>
      </c>
      <c r="N371" s="182" t="s">
        <v>2618</v>
      </c>
      <c r="O371" s="182" t="s">
        <v>2619</v>
      </c>
      <c r="P371" s="182" t="s">
        <v>2615</v>
      </c>
      <c r="Q371" s="182" t="s">
        <v>1881</v>
      </c>
      <c r="R371" s="186">
        <f t="shared" si="46"/>
        <v>1.256502923278348E-2</v>
      </c>
      <c r="S371" s="186">
        <f t="shared" si="47"/>
        <v>1.2711334718236761E-2</v>
      </c>
      <c r="T371" s="186">
        <f t="shared" si="48"/>
        <v>1.2711334718236761E-2</v>
      </c>
      <c r="U371" s="186">
        <f t="shared" si="49"/>
        <v>2.8846722382809397E-3</v>
      </c>
      <c r="V371" s="187" t="b">
        <f t="shared" si="50"/>
        <v>0</v>
      </c>
      <c r="W371" s="188" t="str">
        <f t="shared" si="51"/>
        <v>249</v>
      </c>
      <c r="X371" s="181" t="s">
        <v>2632</v>
      </c>
      <c r="Y371" s="181" t="b">
        <f t="shared" si="45"/>
        <v>1</v>
      </c>
    </row>
    <row r="372" spans="1:25" s="181" customFormat="1" ht="14.5">
      <c r="A372" s="181" t="s">
        <v>2634</v>
      </c>
      <c r="B372" s="182" t="s">
        <v>2635</v>
      </c>
      <c r="C372" s="182" t="s">
        <v>1877</v>
      </c>
      <c r="D372" s="183">
        <v>250100</v>
      </c>
      <c r="E372" s="184">
        <v>3355</v>
      </c>
      <c r="F372" s="184">
        <v>3355</v>
      </c>
      <c r="G372" s="184">
        <v>3355</v>
      </c>
      <c r="H372" s="184">
        <v>3355</v>
      </c>
      <c r="I372" s="184">
        <v>3355</v>
      </c>
      <c r="J372" s="184">
        <v>3355</v>
      </c>
      <c r="K372" s="184">
        <v>3355</v>
      </c>
      <c r="L372" s="184">
        <v>3355</v>
      </c>
      <c r="M372" s="185">
        <v>3355</v>
      </c>
      <c r="N372" s="182" t="s">
        <v>2618</v>
      </c>
      <c r="O372" s="182" t="s">
        <v>2619</v>
      </c>
      <c r="P372" s="182" t="s">
        <v>2615</v>
      </c>
      <c r="Q372" s="182" t="s">
        <v>1881</v>
      </c>
      <c r="R372" s="186">
        <f t="shared" si="46"/>
        <v>4.6580854227611684E-2</v>
      </c>
      <c r="S372" s="186">
        <f t="shared" si="47"/>
        <v>4.7123235336667776E-2</v>
      </c>
      <c r="T372" s="186">
        <f t="shared" si="48"/>
        <v>4.7123235336667776E-2</v>
      </c>
      <c r="U372" s="186">
        <f t="shared" si="49"/>
        <v>1.0694005922024919E-2</v>
      </c>
      <c r="V372" s="187" t="b">
        <f t="shared" si="50"/>
        <v>0</v>
      </c>
      <c r="W372" s="188" t="str">
        <f t="shared" si="51"/>
        <v>250</v>
      </c>
      <c r="X372" s="181" t="s">
        <v>2634</v>
      </c>
      <c r="Y372" s="181" t="b">
        <f t="shared" si="45"/>
        <v>1</v>
      </c>
    </row>
    <row r="373" spans="1:25" s="181" customFormat="1" ht="14.5">
      <c r="A373" s="181" t="s">
        <v>2636</v>
      </c>
      <c r="B373" s="182" t="s">
        <v>2637</v>
      </c>
      <c r="C373" s="182" t="s">
        <v>1877</v>
      </c>
      <c r="D373" s="183">
        <v>251100</v>
      </c>
      <c r="E373" s="184">
        <v>71</v>
      </c>
      <c r="F373" s="184">
        <v>71</v>
      </c>
      <c r="G373" s="184">
        <v>71</v>
      </c>
      <c r="H373" s="184">
        <v>71</v>
      </c>
      <c r="I373" s="184">
        <v>71</v>
      </c>
      <c r="J373" s="184">
        <v>71</v>
      </c>
      <c r="K373" s="184">
        <v>71</v>
      </c>
      <c r="L373" s="184">
        <v>71</v>
      </c>
      <c r="M373" s="185">
        <v>71</v>
      </c>
      <c r="N373" s="182" t="s">
        <v>2618</v>
      </c>
      <c r="O373" s="182" t="s">
        <v>2619</v>
      </c>
      <c r="P373" s="182" t="s">
        <v>2615</v>
      </c>
      <c r="Q373" s="182" t="s">
        <v>1886</v>
      </c>
      <c r="R373" s="186">
        <f t="shared" si="46"/>
        <v>9.8576472433991951E-4</v>
      </c>
      <c r="S373" s="186">
        <f t="shared" si="47"/>
        <v>9.9724283424840903E-4</v>
      </c>
      <c r="T373" s="186">
        <f t="shared" si="48"/>
        <v>9.9724283424840903E-4</v>
      </c>
      <c r="U373" s="186">
        <f t="shared" si="49"/>
        <v>2.2631130267176432E-4</v>
      </c>
      <c r="V373" s="187" t="b">
        <f t="shared" si="50"/>
        <v>0</v>
      </c>
      <c r="W373" s="188" t="str">
        <f t="shared" si="51"/>
        <v>251</v>
      </c>
      <c r="X373" s="181" t="s">
        <v>2636</v>
      </c>
      <c r="Y373" s="181" t="b">
        <f t="shared" si="45"/>
        <v>1</v>
      </c>
    </row>
    <row r="374" spans="1:25" s="181" customFormat="1" ht="14.5">
      <c r="A374" s="181" t="s">
        <v>2638</v>
      </c>
      <c r="B374" s="182" t="s">
        <v>2639</v>
      </c>
      <c r="C374" s="182" t="s">
        <v>1877</v>
      </c>
      <c r="D374" s="183">
        <v>251101</v>
      </c>
      <c r="E374" s="184">
        <v>45</v>
      </c>
      <c r="F374" s="184">
        <v>45</v>
      </c>
      <c r="G374" s="184">
        <v>45</v>
      </c>
      <c r="H374" s="184">
        <v>45</v>
      </c>
      <c r="I374" s="184">
        <v>45</v>
      </c>
      <c r="J374" s="184">
        <v>45</v>
      </c>
      <c r="K374" s="184">
        <v>45</v>
      </c>
      <c r="L374" s="184">
        <v>45</v>
      </c>
      <c r="M374" s="185">
        <v>45</v>
      </c>
      <c r="N374" s="182" t="s">
        <v>2618</v>
      </c>
      <c r="O374" s="182" t="s">
        <v>2619</v>
      </c>
      <c r="P374" s="182" t="s">
        <v>2615</v>
      </c>
      <c r="Q374" s="182" t="s">
        <v>1886</v>
      </c>
      <c r="R374" s="186">
        <f t="shared" si="46"/>
        <v>6.2478045908868126E-4</v>
      </c>
      <c r="S374" s="186">
        <f t="shared" si="47"/>
        <v>6.3205531748138598E-4</v>
      </c>
      <c r="T374" s="186">
        <f t="shared" si="48"/>
        <v>6.3205531748138598E-4</v>
      </c>
      <c r="U374" s="186">
        <f t="shared" si="49"/>
        <v>1.4343674112999148E-4</v>
      </c>
      <c r="V374" s="187" t="b">
        <f t="shared" si="50"/>
        <v>0</v>
      </c>
      <c r="W374" s="188" t="str">
        <f t="shared" si="51"/>
        <v>251</v>
      </c>
      <c r="X374" s="181" t="s">
        <v>2638</v>
      </c>
      <c r="Y374" s="181" t="b">
        <f t="shared" si="45"/>
        <v>1</v>
      </c>
    </row>
    <row r="375" spans="1:25" s="181" customFormat="1" ht="14.5">
      <c r="A375" s="181" t="s">
        <v>2640</v>
      </c>
      <c r="B375" s="182" t="s">
        <v>2641</v>
      </c>
      <c r="C375" s="182" t="s">
        <v>1877</v>
      </c>
      <c r="D375" s="183">
        <v>251102</v>
      </c>
      <c r="E375" s="184">
        <v>5691.3</v>
      </c>
      <c r="F375" s="184">
        <v>5753.3</v>
      </c>
      <c r="G375" s="184">
        <v>5782.3</v>
      </c>
      <c r="H375" s="184">
        <v>5835.3</v>
      </c>
      <c r="I375" s="184">
        <v>5901.3</v>
      </c>
      <c r="J375" s="184">
        <v>6417.3</v>
      </c>
      <c r="K375" s="184">
        <v>6034.3</v>
      </c>
      <c r="L375" s="184">
        <v>6064.3</v>
      </c>
      <c r="M375" s="185">
        <v>6094.3</v>
      </c>
      <c r="N375" s="182" t="s">
        <v>2618</v>
      </c>
      <c r="O375" s="182" t="s">
        <v>2619</v>
      </c>
      <c r="P375" s="182" t="s">
        <v>2615</v>
      </c>
      <c r="Q375" s="182" t="s">
        <v>1886</v>
      </c>
      <c r="R375" s="186">
        <f t="shared" si="46"/>
        <v>8.4613323373870009E-2</v>
      </c>
      <c r="S375" s="186">
        <f t="shared" si="47"/>
        <v>8.5598549362818008E-2</v>
      </c>
      <c r="T375" s="186">
        <f t="shared" si="48"/>
        <v>8.5598549362818008E-2</v>
      </c>
      <c r="U375" s="186">
        <f t="shared" si="49"/>
        <v>1.9425478477077936E-2</v>
      </c>
      <c r="V375" s="187" t="b">
        <f t="shared" si="50"/>
        <v>0</v>
      </c>
      <c r="W375" s="188" t="str">
        <f t="shared" si="51"/>
        <v>251</v>
      </c>
      <c r="X375" s="181" t="s">
        <v>2640</v>
      </c>
      <c r="Y375" s="181" t="b">
        <f t="shared" si="45"/>
        <v>1</v>
      </c>
    </row>
    <row r="376" spans="1:25" s="181" customFormat="1" ht="14.5">
      <c r="A376" s="181" t="s">
        <v>2642</v>
      </c>
      <c r="B376" s="182" t="s">
        <v>2643</v>
      </c>
      <c r="C376" s="182" t="s">
        <v>1877</v>
      </c>
      <c r="D376" s="183">
        <v>251103</v>
      </c>
      <c r="E376" s="184">
        <v>5599.8</v>
      </c>
      <c r="F376" s="184">
        <v>5661.8</v>
      </c>
      <c r="G376" s="184">
        <v>5689.8</v>
      </c>
      <c r="H376" s="184">
        <v>5741.8</v>
      </c>
      <c r="I376" s="184">
        <v>5807.8</v>
      </c>
      <c r="J376" s="184">
        <v>6103.8</v>
      </c>
      <c r="K376" s="184">
        <v>5929.8</v>
      </c>
      <c r="L376" s="184">
        <v>5957.8</v>
      </c>
      <c r="M376" s="185">
        <v>5988.8</v>
      </c>
      <c r="N376" s="182" t="s">
        <v>2618</v>
      </c>
      <c r="O376" s="182" t="s">
        <v>2619</v>
      </c>
      <c r="P376" s="182" t="s">
        <v>2615</v>
      </c>
      <c r="Q376" s="182" t="s">
        <v>1881</v>
      </c>
      <c r="R376" s="186">
        <f t="shared" si="46"/>
        <v>8.314856029756211E-2</v>
      </c>
      <c r="S376" s="186">
        <f t="shared" si="47"/>
        <v>8.411673078516721E-2</v>
      </c>
      <c r="T376" s="186">
        <f t="shared" si="48"/>
        <v>8.411673078516721E-2</v>
      </c>
      <c r="U376" s="186">
        <f t="shared" si="49"/>
        <v>1.9089199006206512E-2</v>
      </c>
      <c r="V376" s="187" t="b">
        <f t="shared" si="50"/>
        <v>0</v>
      </c>
      <c r="W376" s="188" t="str">
        <f t="shared" si="51"/>
        <v>251</v>
      </c>
      <c r="X376" s="181" t="s">
        <v>2642</v>
      </c>
      <c r="Y376" s="181" t="b">
        <f t="shared" si="45"/>
        <v>1</v>
      </c>
    </row>
    <row r="377" spans="1:25" s="181" customFormat="1" ht="14.5">
      <c r="A377" s="181" t="s">
        <v>2644</v>
      </c>
      <c r="B377" s="182" t="s">
        <v>2645</v>
      </c>
      <c r="C377" s="182" t="s">
        <v>1877</v>
      </c>
      <c r="D377" s="183">
        <v>251104</v>
      </c>
      <c r="E377" s="184">
        <v>690</v>
      </c>
      <c r="F377" s="184">
        <v>689</v>
      </c>
      <c r="G377" s="184">
        <v>685</v>
      </c>
      <c r="H377" s="184">
        <v>686</v>
      </c>
      <c r="I377" s="184">
        <v>687</v>
      </c>
      <c r="J377" s="184">
        <v>688</v>
      </c>
      <c r="K377" s="184">
        <v>685</v>
      </c>
      <c r="L377" s="184">
        <v>683</v>
      </c>
      <c r="M377" s="185">
        <v>681</v>
      </c>
      <c r="N377" s="182" t="s">
        <v>2618</v>
      </c>
      <c r="O377" s="182" t="s">
        <v>2619</v>
      </c>
      <c r="P377" s="182" t="s">
        <v>2615</v>
      </c>
      <c r="Q377" s="182" t="s">
        <v>1881</v>
      </c>
      <c r="R377" s="186">
        <f t="shared" si="46"/>
        <v>9.4550109475420446E-3</v>
      </c>
      <c r="S377" s="186">
        <f t="shared" si="47"/>
        <v>9.5651038045516407E-3</v>
      </c>
      <c r="T377" s="186">
        <f t="shared" si="48"/>
        <v>9.5651038045516407E-3</v>
      </c>
      <c r="U377" s="186">
        <f t="shared" si="49"/>
        <v>2.1706760157672042E-3</v>
      </c>
      <c r="V377" s="187" t="b">
        <f t="shared" si="50"/>
        <v>0</v>
      </c>
      <c r="W377" s="188" t="str">
        <f t="shared" si="51"/>
        <v>251</v>
      </c>
      <c r="X377" s="181" t="s">
        <v>2644</v>
      </c>
      <c r="Y377" s="181" t="b">
        <f t="shared" si="45"/>
        <v>1</v>
      </c>
    </row>
    <row r="378" spans="1:25" s="181" customFormat="1" ht="14.5">
      <c r="A378" s="181" t="s">
        <v>2646</v>
      </c>
      <c r="B378" s="182" t="s">
        <v>2647</v>
      </c>
      <c r="C378" s="182" t="s">
        <v>1877</v>
      </c>
      <c r="D378" s="183">
        <v>251106</v>
      </c>
      <c r="E378" s="184">
        <v>7528.1</v>
      </c>
      <c r="F378" s="184">
        <v>7529.1</v>
      </c>
      <c r="G378" s="184">
        <v>7530.1</v>
      </c>
      <c r="H378" s="184">
        <v>7532.1</v>
      </c>
      <c r="I378" s="184">
        <v>7543.1</v>
      </c>
      <c r="J378" s="184">
        <v>7544.1</v>
      </c>
      <c r="K378" s="184">
        <v>7539.1</v>
      </c>
      <c r="L378" s="184">
        <v>7539.1</v>
      </c>
      <c r="M378" s="185">
        <v>7543.1</v>
      </c>
      <c r="N378" s="182" t="s">
        <v>2618</v>
      </c>
      <c r="O378" s="182" t="s">
        <v>2619</v>
      </c>
      <c r="P378" s="182" t="s">
        <v>2615</v>
      </c>
      <c r="Q378" s="182" t="s">
        <v>1886</v>
      </c>
      <c r="R378" s="186">
        <f t="shared" si="46"/>
        <v>0.10472847735448516</v>
      </c>
      <c r="S378" s="186">
        <f t="shared" si="47"/>
        <v>0.10594792145097427</v>
      </c>
      <c r="T378" s="186">
        <f t="shared" si="48"/>
        <v>0.10594792145097427</v>
      </c>
      <c r="U378" s="186">
        <f t="shared" si="49"/>
        <v>2.4043504044836416E-2</v>
      </c>
      <c r="V378" s="187" t="b">
        <f t="shared" si="50"/>
        <v>0</v>
      </c>
      <c r="W378" s="188" t="str">
        <f t="shared" si="51"/>
        <v>251</v>
      </c>
      <c r="X378" s="181" t="s">
        <v>2646</v>
      </c>
      <c r="Y378" s="181" t="b">
        <f t="shared" si="45"/>
        <v>1</v>
      </c>
    </row>
    <row r="379" spans="1:25" s="181" customFormat="1" ht="14.5">
      <c r="A379" s="181" t="s">
        <v>2648</v>
      </c>
      <c r="B379" s="182" t="s">
        <v>2649</v>
      </c>
      <c r="C379" s="182" t="s">
        <v>1877</v>
      </c>
      <c r="D379" s="183">
        <v>251107</v>
      </c>
      <c r="E379" s="184">
        <v>148</v>
      </c>
      <c r="F379" s="184">
        <v>148</v>
      </c>
      <c r="G379" s="184">
        <v>148</v>
      </c>
      <c r="H379" s="184">
        <v>148</v>
      </c>
      <c r="I379" s="184">
        <v>148</v>
      </c>
      <c r="J379" s="184">
        <v>148</v>
      </c>
      <c r="K379" s="184">
        <v>148</v>
      </c>
      <c r="L379" s="184">
        <v>148</v>
      </c>
      <c r="M379" s="185">
        <v>148</v>
      </c>
      <c r="N379" s="182" t="s">
        <v>2618</v>
      </c>
      <c r="O379" s="182" t="s">
        <v>2619</v>
      </c>
      <c r="P379" s="182" t="s">
        <v>2615</v>
      </c>
      <c r="Q379" s="182" t="s">
        <v>1881</v>
      </c>
      <c r="R379" s="186">
        <f t="shared" si="46"/>
        <v>2.054833509891663E-3</v>
      </c>
      <c r="S379" s="186">
        <f t="shared" si="47"/>
        <v>2.0787597108276692E-3</v>
      </c>
      <c r="T379" s="186">
        <f t="shared" si="48"/>
        <v>2.0787597108276692E-3</v>
      </c>
      <c r="U379" s="186">
        <f t="shared" si="49"/>
        <v>4.7174750416086085E-4</v>
      </c>
      <c r="V379" s="187" t="b">
        <f t="shared" si="50"/>
        <v>0</v>
      </c>
      <c r="W379" s="188" t="str">
        <f t="shared" si="51"/>
        <v>251</v>
      </c>
      <c r="X379" s="181" t="s">
        <v>2648</v>
      </c>
      <c r="Y379" s="181" t="b">
        <f t="shared" si="45"/>
        <v>1</v>
      </c>
    </row>
    <row r="380" spans="1:25" s="181" customFormat="1" ht="14.5">
      <c r="A380" s="181" t="s">
        <v>2650</v>
      </c>
      <c r="B380" s="182" t="s">
        <v>2651</v>
      </c>
      <c r="C380" s="182" t="s">
        <v>1877</v>
      </c>
      <c r="D380" s="183">
        <v>252106</v>
      </c>
      <c r="E380" s="184">
        <v>1798.3</v>
      </c>
      <c r="F380" s="184">
        <v>1798.3</v>
      </c>
      <c r="G380" s="184">
        <v>1799.3</v>
      </c>
      <c r="H380" s="184">
        <v>1800.3</v>
      </c>
      <c r="I380" s="184">
        <v>1800.3</v>
      </c>
      <c r="J380" s="184">
        <v>1813.8</v>
      </c>
      <c r="K380" s="184">
        <v>1814.8</v>
      </c>
      <c r="L380" s="184">
        <v>1807.8</v>
      </c>
      <c r="M380" s="185">
        <v>1819.6</v>
      </c>
      <c r="N380" s="182" t="s">
        <v>2618</v>
      </c>
      <c r="O380" s="182" t="s">
        <v>2619</v>
      </c>
      <c r="P380" s="182" t="s">
        <v>2615</v>
      </c>
      <c r="Q380" s="182" t="s">
        <v>1886</v>
      </c>
      <c r="R380" s="186">
        <f t="shared" si="46"/>
        <v>2.5263344963505876E-2</v>
      </c>
      <c r="S380" s="186">
        <f t="shared" si="47"/>
        <v>2.5557507904202886E-2</v>
      </c>
      <c r="T380" s="186">
        <f t="shared" si="48"/>
        <v>2.5557507904202886E-2</v>
      </c>
      <c r="U380" s="186">
        <f t="shared" si="49"/>
        <v>5.7999443146696103E-3</v>
      </c>
      <c r="V380" s="187" t="b">
        <f t="shared" si="50"/>
        <v>0</v>
      </c>
      <c r="W380" s="188" t="str">
        <f t="shared" si="51"/>
        <v>252</v>
      </c>
      <c r="X380" s="181" t="s">
        <v>2650</v>
      </c>
      <c r="Y380" s="181" t="b">
        <f t="shared" si="45"/>
        <v>1</v>
      </c>
    </row>
    <row r="381" spans="1:25" s="181" customFormat="1" ht="14.5">
      <c r="A381" s="181" t="s">
        <v>2652</v>
      </c>
      <c r="B381" s="182" t="s">
        <v>2653</v>
      </c>
      <c r="C381" s="182" t="s">
        <v>1877</v>
      </c>
      <c r="D381" s="183">
        <v>252107</v>
      </c>
      <c r="E381" s="184">
        <v>163</v>
      </c>
      <c r="F381" s="184">
        <v>162</v>
      </c>
      <c r="G381" s="184">
        <v>162</v>
      </c>
      <c r="H381" s="184">
        <v>163</v>
      </c>
      <c r="I381" s="184">
        <v>162</v>
      </c>
      <c r="J381" s="184">
        <v>169</v>
      </c>
      <c r="K381" s="184">
        <v>175</v>
      </c>
      <c r="L381" s="184">
        <v>175</v>
      </c>
      <c r="M381" s="185">
        <v>180.8</v>
      </c>
      <c r="N381" s="182" t="s">
        <v>2618</v>
      </c>
      <c r="O381" s="182" t="s">
        <v>2619</v>
      </c>
      <c r="P381" s="182" t="s">
        <v>2615</v>
      </c>
      <c r="Q381" s="182" t="s">
        <v>1881</v>
      </c>
      <c r="R381" s="186">
        <f t="shared" si="46"/>
        <v>2.5102290445163018E-3</v>
      </c>
      <c r="S381" s="186">
        <f t="shared" si="47"/>
        <v>2.5394578089029908E-3</v>
      </c>
      <c r="T381" s="186">
        <f t="shared" si="48"/>
        <v>2.5394578089029908E-3</v>
      </c>
      <c r="U381" s="186">
        <f t="shared" si="49"/>
        <v>5.7629695102894354E-4</v>
      </c>
      <c r="V381" s="187" t="b">
        <f t="shared" si="50"/>
        <v>0</v>
      </c>
      <c r="W381" s="188" t="str">
        <f t="shared" si="51"/>
        <v>252</v>
      </c>
      <c r="X381" s="181" t="s">
        <v>2652</v>
      </c>
      <c r="Y381" s="181" t="b">
        <f t="shared" si="45"/>
        <v>1</v>
      </c>
    </row>
    <row r="382" spans="1:25" s="181" customFormat="1" ht="14.5">
      <c r="A382" s="181" t="s">
        <v>2654</v>
      </c>
      <c r="B382" s="182" t="s">
        <v>2655</v>
      </c>
      <c r="C382" s="182" t="s">
        <v>1877</v>
      </c>
      <c r="D382" s="183">
        <v>252110</v>
      </c>
      <c r="E382" s="184">
        <v>899</v>
      </c>
      <c r="F382" s="184">
        <v>897</v>
      </c>
      <c r="G382" s="184">
        <v>895</v>
      </c>
      <c r="H382" s="184">
        <v>892</v>
      </c>
      <c r="I382" s="184">
        <v>893</v>
      </c>
      <c r="J382" s="184">
        <v>891</v>
      </c>
      <c r="K382" s="184">
        <v>896</v>
      </c>
      <c r="L382" s="184">
        <v>897</v>
      </c>
      <c r="M382" s="185">
        <v>895</v>
      </c>
      <c r="N382" s="182" t="s">
        <v>2618</v>
      </c>
      <c r="O382" s="182" t="s">
        <v>2619</v>
      </c>
      <c r="P382" s="182" t="s">
        <v>2615</v>
      </c>
      <c r="Q382" s="182" t="s">
        <v>1886</v>
      </c>
      <c r="R382" s="186">
        <f t="shared" si="46"/>
        <v>1.2426189130763772E-2</v>
      </c>
      <c r="S382" s="186">
        <f t="shared" si="47"/>
        <v>1.2570877981018675E-2</v>
      </c>
      <c r="T382" s="186">
        <f t="shared" si="48"/>
        <v>1.2570877981018675E-2</v>
      </c>
      <c r="U382" s="186">
        <f t="shared" si="49"/>
        <v>2.8527974069187194E-3</v>
      </c>
      <c r="V382" s="187" t="b">
        <f t="shared" si="50"/>
        <v>0</v>
      </c>
      <c r="W382" s="188" t="str">
        <f t="shared" si="51"/>
        <v>252</v>
      </c>
      <c r="X382" s="181" t="s">
        <v>2654</v>
      </c>
      <c r="Y382" s="181" t="b">
        <f t="shared" si="45"/>
        <v>1</v>
      </c>
    </row>
    <row r="383" spans="1:25" s="181" customFormat="1" ht="14.5">
      <c r="A383" s="181" t="s">
        <v>2656</v>
      </c>
      <c r="B383" s="182" t="s">
        <v>2657</v>
      </c>
      <c r="C383" s="182" t="s">
        <v>1877</v>
      </c>
      <c r="D383" s="183">
        <v>252111</v>
      </c>
      <c r="E383" s="184">
        <v>890.5</v>
      </c>
      <c r="F383" s="184">
        <v>888.5</v>
      </c>
      <c r="G383" s="184">
        <v>886.5</v>
      </c>
      <c r="H383" s="184">
        <v>886.5</v>
      </c>
      <c r="I383" s="184">
        <v>885.5</v>
      </c>
      <c r="J383" s="184">
        <v>883.5</v>
      </c>
      <c r="K383" s="184">
        <v>888.5</v>
      </c>
      <c r="L383" s="184">
        <v>889.5</v>
      </c>
      <c r="M383" s="185">
        <v>887.5</v>
      </c>
      <c r="N383" s="182" t="s">
        <v>2618</v>
      </c>
      <c r="O383" s="182" t="s">
        <v>2619</v>
      </c>
      <c r="P383" s="182" t="s">
        <v>2615</v>
      </c>
      <c r="Q383" s="182" t="s">
        <v>1881</v>
      </c>
      <c r="R383" s="186">
        <f t="shared" si="46"/>
        <v>1.2322059054248992E-2</v>
      </c>
      <c r="S383" s="186">
        <f t="shared" si="47"/>
        <v>1.2465535428105112E-2</v>
      </c>
      <c r="T383" s="186">
        <f t="shared" si="48"/>
        <v>1.2465535428105112E-2</v>
      </c>
      <c r="U383" s="186">
        <f t="shared" si="49"/>
        <v>2.8288912833970541E-3</v>
      </c>
      <c r="V383" s="187" t="b">
        <f t="shared" si="50"/>
        <v>0</v>
      </c>
      <c r="W383" s="188" t="str">
        <f t="shared" si="51"/>
        <v>252</v>
      </c>
      <c r="X383" s="181" t="s">
        <v>2656</v>
      </c>
      <c r="Y383" s="181" t="b">
        <f t="shared" si="45"/>
        <v>1</v>
      </c>
    </row>
    <row r="384" spans="1:25" s="181" customFormat="1" ht="14.5">
      <c r="A384" s="181" t="s">
        <v>2658</v>
      </c>
      <c r="B384" s="182" t="s">
        <v>2659</v>
      </c>
      <c r="C384" s="182" t="s">
        <v>1877</v>
      </c>
      <c r="D384" s="183">
        <v>252113</v>
      </c>
      <c r="E384" s="184">
        <v>230</v>
      </c>
      <c r="F384" s="184">
        <v>230</v>
      </c>
      <c r="G384" s="184">
        <v>230</v>
      </c>
      <c r="H384" s="184">
        <v>230</v>
      </c>
      <c r="I384" s="184">
        <v>230</v>
      </c>
      <c r="J384" s="184">
        <v>230</v>
      </c>
      <c r="K384" s="184">
        <v>230</v>
      </c>
      <c r="L384" s="184">
        <v>230</v>
      </c>
      <c r="M384" s="185">
        <v>230</v>
      </c>
      <c r="N384" s="182" t="s">
        <v>2618</v>
      </c>
      <c r="O384" s="182" t="s">
        <v>2619</v>
      </c>
      <c r="P384" s="182" t="s">
        <v>2615</v>
      </c>
      <c r="Q384" s="182" t="s">
        <v>1886</v>
      </c>
      <c r="R384" s="186">
        <f t="shared" si="46"/>
        <v>3.1933223464532599E-3</v>
      </c>
      <c r="S384" s="186">
        <f t="shared" si="47"/>
        <v>3.2305049560159725E-3</v>
      </c>
      <c r="T384" s="186">
        <f t="shared" si="48"/>
        <v>3.2305049560159725E-3</v>
      </c>
      <c r="U384" s="186">
        <f t="shared" si="49"/>
        <v>7.3312112133106758E-4</v>
      </c>
      <c r="V384" s="187" t="b">
        <f t="shared" si="50"/>
        <v>0</v>
      </c>
      <c r="W384" s="188" t="str">
        <f t="shared" si="51"/>
        <v>252</v>
      </c>
      <c r="X384" s="181" t="s">
        <v>2658</v>
      </c>
      <c r="Y384" s="181" t="b">
        <f t="shared" si="45"/>
        <v>1</v>
      </c>
    </row>
    <row r="385" spans="1:25" s="181" customFormat="1" ht="14.5">
      <c r="A385" s="181" t="s">
        <v>2660</v>
      </c>
      <c r="B385" s="182" t="s">
        <v>2661</v>
      </c>
      <c r="C385" s="182" t="s">
        <v>1877</v>
      </c>
      <c r="D385" s="183">
        <v>252114</v>
      </c>
      <c r="E385" s="184">
        <v>61</v>
      </c>
      <c r="F385" s="184">
        <v>61</v>
      </c>
      <c r="G385" s="184">
        <v>61</v>
      </c>
      <c r="H385" s="184">
        <v>61</v>
      </c>
      <c r="I385" s="184">
        <v>61</v>
      </c>
      <c r="J385" s="184">
        <v>61</v>
      </c>
      <c r="K385" s="184">
        <v>61</v>
      </c>
      <c r="L385" s="184">
        <v>61</v>
      </c>
      <c r="M385" s="185">
        <v>61</v>
      </c>
      <c r="N385" s="182" t="s">
        <v>2618</v>
      </c>
      <c r="O385" s="182" t="s">
        <v>2619</v>
      </c>
      <c r="P385" s="182" t="s">
        <v>2615</v>
      </c>
      <c r="Q385" s="182" t="s">
        <v>1886</v>
      </c>
      <c r="R385" s="186">
        <f t="shared" si="46"/>
        <v>8.4692462232021249E-4</v>
      </c>
      <c r="S385" s="186">
        <f t="shared" si="47"/>
        <v>8.5678609703032313E-4</v>
      </c>
      <c r="T385" s="186">
        <f t="shared" si="48"/>
        <v>8.5678609703032313E-4</v>
      </c>
      <c r="U385" s="186">
        <f t="shared" si="49"/>
        <v>1.94436471309544E-4</v>
      </c>
      <c r="V385" s="187" t="b">
        <f t="shared" si="50"/>
        <v>0</v>
      </c>
      <c r="W385" s="188" t="str">
        <f t="shared" si="51"/>
        <v>252</v>
      </c>
      <c r="X385" s="181" t="s">
        <v>2660</v>
      </c>
      <c r="Y385" s="181" t="b">
        <f t="shared" si="45"/>
        <v>1</v>
      </c>
    </row>
    <row r="386" spans="1:25" s="181" customFormat="1" ht="14.5">
      <c r="A386" s="181" t="s">
        <v>2662</v>
      </c>
      <c r="B386" s="182" t="s">
        <v>2663</v>
      </c>
      <c r="C386" s="182" t="s">
        <v>1877</v>
      </c>
      <c r="D386" s="183">
        <v>252115</v>
      </c>
      <c r="E386" s="184">
        <v>106</v>
      </c>
      <c r="F386" s="184">
        <v>106</v>
      </c>
      <c r="G386" s="184">
        <v>106</v>
      </c>
      <c r="H386" s="184">
        <v>106</v>
      </c>
      <c r="I386" s="184">
        <v>105</v>
      </c>
      <c r="J386" s="184">
        <v>105</v>
      </c>
      <c r="K386" s="184">
        <v>105</v>
      </c>
      <c r="L386" s="184">
        <v>105</v>
      </c>
      <c r="M386" s="185">
        <v>105</v>
      </c>
      <c r="N386" s="182" t="s">
        <v>2618</v>
      </c>
      <c r="O386" s="182" t="s">
        <v>2619</v>
      </c>
      <c r="P386" s="182" t="s">
        <v>2615</v>
      </c>
      <c r="Q386" s="182" t="s">
        <v>1886</v>
      </c>
      <c r="R386" s="186">
        <f t="shared" si="46"/>
        <v>1.4578210712069232E-3</v>
      </c>
      <c r="S386" s="186">
        <f t="shared" si="47"/>
        <v>1.4747957407899004E-3</v>
      </c>
      <c r="T386" s="186">
        <f t="shared" si="48"/>
        <v>1.4747957407899004E-3</v>
      </c>
      <c r="U386" s="186">
        <f t="shared" si="49"/>
        <v>3.3468572930331342E-4</v>
      </c>
      <c r="V386" s="187" t="b">
        <f t="shared" si="50"/>
        <v>0</v>
      </c>
      <c r="W386" s="188" t="str">
        <f t="shared" si="51"/>
        <v>252</v>
      </c>
      <c r="X386" s="181" t="s">
        <v>2662</v>
      </c>
      <c r="Y386" s="181" t="b">
        <f t="shared" si="45"/>
        <v>1</v>
      </c>
    </row>
    <row r="387" spans="1:25" s="181" customFormat="1" ht="14.5">
      <c r="A387" s="181" t="s">
        <v>2664</v>
      </c>
      <c r="B387" s="182" t="s">
        <v>2665</v>
      </c>
      <c r="C387" s="182" t="s">
        <v>1877</v>
      </c>
      <c r="D387" s="183">
        <v>252116</v>
      </c>
      <c r="E387" s="184">
        <v>87</v>
      </c>
      <c r="F387" s="184">
        <v>87</v>
      </c>
      <c r="G387" s="184">
        <v>87</v>
      </c>
      <c r="H387" s="184">
        <v>87</v>
      </c>
      <c r="I387" s="184">
        <v>87</v>
      </c>
      <c r="J387" s="184">
        <v>87</v>
      </c>
      <c r="K387" s="184">
        <v>85</v>
      </c>
      <c r="L387" s="184">
        <v>86</v>
      </c>
      <c r="M387" s="185">
        <v>87</v>
      </c>
      <c r="N387" s="182" t="s">
        <v>2618</v>
      </c>
      <c r="O387" s="182" t="s">
        <v>2619</v>
      </c>
      <c r="P387" s="182" t="s">
        <v>2615</v>
      </c>
      <c r="Q387" s="182" t="s">
        <v>1886</v>
      </c>
      <c r="R387" s="186">
        <f t="shared" si="46"/>
        <v>1.2079088875714505E-3</v>
      </c>
      <c r="S387" s="186">
        <f t="shared" si="47"/>
        <v>1.2219736137973462E-3</v>
      </c>
      <c r="T387" s="186">
        <f t="shared" si="48"/>
        <v>1.2219736137973462E-3</v>
      </c>
      <c r="U387" s="186">
        <f t="shared" si="49"/>
        <v>2.7731103285131686E-4</v>
      </c>
      <c r="V387" s="187" t="b">
        <f t="shared" si="50"/>
        <v>0</v>
      </c>
      <c r="W387" s="188" t="str">
        <f t="shared" si="51"/>
        <v>252</v>
      </c>
      <c r="X387" s="181" t="s">
        <v>2664</v>
      </c>
      <c r="Y387" s="181" t="b">
        <f t="shared" ref="Y387:Y450" si="52">X387=A387</f>
        <v>1</v>
      </c>
    </row>
    <row r="388" spans="1:25" s="181" customFormat="1" ht="14.5">
      <c r="A388" s="181" t="s">
        <v>2666</v>
      </c>
      <c r="B388" s="182" t="s">
        <v>2667</v>
      </c>
      <c r="C388" s="182" t="s">
        <v>1877</v>
      </c>
      <c r="D388" s="183">
        <v>252117</v>
      </c>
      <c r="E388" s="184">
        <v>183</v>
      </c>
      <c r="F388" s="184">
        <v>185</v>
      </c>
      <c r="G388" s="184">
        <v>186</v>
      </c>
      <c r="H388" s="184">
        <v>186</v>
      </c>
      <c r="I388" s="184">
        <v>186</v>
      </c>
      <c r="J388" s="184">
        <v>186</v>
      </c>
      <c r="K388" s="184">
        <v>186</v>
      </c>
      <c r="L388" s="184">
        <v>186</v>
      </c>
      <c r="M388" s="185">
        <v>186</v>
      </c>
      <c r="N388" s="182" t="s">
        <v>2618</v>
      </c>
      <c r="O388" s="182" t="s">
        <v>2619</v>
      </c>
      <c r="P388" s="182" t="s">
        <v>2615</v>
      </c>
      <c r="Q388" s="182" t="s">
        <v>1886</v>
      </c>
      <c r="R388" s="186">
        <f t="shared" si="46"/>
        <v>2.5824258975665495E-3</v>
      </c>
      <c r="S388" s="186">
        <f t="shared" si="47"/>
        <v>2.6124953122563951E-3</v>
      </c>
      <c r="T388" s="186">
        <f t="shared" si="48"/>
        <v>2.6124953122563951E-3</v>
      </c>
      <c r="U388" s="186">
        <f t="shared" si="49"/>
        <v>5.9287186333729805E-4</v>
      </c>
      <c r="V388" s="187" t="b">
        <f t="shared" si="50"/>
        <v>0</v>
      </c>
      <c r="W388" s="188" t="str">
        <f t="shared" si="51"/>
        <v>252</v>
      </c>
      <c r="X388" s="181" t="s">
        <v>2666</v>
      </c>
      <c r="Y388" s="181" t="b">
        <f t="shared" si="52"/>
        <v>1</v>
      </c>
    </row>
    <row r="389" spans="1:25" s="181" customFormat="1" ht="14.5">
      <c r="A389" s="181" t="s">
        <v>2668</v>
      </c>
      <c r="B389" s="182" t="s">
        <v>2669</v>
      </c>
      <c r="C389" s="182" t="s">
        <v>1877</v>
      </c>
      <c r="D389" s="183">
        <v>252118</v>
      </c>
      <c r="E389" s="184">
        <v>352</v>
      </c>
      <c r="F389" s="184">
        <v>350</v>
      </c>
      <c r="G389" s="184">
        <v>351</v>
      </c>
      <c r="H389" s="184">
        <v>349</v>
      </c>
      <c r="I389" s="184">
        <v>351</v>
      </c>
      <c r="J389" s="184">
        <v>350</v>
      </c>
      <c r="K389" s="184">
        <v>350</v>
      </c>
      <c r="L389" s="184">
        <v>351</v>
      </c>
      <c r="M389" s="185">
        <v>351</v>
      </c>
      <c r="N389" s="182" t="s">
        <v>2618</v>
      </c>
      <c r="O389" s="182" t="s">
        <v>2619</v>
      </c>
      <c r="P389" s="182" t="s">
        <v>2615</v>
      </c>
      <c r="Q389" s="182" t="s">
        <v>1886</v>
      </c>
      <c r="R389" s="186">
        <f t="shared" si="46"/>
        <v>4.8732875808917145E-3</v>
      </c>
      <c r="S389" s="186">
        <f t="shared" si="47"/>
        <v>4.9300314763548103E-3</v>
      </c>
      <c r="T389" s="186">
        <f t="shared" si="48"/>
        <v>4.9300314763548103E-3</v>
      </c>
      <c r="U389" s="186">
        <f t="shared" si="49"/>
        <v>1.1188065808139336E-3</v>
      </c>
      <c r="V389" s="187" t="b">
        <f t="shared" si="50"/>
        <v>0</v>
      </c>
      <c r="W389" s="188" t="str">
        <f t="shared" si="51"/>
        <v>252</v>
      </c>
      <c r="X389" s="181" t="s">
        <v>2668</v>
      </c>
      <c r="Y389" s="181" t="b">
        <f t="shared" si="52"/>
        <v>1</v>
      </c>
    </row>
    <row r="390" spans="1:25" s="181" customFormat="1" ht="14.5">
      <c r="A390" s="181" t="s">
        <v>2670</v>
      </c>
      <c r="B390" s="182" t="s">
        <v>2671</v>
      </c>
      <c r="C390" s="182" t="s">
        <v>1877</v>
      </c>
      <c r="D390" s="183">
        <v>252119</v>
      </c>
      <c r="E390" s="184">
        <v>251</v>
      </c>
      <c r="F390" s="184">
        <v>249</v>
      </c>
      <c r="G390" s="184">
        <v>250</v>
      </c>
      <c r="H390" s="184">
        <v>249</v>
      </c>
      <c r="I390" s="184">
        <v>250</v>
      </c>
      <c r="J390" s="184">
        <v>250</v>
      </c>
      <c r="K390" s="184">
        <v>248</v>
      </c>
      <c r="L390" s="184">
        <v>250</v>
      </c>
      <c r="M390" s="185">
        <v>250</v>
      </c>
      <c r="N390" s="182" t="s">
        <v>2618</v>
      </c>
      <c r="O390" s="182" t="s">
        <v>2619</v>
      </c>
      <c r="P390" s="182" t="s">
        <v>2615</v>
      </c>
      <c r="Q390" s="182" t="s">
        <v>1881</v>
      </c>
      <c r="R390" s="186">
        <f t="shared" si="46"/>
        <v>3.471002550492674E-3</v>
      </c>
      <c r="S390" s="186">
        <f t="shared" si="47"/>
        <v>3.5114184304521441E-3</v>
      </c>
      <c r="T390" s="186">
        <f t="shared" si="48"/>
        <v>3.5114184304521441E-3</v>
      </c>
      <c r="U390" s="186">
        <f t="shared" si="49"/>
        <v>7.9687078405550821E-4</v>
      </c>
      <c r="V390" s="187" t="b">
        <f t="shared" si="50"/>
        <v>0</v>
      </c>
      <c r="W390" s="188" t="str">
        <f t="shared" si="51"/>
        <v>252</v>
      </c>
      <c r="X390" s="181" t="s">
        <v>2670</v>
      </c>
      <c r="Y390" s="181" t="b">
        <f t="shared" si="52"/>
        <v>1</v>
      </c>
    </row>
    <row r="391" spans="1:25" s="181" customFormat="1" ht="14.5">
      <c r="A391" s="181" t="s">
        <v>2672</v>
      </c>
      <c r="B391" s="182" t="s">
        <v>2673</v>
      </c>
      <c r="C391" s="182" t="s">
        <v>1877</v>
      </c>
      <c r="D391" s="183">
        <v>252121</v>
      </c>
      <c r="E391" s="184">
        <v>230.5</v>
      </c>
      <c r="F391" s="184">
        <v>230.5</v>
      </c>
      <c r="G391" s="184">
        <v>230.5</v>
      </c>
      <c r="H391" s="184">
        <v>230.5</v>
      </c>
      <c r="I391" s="184">
        <v>230.5</v>
      </c>
      <c r="J391" s="184">
        <v>230.5</v>
      </c>
      <c r="K391" s="184">
        <v>230.5</v>
      </c>
      <c r="L391" s="184">
        <v>230.5</v>
      </c>
      <c r="M391" s="185">
        <v>229.5</v>
      </c>
      <c r="N391" s="182" t="s">
        <v>2618</v>
      </c>
      <c r="O391" s="182" t="s">
        <v>2619</v>
      </c>
      <c r="P391" s="182" t="s">
        <v>2615</v>
      </c>
      <c r="Q391" s="182" t="s">
        <v>1886</v>
      </c>
      <c r="R391" s="186">
        <f t="shared" si="46"/>
        <v>3.1863803413522745E-3</v>
      </c>
      <c r="S391" s="186">
        <f t="shared" si="47"/>
        <v>3.2234821191550684E-3</v>
      </c>
      <c r="T391" s="186">
        <f t="shared" si="48"/>
        <v>3.2234821191550684E-3</v>
      </c>
      <c r="U391" s="186">
        <f t="shared" si="49"/>
        <v>7.3152737976295648E-4</v>
      </c>
      <c r="V391" s="187" t="b">
        <f t="shared" si="50"/>
        <v>0</v>
      </c>
      <c r="W391" s="188" t="str">
        <f t="shared" si="51"/>
        <v>252</v>
      </c>
      <c r="X391" s="181" t="s">
        <v>2672</v>
      </c>
      <c r="Y391" s="181" t="b">
        <f t="shared" si="52"/>
        <v>1</v>
      </c>
    </row>
    <row r="392" spans="1:25" s="181" customFormat="1" ht="14.5">
      <c r="A392" s="181" t="s">
        <v>2674</v>
      </c>
      <c r="B392" s="182" t="s">
        <v>2675</v>
      </c>
      <c r="C392" s="182" t="s">
        <v>1877</v>
      </c>
      <c r="D392" s="183">
        <v>252122</v>
      </c>
      <c r="E392" s="184">
        <v>263.5</v>
      </c>
      <c r="F392" s="184">
        <v>263.5</v>
      </c>
      <c r="G392" s="184">
        <v>262.5</v>
      </c>
      <c r="H392" s="184">
        <v>262.5</v>
      </c>
      <c r="I392" s="184">
        <v>263.5</v>
      </c>
      <c r="J392" s="184">
        <v>263.5</v>
      </c>
      <c r="K392" s="184">
        <v>265.5</v>
      </c>
      <c r="L392" s="184">
        <v>264.5</v>
      </c>
      <c r="M392" s="185">
        <v>264.5</v>
      </c>
      <c r="N392" s="182" t="s">
        <v>2618</v>
      </c>
      <c r="O392" s="182" t="s">
        <v>2619</v>
      </c>
      <c r="P392" s="182" t="s">
        <v>2615</v>
      </c>
      <c r="Q392" s="182" t="s">
        <v>1886</v>
      </c>
      <c r="R392" s="186">
        <f t="shared" si="46"/>
        <v>3.672320698421249E-3</v>
      </c>
      <c r="S392" s="186">
        <f t="shared" si="47"/>
        <v>3.7150806994183687E-3</v>
      </c>
      <c r="T392" s="186">
        <f t="shared" si="48"/>
        <v>3.7150806994183687E-3</v>
      </c>
      <c r="U392" s="186">
        <f t="shared" si="49"/>
        <v>8.4308928953072762E-4</v>
      </c>
      <c r="V392" s="187" t="b">
        <f t="shared" si="50"/>
        <v>0</v>
      </c>
      <c r="W392" s="188" t="str">
        <f t="shared" si="51"/>
        <v>252</v>
      </c>
      <c r="X392" s="181" t="s">
        <v>2674</v>
      </c>
      <c r="Y392" s="181" t="b">
        <f t="shared" si="52"/>
        <v>1</v>
      </c>
    </row>
    <row r="393" spans="1:25" s="181" customFormat="1" ht="14.5">
      <c r="A393" s="181" t="s">
        <v>2676</v>
      </c>
      <c r="B393" s="182" t="s">
        <v>2677</v>
      </c>
      <c r="C393" s="182" t="s">
        <v>1877</v>
      </c>
      <c r="D393" s="183">
        <v>252123</v>
      </c>
      <c r="E393" s="184">
        <v>278.5</v>
      </c>
      <c r="F393" s="184">
        <v>278.5</v>
      </c>
      <c r="G393" s="184">
        <v>277.5</v>
      </c>
      <c r="H393" s="184">
        <v>278.5</v>
      </c>
      <c r="I393" s="184">
        <v>277.5</v>
      </c>
      <c r="J393" s="184">
        <v>278.5</v>
      </c>
      <c r="K393" s="184">
        <v>279.5</v>
      </c>
      <c r="L393" s="184">
        <v>277.5</v>
      </c>
      <c r="M393" s="185">
        <v>278.5</v>
      </c>
      <c r="N393" s="182" t="s">
        <v>2618</v>
      </c>
      <c r="O393" s="182" t="s">
        <v>2619</v>
      </c>
      <c r="P393" s="182" t="s">
        <v>2615</v>
      </c>
      <c r="Q393" s="182" t="s">
        <v>1886</v>
      </c>
      <c r="R393" s="186">
        <f t="shared" ref="R393:R456" si="53">M393/SUMIFS($M:$M,$P:$P,$P393)</f>
        <v>3.8666968412488386E-3</v>
      </c>
      <c r="S393" s="186">
        <f t="shared" ref="S393:S456" si="54">M393/SUMIFS($M:$M,$O:$O,$O393)</f>
        <v>3.9117201315236882E-3</v>
      </c>
      <c r="T393" s="186">
        <f t="shared" ref="T393:T456" si="55">M393/SUMIFS(M:M,$N:$N,N393)</f>
        <v>3.9117201315236882E-3</v>
      </c>
      <c r="U393" s="186">
        <f t="shared" ref="U393:U456" si="56">M393/$M$669</f>
        <v>8.8771405343783614E-4</v>
      </c>
      <c r="V393" s="187" t="b">
        <f t="shared" ref="V393:V456" si="57">IF(AND($W$1=856,$P393="MD"),TRUE,IF($W$1=LEFT($D393,3),TRUE,FALSE))</f>
        <v>0</v>
      </c>
      <c r="W393" s="188" t="str">
        <f t="shared" ref="W393:W456" si="58">+LEFT(D393,3)</f>
        <v>252</v>
      </c>
      <c r="X393" s="181" t="s">
        <v>2676</v>
      </c>
      <c r="Y393" s="181" t="b">
        <f t="shared" si="52"/>
        <v>1</v>
      </c>
    </row>
    <row r="394" spans="1:25" s="181" customFormat="1" ht="14.5">
      <c r="A394" s="181" t="s">
        <v>2678</v>
      </c>
      <c r="B394" s="182" t="s">
        <v>2679</v>
      </c>
      <c r="C394" s="182" t="s">
        <v>1877</v>
      </c>
      <c r="D394" s="183">
        <v>252124</v>
      </c>
      <c r="E394" s="184">
        <v>46</v>
      </c>
      <c r="F394" s="184">
        <v>46</v>
      </c>
      <c r="G394" s="184">
        <v>46</v>
      </c>
      <c r="H394" s="184">
        <v>46</v>
      </c>
      <c r="I394" s="184">
        <v>45</v>
      </c>
      <c r="J394" s="184">
        <v>45</v>
      </c>
      <c r="K394" s="184">
        <v>45</v>
      </c>
      <c r="L394" s="184">
        <v>45</v>
      </c>
      <c r="M394" s="185">
        <v>45</v>
      </c>
      <c r="N394" s="182" t="s">
        <v>2618</v>
      </c>
      <c r="O394" s="182" t="s">
        <v>2619</v>
      </c>
      <c r="P394" s="182" t="s">
        <v>2615</v>
      </c>
      <c r="Q394" s="182" t="s">
        <v>1886</v>
      </c>
      <c r="R394" s="186">
        <f t="shared" si="53"/>
        <v>6.2478045908868126E-4</v>
      </c>
      <c r="S394" s="186">
        <f t="shared" si="54"/>
        <v>6.3205531748138598E-4</v>
      </c>
      <c r="T394" s="186">
        <f t="shared" si="55"/>
        <v>6.3205531748138598E-4</v>
      </c>
      <c r="U394" s="186">
        <f t="shared" si="56"/>
        <v>1.4343674112999148E-4</v>
      </c>
      <c r="V394" s="187" t="b">
        <f t="shared" si="57"/>
        <v>0</v>
      </c>
      <c r="W394" s="188" t="str">
        <f t="shared" si="58"/>
        <v>252</v>
      </c>
      <c r="X394" s="181" t="s">
        <v>2678</v>
      </c>
      <c r="Y394" s="181" t="b">
        <f t="shared" si="52"/>
        <v>1</v>
      </c>
    </row>
    <row r="395" spans="1:25" s="181" customFormat="1" ht="14.5">
      <c r="A395" s="181" t="s">
        <v>2680</v>
      </c>
      <c r="B395" s="182" t="s">
        <v>2681</v>
      </c>
      <c r="C395" s="182" t="s">
        <v>1877</v>
      </c>
      <c r="D395" s="183">
        <v>252125</v>
      </c>
      <c r="E395" s="184">
        <v>1121.5999999999999</v>
      </c>
      <c r="F395" s="184">
        <v>1122.5999999999999</v>
      </c>
      <c r="G395" s="184">
        <v>1124.4000000000001</v>
      </c>
      <c r="H395" s="184">
        <v>1121.5999999999999</v>
      </c>
      <c r="I395" s="184">
        <v>1122.8</v>
      </c>
      <c r="J395" s="184">
        <v>1123.5999999999999</v>
      </c>
      <c r="K395" s="184">
        <v>1124.4000000000001</v>
      </c>
      <c r="L395" s="184">
        <v>1123.4000000000001</v>
      </c>
      <c r="M395" s="185">
        <v>1124.4000000000001</v>
      </c>
      <c r="N395" s="182" t="s">
        <v>2618</v>
      </c>
      <c r="O395" s="182" t="s">
        <v>2619</v>
      </c>
      <c r="P395" s="182" t="s">
        <v>2615</v>
      </c>
      <c r="Q395" s="182" t="s">
        <v>1886</v>
      </c>
      <c r="R395" s="186">
        <f t="shared" si="53"/>
        <v>1.5611181071095851E-2</v>
      </c>
      <c r="S395" s="186">
        <f t="shared" si="54"/>
        <v>1.5792955532801564E-2</v>
      </c>
      <c r="T395" s="186">
        <f t="shared" si="55"/>
        <v>1.5792955532801564E-2</v>
      </c>
      <c r="U395" s="186">
        <f t="shared" si="56"/>
        <v>3.5840060383680538E-3</v>
      </c>
      <c r="V395" s="187" t="b">
        <f t="shared" si="57"/>
        <v>0</v>
      </c>
      <c r="W395" s="188" t="str">
        <f t="shared" si="58"/>
        <v>252</v>
      </c>
      <c r="X395" s="181" t="s">
        <v>2680</v>
      </c>
      <c r="Y395" s="181" t="b">
        <f t="shared" si="52"/>
        <v>1</v>
      </c>
    </row>
    <row r="396" spans="1:25" s="181" customFormat="1" ht="14.5">
      <c r="A396" s="181" t="s">
        <v>2682</v>
      </c>
      <c r="B396" s="182" t="s">
        <v>2683</v>
      </c>
      <c r="C396" s="182" t="s">
        <v>1877</v>
      </c>
      <c r="D396" s="183">
        <v>252126</v>
      </c>
      <c r="E396" s="184">
        <v>1105.5999999999999</v>
      </c>
      <c r="F396" s="184">
        <v>1105.5999999999999</v>
      </c>
      <c r="G396" s="184">
        <v>1107.4000000000001</v>
      </c>
      <c r="H396" s="184">
        <v>1104.5999999999999</v>
      </c>
      <c r="I396" s="184">
        <v>1105.8</v>
      </c>
      <c r="J396" s="184">
        <v>1106.5999999999999</v>
      </c>
      <c r="K396" s="184">
        <v>1107.4000000000001</v>
      </c>
      <c r="L396" s="184">
        <v>1106.4000000000001</v>
      </c>
      <c r="M396" s="185">
        <v>1107.4000000000001</v>
      </c>
      <c r="N396" s="182" t="s">
        <v>2618</v>
      </c>
      <c r="O396" s="182" t="s">
        <v>2619</v>
      </c>
      <c r="P396" s="182" t="s">
        <v>2615</v>
      </c>
      <c r="Q396" s="182" t="s">
        <v>1881</v>
      </c>
      <c r="R396" s="186">
        <f t="shared" si="53"/>
        <v>1.537515289766235E-2</v>
      </c>
      <c r="S396" s="186">
        <f t="shared" si="54"/>
        <v>1.5554179079530819E-2</v>
      </c>
      <c r="T396" s="186">
        <f t="shared" si="55"/>
        <v>1.5554179079530819E-2</v>
      </c>
      <c r="U396" s="186">
        <f t="shared" si="56"/>
        <v>3.5298188250522792E-3</v>
      </c>
      <c r="V396" s="187" t="b">
        <f t="shared" si="57"/>
        <v>0</v>
      </c>
      <c r="W396" s="188" t="str">
        <f t="shared" si="58"/>
        <v>252</v>
      </c>
      <c r="X396" s="181" t="s">
        <v>2682</v>
      </c>
      <c r="Y396" s="181" t="b">
        <f t="shared" si="52"/>
        <v>1</v>
      </c>
    </row>
    <row r="397" spans="1:25" s="181" customFormat="1" ht="14.5">
      <c r="A397" s="181" t="s">
        <v>2684</v>
      </c>
      <c r="B397" s="182" t="s">
        <v>2685</v>
      </c>
      <c r="C397" s="182" t="s">
        <v>1877</v>
      </c>
      <c r="D397" s="183">
        <v>252128</v>
      </c>
      <c r="E397" s="184">
        <v>434.1</v>
      </c>
      <c r="F397" s="184">
        <v>434.1</v>
      </c>
      <c r="G397" s="184">
        <v>434.1</v>
      </c>
      <c r="H397" s="184">
        <v>432.5</v>
      </c>
      <c r="I397" s="184">
        <v>431.7</v>
      </c>
      <c r="J397" s="184">
        <v>434.1</v>
      </c>
      <c r="K397" s="184">
        <v>434.1</v>
      </c>
      <c r="L397" s="184">
        <v>434.9</v>
      </c>
      <c r="M397" s="185">
        <v>434.9</v>
      </c>
      <c r="N397" s="182" t="s">
        <v>2618</v>
      </c>
      <c r="O397" s="182" t="s">
        <v>2619</v>
      </c>
      <c r="P397" s="182" t="s">
        <v>2615</v>
      </c>
      <c r="Q397" s="182" t="s">
        <v>1886</v>
      </c>
      <c r="R397" s="186">
        <f t="shared" si="53"/>
        <v>6.0381560368370554E-3</v>
      </c>
      <c r="S397" s="186">
        <f t="shared" si="54"/>
        <v>6.10846350161455E-3</v>
      </c>
      <c r="T397" s="186">
        <f t="shared" si="55"/>
        <v>6.10846350161455E-3</v>
      </c>
      <c r="U397" s="186">
        <f t="shared" si="56"/>
        <v>1.386236415942962E-3</v>
      </c>
      <c r="V397" s="187" t="b">
        <f t="shared" si="57"/>
        <v>0</v>
      </c>
      <c r="W397" s="188" t="str">
        <f t="shared" si="58"/>
        <v>252</v>
      </c>
      <c r="X397" s="181" t="s">
        <v>2684</v>
      </c>
      <c r="Y397" s="181" t="b">
        <f t="shared" si="52"/>
        <v>1</v>
      </c>
    </row>
    <row r="398" spans="1:25" s="181" customFormat="1" ht="14.5">
      <c r="A398" s="181" t="s">
        <v>2686</v>
      </c>
      <c r="B398" s="182" t="s">
        <v>2687</v>
      </c>
      <c r="C398" s="182" t="s">
        <v>1877</v>
      </c>
      <c r="D398" s="183">
        <v>252129</v>
      </c>
      <c r="E398" s="184">
        <v>533.4</v>
      </c>
      <c r="F398" s="184">
        <v>532.4</v>
      </c>
      <c r="G398" s="184">
        <v>533.4</v>
      </c>
      <c r="H398" s="184">
        <v>534.4</v>
      </c>
      <c r="I398" s="184">
        <v>535.4</v>
      </c>
      <c r="J398" s="184">
        <v>535.4</v>
      </c>
      <c r="K398" s="184">
        <v>536.20000000000005</v>
      </c>
      <c r="L398" s="184">
        <v>536.20000000000005</v>
      </c>
      <c r="M398" s="185">
        <v>536.20000000000005</v>
      </c>
      <c r="N398" s="182" t="s">
        <v>2618</v>
      </c>
      <c r="O398" s="182" t="s">
        <v>2619</v>
      </c>
      <c r="P398" s="182" t="s">
        <v>2615</v>
      </c>
      <c r="Q398" s="182" t="s">
        <v>1886</v>
      </c>
      <c r="R398" s="186">
        <f t="shared" si="53"/>
        <v>7.4446062702966881E-3</v>
      </c>
      <c r="S398" s="186">
        <f t="shared" si="54"/>
        <v>7.5312902496337594E-3</v>
      </c>
      <c r="T398" s="186">
        <f t="shared" si="55"/>
        <v>7.5312902496337594E-3</v>
      </c>
      <c r="U398" s="186">
        <f t="shared" si="56"/>
        <v>1.709128457642254E-3</v>
      </c>
      <c r="V398" s="187" t="b">
        <f t="shared" si="57"/>
        <v>0</v>
      </c>
      <c r="W398" s="188" t="str">
        <f t="shared" si="58"/>
        <v>252</v>
      </c>
      <c r="X398" s="181" t="s">
        <v>2686</v>
      </c>
      <c r="Y398" s="181" t="b">
        <f t="shared" si="52"/>
        <v>1</v>
      </c>
    </row>
    <row r="399" spans="1:25" s="181" customFormat="1" ht="14.5">
      <c r="A399" s="181" t="s">
        <v>2688</v>
      </c>
      <c r="B399" s="182" t="s">
        <v>2689</v>
      </c>
      <c r="C399" s="182" t="s">
        <v>1877</v>
      </c>
      <c r="D399" s="183">
        <v>252130</v>
      </c>
      <c r="E399" s="184">
        <v>78</v>
      </c>
      <c r="F399" s="184">
        <v>78</v>
      </c>
      <c r="G399" s="184">
        <v>78</v>
      </c>
      <c r="H399" s="184">
        <v>78</v>
      </c>
      <c r="I399" s="184">
        <v>78</v>
      </c>
      <c r="J399" s="184">
        <v>78</v>
      </c>
      <c r="K399" s="184">
        <v>77.2</v>
      </c>
      <c r="L399" s="184">
        <v>78</v>
      </c>
      <c r="M399" s="185">
        <v>78</v>
      </c>
      <c r="N399" s="182" t="s">
        <v>2618</v>
      </c>
      <c r="O399" s="182" t="s">
        <v>2619</v>
      </c>
      <c r="P399" s="182" t="s">
        <v>2615</v>
      </c>
      <c r="Q399" s="182" t="s">
        <v>1881</v>
      </c>
      <c r="R399" s="186">
        <f t="shared" si="53"/>
        <v>1.0829527957537143E-3</v>
      </c>
      <c r="S399" s="186">
        <f t="shared" si="54"/>
        <v>1.095562550301069E-3</v>
      </c>
      <c r="T399" s="186">
        <f t="shared" si="55"/>
        <v>1.095562550301069E-3</v>
      </c>
      <c r="U399" s="186">
        <f t="shared" si="56"/>
        <v>2.4862368462531858E-4</v>
      </c>
      <c r="V399" s="187" t="b">
        <f t="shared" si="57"/>
        <v>0</v>
      </c>
      <c r="W399" s="188" t="str">
        <f t="shared" si="58"/>
        <v>252</v>
      </c>
      <c r="X399" s="181" t="s">
        <v>2688</v>
      </c>
      <c r="Y399" s="181" t="b">
        <f t="shared" si="52"/>
        <v>1</v>
      </c>
    </row>
    <row r="400" spans="1:25" s="181" customFormat="1" ht="14.5">
      <c r="A400" s="181" t="s">
        <v>2690</v>
      </c>
      <c r="B400" s="182" t="s">
        <v>2691</v>
      </c>
      <c r="C400" s="182" t="s">
        <v>1877</v>
      </c>
      <c r="D400" s="183">
        <v>252132</v>
      </c>
      <c r="E400" s="184">
        <v>0</v>
      </c>
      <c r="F400" s="184">
        <v>0</v>
      </c>
      <c r="G400" s="184">
        <v>0</v>
      </c>
      <c r="H400" s="184">
        <v>0</v>
      </c>
      <c r="I400" s="184">
        <v>0</v>
      </c>
      <c r="J400" s="184">
        <v>0</v>
      </c>
      <c r="K400" s="184">
        <v>0</v>
      </c>
      <c r="L400" s="184">
        <v>0</v>
      </c>
      <c r="M400" s="185">
        <v>0</v>
      </c>
      <c r="N400" s="182" t="s">
        <v>2618</v>
      </c>
      <c r="O400" s="182" t="s">
        <v>2619</v>
      </c>
      <c r="P400" s="182" t="s">
        <v>2615</v>
      </c>
      <c r="Q400" s="182" t="s">
        <v>1881</v>
      </c>
      <c r="R400" s="186">
        <f t="shared" si="53"/>
        <v>0</v>
      </c>
      <c r="S400" s="186">
        <f t="shared" si="54"/>
        <v>0</v>
      </c>
      <c r="T400" s="186">
        <f t="shared" si="55"/>
        <v>0</v>
      </c>
      <c r="U400" s="186">
        <f t="shared" si="56"/>
        <v>0</v>
      </c>
      <c r="V400" s="187" t="b">
        <f t="shared" si="57"/>
        <v>0</v>
      </c>
      <c r="W400" s="188" t="str">
        <f t="shared" si="58"/>
        <v>252</v>
      </c>
      <c r="X400" s="181" t="s">
        <v>2690</v>
      </c>
      <c r="Y400" s="181" t="b">
        <f t="shared" si="52"/>
        <v>1</v>
      </c>
    </row>
    <row r="401" spans="1:25" s="181" customFormat="1" ht="14.5">
      <c r="A401" s="181" t="s">
        <v>2692</v>
      </c>
      <c r="B401" s="182" t="s">
        <v>2693</v>
      </c>
      <c r="C401" s="182" t="s">
        <v>1877</v>
      </c>
      <c r="D401" s="183">
        <v>252134</v>
      </c>
      <c r="E401" s="184">
        <v>0</v>
      </c>
      <c r="F401" s="184">
        <v>0</v>
      </c>
      <c r="G401" s="184">
        <v>0</v>
      </c>
      <c r="H401" s="184">
        <v>0</v>
      </c>
      <c r="I401" s="184">
        <v>0</v>
      </c>
      <c r="J401" s="184">
        <v>0</v>
      </c>
      <c r="K401" s="184">
        <v>0</v>
      </c>
      <c r="L401" s="184">
        <v>0</v>
      </c>
      <c r="M401" s="185">
        <v>0</v>
      </c>
      <c r="N401" s="182" t="s">
        <v>2618</v>
      </c>
      <c r="O401" s="182" t="s">
        <v>2619</v>
      </c>
      <c r="P401" s="182" t="s">
        <v>2615</v>
      </c>
      <c r="Q401" s="182" t="s">
        <v>1881</v>
      </c>
      <c r="R401" s="186">
        <f t="shared" si="53"/>
        <v>0</v>
      </c>
      <c r="S401" s="186">
        <f t="shared" si="54"/>
        <v>0</v>
      </c>
      <c r="T401" s="186">
        <f t="shared" si="55"/>
        <v>0</v>
      </c>
      <c r="U401" s="186">
        <f t="shared" si="56"/>
        <v>0</v>
      </c>
      <c r="V401" s="187" t="b">
        <f t="shared" si="57"/>
        <v>0</v>
      </c>
      <c r="W401" s="188" t="str">
        <f t="shared" si="58"/>
        <v>252</v>
      </c>
      <c r="X401" s="181" t="s">
        <v>2692</v>
      </c>
      <c r="Y401" s="181" t="b">
        <f t="shared" si="52"/>
        <v>1</v>
      </c>
    </row>
    <row r="402" spans="1:25" s="181" customFormat="1" ht="14.5">
      <c r="A402" s="181" t="s">
        <v>2694</v>
      </c>
      <c r="B402" s="182" t="s">
        <v>2695</v>
      </c>
      <c r="C402" s="182" t="s">
        <v>1877</v>
      </c>
      <c r="D402" s="183">
        <v>252136</v>
      </c>
      <c r="E402" s="184">
        <v>297</v>
      </c>
      <c r="F402" s="184">
        <v>297</v>
      </c>
      <c r="G402" s="184">
        <v>298</v>
      </c>
      <c r="H402" s="184">
        <v>296</v>
      </c>
      <c r="I402" s="184">
        <v>296</v>
      </c>
      <c r="J402" s="184">
        <v>296</v>
      </c>
      <c r="K402" s="184">
        <v>295</v>
      </c>
      <c r="L402" s="184">
        <v>296</v>
      </c>
      <c r="M402" s="185">
        <v>296</v>
      </c>
      <c r="N402" s="182" t="s">
        <v>2618</v>
      </c>
      <c r="O402" s="182" t="s">
        <v>2619</v>
      </c>
      <c r="P402" s="182" t="s">
        <v>2615</v>
      </c>
      <c r="Q402" s="182" t="s">
        <v>1886</v>
      </c>
      <c r="R402" s="186">
        <f t="shared" si="53"/>
        <v>4.109667019783326E-3</v>
      </c>
      <c r="S402" s="186">
        <f t="shared" si="54"/>
        <v>4.1575194216553384E-3</v>
      </c>
      <c r="T402" s="186">
        <f t="shared" si="55"/>
        <v>4.1575194216553384E-3</v>
      </c>
      <c r="U402" s="186">
        <f t="shared" si="56"/>
        <v>9.4349500832172171E-4</v>
      </c>
      <c r="V402" s="187" t="b">
        <f t="shared" si="57"/>
        <v>0</v>
      </c>
      <c r="W402" s="188" t="str">
        <f t="shared" si="58"/>
        <v>252</v>
      </c>
      <c r="X402" s="181" t="s">
        <v>2694</v>
      </c>
      <c r="Y402" s="181" t="b">
        <f t="shared" si="52"/>
        <v>1</v>
      </c>
    </row>
    <row r="403" spans="1:25" s="181" customFormat="1" ht="14.5">
      <c r="A403" s="181" t="s">
        <v>2696</v>
      </c>
      <c r="B403" s="182" t="s">
        <v>2697</v>
      </c>
      <c r="C403" s="182" t="s">
        <v>1877</v>
      </c>
      <c r="D403" s="183">
        <v>252137</v>
      </c>
      <c r="E403" s="184">
        <v>294</v>
      </c>
      <c r="F403" s="184">
        <v>294</v>
      </c>
      <c r="G403" s="184">
        <v>295</v>
      </c>
      <c r="H403" s="184">
        <v>293</v>
      </c>
      <c r="I403" s="184">
        <v>293</v>
      </c>
      <c r="J403" s="184">
        <v>293</v>
      </c>
      <c r="K403" s="184">
        <v>292</v>
      </c>
      <c r="L403" s="184">
        <v>293</v>
      </c>
      <c r="M403" s="185">
        <v>293</v>
      </c>
      <c r="N403" s="182" t="s">
        <v>2618</v>
      </c>
      <c r="O403" s="182" t="s">
        <v>2619</v>
      </c>
      <c r="P403" s="182" t="s">
        <v>2615</v>
      </c>
      <c r="Q403" s="182" t="s">
        <v>1881</v>
      </c>
      <c r="R403" s="186">
        <f t="shared" si="53"/>
        <v>4.0680149891774136E-3</v>
      </c>
      <c r="S403" s="186">
        <f t="shared" si="54"/>
        <v>4.1153824004899128E-3</v>
      </c>
      <c r="T403" s="186">
        <f t="shared" si="55"/>
        <v>4.1153824004899128E-3</v>
      </c>
      <c r="U403" s="186">
        <f t="shared" si="56"/>
        <v>9.3393255891305565E-4</v>
      </c>
      <c r="V403" s="187" t="b">
        <f t="shared" si="57"/>
        <v>0</v>
      </c>
      <c r="W403" s="188" t="str">
        <f t="shared" si="58"/>
        <v>252</v>
      </c>
      <c r="X403" s="181" t="s">
        <v>2696</v>
      </c>
      <c r="Y403" s="181" t="b">
        <f t="shared" si="52"/>
        <v>1</v>
      </c>
    </row>
    <row r="404" spans="1:25" s="181" customFormat="1" ht="14.5">
      <c r="A404" s="181" t="s">
        <v>2698</v>
      </c>
      <c r="B404" s="182" t="s">
        <v>2699</v>
      </c>
      <c r="C404" s="182" t="s">
        <v>1877</v>
      </c>
      <c r="D404" s="183">
        <v>255100</v>
      </c>
      <c r="E404" s="184">
        <v>12393.1</v>
      </c>
      <c r="F404" s="184">
        <v>12395.1</v>
      </c>
      <c r="G404" s="184">
        <v>12389.6</v>
      </c>
      <c r="H404" s="184">
        <v>12393.1</v>
      </c>
      <c r="I404" s="184">
        <v>12391.1</v>
      </c>
      <c r="J404" s="184">
        <v>12402.6</v>
      </c>
      <c r="K404" s="184">
        <v>12409.6</v>
      </c>
      <c r="L404" s="184">
        <v>12394.8</v>
      </c>
      <c r="M404" s="185">
        <v>12394.6</v>
      </c>
      <c r="N404" s="182" t="s">
        <v>2618</v>
      </c>
      <c r="O404" s="182" t="s">
        <v>2619</v>
      </c>
      <c r="P404" s="182" t="s">
        <v>2615</v>
      </c>
      <c r="Q404" s="182" t="s">
        <v>1886</v>
      </c>
      <c r="R404" s="186">
        <f t="shared" si="53"/>
        <v>0.17208675284934599</v>
      </c>
      <c r="S404" s="186">
        <f t="shared" si="54"/>
        <v>0.1740905075123286</v>
      </c>
      <c r="T404" s="186">
        <f t="shared" si="55"/>
        <v>0.1740905075123286</v>
      </c>
      <c r="U404" s="186">
        <f t="shared" si="56"/>
        <v>3.950757848021761E-2</v>
      </c>
      <c r="V404" s="187" t="b">
        <f t="shared" si="57"/>
        <v>0</v>
      </c>
      <c r="W404" s="188" t="str">
        <f t="shared" si="58"/>
        <v>255</v>
      </c>
      <c r="X404" s="181" t="s">
        <v>2698</v>
      </c>
      <c r="Y404" s="181" t="b">
        <f t="shared" si="52"/>
        <v>1</v>
      </c>
    </row>
    <row r="405" spans="1:25" s="181" customFormat="1" ht="14.5">
      <c r="A405" s="181" t="s">
        <v>2700</v>
      </c>
      <c r="B405" s="182" t="s">
        <v>2701</v>
      </c>
      <c r="C405" s="182" t="s">
        <v>1877</v>
      </c>
      <c r="D405" s="183">
        <v>255101</v>
      </c>
      <c r="E405" s="184">
        <v>9748.4</v>
      </c>
      <c r="F405" s="184">
        <v>9750.4</v>
      </c>
      <c r="G405" s="184">
        <v>9745.4</v>
      </c>
      <c r="H405" s="184">
        <v>9748.4</v>
      </c>
      <c r="I405" s="184">
        <v>9746.4</v>
      </c>
      <c r="J405" s="184">
        <v>9747.9</v>
      </c>
      <c r="K405" s="184">
        <v>9750.9</v>
      </c>
      <c r="L405" s="184">
        <v>9756.1</v>
      </c>
      <c r="M405" s="185">
        <v>9757.9</v>
      </c>
      <c r="N405" s="182" t="s">
        <v>2618</v>
      </c>
      <c r="O405" s="182" t="s">
        <v>2619</v>
      </c>
      <c r="P405" s="182" t="s">
        <v>2615</v>
      </c>
      <c r="Q405" s="182" t="s">
        <v>1881</v>
      </c>
      <c r="R405" s="186">
        <f t="shared" si="53"/>
        <v>0.13547878314980985</v>
      </c>
      <c r="S405" s="186">
        <f t="shared" si="54"/>
        <v>0.13705627961003591</v>
      </c>
      <c r="T405" s="186">
        <f t="shared" si="55"/>
        <v>0.13705627961003591</v>
      </c>
      <c r="U405" s="186">
        <f t="shared" si="56"/>
        <v>3.1103141694940974E-2</v>
      </c>
      <c r="V405" s="187" t="b">
        <f t="shared" si="57"/>
        <v>0</v>
      </c>
      <c r="W405" s="188" t="str">
        <f t="shared" si="58"/>
        <v>255</v>
      </c>
      <c r="X405" s="181" t="s">
        <v>2700</v>
      </c>
      <c r="Y405" s="181" t="b">
        <f t="shared" si="52"/>
        <v>1</v>
      </c>
    </row>
    <row r="406" spans="1:25" s="181" customFormat="1" ht="14.5">
      <c r="A406" s="181" t="s">
        <v>2702</v>
      </c>
      <c r="B406" s="182" t="s">
        <v>2703</v>
      </c>
      <c r="C406" s="182" t="s">
        <v>1877</v>
      </c>
      <c r="D406" s="183">
        <v>255102</v>
      </c>
      <c r="E406" s="184">
        <v>198</v>
      </c>
      <c r="F406" s="184">
        <v>198</v>
      </c>
      <c r="G406" s="184">
        <v>194</v>
      </c>
      <c r="H406" s="184">
        <v>194</v>
      </c>
      <c r="I406" s="184">
        <v>194</v>
      </c>
      <c r="J406" s="184">
        <v>194</v>
      </c>
      <c r="K406" s="184">
        <v>194</v>
      </c>
      <c r="L406" s="184">
        <v>194</v>
      </c>
      <c r="M406" s="185">
        <v>194</v>
      </c>
      <c r="N406" s="182" t="s">
        <v>2618</v>
      </c>
      <c r="O406" s="182" t="s">
        <v>2619</v>
      </c>
      <c r="P406" s="182" t="s">
        <v>2615</v>
      </c>
      <c r="Q406" s="182" t="s">
        <v>1881</v>
      </c>
      <c r="R406" s="186">
        <f t="shared" si="53"/>
        <v>2.6934979791823151E-3</v>
      </c>
      <c r="S406" s="186">
        <f t="shared" si="54"/>
        <v>2.724860702030864E-3</v>
      </c>
      <c r="T406" s="186">
        <f t="shared" si="55"/>
        <v>2.724860702030864E-3</v>
      </c>
      <c r="U406" s="186">
        <f t="shared" si="56"/>
        <v>6.1837172842707435E-4</v>
      </c>
      <c r="V406" s="187" t="b">
        <f t="shared" si="57"/>
        <v>0</v>
      </c>
      <c r="W406" s="188" t="str">
        <f t="shared" si="58"/>
        <v>255</v>
      </c>
      <c r="X406" s="181" t="s">
        <v>2702</v>
      </c>
      <c r="Y406" s="181" t="b">
        <f t="shared" si="52"/>
        <v>1</v>
      </c>
    </row>
    <row r="407" spans="1:25" s="181" customFormat="1" ht="14.5">
      <c r="A407" s="181" t="s">
        <v>2704</v>
      </c>
      <c r="B407" s="182" t="s">
        <v>2705</v>
      </c>
      <c r="C407" s="182" t="s">
        <v>1877</v>
      </c>
      <c r="D407" s="183">
        <v>256100</v>
      </c>
      <c r="E407" s="184">
        <v>1276.2</v>
      </c>
      <c r="F407" s="184">
        <v>1273.2</v>
      </c>
      <c r="G407" s="184">
        <v>1272.2</v>
      </c>
      <c r="H407" s="184">
        <v>1271.2</v>
      </c>
      <c r="I407" s="184">
        <v>1269.2</v>
      </c>
      <c r="J407" s="184">
        <v>1287.2</v>
      </c>
      <c r="K407" s="184">
        <v>1284.2</v>
      </c>
      <c r="L407" s="184">
        <v>1283.2</v>
      </c>
      <c r="M407" s="185">
        <v>1283.2</v>
      </c>
      <c r="N407" s="182" t="s">
        <v>2618</v>
      </c>
      <c r="O407" s="182" t="s">
        <v>2619</v>
      </c>
      <c r="P407" s="182" t="s">
        <v>2615</v>
      </c>
      <c r="Q407" s="182" t="s">
        <v>1881</v>
      </c>
      <c r="R407" s="186">
        <f t="shared" si="53"/>
        <v>1.7815961891168797E-2</v>
      </c>
      <c r="S407" s="186">
        <f t="shared" si="54"/>
        <v>1.8023408519824768E-2</v>
      </c>
      <c r="T407" s="186">
        <f t="shared" si="55"/>
        <v>1.8023408519824768E-2</v>
      </c>
      <c r="U407" s="186">
        <f t="shared" si="56"/>
        <v>4.0901783604001124E-3</v>
      </c>
      <c r="V407" s="187" t="b">
        <f t="shared" si="57"/>
        <v>0</v>
      </c>
      <c r="W407" s="188" t="str">
        <f t="shared" si="58"/>
        <v>256</v>
      </c>
      <c r="X407" s="181" t="s">
        <v>2704</v>
      </c>
      <c r="Y407" s="181" t="b">
        <f t="shared" si="52"/>
        <v>1</v>
      </c>
    </row>
    <row r="408" spans="1:25" s="181" customFormat="1" ht="14.5">
      <c r="A408" s="181" t="s">
        <v>2706</v>
      </c>
      <c r="B408" s="182" t="s">
        <v>2707</v>
      </c>
      <c r="C408" s="182" t="s">
        <v>1877</v>
      </c>
      <c r="D408" s="183">
        <v>259100</v>
      </c>
      <c r="E408" s="184">
        <v>778.9</v>
      </c>
      <c r="F408" s="184">
        <v>791.7</v>
      </c>
      <c r="G408" s="184">
        <v>791.7</v>
      </c>
      <c r="H408" s="184">
        <v>784.5</v>
      </c>
      <c r="I408" s="184">
        <v>777.3</v>
      </c>
      <c r="J408" s="184">
        <v>782.3</v>
      </c>
      <c r="K408" s="184">
        <v>783.9</v>
      </c>
      <c r="L408" s="184">
        <v>785.5</v>
      </c>
      <c r="M408" s="185">
        <v>785.5</v>
      </c>
      <c r="N408" s="182" t="s">
        <v>2618</v>
      </c>
      <c r="O408" s="182" t="s">
        <v>2619</v>
      </c>
      <c r="P408" s="182" t="s">
        <v>2615</v>
      </c>
      <c r="Q408" s="182" t="s">
        <v>1886</v>
      </c>
      <c r="R408" s="186">
        <f t="shared" si="53"/>
        <v>1.0905890013647982E-2</v>
      </c>
      <c r="S408" s="186">
        <f t="shared" si="54"/>
        <v>1.1032876708480637E-2</v>
      </c>
      <c r="T408" s="186">
        <f t="shared" si="55"/>
        <v>1.1032876708480637E-2</v>
      </c>
      <c r="U408" s="186">
        <f t="shared" si="56"/>
        <v>2.5037680035024067E-3</v>
      </c>
      <c r="V408" s="187" t="b">
        <f t="shared" si="57"/>
        <v>0</v>
      </c>
      <c r="W408" s="188" t="str">
        <f t="shared" si="58"/>
        <v>259</v>
      </c>
      <c r="X408" s="181" t="s">
        <v>2706</v>
      </c>
      <c r="Y408" s="181" t="b">
        <f t="shared" si="52"/>
        <v>1</v>
      </c>
    </row>
    <row r="409" spans="1:25" s="181" customFormat="1" ht="14.5">
      <c r="A409" s="181" t="s">
        <v>2708</v>
      </c>
      <c r="B409" s="182" t="s">
        <v>2709</v>
      </c>
      <c r="C409" s="182" t="s">
        <v>1877</v>
      </c>
      <c r="D409" s="183">
        <v>259101</v>
      </c>
      <c r="E409" s="184">
        <v>764.9</v>
      </c>
      <c r="F409" s="184">
        <v>777.7</v>
      </c>
      <c r="G409" s="184">
        <v>776.7</v>
      </c>
      <c r="H409" s="184">
        <v>770.5</v>
      </c>
      <c r="I409" s="184">
        <v>764.9</v>
      </c>
      <c r="J409" s="184">
        <v>768.3</v>
      </c>
      <c r="K409" s="184">
        <v>768.3</v>
      </c>
      <c r="L409" s="184">
        <v>770.7</v>
      </c>
      <c r="M409" s="185">
        <v>771.5</v>
      </c>
      <c r="N409" s="182" t="s">
        <v>2618</v>
      </c>
      <c r="O409" s="182" t="s">
        <v>2619</v>
      </c>
      <c r="P409" s="182" t="s">
        <v>2615</v>
      </c>
      <c r="Q409" s="182" t="s">
        <v>1881</v>
      </c>
      <c r="R409" s="186">
        <f t="shared" si="53"/>
        <v>1.0711513870820392E-2</v>
      </c>
      <c r="S409" s="186">
        <f t="shared" si="54"/>
        <v>1.0836237276375317E-2</v>
      </c>
      <c r="T409" s="186">
        <f t="shared" si="55"/>
        <v>1.0836237276375317E-2</v>
      </c>
      <c r="U409" s="186">
        <f t="shared" si="56"/>
        <v>2.4591432395952985E-3</v>
      </c>
      <c r="V409" s="187" t="b">
        <f t="shared" si="57"/>
        <v>0</v>
      </c>
      <c r="W409" s="188" t="str">
        <f t="shared" si="58"/>
        <v>259</v>
      </c>
      <c r="X409" s="181" t="s">
        <v>2708</v>
      </c>
      <c r="Y409" s="181" t="b">
        <f t="shared" si="52"/>
        <v>1</v>
      </c>
    </row>
    <row r="410" spans="1:25" s="181" customFormat="1" ht="14.5">
      <c r="A410" s="181" t="s">
        <v>2710</v>
      </c>
      <c r="B410" s="182" t="s">
        <v>2711</v>
      </c>
      <c r="C410" s="182" t="s">
        <v>1877</v>
      </c>
      <c r="D410" s="183">
        <v>260100</v>
      </c>
      <c r="E410" s="184">
        <v>1489</v>
      </c>
      <c r="F410" s="184">
        <v>1492</v>
      </c>
      <c r="G410" s="184">
        <v>1492</v>
      </c>
      <c r="H410" s="184">
        <v>1491</v>
      </c>
      <c r="I410" s="184">
        <v>1493</v>
      </c>
      <c r="J410" s="184">
        <v>1495</v>
      </c>
      <c r="K410" s="184">
        <v>1495</v>
      </c>
      <c r="L410" s="184">
        <v>1495</v>
      </c>
      <c r="M410" s="185">
        <v>1495</v>
      </c>
      <c r="N410" s="182" t="s">
        <v>2618</v>
      </c>
      <c r="O410" s="182" t="s">
        <v>2619</v>
      </c>
      <c r="P410" s="182" t="s">
        <v>2615</v>
      </c>
      <c r="Q410" s="182" t="s">
        <v>1886</v>
      </c>
      <c r="R410" s="186">
        <f t="shared" si="53"/>
        <v>2.0756595251946189E-2</v>
      </c>
      <c r="S410" s="186">
        <f t="shared" si="54"/>
        <v>2.0998282214103822E-2</v>
      </c>
      <c r="T410" s="186">
        <f t="shared" si="55"/>
        <v>2.0998282214103822E-2</v>
      </c>
      <c r="U410" s="186">
        <f t="shared" si="56"/>
        <v>4.7652872886519392E-3</v>
      </c>
      <c r="V410" s="187" t="b">
        <f t="shared" si="57"/>
        <v>0</v>
      </c>
      <c r="W410" s="188" t="str">
        <f t="shared" si="58"/>
        <v>260</v>
      </c>
      <c r="X410" s="181" t="s">
        <v>2710</v>
      </c>
      <c r="Y410" s="181" t="b">
        <f t="shared" si="52"/>
        <v>1</v>
      </c>
    </row>
    <row r="411" spans="1:25" s="181" customFormat="1" ht="14.5">
      <c r="A411" s="181" t="s">
        <v>2712</v>
      </c>
      <c r="B411" s="182" t="s">
        <v>2713</v>
      </c>
      <c r="C411" s="182" t="s">
        <v>1877</v>
      </c>
      <c r="D411" s="183">
        <v>260101</v>
      </c>
      <c r="E411" s="184">
        <v>1242</v>
      </c>
      <c r="F411" s="184">
        <v>1245</v>
      </c>
      <c r="G411" s="184">
        <v>1245</v>
      </c>
      <c r="H411" s="184">
        <v>1244</v>
      </c>
      <c r="I411" s="184">
        <v>1246</v>
      </c>
      <c r="J411" s="184">
        <v>1248</v>
      </c>
      <c r="K411" s="184">
        <v>1248</v>
      </c>
      <c r="L411" s="184">
        <v>1248</v>
      </c>
      <c r="M411" s="185">
        <v>1248</v>
      </c>
      <c r="N411" s="182" t="s">
        <v>2618</v>
      </c>
      <c r="O411" s="182" t="s">
        <v>2619</v>
      </c>
      <c r="P411" s="182" t="s">
        <v>2615</v>
      </c>
      <c r="Q411" s="182" t="s">
        <v>1881</v>
      </c>
      <c r="R411" s="186">
        <f t="shared" si="53"/>
        <v>1.7327244732059429E-2</v>
      </c>
      <c r="S411" s="186">
        <f t="shared" si="54"/>
        <v>1.7529000804817105E-2</v>
      </c>
      <c r="T411" s="186">
        <f t="shared" si="55"/>
        <v>1.7529000804817105E-2</v>
      </c>
      <c r="U411" s="186">
        <f t="shared" si="56"/>
        <v>3.9779789540050972E-3</v>
      </c>
      <c r="V411" s="187" t="b">
        <f t="shared" si="57"/>
        <v>0</v>
      </c>
      <c r="W411" s="188" t="str">
        <f t="shared" si="58"/>
        <v>260</v>
      </c>
      <c r="X411" s="181" t="s">
        <v>2712</v>
      </c>
      <c r="Y411" s="181" t="b">
        <f t="shared" si="52"/>
        <v>1</v>
      </c>
    </row>
    <row r="412" spans="1:25" s="181" customFormat="1" ht="14.5">
      <c r="A412" s="181" t="s">
        <v>2714</v>
      </c>
      <c r="B412" s="182" t="s">
        <v>2715</v>
      </c>
      <c r="C412" s="182" t="s">
        <v>1877</v>
      </c>
      <c r="D412" s="183">
        <v>356101</v>
      </c>
      <c r="E412" s="184"/>
      <c r="F412" s="184"/>
      <c r="G412" s="184"/>
      <c r="H412" s="184"/>
      <c r="I412" s="184"/>
      <c r="J412" s="184"/>
      <c r="K412" s="184"/>
      <c r="L412" s="184"/>
      <c r="M412" s="185"/>
      <c r="N412" s="182" t="s">
        <v>2716</v>
      </c>
      <c r="O412" s="182" t="s">
        <v>2717</v>
      </c>
      <c r="P412" s="182" t="s">
        <v>2718</v>
      </c>
      <c r="Q412" s="182" t="s">
        <v>1886</v>
      </c>
      <c r="R412" s="186">
        <f t="shared" si="53"/>
        <v>0</v>
      </c>
      <c r="S412" s="186">
        <f t="shared" si="54"/>
        <v>0</v>
      </c>
      <c r="T412" s="186">
        <f t="shared" si="55"/>
        <v>0</v>
      </c>
      <c r="U412" s="186">
        <f t="shared" si="56"/>
        <v>0</v>
      </c>
      <c r="V412" s="187" t="b">
        <f t="shared" si="57"/>
        <v>0</v>
      </c>
      <c r="W412" s="188" t="str">
        <f t="shared" si="58"/>
        <v>356</v>
      </c>
      <c r="X412" s="201"/>
      <c r="Y412" s="181" t="b">
        <f t="shared" si="52"/>
        <v>0</v>
      </c>
    </row>
    <row r="413" spans="1:25" s="181" customFormat="1" ht="14.5">
      <c r="A413" s="181" t="s">
        <v>2719</v>
      </c>
      <c r="B413" s="182" t="s">
        <v>2720</v>
      </c>
      <c r="C413" s="182" t="s">
        <v>1877</v>
      </c>
      <c r="D413" s="183">
        <v>356102</v>
      </c>
      <c r="E413" s="184">
        <v>494.5</v>
      </c>
      <c r="F413" s="184">
        <v>495.5</v>
      </c>
      <c r="G413" s="184">
        <v>497.5</v>
      </c>
      <c r="H413" s="184">
        <v>498.5</v>
      </c>
      <c r="I413" s="184">
        <v>498.5</v>
      </c>
      <c r="J413" s="184">
        <v>495.5</v>
      </c>
      <c r="K413" s="184">
        <v>497.5</v>
      </c>
      <c r="L413" s="184">
        <v>498.5</v>
      </c>
      <c r="M413" s="185">
        <v>499.5</v>
      </c>
      <c r="N413" s="182" t="s">
        <v>2716</v>
      </c>
      <c r="O413" s="182" t="s">
        <v>2717</v>
      </c>
      <c r="P413" s="182" t="s">
        <v>2718</v>
      </c>
      <c r="Q413" s="182" t="s">
        <v>1886</v>
      </c>
      <c r="R413" s="186">
        <f t="shared" si="53"/>
        <v>1.4843571930998641E-2</v>
      </c>
      <c r="S413" s="186">
        <f t="shared" si="54"/>
        <v>9.3956976921570675E-3</v>
      </c>
      <c r="T413" s="186">
        <f t="shared" si="55"/>
        <v>9.3956976921570675E-3</v>
      </c>
      <c r="U413" s="186">
        <f t="shared" si="56"/>
        <v>1.5921478265429054E-3</v>
      </c>
      <c r="V413" s="187" t="b">
        <f t="shared" si="57"/>
        <v>0</v>
      </c>
      <c r="W413" s="188" t="str">
        <f t="shared" si="58"/>
        <v>356</v>
      </c>
      <c r="X413" s="181" t="s">
        <v>2719</v>
      </c>
      <c r="Y413" s="181" t="b">
        <f t="shared" si="52"/>
        <v>1</v>
      </c>
    </row>
    <row r="414" spans="1:25" s="181" customFormat="1" ht="14.5">
      <c r="A414" s="181" t="s">
        <v>2721</v>
      </c>
      <c r="B414" s="182" t="s">
        <v>2722</v>
      </c>
      <c r="C414" s="182" t="s">
        <v>1877</v>
      </c>
      <c r="D414" s="183">
        <v>356103</v>
      </c>
      <c r="E414" s="184">
        <v>493.5</v>
      </c>
      <c r="F414" s="184">
        <v>493.5</v>
      </c>
      <c r="G414" s="184">
        <v>494.5</v>
      </c>
      <c r="H414" s="184">
        <v>495.5</v>
      </c>
      <c r="I414" s="184">
        <v>495.5</v>
      </c>
      <c r="J414" s="184">
        <v>492.5</v>
      </c>
      <c r="K414" s="184">
        <v>493.5</v>
      </c>
      <c r="L414" s="184">
        <v>495.5</v>
      </c>
      <c r="M414" s="185">
        <v>496.5</v>
      </c>
      <c r="N414" s="182" t="s">
        <v>2716</v>
      </c>
      <c r="O414" s="182" t="s">
        <v>2717</v>
      </c>
      <c r="P414" s="182" t="s">
        <v>2718</v>
      </c>
      <c r="Q414" s="182" t="s">
        <v>1881</v>
      </c>
      <c r="R414" s="186">
        <f t="shared" si="53"/>
        <v>1.475442134883048E-2</v>
      </c>
      <c r="S414" s="186">
        <f t="shared" si="54"/>
        <v>9.3392670753873561E-3</v>
      </c>
      <c r="T414" s="186">
        <f t="shared" si="55"/>
        <v>9.3392670753873561E-3</v>
      </c>
      <c r="U414" s="186">
        <f t="shared" si="56"/>
        <v>1.5825853771342393E-3</v>
      </c>
      <c r="V414" s="187" t="b">
        <f t="shared" si="57"/>
        <v>0</v>
      </c>
      <c r="W414" s="188" t="str">
        <f t="shared" si="58"/>
        <v>356</v>
      </c>
      <c r="X414" s="181" t="s">
        <v>2721</v>
      </c>
      <c r="Y414" s="181" t="b">
        <f t="shared" si="52"/>
        <v>1</v>
      </c>
    </row>
    <row r="415" spans="1:25" s="181" customFormat="1" ht="14.5">
      <c r="A415" s="181" t="s">
        <v>2723</v>
      </c>
      <c r="B415" s="182" t="s">
        <v>2724</v>
      </c>
      <c r="C415" s="182" t="s">
        <v>1877</v>
      </c>
      <c r="D415" s="183">
        <v>356105</v>
      </c>
      <c r="E415" s="184">
        <v>2127.3000000000002</v>
      </c>
      <c r="F415" s="184">
        <v>2123.3000000000002</v>
      </c>
      <c r="G415" s="184">
        <v>2126.3000000000002</v>
      </c>
      <c r="H415" s="184">
        <v>2127.3000000000002</v>
      </c>
      <c r="I415" s="184">
        <v>2123.3000000000002</v>
      </c>
      <c r="J415" s="184">
        <v>2125.3000000000002</v>
      </c>
      <c r="K415" s="184">
        <v>2124.3000000000002</v>
      </c>
      <c r="L415" s="184">
        <v>2121.3000000000002</v>
      </c>
      <c r="M415" s="185">
        <v>2128.3000000000002</v>
      </c>
      <c r="N415" s="182" t="s">
        <v>2716</v>
      </c>
      <c r="O415" s="182" t="s">
        <v>2717</v>
      </c>
      <c r="P415" s="182" t="s">
        <v>2718</v>
      </c>
      <c r="Q415" s="182" t="s">
        <v>1886</v>
      </c>
      <c r="R415" s="186">
        <f t="shared" si="53"/>
        <v>6.3246394676164983E-2</v>
      </c>
      <c r="S415" s="186">
        <f t="shared" si="54"/>
        <v>4.0033760556992773E-2</v>
      </c>
      <c r="T415" s="186">
        <f t="shared" si="55"/>
        <v>4.0033760556992773E-2</v>
      </c>
      <c r="U415" s="186">
        <f t="shared" si="56"/>
        <v>6.7839203588213525E-3</v>
      </c>
      <c r="V415" s="187" t="b">
        <f t="shared" si="57"/>
        <v>0</v>
      </c>
      <c r="W415" s="188" t="str">
        <f t="shared" si="58"/>
        <v>356</v>
      </c>
      <c r="X415" s="181" t="s">
        <v>2723</v>
      </c>
      <c r="Y415" s="181" t="b">
        <f t="shared" si="52"/>
        <v>1</v>
      </c>
    </row>
    <row r="416" spans="1:25" s="181" customFormat="1" ht="14.5">
      <c r="A416" s="181" t="s">
        <v>2725</v>
      </c>
      <c r="B416" s="182" t="s">
        <v>2726</v>
      </c>
      <c r="C416" s="182" t="s">
        <v>1877</v>
      </c>
      <c r="D416" s="183">
        <v>356106</v>
      </c>
      <c r="E416" s="184">
        <v>2123.8000000000002</v>
      </c>
      <c r="F416" s="184">
        <v>2119.8000000000002</v>
      </c>
      <c r="G416" s="184">
        <v>2122.8000000000002</v>
      </c>
      <c r="H416" s="184">
        <v>2122.8000000000002</v>
      </c>
      <c r="I416" s="184">
        <v>2119.8000000000002</v>
      </c>
      <c r="J416" s="184">
        <v>2121.8000000000002</v>
      </c>
      <c r="K416" s="184">
        <v>2120.8000000000002</v>
      </c>
      <c r="L416" s="184">
        <v>2117.8000000000002</v>
      </c>
      <c r="M416" s="185">
        <v>2124.8000000000002</v>
      </c>
      <c r="N416" s="182" t="s">
        <v>2716</v>
      </c>
      <c r="O416" s="182" t="s">
        <v>2717</v>
      </c>
      <c r="P416" s="182" t="s">
        <v>2718</v>
      </c>
      <c r="Q416" s="182" t="s">
        <v>1881</v>
      </c>
      <c r="R416" s="186">
        <f t="shared" si="53"/>
        <v>6.3142385663635461E-2</v>
      </c>
      <c r="S416" s="186">
        <f t="shared" si="54"/>
        <v>3.9967924837428108E-2</v>
      </c>
      <c r="T416" s="186">
        <f t="shared" si="55"/>
        <v>3.9967924837428108E-2</v>
      </c>
      <c r="U416" s="186">
        <f t="shared" si="56"/>
        <v>6.7727641678445756E-3</v>
      </c>
      <c r="V416" s="187" t="b">
        <f t="shared" si="57"/>
        <v>0</v>
      </c>
      <c r="W416" s="188" t="str">
        <f t="shared" si="58"/>
        <v>356</v>
      </c>
      <c r="X416" s="181" t="s">
        <v>2725</v>
      </c>
      <c r="Y416" s="181" t="b">
        <f t="shared" si="52"/>
        <v>1</v>
      </c>
    </row>
    <row r="417" spans="1:25" s="181" customFormat="1" ht="14.5">
      <c r="A417" s="181" t="s">
        <v>2727</v>
      </c>
      <c r="B417" s="182" t="s">
        <v>2728</v>
      </c>
      <c r="C417" s="182" t="s">
        <v>1877</v>
      </c>
      <c r="D417" s="183">
        <v>356108</v>
      </c>
      <c r="E417" s="184">
        <v>669.5</v>
      </c>
      <c r="F417" s="184">
        <v>670.5</v>
      </c>
      <c r="G417" s="184">
        <v>671.5</v>
      </c>
      <c r="H417" s="184">
        <v>669.5</v>
      </c>
      <c r="I417" s="184">
        <v>668.9</v>
      </c>
      <c r="J417" s="184">
        <v>671.5</v>
      </c>
      <c r="K417" s="184">
        <v>671.5</v>
      </c>
      <c r="L417" s="184">
        <v>669.5</v>
      </c>
      <c r="M417" s="185">
        <v>669.5</v>
      </c>
      <c r="N417" s="182" t="s">
        <v>2716</v>
      </c>
      <c r="O417" s="182" t="s">
        <v>2717</v>
      </c>
      <c r="P417" s="182" t="s">
        <v>2718</v>
      </c>
      <c r="Q417" s="182" t="s">
        <v>1886</v>
      </c>
      <c r="R417" s="186">
        <f t="shared" si="53"/>
        <v>1.9895438253861041E-2</v>
      </c>
      <c r="S417" s="186">
        <f t="shared" si="54"/>
        <v>1.2593432642440755E-2</v>
      </c>
      <c r="T417" s="186">
        <f t="shared" si="55"/>
        <v>1.2593432642440755E-2</v>
      </c>
      <c r="U417" s="186">
        <f t="shared" si="56"/>
        <v>2.134019959700651E-3</v>
      </c>
      <c r="V417" s="187" t="b">
        <f t="shared" si="57"/>
        <v>0</v>
      </c>
      <c r="W417" s="188" t="str">
        <f t="shared" si="58"/>
        <v>356</v>
      </c>
      <c r="X417" s="181" t="s">
        <v>2727</v>
      </c>
      <c r="Y417" s="181" t="b">
        <f t="shared" si="52"/>
        <v>1</v>
      </c>
    </row>
    <row r="418" spans="1:25" s="181" customFormat="1" ht="14.5">
      <c r="A418" s="181" t="s">
        <v>2729</v>
      </c>
      <c r="B418" s="182" t="s">
        <v>2730</v>
      </c>
      <c r="C418" s="182" t="s">
        <v>1877</v>
      </c>
      <c r="D418" s="183">
        <v>356109</v>
      </c>
      <c r="E418" s="184">
        <v>662</v>
      </c>
      <c r="F418" s="184">
        <v>663</v>
      </c>
      <c r="G418" s="184">
        <v>664</v>
      </c>
      <c r="H418" s="184">
        <v>663</v>
      </c>
      <c r="I418" s="184">
        <v>662.4</v>
      </c>
      <c r="J418" s="184">
        <v>665</v>
      </c>
      <c r="K418" s="184">
        <v>665</v>
      </c>
      <c r="L418" s="184">
        <v>663</v>
      </c>
      <c r="M418" s="185">
        <v>663</v>
      </c>
      <c r="N418" s="182" t="s">
        <v>2716</v>
      </c>
      <c r="O418" s="182" t="s">
        <v>2717</v>
      </c>
      <c r="P418" s="182" t="s">
        <v>2718</v>
      </c>
      <c r="Q418" s="182" t="s">
        <v>1881</v>
      </c>
      <c r="R418" s="186">
        <f t="shared" si="53"/>
        <v>1.9702278659163363E-2</v>
      </c>
      <c r="S418" s="186">
        <f t="shared" si="54"/>
        <v>1.2471166306106379E-2</v>
      </c>
      <c r="T418" s="186">
        <f t="shared" si="55"/>
        <v>1.2471166306106379E-2</v>
      </c>
      <c r="U418" s="186">
        <f t="shared" si="56"/>
        <v>2.1133013193152077E-3</v>
      </c>
      <c r="V418" s="187" t="b">
        <f t="shared" si="57"/>
        <v>0</v>
      </c>
      <c r="W418" s="188" t="str">
        <f t="shared" si="58"/>
        <v>356</v>
      </c>
      <c r="X418" s="181" t="s">
        <v>2729</v>
      </c>
      <c r="Y418" s="181" t="b">
        <f t="shared" si="52"/>
        <v>1</v>
      </c>
    </row>
    <row r="419" spans="1:25" s="181" customFormat="1" ht="14.5">
      <c r="A419" s="181" t="s">
        <v>2731</v>
      </c>
      <c r="B419" s="182" t="s">
        <v>2732</v>
      </c>
      <c r="C419" s="182" t="s">
        <v>1877</v>
      </c>
      <c r="D419" s="183">
        <v>356111</v>
      </c>
      <c r="E419" s="184">
        <v>668.5</v>
      </c>
      <c r="F419" s="184">
        <v>668.5</v>
      </c>
      <c r="G419" s="184">
        <v>667.5</v>
      </c>
      <c r="H419" s="184">
        <v>671.5</v>
      </c>
      <c r="I419" s="184">
        <v>672.5</v>
      </c>
      <c r="J419" s="184">
        <v>675.5</v>
      </c>
      <c r="K419" s="184">
        <v>675.5</v>
      </c>
      <c r="L419" s="184">
        <v>673.5</v>
      </c>
      <c r="M419" s="185">
        <v>674.5</v>
      </c>
      <c r="N419" s="182" t="s">
        <v>2716</v>
      </c>
      <c r="O419" s="182" t="s">
        <v>2717</v>
      </c>
      <c r="P419" s="182" t="s">
        <v>2718</v>
      </c>
      <c r="Q419" s="182" t="s">
        <v>1886</v>
      </c>
      <c r="R419" s="186">
        <f t="shared" si="53"/>
        <v>2.0044022557474641E-2</v>
      </c>
      <c r="S419" s="186">
        <f t="shared" si="54"/>
        <v>1.2687483670390274E-2</v>
      </c>
      <c r="T419" s="186">
        <f t="shared" si="55"/>
        <v>1.2687483670390274E-2</v>
      </c>
      <c r="U419" s="186">
        <f t="shared" si="56"/>
        <v>2.1499573753817609E-3</v>
      </c>
      <c r="V419" s="187" t="b">
        <f t="shared" si="57"/>
        <v>0</v>
      </c>
      <c r="W419" s="188" t="str">
        <f t="shared" si="58"/>
        <v>356</v>
      </c>
      <c r="X419" s="181" t="s">
        <v>2731</v>
      </c>
      <c r="Y419" s="181" t="b">
        <f t="shared" si="52"/>
        <v>1</v>
      </c>
    </row>
    <row r="420" spans="1:25" s="181" customFormat="1" ht="14.5">
      <c r="A420" s="181" t="s">
        <v>2733</v>
      </c>
      <c r="B420" s="182" t="s">
        <v>2734</v>
      </c>
      <c r="C420" s="182" t="s">
        <v>1877</v>
      </c>
      <c r="D420" s="183">
        <v>356112</v>
      </c>
      <c r="E420" s="184">
        <v>668.5</v>
      </c>
      <c r="F420" s="184">
        <v>668.5</v>
      </c>
      <c r="G420" s="184">
        <v>666.5</v>
      </c>
      <c r="H420" s="184">
        <v>671.5</v>
      </c>
      <c r="I420" s="184">
        <v>672.5</v>
      </c>
      <c r="J420" s="184">
        <v>675.5</v>
      </c>
      <c r="K420" s="184">
        <v>675.5</v>
      </c>
      <c r="L420" s="184">
        <v>673.5</v>
      </c>
      <c r="M420" s="185">
        <v>674.5</v>
      </c>
      <c r="N420" s="182" t="s">
        <v>2716</v>
      </c>
      <c r="O420" s="182" t="s">
        <v>2717</v>
      </c>
      <c r="P420" s="182" t="s">
        <v>2718</v>
      </c>
      <c r="Q420" s="182" t="s">
        <v>1881</v>
      </c>
      <c r="R420" s="186">
        <f t="shared" si="53"/>
        <v>2.0044022557474641E-2</v>
      </c>
      <c r="S420" s="186">
        <f t="shared" si="54"/>
        <v>1.2687483670390274E-2</v>
      </c>
      <c r="T420" s="186">
        <f t="shared" si="55"/>
        <v>1.2687483670390274E-2</v>
      </c>
      <c r="U420" s="186">
        <f t="shared" si="56"/>
        <v>2.1499573753817609E-3</v>
      </c>
      <c r="V420" s="187" t="b">
        <f t="shared" si="57"/>
        <v>0</v>
      </c>
      <c r="W420" s="188" t="str">
        <f t="shared" si="58"/>
        <v>356</v>
      </c>
      <c r="X420" s="181" t="s">
        <v>2733</v>
      </c>
      <c r="Y420" s="181" t="b">
        <f t="shared" si="52"/>
        <v>1</v>
      </c>
    </row>
    <row r="421" spans="1:25" s="181" customFormat="1" ht="14.5">
      <c r="A421" s="181" t="s">
        <v>2735</v>
      </c>
      <c r="B421" s="182" t="s">
        <v>2736</v>
      </c>
      <c r="C421" s="182" t="s">
        <v>1877</v>
      </c>
      <c r="D421" s="183">
        <v>356114</v>
      </c>
      <c r="E421" s="184">
        <v>458</v>
      </c>
      <c r="F421" s="184">
        <v>458</v>
      </c>
      <c r="G421" s="184">
        <v>459</v>
      </c>
      <c r="H421" s="184">
        <v>460</v>
      </c>
      <c r="I421" s="184">
        <v>463</v>
      </c>
      <c r="J421" s="184">
        <v>463</v>
      </c>
      <c r="K421" s="184">
        <v>464</v>
      </c>
      <c r="L421" s="184">
        <v>465</v>
      </c>
      <c r="M421" s="185">
        <v>465</v>
      </c>
      <c r="N421" s="182" t="s">
        <v>2716</v>
      </c>
      <c r="O421" s="182" t="s">
        <v>2717</v>
      </c>
      <c r="P421" s="182" t="s">
        <v>2718</v>
      </c>
      <c r="Q421" s="182" t="s">
        <v>1886</v>
      </c>
      <c r="R421" s="186">
        <f t="shared" si="53"/>
        <v>1.3818340236064802E-2</v>
      </c>
      <c r="S421" s="186">
        <f t="shared" si="54"/>
        <v>8.7467455993053781E-3</v>
      </c>
      <c r="T421" s="186">
        <f t="shared" si="55"/>
        <v>8.7467455993053781E-3</v>
      </c>
      <c r="U421" s="186">
        <f t="shared" si="56"/>
        <v>1.4821796583432453E-3</v>
      </c>
      <c r="V421" s="187" t="b">
        <f t="shared" si="57"/>
        <v>0</v>
      </c>
      <c r="W421" s="188" t="str">
        <f t="shared" si="58"/>
        <v>356</v>
      </c>
      <c r="X421" s="181" t="s">
        <v>2735</v>
      </c>
      <c r="Y421" s="181" t="b">
        <f t="shared" si="52"/>
        <v>1</v>
      </c>
    </row>
    <row r="422" spans="1:25" s="181" customFormat="1" ht="14.5">
      <c r="A422" s="181" t="s">
        <v>2737</v>
      </c>
      <c r="B422" s="182" t="s">
        <v>2738</v>
      </c>
      <c r="C422" s="182" t="s">
        <v>1877</v>
      </c>
      <c r="D422" s="183">
        <v>356115</v>
      </c>
      <c r="E422" s="184">
        <v>435</v>
      </c>
      <c r="F422" s="184">
        <v>435</v>
      </c>
      <c r="G422" s="184">
        <v>436</v>
      </c>
      <c r="H422" s="184">
        <v>437</v>
      </c>
      <c r="I422" s="184">
        <v>439</v>
      </c>
      <c r="J422" s="184">
        <v>440</v>
      </c>
      <c r="K422" s="184">
        <v>441</v>
      </c>
      <c r="L422" s="184">
        <v>442</v>
      </c>
      <c r="M422" s="185">
        <v>442</v>
      </c>
      <c r="N422" s="182" t="s">
        <v>2716</v>
      </c>
      <c r="O422" s="182" t="s">
        <v>2717</v>
      </c>
      <c r="P422" s="182" t="s">
        <v>2718</v>
      </c>
      <c r="Q422" s="182" t="s">
        <v>1881</v>
      </c>
      <c r="R422" s="186">
        <f t="shared" si="53"/>
        <v>1.313485243944224E-2</v>
      </c>
      <c r="S422" s="186">
        <f t="shared" si="54"/>
        <v>8.3141108707375858E-3</v>
      </c>
      <c r="T422" s="186">
        <f t="shared" si="55"/>
        <v>8.3141108707375858E-3</v>
      </c>
      <c r="U422" s="186">
        <f t="shared" si="56"/>
        <v>1.4088675462101386E-3</v>
      </c>
      <c r="V422" s="187" t="b">
        <f t="shared" si="57"/>
        <v>0</v>
      </c>
      <c r="W422" s="188" t="str">
        <f t="shared" si="58"/>
        <v>356</v>
      </c>
      <c r="X422" s="181" t="s">
        <v>2737</v>
      </c>
      <c r="Y422" s="181" t="b">
        <f t="shared" si="52"/>
        <v>1</v>
      </c>
    </row>
    <row r="423" spans="1:25" s="181" customFormat="1" ht="14.5">
      <c r="A423" s="181" t="s">
        <v>2739</v>
      </c>
      <c r="B423" s="182" t="s">
        <v>2740</v>
      </c>
      <c r="C423" s="182" t="s">
        <v>1877</v>
      </c>
      <c r="D423" s="183">
        <v>356117</v>
      </c>
      <c r="E423" s="184">
        <v>598.9</v>
      </c>
      <c r="F423" s="184">
        <v>593.70000000000005</v>
      </c>
      <c r="G423" s="184">
        <v>592.70000000000005</v>
      </c>
      <c r="H423" s="184">
        <v>592.70000000000005</v>
      </c>
      <c r="I423" s="184">
        <v>593.70000000000005</v>
      </c>
      <c r="J423" s="184">
        <v>593.70000000000005</v>
      </c>
      <c r="K423" s="184">
        <v>594.5</v>
      </c>
      <c r="L423" s="184">
        <v>594.5</v>
      </c>
      <c r="M423" s="185">
        <v>596.5</v>
      </c>
      <c r="N423" s="182" t="s">
        <v>2716</v>
      </c>
      <c r="O423" s="182" t="s">
        <v>2717</v>
      </c>
      <c r="P423" s="182" t="s">
        <v>2718</v>
      </c>
      <c r="Q423" s="182" t="s">
        <v>1886</v>
      </c>
      <c r="R423" s="186">
        <f t="shared" si="53"/>
        <v>1.7726107421102481E-2</v>
      </c>
      <c r="S423" s="186">
        <f t="shared" si="54"/>
        <v>1.1220287634377759E-2</v>
      </c>
      <c r="T423" s="186">
        <f t="shared" si="55"/>
        <v>1.1220287634377759E-2</v>
      </c>
      <c r="U423" s="186">
        <f t="shared" si="56"/>
        <v>1.9013336907564426E-3</v>
      </c>
      <c r="V423" s="187" t="b">
        <f t="shared" si="57"/>
        <v>0</v>
      </c>
      <c r="W423" s="188" t="str">
        <f t="shared" si="58"/>
        <v>356</v>
      </c>
      <c r="X423" s="181" t="s">
        <v>2739</v>
      </c>
      <c r="Y423" s="181" t="b">
        <f t="shared" si="52"/>
        <v>1</v>
      </c>
    </row>
    <row r="424" spans="1:25" s="181" customFormat="1" ht="14.5">
      <c r="A424" s="181" t="s">
        <v>2741</v>
      </c>
      <c r="B424" s="182" t="s">
        <v>2742</v>
      </c>
      <c r="C424" s="182" t="s">
        <v>1877</v>
      </c>
      <c r="D424" s="183">
        <v>356118</v>
      </c>
      <c r="E424" s="184">
        <v>580.6</v>
      </c>
      <c r="F424" s="184">
        <v>575.4</v>
      </c>
      <c r="G424" s="184">
        <v>574.4</v>
      </c>
      <c r="H424" s="184">
        <v>574.4</v>
      </c>
      <c r="I424" s="184">
        <v>575.4</v>
      </c>
      <c r="J424" s="184">
        <v>575.4</v>
      </c>
      <c r="K424" s="184">
        <v>576.20000000000005</v>
      </c>
      <c r="L424" s="184">
        <v>576.20000000000005</v>
      </c>
      <c r="M424" s="185">
        <v>576.20000000000005</v>
      </c>
      <c r="N424" s="182" t="s">
        <v>2716</v>
      </c>
      <c r="O424" s="182" t="s">
        <v>2717</v>
      </c>
      <c r="P424" s="182" t="s">
        <v>2718</v>
      </c>
      <c r="Q424" s="182" t="s">
        <v>1881</v>
      </c>
      <c r="R424" s="186">
        <f t="shared" si="53"/>
        <v>1.7122855148431267E-2</v>
      </c>
      <c r="S424" s="186">
        <f t="shared" si="54"/>
        <v>1.0838440460902708E-2</v>
      </c>
      <c r="T424" s="186">
        <f t="shared" si="55"/>
        <v>1.0838440460902708E-2</v>
      </c>
      <c r="U424" s="186">
        <f t="shared" si="56"/>
        <v>1.8366277830911355E-3</v>
      </c>
      <c r="V424" s="187" t="b">
        <f t="shared" si="57"/>
        <v>0</v>
      </c>
      <c r="W424" s="188" t="str">
        <f t="shared" si="58"/>
        <v>356</v>
      </c>
      <c r="X424" s="181" t="s">
        <v>2741</v>
      </c>
      <c r="Y424" s="181" t="b">
        <f t="shared" si="52"/>
        <v>1</v>
      </c>
    </row>
    <row r="425" spans="1:25" s="181" customFormat="1" ht="14.5">
      <c r="A425" s="181" t="s">
        <v>2743</v>
      </c>
      <c r="B425" s="182" t="s">
        <v>2744</v>
      </c>
      <c r="C425" s="182" t="s">
        <v>1877</v>
      </c>
      <c r="D425" s="183">
        <v>356120</v>
      </c>
      <c r="E425" s="184">
        <v>37.5</v>
      </c>
      <c r="F425" s="184">
        <v>37.5</v>
      </c>
      <c r="G425" s="184">
        <v>37.5</v>
      </c>
      <c r="H425" s="184">
        <v>36.5</v>
      </c>
      <c r="I425" s="184">
        <v>36.5</v>
      </c>
      <c r="J425" s="184">
        <v>36.5</v>
      </c>
      <c r="K425" s="184">
        <v>37.5</v>
      </c>
      <c r="L425" s="184">
        <v>37.5</v>
      </c>
      <c r="M425" s="185">
        <v>37.5</v>
      </c>
      <c r="N425" s="182" t="s">
        <v>2716</v>
      </c>
      <c r="O425" s="182" t="s">
        <v>2717</v>
      </c>
      <c r="P425" s="182" t="s">
        <v>2718</v>
      </c>
      <c r="Q425" s="182" t="s">
        <v>1886</v>
      </c>
      <c r="R425" s="186">
        <f t="shared" si="53"/>
        <v>1.1143822771020001E-3</v>
      </c>
      <c r="S425" s="186">
        <f t="shared" si="54"/>
        <v>7.0538270962140152E-4</v>
      </c>
      <c r="T425" s="186">
        <f t="shared" si="55"/>
        <v>7.0538270962140152E-4</v>
      </c>
      <c r="U425" s="186">
        <f t="shared" si="56"/>
        <v>1.1953061760832623E-4</v>
      </c>
      <c r="V425" s="187" t="b">
        <f t="shared" si="57"/>
        <v>0</v>
      </c>
      <c r="W425" s="188" t="str">
        <f t="shared" si="58"/>
        <v>356</v>
      </c>
      <c r="X425" s="181" t="s">
        <v>2743</v>
      </c>
      <c r="Y425" s="181" t="b">
        <f t="shared" si="52"/>
        <v>1</v>
      </c>
    </row>
    <row r="426" spans="1:25" s="181" customFormat="1" ht="14.5">
      <c r="A426" s="181" t="s">
        <v>2745</v>
      </c>
      <c r="B426" s="182" t="s">
        <v>2746</v>
      </c>
      <c r="C426" s="182" t="s">
        <v>1877</v>
      </c>
      <c r="D426" s="183">
        <v>356121</v>
      </c>
      <c r="E426" s="184">
        <v>51</v>
      </c>
      <c r="F426" s="184">
        <v>51</v>
      </c>
      <c r="G426" s="184">
        <v>51</v>
      </c>
      <c r="H426" s="184">
        <v>51</v>
      </c>
      <c r="I426" s="184">
        <v>50.2</v>
      </c>
      <c r="J426" s="184">
        <v>51</v>
      </c>
      <c r="K426" s="184">
        <v>51</v>
      </c>
      <c r="L426" s="184">
        <v>51</v>
      </c>
      <c r="M426" s="185">
        <v>51</v>
      </c>
      <c r="N426" s="182" t="s">
        <v>2716</v>
      </c>
      <c r="O426" s="182" t="s">
        <v>2717</v>
      </c>
      <c r="P426" s="182" t="s">
        <v>2718</v>
      </c>
      <c r="Q426" s="182" t="s">
        <v>1886</v>
      </c>
      <c r="R426" s="186">
        <f t="shared" si="53"/>
        <v>1.5155598968587202E-3</v>
      </c>
      <c r="S426" s="186">
        <f t="shared" si="54"/>
        <v>9.5932048508510603E-4</v>
      </c>
      <c r="T426" s="186">
        <f t="shared" si="55"/>
        <v>9.5932048508510603E-4</v>
      </c>
      <c r="U426" s="186">
        <f t="shared" si="56"/>
        <v>1.6256163994732368E-4</v>
      </c>
      <c r="V426" s="187" t="b">
        <f t="shared" si="57"/>
        <v>0</v>
      </c>
      <c r="W426" s="188" t="str">
        <f t="shared" si="58"/>
        <v>356</v>
      </c>
      <c r="X426" s="181" t="s">
        <v>2745</v>
      </c>
      <c r="Y426" s="181" t="b">
        <f t="shared" si="52"/>
        <v>1</v>
      </c>
    </row>
    <row r="427" spans="1:25" s="181" customFormat="1" ht="14.5">
      <c r="A427" s="181" t="s">
        <v>2747</v>
      </c>
      <c r="B427" s="182" t="s">
        <v>2748</v>
      </c>
      <c r="C427" s="182" t="s">
        <v>1877</v>
      </c>
      <c r="D427" s="183">
        <v>356122</v>
      </c>
      <c r="E427" s="184">
        <v>45</v>
      </c>
      <c r="F427" s="184">
        <v>45</v>
      </c>
      <c r="G427" s="184">
        <v>45</v>
      </c>
      <c r="H427" s="184">
        <v>45</v>
      </c>
      <c r="I427" s="184">
        <v>44.2</v>
      </c>
      <c r="J427" s="184">
        <v>45</v>
      </c>
      <c r="K427" s="184">
        <v>45</v>
      </c>
      <c r="L427" s="184">
        <v>45</v>
      </c>
      <c r="M427" s="185">
        <v>45</v>
      </c>
      <c r="N427" s="182" t="s">
        <v>2716</v>
      </c>
      <c r="O427" s="182" t="s">
        <v>2717</v>
      </c>
      <c r="P427" s="182" t="s">
        <v>2718</v>
      </c>
      <c r="Q427" s="182" t="s">
        <v>1881</v>
      </c>
      <c r="R427" s="186">
        <f t="shared" si="53"/>
        <v>1.3372587325224002E-3</v>
      </c>
      <c r="S427" s="186">
        <f t="shared" si="54"/>
        <v>8.4645925154568178E-4</v>
      </c>
      <c r="T427" s="186">
        <f t="shared" si="55"/>
        <v>8.4645925154568178E-4</v>
      </c>
      <c r="U427" s="186">
        <f t="shared" si="56"/>
        <v>1.4343674112999148E-4</v>
      </c>
      <c r="V427" s="187" t="b">
        <f t="shared" si="57"/>
        <v>0</v>
      </c>
      <c r="W427" s="188" t="str">
        <f t="shared" si="58"/>
        <v>356</v>
      </c>
      <c r="X427" s="181" t="s">
        <v>2747</v>
      </c>
      <c r="Y427" s="181" t="b">
        <f t="shared" si="52"/>
        <v>1</v>
      </c>
    </row>
    <row r="428" spans="1:25" s="181" customFormat="1" ht="14.5">
      <c r="A428" s="181" t="s">
        <v>2749</v>
      </c>
      <c r="B428" s="182" t="s">
        <v>2750</v>
      </c>
      <c r="C428" s="182" t="s">
        <v>1877</v>
      </c>
      <c r="D428" s="183">
        <v>356124</v>
      </c>
      <c r="E428" s="184">
        <v>166</v>
      </c>
      <c r="F428" s="184">
        <v>166</v>
      </c>
      <c r="G428" s="184">
        <v>166</v>
      </c>
      <c r="H428" s="184">
        <v>166</v>
      </c>
      <c r="I428" s="184">
        <v>166</v>
      </c>
      <c r="J428" s="184">
        <v>166</v>
      </c>
      <c r="K428" s="184">
        <v>166</v>
      </c>
      <c r="L428" s="184">
        <v>166</v>
      </c>
      <c r="M428" s="185">
        <v>166</v>
      </c>
      <c r="N428" s="182" t="s">
        <v>2716</v>
      </c>
      <c r="O428" s="182" t="s">
        <v>2717</v>
      </c>
      <c r="P428" s="182" t="s">
        <v>2718</v>
      </c>
      <c r="Q428" s="182" t="s">
        <v>1886</v>
      </c>
      <c r="R428" s="186">
        <f t="shared" si="53"/>
        <v>4.9329988799715202E-3</v>
      </c>
      <c r="S428" s="186">
        <f t="shared" si="54"/>
        <v>3.1224941279240706E-3</v>
      </c>
      <c r="T428" s="186">
        <f t="shared" si="55"/>
        <v>3.1224941279240706E-3</v>
      </c>
      <c r="U428" s="186">
        <f t="shared" si="56"/>
        <v>5.2912220061285741E-4</v>
      </c>
      <c r="V428" s="187" t="b">
        <f t="shared" si="57"/>
        <v>0</v>
      </c>
      <c r="W428" s="188" t="str">
        <f t="shared" si="58"/>
        <v>356</v>
      </c>
      <c r="X428" s="181" t="s">
        <v>2749</v>
      </c>
      <c r="Y428" s="181" t="b">
        <f t="shared" si="52"/>
        <v>1</v>
      </c>
    </row>
    <row r="429" spans="1:25" s="181" customFormat="1" ht="14.5">
      <c r="A429" s="181" t="s">
        <v>2751</v>
      </c>
      <c r="B429" s="182" t="s">
        <v>2752</v>
      </c>
      <c r="C429" s="182" t="s">
        <v>1877</v>
      </c>
      <c r="D429" s="183">
        <v>356125</v>
      </c>
      <c r="E429" s="184">
        <v>161</v>
      </c>
      <c r="F429" s="184">
        <v>161</v>
      </c>
      <c r="G429" s="184">
        <v>161</v>
      </c>
      <c r="H429" s="184">
        <v>161</v>
      </c>
      <c r="I429" s="184">
        <v>161</v>
      </c>
      <c r="J429" s="184">
        <v>161</v>
      </c>
      <c r="K429" s="184">
        <v>161</v>
      </c>
      <c r="L429" s="184">
        <v>161</v>
      </c>
      <c r="M429" s="185">
        <v>161</v>
      </c>
      <c r="N429" s="182" t="s">
        <v>2716</v>
      </c>
      <c r="O429" s="182" t="s">
        <v>2717</v>
      </c>
      <c r="P429" s="182" t="s">
        <v>2718</v>
      </c>
      <c r="Q429" s="182" t="s">
        <v>1881</v>
      </c>
      <c r="R429" s="186">
        <f t="shared" si="53"/>
        <v>4.7844145763579204E-3</v>
      </c>
      <c r="S429" s="186">
        <f t="shared" si="54"/>
        <v>3.0284430999745504E-3</v>
      </c>
      <c r="T429" s="186">
        <f t="shared" si="55"/>
        <v>3.0284430999745504E-3</v>
      </c>
      <c r="U429" s="186">
        <f t="shared" si="56"/>
        <v>5.1318478493174728E-4</v>
      </c>
      <c r="V429" s="187" t="b">
        <f t="shared" si="57"/>
        <v>0</v>
      </c>
      <c r="W429" s="188" t="str">
        <f t="shared" si="58"/>
        <v>356</v>
      </c>
      <c r="X429" s="181" t="s">
        <v>2751</v>
      </c>
      <c r="Y429" s="181" t="b">
        <f t="shared" si="52"/>
        <v>1</v>
      </c>
    </row>
    <row r="430" spans="1:25" s="181" customFormat="1" ht="14.5">
      <c r="A430" s="181" t="s">
        <v>2753</v>
      </c>
      <c r="B430" s="182" t="s">
        <v>2754</v>
      </c>
      <c r="C430" s="182" t="s">
        <v>1877</v>
      </c>
      <c r="D430" s="183">
        <v>356127</v>
      </c>
      <c r="E430" s="184">
        <v>128</v>
      </c>
      <c r="F430" s="184">
        <v>128</v>
      </c>
      <c r="G430" s="184">
        <v>127</v>
      </c>
      <c r="H430" s="184">
        <v>127</v>
      </c>
      <c r="I430" s="184">
        <v>127</v>
      </c>
      <c r="J430" s="184">
        <v>127</v>
      </c>
      <c r="K430" s="184">
        <v>127</v>
      </c>
      <c r="L430" s="184">
        <v>128</v>
      </c>
      <c r="M430" s="185">
        <v>128</v>
      </c>
      <c r="N430" s="182" t="s">
        <v>2716</v>
      </c>
      <c r="O430" s="182" t="s">
        <v>2717</v>
      </c>
      <c r="P430" s="182" t="s">
        <v>2718</v>
      </c>
      <c r="Q430" s="182" t="s">
        <v>1886</v>
      </c>
      <c r="R430" s="186">
        <f t="shared" si="53"/>
        <v>3.8037581725081605E-3</v>
      </c>
      <c r="S430" s="186">
        <f t="shared" si="54"/>
        <v>2.4077063155077171E-3</v>
      </c>
      <c r="T430" s="186">
        <f t="shared" si="55"/>
        <v>2.4077063155077171E-3</v>
      </c>
      <c r="U430" s="186">
        <f t="shared" si="56"/>
        <v>4.0799784143642022E-4</v>
      </c>
      <c r="V430" s="187" t="b">
        <f t="shared" si="57"/>
        <v>0</v>
      </c>
      <c r="W430" s="188" t="str">
        <f t="shared" si="58"/>
        <v>356</v>
      </c>
      <c r="X430" s="181" t="s">
        <v>2753</v>
      </c>
      <c r="Y430" s="181" t="b">
        <f t="shared" si="52"/>
        <v>1</v>
      </c>
    </row>
    <row r="431" spans="1:25" s="181" customFormat="1" ht="14.5">
      <c r="A431" s="181" t="s">
        <v>2755</v>
      </c>
      <c r="B431" s="182" t="s">
        <v>2756</v>
      </c>
      <c r="C431" s="182" t="s">
        <v>1877</v>
      </c>
      <c r="D431" s="183">
        <v>356128</v>
      </c>
      <c r="E431" s="184">
        <v>42</v>
      </c>
      <c r="F431" s="184">
        <v>42</v>
      </c>
      <c r="G431" s="184">
        <v>42</v>
      </c>
      <c r="H431" s="184">
        <v>42</v>
      </c>
      <c r="I431" s="184">
        <v>42</v>
      </c>
      <c r="J431" s="184">
        <v>42</v>
      </c>
      <c r="K431" s="184">
        <v>42</v>
      </c>
      <c r="L431" s="184">
        <v>42</v>
      </c>
      <c r="M431" s="185">
        <v>42</v>
      </c>
      <c r="N431" s="182" t="s">
        <v>2716</v>
      </c>
      <c r="O431" s="182" t="s">
        <v>2717</v>
      </c>
      <c r="P431" s="182" t="s">
        <v>2718</v>
      </c>
      <c r="Q431" s="182" t="s">
        <v>1886</v>
      </c>
      <c r="R431" s="186">
        <f t="shared" si="53"/>
        <v>1.2481081503542401E-3</v>
      </c>
      <c r="S431" s="186">
        <f t="shared" si="54"/>
        <v>7.9002863477596965E-4</v>
      </c>
      <c r="T431" s="186">
        <f t="shared" si="55"/>
        <v>7.9002863477596965E-4</v>
      </c>
      <c r="U431" s="186">
        <f t="shared" si="56"/>
        <v>1.3387429172132537E-4</v>
      </c>
      <c r="V431" s="187" t="b">
        <f t="shared" si="57"/>
        <v>0</v>
      </c>
      <c r="W431" s="188" t="str">
        <f t="shared" si="58"/>
        <v>356</v>
      </c>
      <c r="X431" s="181" t="s">
        <v>2755</v>
      </c>
      <c r="Y431" s="181" t="b">
        <f t="shared" si="52"/>
        <v>1</v>
      </c>
    </row>
    <row r="432" spans="1:25" s="181" customFormat="1" ht="14.5">
      <c r="A432" s="181" t="s">
        <v>2757</v>
      </c>
      <c r="B432" s="182" t="s">
        <v>2758</v>
      </c>
      <c r="C432" s="182" t="s">
        <v>1877</v>
      </c>
      <c r="D432" s="183">
        <v>357101</v>
      </c>
      <c r="E432" s="184">
        <v>5921</v>
      </c>
      <c r="F432" s="184">
        <v>5928.8</v>
      </c>
      <c r="G432" s="184">
        <v>5936</v>
      </c>
      <c r="H432" s="184">
        <v>5935.7</v>
      </c>
      <c r="I432" s="184">
        <v>5915.9</v>
      </c>
      <c r="J432" s="184">
        <v>5936.9</v>
      </c>
      <c r="K432" s="184">
        <v>5952.2</v>
      </c>
      <c r="L432" s="184">
        <v>5947.2</v>
      </c>
      <c r="M432" s="185">
        <v>5970.2</v>
      </c>
      <c r="N432" s="182" t="s">
        <v>2716</v>
      </c>
      <c r="O432" s="182" t="s">
        <v>2717</v>
      </c>
      <c r="P432" s="182" t="s">
        <v>2718</v>
      </c>
      <c r="Q432" s="182" t="s">
        <v>1886</v>
      </c>
      <c r="R432" s="186">
        <f t="shared" si="53"/>
        <v>0.17741560188678296</v>
      </c>
      <c r="S432" s="186">
        <f t="shared" si="54"/>
        <v>0.11230068941284509</v>
      </c>
      <c r="T432" s="186">
        <f t="shared" si="55"/>
        <v>0.11230068941284509</v>
      </c>
      <c r="U432" s="186">
        <f t="shared" si="56"/>
        <v>1.9029911819872781E-2</v>
      </c>
      <c r="V432" s="187" t="b">
        <f t="shared" si="57"/>
        <v>0</v>
      </c>
      <c r="W432" s="188" t="str">
        <f t="shared" si="58"/>
        <v>357</v>
      </c>
      <c r="X432" s="181" t="s">
        <v>2757</v>
      </c>
      <c r="Y432" s="181" t="b">
        <f t="shared" si="52"/>
        <v>1</v>
      </c>
    </row>
    <row r="433" spans="1:25" s="181" customFormat="1" ht="14.5">
      <c r="A433" s="181" t="s">
        <v>2759</v>
      </c>
      <c r="B433" s="182" t="s">
        <v>2760</v>
      </c>
      <c r="C433" s="182" t="s">
        <v>1877</v>
      </c>
      <c r="D433" s="183">
        <v>357102</v>
      </c>
      <c r="E433" s="184">
        <v>6524.8</v>
      </c>
      <c r="F433" s="184">
        <v>6527.1</v>
      </c>
      <c r="G433" s="184">
        <v>6533.3</v>
      </c>
      <c r="H433" s="184">
        <v>6519.7</v>
      </c>
      <c r="I433" s="184">
        <v>6517.5</v>
      </c>
      <c r="J433" s="184">
        <v>6535.7</v>
      </c>
      <c r="K433" s="184">
        <v>6554.5</v>
      </c>
      <c r="L433" s="184">
        <v>6550.5</v>
      </c>
      <c r="M433" s="185">
        <v>6563.5</v>
      </c>
      <c r="N433" s="182" t="s">
        <v>2716</v>
      </c>
      <c r="O433" s="182" t="s">
        <v>2717</v>
      </c>
      <c r="P433" s="182" t="s">
        <v>2718</v>
      </c>
      <c r="Q433" s="182" t="s">
        <v>1881</v>
      </c>
      <c r="R433" s="186">
        <f t="shared" si="53"/>
        <v>0.19504661535357273</v>
      </c>
      <c r="S433" s="186">
        <f t="shared" si="54"/>
        <v>0.12346078438933517</v>
      </c>
      <c r="T433" s="186">
        <f t="shared" si="55"/>
        <v>0.12346078438933517</v>
      </c>
      <c r="U433" s="186">
        <f t="shared" si="56"/>
        <v>2.0921045564593312E-2</v>
      </c>
      <c r="V433" s="187" t="b">
        <f t="shared" si="57"/>
        <v>0</v>
      </c>
      <c r="W433" s="188" t="str">
        <f t="shared" si="58"/>
        <v>357</v>
      </c>
      <c r="X433" s="181" t="s">
        <v>2759</v>
      </c>
      <c r="Y433" s="181" t="b">
        <f t="shared" si="52"/>
        <v>1</v>
      </c>
    </row>
    <row r="434" spans="1:25" s="181" customFormat="1" ht="14.5">
      <c r="A434" s="181" t="s">
        <v>2761</v>
      </c>
      <c r="B434" s="182" t="s">
        <v>2762</v>
      </c>
      <c r="C434" s="182" t="s">
        <v>1877</v>
      </c>
      <c r="D434" s="183">
        <v>357104</v>
      </c>
      <c r="E434" s="184">
        <v>2163.3000000000002</v>
      </c>
      <c r="F434" s="184">
        <v>2179.3000000000002</v>
      </c>
      <c r="G434" s="184">
        <v>2196.3000000000002</v>
      </c>
      <c r="H434" s="184">
        <v>2194.3000000000002</v>
      </c>
      <c r="I434" s="184">
        <v>2206.3000000000002</v>
      </c>
      <c r="J434" s="184">
        <v>2217.8000000000002</v>
      </c>
      <c r="K434" s="184">
        <v>2236.3000000000002</v>
      </c>
      <c r="L434" s="184">
        <v>2197.3000000000002</v>
      </c>
      <c r="M434" s="185">
        <v>2196.3000000000002</v>
      </c>
      <c r="N434" s="182" t="s">
        <v>2716</v>
      </c>
      <c r="O434" s="182" t="s">
        <v>2717</v>
      </c>
      <c r="P434" s="182" t="s">
        <v>2718</v>
      </c>
      <c r="Q434" s="182" t="s">
        <v>1886</v>
      </c>
      <c r="R434" s="186">
        <f t="shared" si="53"/>
        <v>6.526714120530995E-2</v>
      </c>
      <c r="S434" s="186">
        <f t="shared" si="54"/>
        <v>4.1312854537106244E-2</v>
      </c>
      <c r="T434" s="186">
        <f t="shared" si="55"/>
        <v>4.1312854537106244E-2</v>
      </c>
      <c r="U434" s="186">
        <f t="shared" si="56"/>
        <v>7.0006692120844509E-3</v>
      </c>
      <c r="V434" s="187" t="b">
        <f t="shared" si="57"/>
        <v>0</v>
      </c>
      <c r="W434" s="188" t="str">
        <f t="shared" si="58"/>
        <v>357</v>
      </c>
      <c r="X434" s="181" t="s">
        <v>2761</v>
      </c>
      <c r="Y434" s="181" t="b">
        <f t="shared" si="52"/>
        <v>1</v>
      </c>
    </row>
    <row r="435" spans="1:25" s="181" customFormat="1" ht="14.5">
      <c r="A435" s="181" t="s">
        <v>2763</v>
      </c>
      <c r="B435" s="182" t="s">
        <v>2764</v>
      </c>
      <c r="C435" s="182" t="s">
        <v>1877</v>
      </c>
      <c r="D435" s="183">
        <v>357105</v>
      </c>
      <c r="E435" s="184">
        <v>1858.3</v>
      </c>
      <c r="F435" s="184">
        <v>1862.3</v>
      </c>
      <c r="G435" s="184">
        <v>1879.3</v>
      </c>
      <c r="H435" s="184">
        <v>1883.3</v>
      </c>
      <c r="I435" s="184">
        <v>1888.3</v>
      </c>
      <c r="J435" s="184">
        <v>1897.8</v>
      </c>
      <c r="K435" s="184">
        <v>1915.8</v>
      </c>
      <c r="L435" s="184">
        <v>1911.8</v>
      </c>
      <c r="M435" s="185">
        <v>1908.8</v>
      </c>
      <c r="N435" s="182" t="s">
        <v>2716</v>
      </c>
      <c r="O435" s="182" t="s">
        <v>2717</v>
      </c>
      <c r="P435" s="182" t="s">
        <v>2718</v>
      </c>
      <c r="Q435" s="182" t="s">
        <v>1881</v>
      </c>
      <c r="R435" s="186">
        <f t="shared" si="53"/>
        <v>5.6723543747527937E-2</v>
      </c>
      <c r="S435" s="186">
        <f t="shared" si="54"/>
        <v>3.5904920430008827E-2</v>
      </c>
      <c r="T435" s="186">
        <f t="shared" si="55"/>
        <v>3.5904920430008827E-2</v>
      </c>
      <c r="U435" s="186">
        <f t="shared" si="56"/>
        <v>6.084267810420616E-3</v>
      </c>
      <c r="V435" s="187" t="b">
        <f t="shared" si="57"/>
        <v>0</v>
      </c>
      <c r="W435" s="188" t="str">
        <f t="shared" si="58"/>
        <v>357</v>
      </c>
      <c r="X435" s="181" t="s">
        <v>2763</v>
      </c>
      <c r="Y435" s="181" t="b">
        <f t="shared" si="52"/>
        <v>1</v>
      </c>
    </row>
    <row r="436" spans="1:25" s="181" customFormat="1" ht="14.5">
      <c r="A436" s="181" t="s">
        <v>2765</v>
      </c>
      <c r="B436" s="182" t="s">
        <v>2766</v>
      </c>
      <c r="C436" s="182" t="s">
        <v>1877</v>
      </c>
      <c r="D436" s="183">
        <v>357108</v>
      </c>
      <c r="E436" s="184">
        <v>25</v>
      </c>
      <c r="F436" s="184">
        <v>25</v>
      </c>
      <c r="G436" s="184">
        <v>25</v>
      </c>
      <c r="H436" s="184">
        <v>25</v>
      </c>
      <c r="I436" s="184">
        <v>25</v>
      </c>
      <c r="J436" s="184">
        <v>25</v>
      </c>
      <c r="K436" s="184">
        <v>25</v>
      </c>
      <c r="L436" s="184">
        <v>25</v>
      </c>
      <c r="M436" s="185">
        <v>25</v>
      </c>
      <c r="N436" s="182" t="s">
        <v>2716</v>
      </c>
      <c r="O436" s="182" t="s">
        <v>2717</v>
      </c>
      <c r="P436" s="182" t="s">
        <v>2718</v>
      </c>
      <c r="Q436" s="182" t="s">
        <v>1886</v>
      </c>
      <c r="R436" s="186">
        <f t="shared" si="53"/>
        <v>7.4292151806800008E-4</v>
      </c>
      <c r="S436" s="186">
        <f t="shared" si="54"/>
        <v>4.7025513974760101E-4</v>
      </c>
      <c r="T436" s="186">
        <f t="shared" si="55"/>
        <v>4.7025513974760101E-4</v>
      </c>
      <c r="U436" s="186">
        <f t="shared" si="56"/>
        <v>7.9687078405550821E-5</v>
      </c>
      <c r="V436" s="187" t="b">
        <f t="shared" si="57"/>
        <v>0</v>
      </c>
      <c r="W436" s="188" t="str">
        <f t="shared" si="58"/>
        <v>357</v>
      </c>
      <c r="X436" s="181" t="s">
        <v>2765</v>
      </c>
      <c r="Y436" s="181" t="b">
        <f t="shared" si="52"/>
        <v>1</v>
      </c>
    </row>
    <row r="437" spans="1:25" s="181" customFormat="1" ht="14.5">
      <c r="A437" s="181" t="s">
        <v>2767</v>
      </c>
      <c r="B437" s="182" t="s">
        <v>2768</v>
      </c>
      <c r="C437" s="182" t="s">
        <v>1877</v>
      </c>
      <c r="D437" s="183">
        <v>357109</v>
      </c>
      <c r="E437" s="184">
        <v>13</v>
      </c>
      <c r="F437" s="184">
        <v>13</v>
      </c>
      <c r="G437" s="184">
        <v>13</v>
      </c>
      <c r="H437" s="184">
        <v>13</v>
      </c>
      <c r="I437" s="184">
        <v>13</v>
      </c>
      <c r="J437" s="184">
        <v>13</v>
      </c>
      <c r="K437" s="184">
        <v>13</v>
      </c>
      <c r="L437" s="184">
        <v>13</v>
      </c>
      <c r="M437" s="185">
        <v>13</v>
      </c>
      <c r="N437" s="182" t="s">
        <v>2716</v>
      </c>
      <c r="O437" s="182" t="s">
        <v>2717</v>
      </c>
      <c r="P437" s="182" t="s">
        <v>2718</v>
      </c>
      <c r="Q437" s="182" t="s">
        <v>1886</v>
      </c>
      <c r="R437" s="186">
        <f t="shared" si="53"/>
        <v>3.8631918939536E-4</v>
      </c>
      <c r="S437" s="186">
        <f t="shared" si="54"/>
        <v>2.4453267266875251E-4</v>
      </c>
      <c r="T437" s="186">
        <f t="shared" si="55"/>
        <v>2.4453267266875251E-4</v>
      </c>
      <c r="U437" s="186">
        <f t="shared" si="56"/>
        <v>4.1437280770886429E-5</v>
      </c>
      <c r="V437" s="187" t="b">
        <f t="shared" si="57"/>
        <v>0</v>
      </c>
      <c r="W437" s="188" t="str">
        <f t="shared" si="58"/>
        <v>357</v>
      </c>
      <c r="X437" s="181" t="s">
        <v>2767</v>
      </c>
      <c r="Y437" s="181" t="b">
        <f t="shared" si="52"/>
        <v>1</v>
      </c>
    </row>
    <row r="438" spans="1:25" s="181" customFormat="1" ht="14.5">
      <c r="A438" s="181" t="s">
        <v>2769</v>
      </c>
      <c r="B438" s="182" t="s">
        <v>2770</v>
      </c>
      <c r="C438" s="182" t="s">
        <v>1877</v>
      </c>
      <c r="D438" s="183">
        <v>357110</v>
      </c>
      <c r="E438" s="184">
        <v>10</v>
      </c>
      <c r="F438" s="184">
        <v>10</v>
      </c>
      <c r="G438" s="184">
        <v>10</v>
      </c>
      <c r="H438" s="184">
        <v>10</v>
      </c>
      <c r="I438" s="184">
        <v>10</v>
      </c>
      <c r="J438" s="184">
        <v>10</v>
      </c>
      <c r="K438" s="184">
        <v>10</v>
      </c>
      <c r="L438" s="184">
        <v>10</v>
      </c>
      <c r="M438" s="185">
        <v>10</v>
      </c>
      <c r="N438" s="182" t="s">
        <v>2716</v>
      </c>
      <c r="O438" s="182" t="s">
        <v>2717</v>
      </c>
      <c r="P438" s="182" t="s">
        <v>2718</v>
      </c>
      <c r="Q438" s="182" t="s">
        <v>1881</v>
      </c>
      <c r="R438" s="186">
        <f t="shared" si="53"/>
        <v>2.971686072272E-4</v>
      </c>
      <c r="S438" s="186">
        <f t="shared" si="54"/>
        <v>1.8810205589904038E-4</v>
      </c>
      <c r="T438" s="186">
        <f t="shared" si="55"/>
        <v>1.8810205589904038E-4</v>
      </c>
      <c r="U438" s="186">
        <f t="shared" si="56"/>
        <v>3.1874831362220324E-5</v>
      </c>
      <c r="V438" s="187" t="b">
        <f t="shared" si="57"/>
        <v>0</v>
      </c>
      <c r="W438" s="188" t="str">
        <f t="shared" si="58"/>
        <v>357</v>
      </c>
      <c r="X438" s="181" t="s">
        <v>2769</v>
      </c>
      <c r="Y438" s="181" t="b">
        <f t="shared" si="52"/>
        <v>1</v>
      </c>
    </row>
    <row r="439" spans="1:25" s="181" customFormat="1" ht="14.5">
      <c r="A439" s="181" t="s">
        <v>2771</v>
      </c>
      <c r="B439" s="182" t="s">
        <v>2772</v>
      </c>
      <c r="C439" s="182" t="s">
        <v>1877</v>
      </c>
      <c r="D439" s="183">
        <v>357112</v>
      </c>
      <c r="E439" s="184">
        <v>89</v>
      </c>
      <c r="F439" s="184">
        <v>88</v>
      </c>
      <c r="G439" s="184">
        <v>88</v>
      </c>
      <c r="H439" s="184">
        <v>88</v>
      </c>
      <c r="I439" s="184">
        <v>88</v>
      </c>
      <c r="J439" s="184">
        <v>88</v>
      </c>
      <c r="K439" s="184">
        <v>88</v>
      </c>
      <c r="L439" s="184">
        <v>89</v>
      </c>
      <c r="M439" s="185">
        <v>90</v>
      </c>
      <c r="N439" s="182" t="s">
        <v>2716</v>
      </c>
      <c r="O439" s="182" t="s">
        <v>2717</v>
      </c>
      <c r="P439" s="182" t="s">
        <v>2718</v>
      </c>
      <c r="Q439" s="182" t="s">
        <v>1886</v>
      </c>
      <c r="R439" s="186">
        <f t="shared" si="53"/>
        <v>2.6745174650448004E-3</v>
      </c>
      <c r="S439" s="186">
        <f t="shared" si="54"/>
        <v>1.6929185030913636E-3</v>
      </c>
      <c r="T439" s="186">
        <f t="shared" si="55"/>
        <v>1.6929185030913636E-3</v>
      </c>
      <c r="U439" s="186">
        <f t="shared" si="56"/>
        <v>2.8687348225998297E-4</v>
      </c>
      <c r="V439" s="187" t="b">
        <f t="shared" si="57"/>
        <v>0</v>
      </c>
      <c r="W439" s="188" t="str">
        <f t="shared" si="58"/>
        <v>357</v>
      </c>
      <c r="X439" s="181" t="s">
        <v>2771</v>
      </c>
      <c r="Y439" s="181" t="b">
        <f t="shared" si="52"/>
        <v>1</v>
      </c>
    </row>
    <row r="440" spans="1:25" s="181" customFormat="1" ht="14.5">
      <c r="A440" s="181" t="s">
        <v>2773</v>
      </c>
      <c r="B440" s="182" t="s">
        <v>2774</v>
      </c>
      <c r="C440" s="182" t="s">
        <v>1877</v>
      </c>
      <c r="D440" s="183">
        <v>357113</v>
      </c>
      <c r="E440" s="184">
        <v>71</v>
      </c>
      <c r="F440" s="184">
        <v>70</v>
      </c>
      <c r="G440" s="184">
        <v>71</v>
      </c>
      <c r="H440" s="184">
        <v>71</v>
      </c>
      <c r="I440" s="184">
        <v>71</v>
      </c>
      <c r="J440" s="184">
        <v>71</v>
      </c>
      <c r="K440" s="184">
        <v>71</v>
      </c>
      <c r="L440" s="184">
        <v>71</v>
      </c>
      <c r="M440" s="185">
        <v>71</v>
      </c>
      <c r="N440" s="182" t="s">
        <v>2716</v>
      </c>
      <c r="O440" s="182" t="s">
        <v>2717</v>
      </c>
      <c r="P440" s="182" t="s">
        <v>2718</v>
      </c>
      <c r="Q440" s="182" t="s">
        <v>1881</v>
      </c>
      <c r="R440" s="186">
        <f t="shared" si="53"/>
        <v>2.1098971113131201E-3</v>
      </c>
      <c r="S440" s="186">
        <f t="shared" si="54"/>
        <v>1.3355245968831868E-3</v>
      </c>
      <c r="T440" s="186">
        <f t="shared" si="55"/>
        <v>1.3355245968831868E-3</v>
      </c>
      <c r="U440" s="186">
        <f t="shared" si="56"/>
        <v>2.2631130267176432E-4</v>
      </c>
      <c r="V440" s="187" t="b">
        <f t="shared" si="57"/>
        <v>0</v>
      </c>
      <c r="W440" s="188" t="str">
        <f t="shared" si="58"/>
        <v>357</v>
      </c>
      <c r="X440" s="181" t="s">
        <v>2773</v>
      </c>
      <c r="Y440" s="181" t="b">
        <f t="shared" si="52"/>
        <v>1</v>
      </c>
    </row>
    <row r="441" spans="1:25" s="181" customFormat="1" ht="14.5">
      <c r="A441" s="181" t="s">
        <v>2775</v>
      </c>
      <c r="B441" s="182" t="s">
        <v>2776</v>
      </c>
      <c r="C441" s="182" t="s">
        <v>1877</v>
      </c>
      <c r="D441" s="183">
        <v>357115</v>
      </c>
      <c r="E441" s="184">
        <v>107</v>
      </c>
      <c r="F441" s="184">
        <v>107</v>
      </c>
      <c r="G441" s="184">
        <v>108</v>
      </c>
      <c r="H441" s="184">
        <v>108</v>
      </c>
      <c r="I441" s="184">
        <v>108</v>
      </c>
      <c r="J441" s="184">
        <v>110</v>
      </c>
      <c r="K441" s="184">
        <v>110</v>
      </c>
      <c r="L441" s="184">
        <v>110</v>
      </c>
      <c r="M441" s="185">
        <v>111</v>
      </c>
      <c r="N441" s="182" t="s">
        <v>2716</v>
      </c>
      <c r="O441" s="182" t="s">
        <v>2717</v>
      </c>
      <c r="P441" s="182" t="s">
        <v>2718</v>
      </c>
      <c r="Q441" s="182" t="s">
        <v>1886</v>
      </c>
      <c r="R441" s="186">
        <f t="shared" si="53"/>
        <v>3.2985715402219203E-3</v>
      </c>
      <c r="S441" s="186">
        <f t="shared" si="54"/>
        <v>2.0879328204793483E-3</v>
      </c>
      <c r="T441" s="186">
        <f t="shared" si="55"/>
        <v>2.0879328204793483E-3</v>
      </c>
      <c r="U441" s="186">
        <f t="shared" si="56"/>
        <v>3.5381062812064564E-4</v>
      </c>
      <c r="V441" s="187" t="b">
        <f t="shared" si="57"/>
        <v>0</v>
      </c>
      <c r="W441" s="188" t="str">
        <f t="shared" si="58"/>
        <v>357</v>
      </c>
      <c r="X441" s="181" t="s">
        <v>2775</v>
      </c>
      <c r="Y441" s="181" t="b">
        <f t="shared" si="52"/>
        <v>1</v>
      </c>
    </row>
    <row r="442" spans="1:25" s="181" customFormat="1" ht="14.5">
      <c r="A442" s="181" t="s">
        <v>2777</v>
      </c>
      <c r="B442" s="182" t="s">
        <v>2778</v>
      </c>
      <c r="C442" s="182" t="s">
        <v>1877</v>
      </c>
      <c r="D442" s="183">
        <v>357116</v>
      </c>
      <c r="E442" s="184">
        <v>18</v>
      </c>
      <c r="F442" s="184">
        <v>18</v>
      </c>
      <c r="G442" s="184">
        <v>18</v>
      </c>
      <c r="H442" s="184">
        <v>18</v>
      </c>
      <c r="I442" s="184">
        <v>18</v>
      </c>
      <c r="J442" s="184">
        <v>18</v>
      </c>
      <c r="K442" s="184">
        <v>18</v>
      </c>
      <c r="L442" s="184">
        <v>18</v>
      </c>
      <c r="M442" s="185">
        <v>18</v>
      </c>
      <c r="N442" s="182" t="s">
        <v>2716</v>
      </c>
      <c r="O442" s="182" t="s">
        <v>2717</v>
      </c>
      <c r="P442" s="182" t="s">
        <v>2718</v>
      </c>
      <c r="Q442" s="182" t="s">
        <v>1881</v>
      </c>
      <c r="R442" s="186">
        <f t="shared" si="53"/>
        <v>5.3490349300896003E-4</v>
      </c>
      <c r="S442" s="186">
        <f t="shared" si="54"/>
        <v>3.385837006182727E-4</v>
      </c>
      <c r="T442" s="186">
        <f t="shared" si="55"/>
        <v>3.385837006182727E-4</v>
      </c>
      <c r="U442" s="186">
        <f t="shared" si="56"/>
        <v>5.7374696451996588E-5</v>
      </c>
      <c r="V442" s="187" t="b">
        <f t="shared" si="57"/>
        <v>0</v>
      </c>
      <c r="W442" s="188" t="str">
        <f t="shared" si="58"/>
        <v>357</v>
      </c>
      <c r="X442" s="181" t="s">
        <v>2777</v>
      </c>
      <c r="Y442" s="181" t="b">
        <f t="shared" si="52"/>
        <v>1</v>
      </c>
    </row>
    <row r="443" spans="1:25" s="181" customFormat="1" ht="14.5">
      <c r="A443" s="181" t="s">
        <v>2779</v>
      </c>
      <c r="B443" s="182" t="s">
        <v>2780</v>
      </c>
      <c r="C443" s="182" t="s">
        <v>1877</v>
      </c>
      <c r="D443" s="183">
        <v>357118</v>
      </c>
      <c r="E443" s="184">
        <v>52</v>
      </c>
      <c r="F443" s="184">
        <v>52</v>
      </c>
      <c r="G443" s="184">
        <v>52</v>
      </c>
      <c r="H443" s="184">
        <v>52</v>
      </c>
      <c r="I443" s="184">
        <v>52</v>
      </c>
      <c r="J443" s="184">
        <v>52</v>
      </c>
      <c r="K443" s="184">
        <v>52</v>
      </c>
      <c r="L443" s="184">
        <v>52</v>
      </c>
      <c r="M443" s="185">
        <v>52</v>
      </c>
      <c r="N443" s="182" t="s">
        <v>2716</v>
      </c>
      <c r="O443" s="182" t="s">
        <v>2717</v>
      </c>
      <c r="P443" s="182" t="s">
        <v>2718</v>
      </c>
      <c r="Q443" s="182" t="s">
        <v>1886</v>
      </c>
      <c r="R443" s="186">
        <f t="shared" si="53"/>
        <v>1.54527675758144E-3</v>
      </c>
      <c r="S443" s="186">
        <f t="shared" si="54"/>
        <v>9.7813069067501004E-4</v>
      </c>
      <c r="T443" s="186">
        <f t="shared" si="55"/>
        <v>9.7813069067501004E-4</v>
      </c>
      <c r="U443" s="186">
        <f t="shared" si="56"/>
        <v>1.6574912308354572E-4</v>
      </c>
      <c r="V443" s="187" t="b">
        <f t="shared" si="57"/>
        <v>0</v>
      </c>
      <c r="W443" s="188" t="str">
        <f t="shared" si="58"/>
        <v>357</v>
      </c>
      <c r="X443" s="181" t="s">
        <v>2779</v>
      </c>
      <c r="Y443" s="181" t="b">
        <f t="shared" si="52"/>
        <v>1</v>
      </c>
    </row>
    <row r="444" spans="1:25" s="181" customFormat="1" ht="14.5">
      <c r="A444" s="181" t="s">
        <v>2781</v>
      </c>
      <c r="B444" s="182" t="s">
        <v>2782</v>
      </c>
      <c r="C444" s="182" t="s">
        <v>1877</v>
      </c>
      <c r="D444" s="183">
        <v>357119</v>
      </c>
      <c r="E444" s="184">
        <v>1</v>
      </c>
      <c r="F444" s="184">
        <v>1</v>
      </c>
      <c r="G444" s="184">
        <v>1</v>
      </c>
      <c r="H444" s="184">
        <v>1</v>
      </c>
      <c r="I444" s="184">
        <v>1</v>
      </c>
      <c r="J444" s="184">
        <v>0</v>
      </c>
      <c r="K444" s="184">
        <v>0</v>
      </c>
      <c r="L444" s="184"/>
      <c r="M444" s="185"/>
      <c r="N444" s="182" t="s">
        <v>2716</v>
      </c>
      <c r="O444" s="182" t="s">
        <v>2717</v>
      </c>
      <c r="P444" s="182" t="s">
        <v>2718</v>
      </c>
      <c r="Q444" s="182" t="s">
        <v>1886</v>
      </c>
      <c r="R444" s="186">
        <f t="shared" si="53"/>
        <v>0</v>
      </c>
      <c r="S444" s="186">
        <f t="shared" si="54"/>
        <v>0</v>
      </c>
      <c r="T444" s="186">
        <f t="shared" si="55"/>
        <v>0</v>
      </c>
      <c r="U444" s="186">
        <f t="shared" si="56"/>
        <v>0</v>
      </c>
      <c r="V444" s="187" t="b">
        <f t="shared" si="57"/>
        <v>0</v>
      </c>
      <c r="W444" s="188" t="str">
        <f t="shared" si="58"/>
        <v>357</v>
      </c>
      <c r="X444" s="181" t="s">
        <v>2781</v>
      </c>
      <c r="Y444" s="181" t="b">
        <f t="shared" si="52"/>
        <v>1</v>
      </c>
    </row>
    <row r="445" spans="1:25" s="181" customFormat="1" ht="14.5">
      <c r="A445" s="181" t="s">
        <v>2783</v>
      </c>
      <c r="B445" s="182" t="s">
        <v>2784</v>
      </c>
      <c r="C445" s="182" t="s">
        <v>1877</v>
      </c>
      <c r="D445" s="183">
        <v>357120</v>
      </c>
      <c r="E445" s="184">
        <v>75</v>
      </c>
      <c r="F445" s="184">
        <v>75</v>
      </c>
      <c r="G445" s="184">
        <v>75</v>
      </c>
      <c r="H445" s="184">
        <v>75</v>
      </c>
      <c r="I445" s="184">
        <v>77</v>
      </c>
      <c r="J445" s="184">
        <v>78</v>
      </c>
      <c r="K445" s="184">
        <v>78</v>
      </c>
      <c r="L445" s="184">
        <v>81</v>
      </c>
      <c r="M445" s="185">
        <v>81</v>
      </c>
      <c r="N445" s="182" t="s">
        <v>2716</v>
      </c>
      <c r="O445" s="182" t="s">
        <v>2717</v>
      </c>
      <c r="P445" s="182" t="s">
        <v>2718</v>
      </c>
      <c r="Q445" s="182" t="s">
        <v>1881</v>
      </c>
      <c r="R445" s="186">
        <f t="shared" si="53"/>
        <v>2.40706571854032E-3</v>
      </c>
      <c r="S445" s="186">
        <f t="shared" si="54"/>
        <v>1.5236266527822273E-3</v>
      </c>
      <c r="T445" s="186">
        <f t="shared" si="55"/>
        <v>1.5236266527822273E-3</v>
      </c>
      <c r="U445" s="186">
        <f t="shared" si="56"/>
        <v>2.5818613403398463E-4</v>
      </c>
      <c r="V445" s="187" t="b">
        <f t="shared" si="57"/>
        <v>0</v>
      </c>
      <c r="W445" s="188" t="str">
        <f t="shared" si="58"/>
        <v>357</v>
      </c>
      <c r="X445" s="181" t="s">
        <v>2783</v>
      </c>
      <c r="Y445" s="181" t="b">
        <f t="shared" si="52"/>
        <v>1</v>
      </c>
    </row>
    <row r="446" spans="1:25" s="181" customFormat="1" ht="14.5">
      <c r="A446" s="181" t="s">
        <v>2785</v>
      </c>
      <c r="B446" s="182" t="s">
        <v>2786</v>
      </c>
      <c r="C446" s="182" t="s">
        <v>1877</v>
      </c>
      <c r="D446" s="183">
        <v>357121</v>
      </c>
      <c r="E446" s="184">
        <v>48</v>
      </c>
      <c r="F446" s="184">
        <v>48</v>
      </c>
      <c r="G446" s="184">
        <v>48</v>
      </c>
      <c r="H446" s="184">
        <v>48</v>
      </c>
      <c r="I446" s="184">
        <v>49</v>
      </c>
      <c r="J446" s="184">
        <v>49</v>
      </c>
      <c r="K446" s="184">
        <v>49</v>
      </c>
      <c r="L446" s="184">
        <v>37</v>
      </c>
      <c r="M446" s="185">
        <v>38</v>
      </c>
      <c r="N446" s="182" t="s">
        <v>2716</v>
      </c>
      <c r="O446" s="182" t="s">
        <v>2717</v>
      </c>
      <c r="P446" s="182" t="s">
        <v>2718</v>
      </c>
      <c r="Q446" s="182" t="s">
        <v>1881</v>
      </c>
      <c r="R446" s="186">
        <f t="shared" si="53"/>
        <v>1.1292407074633601E-3</v>
      </c>
      <c r="S446" s="186">
        <f t="shared" si="54"/>
        <v>7.1478781241635352E-4</v>
      </c>
      <c r="T446" s="186">
        <f t="shared" si="55"/>
        <v>7.1478781241635352E-4</v>
      </c>
      <c r="U446" s="186">
        <f t="shared" si="56"/>
        <v>1.2112435917643725E-4</v>
      </c>
      <c r="V446" s="187" t="b">
        <f t="shared" si="57"/>
        <v>0</v>
      </c>
      <c r="W446" s="188" t="str">
        <f t="shared" si="58"/>
        <v>357</v>
      </c>
      <c r="X446" s="181" t="s">
        <v>2785</v>
      </c>
      <c r="Y446" s="181" t="b">
        <f t="shared" si="52"/>
        <v>1</v>
      </c>
    </row>
    <row r="447" spans="1:25" s="181" customFormat="1" ht="14.5">
      <c r="A447" s="181" t="s">
        <v>2787</v>
      </c>
      <c r="B447" s="182" t="s">
        <v>2788</v>
      </c>
      <c r="C447" s="182" t="s">
        <v>1877</v>
      </c>
      <c r="D447" s="183">
        <v>357122</v>
      </c>
      <c r="E447" s="184">
        <v>45</v>
      </c>
      <c r="F447" s="184">
        <v>45</v>
      </c>
      <c r="G447" s="184">
        <v>45</v>
      </c>
      <c r="H447" s="184">
        <v>45</v>
      </c>
      <c r="I447" s="184">
        <v>45</v>
      </c>
      <c r="J447" s="184">
        <v>45</v>
      </c>
      <c r="K447" s="184">
        <v>45</v>
      </c>
      <c r="L447" s="184">
        <v>45</v>
      </c>
      <c r="M447" s="185">
        <v>45</v>
      </c>
      <c r="N447" s="182" t="s">
        <v>2716</v>
      </c>
      <c r="O447" s="182" t="s">
        <v>2717</v>
      </c>
      <c r="P447" s="182" t="s">
        <v>2718</v>
      </c>
      <c r="Q447" s="182" t="s">
        <v>1881</v>
      </c>
      <c r="R447" s="186">
        <f t="shared" si="53"/>
        <v>1.3372587325224002E-3</v>
      </c>
      <c r="S447" s="186">
        <f t="shared" si="54"/>
        <v>8.4645925154568178E-4</v>
      </c>
      <c r="T447" s="186">
        <f t="shared" si="55"/>
        <v>8.4645925154568178E-4</v>
      </c>
      <c r="U447" s="186">
        <f t="shared" si="56"/>
        <v>1.4343674112999148E-4</v>
      </c>
      <c r="V447" s="187" t="b">
        <f t="shared" si="57"/>
        <v>0</v>
      </c>
      <c r="W447" s="188" t="str">
        <f t="shared" si="58"/>
        <v>357</v>
      </c>
      <c r="X447" s="181" t="s">
        <v>2787</v>
      </c>
      <c r="Y447" s="181" t="b">
        <f t="shared" si="52"/>
        <v>1</v>
      </c>
    </row>
    <row r="448" spans="1:25" s="181" customFormat="1" ht="14.5">
      <c r="A448" s="181" t="s">
        <v>2789</v>
      </c>
      <c r="B448" s="182" t="s">
        <v>2790</v>
      </c>
      <c r="C448" s="182" t="s">
        <v>1877</v>
      </c>
      <c r="D448" s="183">
        <v>357123</v>
      </c>
      <c r="E448" s="184">
        <v>457</v>
      </c>
      <c r="F448" s="184">
        <v>453</v>
      </c>
      <c r="G448" s="184">
        <v>451</v>
      </c>
      <c r="H448" s="184">
        <v>450</v>
      </c>
      <c r="I448" s="184">
        <v>449</v>
      </c>
      <c r="J448" s="184">
        <v>448</v>
      </c>
      <c r="K448" s="184">
        <v>448</v>
      </c>
      <c r="L448" s="184">
        <v>448</v>
      </c>
      <c r="M448" s="185">
        <v>438</v>
      </c>
      <c r="N448" s="182" t="s">
        <v>2716</v>
      </c>
      <c r="O448" s="182" t="s">
        <v>2717</v>
      </c>
      <c r="P448" s="182" t="s">
        <v>2718</v>
      </c>
      <c r="Q448" s="182" t="s">
        <v>1881</v>
      </c>
      <c r="R448" s="186">
        <f t="shared" si="53"/>
        <v>1.3015984996551362E-2</v>
      </c>
      <c r="S448" s="186">
        <f t="shared" si="54"/>
        <v>8.2388700483779689E-3</v>
      </c>
      <c r="T448" s="186">
        <f t="shared" si="55"/>
        <v>8.2388700483779689E-3</v>
      </c>
      <c r="U448" s="186">
        <f t="shared" si="56"/>
        <v>1.3961176136652504E-3</v>
      </c>
      <c r="V448" s="187" t="b">
        <f t="shared" si="57"/>
        <v>0</v>
      </c>
      <c r="W448" s="188" t="str">
        <f t="shared" si="58"/>
        <v>357</v>
      </c>
      <c r="X448" s="181" t="s">
        <v>2789</v>
      </c>
      <c r="Y448" s="181" t="b">
        <f t="shared" si="52"/>
        <v>1</v>
      </c>
    </row>
    <row r="449" spans="1:25" s="181" customFormat="1" ht="14.5">
      <c r="A449" s="181" t="s">
        <v>2791</v>
      </c>
      <c r="B449" s="182" t="s">
        <v>2792</v>
      </c>
      <c r="C449" s="182" t="s">
        <v>1877</v>
      </c>
      <c r="D449" s="183">
        <v>357124</v>
      </c>
      <c r="E449" s="184">
        <v>20</v>
      </c>
      <c r="F449" s="184">
        <v>20</v>
      </c>
      <c r="G449" s="184">
        <v>20</v>
      </c>
      <c r="H449" s="184">
        <v>21</v>
      </c>
      <c r="I449" s="184">
        <v>21</v>
      </c>
      <c r="J449" s="184">
        <v>21</v>
      </c>
      <c r="K449" s="184">
        <v>21</v>
      </c>
      <c r="L449" s="184">
        <v>21</v>
      </c>
      <c r="M449" s="185">
        <v>21</v>
      </c>
      <c r="N449" s="182" t="s">
        <v>2716</v>
      </c>
      <c r="O449" s="182" t="s">
        <v>2717</v>
      </c>
      <c r="P449" s="182" t="s">
        <v>2718</v>
      </c>
      <c r="Q449" s="182" t="s">
        <v>1886</v>
      </c>
      <c r="R449" s="186">
        <f t="shared" si="53"/>
        <v>6.2405407517712003E-4</v>
      </c>
      <c r="S449" s="186">
        <f t="shared" si="54"/>
        <v>3.9501431738798483E-4</v>
      </c>
      <c r="T449" s="186">
        <f t="shared" si="55"/>
        <v>3.9501431738798483E-4</v>
      </c>
      <c r="U449" s="186">
        <f t="shared" si="56"/>
        <v>6.6937145860662686E-5</v>
      </c>
      <c r="V449" s="187" t="b">
        <f t="shared" si="57"/>
        <v>0</v>
      </c>
      <c r="W449" s="188" t="str">
        <f t="shared" si="58"/>
        <v>357</v>
      </c>
      <c r="X449" s="181" t="s">
        <v>2791</v>
      </c>
      <c r="Y449" s="181" t="b">
        <f t="shared" si="52"/>
        <v>1</v>
      </c>
    </row>
    <row r="450" spans="1:25" s="181" customFormat="1" ht="14.5">
      <c r="A450" s="181" t="s">
        <v>2793</v>
      </c>
      <c r="B450" s="182" t="s">
        <v>2794</v>
      </c>
      <c r="C450" s="182" t="s">
        <v>1877</v>
      </c>
      <c r="D450" s="183">
        <v>357125</v>
      </c>
      <c r="E450" s="184">
        <v>26</v>
      </c>
      <c r="F450" s="184">
        <v>26</v>
      </c>
      <c r="G450" s="184">
        <v>27</v>
      </c>
      <c r="H450" s="184">
        <v>28</v>
      </c>
      <c r="I450" s="184">
        <v>28</v>
      </c>
      <c r="J450" s="184">
        <v>28</v>
      </c>
      <c r="K450" s="184">
        <v>28</v>
      </c>
      <c r="L450" s="184">
        <v>28</v>
      </c>
      <c r="M450" s="185">
        <v>29</v>
      </c>
      <c r="N450" s="182" t="s">
        <v>2716</v>
      </c>
      <c r="O450" s="182" t="s">
        <v>2717</v>
      </c>
      <c r="P450" s="182" t="s">
        <v>2718</v>
      </c>
      <c r="Q450" s="182" t="s">
        <v>1881</v>
      </c>
      <c r="R450" s="186">
        <f t="shared" si="53"/>
        <v>8.6178896095888012E-4</v>
      </c>
      <c r="S450" s="186">
        <f t="shared" si="54"/>
        <v>5.4549596210721714E-4</v>
      </c>
      <c r="T450" s="186">
        <f t="shared" si="55"/>
        <v>5.4549596210721714E-4</v>
      </c>
      <c r="U450" s="186">
        <f t="shared" si="56"/>
        <v>9.2437010950438957E-5</v>
      </c>
      <c r="V450" s="187" t="b">
        <f t="shared" si="57"/>
        <v>0</v>
      </c>
      <c r="W450" s="188" t="str">
        <f t="shared" si="58"/>
        <v>357</v>
      </c>
      <c r="X450" s="181" t="s">
        <v>2793</v>
      </c>
      <c r="Y450" s="181" t="b">
        <f t="shared" si="52"/>
        <v>1</v>
      </c>
    </row>
    <row r="451" spans="1:25" s="181" customFormat="1" ht="14.5">
      <c r="A451" s="181" t="s">
        <v>2795</v>
      </c>
      <c r="B451" s="182" t="s">
        <v>2796</v>
      </c>
      <c r="C451" s="182" t="s">
        <v>1877</v>
      </c>
      <c r="D451" s="183">
        <v>357126</v>
      </c>
      <c r="E451" s="184">
        <v>147</v>
      </c>
      <c r="F451" s="184">
        <v>147</v>
      </c>
      <c r="G451" s="184">
        <v>147</v>
      </c>
      <c r="H451" s="184">
        <v>144</v>
      </c>
      <c r="I451" s="184">
        <v>143</v>
      </c>
      <c r="J451" s="184">
        <v>145</v>
      </c>
      <c r="K451" s="184">
        <v>144</v>
      </c>
      <c r="L451" s="184">
        <v>143</v>
      </c>
      <c r="M451" s="185">
        <v>141</v>
      </c>
      <c r="N451" s="182" t="s">
        <v>2716</v>
      </c>
      <c r="O451" s="182" t="s">
        <v>2717</v>
      </c>
      <c r="P451" s="182" t="s">
        <v>2718</v>
      </c>
      <c r="Q451" s="182" t="s">
        <v>1886</v>
      </c>
      <c r="R451" s="186">
        <f t="shared" si="53"/>
        <v>4.1900773619035206E-3</v>
      </c>
      <c r="S451" s="186">
        <f t="shared" si="54"/>
        <v>2.6522389881764694E-3</v>
      </c>
      <c r="T451" s="186">
        <f t="shared" si="55"/>
        <v>2.6522389881764694E-3</v>
      </c>
      <c r="U451" s="186">
        <f t="shared" si="56"/>
        <v>4.4943512220730665E-4</v>
      </c>
      <c r="V451" s="187" t="b">
        <f t="shared" si="57"/>
        <v>0</v>
      </c>
      <c r="W451" s="188" t="str">
        <f t="shared" si="58"/>
        <v>357</v>
      </c>
      <c r="X451" s="181" t="s">
        <v>2795</v>
      </c>
      <c r="Y451" s="181" t="b">
        <f t="shared" ref="Y451:Y514" si="59">X451=A451</f>
        <v>1</v>
      </c>
    </row>
    <row r="452" spans="1:25" s="181" customFormat="1" ht="14.5">
      <c r="A452" s="181" t="s">
        <v>2797</v>
      </c>
      <c r="B452" s="182" t="s">
        <v>2798</v>
      </c>
      <c r="C452" s="182" t="s">
        <v>1877</v>
      </c>
      <c r="D452" s="183">
        <v>357127</v>
      </c>
      <c r="E452" s="184">
        <v>47</v>
      </c>
      <c r="F452" s="184">
        <v>47</v>
      </c>
      <c r="G452" s="184">
        <v>47</v>
      </c>
      <c r="H452" s="184">
        <v>47</v>
      </c>
      <c r="I452" s="184">
        <v>47</v>
      </c>
      <c r="J452" s="184">
        <v>47</v>
      </c>
      <c r="K452" s="184">
        <v>47</v>
      </c>
      <c r="L452" s="184">
        <v>47</v>
      </c>
      <c r="M452" s="185">
        <v>47</v>
      </c>
      <c r="N452" s="182" t="s">
        <v>2716</v>
      </c>
      <c r="O452" s="182" t="s">
        <v>2717</v>
      </c>
      <c r="P452" s="182" t="s">
        <v>2718</v>
      </c>
      <c r="Q452" s="182" t="s">
        <v>1886</v>
      </c>
      <c r="R452" s="186">
        <f t="shared" si="53"/>
        <v>1.39669245396784E-3</v>
      </c>
      <c r="S452" s="186">
        <f t="shared" si="54"/>
        <v>8.840796627254899E-4</v>
      </c>
      <c r="T452" s="186">
        <f t="shared" si="55"/>
        <v>8.840796627254899E-4</v>
      </c>
      <c r="U452" s="186">
        <f t="shared" si="56"/>
        <v>1.4981170740243553E-4</v>
      </c>
      <c r="V452" s="187" t="b">
        <f t="shared" si="57"/>
        <v>0</v>
      </c>
      <c r="W452" s="188" t="str">
        <f t="shared" si="58"/>
        <v>357</v>
      </c>
      <c r="X452" s="181" t="s">
        <v>2797</v>
      </c>
      <c r="Y452" s="181" t="b">
        <f t="shared" si="59"/>
        <v>1</v>
      </c>
    </row>
    <row r="453" spans="1:25" s="181" customFormat="1" ht="14.5">
      <c r="A453" s="181" t="s">
        <v>2799</v>
      </c>
      <c r="B453" s="182" t="s">
        <v>2800</v>
      </c>
      <c r="C453" s="182" t="s">
        <v>1877</v>
      </c>
      <c r="D453" s="183">
        <v>357129</v>
      </c>
      <c r="E453" s="184">
        <v>13</v>
      </c>
      <c r="F453" s="184">
        <v>13</v>
      </c>
      <c r="G453" s="184">
        <v>14</v>
      </c>
      <c r="H453" s="184">
        <v>14</v>
      </c>
      <c r="I453" s="184">
        <v>14</v>
      </c>
      <c r="J453" s="184">
        <v>14</v>
      </c>
      <c r="K453" s="184">
        <v>14</v>
      </c>
      <c r="L453" s="184">
        <v>13</v>
      </c>
      <c r="M453" s="185">
        <v>14</v>
      </c>
      <c r="N453" s="182" t="s">
        <v>2716</v>
      </c>
      <c r="O453" s="182" t="s">
        <v>2717</v>
      </c>
      <c r="P453" s="182" t="s">
        <v>2718</v>
      </c>
      <c r="Q453" s="182" t="s">
        <v>1881</v>
      </c>
      <c r="R453" s="186">
        <f t="shared" si="53"/>
        <v>4.1603605011808004E-4</v>
      </c>
      <c r="S453" s="186">
        <f t="shared" si="54"/>
        <v>2.6334287825865657E-4</v>
      </c>
      <c r="T453" s="186">
        <f t="shared" si="55"/>
        <v>2.6334287825865657E-4</v>
      </c>
      <c r="U453" s="186">
        <f t="shared" si="56"/>
        <v>4.462476390710846E-5</v>
      </c>
      <c r="V453" s="187" t="b">
        <f t="shared" si="57"/>
        <v>0</v>
      </c>
      <c r="W453" s="188" t="str">
        <f t="shared" si="58"/>
        <v>357</v>
      </c>
      <c r="X453" s="181" t="s">
        <v>2799</v>
      </c>
      <c r="Y453" s="181" t="b">
        <f t="shared" si="59"/>
        <v>1</v>
      </c>
    </row>
    <row r="454" spans="1:25" s="181" customFormat="1" ht="14.5">
      <c r="A454" s="181" t="s">
        <v>2801</v>
      </c>
      <c r="B454" s="182" t="s">
        <v>2802</v>
      </c>
      <c r="C454" s="182" t="s">
        <v>1877</v>
      </c>
      <c r="D454" s="183">
        <v>357130</v>
      </c>
      <c r="E454" s="184">
        <v>11.5</v>
      </c>
      <c r="F454" s="184">
        <v>11.5</v>
      </c>
      <c r="G454" s="184">
        <v>11.5</v>
      </c>
      <c r="H454" s="184">
        <v>10.5</v>
      </c>
      <c r="I454" s="184">
        <v>10.5</v>
      </c>
      <c r="J454" s="184">
        <v>10.5</v>
      </c>
      <c r="K454" s="184">
        <v>11.5</v>
      </c>
      <c r="L454" s="184">
        <v>11.5</v>
      </c>
      <c r="M454" s="185">
        <v>11.5</v>
      </c>
      <c r="N454" s="182" t="s">
        <v>2716</v>
      </c>
      <c r="O454" s="182" t="s">
        <v>2717</v>
      </c>
      <c r="P454" s="182" t="s">
        <v>2718</v>
      </c>
      <c r="Q454" s="182" t="s">
        <v>1881</v>
      </c>
      <c r="R454" s="186">
        <f t="shared" si="53"/>
        <v>3.4174389831128E-4</v>
      </c>
      <c r="S454" s="186">
        <f t="shared" si="54"/>
        <v>2.1631736428389645E-4</v>
      </c>
      <c r="T454" s="186">
        <f t="shared" si="55"/>
        <v>2.1631736428389645E-4</v>
      </c>
      <c r="U454" s="186">
        <f t="shared" si="56"/>
        <v>3.665605606655338E-5</v>
      </c>
      <c r="V454" s="187" t="b">
        <f t="shared" si="57"/>
        <v>0</v>
      </c>
      <c r="W454" s="188" t="str">
        <f t="shared" si="58"/>
        <v>357</v>
      </c>
      <c r="X454" s="181" t="s">
        <v>2801</v>
      </c>
      <c r="Y454" s="181" t="b">
        <f t="shared" si="59"/>
        <v>1</v>
      </c>
    </row>
    <row r="455" spans="1:25" s="181" customFormat="1" ht="14.5">
      <c r="A455" s="181" t="s">
        <v>2803</v>
      </c>
      <c r="B455" s="182" t="s">
        <v>2804</v>
      </c>
      <c r="C455" s="182" t="s">
        <v>1877</v>
      </c>
      <c r="D455" s="183">
        <v>357131</v>
      </c>
      <c r="E455" s="184">
        <v>98</v>
      </c>
      <c r="F455" s="184">
        <v>98</v>
      </c>
      <c r="G455" s="184">
        <v>98</v>
      </c>
      <c r="H455" s="184">
        <v>98</v>
      </c>
      <c r="I455" s="184">
        <v>96</v>
      </c>
      <c r="J455" s="184">
        <v>97</v>
      </c>
      <c r="K455" s="184">
        <v>97</v>
      </c>
      <c r="L455" s="184">
        <v>97</v>
      </c>
      <c r="M455" s="185">
        <v>97</v>
      </c>
      <c r="N455" s="182" t="s">
        <v>2716</v>
      </c>
      <c r="O455" s="182" t="s">
        <v>2717</v>
      </c>
      <c r="P455" s="182" t="s">
        <v>2718</v>
      </c>
      <c r="Q455" s="182" t="s">
        <v>1881</v>
      </c>
      <c r="R455" s="186">
        <f t="shared" si="53"/>
        <v>2.8825354901038402E-3</v>
      </c>
      <c r="S455" s="186">
        <f t="shared" si="54"/>
        <v>1.8245899422206918E-3</v>
      </c>
      <c r="T455" s="186">
        <f t="shared" si="55"/>
        <v>1.8245899422206918E-3</v>
      </c>
      <c r="U455" s="186">
        <f t="shared" si="56"/>
        <v>3.0918586421353717E-4</v>
      </c>
      <c r="V455" s="187" t="b">
        <f t="shared" si="57"/>
        <v>0</v>
      </c>
      <c r="W455" s="188" t="str">
        <f t="shared" si="58"/>
        <v>357</v>
      </c>
      <c r="X455" s="181" t="s">
        <v>2803</v>
      </c>
      <c r="Y455" s="181" t="b">
        <f t="shared" si="59"/>
        <v>1</v>
      </c>
    </row>
    <row r="456" spans="1:25" s="181" customFormat="1" ht="14.5">
      <c r="A456" s="181" t="s">
        <v>2805</v>
      </c>
      <c r="B456" s="182" t="s">
        <v>2806</v>
      </c>
      <c r="C456" s="182" t="s">
        <v>1877</v>
      </c>
      <c r="D456" s="183">
        <v>340715</v>
      </c>
      <c r="E456" s="184">
        <v>322</v>
      </c>
      <c r="F456" s="184">
        <v>323</v>
      </c>
      <c r="G456" s="184">
        <v>329</v>
      </c>
      <c r="H456" s="184">
        <v>328</v>
      </c>
      <c r="I456" s="184">
        <v>328</v>
      </c>
      <c r="J456" s="184">
        <v>310</v>
      </c>
      <c r="K456" s="184">
        <v>309</v>
      </c>
      <c r="L456" s="184">
        <v>308</v>
      </c>
      <c r="M456" s="185">
        <v>308</v>
      </c>
      <c r="N456" s="190" t="s">
        <v>2716</v>
      </c>
      <c r="O456" s="190" t="s">
        <v>2717</v>
      </c>
      <c r="P456" s="190" t="s">
        <v>2718</v>
      </c>
      <c r="Q456" s="190" t="s">
        <v>1881</v>
      </c>
      <c r="R456" s="186">
        <f t="shared" si="53"/>
        <v>9.1527931025977612E-3</v>
      </c>
      <c r="S456" s="186">
        <f t="shared" si="54"/>
        <v>5.7935433216904442E-3</v>
      </c>
      <c r="T456" s="186">
        <f t="shared" si="55"/>
        <v>5.7935433216904442E-3</v>
      </c>
      <c r="U456" s="186">
        <f t="shared" si="56"/>
        <v>9.8174480595638615E-4</v>
      </c>
      <c r="V456" s="187" t="b">
        <f t="shared" si="57"/>
        <v>0</v>
      </c>
      <c r="W456" s="188" t="str">
        <f t="shared" si="58"/>
        <v>340</v>
      </c>
      <c r="X456" s="181" t="s">
        <v>2805</v>
      </c>
      <c r="Y456" s="181" t="b">
        <f t="shared" si="59"/>
        <v>1</v>
      </c>
    </row>
    <row r="457" spans="1:25" s="181" customFormat="1" ht="14.5">
      <c r="B457" s="182"/>
      <c r="C457" s="182"/>
      <c r="D457" s="183"/>
      <c r="E457" s="184"/>
      <c r="F457" s="184"/>
      <c r="G457" s="184">
        <v>1</v>
      </c>
      <c r="H457" s="184">
        <v>1</v>
      </c>
      <c r="I457" s="184">
        <v>1</v>
      </c>
      <c r="J457" s="184">
        <v>1</v>
      </c>
      <c r="K457" s="184">
        <v>1</v>
      </c>
      <c r="L457" s="184">
        <v>1</v>
      </c>
      <c r="M457" s="185">
        <v>19</v>
      </c>
      <c r="N457" s="190"/>
      <c r="O457" s="190"/>
      <c r="P457" s="190"/>
      <c r="Q457" s="190"/>
      <c r="R457" s="186"/>
      <c r="S457" s="186"/>
      <c r="T457" s="186"/>
      <c r="U457" s="186"/>
      <c r="V457" s="187"/>
      <c r="W457" s="188"/>
      <c r="X457" s="181" t="s">
        <v>2807</v>
      </c>
      <c r="Y457" s="181" t="b">
        <f t="shared" si="59"/>
        <v>0</v>
      </c>
    </row>
    <row r="458" spans="1:25" s="181" customFormat="1" ht="14.5">
      <c r="B458" s="182"/>
      <c r="C458" s="182"/>
      <c r="D458" s="183"/>
      <c r="E458" s="184"/>
      <c r="F458" s="184"/>
      <c r="G458" s="184"/>
      <c r="H458" s="184"/>
      <c r="I458" s="184"/>
      <c r="J458" s="184"/>
      <c r="K458" s="184"/>
      <c r="L458" s="184"/>
      <c r="M458" s="185">
        <v>10</v>
      </c>
      <c r="N458" s="190"/>
      <c r="O458" s="190"/>
      <c r="P458" s="190"/>
      <c r="Q458" s="190"/>
      <c r="R458" s="186"/>
      <c r="S458" s="186"/>
      <c r="T458" s="186"/>
      <c r="U458" s="186"/>
      <c r="V458" s="187"/>
      <c r="W458" s="188"/>
      <c r="X458" s="181" t="s">
        <v>2808</v>
      </c>
      <c r="Y458" s="181" t="b">
        <f t="shared" si="59"/>
        <v>0</v>
      </c>
    </row>
    <row r="459" spans="1:25" s="181" customFormat="1" ht="14.5">
      <c r="A459" s="181" t="s">
        <v>2809</v>
      </c>
      <c r="B459" s="182" t="s">
        <v>2810</v>
      </c>
      <c r="C459" s="182" t="s">
        <v>1877</v>
      </c>
      <c r="D459" s="183">
        <v>385100</v>
      </c>
      <c r="E459" s="184">
        <v>4997.8</v>
      </c>
      <c r="F459" s="184">
        <v>4995.3</v>
      </c>
      <c r="G459" s="184">
        <v>4996.1000000000004</v>
      </c>
      <c r="H459" s="184">
        <v>4995.3</v>
      </c>
      <c r="I459" s="184">
        <v>4994.3</v>
      </c>
      <c r="J459" s="184">
        <v>4992.3</v>
      </c>
      <c r="K459" s="184">
        <v>4994.1000000000004</v>
      </c>
      <c r="L459" s="184">
        <v>4995.1000000000004</v>
      </c>
      <c r="M459" s="185">
        <v>4988.1000000000004</v>
      </c>
      <c r="N459" s="182" t="s">
        <v>2716</v>
      </c>
      <c r="O459" s="182" t="s">
        <v>2717</v>
      </c>
      <c r="P459" s="182" t="s">
        <v>2811</v>
      </c>
      <c r="Q459" s="182" t="s">
        <v>1886</v>
      </c>
      <c r="R459" s="186">
        <f t="shared" ref="R459:R465" si="60">M459/SUMIFS($M:$M,$P:$P,$P459)</f>
        <v>0.29187756367870704</v>
      </c>
      <c r="S459" s="186">
        <f t="shared" ref="S459:S465" si="61">M459/SUMIFS($M:$M,$O:$O,$O459)</f>
        <v>9.3827186503000343E-2</v>
      </c>
      <c r="T459" s="186">
        <f t="shared" ref="T459:T465" si="62">M459/SUMIFS(M:M,$N:$N,N459)</f>
        <v>9.3827186503000343E-2</v>
      </c>
      <c r="U459" s="186">
        <f t="shared" ref="U459:U465" si="63">M459/$M$669</f>
        <v>1.5899484631789123E-2</v>
      </c>
      <c r="V459" s="187" t="b">
        <f t="shared" ref="V459:V523" si="64">IF(AND($W$1=856,$P459="MD"),TRUE,IF($W$1=LEFT($D459,3),TRUE,FALSE))</f>
        <v>0</v>
      </c>
      <c r="W459" s="188" t="str">
        <f t="shared" ref="W459:W523" si="65">+LEFT(D459,3)</f>
        <v>385</v>
      </c>
      <c r="X459" s="181" t="s">
        <v>2809</v>
      </c>
      <c r="Y459" s="181" t="b">
        <f t="shared" si="59"/>
        <v>1</v>
      </c>
    </row>
    <row r="460" spans="1:25" s="181" customFormat="1" ht="14.5">
      <c r="A460" s="181" t="s">
        <v>2812</v>
      </c>
      <c r="B460" s="182" t="s">
        <v>2813</v>
      </c>
      <c r="C460" s="182" t="s">
        <v>1877</v>
      </c>
      <c r="D460" s="183">
        <v>385101</v>
      </c>
      <c r="E460" s="184">
        <v>4866.3</v>
      </c>
      <c r="F460" s="184">
        <v>4871.3</v>
      </c>
      <c r="G460" s="184">
        <v>4869.1000000000004</v>
      </c>
      <c r="H460" s="184">
        <v>4870.3</v>
      </c>
      <c r="I460" s="184">
        <v>4868.3</v>
      </c>
      <c r="J460" s="184">
        <v>4865.3</v>
      </c>
      <c r="K460" s="184">
        <v>4868.1000000000004</v>
      </c>
      <c r="L460" s="184">
        <v>4869.1000000000004</v>
      </c>
      <c r="M460" s="185">
        <v>4867.1000000000004</v>
      </c>
      <c r="N460" s="182" t="s">
        <v>2716</v>
      </c>
      <c r="O460" s="182" t="s">
        <v>2717</v>
      </c>
      <c r="P460" s="182" t="s">
        <v>2811</v>
      </c>
      <c r="Q460" s="182" t="s">
        <v>1881</v>
      </c>
      <c r="R460" s="186">
        <f t="shared" si="60"/>
        <v>0.28479727555194068</v>
      </c>
      <c r="S460" s="186">
        <f t="shared" si="61"/>
        <v>9.155115162662196E-2</v>
      </c>
      <c r="T460" s="186">
        <f t="shared" si="62"/>
        <v>9.155115162662196E-2</v>
      </c>
      <c r="U460" s="186">
        <f t="shared" si="63"/>
        <v>1.5513799172306256E-2</v>
      </c>
      <c r="V460" s="187" t="b">
        <f t="shared" si="64"/>
        <v>0</v>
      </c>
      <c r="W460" s="188" t="str">
        <f t="shared" si="65"/>
        <v>385</v>
      </c>
      <c r="X460" s="181" t="s">
        <v>2812</v>
      </c>
      <c r="Y460" s="181" t="b">
        <f t="shared" si="59"/>
        <v>1</v>
      </c>
    </row>
    <row r="461" spans="1:25" s="181" customFormat="1" ht="14.5">
      <c r="A461" s="181" t="s">
        <v>2814</v>
      </c>
      <c r="B461" s="182" t="s">
        <v>2815</v>
      </c>
      <c r="C461" s="182" t="s">
        <v>1877</v>
      </c>
      <c r="D461" s="183">
        <v>385103</v>
      </c>
      <c r="E461" s="184">
        <v>700</v>
      </c>
      <c r="F461" s="184">
        <v>698</v>
      </c>
      <c r="G461" s="184">
        <v>696</v>
      </c>
      <c r="H461" s="184">
        <v>694</v>
      </c>
      <c r="I461" s="184">
        <v>688</v>
      </c>
      <c r="J461" s="184">
        <v>690</v>
      </c>
      <c r="K461" s="184">
        <v>685</v>
      </c>
      <c r="L461" s="184">
        <v>682</v>
      </c>
      <c r="M461" s="185">
        <v>683</v>
      </c>
      <c r="N461" s="182" t="s">
        <v>2716</v>
      </c>
      <c r="O461" s="182" t="s">
        <v>2717</v>
      </c>
      <c r="P461" s="182" t="s">
        <v>2811</v>
      </c>
      <c r="Q461" s="182" t="s">
        <v>1881</v>
      </c>
      <c r="R461" s="186">
        <f t="shared" si="60"/>
        <v>3.9965593310590589E-2</v>
      </c>
      <c r="S461" s="186">
        <f t="shared" si="61"/>
        <v>1.284737041790446E-2</v>
      </c>
      <c r="T461" s="186">
        <f t="shared" si="62"/>
        <v>1.284737041790446E-2</v>
      </c>
      <c r="U461" s="186">
        <f t="shared" si="63"/>
        <v>2.1770509820396482E-3</v>
      </c>
      <c r="V461" s="187" t="b">
        <f t="shared" si="64"/>
        <v>0</v>
      </c>
      <c r="W461" s="188" t="str">
        <f t="shared" si="65"/>
        <v>385</v>
      </c>
      <c r="X461" s="181" t="s">
        <v>2814</v>
      </c>
      <c r="Y461" s="181" t="b">
        <f t="shared" si="59"/>
        <v>1</v>
      </c>
    </row>
    <row r="462" spans="1:25" s="181" customFormat="1" ht="14.5">
      <c r="A462" s="181" t="s">
        <v>2816</v>
      </c>
      <c r="B462" s="182" t="s">
        <v>2817</v>
      </c>
      <c r="C462" s="182" t="s">
        <v>1877</v>
      </c>
      <c r="D462" s="183">
        <v>385104</v>
      </c>
      <c r="E462" s="184">
        <v>261</v>
      </c>
      <c r="F462" s="184">
        <v>263</v>
      </c>
      <c r="G462" s="184">
        <v>263</v>
      </c>
      <c r="H462" s="184">
        <v>263</v>
      </c>
      <c r="I462" s="184">
        <v>263</v>
      </c>
      <c r="J462" s="184">
        <v>269.5</v>
      </c>
      <c r="K462" s="184">
        <v>269.5</v>
      </c>
      <c r="L462" s="184">
        <v>271.5</v>
      </c>
      <c r="M462" s="185">
        <v>271.5</v>
      </c>
      <c r="N462" s="182" t="s">
        <v>2716</v>
      </c>
      <c r="O462" s="182" t="s">
        <v>2717</v>
      </c>
      <c r="P462" s="182" t="s">
        <v>2811</v>
      </c>
      <c r="Q462" s="182" t="s">
        <v>1886</v>
      </c>
      <c r="R462" s="186">
        <f t="shared" si="60"/>
        <v>1.5886762201794063E-2</v>
      </c>
      <c r="S462" s="186">
        <f t="shared" si="61"/>
        <v>5.1069708176589464E-3</v>
      </c>
      <c r="T462" s="186">
        <f t="shared" si="62"/>
        <v>5.1069708176589464E-3</v>
      </c>
      <c r="U462" s="186">
        <f t="shared" si="63"/>
        <v>8.6540167148428193E-4</v>
      </c>
      <c r="V462" s="187" t="b">
        <f t="shared" si="64"/>
        <v>0</v>
      </c>
      <c r="W462" s="188" t="str">
        <f t="shared" si="65"/>
        <v>385</v>
      </c>
      <c r="X462" s="181" t="s">
        <v>2816</v>
      </c>
      <c r="Y462" s="181" t="b">
        <f t="shared" si="59"/>
        <v>1</v>
      </c>
    </row>
    <row r="463" spans="1:25" s="181" customFormat="1" ht="14.5">
      <c r="A463" s="181" t="s">
        <v>2818</v>
      </c>
      <c r="B463" s="182" t="s">
        <v>2819</v>
      </c>
      <c r="C463" s="182" t="s">
        <v>1877</v>
      </c>
      <c r="D463" s="183">
        <v>385105</v>
      </c>
      <c r="E463" s="184">
        <v>17</v>
      </c>
      <c r="F463" s="184">
        <v>17</v>
      </c>
      <c r="G463" s="184">
        <v>18</v>
      </c>
      <c r="H463" s="184">
        <v>18</v>
      </c>
      <c r="I463" s="184">
        <v>18</v>
      </c>
      <c r="J463" s="184">
        <v>18</v>
      </c>
      <c r="K463" s="184">
        <v>18</v>
      </c>
      <c r="L463" s="184">
        <v>18</v>
      </c>
      <c r="M463" s="185">
        <v>18</v>
      </c>
      <c r="N463" s="182" t="s">
        <v>2716</v>
      </c>
      <c r="O463" s="182" t="s">
        <v>2717</v>
      </c>
      <c r="P463" s="182" t="s">
        <v>2811</v>
      </c>
      <c r="Q463" s="182" t="s">
        <v>1886</v>
      </c>
      <c r="R463" s="186">
        <f t="shared" si="60"/>
        <v>1.0532660023288881E-3</v>
      </c>
      <c r="S463" s="186">
        <f t="shared" si="61"/>
        <v>3.385837006182727E-4</v>
      </c>
      <c r="T463" s="186">
        <f t="shared" si="62"/>
        <v>3.385837006182727E-4</v>
      </c>
      <c r="U463" s="186">
        <f t="shared" si="63"/>
        <v>5.7374696451996588E-5</v>
      </c>
      <c r="V463" s="187" t="b">
        <f t="shared" si="64"/>
        <v>0</v>
      </c>
      <c r="W463" s="188" t="str">
        <f t="shared" si="65"/>
        <v>385</v>
      </c>
      <c r="X463" s="181" t="s">
        <v>2818</v>
      </c>
      <c r="Y463" s="181" t="b">
        <f t="shared" si="59"/>
        <v>1</v>
      </c>
    </row>
    <row r="464" spans="1:25" s="181" customFormat="1" ht="14.5">
      <c r="A464" s="181" t="s">
        <v>2820</v>
      </c>
      <c r="B464" s="182" t="s">
        <v>2821</v>
      </c>
      <c r="C464" s="182" t="s">
        <v>1877</v>
      </c>
      <c r="D464" s="183">
        <v>385106</v>
      </c>
      <c r="E464" s="184">
        <v>3398</v>
      </c>
      <c r="F464" s="184">
        <v>3400</v>
      </c>
      <c r="G464" s="184">
        <v>3394</v>
      </c>
      <c r="H464" s="184">
        <v>3394</v>
      </c>
      <c r="I464" s="184">
        <v>3398</v>
      </c>
      <c r="J464" s="184">
        <v>3397</v>
      </c>
      <c r="K464" s="184">
        <v>3402</v>
      </c>
      <c r="L464" s="184">
        <v>3400</v>
      </c>
      <c r="M464" s="185">
        <v>3393</v>
      </c>
      <c r="N464" s="182" t="s">
        <v>2716</v>
      </c>
      <c r="O464" s="182" t="s">
        <v>2717</v>
      </c>
      <c r="P464" s="182" t="s">
        <v>2811</v>
      </c>
      <c r="Q464" s="182" t="s">
        <v>1886</v>
      </c>
      <c r="R464" s="186">
        <f t="shared" si="60"/>
        <v>0.19854064143899541</v>
      </c>
      <c r="S464" s="186">
        <f t="shared" si="61"/>
        <v>6.3823027566544399E-2</v>
      </c>
      <c r="T464" s="186">
        <f t="shared" si="62"/>
        <v>6.3823027566544399E-2</v>
      </c>
      <c r="U464" s="186">
        <f t="shared" si="63"/>
        <v>1.0815130281201357E-2</v>
      </c>
      <c r="V464" s="187" t="b">
        <f t="shared" si="64"/>
        <v>0</v>
      </c>
      <c r="W464" s="188" t="str">
        <f t="shared" si="65"/>
        <v>385</v>
      </c>
      <c r="X464" s="181" t="s">
        <v>2820</v>
      </c>
      <c r="Y464" s="181" t="b">
        <f t="shared" si="59"/>
        <v>1</v>
      </c>
    </row>
    <row r="465" spans="1:25" s="181" customFormat="1" ht="14.5">
      <c r="A465" s="181" t="s">
        <v>2822</v>
      </c>
      <c r="B465" s="182" t="s">
        <v>2823</v>
      </c>
      <c r="C465" s="182" t="s">
        <v>1877</v>
      </c>
      <c r="D465" s="183">
        <v>385107</v>
      </c>
      <c r="E465" s="184">
        <v>399</v>
      </c>
      <c r="F465" s="184">
        <v>399</v>
      </c>
      <c r="G465" s="184">
        <v>397</v>
      </c>
      <c r="H465" s="184">
        <v>397</v>
      </c>
      <c r="I465" s="184">
        <v>399</v>
      </c>
      <c r="J465" s="184">
        <v>397</v>
      </c>
      <c r="K465" s="184">
        <v>398</v>
      </c>
      <c r="L465" s="184">
        <v>400</v>
      </c>
      <c r="M465" s="185">
        <v>394</v>
      </c>
      <c r="N465" s="182" t="s">
        <v>2716</v>
      </c>
      <c r="O465" s="182" t="s">
        <v>2717</v>
      </c>
      <c r="P465" s="182" t="s">
        <v>2811</v>
      </c>
      <c r="Q465" s="182" t="s">
        <v>1881</v>
      </c>
      <c r="R465" s="186">
        <f t="shared" si="60"/>
        <v>2.3054822495421217E-2</v>
      </c>
      <c r="S465" s="186">
        <f t="shared" si="61"/>
        <v>7.4112210024221917E-3</v>
      </c>
      <c r="T465" s="186">
        <f t="shared" si="62"/>
        <v>7.4112210024221917E-3</v>
      </c>
      <c r="U465" s="186">
        <f t="shared" si="63"/>
        <v>1.2558683556714808E-3</v>
      </c>
      <c r="V465" s="187" t="b">
        <f t="shared" si="64"/>
        <v>0</v>
      </c>
      <c r="W465" s="188" t="str">
        <f t="shared" si="65"/>
        <v>385</v>
      </c>
      <c r="X465" s="181" t="s">
        <v>2822</v>
      </c>
      <c r="Y465" s="181" t="b">
        <f t="shared" si="59"/>
        <v>1</v>
      </c>
    </row>
    <row r="466" spans="1:25" s="181" customFormat="1" ht="14.5">
      <c r="B466" s="182"/>
      <c r="C466" s="182"/>
      <c r="D466" s="183"/>
      <c r="E466" s="184"/>
      <c r="F466" s="184"/>
      <c r="G466" s="184"/>
      <c r="H466" s="184"/>
      <c r="I466" s="184"/>
      <c r="J466" s="184">
        <v>1406</v>
      </c>
      <c r="K466" s="184">
        <v>1399</v>
      </c>
      <c r="L466" s="184">
        <v>1394</v>
      </c>
      <c r="M466" s="185">
        <v>1394</v>
      </c>
      <c r="N466" s="182"/>
      <c r="O466" s="182"/>
      <c r="P466" s="182"/>
      <c r="Q466" s="182"/>
      <c r="R466" s="186"/>
      <c r="S466" s="186"/>
      <c r="T466" s="186"/>
      <c r="U466" s="186"/>
      <c r="V466" s="187"/>
      <c r="W466" s="188"/>
      <c r="X466" s="181" t="s">
        <v>2824</v>
      </c>
      <c r="Y466" s="181" t="b">
        <f t="shared" si="59"/>
        <v>0</v>
      </c>
    </row>
    <row r="467" spans="1:25" s="181" customFormat="1" ht="14.5">
      <c r="A467" s="181" t="s">
        <v>2825</v>
      </c>
      <c r="B467" s="182" t="s">
        <v>2826</v>
      </c>
      <c r="C467" s="182" t="s">
        <v>1877</v>
      </c>
      <c r="D467" s="183">
        <v>386101</v>
      </c>
      <c r="E467" s="184">
        <v>57</v>
      </c>
      <c r="F467" s="184">
        <v>57</v>
      </c>
      <c r="G467" s="184">
        <v>57</v>
      </c>
      <c r="H467" s="184">
        <v>96</v>
      </c>
      <c r="I467" s="184">
        <v>96</v>
      </c>
      <c r="J467" s="184">
        <v>96</v>
      </c>
      <c r="K467" s="184">
        <v>96</v>
      </c>
      <c r="L467" s="184">
        <v>95</v>
      </c>
      <c r="M467" s="185">
        <v>95</v>
      </c>
      <c r="N467" s="182" t="s">
        <v>2716</v>
      </c>
      <c r="O467" s="182" t="s">
        <v>2717</v>
      </c>
      <c r="P467" s="182" t="s">
        <v>2811</v>
      </c>
      <c r="Q467" s="182" t="s">
        <v>1886</v>
      </c>
      <c r="R467" s="186">
        <f t="shared" ref="R467:R530" si="66">M467/SUMIFS($M:$M,$P:$P,$P467)</f>
        <v>5.5589039011802429E-3</v>
      </c>
      <c r="S467" s="186">
        <f t="shared" ref="S467:S530" si="67">M467/SUMIFS($M:$M,$O:$O,$O467)</f>
        <v>1.7869695310408838E-3</v>
      </c>
      <c r="T467" s="186">
        <f t="shared" ref="T467:T530" si="68">M467/SUMIFS(M:M,$N:$N,N467)</f>
        <v>1.7869695310408838E-3</v>
      </c>
      <c r="U467" s="186">
        <f t="shared" ref="U467:U530" si="69">M467/$M$669</f>
        <v>3.028108979410931E-4</v>
      </c>
      <c r="V467" s="187" t="b">
        <f t="shared" si="64"/>
        <v>0</v>
      </c>
      <c r="W467" s="188" t="str">
        <f t="shared" si="65"/>
        <v>386</v>
      </c>
      <c r="X467" s="181" t="s">
        <v>2825</v>
      </c>
      <c r="Y467" s="181" t="b">
        <f t="shared" si="59"/>
        <v>1</v>
      </c>
    </row>
    <row r="468" spans="1:25" s="181" customFormat="1" ht="14.5">
      <c r="A468" s="181" t="s">
        <v>2827</v>
      </c>
      <c r="B468" s="182" t="s">
        <v>2828</v>
      </c>
      <c r="C468" s="182" t="s">
        <v>1877</v>
      </c>
      <c r="D468" s="183">
        <v>386102</v>
      </c>
      <c r="E468" s="184">
        <v>25</v>
      </c>
      <c r="F468" s="184">
        <v>25</v>
      </c>
      <c r="G468" s="184">
        <v>25</v>
      </c>
      <c r="H468" s="184">
        <v>25</v>
      </c>
      <c r="I468" s="184">
        <v>25</v>
      </c>
      <c r="J468" s="184">
        <v>25</v>
      </c>
      <c r="K468" s="184">
        <v>25</v>
      </c>
      <c r="L468" s="184">
        <v>25</v>
      </c>
      <c r="M468" s="185">
        <v>25</v>
      </c>
      <c r="N468" s="182" t="s">
        <v>2716</v>
      </c>
      <c r="O468" s="182" t="s">
        <v>2717</v>
      </c>
      <c r="P468" s="182" t="s">
        <v>2811</v>
      </c>
      <c r="Q468" s="182" t="s">
        <v>1886</v>
      </c>
      <c r="R468" s="186">
        <f t="shared" si="66"/>
        <v>1.4628694476790114E-3</v>
      </c>
      <c r="S468" s="186">
        <f t="shared" si="67"/>
        <v>4.7025513974760101E-4</v>
      </c>
      <c r="T468" s="186">
        <f t="shared" si="68"/>
        <v>4.7025513974760101E-4</v>
      </c>
      <c r="U468" s="186">
        <f t="shared" si="69"/>
        <v>7.9687078405550821E-5</v>
      </c>
      <c r="V468" s="187" t="b">
        <f t="shared" si="64"/>
        <v>0</v>
      </c>
      <c r="W468" s="188" t="str">
        <f t="shared" si="65"/>
        <v>386</v>
      </c>
      <c r="X468" s="181" t="s">
        <v>2827</v>
      </c>
      <c r="Y468" s="181" t="b">
        <f t="shared" si="59"/>
        <v>1</v>
      </c>
    </row>
    <row r="469" spans="1:25" s="181" customFormat="1" ht="14.5">
      <c r="A469" s="181" t="s">
        <v>2829</v>
      </c>
      <c r="B469" s="182" t="s">
        <v>2830</v>
      </c>
      <c r="C469" s="182" t="s">
        <v>1877</v>
      </c>
      <c r="D469" s="183">
        <v>386103</v>
      </c>
      <c r="E469" s="184">
        <v>109</v>
      </c>
      <c r="F469" s="184">
        <v>109</v>
      </c>
      <c r="G469" s="184">
        <v>110</v>
      </c>
      <c r="H469" s="184">
        <v>109</v>
      </c>
      <c r="I469" s="184">
        <v>110</v>
      </c>
      <c r="J469" s="184">
        <v>109</v>
      </c>
      <c r="K469" s="184">
        <v>108</v>
      </c>
      <c r="L469" s="184">
        <v>110</v>
      </c>
      <c r="M469" s="185">
        <v>110</v>
      </c>
      <c r="N469" s="182" t="s">
        <v>2716</v>
      </c>
      <c r="O469" s="182" t="s">
        <v>2717</v>
      </c>
      <c r="P469" s="182" t="s">
        <v>2811</v>
      </c>
      <c r="Q469" s="182" t="s">
        <v>1881</v>
      </c>
      <c r="R469" s="186">
        <f t="shared" si="66"/>
        <v>6.4366255697876499E-3</v>
      </c>
      <c r="S469" s="186">
        <f t="shared" si="67"/>
        <v>2.0691226148894445E-3</v>
      </c>
      <c r="T469" s="186">
        <f t="shared" si="68"/>
        <v>2.0691226148894445E-3</v>
      </c>
      <c r="U469" s="186">
        <f t="shared" si="69"/>
        <v>3.506231449844236E-4</v>
      </c>
      <c r="V469" s="187" t="b">
        <f t="shared" si="64"/>
        <v>0</v>
      </c>
      <c r="W469" s="188" t="str">
        <f t="shared" si="65"/>
        <v>386</v>
      </c>
      <c r="X469" s="181" t="s">
        <v>2829</v>
      </c>
      <c r="Y469" s="181" t="b">
        <f t="shared" si="59"/>
        <v>1</v>
      </c>
    </row>
    <row r="470" spans="1:25" s="181" customFormat="1" ht="14.5">
      <c r="A470" s="181" t="s">
        <v>2831</v>
      </c>
      <c r="B470" s="182" t="s">
        <v>2832</v>
      </c>
      <c r="C470" s="182" t="s">
        <v>1877</v>
      </c>
      <c r="D470" s="183">
        <v>386105</v>
      </c>
      <c r="E470" s="184">
        <v>184</v>
      </c>
      <c r="F470" s="184">
        <v>185</v>
      </c>
      <c r="G470" s="184">
        <v>188</v>
      </c>
      <c r="H470" s="184">
        <v>187</v>
      </c>
      <c r="I470" s="184">
        <v>187</v>
      </c>
      <c r="J470" s="184">
        <v>188</v>
      </c>
      <c r="K470" s="184">
        <v>187</v>
      </c>
      <c r="L470" s="184">
        <v>188</v>
      </c>
      <c r="M470" s="185">
        <v>188</v>
      </c>
      <c r="N470" s="182" t="s">
        <v>2716</v>
      </c>
      <c r="O470" s="182" t="s">
        <v>2717</v>
      </c>
      <c r="P470" s="182" t="s">
        <v>2811</v>
      </c>
      <c r="Q470" s="182" t="s">
        <v>1886</v>
      </c>
      <c r="R470" s="186">
        <f t="shared" si="66"/>
        <v>1.1000778246546165E-2</v>
      </c>
      <c r="S470" s="186">
        <f t="shared" si="67"/>
        <v>3.5363186509019596E-3</v>
      </c>
      <c r="T470" s="186">
        <f t="shared" si="68"/>
        <v>3.5363186509019596E-3</v>
      </c>
      <c r="U470" s="186">
        <f t="shared" si="69"/>
        <v>5.9924682960974212E-4</v>
      </c>
      <c r="V470" s="187" t="b">
        <f t="shared" si="64"/>
        <v>0</v>
      </c>
      <c r="W470" s="188" t="str">
        <f t="shared" si="65"/>
        <v>386</v>
      </c>
      <c r="X470" s="181" t="s">
        <v>2831</v>
      </c>
      <c r="Y470" s="181" t="b">
        <f t="shared" si="59"/>
        <v>1</v>
      </c>
    </row>
    <row r="471" spans="1:25" s="181" customFormat="1" ht="14.5">
      <c r="A471" s="181" t="s">
        <v>2833</v>
      </c>
      <c r="B471" s="182" t="s">
        <v>2834</v>
      </c>
      <c r="C471" s="182" t="s">
        <v>1877</v>
      </c>
      <c r="D471" s="183">
        <v>386106</v>
      </c>
      <c r="E471" s="184">
        <v>23</v>
      </c>
      <c r="F471" s="184">
        <v>23</v>
      </c>
      <c r="G471" s="184">
        <v>23</v>
      </c>
      <c r="H471" s="184">
        <v>23</v>
      </c>
      <c r="I471" s="184">
        <v>23</v>
      </c>
      <c r="J471" s="184">
        <v>23</v>
      </c>
      <c r="K471" s="184">
        <v>23</v>
      </c>
      <c r="L471" s="184">
        <v>23</v>
      </c>
      <c r="M471" s="185">
        <v>23</v>
      </c>
      <c r="N471" s="182" t="s">
        <v>2716</v>
      </c>
      <c r="O471" s="182" t="s">
        <v>2717</v>
      </c>
      <c r="P471" s="182" t="s">
        <v>2811</v>
      </c>
      <c r="Q471" s="182" t="s">
        <v>1886</v>
      </c>
      <c r="R471" s="186">
        <f t="shared" si="66"/>
        <v>1.3458398918646903E-3</v>
      </c>
      <c r="S471" s="186">
        <f t="shared" si="67"/>
        <v>4.3263472856779289E-4</v>
      </c>
      <c r="T471" s="186">
        <f t="shared" si="68"/>
        <v>4.3263472856779289E-4</v>
      </c>
      <c r="U471" s="186">
        <f t="shared" si="69"/>
        <v>7.3312112133106761E-5</v>
      </c>
      <c r="V471" s="187" t="b">
        <f t="shared" si="64"/>
        <v>0</v>
      </c>
      <c r="W471" s="188" t="str">
        <f t="shared" si="65"/>
        <v>386</v>
      </c>
      <c r="X471" s="181" t="s">
        <v>2833</v>
      </c>
      <c r="Y471" s="181" t="b">
        <f t="shared" si="59"/>
        <v>1</v>
      </c>
    </row>
    <row r="472" spans="1:25" s="181" customFormat="1" ht="14.5">
      <c r="A472" s="181" t="s">
        <v>2835</v>
      </c>
      <c r="B472" s="182" t="s">
        <v>2836</v>
      </c>
      <c r="C472" s="182" t="s">
        <v>1877</v>
      </c>
      <c r="D472" s="183">
        <v>386107</v>
      </c>
      <c r="E472" s="184">
        <v>82</v>
      </c>
      <c r="F472" s="184">
        <v>82</v>
      </c>
      <c r="G472" s="184">
        <v>81</v>
      </c>
      <c r="H472" s="184">
        <v>80</v>
      </c>
      <c r="I472" s="184">
        <v>80</v>
      </c>
      <c r="J472" s="184">
        <v>80</v>
      </c>
      <c r="K472" s="184">
        <v>80</v>
      </c>
      <c r="L472" s="184">
        <v>80</v>
      </c>
      <c r="M472" s="185">
        <v>80</v>
      </c>
      <c r="N472" s="182" t="s">
        <v>2716</v>
      </c>
      <c r="O472" s="182" t="s">
        <v>2717</v>
      </c>
      <c r="P472" s="182" t="s">
        <v>2811</v>
      </c>
      <c r="Q472" s="182" t="s">
        <v>1886</v>
      </c>
      <c r="R472" s="186">
        <f t="shared" si="66"/>
        <v>4.6811822325728359E-3</v>
      </c>
      <c r="S472" s="186">
        <f t="shared" si="67"/>
        <v>1.5048164471923231E-3</v>
      </c>
      <c r="T472" s="186">
        <f t="shared" si="68"/>
        <v>1.5048164471923231E-3</v>
      </c>
      <c r="U472" s="186">
        <f t="shared" si="69"/>
        <v>2.549986508977626E-4</v>
      </c>
      <c r="V472" s="187" t="b">
        <f t="shared" si="64"/>
        <v>0</v>
      </c>
      <c r="W472" s="188" t="str">
        <f t="shared" si="65"/>
        <v>386</v>
      </c>
      <c r="X472" s="181" t="s">
        <v>2835</v>
      </c>
      <c r="Y472" s="181" t="b">
        <f t="shared" si="59"/>
        <v>1</v>
      </c>
    </row>
    <row r="473" spans="1:25" s="181" customFormat="1" ht="14.5">
      <c r="A473" s="181" t="s">
        <v>2837</v>
      </c>
      <c r="B473" s="182" t="s">
        <v>2838</v>
      </c>
      <c r="C473" s="182" t="s">
        <v>1877</v>
      </c>
      <c r="D473" s="183">
        <v>386108</v>
      </c>
      <c r="E473" s="184">
        <v>14</v>
      </c>
      <c r="F473" s="184">
        <v>14</v>
      </c>
      <c r="G473" s="184">
        <v>13</v>
      </c>
      <c r="H473" s="184">
        <v>13</v>
      </c>
      <c r="I473" s="184">
        <v>13</v>
      </c>
      <c r="J473" s="184">
        <v>13</v>
      </c>
      <c r="K473" s="184">
        <v>13</v>
      </c>
      <c r="L473" s="184">
        <v>14</v>
      </c>
      <c r="M473" s="185">
        <v>14</v>
      </c>
      <c r="N473" s="182" t="s">
        <v>2716</v>
      </c>
      <c r="O473" s="182" t="s">
        <v>2717</v>
      </c>
      <c r="P473" s="182" t="s">
        <v>2811</v>
      </c>
      <c r="Q473" s="182" t="s">
        <v>1886</v>
      </c>
      <c r="R473" s="186">
        <f t="shared" si="66"/>
        <v>8.1920689070024636E-4</v>
      </c>
      <c r="S473" s="186">
        <f t="shared" si="67"/>
        <v>2.6334287825865657E-4</v>
      </c>
      <c r="T473" s="186">
        <f t="shared" si="68"/>
        <v>2.6334287825865657E-4</v>
      </c>
      <c r="U473" s="186">
        <f t="shared" si="69"/>
        <v>4.462476390710846E-5</v>
      </c>
      <c r="V473" s="187" t="b">
        <f t="shared" si="64"/>
        <v>0</v>
      </c>
      <c r="W473" s="188" t="str">
        <f t="shared" si="65"/>
        <v>386</v>
      </c>
      <c r="X473" s="181" t="s">
        <v>2837</v>
      </c>
      <c r="Y473" s="181" t="b">
        <f t="shared" si="59"/>
        <v>1</v>
      </c>
    </row>
    <row r="474" spans="1:25" s="181" customFormat="1" ht="14.5">
      <c r="A474" s="181" t="s">
        <v>2839</v>
      </c>
      <c r="B474" s="182" t="s">
        <v>2840</v>
      </c>
      <c r="C474" s="182" t="s">
        <v>1877</v>
      </c>
      <c r="D474" s="183">
        <v>386109</v>
      </c>
      <c r="E474" s="184">
        <v>143</v>
      </c>
      <c r="F474" s="184">
        <v>144</v>
      </c>
      <c r="G474" s="184">
        <v>144</v>
      </c>
      <c r="H474" s="184">
        <v>158</v>
      </c>
      <c r="I474" s="184">
        <v>158</v>
      </c>
      <c r="J474" s="184">
        <v>158</v>
      </c>
      <c r="K474" s="184">
        <v>159</v>
      </c>
      <c r="L474" s="184">
        <v>159</v>
      </c>
      <c r="M474" s="185">
        <v>159</v>
      </c>
      <c r="N474" s="182" t="s">
        <v>2716</v>
      </c>
      <c r="O474" s="182" t="s">
        <v>2717</v>
      </c>
      <c r="P474" s="182" t="s">
        <v>2811</v>
      </c>
      <c r="Q474" s="182" t="s">
        <v>1886</v>
      </c>
      <c r="R474" s="186">
        <f t="shared" si="66"/>
        <v>9.3038496872385121E-3</v>
      </c>
      <c r="S474" s="186">
        <f t="shared" si="67"/>
        <v>2.9908226887947423E-3</v>
      </c>
      <c r="T474" s="186">
        <f t="shared" si="68"/>
        <v>2.9908226887947423E-3</v>
      </c>
      <c r="U474" s="186">
        <f t="shared" si="69"/>
        <v>5.0680981865930321E-4</v>
      </c>
      <c r="V474" s="187" t="b">
        <f t="shared" si="64"/>
        <v>0</v>
      </c>
      <c r="W474" s="188" t="str">
        <f t="shared" si="65"/>
        <v>386</v>
      </c>
      <c r="X474" s="181" t="s">
        <v>2839</v>
      </c>
      <c r="Y474" s="181" t="b">
        <f t="shared" si="59"/>
        <v>1</v>
      </c>
    </row>
    <row r="475" spans="1:25" s="181" customFormat="1" ht="14.5">
      <c r="A475" s="181" t="s">
        <v>2841</v>
      </c>
      <c r="B475" s="182" t="s">
        <v>2842</v>
      </c>
      <c r="C475" s="182" t="s">
        <v>1877</v>
      </c>
      <c r="D475" s="183">
        <v>386110</v>
      </c>
      <c r="E475" s="184">
        <v>50</v>
      </c>
      <c r="F475" s="184">
        <v>50</v>
      </c>
      <c r="G475" s="184">
        <v>50</v>
      </c>
      <c r="H475" s="184">
        <v>50</v>
      </c>
      <c r="I475" s="184">
        <v>50</v>
      </c>
      <c r="J475" s="184">
        <v>50</v>
      </c>
      <c r="K475" s="184">
        <v>49</v>
      </c>
      <c r="L475" s="184">
        <v>49</v>
      </c>
      <c r="M475" s="185">
        <v>48</v>
      </c>
      <c r="N475" s="182" t="s">
        <v>2716</v>
      </c>
      <c r="O475" s="182" t="s">
        <v>2717</v>
      </c>
      <c r="P475" s="182" t="s">
        <v>2811</v>
      </c>
      <c r="Q475" s="182" t="s">
        <v>1886</v>
      </c>
      <c r="R475" s="186">
        <f t="shared" si="66"/>
        <v>2.8087093395437017E-3</v>
      </c>
      <c r="S475" s="186">
        <f t="shared" si="67"/>
        <v>9.0288986831539391E-4</v>
      </c>
      <c r="T475" s="186">
        <f t="shared" si="68"/>
        <v>9.0288986831539391E-4</v>
      </c>
      <c r="U475" s="186">
        <f t="shared" si="69"/>
        <v>1.5299919053865757E-4</v>
      </c>
      <c r="V475" s="187" t="b">
        <f t="shared" si="64"/>
        <v>0</v>
      </c>
      <c r="W475" s="188" t="str">
        <f t="shared" si="65"/>
        <v>386</v>
      </c>
      <c r="X475" s="181" t="s">
        <v>2841</v>
      </c>
      <c r="Y475" s="181" t="b">
        <f t="shared" si="59"/>
        <v>1</v>
      </c>
    </row>
    <row r="476" spans="1:25" s="181" customFormat="1" ht="14.5">
      <c r="A476" s="181" t="s">
        <v>2843</v>
      </c>
      <c r="B476" s="182" t="s">
        <v>2844</v>
      </c>
      <c r="C476" s="182" t="s">
        <v>1877</v>
      </c>
      <c r="D476" s="183">
        <v>386111</v>
      </c>
      <c r="E476" s="184">
        <v>153</v>
      </c>
      <c r="F476" s="184">
        <v>153</v>
      </c>
      <c r="G476" s="184">
        <v>153</v>
      </c>
      <c r="H476" s="184">
        <v>153</v>
      </c>
      <c r="I476" s="184">
        <v>152</v>
      </c>
      <c r="J476" s="184">
        <v>153</v>
      </c>
      <c r="K476" s="184">
        <v>153</v>
      </c>
      <c r="L476" s="184">
        <v>152</v>
      </c>
      <c r="M476" s="185">
        <v>152</v>
      </c>
      <c r="N476" s="182" t="s">
        <v>2716</v>
      </c>
      <c r="O476" s="182" t="s">
        <v>2717</v>
      </c>
      <c r="P476" s="182" t="s">
        <v>2811</v>
      </c>
      <c r="Q476" s="182" t="s">
        <v>1886</v>
      </c>
      <c r="R476" s="186">
        <f t="shared" si="66"/>
        <v>8.8942462418883893E-3</v>
      </c>
      <c r="S476" s="186">
        <f t="shared" si="67"/>
        <v>2.8591512496654141E-3</v>
      </c>
      <c r="T476" s="186">
        <f t="shared" si="68"/>
        <v>2.8591512496654141E-3</v>
      </c>
      <c r="U476" s="186">
        <f t="shared" si="69"/>
        <v>4.84497436705749E-4</v>
      </c>
      <c r="V476" s="187" t="b">
        <f t="shared" si="64"/>
        <v>0</v>
      </c>
      <c r="W476" s="188" t="str">
        <f t="shared" si="65"/>
        <v>386</v>
      </c>
      <c r="X476" s="181" t="s">
        <v>2843</v>
      </c>
      <c r="Y476" s="181" t="b">
        <f t="shared" si="59"/>
        <v>1</v>
      </c>
    </row>
    <row r="477" spans="1:25" s="181" customFormat="1" ht="14.5">
      <c r="A477" s="181" t="s">
        <v>2845</v>
      </c>
      <c r="B477" s="182" t="s">
        <v>2846</v>
      </c>
      <c r="C477" s="182" t="s">
        <v>1877</v>
      </c>
      <c r="D477" s="183">
        <v>386112</v>
      </c>
      <c r="E477" s="184">
        <v>58</v>
      </c>
      <c r="F477" s="184">
        <v>58</v>
      </c>
      <c r="G477" s="184">
        <v>58</v>
      </c>
      <c r="H477" s="184">
        <v>58</v>
      </c>
      <c r="I477" s="184">
        <v>58</v>
      </c>
      <c r="J477" s="184">
        <v>57</v>
      </c>
      <c r="K477" s="184">
        <v>58</v>
      </c>
      <c r="L477" s="184">
        <v>58</v>
      </c>
      <c r="M477" s="185">
        <v>58</v>
      </c>
      <c r="N477" s="182" t="s">
        <v>2716</v>
      </c>
      <c r="O477" s="182" t="s">
        <v>2717</v>
      </c>
      <c r="P477" s="182" t="s">
        <v>2811</v>
      </c>
      <c r="Q477" s="182" t="s">
        <v>1886</v>
      </c>
      <c r="R477" s="186">
        <f t="shared" si="66"/>
        <v>3.3938571186153061E-3</v>
      </c>
      <c r="S477" s="186">
        <f t="shared" si="67"/>
        <v>1.0909919242144343E-3</v>
      </c>
      <c r="T477" s="186">
        <f t="shared" si="68"/>
        <v>1.0909919242144343E-3</v>
      </c>
      <c r="U477" s="186">
        <f t="shared" si="69"/>
        <v>1.8487402190087791E-4</v>
      </c>
      <c r="V477" s="187" t="b">
        <f t="shared" si="64"/>
        <v>0</v>
      </c>
      <c r="W477" s="188" t="str">
        <f t="shared" si="65"/>
        <v>386</v>
      </c>
      <c r="X477" s="181" t="s">
        <v>2845</v>
      </c>
      <c r="Y477" s="181" t="b">
        <f t="shared" si="59"/>
        <v>1</v>
      </c>
    </row>
    <row r="478" spans="1:25" s="181" customFormat="1" ht="14.5">
      <c r="A478" s="181" t="s">
        <v>2847</v>
      </c>
      <c r="B478" s="182" t="s">
        <v>2848</v>
      </c>
      <c r="C478" s="182" t="s">
        <v>1877</v>
      </c>
      <c r="D478" s="183">
        <v>386113</v>
      </c>
      <c r="E478" s="184">
        <v>167</v>
      </c>
      <c r="F478" s="184">
        <v>166</v>
      </c>
      <c r="G478" s="184">
        <v>167</v>
      </c>
      <c r="H478" s="184">
        <v>166</v>
      </c>
      <c r="I478" s="184">
        <v>167</v>
      </c>
      <c r="J478" s="184">
        <v>167</v>
      </c>
      <c r="K478" s="184">
        <v>167</v>
      </c>
      <c r="L478" s="184">
        <v>167</v>
      </c>
      <c r="M478" s="185">
        <v>166</v>
      </c>
      <c r="N478" s="182" t="s">
        <v>2716</v>
      </c>
      <c r="O478" s="182" t="s">
        <v>2717</v>
      </c>
      <c r="P478" s="182" t="s">
        <v>2811</v>
      </c>
      <c r="Q478" s="182" t="s">
        <v>1886</v>
      </c>
      <c r="R478" s="186">
        <f t="shared" si="66"/>
        <v>9.7134531325886349E-3</v>
      </c>
      <c r="S478" s="186">
        <f t="shared" si="67"/>
        <v>3.1224941279240706E-3</v>
      </c>
      <c r="T478" s="186">
        <f t="shared" si="68"/>
        <v>3.1224941279240706E-3</v>
      </c>
      <c r="U478" s="186">
        <f t="shared" si="69"/>
        <v>5.2912220061285741E-4</v>
      </c>
      <c r="V478" s="187" t="b">
        <f t="shared" si="64"/>
        <v>0</v>
      </c>
      <c r="W478" s="188" t="str">
        <f t="shared" si="65"/>
        <v>386</v>
      </c>
      <c r="X478" s="181" t="s">
        <v>2847</v>
      </c>
      <c r="Y478" s="181" t="b">
        <f t="shared" si="59"/>
        <v>1</v>
      </c>
    </row>
    <row r="479" spans="1:25" s="181" customFormat="1" ht="14.5">
      <c r="A479" s="181" t="s">
        <v>2849</v>
      </c>
      <c r="B479" s="182" t="s">
        <v>2850</v>
      </c>
      <c r="C479" s="182" t="s">
        <v>1877</v>
      </c>
      <c r="D479" s="183">
        <v>386114</v>
      </c>
      <c r="E479" s="184">
        <v>21</v>
      </c>
      <c r="F479" s="184">
        <v>21</v>
      </c>
      <c r="G479" s="184">
        <v>21</v>
      </c>
      <c r="H479" s="184">
        <v>21</v>
      </c>
      <c r="I479" s="184">
        <v>21</v>
      </c>
      <c r="J479" s="184">
        <v>21</v>
      </c>
      <c r="K479" s="184">
        <v>21</v>
      </c>
      <c r="L479" s="184">
        <v>21</v>
      </c>
      <c r="M479" s="185">
        <v>21</v>
      </c>
      <c r="N479" s="182" t="s">
        <v>2716</v>
      </c>
      <c r="O479" s="182" t="s">
        <v>2717</v>
      </c>
      <c r="P479" s="182" t="s">
        <v>2811</v>
      </c>
      <c r="Q479" s="182" t="s">
        <v>1886</v>
      </c>
      <c r="R479" s="186">
        <f t="shared" si="66"/>
        <v>1.2288103360503695E-3</v>
      </c>
      <c r="S479" s="186">
        <f t="shared" si="67"/>
        <v>3.9501431738798483E-4</v>
      </c>
      <c r="T479" s="186">
        <f t="shared" si="68"/>
        <v>3.9501431738798483E-4</v>
      </c>
      <c r="U479" s="186">
        <f t="shared" si="69"/>
        <v>6.6937145860662686E-5</v>
      </c>
      <c r="V479" s="187" t="b">
        <f t="shared" si="64"/>
        <v>0</v>
      </c>
      <c r="W479" s="188" t="str">
        <f t="shared" si="65"/>
        <v>386</v>
      </c>
      <c r="X479" s="181" t="s">
        <v>2849</v>
      </c>
      <c r="Y479" s="181" t="b">
        <f t="shared" si="59"/>
        <v>1</v>
      </c>
    </row>
    <row r="480" spans="1:25" s="181" customFormat="1" ht="14.5">
      <c r="A480" s="181" t="s">
        <v>2851</v>
      </c>
      <c r="B480" s="182" t="s">
        <v>2852</v>
      </c>
      <c r="C480" s="182" t="s">
        <v>1877</v>
      </c>
      <c r="D480" s="183">
        <v>386115</v>
      </c>
      <c r="E480" s="184">
        <v>58</v>
      </c>
      <c r="F480" s="184">
        <v>58</v>
      </c>
      <c r="G480" s="184">
        <v>58</v>
      </c>
      <c r="H480" s="184">
        <v>58</v>
      </c>
      <c r="I480" s="184">
        <v>58</v>
      </c>
      <c r="J480" s="184">
        <v>58</v>
      </c>
      <c r="K480" s="184">
        <v>58</v>
      </c>
      <c r="L480" s="184">
        <v>57</v>
      </c>
      <c r="M480" s="185">
        <v>58</v>
      </c>
      <c r="N480" s="182" t="s">
        <v>2716</v>
      </c>
      <c r="O480" s="182" t="s">
        <v>2717</v>
      </c>
      <c r="P480" s="182" t="s">
        <v>2811</v>
      </c>
      <c r="Q480" s="182" t="s">
        <v>1886</v>
      </c>
      <c r="R480" s="186">
        <f t="shared" si="66"/>
        <v>3.3938571186153061E-3</v>
      </c>
      <c r="S480" s="186">
        <f t="shared" si="67"/>
        <v>1.0909919242144343E-3</v>
      </c>
      <c r="T480" s="186">
        <f t="shared" si="68"/>
        <v>1.0909919242144343E-3</v>
      </c>
      <c r="U480" s="186">
        <f t="shared" si="69"/>
        <v>1.8487402190087791E-4</v>
      </c>
      <c r="V480" s="187" t="b">
        <f t="shared" si="64"/>
        <v>0</v>
      </c>
      <c r="W480" s="188" t="str">
        <f t="shared" si="65"/>
        <v>386</v>
      </c>
      <c r="X480" s="181" t="s">
        <v>2851</v>
      </c>
      <c r="Y480" s="181" t="b">
        <f t="shared" si="59"/>
        <v>1</v>
      </c>
    </row>
    <row r="481" spans="1:25" s="181" customFormat="1" ht="14.5">
      <c r="A481" s="181" t="s">
        <v>2853</v>
      </c>
      <c r="B481" s="182" t="s">
        <v>2854</v>
      </c>
      <c r="C481" s="182" t="s">
        <v>1877</v>
      </c>
      <c r="D481" s="183">
        <v>386116</v>
      </c>
      <c r="E481" s="184">
        <v>268</v>
      </c>
      <c r="F481" s="184">
        <v>269</v>
      </c>
      <c r="G481" s="184">
        <v>270</v>
      </c>
      <c r="H481" s="184">
        <v>270</v>
      </c>
      <c r="I481" s="184">
        <v>271</v>
      </c>
      <c r="J481" s="184">
        <v>271</v>
      </c>
      <c r="K481" s="184">
        <v>271</v>
      </c>
      <c r="L481" s="184">
        <v>270</v>
      </c>
      <c r="M481" s="185">
        <v>270</v>
      </c>
      <c r="N481" s="182" t="s">
        <v>2716</v>
      </c>
      <c r="O481" s="182" t="s">
        <v>2717</v>
      </c>
      <c r="P481" s="182" t="s">
        <v>2811</v>
      </c>
      <c r="Q481" s="182" t="s">
        <v>1886</v>
      </c>
      <c r="R481" s="186">
        <f t="shared" si="66"/>
        <v>1.5798990034933322E-2</v>
      </c>
      <c r="S481" s="186">
        <f t="shared" si="67"/>
        <v>5.0787555092740907E-3</v>
      </c>
      <c r="T481" s="186">
        <f t="shared" si="68"/>
        <v>5.0787555092740907E-3</v>
      </c>
      <c r="U481" s="186">
        <f t="shared" si="69"/>
        <v>8.6062044677994885E-4</v>
      </c>
      <c r="V481" s="187" t="b">
        <f t="shared" si="64"/>
        <v>0</v>
      </c>
      <c r="W481" s="188" t="str">
        <f t="shared" si="65"/>
        <v>386</v>
      </c>
      <c r="X481" s="181" t="s">
        <v>2853</v>
      </c>
      <c r="Y481" s="181" t="b">
        <f t="shared" si="59"/>
        <v>1</v>
      </c>
    </row>
    <row r="482" spans="1:25" s="181" customFormat="1" ht="14.5">
      <c r="A482" s="181" t="s">
        <v>2855</v>
      </c>
      <c r="B482" s="182" t="s">
        <v>2856</v>
      </c>
      <c r="C482" s="182" t="s">
        <v>1877</v>
      </c>
      <c r="D482" s="183">
        <v>386117</v>
      </c>
      <c r="E482" s="184">
        <v>24</v>
      </c>
      <c r="F482" s="184">
        <v>24</v>
      </c>
      <c r="G482" s="184">
        <v>24</v>
      </c>
      <c r="H482" s="184">
        <v>24</v>
      </c>
      <c r="I482" s="184">
        <v>24</v>
      </c>
      <c r="J482" s="184">
        <v>24</v>
      </c>
      <c r="K482" s="184">
        <v>24</v>
      </c>
      <c r="L482" s="184">
        <v>24</v>
      </c>
      <c r="M482" s="185">
        <v>24</v>
      </c>
      <c r="N482" s="182" t="s">
        <v>2716</v>
      </c>
      <c r="O482" s="182" t="s">
        <v>2717</v>
      </c>
      <c r="P482" s="182" t="s">
        <v>2811</v>
      </c>
      <c r="Q482" s="182" t="s">
        <v>1886</v>
      </c>
      <c r="R482" s="186">
        <f t="shared" si="66"/>
        <v>1.4043546697718508E-3</v>
      </c>
      <c r="S482" s="186">
        <f t="shared" si="67"/>
        <v>4.5144493415769695E-4</v>
      </c>
      <c r="T482" s="186">
        <f t="shared" si="68"/>
        <v>4.5144493415769695E-4</v>
      </c>
      <c r="U482" s="186">
        <f t="shared" si="69"/>
        <v>7.6499595269328784E-5</v>
      </c>
      <c r="V482" s="187" t="b">
        <f t="shared" si="64"/>
        <v>0</v>
      </c>
      <c r="W482" s="188" t="str">
        <f t="shared" si="65"/>
        <v>386</v>
      </c>
      <c r="X482" s="181" t="s">
        <v>2855</v>
      </c>
      <c r="Y482" s="181" t="b">
        <f t="shared" si="59"/>
        <v>1</v>
      </c>
    </row>
    <row r="483" spans="1:25" s="181" customFormat="1" ht="14.5">
      <c r="A483" s="181" t="s">
        <v>2857</v>
      </c>
      <c r="B483" s="182" t="s">
        <v>2858</v>
      </c>
      <c r="C483" s="182" t="s">
        <v>1877</v>
      </c>
      <c r="D483" s="183">
        <v>386118</v>
      </c>
      <c r="E483" s="184">
        <v>152</v>
      </c>
      <c r="F483" s="184">
        <v>153</v>
      </c>
      <c r="G483" s="184">
        <v>154</v>
      </c>
      <c r="H483" s="184">
        <v>153</v>
      </c>
      <c r="I483" s="184">
        <v>153</v>
      </c>
      <c r="J483" s="184">
        <v>155</v>
      </c>
      <c r="K483" s="184">
        <v>155</v>
      </c>
      <c r="L483" s="184">
        <v>155</v>
      </c>
      <c r="M483" s="185">
        <v>152</v>
      </c>
      <c r="N483" s="182" t="s">
        <v>2716</v>
      </c>
      <c r="O483" s="182" t="s">
        <v>2717</v>
      </c>
      <c r="P483" s="182" t="s">
        <v>2811</v>
      </c>
      <c r="Q483" s="182" t="s">
        <v>1886</v>
      </c>
      <c r="R483" s="186">
        <f t="shared" si="66"/>
        <v>8.8942462418883893E-3</v>
      </c>
      <c r="S483" s="186">
        <f t="shared" si="67"/>
        <v>2.8591512496654141E-3</v>
      </c>
      <c r="T483" s="186">
        <f t="shared" si="68"/>
        <v>2.8591512496654141E-3</v>
      </c>
      <c r="U483" s="186">
        <f t="shared" si="69"/>
        <v>4.84497436705749E-4</v>
      </c>
      <c r="V483" s="187" t="b">
        <f t="shared" si="64"/>
        <v>0</v>
      </c>
      <c r="W483" s="188" t="str">
        <f t="shared" si="65"/>
        <v>386</v>
      </c>
      <c r="X483" s="181" t="s">
        <v>2857</v>
      </c>
      <c r="Y483" s="181" t="b">
        <f t="shared" si="59"/>
        <v>1</v>
      </c>
    </row>
    <row r="484" spans="1:25" s="181" customFormat="1" ht="14.5">
      <c r="A484" s="181" t="s">
        <v>2859</v>
      </c>
      <c r="B484" s="182" t="s">
        <v>2860</v>
      </c>
      <c r="C484" s="182" t="s">
        <v>1877</v>
      </c>
      <c r="D484" s="183">
        <v>386119</v>
      </c>
      <c r="E484" s="184">
        <v>149</v>
      </c>
      <c r="F484" s="184">
        <v>150</v>
      </c>
      <c r="G484" s="184">
        <v>150</v>
      </c>
      <c r="H484" s="184">
        <v>149</v>
      </c>
      <c r="I484" s="184">
        <v>150</v>
      </c>
      <c r="J484" s="184">
        <v>151</v>
      </c>
      <c r="K484" s="184">
        <v>152</v>
      </c>
      <c r="L484" s="184">
        <v>152</v>
      </c>
      <c r="M484" s="185">
        <v>151</v>
      </c>
      <c r="N484" s="182" t="s">
        <v>2716</v>
      </c>
      <c r="O484" s="182" t="s">
        <v>2717</v>
      </c>
      <c r="P484" s="182" t="s">
        <v>2811</v>
      </c>
      <c r="Q484" s="182" t="s">
        <v>1881</v>
      </c>
      <c r="R484" s="186">
        <f t="shared" si="66"/>
        <v>8.8357314639812279E-3</v>
      </c>
      <c r="S484" s="186">
        <f t="shared" si="67"/>
        <v>2.8403410440755099E-3</v>
      </c>
      <c r="T484" s="186">
        <f t="shared" si="68"/>
        <v>2.8403410440755099E-3</v>
      </c>
      <c r="U484" s="186">
        <f t="shared" si="69"/>
        <v>4.8130995356952697E-4</v>
      </c>
      <c r="V484" s="187" t="b">
        <f t="shared" si="64"/>
        <v>0</v>
      </c>
      <c r="W484" s="188" t="str">
        <f t="shared" si="65"/>
        <v>386</v>
      </c>
      <c r="X484" s="181" t="s">
        <v>2859</v>
      </c>
      <c r="Y484" s="181" t="b">
        <f t="shared" si="59"/>
        <v>1</v>
      </c>
    </row>
    <row r="485" spans="1:25" s="181" customFormat="1" ht="14.5">
      <c r="A485" s="181" t="s">
        <v>2861</v>
      </c>
      <c r="B485" s="182" t="s">
        <v>2862</v>
      </c>
      <c r="C485" s="182" t="s">
        <v>1877</v>
      </c>
      <c r="D485" s="183">
        <v>386121</v>
      </c>
      <c r="E485" s="184">
        <v>42</v>
      </c>
      <c r="F485" s="184">
        <v>42</v>
      </c>
      <c r="G485" s="184">
        <v>42</v>
      </c>
      <c r="H485" s="184">
        <v>42</v>
      </c>
      <c r="I485" s="184">
        <v>43</v>
      </c>
      <c r="J485" s="184">
        <v>42</v>
      </c>
      <c r="K485" s="184">
        <v>42</v>
      </c>
      <c r="L485" s="184">
        <v>42</v>
      </c>
      <c r="M485" s="185">
        <v>42</v>
      </c>
      <c r="N485" s="182" t="s">
        <v>2716</v>
      </c>
      <c r="O485" s="182" t="s">
        <v>2717</v>
      </c>
      <c r="P485" s="182" t="s">
        <v>2811</v>
      </c>
      <c r="Q485" s="182" t="s">
        <v>1886</v>
      </c>
      <c r="R485" s="186">
        <f t="shared" si="66"/>
        <v>2.457620672100739E-3</v>
      </c>
      <c r="S485" s="186">
        <f t="shared" si="67"/>
        <v>7.9002863477596965E-4</v>
      </c>
      <c r="T485" s="186">
        <f t="shared" si="68"/>
        <v>7.9002863477596965E-4</v>
      </c>
      <c r="U485" s="186">
        <f t="shared" si="69"/>
        <v>1.3387429172132537E-4</v>
      </c>
      <c r="V485" s="187" t="b">
        <f t="shared" si="64"/>
        <v>0</v>
      </c>
      <c r="W485" s="188" t="str">
        <f t="shared" si="65"/>
        <v>386</v>
      </c>
      <c r="X485" s="181" t="s">
        <v>2861</v>
      </c>
      <c r="Y485" s="181" t="b">
        <f t="shared" si="59"/>
        <v>1</v>
      </c>
    </row>
    <row r="486" spans="1:25" s="181" customFormat="1" ht="14.5">
      <c r="A486" s="181" t="s">
        <v>2863</v>
      </c>
      <c r="B486" s="182" t="s">
        <v>2864</v>
      </c>
      <c r="C486" s="182" t="s">
        <v>1877</v>
      </c>
      <c r="D486" s="183">
        <v>386122</v>
      </c>
      <c r="E486" s="184">
        <v>37</v>
      </c>
      <c r="F486" s="184">
        <v>37</v>
      </c>
      <c r="G486" s="184">
        <v>36</v>
      </c>
      <c r="H486" s="184">
        <v>36</v>
      </c>
      <c r="I486" s="184">
        <v>36</v>
      </c>
      <c r="J486" s="184">
        <v>36</v>
      </c>
      <c r="K486" s="184">
        <v>36</v>
      </c>
      <c r="L486" s="184">
        <v>36</v>
      </c>
      <c r="M486" s="185">
        <v>35</v>
      </c>
      <c r="N486" s="182" t="s">
        <v>2716</v>
      </c>
      <c r="O486" s="182" t="s">
        <v>2717</v>
      </c>
      <c r="P486" s="182" t="s">
        <v>2811</v>
      </c>
      <c r="Q486" s="182" t="s">
        <v>1886</v>
      </c>
      <c r="R486" s="186">
        <f t="shared" si="66"/>
        <v>2.0480172267506157E-3</v>
      </c>
      <c r="S486" s="186">
        <f t="shared" si="67"/>
        <v>6.583571956466414E-4</v>
      </c>
      <c r="T486" s="186">
        <f t="shared" si="68"/>
        <v>6.583571956466414E-4</v>
      </c>
      <c r="U486" s="186">
        <f t="shared" si="69"/>
        <v>1.1156190976777115E-4</v>
      </c>
      <c r="V486" s="187" t="b">
        <f t="shared" si="64"/>
        <v>0</v>
      </c>
      <c r="W486" s="188" t="str">
        <f t="shared" si="65"/>
        <v>386</v>
      </c>
      <c r="X486" s="181" t="s">
        <v>2863</v>
      </c>
      <c r="Y486" s="181" t="b">
        <f t="shared" si="59"/>
        <v>1</v>
      </c>
    </row>
    <row r="487" spans="1:25" s="181" customFormat="1" ht="14.5">
      <c r="A487" s="181" t="s">
        <v>2865</v>
      </c>
      <c r="B487" s="182" t="s">
        <v>2866</v>
      </c>
      <c r="C487" s="182" t="s">
        <v>1877</v>
      </c>
      <c r="D487" s="183">
        <v>386123</v>
      </c>
      <c r="E487" s="184">
        <v>127</v>
      </c>
      <c r="F487" s="184">
        <v>127</v>
      </c>
      <c r="G487" s="184">
        <v>128</v>
      </c>
      <c r="H487" s="184">
        <v>127</v>
      </c>
      <c r="I487" s="184">
        <v>128</v>
      </c>
      <c r="J487" s="184">
        <v>126</v>
      </c>
      <c r="K487" s="184">
        <v>126</v>
      </c>
      <c r="L487" s="184">
        <v>128</v>
      </c>
      <c r="M487" s="185">
        <v>128</v>
      </c>
      <c r="N487" s="182" t="s">
        <v>2716</v>
      </c>
      <c r="O487" s="182" t="s">
        <v>2717</v>
      </c>
      <c r="P487" s="182" t="s">
        <v>2811</v>
      </c>
      <c r="Q487" s="182" t="s">
        <v>1886</v>
      </c>
      <c r="R487" s="186">
        <f t="shared" si="66"/>
        <v>7.4898915721165376E-3</v>
      </c>
      <c r="S487" s="186">
        <f t="shared" si="67"/>
        <v>2.4077063155077171E-3</v>
      </c>
      <c r="T487" s="186">
        <f t="shared" si="68"/>
        <v>2.4077063155077171E-3</v>
      </c>
      <c r="U487" s="186">
        <f t="shared" si="69"/>
        <v>4.0799784143642022E-4</v>
      </c>
      <c r="V487" s="187" t="b">
        <f t="shared" si="64"/>
        <v>0</v>
      </c>
      <c r="W487" s="188" t="str">
        <f t="shared" si="65"/>
        <v>386</v>
      </c>
      <c r="X487" s="181" t="s">
        <v>2865</v>
      </c>
      <c r="Y487" s="181" t="b">
        <f t="shared" si="59"/>
        <v>1</v>
      </c>
    </row>
    <row r="488" spans="1:25" s="181" customFormat="1" ht="14.5">
      <c r="A488" s="181" t="s">
        <v>2867</v>
      </c>
      <c r="B488" s="182" t="s">
        <v>2868</v>
      </c>
      <c r="C488" s="182" t="s">
        <v>1877</v>
      </c>
      <c r="D488" s="183">
        <v>386124</v>
      </c>
      <c r="E488" s="184">
        <v>19</v>
      </c>
      <c r="F488" s="184">
        <v>19</v>
      </c>
      <c r="G488" s="184">
        <v>19</v>
      </c>
      <c r="H488" s="184">
        <v>19</v>
      </c>
      <c r="I488" s="184">
        <v>19</v>
      </c>
      <c r="J488" s="184">
        <v>19</v>
      </c>
      <c r="K488" s="184">
        <v>18</v>
      </c>
      <c r="L488" s="184">
        <v>19</v>
      </c>
      <c r="M488" s="185">
        <v>19</v>
      </c>
      <c r="N488" s="182" t="s">
        <v>2716</v>
      </c>
      <c r="O488" s="182" t="s">
        <v>2717</v>
      </c>
      <c r="P488" s="182" t="s">
        <v>2811</v>
      </c>
      <c r="Q488" s="182" t="s">
        <v>1886</v>
      </c>
      <c r="R488" s="186">
        <f t="shared" si="66"/>
        <v>1.1117807802360487E-3</v>
      </c>
      <c r="S488" s="186">
        <f t="shared" si="67"/>
        <v>3.5739390620817676E-4</v>
      </c>
      <c r="T488" s="186">
        <f t="shared" si="68"/>
        <v>3.5739390620817676E-4</v>
      </c>
      <c r="U488" s="186">
        <f t="shared" si="69"/>
        <v>6.0562179588218625E-5</v>
      </c>
      <c r="V488" s="187" t="b">
        <f t="shared" si="64"/>
        <v>0</v>
      </c>
      <c r="W488" s="188" t="str">
        <f t="shared" si="65"/>
        <v>386</v>
      </c>
      <c r="X488" s="181" t="s">
        <v>2867</v>
      </c>
      <c r="Y488" s="181" t="b">
        <f t="shared" si="59"/>
        <v>1</v>
      </c>
    </row>
    <row r="489" spans="1:25" s="181" customFormat="1" ht="14.5">
      <c r="A489" s="181" t="s">
        <v>2869</v>
      </c>
      <c r="B489" s="182" t="s">
        <v>2870</v>
      </c>
      <c r="C489" s="182" t="s">
        <v>1877</v>
      </c>
      <c r="D489" s="183">
        <v>386125</v>
      </c>
      <c r="E489" s="184">
        <v>33</v>
      </c>
      <c r="F489" s="184">
        <v>33</v>
      </c>
      <c r="G489" s="184">
        <v>33</v>
      </c>
      <c r="H489" s="184">
        <v>33</v>
      </c>
      <c r="I489" s="184">
        <v>34</v>
      </c>
      <c r="J489" s="184">
        <v>34</v>
      </c>
      <c r="K489" s="184">
        <v>33</v>
      </c>
      <c r="L489" s="184">
        <v>34</v>
      </c>
      <c r="M489" s="185">
        <v>35</v>
      </c>
      <c r="N489" s="182" t="s">
        <v>2716</v>
      </c>
      <c r="O489" s="182" t="s">
        <v>2717</v>
      </c>
      <c r="P489" s="182" t="s">
        <v>2811</v>
      </c>
      <c r="Q489" s="182" t="s">
        <v>1886</v>
      </c>
      <c r="R489" s="186">
        <f t="shared" si="66"/>
        <v>2.0480172267506157E-3</v>
      </c>
      <c r="S489" s="186">
        <f t="shared" si="67"/>
        <v>6.583571956466414E-4</v>
      </c>
      <c r="T489" s="186">
        <f t="shared" si="68"/>
        <v>6.583571956466414E-4</v>
      </c>
      <c r="U489" s="186">
        <f t="shared" si="69"/>
        <v>1.1156190976777115E-4</v>
      </c>
      <c r="V489" s="187" t="b">
        <f t="shared" si="64"/>
        <v>0</v>
      </c>
      <c r="W489" s="188" t="str">
        <f t="shared" si="65"/>
        <v>386</v>
      </c>
      <c r="X489" s="181" t="s">
        <v>2869</v>
      </c>
      <c r="Y489" s="181" t="b">
        <f t="shared" si="59"/>
        <v>1</v>
      </c>
    </row>
    <row r="490" spans="1:25" s="181" customFormat="1" ht="14.5">
      <c r="A490" s="181" t="s">
        <v>2871</v>
      </c>
      <c r="B490" s="182" t="s">
        <v>2872</v>
      </c>
      <c r="C490" s="182" t="s">
        <v>1877</v>
      </c>
      <c r="D490" s="183">
        <v>386126</v>
      </c>
      <c r="E490" s="184">
        <v>5</v>
      </c>
      <c r="F490" s="184">
        <v>5</v>
      </c>
      <c r="G490" s="184">
        <v>5</v>
      </c>
      <c r="H490" s="184">
        <v>5</v>
      </c>
      <c r="I490" s="184">
        <v>5</v>
      </c>
      <c r="J490" s="184">
        <v>5</v>
      </c>
      <c r="K490" s="184">
        <v>5</v>
      </c>
      <c r="L490" s="184">
        <v>5</v>
      </c>
      <c r="M490" s="185">
        <v>5</v>
      </c>
      <c r="N490" s="182" t="s">
        <v>2716</v>
      </c>
      <c r="O490" s="182" t="s">
        <v>2717</v>
      </c>
      <c r="P490" s="182" t="s">
        <v>2811</v>
      </c>
      <c r="Q490" s="182" t="s">
        <v>1886</v>
      </c>
      <c r="R490" s="186">
        <f t="shared" si="66"/>
        <v>2.9257388953580224E-4</v>
      </c>
      <c r="S490" s="186">
        <f t="shared" si="67"/>
        <v>9.4051027949520192E-5</v>
      </c>
      <c r="T490" s="186">
        <f t="shared" si="68"/>
        <v>9.4051027949520192E-5</v>
      </c>
      <c r="U490" s="186">
        <f t="shared" si="69"/>
        <v>1.5937415681110162E-5</v>
      </c>
      <c r="V490" s="187" t="b">
        <f t="shared" si="64"/>
        <v>0</v>
      </c>
      <c r="W490" s="188" t="str">
        <f t="shared" si="65"/>
        <v>386</v>
      </c>
      <c r="X490" s="181" t="s">
        <v>2871</v>
      </c>
      <c r="Y490" s="181" t="b">
        <f t="shared" si="59"/>
        <v>1</v>
      </c>
    </row>
    <row r="491" spans="1:25" s="181" customFormat="1" ht="14.5">
      <c r="A491" s="181" t="s">
        <v>2873</v>
      </c>
      <c r="B491" s="182" t="s">
        <v>2874</v>
      </c>
      <c r="C491" s="182" t="s">
        <v>1877</v>
      </c>
      <c r="D491" s="183">
        <v>386127</v>
      </c>
      <c r="E491" s="184">
        <v>10</v>
      </c>
      <c r="F491" s="184">
        <v>10</v>
      </c>
      <c r="G491" s="184">
        <v>11</v>
      </c>
      <c r="H491" s="184">
        <v>11</v>
      </c>
      <c r="I491" s="184">
        <v>11</v>
      </c>
      <c r="J491" s="184">
        <v>10</v>
      </c>
      <c r="K491" s="184">
        <v>11</v>
      </c>
      <c r="L491" s="184">
        <v>11</v>
      </c>
      <c r="M491" s="185">
        <v>11</v>
      </c>
      <c r="N491" s="182" t="s">
        <v>2716</v>
      </c>
      <c r="O491" s="182" t="s">
        <v>2717</v>
      </c>
      <c r="P491" s="182" t="s">
        <v>2811</v>
      </c>
      <c r="Q491" s="182" t="s">
        <v>1886</v>
      </c>
      <c r="R491" s="186">
        <f t="shared" si="66"/>
        <v>6.4366255697876501E-4</v>
      </c>
      <c r="S491" s="186">
        <f t="shared" si="67"/>
        <v>2.0691226148894444E-4</v>
      </c>
      <c r="T491" s="186">
        <f t="shared" si="68"/>
        <v>2.0691226148894444E-4</v>
      </c>
      <c r="U491" s="186">
        <f t="shared" si="69"/>
        <v>3.5062314498442362E-5</v>
      </c>
      <c r="V491" s="187" t="b">
        <f t="shared" si="64"/>
        <v>0</v>
      </c>
      <c r="W491" s="188" t="str">
        <f t="shared" si="65"/>
        <v>386</v>
      </c>
      <c r="X491" s="181" t="s">
        <v>2873</v>
      </c>
      <c r="Y491" s="181" t="b">
        <f t="shared" si="59"/>
        <v>1</v>
      </c>
    </row>
    <row r="492" spans="1:25" s="181" customFormat="1" ht="14.5">
      <c r="A492" s="181" t="s">
        <v>2875</v>
      </c>
      <c r="B492" s="182" t="s">
        <v>2876</v>
      </c>
      <c r="C492" s="182" t="s">
        <v>1877</v>
      </c>
      <c r="D492" s="183">
        <v>386128</v>
      </c>
      <c r="E492" s="184">
        <v>47</v>
      </c>
      <c r="F492" s="184">
        <v>47</v>
      </c>
      <c r="G492" s="184">
        <v>47</v>
      </c>
      <c r="H492" s="184">
        <v>48</v>
      </c>
      <c r="I492" s="184">
        <v>46</v>
      </c>
      <c r="J492" s="184">
        <v>46</v>
      </c>
      <c r="K492" s="184">
        <v>46</v>
      </c>
      <c r="L492" s="184">
        <v>47</v>
      </c>
      <c r="M492" s="185">
        <v>47</v>
      </c>
      <c r="N492" s="182" t="s">
        <v>2716</v>
      </c>
      <c r="O492" s="182" t="s">
        <v>2717</v>
      </c>
      <c r="P492" s="182" t="s">
        <v>2811</v>
      </c>
      <c r="Q492" s="182" t="s">
        <v>1886</v>
      </c>
      <c r="R492" s="186">
        <f t="shared" si="66"/>
        <v>2.7501945616365412E-3</v>
      </c>
      <c r="S492" s="186">
        <f t="shared" si="67"/>
        <v>8.840796627254899E-4</v>
      </c>
      <c r="T492" s="186">
        <f t="shared" si="68"/>
        <v>8.840796627254899E-4</v>
      </c>
      <c r="U492" s="186">
        <f t="shared" si="69"/>
        <v>1.4981170740243553E-4</v>
      </c>
      <c r="V492" s="187" t="b">
        <f t="shared" si="64"/>
        <v>0</v>
      </c>
      <c r="W492" s="188" t="str">
        <f t="shared" si="65"/>
        <v>386</v>
      </c>
      <c r="X492" s="181" t="s">
        <v>2875</v>
      </c>
      <c r="Y492" s="181" t="b">
        <f t="shared" si="59"/>
        <v>1</v>
      </c>
    </row>
    <row r="493" spans="1:25" s="181" customFormat="1" ht="14.5">
      <c r="A493" s="181" t="s">
        <v>2877</v>
      </c>
      <c r="B493" s="182" t="s">
        <v>2878</v>
      </c>
      <c r="C493" s="182" t="s">
        <v>1877</v>
      </c>
      <c r="D493" s="183">
        <v>386129</v>
      </c>
      <c r="E493" s="184">
        <v>17</v>
      </c>
      <c r="F493" s="184">
        <v>17</v>
      </c>
      <c r="G493" s="184">
        <v>17</v>
      </c>
      <c r="H493" s="184">
        <v>17</v>
      </c>
      <c r="I493" s="184">
        <v>17</v>
      </c>
      <c r="J493" s="184">
        <v>17</v>
      </c>
      <c r="K493" s="184">
        <v>16</v>
      </c>
      <c r="L493" s="184">
        <v>16</v>
      </c>
      <c r="M493" s="185">
        <v>16</v>
      </c>
      <c r="N493" s="182" t="s">
        <v>2716</v>
      </c>
      <c r="O493" s="182" t="s">
        <v>2717</v>
      </c>
      <c r="P493" s="182" t="s">
        <v>2811</v>
      </c>
      <c r="Q493" s="182" t="s">
        <v>1886</v>
      </c>
      <c r="R493" s="186">
        <f t="shared" si="66"/>
        <v>9.362364465145672E-4</v>
      </c>
      <c r="S493" s="186">
        <f t="shared" si="67"/>
        <v>3.0096328943846464E-4</v>
      </c>
      <c r="T493" s="186">
        <f t="shared" si="68"/>
        <v>3.0096328943846464E-4</v>
      </c>
      <c r="U493" s="186">
        <f t="shared" si="69"/>
        <v>5.0999730179552527E-5</v>
      </c>
      <c r="V493" s="187" t="b">
        <f t="shared" si="64"/>
        <v>0</v>
      </c>
      <c r="W493" s="188" t="str">
        <f t="shared" si="65"/>
        <v>386</v>
      </c>
      <c r="X493" s="181" t="s">
        <v>2877</v>
      </c>
      <c r="Y493" s="181" t="b">
        <f t="shared" si="59"/>
        <v>1</v>
      </c>
    </row>
    <row r="494" spans="1:25" s="181" customFormat="1" ht="14.5">
      <c r="A494" s="181" t="s">
        <v>2879</v>
      </c>
      <c r="B494" s="182" t="s">
        <v>2880</v>
      </c>
      <c r="C494" s="182" t="s">
        <v>1877</v>
      </c>
      <c r="D494" s="183">
        <v>386132</v>
      </c>
      <c r="E494" s="184">
        <v>15</v>
      </c>
      <c r="F494" s="184">
        <v>15</v>
      </c>
      <c r="G494" s="184">
        <v>15</v>
      </c>
      <c r="H494" s="184">
        <v>15</v>
      </c>
      <c r="I494" s="184">
        <v>15</v>
      </c>
      <c r="J494" s="184">
        <v>15</v>
      </c>
      <c r="K494" s="184">
        <v>15</v>
      </c>
      <c r="L494" s="184">
        <v>15</v>
      </c>
      <c r="M494" s="185">
        <v>15</v>
      </c>
      <c r="N494" s="182" t="s">
        <v>2716</v>
      </c>
      <c r="O494" s="182" t="s">
        <v>2717</v>
      </c>
      <c r="P494" s="182" t="s">
        <v>2811</v>
      </c>
      <c r="Q494" s="182" t="s">
        <v>1886</v>
      </c>
      <c r="R494" s="186">
        <f t="shared" si="66"/>
        <v>8.7772166860740678E-4</v>
      </c>
      <c r="S494" s="186">
        <f t="shared" si="67"/>
        <v>2.8215308384856058E-4</v>
      </c>
      <c r="T494" s="186">
        <f t="shared" si="68"/>
        <v>2.8215308384856058E-4</v>
      </c>
      <c r="U494" s="186">
        <f t="shared" si="69"/>
        <v>4.781224704333049E-5</v>
      </c>
      <c r="V494" s="187" t="b">
        <f t="shared" si="64"/>
        <v>0</v>
      </c>
      <c r="W494" s="188" t="str">
        <f t="shared" si="65"/>
        <v>386</v>
      </c>
      <c r="X494" s="181" t="s">
        <v>2879</v>
      </c>
      <c r="Y494" s="181" t="b">
        <f t="shared" si="59"/>
        <v>1</v>
      </c>
    </row>
    <row r="495" spans="1:25" s="181" customFormat="1" ht="14.5">
      <c r="A495" s="181" t="s">
        <v>2881</v>
      </c>
      <c r="B495" s="182" t="s">
        <v>2882</v>
      </c>
      <c r="C495" s="182" t="s">
        <v>1877</v>
      </c>
      <c r="D495" s="183">
        <v>386133</v>
      </c>
      <c r="E495" s="184">
        <v>87</v>
      </c>
      <c r="F495" s="184">
        <v>87</v>
      </c>
      <c r="G495" s="184">
        <v>87</v>
      </c>
      <c r="H495" s="184">
        <v>87</v>
      </c>
      <c r="I495" s="184">
        <v>87</v>
      </c>
      <c r="J495" s="184">
        <v>88</v>
      </c>
      <c r="K495" s="184">
        <v>88</v>
      </c>
      <c r="L495" s="184">
        <v>88</v>
      </c>
      <c r="M495" s="185">
        <v>88</v>
      </c>
      <c r="N495" s="182" t="s">
        <v>2716</v>
      </c>
      <c r="O495" s="182" t="s">
        <v>2717</v>
      </c>
      <c r="P495" s="182" t="s">
        <v>2811</v>
      </c>
      <c r="Q495" s="182" t="s">
        <v>1886</v>
      </c>
      <c r="R495" s="186">
        <f t="shared" si="66"/>
        <v>5.1493004558301201E-3</v>
      </c>
      <c r="S495" s="186">
        <f t="shared" si="67"/>
        <v>1.6552980919115555E-3</v>
      </c>
      <c r="T495" s="186">
        <f t="shared" si="68"/>
        <v>1.6552980919115555E-3</v>
      </c>
      <c r="U495" s="186">
        <f t="shared" si="69"/>
        <v>2.8049851598753889E-4</v>
      </c>
      <c r="V495" s="187" t="b">
        <f t="shared" si="64"/>
        <v>0</v>
      </c>
      <c r="W495" s="188" t="str">
        <f t="shared" si="65"/>
        <v>386</v>
      </c>
      <c r="X495" s="181" t="s">
        <v>2881</v>
      </c>
      <c r="Y495" s="181" t="b">
        <f t="shared" si="59"/>
        <v>1</v>
      </c>
    </row>
    <row r="496" spans="1:25" s="181" customFormat="1" ht="14.5">
      <c r="A496" s="181" t="s">
        <v>2883</v>
      </c>
      <c r="B496" s="182" t="s">
        <v>2884</v>
      </c>
      <c r="C496" s="182" t="s">
        <v>1877</v>
      </c>
      <c r="D496" s="183">
        <v>386134</v>
      </c>
      <c r="E496" s="184">
        <v>138</v>
      </c>
      <c r="F496" s="184">
        <v>141</v>
      </c>
      <c r="G496" s="184">
        <v>140</v>
      </c>
      <c r="H496" s="184">
        <v>141</v>
      </c>
      <c r="I496" s="184">
        <v>141</v>
      </c>
      <c r="J496" s="184">
        <v>141</v>
      </c>
      <c r="K496" s="184">
        <v>142</v>
      </c>
      <c r="L496" s="184">
        <v>142</v>
      </c>
      <c r="M496" s="185">
        <v>141</v>
      </c>
      <c r="N496" s="182" t="s">
        <v>2716</v>
      </c>
      <c r="O496" s="182" t="s">
        <v>2717</v>
      </c>
      <c r="P496" s="182" t="s">
        <v>2811</v>
      </c>
      <c r="Q496" s="182" t="s">
        <v>1886</v>
      </c>
      <c r="R496" s="186">
        <f t="shared" si="66"/>
        <v>8.2505836849096244E-3</v>
      </c>
      <c r="S496" s="186">
        <f t="shared" si="67"/>
        <v>2.6522389881764694E-3</v>
      </c>
      <c r="T496" s="186">
        <f t="shared" si="68"/>
        <v>2.6522389881764694E-3</v>
      </c>
      <c r="U496" s="186">
        <f t="shared" si="69"/>
        <v>4.4943512220730665E-4</v>
      </c>
      <c r="V496" s="187" t="b">
        <f t="shared" si="64"/>
        <v>0</v>
      </c>
      <c r="W496" s="188" t="str">
        <f t="shared" si="65"/>
        <v>386</v>
      </c>
      <c r="X496" s="181" t="s">
        <v>2883</v>
      </c>
      <c r="Y496" s="181" t="b">
        <f t="shared" si="59"/>
        <v>1</v>
      </c>
    </row>
    <row r="497" spans="1:25" s="181" customFormat="1" ht="14.5">
      <c r="A497" s="181" t="s">
        <v>2885</v>
      </c>
      <c r="B497" s="182" t="s">
        <v>2886</v>
      </c>
      <c r="C497" s="182" t="s">
        <v>1877</v>
      </c>
      <c r="D497" s="183">
        <v>386135</v>
      </c>
      <c r="E497" s="184">
        <v>58</v>
      </c>
      <c r="F497" s="184">
        <v>58</v>
      </c>
      <c r="G497" s="184">
        <v>58</v>
      </c>
      <c r="H497" s="184">
        <v>59</v>
      </c>
      <c r="I497" s="184">
        <v>59</v>
      </c>
      <c r="J497" s="184">
        <v>59</v>
      </c>
      <c r="K497" s="184">
        <v>59</v>
      </c>
      <c r="L497" s="184">
        <v>59</v>
      </c>
      <c r="M497" s="185">
        <v>59</v>
      </c>
      <c r="N497" s="182" t="s">
        <v>2716</v>
      </c>
      <c r="O497" s="182" t="s">
        <v>2717</v>
      </c>
      <c r="P497" s="182" t="s">
        <v>2811</v>
      </c>
      <c r="Q497" s="182" t="s">
        <v>1886</v>
      </c>
      <c r="R497" s="186">
        <f t="shared" si="66"/>
        <v>3.4523718965224666E-3</v>
      </c>
      <c r="S497" s="186">
        <f t="shared" si="67"/>
        <v>1.1098021298043383E-3</v>
      </c>
      <c r="T497" s="186">
        <f t="shared" si="68"/>
        <v>1.1098021298043383E-3</v>
      </c>
      <c r="U497" s="186">
        <f t="shared" si="69"/>
        <v>1.8806150503709992E-4</v>
      </c>
      <c r="V497" s="187" t="b">
        <f t="shared" si="64"/>
        <v>0</v>
      </c>
      <c r="W497" s="188" t="str">
        <f t="shared" si="65"/>
        <v>386</v>
      </c>
      <c r="X497" s="181" t="s">
        <v>2885</v>
      </c>
      <c r="Y497" s="181" t="b">
        <f t="shared" si="59"/>
        <v>1</v>
      </c>
    </row>
    <row r="498" spans="1:25" s="181" customFormat="1" ht="14.5">
      <c r="A498" s="181" t="s">
        <v>2887</v>
      </c>
      <c r="B498" s="182" t="s">
        <v>2888</v>
      </c>
      <c r="C498" s="182" t="s">
        <v>1877</v>
      </c>
      <c r="D498" s="183">
        <v>386136</v>
      </c>
      <c r="E498" s="184">
        <v>40</v>
      </c>
      <c r="F498" s="184">
        <v>40</v>
      </c>
      <c r="G498" s="184">
        <v>39</v>
      </c>
      <c r="H498" s="184">
        <v>39</v>
      </c>
      <c r="I498" s="184">
        <v>40</v>
      </c>
      <c r="J498" s="184">
        <v>40</v>
      </c>
      <c r="K498" s="184">
        <v>40</v>
      </c>
      <c r="L498" s="184">
        <v>40</v>
      </c>
      <c r="M498" s="185">
        <v>40</v>
      </c>
      <c r="N498" s="182" t="s">
        <v>2716</v>
      </c>
      <c r="O498" s="182" t="s">
        <v>2717</v>
      </c>
      <c r="P498" s="182" t="s">
        <v>2811</v>
      </c>
      <c r="Q498" s="182" t="s">
        <v>1886</v>
      </c>
      <c r="R498" s="186">
        <f t="shared" si="66"/>
        <v>2.3405911162864179E-3</v>
      </c>
      <c r="S498" s="186">
        <f t="shared" si="67"/>
        <v>7.5240822359616153E-4</v>
      </c>
      <c r="T498" s="186">
        <f t="shared" si="68"/>
        <v>7.5240822359616153E-4</v>
      </c>
      <c r="U498" s="186">
        <f t="shared" si="69"/>
        <v>1.274993254488813E-4</v>
      </c>
      <c r="V498" s="187" t="b">
        <f t="shared" si="64"/>
        <v>0</v>
      </c>
      <c r="W498" s="188" t="str">
        <f t="shared" si="65"/>
        <v>386</v>
      </c>
      <c r="X498" s="181" t="s">
        <v>2887</v>
      </c>
      <c r="Y498" s="181" t="b">
        <f t="shared" si="59"/>
        <v>1</v>
      </c>
    </row>
    <row r="499" spans="1:25" s="181" customFormat="1" ht="14.5">
      <c r="A499" s="181" t="s">
        <v>2889</v>
      </c>
      <c r="B499" s="182" t="s">
        <v>2890</v>
      </c>
      <c r="C499" s="182" t="s">
        <v>1877</v>
      </c>
      <c r="D499" s="183">
        <v>390101</v>
      </c>
      <c r="E499" s="184">
        <v>1</v>
      </c>
      <c r="F499" s="184">
        <v>1</v>
      </c>
      <c r="G499" s="184">
        <v>1</v>
      </c>
      <c r="H499" s="184">
        <v>1</v>
      </c>
      <c r="I499" s="184">
        <v>1</v>
      </c>
      <c r="J499" s="184">
        <v>1</v>
      </c>
      <c r="K499" s="184">
        <v>1</v>
      </c>
      <c r="L499" s="184">
        <v>1</v>
      </c>
      <c r="M499" s="185">
        <v>1</v>
      </c>
      <c r="N499" s="182" t="s">
        <v>2716</v>
      </c>
      <c r="O499" s="182" t="s">
        <v>2717</v>
      </c>
      <c r="P499" s="182" t="s">
        <v>2891</v>
      </c>
      <c r="Q499" s="182" t="s">
        <v>1881</v>
      </c>
      <c r="R499" s="186">
        <f t="shared" si="66"/>
        <v>4.1288191577208916E-4</v>
      </c>
      <c r="S499" s="186">
        <f t="shared" si="67"/>
        <v>1.881020558990404E-5</v>
      </c>
      <c r="T499" s="186">
        <f t="shared" si="68"/>
        <v>1.881020558990404E-5</v>
      </c>
      <c r="U499" s="186">
        <f t="shared" si="69"/>
        <v>3.187483136222033E-6</v>
      </c>
      <c r="V499" s="187" t="b">
        <f t="shared" si="64"/>
        <v>0</v>
      </c>
      <c r="W499" s="188" t="str">
        <f t="shared" si="65"/>
        <v>390</v>
      </c>
      <c r="X499" s="181" t="s">
        <v>2889</v>
      </c>
      <c r="Y499" s="181" t="b">
        <f t="shared" si="59"/>
        <v>1</v>
      </c>
    </row>
    <row r="500" spans="1:25" s="181" customFormat="1" ht="14.5">
      <c r="A500" s="181" t="s">
        <v>2892</v>
      </c>
      <c r="B500" s="182" t="s">
        <v>2893</v>
      </c>
      <c r="C500" s="182" t="s">
        <v>1877</v>
      </c>
      <c r="D500" s="183">
        <v>390102</v>
      </c>
      <c r="E500" s="184">
        <v>49</v>
      </c>
      <c r="F500" s="184">
        <v>49</v>
      </c>
      <c r="G500" s="184">
        <v>49</v>
      </c>
      <c r="H500" s="184">
        <v>51</v>
      </c>
      <c r="I500" s="184">
        <v>51</v>
      </c>
      <c r="J500" s="184">
        <v>51</v>
      </c>
      <c r="K500" s="184">
        <v>51</v>
      </c>
      <c r="L500" s="184">
        <v>51</v>
      </c>
      <c r="M500" s="185">
        <v>51</v>
      </c>
      <c r="N500" s="182" t="s">
        <v>2716</v>
      </c>
      <c r="O500" s="182" t="s">
        <v>2717</v>
      </c>
      <c r="P500" s="182" t="s">
        <v>2891</v>
      </c>
      <c r="Q500" s="182" t="s">
        <v>1881</v>
      </c>
      <c r="R500" s="186">
        <f t="shared" si="66"/>
        <v>2.1056977704376548E-2</v>
      </c>
      <c r="S500" s="186">
        <f t="shared" si="67"/>
        <v>9.5932048508510603E-4</v>
      </c>
      <c r="T500" s="186">
        <f t="shared" si="68"/>
        <v>9.5932048508510603E-4</v>
      </c>
      <c r="U500" s="186">
        <f t="shared" si="69"/>
        <v>1.6256163994732368E-4</v>
      </c>
      <c r="V500" s="187" t="b">
        <f t="shared" si="64"/>
        <v>0</v>
      </c>
      <c r="W500" s="188" t="str">
        <f t="shared" si="65"/>
        <v>390</v>
      </c>
      <c r="X500" s="181" t="s">
        <v>2892</v>
      </c>
      <c r="Y500" s="181" t="b">
        <f t="shared" si="59"/>
        <v>1</v>
      </c>
    </row>
    <row r="501" spans="1:25" s="181" customFormat="1" ht="14.5">
      <c r="A501" s="181" t="s">
        <v>2894</v>
      </c>
      <c r="B501" s="182" t="s">
        <v>2895</v>
      </c>
      <c r="C501" s="182" t="s">
        <v>1877</v>
      </c>
      <c r="D501" s="183">
        <v>390103</v>
      </c>
      <c r="E501" s="184">
        <v>12</v>
      </c>
      <c r="F501" s="184">
        <v>12</v>
      </c>
      <c r="G501" s="184">
        <v>12</v>
      </c>
      <c r="H501" s="184">
        <v>12</v>
      </c>
      <c r="I501" s="184">
        <v>12</v>
      </c>
      <c r="J501" s="184">
        <v>12</v>
      </c>
      <c r="K501" s="184">
        <v>12</v>
      </c>
      <c r="L501" s="184">
        <v>12</v>
      </c>
      <c r="M501" s="185">
        <v>12</v>
      </c>
      <c r="N501" s="182" t="s">
        <v>2716</v>
      </c>
      <c r="O501" s="182" t="s">
        <v>2717</v>
      </c>
      <c r="P501" s="182" t="s">
        <v>2891</v>
      </c>
      <c r="Q501" s="182" t="s">
        <v>1881</v>
      </c>
      <c r="R501" s="186">
        <f t="shared" si="66"/>
        <v>4.9545829892650699E-3</v>
      </c>
      <c r="S501" s="186">
        <f t="shared" si="67"/>
        <v>2.2572246707884848E-4</v>
      </c>
      <c r="T501" s="186">
        <f t="shared" si="68"/>
        <v>2.2572246707884848E-4</v>
      </c>
      <c r="U501" s="186">
        <f t="shared" si="69"/>
        <v>3.8249797634664392E-5</v>
      </c>
      <c r="V501" s="187" t="b">
        <f t="shared" si="64"/>
        <v>0</v>
      </c>
      <c r="W501" s="188" t="str">
        <f t="shared" si="65"/>
        <v>390</v>
      </c>
      <c r="X501" s="181" t="s">
        <v>2894</v>
      </c>
      <c r="Y501" s="181" t="b">
        <f t="shared" si="59"/>
        <v>1</v>
      </c>
    </row>
    <row r="502" spans="1:25" s="181" customFormat="1" ht="14.5">
      <c r="A502" s="181" t="s">
        <v>2896</v>
      </c>
      <c r="B502" s="182" t="s">
        <v>2897</v>
      </c>
      <c r="C502" s="182" t="s">
        <v>1877</v>
      </c>
      <c r="D502" s="183">
        <v>390104</v>
      </c>
      <c r="E502" s="184">
        <v>29</v>
      </c>
      <c r="F502" s="184">
        <v>29</v>
      </c>
      <c r="G502" s="184">
        <v>29</v>
      </c>
      <c r="H502" s="184">
        <v>29</v>
      </c>
      <c r="I502" s="184">
        <v>40</v>
      </c>
      <c r="J502" s="184">
        <v>40</v>
      </c>
      <c r="K502" s="184">
        <v>40</v>
      </c>
      <c r="L502" s="184">
        <v>39</v>
      </c>
      <c r="M502" s="185">
        <v>36</v>
      </c>
      <c r="N502" s="182" t="s">
        <v>2716</v>
      </c>
      <c r="O502" s="182" t="s">
        <v>2717</v>
      </c>
      <c r="P502" s="182" t="s">
        <v>2891</v>
      </c>
      <c r="Q502" s="182" t="s">
        <v>1881</v>
      </c>
      <c r="R502" s="186">
        <f t="shared" si="66"/>
        <v>1.486374896779521E-2</v>
      </c>
      <c r="S502" s="186">
        <f t="shared" si="67"/>
        <v>6.771674012365454E-4</v>
      </c>
      <c r="T502" s="186">
        <f t="shared" si="68"/>
        <v>6.771674012365454E-4</v>
      </c>
      <c r="U502" s="186">
        <f t="shared" si="69"/>
        <v>1.1474939290399318E-4</v>
      </c>
      <c r="V502" s="187" t="b">
        <f t="shared" si="64"/>
        <v>0</v>
      </c>
      <c r="W502" s="188" t="str">
        <f t="shared" si="65"/>
        <v>390</v>
      </c>
      <c r="X502" s="181" t="s">
        <v>2896</v>
      </c>
      <c r="Y502" s="181" t="b">
        <f t="shared" si="59"/>
        <v>1</v>
      </c>
    </row>
    <row r="503" spans="1:25" s="181" customFormat="1" ht="14.5">
      <c r="A503" s="181" t="s">
        <v>2898</v>
      </c>
      <c r="B503" s="182" t="s">
        <v>2899</v>
      </c>
      <c r="C503" s="182" t="s">
        <v>1877</v>
      </c>
      <c r="D503" s="183">
        <v>390105</v>
      </c>
      <c r="E503" s="184">
        <v>14</v>
      </c>
      <c r="F503" s="184">
        <v>14</v>
      </c>
      <c r="G503" s="184">
        <v>14</v>
      </c>
      <c r="H503" s="184">
        <v>14</v>
      </c>
      <c r="I503" s="184">
        <v>14</v>
      </c>
      <c r="J503" s="184">
        <v>14</v>
      </c>
      <c r="K503" s="184">
        <v>14</v>
      </c>
      <c r="L503" s="184">
        <v>4</v>
      </c>
      <c r="M503" s="185">
        <v>11</v>
      </c>
      <c r="N503" s="182" t="s">
        <v>2716</v>
      </c>
      <c r="O503" s="182" t="s">
        <v>2717</v>
      </c>
      <c r="P503" s="182" t="s">
        <v>2891</v>
      </c>
      <c r="Q503" s="182" t="s">
        <v>1881</v>
      </c>
      <c r="R503" s="186">
        <f t="shared" si="66"/>
        <v>4.5417010734929812E-3</v>
      </c>
      <c r="S503" s="186">
        <f t="shared" si="67"/>
        <v>2.0691226148894444E-4</v>
      </c>
      <c r="T503" s="186">
        <f t="shared" si="68"/>
        <v>2.0691226148894444E-4</v>
      </c>
      <c r="U503" s="186">
        <f t="shared" si="69"/>
        <v>3.5062314498442362E-5</v>
      </c>
      <c r="V503" s="187" t="b">
        <f t="shared" si="64"/>
        <v>0</v>
      </c>
      <c r="W503" s="188" t="str">
        <f t="shared" si="65"/>
        <v>390</v>
      </c>
      <c r="X503" s="181" t="s">
        <v>2898</v>
      </c>
      <c r="Y503" s="181" t="b">
        <f t="shared" si="59"/>
        <v>1</v>
      </c>
    </row>
    <row r="504" spans="1:25" s="181" customFormat="1" ht="14.5">
      <c r="A504" s="181" t="s">
        <v>2900</v>
      </c>
      <c r="B504" s="182" t="s">
        <v>2901</v>
      </c>
      <c r="C504" s="182" t="s">
        <v>1877</v>
      </c>
      <c r="D504" s="183">
        <v>390106</v>
      </c>
      <c r="E504" s="184">
        <v>23</v>
      </c>
      <c r="F504" s="184">
        <v>23</v>
      </c>
      <c r="G504" s="184">
        <v>23</v>
      </c>
      <c r="H504" s="184">
        <v>23</v>
      </c>
      <c r="I504" s="184">
        <v>23</v>
      </c>
      <c r="J504" s="184">
        <v>21</v>
      </c>
      <c r="K504" s="184">
        <v>21</v>
      </c>
      <c r="L504" s="184">
        <v>21</v>
      </c>
      <c r="M504" s="185">
        <v>21</v>
      </c>
      <c r="N504" s="182" t="s">
        <v>2716</v>
      </c>
      <c r="O504" s="182" t="s">
        <v>2717</v>
      </c>
      <c r="P504" s="182" t="s">
        <v>2891</v>
      </c>
      <c r="Q504" s="182" t="s">
        <v>1881</v>
      </c>
      <c r="R504" s="186">
        <f t="shared" si="66"/>
        <v>8.670520231213872E-3</v>
      </c>
      <c r="S504" s="186">
        <f t="shared" si="67"/>
        <v>3.9501431738798483E-4</v>
      </c>
      <c r="T504" s="186">
        <f t="shared" si="68"/>
        <v>3.9501431738798483E-4</v>
      </c>
      <c r="U504" s="186">
        <f t="shared" si="69"/>
        <v>6.6937145860662686E-5</v>
      </c>
      <c r="V504" s="187" t="b">
        <f t="shared" si="64"/>
        <v>0</v>
      </c>
      <c r="W504" s="188" t="str">
        <f t="shared" si="65"/>
        <v>390</v>
      </c>
      <c r="X504" s="181" t="s">
        <v>2900</v>
      </c>
      <c r="Y504" s="181" t="b">
        <f t="shared" si="59"/>
        <v>1</v>
      </c>
    </row>
    <row r="505" spans="1:25" s="181" customFormat="1" ht="14.5">
      <c r="A505" s="181" t="s">
        <v>2902</v>
      </c>
      <c r="B505" s="182" t="s">
        <v>2903</v>
      </c>
      <c r="C505" s="182" t="s">
        <v>1877</v>
      </c>
      <c r="D505" s="183">
        <v>390107</v>
      </c>
      <c r="E505" s="184">
        <v>14</v>
      </c>
      <c r="F505" s="184">
        <v>14</v>
      </c>
      <c r="G505" s="184">
        <v>14</v>
      </c>
      <c r="H505" s="184">
        <v>14</v>
      </c>
      <c r="I505" s="184">
        <v>14</v>
      </c>
      <c r="J505" s="184">
        <v>14</v>
      </c>
      <c r="K505" s="184">
        <v>14</v>
      </c>
      <c r="L505" s="184">
        <v>14</v>
      </c>
      <c r="M505" s="185">
        <v>14</v>
      </c>
      <c r="N505" s="182" t="s">
        <v>2716</v>
      </c>
      <c r="O505" s="182" t="s">
        <v>2717</v>
      </c>
      <c r="P505" s="182" t="s">
        <v>2891</v>
      </c>
      <c r="Q505" s="182" t="s">
        <v>1881</v>
      </c>
      <c r="R505" s="186">
        <f t="shared" si="66"/>
        <v>5.7803468208092483E-3</v>
      </c>
      <c r="S505" s="186">
        <f t="shared" si="67"/>
        <v>2.6334287825865657E-4</v>
      </c>
      <c r="T505" s="186">
        <f t="shared" si="68"/>
        <v>2.6334287825865657E-4</v>
      </c>
      <c r="U505" s="186">
        <f t="shared" si="69"/>
        <v>4.462476390710846E-5</v>
      </c>
      <c r="V505" s="187" t="b">
        <f t="shared" si="64"/>
        <v>0</v>
      </c>
      <c r="W505" s="188" t="str">
        <f t="shared" si="65"/>
        <v>390</v>
      </c>
      <c r="X505" s="181" t="s">
        <v>2902</v>
      </c>
      <c r="Y505" s="181" t="b">
        <f t="shared" si="59"/>
        <v>1</v>
      </c>
    </row>
    <row r="506" spans="1:25" s="181" customFormat="1" ht="14.5">
      <c r="A506" s="181" t="s">
        <v>2904</v>
      </c>
      <c r="B506" s="182" t="s">
        <v>2905</v>
      </c>
      <c r="C506" s="182" t="s">
        <v>1877</v>
      </c>
      <c r="D506" s="183">
        <v>390108</v>
      </c>
      <c r="E506" s="184">
        <v>1</v>
      </c>
      <c r="F506" s="184">
        <v>1</v>
      </c>
      <c r="G506" s="184">
        <v>1</v>
      </c>
      <c r="H506" s="184">
        <v>1</v>
      </c>
      <c r="I506" s="184">
        <v>1</v>
      </c>
      <c r="J506" s="184">
        <v>1</v>
      </c>
      <c r="K506" s="184">
        <v>1</v>
      </c>
      <c r="L506" s="184">
        <v>1</v>
      </c>
      <c r="M506" s="185">
        <v>1</v>
      </c>
      <c r="N506" s="182" t="s">
        <v>2716</v>
      </c>
      <c r="O506" s="182" t="s">
        <v>2717</v>
      </c>
      <c r="P506" s="182" t="s">
        <v>2891</v>
      </c>
      <c r="Q506" s="182" t="s">
        <v>1881</v>
      </c>
      <c r="R506" s="186">
        <f t="shared" si="66"/>
        <v>4.1288191577208916E-4</v>
      </c>
      <c r="S506" s="186">
        <f t="shared" si="67"/>
        <v>1.881020558990404E-5</v>
      </c>
      <c r="T506" s="186">
        <f t="shared" si="68"/>
        <v>1.881020558990404E-5</v>
      </c>
      <c r="U506" s="186">
        <f t="shared" si="69"/>
        <v>3.187483136222033E-6</v>
      </c>
      <c r="V506" s="187" t="b">
        <f t="shared" si="64"/>
        <v>0</v>
      </c>
      <c r="W506" s="188" t="str">
        <f t="shared" si="65"/>
        <v>390</v>
      </c>
      <c r="X506" s="181" t="s">
        <v>2904</v>
      </c>
      <c r="Y506" s="181" t="b">
        <f t="shared" si="59"/>
        <v>1</v>
      </c>
    </row>
    <row r="507" spans="1:25" s="181" customFormat="1" ht="14.5">
      <c r="A507" s="181" t="s">
        <v>2906</v>
      </c>
      <c r="B507" s="182" t="s">
        <v>2907</v>
      </c>
      <c r="C507" s="182" t="s">
        <v>1877</v>
      </c>
      <c r="D507" s="183">
        <v>390109</v>
      </c>
      <c r="E507" s="184">
        <v>40</v>
      </c>
      <c r="F507" s="184">
        <v>40</v>
      </c>
      <c r="G507" s="184">
        <v>40</v>
      </c>
      <c r="H507" s="184">
        <v>40</v>
      </c>
      <c r="I507" s="184">
        <v>40</v>
      </c>
      <c r="J507" s="184">
        <v>40</v>
      </c>
      <c r="K507" s="184">
        <v>40</v>
      </c>
      <c r="L507" s="184">
        <v>40</v>
      </c>
      <c r="M507" s="185">
        <v>40</v>
      </c>
      <c r="N507" s="182" t="s">
        <v>2716</v>
      </c>
      <c r="O507" s="182" t="s">
        <v>2717</v>
      </c>
      <c r="P507" s="182" t="s">
        <v>2891</v>
      </c>
      <c r="Q507" s="182" t="s">
        <v>1881</v>
      </c>
      <c r="R507" s="186">
        <f t="shared" si="66"/>
        <v>1.6515276630883566E-2</v>
      </c>
      <c r="S507" s="186">
        <f t="shared" si="67"/>
        <v>7.5240822359616153E-4</v>
      </c>
      <c r="T507" s="186">
        <f t="shared" si="68"/>
        <v>7.5240822359616153E-4</v>
      </c>
      <c r="U507" s="186">
        <f t="shared" si="69"/>
        <v>1.274993254488813E-4</v>
      </c>
      <c r="V507" s="187" t="b">
        <f t="shared" si="64"/>
        <v>0</v>
      </c>
      <c r="W507" s="188" t="str">
        <f t="shared" si="65"/>
        <v>390</v>
      </c>
      <c r="X507" s="181" t="s">
        <v>2906</v>
      </c>
      <c r="Y507" s="181" t="b">
        <f t="shared" si="59"/>
        <v>1</v>
      </c>
    </row>
    <row r="508" spans="1:25" s="181" customFormat="1" ht="14.5">
      <c r="A508" s="181" t="s">
        <v>2908</v>
      </c>
      <c r="B508" s="182" t="s">
        <v>2909</v>
      </c>
      <c r="C508" s="182" t="s">
        <v>1877</v>
      </c>
      <c r="D508" s="183">
        <v>390110</v>
      </c>
      <c r="E508" s="184">
        <v>90</v>
      </c>
      <c r="F508" s="184">
        <v>90</v>
      </c>
      <c r="G508" s="184">
        <v>90</v>
      </c>
      <c r="H508" s="184">
        <v>90</v>
      </c>
      <c r="I508" s="184">
        <v>90</v>
      </c>
      <c r="J508" s="184">
        <v>90</v>
      </c>
      <c r="K508" s="184">
        <v>90</v>
      </c>
      <c r="L508" s="184">
        <v>90</v>
      </c>
      <c r="M508" s="185">
        <v>90</v>
      </c>
      <c r="N508" s="182" t="s">
        <v>2716</v>
      </c>
      <c r="O508" s="182" t="s">
        <v>2717</v>
      </c>
      <c r="P508" s="182" t="s">
        <v>2891</v>
      </c>
      <c r="Q508" s="182" t="s">
        <v>1881</v>
      </c>
      <c r="R508" s="186">
        <f t="shared" si="66"/>
        <v>3.7159372419488024E-2</v>
      </c>
      <c r="S508" s="186">
        <f t="shared" si="67"/>
        <v>1.6929185030913636E-3</v>
      </c>
      <c r="T508" s="186">
        <f t="shared" si="68"/>
        <v>1.6929185030913636E-3</v>
      </c>
      <c r="U508" s="186">
        <f t="shared" si="69"/>
        <v>2.8687348225998297E-4</v>
      </c>
      <c r="V508" s="187" t="b">
        <f t="shared" si="64"/>
        <v>0</v>
      </c>
      <c r="W508" s="188" t="str">
        <f t="shared" si="65"/>
        <v>390</v>
      </c>
      <c r="X508" s="181" t="s">
        <v>2908</v>
      </c>
      <c r="Y508" s="181" t="b">
        <f t="shared" si="59"/>
        <v>1</v>
      </c>
    </row>
    <row r="509" spans="1:25" s="181" customFormat="1" ht="14.5">
      <c r="A509" s="181" t="s">
        <v>2910</v>
      </c>
      <c r="B509" s="182" t="s">
        <v>2911</v>
      </c>
      <c r="C509" s="182" t="s">
        <v>1877</v>
      </c>
      <c r="D509" s="183">
        <v>390111</v>
      </c>
      <c r="E509" s="184">
        <v>44</v>
      </c>
      <c r="F509" s="184">
        <v>45</v>
      </c>
      <c r="G509" s="184">
        <v>45</v>
      </c>
      <c r="H509" s="184">
        <v>45</v>
      </c>
      <c r="I509" s="184">
        <v>46</v>
      </c>
      <c r="J509" s="184">
        <v>46</v>
      </c>
      <c r="K509" s="184">
        <v>48</v>
      </c>
      <c r="L509" s="184">
        <v>48</v>
      </c>
      <c r="M509" s="185">
        <v>48</v>
      </c>
      <c r="N509" s="182" t="s">
        <v>2716</v>
      </c>
      <c r="O509" s="182" t="s">
        <v>2717</v>
      </c>
      <c r="P509" s="182" t="s">
        <v>2891</v>
      </c>
      <c r="Q509" s="182" t="s">
        <v>1881</v>
      </c>
      <c r="R509" s="186">
        <f t="shared" si="66"/>
        <v>1.981833195706028E-2</v>
      </c>
      <c r="S509" s="186">
        <f t="shared" si="67"/>
        <v>9.0288986831539391E-4</v>
      </c>
      <c r="T509" s="186">
        <f t="shared" si="68"/>
        <v>9.0288986831539391E-4</v>
      </c>
      <c r="U509" s="186">
        <f t="shared" si="69"/>
        <v>1.5299919053865757E-4</v>
      </c>
      <c r="V509" s="187" t="b">
        <f t="shared" si="64"/>
        <v>0</v>
      </c>
      <c r="W509" s="188" t="str">
        <f t="shared" si="65"/>
        <v>390</v>
      </c>
      <c r="X509" s="181" t="s">
        <v>2910</v>
      </c>
      <c r="Y509" s="181" t="b">
        <f t="shared" si="59"/>
        <v>1</v>
      </c>
    </row>
    <row r="510" spans="1:25" s="181" customFormat="1" ht="14.5">
      <c r="A510" s="181" t="s">
        <v>2912</v>
      </c>
      <c r="B510" s="182" t="s">
        <v>2913</v>
      </c>
      <c r="C510" s="182" t="s">
        <v>1877</v>
      </c>
      <c r="D510" s="183">
        <v>390112</v>
      </c>
      <c r="E510" s="184">
        <v>52</v>
      </c>
      <c r="F510" s="184">
        <v>52</v>
      </c>
      <c r="G510" s="184">
        <v>52</v>
      </c>
      <c r="H510" s="184">
        <v>52</v>
      </c>
      <c r="I510" s="184">
        <v>52</v>
      </c>
      <c r="J510" s="184">
        <v>52</v>
      </c>
      <c r="K510" s="184">
        <v>52</v>
      </c>
      <c r="L510" s="184">
        <v>52</v>
      </c>
      <c r="M510" s="185">
        <v>52</v>
      </c>
      <c r="N510" s="182" t="s">
        <v>2716</v>
      </c>
      <c r="O510" s="182" t="s">
        <v>2717</v>
      </c>
      <c r="P510" s="182" t="s">
        <v>2891</v>
      </c>
      <c r="Q510" s="182" t="s">
        <v>1881</v>
      </c>
      <c r="R510" s="186">
        <f t="shared" si="66"/>
        <v>2.1469859620148638E-2</v>
      </c>
      <c r="S510" s="186">
        <f t="shared" si="67"/>
        <v>9.7813069067501004E-4</v>
      </c>
      <c r="T510" s="186">
        <f t="shared" si="68"/>
        <v>9.7813069067501004E-4</v>
      </c>
      <c r="U510" s="186">
        <f t="shared" si="69"/>
        <v>1.6574912308354572E-4</v>
      </c>
      <c r="V510" s="187" t="b">
        <f t="shared" si="64"/>
        <v>0</v>
      </c>
      <c r="W510" s="188" t="str">
        <f t="shared" si="65"/>
        <v>390</v>
      </c>
      <c r="X510" s="181" t="s">
        <v>2912</v>
      </c>
      <c r="Y510" s="181" t="b">
        <f t="shared" si="59"/>
        <v>1</v>
      </c>
    </row>
    <row r="511" spans="1:25" s="181" customFormat="1" ht="14.5">
      <c r="A511" s="181" t="s">
        <v>2914</v>
      </c>
      <c r="B511" s="182" t="s">
        <v>2915</v>
      </c>
      <c r="C511" s="182" t="s">
        <v>1877</v>
      </c>
      <c r="D511" s="183">
        <v>390113</v>
      </c>
      <c r="E511" s="184">
        <v>16</v>
      </c>
      <c r="F511" s="184">
        <v>16</v>
      </c>
      <c r="G511" s="184">
        <v>16</v>
      </c>
      <c r="H511" s="184">
        <v>16</v>
      </c>
      <c r="I511" s="184">
        <v>16</v>
      </c>
      <c r="J511" s="184">
        <v>16</v>
      </c>
      <c r="K511" s="184">
        <v>16</v>
      </c>
      <c r="L511" s="184">
        <v>15</v>
      </c>
      <c r="M511" s="185">
        <v>15</v>
      </c>
      <c r="N511" s="182" t="s">
        <v>2716</v>
      </c>
      <c r="O511" s="182" t="s">
        <v>2717</v>
      </c>
      <c r="P511" s="182" t="s">
        <v>2891</v>
      </c>
      <c r="Q511" s="182" t="s">
        <v>1881</v>
      </c>
      <c r="R511" s="186">
        <f t="shared" si="66"/>
        <v>6.1932287365813379E-3</v>
      </c>
      <c r="S511" s="186">
        <f t="shared" si="67"/>
        <v>2.8215308384856058E-4</v>
      </c>
      <c r="T511" s="186">
        <f t="shared" si="68"/>
        <v>2.8215308384856058E-4</v>
      </c>
      <c r="U511" s="186">
        <f t="shared" si="69"/>
        <v>4.781224704333049E-5</v>
      </c>
      <c r="V511" s="187" t="b">
        <f t="shared" si="64"/>
        <v>0</v>
      </c>
      <c r="W511" s="188" t="str">
        <f t="shared" si="65"/>
        <v>390</v>
      </c>
      <c r="X511" s="181" t="s">
        <v>2914</v>
      </c>
      <c r="Y511" s="181" t="b">
        <f t="shared" si="59"/>
        <v>1</v>
      </c>
    </row>
    <row r="512" spans="1:25" s="181" customFormat="1" ht="14.5">
      <c r="A512" s="181" t="s">
        <v>2916</v>
      </c>
      <c r="B512" s="182" t="s">
        <v>2917</v>
      </c>
      <c r="C512" s="182" t="s">
        <v>1877</v>
      </c>
      <c r="D512" s="183">
        <v>390114</v>
      </c>
      <c r="E512" s="184">
        <v>26</v>
      </c>
      <c r="F512" s="184">
        <v>26</v>
      </c>
      <c r="G512" s="184">
        <v>26</v>
      </c>
      <c r="H512" s="184">
        <v>27</v>
      </c>
      <c r="I512" s="184">
        <v>26</v>
      </c>
      <c r="J512" s="184">
        <v>26</v>
      </c>
      <c r="K512" s="184">
        <v>26</v>
      </c>
      <c r="L512" s="184">
        <v>26</v>
      </c>
      <c r="M512" s="185">
        <v>26</v>
      </c>
      <c r="N512" s="182" t="s">
        <v>2716</v>
      </c>
      <c r="O512" s="182" t="s">
        <v>2717</v>
      </c>
      <c r="P512" s="182" t="s">
        <v>2891</v>
      </c>
      <c r="Q512" s="182" t="s">
        <v>1881</v>
      </c>
      <c r="R512" s="186">
        <f t="shared" si="66"/>
        <v>1.0734929810074319E-2</v>
      </c>
      <c r="S512" s="186">
        <f t="shared" si="67"/>
        <v>4.8906534533750502E-4</v>
      </c>
      <c r="T512" s="186">
        <f t="shared" si="68"/>
        <v>4.8906534533750502E-4</v>
      </c>
      <c r="U512" s="186">
        <f t="shared" si="69"/>
        <v>8.2874561541772859E-5</v>
      </c>
      <c r="V512" s="187" t="b">
        <f t="shared" si="64"/>
        <v>0</v>
      </c>
      <c r="W512" s="188" t="str">
        <f t="shared" si="65"/>
        <v>390</v>
      </c>
      <c r="X512" s="181" t="s">
        <v>2916</v>
      </c>
      <c r="Y512" s="181" t="b">
        <f t="shared" si="59"/>
        <v>1</v>
      </c>
    </row>
    <row r="513" spans="1:25" s="181" customFormat="1" ht="14.5">
      <c r="A513" s="181" t="s">
        <v>2918</v>
      </c>
      <c r="B513" s="182" t="s">
        <v>2919</v>
      </c>
      <c r="C513" s="182" t="s">
        <v>1877</v>
      </c>
      <c r="D513" s="183">
        <v>390115</v>
      </c>
      <c r="E513" s="184">
        <v>12</v>
      </c>
      <c r="F513" s="184">
        <v>12</v>
      </c>
      <c r="G513" s="184">
        <v>12</v>
      </c>
      <c r="H513" s="184">
        <v>12</v>
      </c>
      <c r="I513" s="184">
        <v>12</v>
      </c>
      <c r="J513" s="184">
        <v>12</v>
      </c>
      <c r="K513" s="184">
        <v>12</v>
      </c>
      <c r="L513" s="184">
        <v>12</v>
      </c>
      <c r="M513" s="185">
        <v>13</v>
      </c>
      <c r="N513" s="182" t="s">
        <v>2716</v>
      </c>
      <c r="O513" s="182" t="s">
        <v>2717</v>
      </c>
      <c r="P513" s="182" t="s">
        <v>2891</v>
      </c>
      <c r="Q513" s="182" t="s">
        <v>1881</v>
      </c>
      <c r="R513" s="186">
        <f t="shared" si="66"/>
        <v>5.3674649050371595E-3</v>
      </c>
      <c r="S513" s="186">
        <f t="shared" si="67"/>
        <v>2.4453267266875251E-4</v>
      </c>
      <c r="T513" s="186">
        <f t="shared" si="68"/>
        <v>2.4453267266875251E-4</v>
      </c>
      <c r="U513" s="186">
        <f t="shared" si="69"/>
        <v>4.1437280770886429E-5</v>
      </c>
      <c r="V513" s="187" t="b">
        <f t="shared" si="64"/>
        <v>0</v>
      </c>
      <c r="W513" s="188" t="str">
        <f t="shared" si="65"/>
        <v>390</v>
      </c>
      <c r="X513" s="181" t="s">
        <v>2918</v>
      </c>
      <c r="Y513" s="181" t="b">
        <f t="shared" si="59"/>
        <v>1</v>
      </c>
    </row>
    <row r="514" spans="1:25" s="181" customFormat="1" ht="14.5">
      <c r="A514" s="181" t="s">
        <v>2920</v>
      </c>
      <c r="B514" s="182" t="s">
        <v>2921</v>
      </c>
      <c r="C514" s="182" t="s">
        <v>1877</v>
      </c>
      <c r="D514" s="183">
        <v>390116</v>
      </c>
      <c r="E514" s="184">
        <v>42</v>
      </c>
      <c r="F514" s="184">
        <v>42</v>
      </c>
      <c r="G514" s="184">
        <v>42</v>
      </c>
      <c r="H514" s="184">
        <v>42</v>
      </c>
      <c r="I514" s="184">
        <v>42</v>
      </c>
      <c r="J514" s="184">
        <v>42</v>
      </c>
      <c r="K514" s="184">
        <v>42</v>
      </c>
      <c r="L514" s="184">
        <v>42</v>
      </c>
      <c r="M514" s="185">
        <v>42</v>
      </c>
      <c r="N514" s="182" t="s">
        <v>2716</v>
      </c>
      <c r="O514" s="182" t="s">
        <v>2717</v>
      </c>
      <c r="P514" s="182" t="s">
        <v>2891</v>
      </c>
      <c r="Q514" s="182" t="s">
        <v>1881</v>
      </c>
      <c r="R514" s="186">
        <f t="shared" si="66"/>
        <v>1.7341040462427744E-2</v>
      </c>
      <c r="S514" s="186">
        <f t="shared" si="67"/>
        <v>7.9002863477596965E-4</v>
      </c>
      <c r="T514" s="186">
        <f t="shared" si="68"/>
        <v>7.9002863477596965E-4</v>
      </c>
      <c r="U514" s="186">
        <f t="shared" si="69"/>
        <v>1.3387429172132537E-4</v>
      </c>
      <c r="V514" s="187" t="b">
        <f t="shared" si="64"/>
        <v>0</v>
      </c>
      <c r="W514" s="188" t="str">
        <f t="shared" si="65"/>
        <v>390</v>
      </c>
      <c r="X514" s="181" t="s">
        <v>2920</v>
      </c>
      <c r="Y514" s="181" t="b">
        <f t="shared" si="59"/>
        <v>1</v>
      </c>
    </row>
    <row r="515" spans="1:25" s="181" customFormat="1" ht="14.5">
      <c r="A515" s="181" t="s">
        <v>2922</v>
      </c>
      <c r="B515" s="182" t="s">
        <v>2923</v>
      </c>
      <c r="C515" s="182" t="s">
        <v>1877</v>
      </c>
      <c r="D515" s="183">
        <v>390118</v>
      </c>
      <c r="E515" s="184">
        <v>2</v>
      </c>
      <c r="F515" s="184">
        <v>2</v>
      </c>
      <c r="G515" s="184">
        <v>2</v>
      </c>
      <c r="H515" s="184">
        <v>2</v>
      </c>
      <c r="I515" s="184">
        <v>2</v>
      </c>
      <c r="J515" s="184">
        <v>2</v>
      </c>
      <c r="K515" s="184">
        <v>2</v>
      </c>
      <c r="L515" s="184">
        <v>2</v>
      </c>
      <c r="M515" s="185">
        <v>2</v>
      </c>
      <c r="N515" s="182" t="s">
        <v>2716</v>
      </c>
      <c r="O515" s="182" t="s">
        <v>2717</v>
      </c>
      <c r="P515" s="182" t="s">
        <v>2891</v>
      </c>
      <c r="Q515" s="182" t="s">
        <v>1881</v>
      </c>
      <c r="R515" s="186">
        <f t="shared" si="66"/>
        <v>8.2576383154417832E-4</v>
      </c>
      <c r="S515" s="186">
        <f t="shared" si="67"/>
        <v>3.7620411179808079E-5</v>
      </c>
      <c r="T515" s="186">
        <f t="shared" si="68"/>
        <v>3.7620411179808079E-5</v>
      </c>
      <c r="U515" s="186">
        <f t="shared" si="69"/>
        <v>6.3749662724440659E-6</v>
      </c>
      <c r="V515" s="187" t="b">
        <f t="shared" si="64"/>
        <v>0</v>
      </c>
      <c r="W515" s="188" t="str">
        <f t="shared" si="65"/>
        <v>390</v>
      </c>
      <c r="X515" s="181" t="s">
        <v>2922</v>
      </c>
      <c r="Y515" s="181" t="b">
        <f t="shared" ref="Y515:Y578" si="70">X515=A515</f>
        <v>1</v>
      </c>
    </row>
    <row r="516" spans="1:25" s="181" customFormat="1" ht="14.5">
      <c r="A516" s="181" t="s">
        <v>2924</v>
      </c>
      <c r="B516" s="182" t="s">
        <v>2925</v>
      </c>
      <c r="C516" s="182" t="s">
        <v>1877</v>
      </c>
      <c r="D516" s="183">
        <v>390119</v>
      </c>
      <c r="E516" s="184">
        <v>2</v>
      </c>
      <c r="F516" s="184">
        <v>2</v>
      </c>
      <c r="G516" s="184">
        <v>2</v>
      </c>
      <c r="H516" s="184">
        <v>2</v>
      </c>
      <c r="I516" s="184">
        <v>2</v>
      </c>
      <c r="J516" s="184">
        <v>2</v>
      </c>
      <c r="K516" s="184">
        <v>2</v>
      </c>
      <c r="L516" s="184">
        <v>2</v>
      </c>
      <c r="M516" s="185">
        <v>2</v>
      </c>
      <c r="N516" s="182" t="s">
        <v>2716</v>
      </c>
      <c r="O516" s="182" t="s">
        <v>2717</v>
      </c>
      <c r="P516" s="182" t="s">
        <v>2891</v>
      </c>
      <c r="Q516" s="182" t="s">
        <v>1881</v>
      </c>
      <c r="R516" s="186">
        <f t="shared" si="66"/>
        <v>8.2576383154417832E-4</v>
      </c>
      <c r="S516" s="186">
        <f t="shared" si="67"/>
        <v>3.7620411179808079E-5</v>
      </c>
      <c r="T516" s="186">
        <f t="shared" si="68"/>
        <v>3.7620411179808079E-5</v>
      </c>
      <c r="U516" s="186">
        <f t="shared" si="69"/>
        <v>6.3749662724440659E-6</v>
      </c>
      <c r="V516" s="187" t="b">
        <f t="shared" si="64"/>
        <v>0</v>
      </c>
      <c r="W516" s="188" t="str">
        <f t="shared" si="65"/>
        <v>390</v>
      </c>
      <c r="X516" s="181" t="s">
        <v>2924</v>
      </c>
      <c r="Y516" s="181" t="b">
        <f t="shared" si="70"/>
        <v>1</v>
      </c>
    </row>
    <row r="517" spans="1:25" s="181" customFormat="1" ht="14.5">
      <c r="A517" s="181" t="s">
        <v>2926</v>
      </c>
      <c r="B517" s="182" t="s">
        <v>2927</v>
      </c>
      <c r="C517" s="182" t="s">
        <v>1877</v>
      </c>
      <c r="D517" s="183">
        <v>390120</v>
      </c>
      <c r="E517" s="184">
        <v>27</v>
      </c>
      <c r="F517" s="184">
        <v>27</v>
      </c>
      <c r="G517" s="184">
        <v>27</v>
      </c>
      <c r="H517" s="184">
        <v>26</v>
      </c>
      <c r="I517" s="184">
        <v>26</v>
      </c>
      <c r="J517" s="184">
        <v>26</v>
      </c>
      <c r="K517" s="184">
        <v>26</v>
      </c>
      <c r="L517" s="184">
        <v>26</v>
      </c>
      <c r="M517" s="185">
        <v>26</v>
      </c>
      <c r="N517" s="182" t="s">
        <v>2716</v>
      </c>
      <c r="O517" s="182" t="s">
        <v>2717</v>
      </c>
      <c r="P517" s="182" t="s">
        <v>2891</v>
      </c>
      <c r="Q517" s="182" t="s">
        <v>1881</v>
      </c>
      <c r="R517" s="186">
        <f t="shared" si="66"/>
        <v>1.0734929810074319E-2</v>
      </c>
      <c r="S517" s="186">
        <f t="shared" si="67"/>
        <v>4.8906534533750502E-4</v>
      </c>
      <c r="T517" s="186">
        <f t="shared" si="68"/>
        <v>4.8906534533750502E-4</v>
      </c>
      <c r="U517" s="186">
        <f t="shared" si="69"/>
        <v>8.2874561541772859E-5</v>
      </c>
      <c r="V517" s="187" t="b">
        <f t="shared" si="64"/>
        <v>0</v>
      </c>
      <c r="W517" s="188" t="str">
        <f t="shared" si="65"/>
        <v>390</v>
      </c>
      <c r="X517" s="181" t="s">
        <v>2926</v>
      </c>
      <c r="Y517" s="181" t="b">
        <f t="shared" si="70"/>
        <v>1</v>
      </c>
    </row>
    <row r="518" spans="1:25" s="181" customFormat="1" ht="14.5">
      <c r="A518" s="181" t="s">
        <v>2928</v>
      </c>
      <c r="B518" s="182" t="s">
        <v>2929</v>
      </c>
      <c r="C518" s="182" t="s">
        <v>1877</v>
      </c>
      <c r="D518" s="183">
        <v>390121</v>
      </c>
      <c r="E518" s="184">
        <v>71</v>
      </c>
      <c r="F518" s="184">
        <v>71</v>
      </c>
      <c r="G518" s="184">
        <v>72</v>
      </c>
      <c r="H518" s="184">
        <v>73</v>
      </c>
      <c r="I518" s="184">
        <v>73</v>
      </c>
      <c r="J518" s="184">
        <v>75</v>
      </c>
      <c r="K518" s="184">
        <v>74</v>
      </c>
      <c r="L518" s="184">
        <v>74</v>
      </c>
      <c r="M518" s="185">
        <v>74</v>
      </c>
      <c r="N518" s="182" t="s">
        <v>2716</v>
      </c>
      <c r="O518" s="182" t="s">
        <v>2717</v>
      </c>
      <c r="P518" s="182" t="s">
        <v>2891</v>
      </c>
      <c r="Q518" s="182" t="s">
        <v>1881</v>
      </c>
      <c r="R518" s="186">
        <f t="shared" si="66"/>
        <v>3.0553261767134601E-2</v>
      </c>
      <c r="S518" s="186">
        <f t="shared" si="67"/>
        <v>1.3919552136528988E-3</v>
      </c>
      <c r="T518" s="186">
        <f t="shared" si="68"/>
        <v>1.3919552136528988E-3</v>
      </c>
      <c r="U518" s="186">
        <f t="shared" si="69"/>
        <v>2.3587375208043043E-4</v>
      </c>
      <c r="V518" s="187" t="b">
        <f t="shared" si="64"/>
        <v>0</v>
      </c>
      <c r="W518" s="188" t="str">
        <f t="shared" si="65"/>
        <v>390</v>
      </c>
      <c r="X518" s="181" t="s">
        <v>2928</v>
      </c>
      <c r="Y518" s="181" t="b">
        <f t="shared" si="70"/>
        <v>1</v>
      </c>
    </row>
    <row r="519" spans="1:25" s="181" customFormat="1" ht="14.5">
      <c r="A519" s="181" t="s">
        <v>2930</v>
      </c>
      <c r="B519" s="182" t="s">
        <v>2931</v>
      </c>
      <c r="C519" s="182" t="s">
        <v>1877</v>
      </c>
      <c r="D519" s="183">
        <v>390122</v>
      </c>
      <c r="E519" s="184">
        <v>30</v>
      </c>
      <c r="F519" s="184">
        <v>29</v>
      </c>
      <c r="G519" s="184">
        <v>31</v>
      </c>
      <c r="H519" s="184">
        <v>31</v>
      </c>
      <c r="I519" s="184">
        <v>30</v>
      </c>
      <c r="J519" s="184">
        <v>29</v>
      </c>
      <c r="K519" s="184">
        <v>31</v>
      </c>
      <c r="L519" s="184">
        <v>31</v>
      </c>
      <c r="M519" s="185">
        <v>31</v>
      </c>
      <c r="N519" s="182" t="s">
        <v>2716</v>
      </c>
      <c r="O519" s="182" t="s">
        <v>2717</v>
      </c>
      <c r="P519" s="182" t="s">
        <v>2891</v>
      </c>
      <c r="Q519" s="182" t="s">
        <v>1881</v>
      </c>
      <c r="R519" s="186">
        <f t="shared" si="66"/>
        <v>1.2799339388934764E-2</v>
      </c>
      <c r="S519" s="186">
        <f t="shared" si="67"/>
        <v>5.8311637328702527E-4</v>
      </c>
      <c r="T519" s="186">
        <f t="shared" si="68"/>
        <v>5.8311637328702527E-4</v>
      </c>
      <c r="U519" s="186">
        <f t="shared" si="69"/>
        <v>9.8811977222883017E-5</v>
      </c>
      <c r="V519" s="187" t="b">
        <f t="shared" si="64"/>
        <v>0</v>
      </c>
      <c r="W519" s="188" t="str">
        <f t="shared" si="65"/>
        <v>390</v>
      </c>
      <c r="X519" s="181" t="s">
        <v>2930</v>
      </c>
      <c r="Y519" s="181" t="b">
        <f t="shared" si="70"/>
        <v>1</v>
      </c>
    </row>
    <row r="520" spans="1:25" s="181" customFormat="1" ht="14.5">
      <c r="A520" s="181" t="s">
        <v>2932</v>
      </c>
      <c r="B520" s="182" t="s">
        <v>2933</v>
      </c>
      <c r="C520" s="182" t="s">
        <v>1877</v>
      </c>
      <c r="D520" s="183">
        <v>390123</v>
      </c>
      <c r="E520" s="184">
        <v>21</v>
      </c>
      <c r="F520" s="184">
        <v>21</v>
      </c>
      <c r="G520" s="184">
        <v>21</v>
      </c>
      <c r="H520" s="184">
        <v>21</v>
      </c>
      <c r="I520" s="184">
        <v>21</v>
      </c>
      <c r="J520" s="184">
        <v>21</v>
      </c>
      <c r="K520" s="184">
        <v>21</v>
      </c>
      <c r="L520" s="184">
        <v>21</v>
      </c>
      <c r="M520" s="185">
        <v>21</v>
      </c>
      <c r="N520" s="182" t="s">
        <v>2716</v>
      </c>
      <c r="O520" s="182" t="s">
        <v>2717</v>
      </c>
      <c r="P520" s="182" t="s">
        <v>2891</v>
      </c>
      <c r="Q520" s="182" t="s">
        <v>1881</v>
      </c>
      <c r="R520" s="186">
        <f t="shared" si="66"/>
        <v>8.670520231213872E-3</v>
      </c>
      <c r="S520" s="186">
        <f t="shared" si="67"/>
        <v>3.9501431738798483E-4</v>
      </c>
      <c r="T520" s="186">
        <f t="shared" si="68"/>
        <v>3.9501431738798483E-4</v>
      </c>
      <c r="U520" s="186">
        <f t="shared" si="69"/>
        <v>6.6937145860662686E-5</v>
      </c>
      <c r="V520" s="187" t="b">
        <f t="shared" si="64"/>
        <v>0</v>
      </c>
      <c r="W520" s="188" t="str">
        <f t="shared" si="65"/>
        <v>390</v>
      </c>
      <c r="X520" s="181" t="s">
        <v>2932</v>
      </c>
      <c r="Y520" s="181" t="b">
        <f t="shared" si="70"/>
        <v>1</v>
      </c>
    </row>
    <row r="521" spans="1:25" s="181" customFormat="1" ht="14.5">
      <c r="A521" s="181" t="s">
        <v>2934</v>
      </c>
      <c r="B521" s="182" t="s">
        <v>2935</v>
      </c>
      <c r="C521" s="182" t="s">
        <v>1877</v>
      </c>
      <c r="D521" s="183">
        <v>390125</v>
      </c>
      <c r="E521" s="184">
        <v>9</v>
      </c>
      <c r="F521" s="184">
        <v>9</v>
      </c>
      <c r="G521" s="184">
        <v>9</v>
      </c>
      <c r="H521" s="184">
        <v>9</v>
      </c>
      <c r="I521" s="184">
        <v>9</v>
      </c>
      <c r="J521" s="184">
        <v>9</v>
      </c>
      <c r="K521" s="184">
        <v>9</v>
      </c>
      <c r="L521" s="184">
        <v>9</v>
      </c>
      <c r="M521" s="185">
        <v>9</v>
      </c>
      <c r="N521" s="182" t="s">
        <v>2716</v>
      </c>
      <c r="O521" s="182" t="s">
        <v>2717</v>
      </c>
      <c r="P521" s="182" t="s">
        <v>2891</v>
      </c>
      <c r="Q521" s="182" t="s">
        <v>1881</v>
      </c>
      <c r="R521" s="186">
        <f t="shared" si="66"/>
        <v>3.7159372419488025E-3</v>
      </c>
      <c r="S521" s="186">
        <f t="shared" si="67"/>
        <v>1.6929185030913635E-4</v>
      </c>
      <c r="T521" s="186">
        <f t="shared" si="68"/>
        <v>1.6929185030913635E-4</v>
      </c>
      <c r="U521" s="186">
        <f t="shared" si="69"/>
        <v>2.8687348225998294E-5</v>
      </c>
      <c r="V521" s="187" t="b">
        <f t="shared" si="64"/>
        <v>0</v>
      </c>
      <c r="W521" s="188" t="str">
        <f t="shared" si="65"/>
        <v>390</v>
      </c>
      <c r="X521" s="181" t="s">
        <v>2934</v>
      </c>
      <c r="Y521" s="181" t="b">
        <f t="shared" si="70"/>
        <v>1</v>
      </c>
    </row>
    <row r="522" spans="1:25" s="181" customFormat="1" ht="14.5">
      <c r="A522" s="181" t="s">
        <v>2936</v>
      </c>
      <c r="B522" s="182" t="s">
        <v>2937</v>
      </c>
      <c r="C522" s="182" t="s">
        <v>1877</v>
      </c>
      <c r="D522" s="183">
        <v>390126</v>
      </c>
      <c r="E522" s="184">
        <v>5</v>
      </c>
      <c r="F522" s="184">
        <v>5</v>
      </c>
      <c r="G522" s="184">
        <v>5</v>
      </c>
      <c r="H522" s="184">
        <v>5</v>
      </c>
      <c r="I522" s="184">
        <v>5</v>
      </c>
      <c r="J522" s="184">
        <v>5</v>
      </c>
      <c r="K522" s="184">
        <v>5</v>
      </c>
      <c r="L522" s="184">
        <v>5</v>
      </c>
      <c r="M522" s="185">
        <v>5</v>
      </c>
      <c r="N522" s="182" t="s">
        <v>2716</v>
      </c>
      <c r="O522" s="182" t="s">
        <v>2717</v>
      </c>
      <c r="P522" s="182" t="s">
        <v>2891</v>
      </c>
      <c r="Q522" s="182" t="s">
        <v>1881</v>
      </c>
      <c r="R522" s="186">
        <f t="shared" si="66"/>
        <v>2.0644095788604458E-3</v>
      </c>
      <c r="S522" s="186">
        <f t="shared" si="67"/>
        <v>9.4051027949520192E-5</v>
      </c>
      <c r="T522" s="186">
        <f t="shared" si="68"/>
        <v>9.4051027949520192E-5</v>
      </c>
      <c r="U522" s="186">
        <f t="shared" si="69"/>
        <v>1.5937415681110162E-5</v>
      </c>
      <c r="V522" s="187" t="b">
        <f t="shared" si="64"/>
        <v>0</v>
      </c>
      <c r="W522" s="188" t="str">
        <f t="shared" si="65"/>
        <v>390</v>
      </c>
      <c r="X522" s="181" t="s">
        <v>2936</v>
      </c>
      <c r="Y522" s="181" t="b">
        <f t="shared" si="70"/>
        <v>1</v>
      </c>
    </row>
    <row r="523" spans="1:25" s="181" customFormat="1" ht="14.5">
      <c r="A523" s="181" t="s">
        <v>2938</v>
      </c>
      <c r="B523" s="182" t="s">
        <v>2939</v>
      </c>
      <c r="C523" s="182" t="s">
        <v>1877</v>
      </c>
      <c r="D523" s="183">
        <v>390127</v>
      </c>
      <c r="E523" s="184">
        <v>30</v>
      </c>
      <c r="F523" s="184">
        <v>30</v>
      </c>
      <c r="G523" s="184">
        <v>30</v>
      </c>
      <c r="H523" s="184">
        <v>29</v>
      </c>
      <c r="I523" s="184">
        <v>29</v>
      </c>
      <c r="J523" s="184">
        <v>31</v>
      </c>
      <c r="K523" s="184">
        <v>31</v>
      </c>
      <c r="L523" s="184">
        <v>31</v>
      </c>
      <c r="M523" s="185">
        <v>31</v>
      </c>
      <c r="N523" s="182" t="s">
        <v>2716</v>
      </c>
      <c r="O523" s="182" t="s">
        <v>2717</v>
      </c>
      <c r="P523" s="182" t="s">
        <v>2891</v>
      </c>
      <c r="Q523" s="182" t="s">
        <v>1881</v>
      </c>
      <c r="R523" s="186">
        <f t="shared" si="66"/>
        <v>1.2799339388934764E-2</v>
      </c>
      <c r="S523" s="186">
        <f t="shared" si="67"/>
        <v>5.8311637328702527E-4</v>
      </c>
      <c r="T523" s="186">
        <f t="shared" si="68"/>
        <v>5.8311637328702527E-4</v>
      </c>
      <c r="U523" s="186">
        <f t="shared" si="69"/>
        <v>9.8811977222883017E-5</v>
      </c>
      <c r="V523" s="187" t="b">
        <f t="shared" si="64"/>
        <v>0</v>
      </c>
      <c r="W523" s="188" t="str">
        <f t="shared" si="65"/>
        <v>390</v>
      </c>
      <c r="X523" s="181" t="s">
        <v>2938</v>
      </c>
      <c r="Y523" s="181" t="b">
        <f t="shared" si="70"/>
        <v>1</v>
      </c>
    </row>
    <row r="524" spans="1:25" s="181" customFormat="1" ht="14.5">
      <c r="A524" s="181" t="s">
        <v>2940</v>
      </c>
      <c r="B524" s="182" t="s">
        <v>2941</v>
      </c>
      <c r="C524" s="182" t="s">
        <v>1877</v>
      </c>
      <c r="D524" s="183">
        <v>390128</v>
      </c>
      <c r="E524" s="184">
        <v>20</v>
      </c>
      <c r="F524" s="184">
        <v>20</v>
      </c>
      <c r="G524" s="184">
        <v>20</v>
      </c>
      <c r="H524" s="184">
        <v>20</v>
      </c>
      <c r="I524" s="184">
        <v>20</v>
      </c>
      <c r="J524" s="184">
        <v>20</v>
      </c>
      <c r="K524" s="184">
        <v>20</v>
      </c>
      <c r="L524" s="184">
        <v>20</v>
      </c>
      <c r="M524" s="185">
        <v>20</v>
      </c>
      <c r="N524" s="182" t="s">
        <v>2716</v>
      </c>
      <c r="O524" s="182" t="s">
        <v>2717</v>
      </c>
      <c r="P524" s="182" t="s">
        <v>2891</v>
      </c>
      <c r="Q524" s="182" t="s">
        <v>1881</v>
      </c>
      <c r="R524" s="186">
        <f t="shared" si="66"/>
        <v>8.2576383154417832E-3</v>
      </c>
      <c r="S524" s="186">
        <f t="shared" si="67"/>
        <v>3.7620411179808077E-4</v>
      </c>
      <c r="T524" s="186">
        <f t="shared" si="68"/>
        <v>3.7620411179808077E-4</v>
      </c>
      <c r="U524" s="186">
        <f t="shared" si="69"/>
        <v>6.3749662724440649E-5</v>
      </c>
      <c r="V524" s="187" t="b">
        <f t="shared" ref="V524:V588" si="71">IF(AND($W$1=856,$P524="MD"),TRUE,IF($W$1=LEFT($D524,3),TRUE,FALSE))</f>
        <v>0</v>
      </c>
      <c r="W524" s="188" t="str">
        <f t="shared" ref="W524:W588" si="72">+LEFT(D524,3)</f>
        <v>390</v>
      </c>
      <c r="X524" s="181" t="s">
        <v>2940</v>
      </c>
      <c r="Y524" s="181" t="b">
        <f t="shared" si="70"/>
        <v>1</v>
      </c>
    </row>
    <row r="525" spans="1:25" s="181" customFormat="1" ht="14.5">
      <c r="A525" s="181" t="s">
        <v>2942</v>
      </c>
      <c r="B525" s="182" t="s">
        <v>2943</v>
      </c>
      <c r="C525" s="182" t="s">
        <v>1877</v>
      </c>
      <c r="D525" s="183">
        <v>390129</v>
      </c>
      <c r="E525" s="184">
        <v>109</v>
      </c>
      <c r="F525" s="184">
        <v>106</v>
      </c>
      <c r="G525" s="184">
        <v>106</v>
      </c>
      <c r="H525" s="184">
        <v>110</v>
      </c>
      <c r="I525" s="184">
        <v>113</v>
      </c>
      <c r="J525" s="184">
        <v>116</v>
      </c>
      <c r="K525" s="184">
        <v>120</v>
      </c>
      <c r="L525" s="184">
        <v>119</v>
      </c>
      <c r="M525" s="185">
        <v>127</v>
      </c>
      <c r="N525" s="182" t="s">
        <v>2716</v>
      </c>
      <c r="O525" s="182" t="s">
        <v>2717</v>
      </c>
      <c r="P525" s="182" t="s">
        <v>2891</v>
      </c>
      <c r="Q525" s="182" t="s">
        <v>1881</v>
      </c>
      <c r="R525" s="186">
        <f t="shared" si="66"/>
        <v>5.2436003303055326E-2</v>
      </c>
      <c r="S525" s="186">
        <f t="shared" si="67"/>
        <v>2.3888961099178129E-3</v>
      </c>
      <c r="T525" s="186">
        <f t="shared" si="68"/>
        <v>2.3888961099178129E-3</v>
      </c>
      <c r="U525" s="186">
        <f t="shared" si="69"/>
        <v>4.0481035830019818E-4</v>
      </c>
      <c r="V525" s="187" t="b">
        <f t="shared" si="71"/>
        <v>0</v>
      </c>
      <c r="W525" s="188" t="str">
        <f t="shared" si="72"/>
        <v>390</v>
      </c>
      <c r="X525" s="181" t="s">
        <v>2942</v>
      </c>
      <c r="Y525" s="181" t="b">
        <f t="shared" si="70"/>
        <v>1</v>
      </c>
    </row>
    <row r="526" spans="1:25" s="181" customFormat="1" ht="14.5">
      <c r="A526" s="181" t="s">
        <v>2944</v>
      </c>
      <c r="B526" s="182" t="s">
        <v>2945</v>
      </c>
      <c r="C526" s="182" t="s">
        <v>1877</v>
      </c>
      <c r="D526" s="183">
        <v>390130</v>
      </c>
      <c r="E526" s="184">
        <v>14</v>
      </c>
      <c r="F526" s="184">
        <v>14</v>
      </c>
      <c r="G526" s="184">
        <v>14</v>
      </c>
      <c r="H526" s="184">
        <v>14</v>
      </c>
      <c r="I526" s="184">
        <v>14</v>
      </c>
      <c r="J526" s="184">
        <v>14</v>
      </c>
      <c r="K526" s="184">
        <v>14</v>
      </c>
      <c r="L526" s="184">
        <v>14</v>
      </c>
      <c r="M526" s="185">
        <v>14</v>
      </c>
      <c r="N526" s="182" t="s">
        <v>2716</v>
      </c>
      <c r="O526" s="182" t="s">
        <v>2717</v>
      </c>
      <c r="P526" s="182" t="s">
        <v>2891</v>
      </c>
      <c r="Q526" s="182" t="s">
        <v>1881</v>
      </c>
      <c r="R526" s="186">
        <f t="shared" si="66"/>
        <v>5.7803468208092483E-3</v>
      </c>
      <c r="S526" s="186">
        <f t="shared" si="67"/>
        <v>2.6334287825865657E-4</v>
      </c>
      <c r="T526" s="186">
        <f t="shared" si="68"/>
        <v>2.6334287825865657E-4</v>
      </c>
      <c r="U526" s="186">
        <f t="shared" si="69"/>
        <v>4.462476390710846E-5</v>
      </c>
      <c r="V526" s="187" t="b">
        <f t="shared" si="71"/>
        <v>0</v>
      </c>
      <c r="W526" s="188" t="str">
        <f t="shared" si="72"/>
        <v>390</v>
      </c>
      <c r="X526" s="181" t="s">
        <v>2944</v>
      </c>
      <c r="Y526" s="181" t="b">
        <f t="shared" si="70"/>
        <v>1</v>
      </c>
    </row>
    <row r="527" spans="1:25" s="181" customFormat="1" ht="14.5">
      <c r="A527" s="181" t="s">
        <v>2946</v>
      </c>
      <c r="B527" s="182" t="s">
        <v>2947</v>
      </c>
      <c r="C527" s="182" t="s">
        <v>1877</v>
      </c>
      <c r="D527" s="183">
        <v>390131</v>
      </c>
      <c r="E527" s="184">
        <v>70</v>
      </c>
      <c r="F527" s="184">
        <v>70</v>
      </c>
      <c r="G527" s="184">
        <v>70</v>
      </c>
      <c r="H527" s="184">
        <v>70</v>
      </c>
      <c r="I527" s="184">
        <v>70</v>
      </c>
      <c r="J527" s="184">
        <v>70</v>
      </c>
      <c r="K527" s="184">
        <v>70</v>
      </c>
      <c r="L527" s="184">
        <v>69</v>
      </c>
      <c r="M527" s="185">
        <v>69</v>
      </c>
      <c r="N527" s="182" t="s">
        <v>2716</v>
      </c>
      <c r="O527" s="182" t="s">
        <v>2717</v>
      </c>
      <c r="P527" s="182" t="s">
        <v>2891</v>
      </c>
      <c r="Q527" s="182" t="s">
        <v>1881</v>
      </c>
      <c r="R527" s="186">
        <f t="shared" si="66"/>
        <v>2.8488852188274155E-2</v>
      </c>
      <c r="S527" s="186">
        <f t="shared" si="67"/>
        <v>1.2979041857033788E-3</v>
      </c>
      <c r="T527" s="186">
        <f t="shared" si="68"/>
        <v>1.2979041857033788E-3</v>
      </c>
      <c r="U527" s="186">
        <f t="shared" si="69"/>
        <v>2.1993633639932027E-4</v>
      </c>
      <c r="V527" s="187" t="b">
        <f t="shared" si="71"/>
        <v>0</v>
      </c>
      <c r="W527" s="188" t="str">
        <f t="shared" si="72"/>
        <v>390</v>
      </c>
      <c r="X527" s="181" t="s">
        <v>2946</v>
      </c>
      <c r="Y527" s="181" t="b">
        <f t="shared" si="70"/>
        <v>1</v>
      </c>
    </row>
    <row r="528" spans="1:25" s="181" customFormat="1" ht="14.5">
      <c r="A528" s="181" t="s">
        <v>2948</v>
      </c>
      <c r="B528" s="182" t="s">
        <v>2949</v>
      </c>
      <c r="C528" s="182" t="s">
        <v>1877</v>
      </c>
      <c r="D528" s="183">
        <v>390132</v>
      </c>
      <c r="E528" s="184">
        <v>104</v>
      </c>
      <c r="F528" s="184">
        <v>104</v>
      </c>
      <c r="G528" s="184">
        <v>104</v>
      </c>
      <c r="H528" s="184">
        <v>104</v>
      </c>
      <c r="I528" s="184">
        <v>103</v>
      </c>
      <c r="J528" s="184">
        <v>101</v>
      </c>
      <c r="K528" s="184">
        <v>101</v>
      </c>
      <c r="L528" s="184">
        <v>99</v>
      </c>
      <c r="M528" s="185">
        <v>97</v>
      </c>
      <c r="N528" s="182" t="s">
        <v>2716</v>
      </c>
      <c r="O528" s="182" t="s">
        <v>2717</v>
      </c>
      <c r="P528" s="182" t="s">
        <v>2891</v>
      </c>
      <c r="Q528" s="182" t="s">
        <v>1881</v>
      </c>
      <c r="R528" s="186">
        <f t="shared" si="66"/>
        <v>4.0049545829892653E-2</v>
      </c>
      <c r="S528" s="186">
        <f t="shared" si="67"/>
        <v>1.8245899422206918E-3</v>
      </c>
      <c r="T528" s="186">
        <f t="shared" si="68"/>
        <v>1.8245899422206918E-3</v>
      </c>
      <c r="U528" s="186">
        <f t="shared" si="69"/>
        <v>3.0918586421353717E-4</v>
      </c>
      <c r="V528" s="187" t="b">
        <f t="shared" si="71"/>
        <v>0</v>
      </c>
      <c r="W528" s="188" t="str">
        <f t="shared" si="72"/>
        <v>390</v>
      </c>
      <c r="X528" s="181" t="s">
        <v>2948</v>
      </c>
      <c r="Y528" s="181" t="b">
        <f t="shared" si="70"/>
        <v>1</v>
      </c>
    </row>
    <row r="529" spans="1:25" s="181" customFormat="1" ht="14.5">
      <c r="A529" s="181" t="s">
        <v>2950</v>
      </c>
      <c r="B529" s="182" t="s">
        <v>2951</v>
      </c>
      <c r="C529" s="182" t="s">
        <v>1877</v>
      </c>
      <c r="D529" s="183">
        <v>390133</v>
      </c>
      <c r="E529" s="184">
        <v>3</v>
      </c>
      <c r="F529" s="184">
        <v>3</v>
      </c>
      <c r="G529" s="184">
        <v>3</v>
      </c>
      <c r="H529" s="184">
        <v>3</v>
      </c>
      <c r="I529" s="184">
        <v>3</v>
      </c>
      <c r="J529" s="184">
        <v>3</v>
      </c>
      <c r="K529" s="184">
        <v>3</v>
      </c>
      <c r="L529" s="184">
        <v>3</v>
      </c>
      <c r="M529" s="185">
        <v>3</v>
      </c>
      <c r="N529" s="182" t="s">
        <v>2716</v>
      </c>
      <c r="O529" s="182" t="s">
        <v>2717</v>
      </c>
      <c r="P529" s="182" t="s">
        <v>2891</v>
      </c>
      <c r="Q529" s="182" t="s">
        <v>1881</v>
      </c>
      <c r="R529" s="186">
        <f t="shared" si="66"/>
        <v>1.2386457473162675E-3</v>
      </c>
      <c r="S529" s="186">
        <f t="shared" si="67"/>
        <v>5.6430616769712119E-5</v>
      </c>
      <c r="T529" s="186">
        <f t="shared" si="68"/>
        <v>5.6430616769712119E-5</v>
      </c>
      <c r="U529" s="186">
        <f t="shared" si="69"/>
        <v>9.562449408666098E-6</v>
      </c>
      <c r="V529" s="187" t="b">
        <f t="shared" si="71"/>
        <v>0</v>
      </c>
      <c r="W529" s="188" t="str">
        <f t="shared" si="72"/>
        <v>390</v>
      </c>
      <c r="X529" s="181" t="s">
        <v>2950</v>
      </c>
      <c r="Y529" s="181" t="b">
        <f t="shared" si="70"/>
        <v>1</v>
      </c>
    </row>
    <row r="530" spans="1:25" s="181" customFormat="1" ht="14.5">
      <c r="A530" s="181" t="s">
        <v>2952</v>
      </c>
      <c r="B530" s="182" t="s">
        <v>2953</v>
      </c>
      <c r="C530" s="182" t="s">
        <v>1877</v>
      </c>
      <c r="D530" s="183">
        <v>390134</v>
      </c>
      <c r="E530" s="184">
        <v>5</v>
      </c>
      <c r="F530" s="184">
        <v>5</v>
      </c>
      <c r="G530" s="184">
        <v>5</v>
      </c>
      <c r="H530" s="184">
        <v>5</v>
      </c>
      <c r="I530" s="184">
        <v>5</v>
      </c>
      <c r="J530" s="184">
        <v>5</v>
      </c>
      <c r="K530" s="184">
        <v>5</v>
      </c>
      <c r="L530" s="184">
        <v>5</v>
      </c>
      <c r="M530" s="185">
        <v>5</v>
      </c>
      <c r="N530" s="182" t="s">
        <v>2716</v>
      </c>
      <c r="O530" s="182" t="s">
        <v>2717</v>
      </c>
      <c r="P530" s="182" t="s">
        <v>2891</v>
      </c>
      <c r="Q530" s="182" t="s">
        <v>1881</v>
      </c>
      <c r="R530" s="186">
        <f t="shared" si="66"/>
        <v>2.0644095788604458E-3</v>
      </c>
      <c r="S530" s="186">
        <f t="shared" si="67"/>
        <v>9.4051027949520192E-5</v>
      </c>
      <c r="T530" s="186">
        <f t="shared" si="68"/>
        <v>9.4051027949520192E-5</v>
      </c>
      <c r="U530" s="186">
        <f t="shared" si="69"/>
        <v>1.5937415681110162E-5</v>
      </c>
      <c r="V530" s="187" t="b">
        <f t="shared" si="71"/>
        <v>0</v>
      </c>
      <c r="W530" s="188" t="str">
        <f t="shared" si="72"/>
        <v>390</v>
      </c>
      <c r="X530" s="181" t="s">
        <v>2952</v>
      </c>
      <c r="Y530" s="181" t="b">
        <f t="shared" si="70"/>
        <v>1</v>
      </c>
    </row>
    <row r="531" spans="1:25" s="181" customFormat="1" ht="14.5">
      <c r="A531" s="181" t="s">
        <v>2954</v>
      </c>
      <c r="B531" s="182" t="s">
        <v>2955</v>
      </c>
      <c r="C531" s="182" t="s">
        <v>1877</v>
      </c>
      <c r="D531" s="183">
        <v>390135</v>
      </c>
      <c r="E531" s="184">
        <v>1</v>
      </c>
      <c r="F531" s="184">
        <v>1</v>
      </c>
      <c r="G531" s="184">
        <v>1</v>
      </c>
      <c r="H531" s="184">
        <v>1</v>
      </c>
      <c r="I531" s="184">
        <v>1</v>
      </c>
      <c r="J531" s="184">
        <v>1</v>
      </c>
      <c r="K531" s="184">
        <v>1</v>
      </c>
      <c r="L531" s="184">
        <v>1</v>
      </c>
      <c r="M531" s="185">
        <v>1</v>
      </c>
      <c r="N531" s="182" t="s">
        <v>2716</v>
      </c>
      <c r="O531" s="182" t="s">
        <v>2717</v>
      </c>
      <c r="P531" s="182" t="s">
        <v>2891</v>
      </c>
      <c r="Q531" s="182" t="s">
        <v>1881</v>
      </c>
      <c r="R531" s="186">
        <f t="shared" ref="R531:R555" si="73">M531/SUMIFS($M:$M,$P:$P,$P531)</f>
        <v>4.1288191577208916E-4</v>
      </c>
      <c r="S531" s="186">
        <f t="shared" ref="S531:S555" si="74">M531/SUMIFS($M:$M,$O:$O,$O531)</f>
        <v>1.881020558990404E-5</v>
      </c>
      <c r="T531" s="186">
        <f t="shared" ref="T531:T555" si="75">M531/SUMIFS(M:M,$N:$N,N531)</f>
        <v>1.881020558990404E-5</v>
      </c>
      <c r="U531" s="186">
        <f t="shared" ref="U531:U555" si="76">M531/$M$669</f>
        <v>3.187483136222033E-6</v>
      </c>
      <c r="V531" s="187" t="b">
        <f t="shared" si="71"/>
        <v>0</v>
      </c>
      <c r="W531" s="188" t="str">
        <f t="shared" si="72"/>
        <v>390</v>
      </c>
      <c r="X531" s="181" t="s">
        <v>2954</v>
      </c>
      <c r="Y531" s="181" t="b">
        <f t="shared" si="70"/>
        <v>1</v>
      </c>
    </row>
    <row r="532" spans="1:25" s="181" customFormat="1" ht="14.5">
      <c r="A532" s="181" t="s">
        <v>2956</v>
      </c>
      <c r="B532" s="182" t="s">
        <v>2957</v>
      </c>
      <c r="C532" s="182" t="s">
        <v>1877</v>
      </c>
      <c r="D532" s="183">
        <v>390136</v>
      </c>
      <c r="E532" s="184">
        <v>1</v>
      </c>
      <c r="F532" s="184">
        <v>1</v>
      </c>
      <c r="G532" s="184">
        <v>1</v>
      </c>
      <c r="H532" s="184">
        <v>1</v>
      </c>
      <c r="I532" s="184">
        <v>1</v>
      </c>
      <c r="J532" s="184">
        <v>1</v>
      </c>
      <c r="K532" s="184">
        <v>1</v>
      </c>
      <c r="L532" s="184">
        <v>1</v>
      </c>
      <c r="M532" s="185">
        <v>1</v>
      </c>
      <c r="N532" s="182" t="s">
        <v>2716</v>
      </c>
      <c r="O532" s="182" t="s">
        <v>2717</v>
      </c>
      <c r="P532" s="182" t="s">
        <v>2891</v>
      </c>
      <c r="Q532" s="182" t="s">
        <v>1881</v>
      </c>
      <c r="R532" s="186">
        <f t="shared" si="73"/>
        <v>4.1288191577208916E-4</v>
      </c>
      <c r="S532" s="186">
        <f t="shared" si="74"/>
        <v>1.881020558990404E-5</v>
      </c>
      <c r="T532" s="186">
        <f t="shared" si="75"/>
        <v>1.881020558990404E-5</v>
      </c>
      <c r="U532" s="186">
        <f t="shared" si="76"/>
        <v>3.187483136222033E-6</v>
      </c>
      <c r="V532" s="187" t="b">
        <f t="shared" si="71"/>
        <v>0</v>
      </c>
      <c r="W532" s="188" t="str">
        <f t="shared" si="72"/>
        <v>390</v>
      </c>
      <c r="X532" s="181" t="s">
        <v>2956</v>
      </c>
      <c r="Y532" s="181" t="b">
        <f t="shared" si="70"/>
        <v>1</v>
      </c>
    </row>
    <row r="533" spans="1:25" s="181" customFormat="1" ht="14.5">
      <c r="A533" s="181" t="s">
        <v>2958</v>
      </c>
      <c r="B533" s="182" t="s">
        <v>2959</v>
      </c>
      <c r="C533" s="182" t="s">
        <v>1877</v>
      </c>
      <c r="D533" s="183">
        <v>390137</v>
      </c>
      <c r="E533" s="184">
        <v>27</v>
      </c>
      <c r="F533" s="184">
        <v>27</v>
      </c>
      <c r="G533" s="184">
        <v>27</v>
      </c>
      <c r="H533" s="184">
        <v>27</v>
      </c>
      <c r="I533" s="184">
        <v>27</v>
      </c>
      <c r="J533" s="184">
        <v>27</v>
      </c>
      <c r="K533" s="184">
        <v>27</v>
      </c>
      <c r="L533" s="184">
        <v>27</v>
      </c>
      <c r="M533" s="185">
        <v>27</v>
      </c>
      <c r="N533" s="182" t="s">
        <v>2716</v>
      </c>
      <c r="O533" s="182" t="s">
        <v>2717</v>
      </c>
      <c r="P533" s="182" t="s">
        <v>2891</v>
      </c>
      <c r="Q533" s="182" t="s">
        <v>1881</v>
      </c>
      <c r="R533" s="186">
        <f t="shared" si="73"/>
        <v>1.1147811725846408E-2</v>
      </c>
      <c r="S533" s="186">
        <f t="shared" si="74"/>
        <v>5.0787555092740902E-4</v>
      </c>
      <c r="T533" s="186">
        <f t="shared" si="75"/>
        <v>5.0787555092740902E-4</v>
      </c>
      <c r="U533" s="186">
        <f t="shared" si="76"/>
        <v>8.6062044677994882E-5</v>
      </c>
      <c r="V533" s="187" t="b">
        <f t="shared" si="71"/>
        <v>0</v>
      </c>
      <c r="W533" s="188" t="str">
        <f t="shared" si="72"/>
        <v>390</v>
      </c>
      <c r="X533" s="181" t="s">
        <v>2958</v>
      </c>
      <c r="Y533" s="181" t="b">
        <f t="shared" si="70"/>
        <v>1</v>
      </c>
    </row>
    <row r="534" spans="1:25" s="181" customFormat="1" ht="14.5">
      <c r="A534" s="181" t="s">
        <v>2960</v>
      </c>
      <c r="B534" s="182" t="s">
        <v>2961</v>
      </c>
      <c r="C534" s="182" t="s">
        <v>1877</v>
      </c>
      <c r="D534" s="183">
        <v>391101</v>
      </c>
      <c r="E534" s="184">
        <v>14</v>
      </c>
      <c r="F534" s="184">
        <v>14</v>
      </c>
      <c r="G534" s="184">
        <v>14</v>
      </c>
      <c r="H534" s="184">
        <v>14</v>
      </c>
      <c r="I534" s="184">
        <v>14</v>
      </c>
      <c r="J534" s="184">
        <v>14</v>
      </c>
      <c r="K534" s="184">
        <v>14</v>
      </c>
      <c r="L534" s="184">
        <v>14</v>
      </c>
      <c r="M534" s="185">
        <v>14</v>
      </c>
      <c r="N534" s="182" t="s">
        <v>2716</v>
      </c>
      <c r="O534" s="182" t="s">
        <v>2717</v>
      </c>
      <c r="P534" s="182" t="s">
        <v>2891</v>
      </c>
      <c r="Q534" s="182" t="s">
        <v>1881</v>
      </c>
      <c r="R534" s="186">
        <f t="shared" si="73"/>
        <v>5.7803468208092483E-3</v>
      </c>
      <c r="S534" s="186">
        <f t="shared" si="74"/>
        <v>2.6334287825865657E-4</v>
      </c>
      <c r="T534" s="186">
        <f t="shared" si="75"/>
        <v>2.6334287825865657E-4</v>
      </c>
      <c r="U534" s="186">
        <f t="shared" si="76"/>
        <v>4.462476390710846E-5</v>
      </c>
      <c r="V534" s="187" t="b">
        <f t="shared" si="71"/>
        <v>0</v>
      </c>
      <c r="W534" s="188" t="str">
        <f t="shared" si="72"/>
        <v>391</v>
      </c>
      <c r="X534" s="181" t="s">
        <v>2960</v>
      </c>
      <c r="Y534" s="181" t="b">
        <f t="shared" si="70"/>
        <v>1</v>
      </c>
    </row>
    <row r="535" spans="1:25" s="181" customFormat="1" ht="14.5">
      <c r="A535" s="181" t="s">
        <v>2962</v>
      </c>
      <c r="B535" s="182" t="s">
        <v>2963</v>
      </c>
      <c r="C535" s="182" t="s">
        <v>1877</v>
      </c>
      <c r="D535" s="183">
        <v>391102</v>
      </c>
      <c r="E535" s="184">
        <v>41</v>
      </c>
      <c r="F535" s="184">
        <v>41</v>
      </c>
      <c r="G535" s="184">
        <v>41</v>
      </c>
      <c r="H535" s="184">
        <v>41</v>
      </c>
      <c r="I535" s="184">
        <v>41</v>
      </c>
      <c r="J535" s="184">
        <v>41</v>
      </c>
      <c r="K535" s="184">
        <v>42</v>
      </c>
      <c r="L535" s="184">
        <v>42</v>
      </c>
      <c r="M535" s="185">
        <v>42</v>
      </c>
      <c r="N535" s="182" t="s">
        <v>2716</v>
      </c>
      <c r="O535" s="182" t="s">
        <v>2717</v>
      </c>
      <c r="P535" s="182" t="s">
        <v>2891</v>
      </c>
      <c r="Q535" s="182" t="s">
        <v>1881</v>
      </c>
      <c r="R535" s="186">
        <f t="shared" si="73"/>
        <v>1.7341040462427744E-2</v>
      </c>
      <c r="S535" s="186">
        <f t="shared" si="74"/>
        <v>7.9002863477596965E-4</v>
      </c>
      <c r="T535" s="186">
        <f t="shared" si="75"/>
        <v>7.9002863477596965E-4</v>
      </c>
      <c r="U535" s="186">
        <f t="shared" si="76"/>
        <v>1.3387429172132537E-4</v>
      </c>
      <c r="V535" s="187" t="b">
        <f t="shared" si="71"/>
        <v>0</v>
      </c>
      <c r="W535" s="188" t="str">
        <f t="shared" si="72"/>
        <v>391</v>
      </c>
      <c r="X535" s="181" t="s">
        <v>2962</v>
      </c>
      <c r="Y535" s="181" t="b">
        <f t="shared" si="70"/>
        <v>1</v>
      </c>
    </row>
    <row r="536" spans="1:25" s="181" customFormat="1" ht="14.5">
      <c r="A536" s="181" t="s">
        <v>2964</v>
      </c>
      <c r="B536" s="182" t="s">
        <v>2965</v>
      </c>
      <c r="C536" s="182" t="s">
        <v>1877</v>
      </c>
      <c r="D536" s="183">
        <v>391103</v>
      </c>
      <c r="E536" s="184">
        <v>41</v>
      </c>
      <c r="F536" s="184">
        <v>41</v>
      </c>
      <c r="G536" s="184">
        <v>41</v>
      </c>
      <c r="H536" s="184">
        <v>41</v>
      </c>
      <c r="I536" s="184">
        <v>44</v>
      </c>
      <c r="J536" s="184">
        <v>43</v>
      </c>
      <c r="K536" s="184">
        <v>43</v>
      </c>
      <c r="L536" s="184">
        <v>42</v>
      </c>
      <c r="M536" s="185">
        <v>42</v>
      </c>
      <c r="N536" s="182" t="s">
        <v>2716</v>
      </c>
      <c r="O536" s="182" t="s">
        <v>2717</v>
      </c>
      <c r="P536" s="182" t="s">
        <v>2891</v>
      </c>
      <c r="Q536" s="182" t="s">
        <v>1881</v>
      </c>
      <c r="R536" s="186">
        <f t="shared" si="73"/>
        <v>1.7341040462427744E-2</v>
      </c>
      <c r="S536" s="186">
        <f t="shared" si="74"/>
        <v>7.9002863477596965E-4</v>
      </c>
      <c r="T536" s="186">
        <f t="shared" si="75"/>
        <v>7.9002863477596965E-4</v>
      </c>
      <c r="U536" s="186">
        <f t="shared" si="76"/>
        <v>1.3387429172132537E-4</v>
      </c>
      <c r="V536" s="187" t="b">
        <f t="shared" si="71"/>
        <v>0</v>
      </c>
      <c r="W536" s="188" t="str">
        <f t="shared" si="72"/>
        <v>391</v>
      </c>
      <c r="X536" s="181" t="s">
        <v>2964</v>
      </c>
      <c r="Y536" s="181" t="b">
        <f t="shared" si="70"/>
        <v>1</v>
      </c>
    </row>
    <row r="537" spans="1:25" s="181" customFormat="1" ht="14.5">
      <c r="A537" s="181" t="s">
        <v>2966</v>
      </c>
      <c r="B537" s="182" t="s">
        <v>2967</v>
      </c>
      <c r="C537" s="182" t="s">
        <v>1877</v>
      </c>
      <c r="D537" s="183">
        <v>391104</v>
      </c>
      <c r="E537" s="184">
        <v>186</v>
      </c>
      <c r="F537" s="184">
        <v>186</v>
      </c>
      <c r="G537" s="184">
        <v>185</v>
      </c>
      <c r="H537" s="184">
        <v>201</v>
      </c>
      <c r="I537" s="184">
        <v>202</v>
      </c>
      <c r="J537" s="184">
        <v>197</v>
      </c>
      <c r="K537" s="184">
        <v>197</v>
      </c>
      <c r="L537" s="184">
        <v>196</v>
      </c>
      <c r="M537" s="185">
        <v>201</v>
      </c>
      <c r="N537" s="182" t="s">
        <v>2716</v>
      </c>
      <c r="O537" s="182" t="s">
        <v>2717</v>
      </c>
      <c r="P537" s="182" t="s">
        <v>2891</v>
      </c>
      <c r="Q537" s="182" t="s">
        <v>1881</v>
      </c>
      <c r="R537" s="186">
        <f t="shared" si="73"/>
        <v>8.298926507018993E-2</v>
      </c>
      <c r="S537" s="186">
        <f t="shared" si="74"/>
        <v>3.7808513235707119E-3</v>
      </c>
      <c r="T537" s="186">
        <f t="shared" si="75"/>
        <v>3.7808513235707119E-3</v>
      </c>
      <c r="U537" s="186">
        <f t="shared" si="76"/>
        <v>6.4068411038062855E-4</v>
      </c>
      <c r="V537" s="187" t="b">
        <f t="shared" si="71"/>
        <v>0</v>
      </c>
      <c r="W537" s="188" t="str">
        <f t="shared" si="72"/>
        <v>391</v>
      </c>
      <c r="X537" s="181" t="s">
        <v>2966</v>
      </c>
      <c r="Y537" s="181" t="b">
        <f t="shared" si="70"/>
        <v>1</v>
      </c>
    </row>
    <row r="538" spans="1:25" s="181" customFormat="1" ht="14.5">
      <c r="A538" s="181" t="s">
        <v>2968</v>
      </c>
      <c r="B538" s="182" t="s">
        <v>2969</v>
      </c>
      <c r="C538" s="182" t="s">
        <v>1877</v>
      </c>
      <c r="D538" s="183">
        <v>391105</v>
      </c>
      <c r="E538" s="184">
        <v>51</v>
      </c>
      <c r="F538" s="184">
        <v>50</v>
      </c>
      <c r="G538" s="184">
        <v>50</v>
      </c>
      <c r="H538" s="184">
        <v>50</v>
      </c>
      <c r="I538" s="184">
        <v>52</v>
      </c>
      <c r="J538" s="184">
        <v>51</v>
      </c>
      <c r="K538" s="184">
        <v>51</v>
      </c>
      <c r="L538" s="184">
        <v>51</v>
      </c>
      <c r="M538" s="185">
        <v>52</v>
      </c>
      <c r="N538" s="182" t="s">
        <v>2716</v>
      </c>
      <c r="O538" s="182" t="s">
        <v>2717</v>
      </c>
      <c r="P538" s="182" t="s">
        <v>2891</v>
      </c>
      <c r="Q538" s="182" t="s">
        <v>1881</v>
      </c>
      <c r="R538" s="186">
        <f t="shared" si="73"/>
        <v>2.1469859620148638E-2</v>
      </c>
      <c r="S538" s="186">
        <f t="shared" si="74"/>
        <v>9.7813069067501004E-4</v>
      </c>
      <c r="T538" s="186">
        <f t="shared" si="75"/>
        <v>9.7813069067501004E-4</v>
      </c>
      <c r="U538" s="186">
        <f t="shared" si="76"/>
        <v>1.6574912308354572E-4</v>
      </c>
      <c r="V538" s="187" t="b">
        <f t="shared" si="71"/>
        <v>0</v>
      </c>
      <c r="W538" s="188" t="str">
        <f t="shared" si="72"/>
        <v>391</v>
      </c>
      <c r="X538" s="181" t="s">
        <v>2968</v>
      </c>
      <c r="Y538" s="181" t="b">
        <f t="shared" si="70"/>
        <v>1</v>
      </c>
    </row>
    <row r="539" spans="1:25" s="181" customFormat="1" ht="14.5">
      <c r="A539" s="181" t="s">
        <v>2970</v>
      </c>
      <c r="B539" s="182" t="s">
        <v>2971</v>
      </c>
      <c r="C539" s="182" t="s">
        <v>1877</v>
      </c>
      <c r="D539" s="183">
        <v>391106</v>
      </c>
      <c r="E539" s="184">
        <v>19</v>
      </c>
      <c r="F539" s="184">
        <v>19</v>
      </c>
      <c r="G539" s="184">
        <v>19</v>
      </c>
      <c r="H539" s="184">
        <v>18</v>
      </c>
      <c r="I539" s="184">
        <v>18</v>
      </c>
      <c r="J539" s="184">
        <v>19</v>
      </c>
      <c r="K539" s="184">
        <v>19</v>
      </c>
      <c r="L539" s="184">
        <v>20</v>
      </c>
      <c r="M539" s="185">
        <v>20</v>
      </c>
      <c r="N539" s="182" t="s">
        <v>2716</v>
      </c>
      <c r="O539" s="182" t="s">
        <v>2717</v>
      </c>
      <c r="P539" s="182" t="s">
        <v>2891</v>
      </c>
      <c r="Q539" s="182" t="s">
        <v>1881</v>
      </c>
      <c r="R539" s="186">
        <f t="shared" si="73"/>
        <v>8.2576383154417832E-3</v>
      </c>
      <c r="S539" s="186">
        <f t="shared" si="74"/>
        <v>3.7620411179808077E-4</v>
      </c>
      <c r="T539" s="186">
        <f t="shared" si="75"/>
        <v>3.7620411179808077E-4</v>
      </c>
      <c r="U539" s="186">
        <f t="shared" si="76"/>
        <v>6.3749662724440649E-5</v>
      </c>
      <c r="V539" s="187" t="b">
        <f t="shared" si="71"/>
        <v>0</v>
      </c>
      <c r="W539" s="188" t="str">
        <f t="shared" si="72"/>
        <v>391</v>
      </c>
      <c r="X539" s="181" t="s">
        <v>2970</v>
      </c>
      <c r="Y539" s="181" t="b">
        <f t="shared" si="70"/>
        <v>1</v>
      </c>
    </row>
    <row r="540" spans="1:25" s="181" customFormat="1" ht="14.5">
      <c r="A540" s="181" t="s">
        <v>2972</v>
      </c>
      <c r="B540" s="182" t="s">
        <v>2973</v>
      </c>
      <c r="C540" s="182" t="s">
        <v>1877</v>
      </c>
      <c r="D540" s="183">
        <v>391107</v>
      </c>
      <c r="E540" s="184">
        <v>33</v>
      </c>
      <c r="F540" s="184">
        <v>33</v>
      </c>
      <c r="G540" s="184">
        <v>31</v>
      </c>
      <c r="H540" s="184">
        <v>31</v>
      </c>
      <c r="I540" s="184">
        <v>31</v>
      </c>
      <c r="J540" s="184">
        <v>31</v>
      </c>
      <c r="K540" s="184">
        <v>31</v>
      </c>
      <c r="L540" s="184">
        <v>31</v>
      </c>
      <c r="M540" s="185">
        <v>31</v>
      </c>
      <c r="N540" s="182" t="s">
        <v>2716</v>
      </c>
      <c r="O540" s="182" t="s">
        <v>2717</v>
      </c>
      <c r="P540" s="182" t="s">
        <v>2891</v>
      </c>
      <c r="Q540" s="182" t="s">
        <v>1881</v>
      </c>
      <c r="R540" s="186">
        <f t="shared" si="73"/>
        <v>1.2799339388934764E-2</v>
      </c>
      <c r="S540" s="186">
        <f t="shared" si="74"/>
        <v>5.8311637328702527E-4</v>
      </c>
      <c r="T540" s="186">
        <f t="shared" si="75"/>
        <v>5.8311637328702527E-4</v>
      </c>
      <c r="U540" s="186">
        <f t="shared" si="76"/>
        <v>9.8811977222883017E-5</v>
      </c>
      <c r="V540" s="187" t="b">
        <f t="shared" si="71"/>
        <v>0</v>
      </c>
      <c r="W540" s="188" t="str">
        <f t="shared" si="72"/>
        <v>391</v>
      </c>
      <c r="X540" s="181" t="s">
        <v>2972</v>
      </c>
      <c r="Y540" s="181" t="b">
        <f t="shared" si="70"/>
        <v>1</v>
      </c>
    </row>
    <row r="541" spans="1:25" s="181" customFormat="1" ht="14.5">
      <c r="A541" s="181" t="s">
        <v>2974</v>
      </c>
      <c r="B541" s="182" t="s">
        <v>2975</v>
      </c>
      <c r="C541" s="182" t="s">
        <v>1877</v>
      </c>
      <c r="D541" s="183">
        <v>391108</v>
      </c>
      <c r="E541" s="184">
        <v>5</v>
      </c>
      <c r="F541" s="184">
        <v>5</v>
      </c>
      <c r="G541" s="184">
        <v>5</v>
      </c>
      <c r="H541" s="184">
        <v>5</v>
      </c>
      <c r="I541" s="184">
        <v>5</v>
      </c>
      <c r="J541" s="184">
        <v>5</v>
      </c>
      <c r="K541" s="184">
        <v>5</v>
      </c>
      <c r="L541" s="184">
        <v>5</v>
      </c>
      <c r="M541" s="185">
        <v>5</v>
      </c>
      <c r="N541" s="182" t="s">
        <v>2716</v>
      </c>
      <c r="O541" s="182" t="s">
        <v>2717</v>
      </c>
      <c r="P541" s="182" t="s">
        <v>2891</v>
      </c>
      <c r="Q541" s="182" t="s">
        <v>1881</v>
      </c>
      <c r="R541" s="186">
        <f t="shared" si="73"/>
        <v>2.0644095788604458E-3</v>
      </c>
      <c r="S541" s="186">
        <f t="shared" si="74"/>
        <v>9.4051027949520192E-5</v>
      </c>
      <c r="T541" s="186">
        <f t="shared" si="75"/>
        <v>9.4051027949520192E-5</v>
      </c>
      <c r="U541" s="186">
        <f t="shared" si="76"/>
        <v>1.5937415681110162E-5</v>
      </c>
      <c r="V541" s="187" t="b">
        <f t="shared" si="71"/>
        <v>0</v>
      </c>
      <c r="W541" s="188" t="str">
        <f t="shared" si="72"/>
        <v>391</v>
      </c>
      <c r="X541" s="181" t="s">
        <v>2974</v>
      </c>
      <c r="Y541" s="181" t="b">
        <f t="shared" si="70"/>
        <v>1</v>
      </c>
    </row>
    <row r="542" spans="1:25" s="181" customFormat="1" ht="14.5">
      <c r="A542" s="181" t="s">
        <v>2976</v>
      </c>
      <c r="B542" s="182" t="s">
        <v>2977</v>
      </c>
      <c r="C542" s="182" t="s">
        <v>1877</v>
      </c>
      <c r="D542" s="183">
        <v>391109</v>
      </c>
      <c r="E542" s="184">
        <v>151</v>
      </c>
      <c r="F542" s="184">
        <v>170</v>
      </c>
      <c r="G542" s="184">
        <v>173</v>
      </c>
      <c r="H542" s="184">
        <v>175</v>
      </c>
      <c r="I542" s="184">
        <v>180</v>
      </c>
      <c r="J542" s="184">
        <v>178</v>
      </c>
      <c r="K542" s="184">
        <v>178</v>
      </c>
      <c r="L542" s="184">
        <v>180</v>
      </c>
      <c r="M542" s="185">
        <v>181</v>
      </c>
      <c r="N542" s="182" t="s">
        <v>2716</v>
      </c>
      <c r="O542" s="182" t="s">
        <v>2717</v>
      </c>
      <c r="P542" s="182" t="s">
        <v>2891</v>
      </c>
      <c r="Q542" s="182" t="s">
        <v>1881</v>
      </c>
      <c r="R542" s="186">
        <f t="shared" si="73"/>
        <v>7.4731626754748148E-2</v>
      </c>
      <c r="S542" s="186">
        <f t="shared" si="74"/>
        <v>3.4046472117726313E-3</v>
      </c>
      <c r="T542" s="186">
        <f t="shared" si="75"/>
        <v>3.4046472117726313E-3</v>
      </c>
      <c r="U542" s="186">
        <f t="shared" si="76"/>
        <v>5.7693444765618792E-4</v>
      </c>
      <c r="V542" s="187" t="b">
        <f t="shared" si="71"/>
        <v>0</v>
      </c>
      <c r="W542" s="188" t="str">
        <f t="shared" si="72"/>
        <v>391</v>
      </c>
      <c r="X542" s="181" t="s">
        <v>2976</v>
      </c>
      <c r="Y542" s="181" t="b">
        <f t="shared" si="70"/>
        <v>1</v>
      </c>
    </row>
    <row r="543" spans="1:25" s="181" customFormat="1" ht="14.5">
      <c r="A543" s="181" t="s">
        <v>2978</v>
      </c>
      <c r="B543" s="182" t="s">
        <v>2979</v>
      </c>
      <c r="C543" s="182" t="s">
        <v>1877</v>
      </c>
      <c r="D543" s="183">
        <v>391110</v>
      </c>
      <c r="E543" s="184">
        <v>29</v>
      </c>
      <c r="F543" s="184">
        <v>29</v>
      </c>
      <c r="G543" s="184">
        <v>29</v>
      </c>
      <c r="H543" s="184">
        <v>29</v>
      </c>
      <c r="I543" s="184">
        <v>29</v>
      </c>
      <c r="J543" s="184">
        <v>29</v>
      </c>
      <c r="K543" s="184">
        <v>29</v>
      </c>
      <c r="L543" s="184">
        <v>29</v>
      </c>
      <c r="M543" s="185">
        <v>29</v>
      </c>
      <c r="N543" s="182" t="s">
        <v>2716</v>
      </c>
      <c r="O543" s="182" t="s">
        <v>2717</v>
      </c>
      <c r="P543" s="182" t="s">
        <v>2891</v>
      </c>
      <c r="Q543" s="182" t="s">
        <v>1881</v>
      </c>
      <c r="R543" s="186">
        <f t="shared" si="73"/>
        <v>1.1973575557390587E-2</v>
      </c>
      <c r="S543" s="186">
        <f t="shared" si="74"/>
        <v>5.4549596210721714E-4</v>
      </c>
      <c r="T543" s="186">
        <f t="shared" si="75"/>
        <v>5.4549596210721714E-4</v>
      </c>
      <c r="U543" s="186">
        <f t="shared" si="76"/>
        <v>9.2437010950438957E-5</v>
      </c>
      <c r="V543" s="187" t="b">
        <f t="shared" si="71"/>
        <v>0</v>
      </c>
      <c r="W543" s="188" t="str">
        <f t="shared" si="72"/>
        <v>391</v>
      </c>
      <c r="X543" s="181" t="s">
        <v>2978</v>
      </c>
      <c r="Y543" s="181" t="b">
        <f t="shared" si="70"/>
        <v>1</v>
      </c>
    </row>
    <row r="544" spans="1:25" s="181" customFormat="1" ht="14.5">
      <c r="A544" s="181" t="s">
        <v>2980</v>
      </c>
      <c r="B544" s="182" t="s">
        <v>2981</v>
      </c>
      <c r="C544" s="182" t="s">
        <v>1877</v>
      </c>
      <c r="D544" s="183">
        <v>391111</v>
      </c>
      <c r="E544" s="184">
        <v>16</v>
      </c>
      <c r="F544" s="184">
        <v>15</v>
      </c>
      <c r="G544" s="184">
        <v>15</v>
      </c>
      <c r="H544" s="184">
        <v>17</v>
      </c>
      <c r="I544" s="184">
        <v>17</v>
      </c>
      <c r="J544" s="184">
        <v>17</v>
      </c>
      <c r="K544" s="184">
        <v>17</v>
      </c>
      <c r="L544" s="184">
        <v>17</v>
      </c>
      <c r="M544" s="185">
        <v>17</v>
      </c>
      <c r="N544" s="182" t="s">
        <v>2716</v>
      </c>
      <c r="O544" s="182" t="s">
        <v>2717</v>
      </c>
      <c r="P544" s="182" t="s">
        <v>2891</v>
      </c>
      <c r="Q544" s="182" t="s">
        <v>1881</v>
      </c>
      <c r="R544" s="186">
        <f t="shared" si="73"/>
        <v>7.0189925681255162E-3</v>
      </c>
      <c r="S544" s="186">
        <f t="shared" si="74"/>
        <v>3.197734950283687E-4</v>
      </c>
      <c r="T544" s="186">
        <f t="shared" si="75"/>
        <v>3.197734950283687E-4</v>
      </c>
      <c r="U544" s="186">
        <f t="shared" si="76"/>
        <v>5.4187213315774558E-5</v>
      </c>
      <c r="V544" s="187" t="b">
        <f t="shared" si="71"/>
        <v>0</v>
      </c>
      <c r="W544" s="188" t="str">
        <f t="shared" si="72"/>
        <v>391</v>
      </c>
      <c r="X544" s="181" t="s">
        <v>2980</v>
      </c>
      <c r="Y544" s="181" t="b">
        <f t="shared" si="70"/>
        <v>1</v>
      </c>
    </row>
    <row r="545" spans="1:25" s="181" customFormat="1" ht="14.5">
      <c r="A545" s="181" t="s">
        <v>2982</v>
      </c>
      <c r="B545" s="182" t="s">
        <v>2983</v>
      </c>
      <c r="C545" s="182" t="s">
        <v>1877</v>
      </c>
      <c r="D545" s="183">
        <v>391112</v>
      </c>
      <c r="E545" s="184">
        <v>42</v>
      </c>
      <c r="F545" s="184">
        <v>43</v>
      </c>
      <c r="G545" s="184">
        <v>43</v>
      </c>
      <c r="H545" s="184">
        <v>42</v>
      </c>
      <c r="I545" s="184">
        <v>42</v>
      </c>
      <c r="J545" s="184">
        <v>43</v>
      </c>
      <c r="K545" s="184">
        <v>48</v>
      </c>
      <c r="L545" s="184">
        <v>48</v>
      </c>
      <c r="M545" s="185">
        <v>48</v>
      </c>
      <c r="N545" s="182" t="s">
        <v>2716</v>
      </c>
      <c r="O545" s="182" t="s">
        <v>2717</v>
      </c>
      <c r="P545" s="182" t="s">
        <v>2891</v>
      </c>
      <c r="Q545" s="182" t="s">
        <v>1881</v>
      </c>
      <c r="R545" s="186">
        <f t="shared" si="73"/>
        <v>1.981833195706028E-2</v>
      </c>
      <c r="S545" s="186">
        <f t="shared" si="74"/>
        <v>9.0288986831539391E-4</v>
      </c>
      <c r="T545" s="186">
        <f t="shared" si="75"/>
        <v>9.0288986831539391E-4</v>
      </c>
      <c r="U545" s="186">
        <f t="shared" si="76"/>
        <v>1.5299919053865757E-4</v>
      </c>
      <c r="V545" s="187" t="b">
        <f t="shared" si="71"/>
        <v>0</v>
      </c>
      <c r="W545" s="188" t="str">
        <f t="shared" si="72"/>
        <v>391</v>
      </c>
      <c r="X545" s="181" t="s">
        <v>2982</v>
      </c>
      <c r="Y545" s="181" t="b">
        <f t="shared" si="70"/>
        <v>1</v>
      </c>
    </row>
    <row r="546" spans="1:25" s="181" customFormat="1" ht="14.5">
      <c r="A546" s="181" t="s">
        <v>2984</v>
      </c>
      <c r="B546" s="182" t="s">
        <v>2985</v>
      </c>
      <c r="C546" s="182" t="s">
        <v>1877</v>
      </c>
      <c r="D546" s="183">
        <v>391113</v>
      </c>
      <c r="E546" s="184">
        <v>26</v>
      </c>
      <c r="F546" s="184">
        <v>26</v>
      </c>
      <c r="G546" s="184">
        <v>26</v>
      </c>
      <c r="H546" s="184">
        <v>26</v>
      </c>
      <c r="I546" s="184">
        <v>26</v>
      </c>
      <c r="J546" s="184">
        <v>26</v>
      </c>
      <c r="K546" s="184">
        <v>26</v>
      </c>
      <c r="L546" s="184">
        <v>26</v>
      </c>
      <c r="M546" s="185">
        <v>26</v>
      </c>
      <c r="N546" s="182" t="s">
        <v>2716</v>
      </c>
      <c r="O546" s="182" t="s">
        <v>2717</v>
      </c>
      <c r="P546" s="182" t="s">
        <v>2891</v>
      </c>
      <c r="Q546" s="182" t="s">
        <v>1881</v>
      </c>
      <c r="R546" s="186">
        <f t="shared" si="73"/>
        <v>1.0734929810074319E-2</v>
      </c>
      <c r="S546" s="186">
        <f t="shared" si="74"/>
        <v>4.8906534533750502E-4</v>
      </c>
      <c r="T546" s="186">
        <f t="shared" si="75"/>
        <v>4.8906534533750502E-4</v>
      </c>
      <c r="U546" s="186">
        <f t="shared" si="76"/>
        <v>8.2874561541772859E-5</v>
      </c>
      <c r="V546" s="187" t="b">
        <f t="shared" si="71"/>
        <v>0</v>
      </c>
      <c r="W546" s="188" t="str">
        <f t="shared" si="72"/>
        <v>391</v>
      </c>
      <c r="X546" s="181" t="s">
        <v>2984</v>
      </c>
      <c r="Y546" s="181" t="b">
        <f t="shared" si="70"/>
        <v>1</v>
      </c>
    </row>
    <row r="547" spans="1:25" s="181" customFormat="1" ht="14.5">
      <c r="A547" s="181" t="s">
        <v>2986</v>
      </c>
      <c r="B547" s="182" t="s">
        <v>2987</v>
      </c>
      <c r="C547" s="182" t="s">
        <v>1877</v>
      </c>
      <c r="D547" s="183">
        <v>391114</v>
      </c>
      <c r="E547" s="184">
        <v>55</v>
      </c>
      <c r="F547" s="184">
        <v>54</v>
      </c>
      <c r="G547" s="184">
        <v>55</v>
      </c>
      <c r="H547" s="184">
        <v>57</v>
      </c>
      <c r="I547" s="184">
        <v>56</v>
      </c>
      <c r="J547" s="184">
        <v>57</v>
      </c>
      <c r="K547" s="184">
        <v>57</v>
      </c>
      <c r="L547" s="184">
        <v>57</v>
      </c>
      <c r="M547" s="185">
        <v>57</v>
      </c>
      <c r="N547" s="182" t="s">
        <v>2716</v>
      </c>
      <c r="O547" s="182" t="s">
        <v>2717</v>
      </c>
      <c r="P547" s="182" t="s">
        <v>2891</v>
      </c>
      <c r="Q547" s="182" t="s">
        <v>1881</v>
      </c>
      <c r="R547" s="186">
        <f t="shared" si="73"/>
        <v>2.3534269199009084E-2</v>
      </c>
      <c r="S547" s="186">
        <f t="shared" si="74"/>
        <v>1.0721817186245303E-3</v>
      </c>
      <c r="T547" s="186">
        <f t="shared" si="75"/>
        <v>1.0721817186245303E-3</v>
      </c>
      <c r="U547" s="186">
        <f t="shared" si="76"/>
        <v>1.8168653876465588E-4</v>
      </c>
      <c r="V547" s="187" t="b">
        <f t="shared" si="71"/>
        <v>0</v>
      </c>
      <c r="W547" s="188" t="str">
        <f t="shared" si="72"/>
        <v>391</v>
      </c>
      <c r="X547" s="181" t="s">
        <v>2986</v>
      </c>
      <c r="Y547" s="181" t="b">
        <f t="shared" si="70"/>
        <v>1</v>
      </c>
    </row>
    <row r="548" spans="1:25" s="181" customFormat="1" ht="14.5">
      <c r="A548" s="181" t="s">
        <v>2988</v>
      </c>
      <c r="B548" s="182" t="s">
        <v>2989</v>
      </c>
      <c r="C548" s="182" t="s">
        <v>1877</v>
      </c>
      <c r="D548" s="183">
        <v>391115</v>
      </c>
      <c r="E548" s="184">
        <v>28</v>
      </c>
      <c r="F548" s="184">
        <v>28</v>
      </c>
      <c r="G548" s="184">
        <v>28</v>
      </c>
      <c r="H548" s="184">
        <v>28</v>
      </c>
      <c r="I548" s="184">
        <v>27</v>
      </c>
      <c r="J548" s="184">
        <v>27</v>
      </c>
      <c r="K548" s="184">
        <v>27</v>
      </c>
      <c r="L548" s="184">
        <v>27</v>
      </c>
      <c r="M548" s="185">
        <v>27</v>
      </c>
      <c r="N548" s="182" t="s">
        <v>2716</v>
      </c>
      <c r="O548" s="182" t="s">
        <v>2717</v>
      </c>
      <c r="P548" s="182" t="s">
        <v>2891</v>
      </c>
      <c r="Q548" s="182" t="s">
        <v>1881</v>
      </c>
      <c r="R548" s="186">
        <f t="shared" si="73"/>
        <v>1.1147811725846408E-2</v>
      </c>
      <c r="S548" s="186">
        <f t="shared" si="74"/>
        <v>5.0787555092740902E-4</v>
      </c>
      <c r="T548" s="186">
        <f t="shared" si="75"/>
        <v>5.0787555092740902E-4</v>
      </c>
      <c r="U548" s="186">
        <f t="shared" si="76"/>
        <v>8.6062044677994882E-5</v>
      </c>
      <c r="V548" s="187" t="b">
        <f t="shared" si="71"/>
        <v>0</v>
      </c>
      <c r="W548" s="188" t="str">
        <f t="shared" si="72"/>
        <v>391</v>
      </c>
      <c r="X548" s="181" t="s">
        <v>2988</v>
      </c>
      <c r="Y548" s="181" t="b">
        <f t="shared" si="70"/>
        <v>1</v>
      </c>
    </row>
    <row r="549" spans="1:25" s="181" customFormat="1" ht="14.5">
      <c r="A549" s="181" t="s">
        <v>2990</v>
      </c>
      <c r="B549" s="182" t="s">
        <v>2991</v>
      </c>
      <c r="C549" s="182" t="s">
        <v>1877</v>
      </c>
      <c r="D549" s="183">
        <v>391116</v>
      </c>
      <c r="E549" s="184">
        <v>102</v>
      </c>
      <c r="F549" s="184">
        <v>104</v>
      </c>
      <c r="G549" s="184">
        <v>103</v>
      </c>
      <c r="H549" s="184">
        <v>104</v>
      </c>
      <c r="I549" s="184">
        <v>105</v>
      </c>
      <c r="J549" s="184">
        <v>105</v>
      </c>
      <c r="K549" s="184">
        <v>107</v>
      </c>
      <c r="L549" s="184">
        <v>107</v>
      </c>
      <c r="M549" s="185">
        <v>105</v>
      </c>
      <c r="N549" s="182" t="s">
        <v>2716</v>
      </c>
      <c r="O549" s="182" t="s">
        <v>2717</v>
      </c>
      <c r="P549" s="182" t="s">
        <v>2891</v>
      </c>
      <c r="Q549" s="182" t="s">
        <v>1881</v>
      </c>
      <c r="R549" s="186">
        <f t="shared" si="73"/>
        <v>4.3352601156069363E-2</v>
      </c>
      <c r="S549" s="186">
        <f t="shared" si="74"/>
        <v>1.9750715869399243E-3</v>
      </c>
      <c r="T549" s="186">
        <f t="shared" si="75"/>
        <v>1.9750715869399243E-3</v>
      </c>
      <c r="U549" s="186">
        <f t="shared" si="76"/>
        <v>3.3468572930331342E-4</v>
      </c>
      <c r="V549" s="187" t="b">
        <f t="shared" si="71"/>
        <v>0</v>
      </c>
      <c r="W549" s="188" t="str">
        <f t="shared" si="72"/>
        <v>391</v>
      </c>
      <c r="X549" s="181" t="s">
        <v>2990</v>
      </c>
      <c r="Y549" s="181" t="b">
        <f t="shared" si="70"/>
        <v>1</v>
      </c>
    </row>
    <row r="550" spans="1:25" s="181" customFormat="1" ht="14.5">
      <c r="A550" s="181" t="s">
        <v>2992</v>
      </c>
      <c r="B550" s="182" t="s">
        <v>2993</v>
      </c>
      <c r="C550" s="182" t="s">
        <v>1877</v>
      </c>
      <c r="D550" s="183">
        <v>391117</v>
      </c>
      <c r="E550" s="184">
        <v>8</v>
      </c>
      <c r="F550" s="184">
        <v>8</v>
      </c>
      <c r="G550" s="184">
        <v>10</v>
      </c>
      <c r="H550" s="184">
        <v>10</v>
      </c>
      <c r="I550" s="184">
        <v>10</v>
      </c>
      <c r="J550" s="184">
        <v>10</v>
      </c>
      <c r="K550" s="184">
        <v>10</v>
      </c>
      <c r="L550" s="184">
        <v>10</v>
      </c>
      <c r="M550" s="185">
        <v>10</v>
      </c>
      <c r="N550" s="182" t="s">
        <v>2716</v>
      </c>
      <c r="O550" s="182" t="s">
        <v>2717</v>
      </c>
      <c r="P550" s="182" t="s">
        <v>2891</v>
      </c>
      <c r="Q550" s="182" t="s">
        <v>1881</v>
      </c>
      <c r="R550" s="186">
        <f t="shared" si="73"/>
        <v>4.1288191577208916E-3</v>
      </c>
      <c r="S550" s="186">
        <f t="shared" si="74"/>
        <v>1.8810205589904038E-4</v>
      </c>
      <c r="T550" s="186">
        <f t="shared" si="75"/>
        <v>1.8810205589904038E-4</v>
      </c>
      <c r="U550" s="186">
        <f t="shared" si="76"/>
        <v>3.1874831362220324E-5</v>
      </c>
      <c r="V550" s="187" t="b">
        <f t="shared" si="71"/>
        <v>0</v>
      </c>
      <c r="W550" s="188" t="str">
        <f t="shared" si="72"/>
        <v>391</v>
      </c>
      <c r="X550" s="181" t="s">
        <v>2992</v>
      </c>
      <c r="Y550" s="181" t="b">
        <f t="shared" si="70"/>
        <v>1</v>
      </c>
    </row>
    <row r="551" spans="1:25" s="181" customFormat="1" ht="14.5">
      <c r="A551" s="181" t="s">
        <v>2994</v>
      </c>
      <c r="B551" s="182" t="s">
        <v>2995</v>
      </c>
      <c r="C551" s="182" t="s">
        <v>1877</v>
      </c>
      <c r="D551" s="183">
        <v>391118</v>
      </c>
      <c r="E551" s="184">
        <v>26</v>
      </c>
      <c r="F551" s="184">
        <v>27</v>
      </c>
      <c r="G551" s="184">
        <v>26</v>
      </c>
      <c r="H551" s="184">
        <v>26</v>
      </c>
      <c r="I551" s="184">
        <v>24</v>
      </c>
      <c r="J551" s="184">
        <v>24</v>
      </c>
      <c r="K551" s="184">
        <v>24</v>
      </c>
      <c r="L551" s="184">
        <v>24</v>
      </c>
      <c r="M551" s="185">
        <v>24</v>
      </c>
      <c r="N551" s="182" t="s">
        <v>2716</v>
      </c>
      <c r="O551" s="182" t="s">
        <v>2717</v>
      </c>
      <c r="P551" s="182" t="s">
        <v>2891</v>
      </c>
      <c r="Q551" s="182" t="s">
        <v>1881</v>
      </c>
      <c r="R551" s="186">
        <f t="shared" si="73"/>
        <v>9.9091659785301399E-3</v>
      </c>
      <c r="S551" s="186">
        <f t="shared" si="74"/>
        <v>4.5144493415769695E-4</v>
      </c>
      <c r="T551" s="186">
        <f t="shared" si="75"/>
        <v>4.5144493415769695E-4</v>
      </c>
      <c r="U551" s="186">
        <f t="shared" si="76"/>
        <v>7.6499595269328784E-5</v>
      </c>
      <c r="V551" s="187" t="b">
        <f t="shared" si="71"/>
        <v>0</v>
      </c>
      <c r="W551" s="188" t="str">
        <f t="shared" si="72"/>
        <v>391</v>
      </c>
      <c r="X551" s="181" t="s">
        <v>2994</v>
      </c>
      <c r="Y551" s="181" t="b">
        <f t="shared" si="70"/>
        <v>1</v>
      </c>
    </row>
    <row r="552" spans="1:25" s="181" customFormat="1" ht="14.5">
      <c r="A552" s="181" t="s">
        <v>2996</v>
      </c>
      <c r="B552" s="182" t="s">
        <v>2997</v>
      </c>
      <c r="C552" s="182" t="s">
        <v>1877</v>
      </c>
      <c r="D552" s="183">
        <v>391119</v>
      </c>
      <c r="E552" s="184">
        <v>28</v>
      </c>
      <c r="F552" s="184">
        <v>29</v>
      </c>
      <c r="G552" s="184">
        <v>28</v>
      </c>
      <c r="H552" s="184">
        <v>28</v>
      </c>
      <c r="I552" s="184">
        <v>28</v>
      </c>
      <c r="J552" s="184">
        <v>29</v>
      </c>
      <c r="K552" s="184">
        <v>29</v>
      </c>
      <c r="L552" s="184">
        <v>29</v>
      </c>
      <c r="M552" s="185">
        <v>29</v>
      </c>
      <c r="N552" s="182" t="s">
        <v>2716</v>
      </c>
      <c r="O552" s="182" t="s">
        <v>2717</v>
      </c>
      <c r="P552" s="182" t="s">
        <v>2891</v>
      </c>
      <c r="Q552" s="182" t="s">
        <v>1881</v>
      </c>
      <c r="R552" s="186">
        <f t="shared" si="73"/>
        <v>1.1973575557390587E-2</v>
      </c>
      <c r="S552" s="186">
        <f t="shared" si="74"/>
        <v>5.4549596210721714E-4</v>
      </c>
      <c r="T552" s="186">
        <f t="shared" si="75"/>
        <v>5.4549596210721714E-4</v>
      </c>
      <c r="U552" s="186">
        <f t="shared" si="76"/>
        <v>9.2437010950438957E-5</v>
      </c>
      <c r="V552" s="187" t="b">
        <f t="shared" si="71"/>
        <v>0</v>
      </c>
      <c r="W552" s="188" t="str">
        <f t="shared" si="72"/>
        <v>391</v>
      </c>
      <c r="X552" s="181" t="s">
        <v>2996</v>
      </c>
      <c r="Y552" s="181" t="b">
        <f t="shared" si="70"/>
        <v>1</v>
      </c>
    </row>
    <row r="553" spans="1:25" s="181" customFormat="1" ht="14.5">
      <c r="A553" s="181" t="s">
        <v>2998</v>
      </c>
      <c r="B553" s="182" t="s">
        <v>2999</v>
      </c>
      <c r="C553" s="182" t="s">
        <v>1877</v>
      </c>
      <c r="D553" s="183">
        <v>391120</v>
      </c>
      <c r="E553" s="184">
        <v>11</v>
      </c>
      <c r="F553" s="184">
        <v>11</v>
      </c>
      <c r="G553" s="184">
        <v>11</v>
      </c>
      <c r="H553" s="184">
        <v>11</v>
      </c>
      <c r="I553" s="184">
        <v>11</v>
      </c>
      <c r="J553" s="184">
        <v>11</v>
      </c>
      <c r="K553" s="184">
        <v>11</v>
      </c>
      <c r="L553" s="184">
        <v>11</v>
      </c>
      <c r="M553" s="185">
        <v>11</v>
      </c>
      <c r="N553" s="182" t="s">
        <v>2716</v>
      </c>
      <c r="O553" s="182" t="s">
        <v>2717</v>
      </c>
      <c r="P553" s="182" t="s">
        <v>2891</v>
      </c>
      <c r="Q553" s="182" t="s">
        <v>1881</v>
      </c>
      <c r="R553" s="186">
        <f t="shared" si="73"/>
        <v>4.5417010734929812E-3</v>
      </c>
      <c r="S553" s="186">
        <f t="shared" si="74"/>
        <v>2.0691226148894444E-4</v>
      </c>
      <c r="T553" s="186">
        <f t="shared" si="75"/>
        <v>2.0691226148894444E-4</v>
      </c>
      <c r="U553" s="186">
        <f t="shared" si="76"/>
        <v>3.5062314498442362E-5</v>
      </c>
      <c r="V553" s="187" t="b">
        <f t="shared" si="71"/>
        <v>0</v>
      </c>
      <c r="W553" s="188" t="str">
        <f t="shared" si="72"/>
        <v>391</v>
      </c>
      <c r="X553" s="181" t="s">
        <v>2998</v>
      </c>
      <c r="Y553" s="181" t="b">
        <f t="shared" si="70"/>
        <v>1</v>
      </c>
    </row>
    <row r="554" spans="1:25" s="181" customFormat="1" ht="14.5">
      <c r="A554" s="181" t="s">
        <v>3000</v>
      </c>
      <c r="B554" s="182" t="s">
        <v>3001</v>
      </c>
      <c r="C554" s="182" t="s">
        <v>1877</v>
      </c>
      <c r="D554" s="183">
        <v>391121</v>
      </c>
      <c r="E554" s="184">
        <v>402</v>
      </c>
      <c r="F554" s="184">
        <v>401</v>
      </c>
      <c r="G554" s="184">
        <v>403</v>
      </c>
      <c r="H554" s="184">
        <v>394</v>
      </c>
      <c r="I554" s="184">
        <v>394</v>
      </c>
      <c r="J554" s="184">
        <v>394</v>
      </c>
      <c r="K554" s="184">
        <v>396</v>
      </c>
      <c r="L554" s="184">
        <v>394</v>
      </c>
      <c r="M554" s="185">
        <v>400</v>
      </c>
      <c r="N554" s="182" t="s">
        <v>2716</v>
      </c>
      <c r="O554" s="182" t="s">
        <v>2717</v>
      </c>
      <c r="P554" s="182" t="s">
        <v>2891</v>
      </c>
      <c r="Q554" s="182" t="s">
        <v>1881</v>
      </c>
      <c r="R554" s="186">
        <f t="shared" si="73"/>
        <v>0.16515276630883569</v>
      </c>
      <c r="S554" s="186">
        <f t="shared" si="74"/>
        <v>7.5240822359616162E-3</v>
      </c>
      <c r="T554" s="186">
        <f t="shared" si="75"/>
        <v>7.5240822359616162E-3</v>
      </c>
      <c r="U554" s="186">
        <f t="shared" si="76"/>
        <v>1.2749932544888131E-3</v>
      </c>
      <c r="V554" s="187" t="b">
        <f t="shared" si="71"/>
        <v>0</v>
      </c>
      <c r="W554" s="188" t="str">
        <f t="shared" si="72"/>
        <v>391</v>
      </c>
      <c r="X554" s="181" t="s">
        <v>3000</v>
      </c>
      <c r="Y554" s="181" t="b">
        <f t="shared" si="70"/>
        <v>1</v>
      </c>
    </row>
    <row r="555" spans="1:25" s="181" customFormat="1" ht="14.5">
      <c r="A555" s="181" t="s">
        <v>3002</v>
      </c>
      <c r="B555" s="182" t="s">
        <v>3003</v>
      </c>
      <c r="C555" s="182" t="s">
        <v>1877</v>
      </c>
      <c r="D555" s="183">
        <v>391124</v>
      </c>
      <c r="E555" s="184">
        <v>13</v>
      </c>
      <c r="F555" s="184">
        <v>13</v>
      </c>
      <c r="G555" s="184">
        <v>13</v>
      </c>
      <c r="H555" s="184">
        <v>13</v>
      </c>
      <c r="I555" s="184">
        <v>13</v>
      </c>
      <c r="J555" s="184">
        <v>13</v>
      </c>
      <c r="K555" s="184">
        <v>13</v>
      </c>
      <c r="L555" s="184">
        <v>13</v>
      </c>
      <c r="M555" s="185">
        <v>13</v>
      </c>
      <c r="N555" s="182" t="s">
        <v>2716</v>
      </c>
      <c r="O555" s="182" t="s">
        <v>2717</v>
      </c>
      <c r="P555" s="182" t="s">
        <v>2891</v>
      </c>
      <c r="Q555" s="182" t="s">
        <v>1881</v>
      </c>
      <c r="R555" s="186">
        <f t="shared" si="73"/>
        <v>5.3674649050371595E-3</v>
      </c>
      <c r="S555" s="186">
        <f t="shared" si="74"/>
        <v>2.4453267266875251E-4</v>
      </c>
      <c r="T555" s="186">
        <f t="shared" si="75"/>
        <v>2.4453267266875251E-4</v>
      </c>
      <c r="U555" s="186">
        <f t="shared" si="76"/>
        <v>4.1437280770886429E-5</v>
      </c>
      <c r="V555" s="187" t="b">
        <f t="shared" si="71"/>
        <v>0</v>
      </c>
      <c r="W555" s="188" t="str">
        <f t="shared" si="72"/>
        <v>391</v>
      </c>
      <c r="X555" s="181" t="s">
        <v>3002</v>
      </c>
      <c r="Y555" s="181" t="b">
        <f t="shared" si="70"/>
        <v>1</v>
      </c>
    </row>
    <row r="556" spans="1:25" s="181" customFormat="1" ht="14.5">
      <c r="B556" s="182"/>
      <c r="C556" s="182"/>
      <c r="D556" s="183"/>
      <c r="E556" s="184">
        <v>22</v>
      </c>
      <c r="F556" s="184">
        <v>22</v>
      </c>
      <c r="G556" s="184">
        <v>22</v>
      </c>
      <c r="H556" s="184">
        <v>21</v>
      </c>
      <c r="I556" s="184">
        <v>22</v>
      </c>
      <c r="J556" s="184">
        <v>21</v>
      </c>
      <c r="K556" s="184">
        <v>21</v>
      </c>
      <c r="L556" s="184">
        <v>21</v>
      </c>
      <c r="M556" s="185">
        <v>21</v>
      </c>
      <c r="N556" s="182"/>
      <c r="O556" s="182"/>
      <c r="P556" s="182"/>
      <c r="Q556" s="182"/>
      <c r="R556" s="186"/>
      <c r="S556" s="186"/>
      <c r="T556" s="186"/>
      <c r="U556" s="186"/>
      <c r="V556" s="187"/>
      <c r="W556" s="188"/>
      <c r="X556" s="181" t="s">
        <v>3004</v>
      </c>
      <c r="Y556" s="181" t="b">
        <f t="shared" si="70"/>
        <v>0</v>
      </c>
    </row>
    <row r="557" spans="1:25" s="181" customFormat="1" ht="14.5">
      <c r="A557" s="181" t="s">
        <v>3005</v>
      </c>
      <c r="B557" s="182" t="s">
        <v>3006</v>
      </c>
      <c r="C557" s="182" t="s">
        <v>1877</v>
      </c>
      <c r="D557" s="183">
        <v>358101</v>
      </c>
      <c r="E557" s="184">
        <v>10</v>
      </c>
      <c r="F557" s="184">
        <v>10</v>
      </c>
      <c r="G557" s="184">
        <v>10</v>
      </c>
      <c r="H557" s="184">
        <v>10</v>
      </c>
      <c r="I557" s="184">
        <v>10</v>
      </c>
      <c r="J557" s="184">
        <v>10</v>
      </c>
      <c r="K557" s="184">
        <v>10</v>
      </c>
      <c r="L557" s="184">
        <v>10</v>
      </c>
      <c r="M557" s="185">
        <v>11</v>
      </c>
      <c r="N557" s="182" t="s">
        <v>2716</v>
      </c>
      <c r="O557" s="182" t="s">
        <v>2717</v>
      </c>
      <c r="P557" s="182" t="s">
        <v>2718</v>
      </c>
      <c r="Q557" s="182" t="s">
        <v>1881</v>
      </c>
      <c r="R557" s="186">
        <f t="shared" ref="R557:R620" si="77">M557/SUMIFS($M:$M,$P:$P,$P557)</f>
        <v>3.2688546794992004E-4</v>
      </c>
      <c r="S557" s="186">
        <f t="shared" ref="S557:S620" si="78">M557/SUMIFS($M:$M,$O:$O,$O557)</f>
        <v>2.0691226148894444E-4</v>
      </c>
      <c r="T557" s="186">
        <f t="shared" ref="T557:T620" si="79">M557/SUMIFS(M:M,$N:$N,N557)</f>
        <v>2.0691226148894444E-4</v>
      </c>
      <c r="U557" s="186">
        <f t="shared" ref="U557:U620" si="80">M557/$M$669</f>
        <v>3.5062314498442362E-5</v>
      </c>
      <c r="V557" s="187" t="b">
        <f t="shared" si="71"/>
        <v>0</v>
      </c>
      <c r="W557" s="188" t="str">
        <f t="shared" si="72"/>
        <v>358</v>
      </c>
      <c r="X557" s="181" t="s">
        <v>3005</v>
      </c>
      <c r="Y557" s="181" t="b">
        <f t="shared" si="70"/>
        <v>1</v>
      </c>
    </row>
    <row r="558" spans="1:25" s="181" customFormat="1" ht="14.5">
      <c r="A558" s="181" t="s">
        <v>3007</v>
      </c>
      <c r="B558" s="182" t="s">
        <v>3008</v>
      </c>
      <c r="C558" s="182" t="s">
        <v>1877</v>
      </c>
      <c r="D558" s="183">
        <v>358102</v>
      </c>
      <c r="E558" s="184">
        <v>29</v>
      </c>
      <c r="F558" s="184">
        <v>29</v>
      </c>
      <c r="G558" s="184">
        <v>28</v>
      </c>
      <c r="H558" s="184">
        <v>28</v>
      </c>
      <c r="I558" s="184">
        <v>28</v>
      </c>
      <c r="J558" s="184">
        <v>28</v>
      </c>
      <c r="K558" s="184">
        <v>27</v>
      </c>
      <c r="L558" s="184">
        <v>28</v>
      </c>
      <c r="M558" s="185">
        <v>28</v>
      </c>
      <c r="N558" s="182" t="s">
        <v>2716</v>
      </c>
      <c r="O558" s="182" t="s">
        <v>2717</v>
      </c>
      <c r="P558" s="182" t="s">
        <v>2718</v>
      </c>
      <c r="Q558" s="182" t="s">
        <v>1881</v>
      </c>
      <c r="R558" s="186">
        <f t="shared" si="77"/>
        <v>8.3207210023616008E-4</v>
      </c>
      <c r="S558" s="186">
        <f t="shared" si="78"/>
        <v>5.2668575651731314E-4</v>
      </c>
      <c r="T558" s="186">
        <f t="shared" si="79"/>
        <v>5.2668575651731314E-4</v>
      </c>
      <c r="U558" s="186">
        <f t="shared" si="80"/>
        <v>8.9249527814216919E-5</v>
      </c>
      <c r="V558" s="187" t="b">
        <f t="shared" si="71"/>
        <v>0</v>
      </c>
      <c r="W558" s="188" t="str">
        <f t="shared" si="72"/>
        <v>358</v>
      </c>
      <c r="X558" s="181" t="s">
        <v>3007</v>
      </c>
      <c r="Y558" s="181" t="b">
        <f t="shared" si="70"/>
        <v>1</v>
      </c>
    </row>
    <row r="559" spans="1:25" s="181" customFormat="1" ht="14.5">
      <c r="A559" s="181" t="s">
        <v>3009</v>
      </c>
      <c r="B559" s="182" t="s">
        <v>3010</v>
      </c>
      <c r="C559" s="182" t="s">
        <v>1877</v>
      </c>
      <c r="D559" s="183">
        <v>358103</v>
      </c>
      <c r="E559" s="184">
        <v>175.42</v>
      </c>
      <c r="F559" s="184">
        <v>175.42</v>
      </c>
      <c r="G559" s="184">
        <v>175.42</v>
      </c>
      <c r="H559" s="184">
        <v>175.42</v>
      </c>
      <c r="I559" s="184">
        <v>174.42</v>
      </c>
      <c r="J559" s="184">
        <v>174.42</v>
      </c>
      <c r="K559" s="184">
        <v>174.42</v>
      </c>
      <c r="L559" s="184">
        <v>174.42</v>
      </c>
      <c r="M559" s="185">
        <v>175.42</v>
      </c>
      <c r="N559" s="182" t="s">
        <v>2716</v>
      </c>
      <c r="O559" s="182" t="s">
        <v>2717</v>
      </c>
      <c r="P559" s="182" t="s">
        <v>2718</v>
      </c>
      <c r="Q559" s="182" t="s">
        <v>1881</v>
      </c>
      <c r="R559" s="186">
        <f t="shared" si="77"/>
        <v>5.2129317079795427E-3</v>
      </c>
      <c r="S559" s="186">
        <f t="shared" si="78"/>
        <v>3.2996862645809665E-3</v>
      </c>
      <c r="T559" s="186">
        <f t="shared" si="79"/>
        <v>3.2996862645809665E-3</v>
      </c>
      <c r="U559" s="186">
        <f t="shared" si="80"/>
        <v>5.5914829175606894E-4</v>
      </c>
      <c r="V559" s="187" t="b">
        <f t="shared" si="71"/>
        <v>0</v>
      </c>
      <c r="W559" s="188" t="str">
        <f t="shared" si="72"/>
        <v>358</v>
      </c>
      <c r="X559" s="181" t="s">
        <v>3009</v>
      </c>
      <c r="Y559" s="181" t="b">
        <f t="shared" si="70"/>
        <v>1</v>
      </c>
    </row>
    <row r="560" spans="1:25" s="181" customFormat="1" ht="14.5">
      <c r="A560" s="181" t="s">
        <v>3011</v>
      </c>
      <c r="B560" s="182" t="s">
        <v>3012</v>
      </c>
      <c r="C560" s="182" t="s">
        <v>1877</v>
      </c>
      <c r="D560" s="183">
        <v>358104</v>
      </c>
      <c r="E560" s="184">
        <v>32</v>
      </c>
      <c r="F560" s="184">
        <v>32</v>
      </c>
      <c r="G560" s="184">
        <v>32</v>
      </c>
      <c r="H560" s="184">
        <v>32</v>
      </c>
      <c r="I560" s="184">
        <v>32</v>
      </c>
      <c r="J560" s="184">
        <v>32</v>
      </c>
      <c r="K560" s="184">
        <v>32</v>
      </c>
      <c r="L560" s="184">
        <v>32</v>
      </c>
      <c r="M560" s="185">
        <v>33</v>
      </c>
      <c r="N560" s="182" t="s">
        <v>2716</v>
      </c>
      <c r="O560" s="182" t="s">
        <v>2717</v>
      </c>
      <c r="P560" s="182" t="s">
        <v>2718</v>
      </c>
      <c r="Q560" s="182" t="s">
        <v>1881</v>
      </c>
      <c r="R560" s="186">
        <f t="shared" si="77"/>
        <v>9.8065640384976016E-4</v>
      </c>
      <c r="S560" s="186">
        <f t="shared" si="78"/>
        <v>6.2073678446683328E-4</v>
      </c>
      <c r="T560" s="186">
        <f t="shared" si="79"/>
        <v>6.2073678446683328E-4</v>
      </c>
      <c r="U560" s="186">
        <f t="shared" si="80"/>
        <v>1.0518694349532708E-4</v>
      </c>
      <c r="V560" s="187" t="b">
        <f t="shared" si="71"/>
        <v>0</v>
      </c>
      <c r="W560" s="188" t="str">
        <f t="shared" si="72"/>
        <v>358</v>
      </c>
      <c r="X560" s="181" t="s">
        <v>3011</v>
      </c>
      <c r="Y560" s="181" t="b">
        <f t="shared" si="70"/>
        <v>1</v>
      </c>
    </row>
    <row r="561" spans="1:25" s="181" customFormat="1" ht="14.5">
      <c r="A561" s="181" t="s">
        <v>3013</v>
      </c>
      <c r="B561" s="182" t="s">
        <v>3014</v>
      </c>
      <c r="C561" s="182" t="s">
        <v>1877</v>
      </c>
      <c r="D561" s="183">
        <v>358105</v>
      </c>
      <c r="E561" s="184">
        <v>116</v>
      </c>
      <c r="F561" s="184">
        <v>115</v>
      </c>
      <c r="G561" s="184">
        <v>115</v>
      </c>
      <c r="H561" s="184">
        <v>115</v>
      </c>
      <c r="I561" s="184">
        <v>115</v>
      </c>
      <c r="J561" s="184">
        <v>115</v>
      </c>
      <c r="K561" s="184">
        <v>114</v>
      </c>
      <c r="L561" s="184">
        <v>117</v>
      </c>
      <c r="M561" s="185">
        <v>117</v>
      </c>
      <c r="N561" s="182" t="s">
        <v>2716</v>
      </c>
      <c r="O561" s="182" t="s">
        <v>2717</v>
      </c>
      <c r="P561" s="182" t="s">
        <v>2718</v>
      </c>
      <c r="Q561" s="182" t="s">
        <v>1881</v>
      </c>
      <c r="R561" s="186">
        <f t="shared" si="77"/>
        <v>3.4768727045582401E-3</v>
      </c>
      <c r="S561" s="186">
        <f t="shared" si="78"/>
        <v>2.2007940540187728E-3</v>
      </c>
      <c r="T561" s="186">
        <f t="shared" si="79"/>
        <v>2.2007940540187728E-3</v>
      </c>
      <c r="U561" s="186">
        <f t="shared" si="80"/>
        <v>3.7293552693797781E-4</v>
      </c>
      <c r="V561" s="187" t="b">
        <f t="shared" si="71"/>
        <v>0</v>
      </c>
      <c r="W561" s="188" t="str">
        <f t="shared" si="72"/>
        <v>358</v>
      </c>
      <c r="X561" s="181" t="s">
        <v>3013</v>
      </c>
      <c r="Y561" s="181" t="b">
        <f t="shared" si="70"/>
        <v>1</v>
      </c>
    </row>
    <row r="562" spans="1:25" s="181" customFormat="1" ht="14.5">
      <c r="A562" s="181" t="s">
        <v>3015</v>
      </c>
      <c r="B562" s="182" t="s">
        <v>3016</v>
      </c>
      <c r="C562" s="182" t="s">
        <v>1877</v>
      </c>
      <c r="D562" s="183">
        <v>358106</v>
      </c>
      <c r="E562" s="184">
        <v>17</v>
      </c>
      <c r="F562" s="184">
        <v>17</v>
      </c>
      <c r="G562" s="184">
        <v>17</v>
      </c>
      <c r="H562" s="184">
        <v>17</v>
      </c>
      <c r="I562" s="184">
        <v>17</v>
      </c>
      <c r="J562" s="184">
        <v>17</v>
      </c>
      <c r="K562" s="184">
        <v>17</v>
      </c>
      <c r="L562" s="184">
        <v>17</v>
      </c>
      <c r="M562" s="185">
        <v>17</v>
      </c>
      <c r="N562" s="182" t="s">
        <v>2716</v>
      </c>
      <c r="O562" s="182" t="s">
        <v>2717</v>
      </c>
      <c r="P562" s="182" t="s">
        <v>2718</v>
      </c>
      <c r="Q562" s="182" t="s">
        <v>1881</v>
      </c>
      <c r="R562" s="186">
        <f t="shared" si="77"/>
        <v>5.0518663228623999E-4</v>
      </c>
      <c r="S562" s="186">
        <f t="shared" si="78"/>
        <v>3.197734950283687E-4</v>
      </c>
      <c r="T562" s="186">
        <f t="shared" si="79"/>
        <v>3.197734950283687E-4</v>
      </c>
      <c r="U562" s="186">
        <f t="shared" si="80"/>
        <v>5.4187213315774558E-5</v>
      </c>
      <c r="V562" s="187" t="b">
        <f t="shared" si="71"/>
        <v>0</v>
      </c>
      <c r="W562" s="188" t="str">
        <f t="shared" si="72"/>
        <v>358</v>
      </c>
      <c r="X562" s="181" t="s">
        <v>3015</v>
      </c>
      <c r="Y562" s="181" t="b">
        <f t="shared" si="70"/>
        <v>1</v>
      </c>
    </row>
    <row r="563" spans="1:25" s="181" customFormat="1" ht="14.5">
      <c r="A563" s="181" t="s">
        <v>3017</v>
      </c>
      <c r="B563" s="182" t="s">
        <v>3018</v>
      </c>
      <c r="C563" s="182" t="s">
        <v>1877</v>
      </c>
      <c r="D563" s="183">
        <v>358107</v>
      </c>
      <c r="E563" s="184">
        <v>235.87</v>
      </c>
      <c r="F563" s="184">
        <v>238.34</v>
      </c>
      <c r="G563" s="184">
        <v>242.81</v>
      </c>
      <c r="H563" s="184">
        <v>243.81</v>
      </c>
      <c r="I563" s="184">
        <v>243.81</v>
      </c>
      <c r="J563" s="184">
        <v>243.81</v>
      </c>
      <c r="K563" s="184">
        <v>242.81</v>
      </c>
      <c r="L563" s="184">
        <v>241.81</v>
      </c>
      <c r="M563" s="185">
        <v>242.81</v>
      </c>
      <c r="N563" s="182" t="s">
        <v>2716</v>
      </c>
      <c r="O563" s="182" t="s">
        <v>2717</v>
      </c>
      <c r="P563" s="182" t="s">
        <v>2718</v>
      </c>
      <c r="Q563" s="182" t="s">
        <v>1881</v>
      </c>
      <c r="R563" s="186">
        <f t="shared" si="77"/>
        <v>7.215550952083644E-3</v>
      </c>
      <c r="S563" s="186">
        <f t="shared" si="78"/>
        <v>4.5673060192846001E-3</v>
      </c>
      <c r="T563" s="186">
        <f t="shared" si="79"/>
        <v>4.5673060192846001E-3</v>
      </c>
      <c r="U563" s="186">
        <f t="shared" si="80"/>
        <v>7.7395278030607177E-4</v>
      </c>
      <c r="V563" s="187" t="b">
        <f t="shared" si="71"/>
        <v>0</v>
      </c>
      <c r="W563" s="188" t="str">
        <f t="shared" si="72"/>
        <v>358</v>
      </c>
      <c r="X563" s="181" t="s">
        <v>3017</v>
      </c>
      <c r="Y563" s="181" t="b">
        <f t="shared" si="70"/>
        <v>1</v>
      </c>
    </row>
    <row r="564" spans="1:25" s="181" customFormat="1" ht="14.5">
      <c r="A564" s="181" t="s">
        <v>3019</v>
      </c>
      <c r="B564" s="182" t="s">
        <v>3020</v>
      </c>
      <c r="C564" s="182" t="s">
        <v>1877</v>
      </c>
      <c r="D564" s="183">
        <v>358108</v>
      </c>
      <c r="E564" s="184">
        <v>15</v>
      </c>
      <c r="F564" s="184">
        <v>15</v>
      </c>
      <c r="G564" s="184">
        <v>15</v>
      </c>
      <c r="H564" s="184">
        <v>15</v>
      </c>
      <c r="I564" s="184">
        <v>15</v>
      </c>
      <c r="J564" s="184">
        <v>15</v>
      </c>
      <c r="K564" s="184">
        <v>15</v>
      </c>
      <c r="L564" s="184">
        <v>15</v>
      </c>
      <c r="M564" s="185">
        <v>15</v>
      </c>
      <c r="N564" s="182" t="s">
        <v>2716</v>
      </c>
      <c r="O564" s="182" t="s">
        <v>2717</v>
      </c>
      <c r="P564" s="182" t="s">
        <v>2718</v>
      </c>
      <c r="Q564" s="182" t="s">
        <v>1881</v>
      </c>
      <c r="R564" s="186">
        <f t="shared" si="77"/>
        <v>4.4575291084080002E-4</v>
      </c>
      <c r="S564" s="186">
        <f t="shared" si="78"/>
        <v>2.8215308384856058E-4</v>
      </c>
      <c r="T564" s="186">
        <f t="shared" si="79"/>
        <v>2.8215308384856058E-4</v>
      </c>
      <c r="U564" s="186">
        <f t="shared" si="80"/>
        <v>4.781224704333049E-5</v>
      </c>
      <c r="V564" s="187" t="b">
        <f t="shared" si="71"/>
        <v>0</v>
      </c>
      <c r="W564" s="188" t="str">
        <f t="shared" si="72"/>
        <v>358</v>
      </c>
      <c r="X564" s="181" t="s">
        <v>3019</v>
      </c>
      <c r="Y564" s="181" t="b">
        <f t="shared" si="70"/>
        <v>1</v>
      </c>
    </row>
    <row r="565" spans="1:25" s="181" customFormat="1" ht="14.5">
      <c r="A565" s="181" t="s">
        <v>3021</v>
      </c>
      <c r="B565" s="182" t="s">
        <v>3022</v>
      </c>
      <c r="C565" s="182" t="s">
        <v>1877</v>
      </c>
      <c r="D565" s="183">
        <v>358109</v>
      </c>
      <c r="E565" s="184">
        <v>25</v>
      </c>
      <c r="F565" s="184">
        <v>25</v>
      </c>
      <c r="G565" s="184">
        <v>26</v>
      </c>
      <c r="H565" s="184">
        <v>26</v>
      </c>
      <c r="I565" s="184">
        <v>26</v>
      </c>
      <c r="J565" s="184">
        <v>26</v>
      </c>
      <c r="K565" s="184">
        <v>26</v>
      </c>
      <c r="L565" s="184">
        <v>26</v>
      </c>
      <c r="M565" s="185">
        <v>25</v>
      </c>
      <c r="N565" s="182" t="s">
        <v>2716</v>
      </c>
      <c r="O565" s="182" t="s">
        <v>2717</v>
      </c>
      <c r="P565" s="182" t="s">
        <v>2718</v>
      </c>
      <c r="Q565" s="182" t="s">
        <v>1881</v>
      </c>
      <c r="R565" s="186">
        <f t="shared" si="77"/>
        <v>7.4292151806800008E-4</v>
      </c>
      <c r="S565" s="186">
        <f t="shared" si="78"/>
        <v>4.7025513974760101E-4</v>
      </c>
      <c r="T565" s="186">
        <f t="shared" si="79"/>
        <v>4.7025513974760101E-4</v>
      </c>
      <c r="U565" s="186">
        <f t="shared" si="80"/>
        <v>7.9687078405550821E-5</v>
      </c>
      <c r="V565" s="187" t="b">
        <f t="shared" si="71"/>
        <v>0</v>
      </c>
      <c r="W565" s="188" t="str">
        <f t="shared" si="72"/>
        <v>358</v>
      </c>
      <c r="X565" s="181" t="s">
        <v>3021</v>
      </c>
      <c r="Y565" s="181" t="b">
        <f t="shared" si="70"/>
        <v>1</v>
      </c>
    </row>
    <row r="566" spans="1:25" s="181" customFormat="1" ht="14.5">
      <c r="A566" s="181" t="s">
        <v>3023</v>
      </c>
      <c r="B566" s="182" t="s">
        <v>3024</v>
      </c>
      <c r="C566" s="182" t="s">
        <v>1877</v>
      </c>
      <c r="D566" s="183">
        <v>358110</v>
      </c>
      <c r="E566" s="184">
        <v>11</v>
      </c>
      <c r="F566" s="184">
        <v>11</v>
      </c>
      <c r="G566" s="184">
        <v>11</v>
      </c>
      <c r="H566" s="184">
        <v>11</v>
      </c>
      <c r="I566" s="184">
        <v>11</v>
      </c>
      <c r="J566" s="184">
        <v>11</v>
      </c>
      <c r="K566" s="184">
        <v>11</v>
      </c>
      <c r="L566" s="184">
        <v>11</v>
      </c>
      <c r="M566" s="185">
        <v>11</v>
      </c>
      <c r="N566" s="182" t="s">
        <v>2716</v>
      </c>
      <c r="O566" s="182" t="s">
        <v>2717</v>
      </c>
      <c r="P566" s="182" t="s">
        <v>2718</v>
      </c>
      <c r="Q566" s="182" t="s">
        <v>1881</v>
      </c>
      <c r="R566" s="186">
        <f t="shared" si="77"/>
        <v>3.2688546794992004E-4</v>
      </c>
      <c r="S566" s="186">
        <f t="shared" si="78"/>
        <v>2.0691226148894444E-4</v>
      </c>
      <c r="T566" s="186">
        <f t="shared" si="79"/>
        <v>2.0691226148894444E-4</v>
      </c>
      <c r="U566" s="186">
        <f t="shared" si="80"/>
        <v>3.5062314498442362E-5</v>
      </c>
      <c r="V566" s="187" t="b">
        <f t="shared" si="71"/>
        <v>0</v>
      </c>
      <c r="W566" s="188" t="str">
        <f t="shared" si="72"/>
        <v>358</v>
      </c>
      <c r="X566" s="181" t="s">
        <v>3023</v>
      </c>
      <c r="Y566" s="181" t="b">
        <f t="shared" si="70"/>
        <v>1</v>
      </c>
    </row>
    <row r="567" spans="1:25" s="181" customFormat="1" ht="14.5">
      <c r="A567" s="181" t="s">
        <v>3025</v>
      </c>
      <c r="B567" s="182" t="s">
        <v>3026</v>
      </c>
      <c r="C567" s="182" t="s">
        <v>1877</v>
      </c>
      <c r="D567" s="183">
        <v>358111</v>
      </c>
      <c r="E567" s="184">
        <v>35</v>
      </c>
      <c r="F567" s="184">
        <v>35</v>
      </c>
      <c r="G567" s="184">
        <v>35</v>
      </c>
      <c r="H567" s="184">
        <v>35</v>
      </c>
      <c r="I567" s="184">
        <v>35</v>
      </c>
      <c r="J567" s="184">
        <v>37</v>
      </c>
      <c r="K567" s="184">
        <v>38</v>
      </c>
      <c r="L567" s="184">
        <v>38</v>
      </c>
      <c r="M567" s="185">
        <v>38</v>
      </c>
      <c r="N567" s="182" t="s">
        <v>2716</v>
      </c>
      <c r="O567" s="182" t="s">
        <v>2717</v>
      </c>
      <c r="P567" s="182" t="s">
        <v>2718</v>
      </c>
      <c r="Q567" s="182" t="s">
        <v>1881</v>
      </c>
      <c r="R567" s="186">
        <f t="shared" si="77"/>
        <v>1.1292407074633601E-3</v>
      </c>
      <c r="S567" s="186">
        <f t="shared" si="78"/>
        <v>7.1478781241635352E-4</v>
      </c>
      <c r="T567" s="186">
        <f t="shared" si="79"/>
        <v>7.1478781241635352E-4</v>
      </c>
      <c r="U567" s="186">
        <f t="shared" si="80"/>
        <v>1.2112435917643725E-4</v>
      </c>
      <c r="V567" s="187" t="b">
        <f t="shared" si="71"/>
        <v>0</v>
      </c>
      <c r="W567" s="188" t="str">
        <f t="shared" si="72"/>
        <v>358</v>
      </c>
      <c r="X567" s="181" t="s">
        <v>3025</v>
      </c>
      <c r="Y567" s="181" t="b">
        <f t="shared" si="70"/>
        <v>1</v>
      </c>
    </row>
    <row r="568" spans="1:25" s="181" customFormat="1" ht="14.5">
      <c r="A568" s="181" t="s">
        <v>3027</v>
      </c>
      <c r="B568" s="182" t="s">
        <v>3028</v>
      </c>
      <c r="C568" s="182" t="s">
        <v>1877</v>
      </c>
      <c r="D568" s="183">
        <v>358112</v>
      </c>
      <c r="E568" s="184">
        <v>39</v>
      </c>
      <c r="F568" s="184">
        <v>39</v>
      </c>
      <c r="G568" s="184">
        <v>39</v>
      </c>
      <c r="H568" s="184">
        <v>39</v>
      </c>
      <c r="I568" s="184">
        <v>39</v>
      </c>
      <c r="J568" s="184">
        <v>39</v>
      </c>
      <c r="K568" s="184">
        <v>40</v>
      </c>
      <c r="L568" s="184">
        <v>40</v>
      </c>
      <c r="M568" s="185">
        <v>40</v>
      </c>
      <c r="N568" s="182" t="s">
        <v>2716</v>
      </c>
      <c r="O568" s="182" t="s">
        <v>2717</v>
      </c>
      <c r="P568" s="182" t="s">
        <v>2718</v>
      </c>
      <c r="Q568" s="182" t="s">
        <v>1881</v>
      </c>
      <c r="R568" s="186">
        <f t="shared" si="77"/>
        <v>1.1886744289088E-3</v>
      </c>
      <c r="S568" s="186">
        <f t="shared" si="78"/>
        <v>7.5240822359616153E-4</v>
      </c>
      <c r="T568" s="186">
        <f t="shared" si="79"/>
        <v>7.5240822359616153E-4</v>
      </c>
      <c r="U568" s="186">
        <f t="shared" si="80"/>
        <v>1.274993254488813E-4</v>
      </c>
      <c r="V568" s="187" t="b">
        <f t="shared" si="71"/>
        <v>0</v>
      </c>
      <c r="W568" s="188" t="str">
        <f t="shared" si="72"/>
        <v>358</v>
      </c>
      <c r="X568" s="181" t="s">
        <v>3027</v>
      </c>
      <c r="Y568" s="181" t="b">
        <f t="shared" si="70"/>
        <v>1</v>
      </c>
    </row>
    <row r="569" spans="1:25" s="181" customFormat="1" ht="14.5">
      <c r="A569" s="181" t="s">
        <v>3029</v>
      </c>
      <c r="B569" s="182" t="s">
        <v>3030</v>
      </c>
      <c r="C569" s="182" t="s">
        <v>1877</v>
      </c>
      <c r="D569" s="183">
        <v>358113</v>
      </c>
      <c r="E569" s="184">
        <v>38</v>
      </c>
      <c r="F569" s="184">
        <v>38</v>
      </c>
      <c r="G569" s="184">
        <v>38</v>
      </c>
      <c r="H569" s="184">
        <v>38</v>
      </c>
      <c r="I569" s="184">
        <v>38</v>
      </c>
      <c r="J569" s="184">
        <v>38</v>
      </c>
      <c r="K569" s="184">
        <v>38</v>
      </c>
      <c r="L569" s="184">
        <v>37</v>
      </c>
      <c r="M569" s="185">
        <v>37</v>
      </c>
      <c r="N569" s="182" t="s">
        <v>2716</v>
      </c>
      <c r="O569" s="182" t="s">
        <v>2717</v>
      </c>
      <c r="P569" s="182" t="s">
        <v>2718</v>
      </c>
      <c r="Q569" s="182" t="s">
        <v>1881</v>
      </c>
      <c r="R569" s="186">
        <f t="shared" si="77"/>
        <v>1.0995238467406401E-3</v>
      </c>
      <c r="S569" s="186">
        <f t="shared" si="78"/>
        <v>6.9597760682644941E-4</v>
      </c>
      <c r="T569" s="186">
        <f t="shared" si="79"/>
        <v>6.9597760682644941E-4</v>
      </c>
      <c r="U569" s="186">
        <f t="shared" si="80"/>
        <v>1.1793687604021521E-4</v>
      </c>
      <c r="V569" s="187" t="b">
        <f t="shared" si="71"/>
        <v>0</v>
      </c>
      <c r="W569" s="188" t="str">
        <f t="shared" si="72"/>
        <v>358</v>
      </c>
      <c r="X569" s="181" t="s">
        <v>3029</v>
      </c>
      <c r="Y569" s="181" t="b">
        <f t="shared" si="70"/>
        <v>1</v>
      </c>
    </row>
    <row r="570" spans="1:25" s="181" customFormat="1" ht="14.5">
      <c r="A570" s="181" t="s">
        <v>3031</v>
      </c>
      <c r="B570" s="182" t="s">
        <v>3032</v>
      </c>
      <c r="C570" s="182" t="s">
        <v>1877</v>
      </c>
      <c r="D570" s="183">
        <v>358114</v>
      </c>
      <c r="E570" s="184">
        <v>34</v>
      </c>
      <c r="F570" s="184">
        <v>34</v>
      </c>
      <c r="G570" s="184">
        <v>34</v>
      </c>
      <c r="H570" s="184">
        <v>34</v>
      </c>
      <c r="I570" s="184">
        <v>37</v>
      </c>
      <c r="J570" s="184">
        <v>37</v>
      </c>
      <c r="K570" s="184">
        <v>37</v>
      </c>
      <c r="L570" s="184">
        <v>36</v>
      </c>
      <c r="M570" s="185">
        <v>36</v>
      </c>
      <c r="N570" s="182" t="s">
        <v>2716</v>
      </c>
      <c r="O570" s="182" t="s">
        <v>2717</v>
      </c>
      <c r="P570" s="182" t="s">
        <v>2718</v>
      </c>
      <c r="Q570" s="182" t="s">
        <v>1881</v>
      </c>
      <c r="R570" s="186">
        <f t="shared" si="77"/>
        <v>1.0698069860179201E-3</v>
      </c>
      <c r="S570" s="186">
        <f t="shared" si="78"/>
        <v>6.771674012365454E-4</v>
      </c>
      <c r="T570" s="186">
        <f t="shared" si="79"/>
        <v>6.771674012365454E-4</v>
      </c>
      <c r="U570" s="186">
        <f t="shared" si="80"/>
        <v>1.1474939290399318E-4</v>
      </c>
      <c r="V570" s="187" t="b">
        <f t="shared" si="71"/>
        <v>0</v>
      </c>
      <c r="W570" s="188" t="str">
        <f t="shared" si="72"/>
        <v>358</v>
      </c>
      <c r="X570" s="181" t="s">
        <v>3031</v>
      </c>
      <c r="Y570" s="181" t="b">
        <f t="shared" si="70"/>
        <v>1</v>
      </c>
    </row>
    <row r="571" spans="1:25" s="181" customFormat="1" ht="14.5">
      <c r="A571" s="181" t="s">
        <v>3033</v>
      </c>
      <c r="B571" s="182" t="s">
        <v>3034</v>
      </c>
      <c r="C571" s="182" t="s">
        <v>1877</v>
      </c>
      <c r="D571" s="183">
        <v>358115</v>
      </c>
      <c r="E571" s="184">
        <v>100</v>
      </c>
      <c r="F571" s="184">
        <v>118</v>
      </c>
      <c r="G571" s="184">
        <v>139</v>
      </c>
      <c r="H571" s="184">
        <v>135</v>
      </c>
      <c r="I571" s="184">
        <v>131</v>
      </c>
      <c r="J571" s="184">
        <v>140</v>
      </c>
      <c r="K571" s="184">
        <v>139</v>
      </c>
      <c r="L571" s="184">
        <v>140</v>
      </c>
      <c r="M571" s="185">
        <v>127</v>
      </c>
      <c r="N571" s="182" t="s">
        <v>2716</v>
      </c>
      <c r="O571" s="182" t="s">
        <v>2717</v>
      </c>
      <c r="P571" s="182" t="s">
        <v>2718</v>
      </c>
      <c r="Q571" s="182" t="s">
        <v>1881</v>
      </c>
      <c r="R571" s="186">
        <f t="shared" si="77"/>
        <v>3.7740413117854405E-3</v>
      </c>
      <c r="S571" s="186">
        <f t="shared" si="78"/>
        <v>2.3888961099178129E-3</v>
      </c>
      <c r="T571" s="186">
        <f t="shared" si="79"/>
        <v>2.3888961099178129E-3</v>
      </c>
      <c r="U571" s="186">
        <f t="shared" si="80"/>
        <v>4.0481035830019818E-4</v>
      </c>
      <c r="V571" s="187" t="b">
        <f t="shared" si="71"/>
        <v>0</v>
      </c>
      <c r="W571" s="188" t="str">
        <f t="shared" si="72"/>
        <v>358</v>
      </c>
      <c r="X571" s="181" t="s">
        <v>3033</v>
      </c>
      <c r="Y571" s="181" t="b">
        <f t="shared" si="70"/>
        <v>1</v>
      </c>
    </row>
    <row r="572" spans="1:25" s="181" customFormat="1" ht="14.5">
      <c r="A572" s="181" t="s">
        <v>3035</v>
      </c>
      <c r="B572" s="182" t="s">
        <v>3036</v>
      </c>
      <c r="C572" s="182" t="s">
        <v>1877</v>
      </c>
      <c r="D572" s="183">
        <v>358116</v>
      </c>
      <c r="E572" s="184">
        <v>26</v>
      </c>
      <c r="F572" s="184">
        <v>26</v>
      </c>
      <c r="G572" s="184">
        <v>26</v>
      </c>
      <c r="H572" s="184">
        <v>26</v>
      </c>
      <c r="I572" s="184">
        <v>25</v>
      </c>
      <c r="J572" s="184">
        <v>26</v>
      </c>
      <c r="K572" s="184">
        <v>26</v>
      </c>
      <c r="L572" s="184">
        <v>26</v>
      </c>
      <c r="M572" s="185">
        <v>25</v>
      </c>
      <c r="N572" s="182" t="s">
        <v>2716</v>
      </c>
      <c r="O572" s="182" t="s">
        <v>2717</v>
      </c>
      <c r="P572" s="182" t="s">
        <v>2718</v>
      </c>
      <c r="Q572" s="182" t="s">
        <v>1881</v>
      </c>
      <c r="R572" s="186">
        <f t="shared" si="77"/>
        <v>7.4292151806800008E-4</v>
      </c>
      <c r="S572" s="186">
        <f t="shared" si="78"/>
        <v>4.7025513974760101E-4</v>
      </c>
      <c r="T572" s="186">
        <f t="shared" si="79"/>
        <v>4.7025513974760101E-4</v>
      </c>
      <c r="U572" s="186">
        <f t="shared" si="80"/>
        <v>7.9687078405550821E-5</v>
      </c>
      <c r="V572" s="187" t="b">
        <f t="shared" si="71"/>
        <v>0</v>
      </c>
      <c r="W572" s="188" t="str">
        <f t="shared" si="72"/>
        <v>358</v>
      </c>
      <c r="X572" s="181" t="s">
        <v>3035</v>
      </c>
      <c r="Y572" s="181" t="b">
        <f t="shared" si="70"/>
        <v>1</v>
      </c>
    </row>
    <row r="573" spans="1:25" s="181" customFormat="1" ht="14.5">
      <c r="A573" s="181" t="s">
        <v>3037</v>
      </c>
      <c r="B573" s="182" t="s">
        <v>3038</v>
      </c>
      <c r="C573" s="182" t="s">
        <v>1877</v>
      </c>
      <c r="D573" s="183">
        <v>358117</v>
      </c>
      <c r="E573" s="184">
        <v>56</v>
      </c>
      <c r="F573" s="184">
        <v>57</v>
      </c>
      <c r="G573" s="184">
        <v>59</v>
      </c>
      <c r="H573" s="184">
        <v>59</v>
      </c>
      <c r="I573" s="184">
        <v>61</v>
      </c>
      <c r="J573" s="184">
        <v>62</v>
      </c>
      <c r="K573" s="184">
        <v>62</v>
      </c>
      <c r="L573" s="184">
        <v>62</v>
      </c>
      <c r="M573" s="185">
        <v>60</v>
      </c>
      <c r="N573" s="182" t="s">
        <v>2716</v>
      </c>
      <c r="O573" s="182" t="s">
        <v>2717</v>
      </c>
      <c r="P573" s="182" t="s">
        <v>2718</v>
      </c>
      <c r="Q573" s="182" t="s">
        <v>1881</v>
      </c>
      <c r="R573" s="186">
        <f t="shared" si="77"/>
        <v>1.7830116433632001E-3</v>
      </c>
      <c r="S573" s="186">
        <f t="shared" si="78"/>
        <v>1.1286123353942423E-3</v>
      </c>
      <c r="T573" s="186">
        <f t="shared" si="79"/>
        <v>1.1286123353942423E-3</v>
      </c>
      <c r="U573" s="186">
        <f t="shared" si="80"/>
        <v>1.9124898817332196E-4</v>
      </c>
      <c r="V573" s="187" t="b">
        <f t="shared" si="71"/>
        <v>0</v>
      </c>
      <c r="W573" s="188" t="str">
        <f t="shared" si="72"/>
        <v>358</v>
      </c>
      <c r="X573" s="181" t="s">
        <v>3037</v>
      </c>
      <c r="Y573" s="181" t="b">
        <f t="shared" si="70"/>
        <v>1</v>
      </c>
    </row>
    <row r="574" spans="1:25" s="181" customFormat="1" ht="14.5">
      <c r="A574" s="181" t="s">
        <v>3039</v>
      </c>
      <c r="B574" s="182" t="s">
        <v>3040</v>
      </c>
      <c r="C574" s="182" t="s">
        <v>1877</v>
      </c>
      <c r="D574" s="183">
        <v>358118</v>
      </c>
      <c r="E574" s="184">
        <v>38</v>
      </c>
      <c r="F574" s="184">
        <v>39</v>
      </c>
      <c r="G574" s="184">
        <v>39</v>
      </c>
      <c r="H574" s="184">
        <v>39</v>
      </c>
      <c r="I574" s="184">
        <v>39</v>
      </c>
      <c r="J574" s="184">
        <v>39</v>
      </c>
      <c r="K574" s="184">
        <v>39</v>
      </c>
      <c r="L574" s="184">
        <v>39</v>
      </c>
      <c r="M574" s="185">
        <v>39</v>
      </c>
      <c r="N574" s="182" t="s">
        <v>2716</v>
      </c>
      <c r="O574" s="182" t="s">
        <v>2717</v>
      </c>
      <c r="P574" s="182" t="s">
        <v>2718</v>
      </c>
      <c r="Q574" s="182" t="s">
        <v>1881</v>
      </c>
      <c r="R574" s="186">
        <f t="shared" si="77"/>
        <v>1.1589575681860802E-3</v>
      </c>
      <c r="S574" s="186">
        <f t="shared" si="78"/>
        <v>7.3359801800625753E-4</v>
      </c>
      <c r="T574" s="186">
        <f t="shared" si="79"/>
        <v>7.3359801800625753E-4</v>
      </c>
      <c r="U574" s="186">
        <f t="shared" si="80"/>
        <v>1.2431184231265929E-4</v>
      </c>
      <c r="V574" s="187" t="b">
        <f t="shared" si="71"/>
        <v>0</v>
      </c>
      <c r="W574" s="188" t="str">
        <f t="shared" si="72"/>
        <v>358</v>
      </c>
      <c r="X574" s="181" t="s">
        <v>3039</v>
      </c>
      <c r="Y574" s="181" t="b">
        <f t="shared" si="70"/>
        <v>1</v>
      </c>
    </row>
    <row r="575" spans="1:25" s="181" customFormat="1" ht="14.5">
      <c r="A575" s="181" t="s">
        <v>3041</v>
      </c>
      <c r="B575" s="182" t="s">
        <v>3042</v>
      </c>
      <c r="C575" s="182" t="s">
        <v>1877</v>
      </c>
      <c r="D575" s="183">
        <v>358119</v>
      </c>
      <c r="E575" s="184">
        <v>16</v>
      </c>
      <c r="F575" s="184">
        <v>16</v>
      </c>
      <c r="G575" s="184">
        <v>16</v>
      </c>
      <c r="H575" s="184">
        <v>16</v>
      </c>
      <c r="I575" s="184">
        <v>16</v>
      </c>
      <c r="J575" s="184">
        <v>16</v>
      </c>
      <c r="K575" s="184">
        <v>16</v>
      </c>
      <c r="L575" s="184">
        <v>17</v>
      </c>
      <c r="M575" s="185">
        <v>17</v>
      </c>
      <c r="N575" s="182" t="s">
        <v>2716</v>
      </c>
      <c r="O575" s="182" t="s">
        <v>2717</v>
      </c>
      <c r="P575" s="182" t="s">
        <v>2718</v>
      </c>
      <c r="Q575" s="182" t="s">
        <v>1881</v>
      </c>
      <c r="R575" s="186">
        <f t="shared" si="77"/>
        <v>5.0518663228623999E-4</v>
      </c>
      <c r="S575" s="186">
        <f t="shared" si="78"/>
        <v>3.197734950283687E-4</v>
      </c>
      <c r="T575" s="186">
        <f t="shared" si="79"/>
        <v>3.197734950283687E-4</v>
      </c>
      <c r="U575" s="186">
        <f t="shared" si="80"/>
        <v>5.4187213315774558E-5</v>
      </c>
      <c r="V575" s="187" t="b">
        <f t="shared" si="71"/>
        <v>0</v>
      </c>
      <c r="W575" s="188" t="str">
        <f t="shared" si="72"/>
        <v>358</v>
      </c>
      <c r="X575" s="181" t="s">
        <v>3041</v>
      </c>
      <c r="Y575" s="181" t="b">
        <f t="shared" si="70"/>
        <v>1</v>
      </c>
    </row>
    <row r="576" spans="1:25" s="181" customFormat="1" ht="14.5">
      <c r="A576" s="181" t="s">
        <v>3043</v>
      </c>
      <c r="B576" s="182" t="s">
        <v>3044</v>
      </c>
      <c r="C576" s="182" t="s">
        <v>1877</v>
      </c>
      <c r="D576" s="183">
        <v>358120</v>
      </c>
      <c r="E576" s="184">
        <v>39</v>
      </c>
      <c r="F576" s="184">
        <v>39</v>
      </c>
      <c r="G576" s="184">
        <v>39</v>
      </c>
      <c r="H576" s="184">
        <v>39</v>
      </c>
      <c r="I576" s="184">
        <v>39</v>
      </c>
      <c r="J576" s="184">
        <v>39</v>
      </c>
      <c r="K576" s="184">
        <v>39</v>
      </c>
      <c r="L576" s="184">
        <v>39</v>
      </c>
      <c r="M576" s="185">
        <v>39</v>
      </c>
      <c r="N576" s="182" t="s">
        <v>2716</v>
      </c>
      <c r="O576" s="182" t="s">
        <v>2717</v>
      </c>
      <c r="P576" s="182" t="s">
        <v>2718</v>
      </c>
      <c r="Q576" s="182" t="s">
        <v>1881</v>
      </c>
      <c r="R576" s="186">
        <f t="shared" si="77"/>
        <v>1.1589575681860802E-3</v>
      </c>
      <c r="S576" s="186">
        <f t="shared" si="78"/>
        <v>7.3359801800625753E-4</v>
      </c>
      <c r="T576" s="186">
        <f t="shared" si="79"/>
        <v>7.3359801800625753E-4</v>
      </c>
      <c r="U576" s="186">
        <f t="shared" si="80"/>
        <v>1.2431184231265929E-4</v>
      </c>
      <c r="V576" s="187" t="b">
        <f t="shared" si="71"/>
        <v>0</v>
      </c>
      <c r="W576" s="188" t="str">
        <f t="shared" si="72"/>
        <v>358</v>
      </c>
      <c r="X576" s="181" t="s">
        <v>3043</v>
      </c>
      <c r="Y576" s="181" t="b">
        <f t="shared" si="70"/>
        <v>1</v>
      </c>
    </row>
    <row r="577" spans="1:25" s="181" customFormat="1" ht="14.5">
      <c r="A577" s="181" t="s">
        <v>3045</v>
      </c>
      <c r="B577" s="182" t="s">
        <v>3046</v>
      </c>
      <c r="C577" s="182" t="s">
        <v>1877</v>
      </c>
      <c r="D577" s="183">
        <v>358121</v>
      </c>
      <c r="E577" s="184">
        <v>39</v>
      </c>
      <c r="F577" s="184">
        <v>38</v>
      </c>
      <c r="G577" s="184">
        <v>38</v>
      </c>
      <c r="H577" s="184">
        <v>38</v>
      </c>
      <c r="I577" s="184">
        <v>39</v>
      </c>
      <c r="J577" s="184">
        <v>39</v>
      </c>
      <c r="K577" s="184">
        <v>40</v>
      </c>
      <c r="L577" s="184">
        <v>40</v>
      </c>
      <c r="M577" s="185">
        <v>40</v>
      </c>
      <c r="N577" s="182" t="s">
        <v>2716</v>
      </c>
      <c r="O577" s="182" t="s">
        <v>2717</v>
      </c>
      <c r="P577" s="182" t="s">
        <v>2718</v>
      </c>
      <c r="Q577" s="182" t="s">
        <v>1881</v>
      </c>
      <c r="R577" s="186">
        <f t="shared" si="77"/>
        <v>1.1886744289088E-3</v>
      </c>
      <c r="S577" s="186">
        <f t="shared" si="78"/>
        <v>7.5240822359616153E-4</v>
      </c>
      <c r="T577" s="186">
        <f t="shared" si="79"/>
        <v>7.5240822359616153E-4</v>
      </c>
      <c r="U577" s="186">
        <f t="shared" si="80"/>
        <v>1.274993254488813E-4</v>
      </c>
      <c r="V577" s="187" t="b">
        <f t="shared" si="71"/>
        <v>0</v>
      </c>
      <c r="W577" s="188" t="str">
        <f t="shared" si="72"/>
        <v>358</v>
      </c>
      <c r="X577" s="181" t="s">
        <v>3045</v>
      </c>
      <c r="Y577" s="181" t="b">
        <f t="shared" si="70"/>
        <v>1</v>
      </c>
    </row>
    <row r="578" spans="1:25" s="181" customFormat="1" ht="14.5">
      <c r="A578" s="181" t="s">
        <v>3047</v>
      </c>
      <c r="B578" s="182" t="s">
        <v>3048</v>
      </c>
      <c r="C578" s="182" t="s">
        <v>1877</v>
      </c>
      <c r="D578" s="183">
        <v>358122</v>
      </c>
      <c r="E578" s="184">
        <v>27</v>
      </c>
      <c r="F578" s="184">
        <v>26</v>
      </c>
      <c r="G578" s="184">
        <v>26</v>
      </c>
      <c r="H578" s="184">
        <v>26</v>
      </c>
      <c r="I578" s="184">
        <v>26</v>
      </c>
      <c r="J578" s="184">
        <v>26</v>
      </c>
      <c r="K578" s="184">
        <v>26</v>
      </c>
      <c r="L578" s="184">
        <v>26</v>
      </c>
      <c r="M578" s="185">
        <v>26</v>
      </c>
      <c r="N578" s="182" t="s">
        <v>2716</v>
      </c>
      <c r="O578" s="182" t="s">
        <v>2717</v>
      </c>
      <c r="P578" s="182" t="s">
        <v>2718</v>
      </c>
      <c r="Q578" s="182" t="s">
        <v>1881</v>
      </c>
      <c r="R578" s="186">
        <f t="shared" si="77"/>
        <v>7.7263837879072001E-4</v>
      </c>
      <c r="S578" s="186">
        <f t="shared" si="78"/>
        <v>4.8906534533750502E-4</v>
      </c>
      <c r="T578" s="186">
        <f t="shared" si="79"/>
        <v>4.8906534533750502E-4</v>
      </c>
      <c r="U578" s="186">
        <f t="shared" si="80"/>
        <v>8.2874561541772859E-5</v>
      </c>
      <c r="V578" s="187" t="b">
        <f t="shared" si="71"/>
        <v>0</v>
      </c>
      <c r="W578" s="188" t="str">
        <f t="shared" si="72"/>
        <v>358</v>
      </c>
      <c r="X578" s="181" t="s">
        <v>3047</v>
      </c>
      <c r="Y578" s="181" t="b">
        <f t="shared" si="70"/>
        <v>1</v>
      </c>
    </row>
    <row r="579" spans="1:25" s="181" customFormat="1" ht="14.5">
      <c r="A579" s="181" t="s">
        <v>3049</v>
      </c>
      <c r="B579" s="182" t="s">
        <v>3050</v>
      </c>
      <c r="C579" s="182" t="s">
        <v>1877</v>
      </c>
      <c r="D579" s="183">
        <v>358123</v>
      </c>
      <c r="E579" s="184">
        <v>27</v>
      </c>
      <c r="F579" s="184">
        <v>27</v>
      </c>
      <c r="G579" s="184">
        <v>31</v>
      </c>
      <c r="H579" s="184">
        <v>30</v>
      </c>
      <c r="I579" s="184">
        <v>30</v>
      </c>
      <c r="J579" s="184">
        <v>30</v>
      </c>
      <c r="K579" s="184">
        <v>30</v>
      </c>
      <c r="L579" s="184">
        <v>30</v>
      </c>
      <c r="M579" s="185">
        <v>31</v>
      </c>
      <c r="N579" s="182" t="s">
        <v>2716</v>
      </c>
      <c r="O579" s="182" t="s">
        <v>2717</v>
      </c>
      <c r="P579" s="182" t="s">
        <v>2718</v>
      </c>
      <c r="Q579" s="182" t="s">
        <v>1881</v>
      </c>
      <c r="R579" s="186">
        <f t="shared" si="77"/>
        <v>9.2122268240432009E-4</v>
      </c>
      <c r="S579" s="186">
        <f t="shared" si="78"/>
        <v>5.8311637328702527E-4</v>
      </c>
      <c r="T579" s="186">
        <f t="shared" si="79"/>
        <v>5.8311637328702527E-4</v>
      </c>
      <c r="U579" s="186">
        <f t="shared" si="80"/>
        <v>9.8811977222883017E-5</v>
      </c>
      <c r="V579" s="187" t="b">
        <f t="shared" si="71"/>
        <v>0</v>
      </c>
      <c r="W579" s="188" t="str">
        <f t="shared" si="72"/>
        <v>358</v>
      </c>
      <c r="X579" s="181" t="s">
        <v>3049</v>
      </c>
      <c r="Y579" s="181" t="b">
        <f t="shared" ref="Y579:Y642" si="81">X579=A579</f>
        <v>1</v>
      </c>
    </row>
    <row r="580" spans="1:25" s="181" customFormat="1" ht="14.5">
      <c r="A580" s="181" t="s">
        <v>3051</v>
      </c>
      <c r="B580" s="182" t="s">
        <v>3052</v>
      </c>
      <c r="C580" s="182" t="s">
        <v>1877</v>
      </c>
      <c r="D580" s="183">
        <v>358124</v>
      </c>
      <c r="E580" s="184">
        <v>31</v>
      </c>
      <c r="F580" s="184">
        <v>32</v>
      </c>
      <c r="G580" s="184">
        <v>32</v>
      </c>
      <c r="H580" s="184">
        <v>32</v>
      </c>
      <c r="I580" s="184">
        <v>32</v>
      </c>
      <c r="J580" s="184">
        <v>32</v>
      </c>
      <c r="K580" s="184">
        <v>32</v>
      </c>
      <c r="L580" s="184">
        <v>33</v>
      </c>
      <c r="M580" s="185">
        <v>32</v>
      </c>
      <c r="N580" s="182" t="s">
        <v>2716</v>
      </c>
      <c r="O580" s="182" t="s">
        <v>2717</v>
      </c>
      <c r="P580" s="182" t="s">
        <v>2718</v>
      </c>
      <c r="Q580" s="182" t="s">
        <v>1881</v>
      </c>
      <c r="R580" s="186">
        <f t="shared" si="77"/>
        <v>9.5093954312704012E-4</v>
      </c>
      <c r="S580" s="186">
        <f t="shared" si="78"/>
        <v>6.0192657887692927E-4</v>
      </c>
      <c r="T580" s="186">
        <f t="shared" si="79"/>
        <v>6.0192657887692927E-4</v>
      </c>
      <c r="U580" s="186">
        <f t="shared" si="80"/>
        <v>1.0199946035910505E-4</v>
      </c>
      <c r="V580" s="187" t="b">
        <f t="shared" si="71"/>
        <v>0</v>
      </c>
      <c r="W580" s="188" t="str">
        <f t="shared" si="72"/>
        <v>358</v>
      </c>
      <c r="X580" s="181" t="s">
        <v>3051</v>
      </c>
      <c r="Y580" s="181" t="b">
        <f t="shared" si="81"/>
        <v>1</v>
      </c>
    </row>
    <row r="581" spans="1:25" s="181" customFormat="1" ht="14.5">
      <c r="A581" s="181" t="s">
        <v>3053</v>
      </c>
      <c r="B581" s="182" t="s">
        <v>3054</v>
      </c>
      <c r="C581" s="182" t="s">
        <v>1877</v>
      </c>
      <c r="D581" s="183">
        <v>358125</v>
      </c>
      <c r="E581" s="184">
        <v>47.45</v>
      </c>
      <c r="F581" s="184">
        <v>47.45</v>
      </c>
      <c r="G581" s="184">
        <v>47.45</v>
      </c>
      <c r="H581" s="184">
        <v>47.45</v>
      </c>
      <c r="I581" s="184">
        <v>47.45</v>
      </c>
      <c r="J581" s="184">
        <v>47.45</v>
      </c>
      <c r="K581" s="184">
        <v>47.45</v>
      </c>
      <c r="L581" s="184">
        <v>47.45</v>
      </c>
      <c r="M581" s="185">
        <v>47.45</v>
      </c>
      <c r="N581" s="182" t="s">
        <v>2716</v>
      </c>
      <c r="O581" s="182" t="s">
        <v>2717</v>
      </c>
      <c r="P581" s="182" t="s">
        <v>2718</v>
      </c>
      <c r="Q581" s="182" t="s">
        <v>1881</v>
      </c>
      <c r="R581" s="186">
        <f t="shared" si="77"/>
        <v>1.4100650412930643E-3</v>
      </c>
      <c r="S581" s="186">
        <f t="shared" si="78"/>
        <v>8.9254425524094676E-4</v>
      </c>
      <c r="T581" s="186">
        <f t="shared" si="79"/>
        <v>8.9254425524094676E-4</v>
      </c>
      <c r="U581" s="186">
        <f t="shared" si="80"/>
        <v>1.5124607481373546E-4</v>
      </c>
      <c r="V581" s="187" t="b">
        <f t="shared" si="71"/>
        <v>0</v>
      </c>
      <c r="W581" s="188" t="str">
        <f t="shared" si="72"/>
        <v>358</v>
      </c>
      <c r="X581" s="181" t="s">
        <v>3053</v>
      </c>
      <c r="Y581" s="181" t="b">
        <f t="shared" si="81"/>
        <v>1</v>
      </c>
    </row>
    <row r="582" spans="1:25" s="181" customFormat="1" ht="14.5">
      <c r="A582" s="181" t="s">
        <v>3055</v>
      </c>
      <c r="B582" s="182" t="s">
        <v>3056</v>
      </c>
      <c r="C582" s="182" t="s">
        <v>1877</v>
      </c>
      <c r="D582" s="183">
        <v>358126</v>
      </c>
      <c r="E582" s="184">
        <v>63.05</v>
      </c>
      <c r="F582" s="184">
        <v>63.05</v>
      </c>
      <c r="G582" s="184">
        <v>63.05</v>
      </c>
      <c r="H582" s="184">
        <v>63.05</v>
      </c>
      <c r="I582" s="184">
        <v>64.05</v>
      </c>
      <c r="J582" s="184">
        <v>65.05</v>
      </c>
      <c r="K582" s="184">
        <v>65.05</v>
      </c>
      <c r="L582" s="184">
        <v>65.05</v>
      </c>
      <c r="M582" s="185">
        <v>65.05</v>
      </c>
      <c r="N582" s="182" t="s">
        <v>2716</v>
      </c>
      <c r="O582" s="182" t="s">
        <v>2717</v>
      </c>
      <c r="P582" s="182" t="s">
        <v>2718</v>
      </c>
      <c r="Q582" s="182" t="s">
        <v>1881</v>
      </c>
      <c r="R582" s="186">
        <f t="shared" si="77"/>
        <v>1.9330817900129361E-3</v>
      </c>
      <c r="S582" s="186">
        <f t="shared" si="78"/>
        <v>1.2236038736232577E-3</v>
      </c>
      <c r="T582" s="186">
        <f t="shared" si="79"/>
        <v>1.2236038736232577E-3</v>
      </c>
      <c r="U582" s="186">
        <f t="shared" si="80"/>
        <v>2.0734577801124321E-4</v>
      </c>
      <c r="V582" s="187" t="b">
        <f t="shared" si="71"/>
        <v>0</v>
      </c>
      <c r="W582" s="188" t="str">
        <f t="shared" si="72"/>
        <v>358</v>
      </c>
      <c r="X582" s="181" t="s">
        <v>3055</v>
      </c>
      <c r="Y582" s="181" t="b">
        <f t="shared" si="81"/>
        <v>1</v>
      </c>
    </row>
    <row r="583" spans="1:25" s="181" customFormat="1" ht="14.5">
      <c r="A583" s="181" t="s">
        <v>3057</v>
      </c>
      <c r="B583" s="182" t="s">
        <v>3058</v>
      </c>
      <c r="C583" s="182" t="s">
        <v>1877</v>
      </c>
      <c r="D583" s="183">
        <v>358127</v>
      </c>
      <c r="E583" s="184">
        <v>43</v>
      </c>
      <c r="F583" s="184">
        <v>43</v>
      </c>
      <c r="G583" s="184">
        <v>47</v>
      </c>
      <c r="H583" s="184">
        <v>46</v>
      </c>
      <c r="I583" s="184">
        <v>45</v>
      </c>
      <c r="J583" s="184">
        <v>45</v>
      </c>
      <c r="K583" s="184">
        <v>44</v>
      </c>
      <c r="L583" s="184">
        <v>44</v>
      </c>
      <c r="M583" s="185">
        <v>44</v>
      </c>
      <c r="N583" s="182" t="s">
        <v>2716</v>
      </c>
      <c r="O583" s="182" t="s">
        <v>2717</v>
      </c>
      <c r="P583" s="182" t="s">
        <v>2718</v>
      </c>
      <c r="Q583" s="182" t="s">
        <v>1881</v>
      </c>
      <c r="R583" s="186">
        <f t="shared" si="77"/>
        <v>1.3075418717996801E-3</v>
      </c>
      <c r="S583" s="186">
        <f t="shared" si="78"/>
        <v>8.2764904595577777E-4</v>
      </c>
      <c r="T583" s="186">
        <f t="shared" si="79"/>
        <v>8.2764904595577777E-4</v>
      </c>
      <c r="U583" s="186">
        <f t="shared" si="80"/>
        <v>1.4024925799376945E-4</v>
      </c>
      <c r="V583" s="187" t="b">
        <f t="shared" si="71"/>
        <v>0</v>
      </c>
      <c r="W583" s="188" t="str">
        <f t="shared" si="72"/>
        <v>358</v>
      </c>
      <c r="X583" s="181" t="s">
        <v>3057</v>
      </c>
      <c r="Y583" s="181" t="b">
        <f t="shared" si="81"/>
        <v>1</v>
      </c>
    </row>
    <row r="584" spans="1:25" s="181" customFormat="1" ht="14.5">
      <c r="A584" s="181" t="s">
        <v>3059</v>
      </c>
      <c r="B584" s="182" t="s">
        <v>3060</v>
      </c>
      <c r="C584" s="182" t="s">
        <v>1877</v>
      </c>
      <c r="D584" s="183">
        <v>358128</v>
      </c>
      <c r="E584" s="184">
        <v>40</v>
      </c>
      <c r="F584" s="184">
        <v>40</v>
      </c>
      <c r="G584" s="184">
        <v>40</v>
      </c>
      <c r="H584" s="184">
        <v>40</v>
      </c>
      <c r="I584" s="184">
        <v>40</v>
      </c>
      <c r="J584" s="184">
        <v>40</v>
      </c>
      <c r="K584" s="184">
        <v>40</v>
      </c>
      <c r="L584" s="184">
        <v>40</v>
      </c>
      <c r="M584" s="185">
        <v>40</v>
      </c>
      <c r="N584" s="182" t="s">
        <v>2716</v>
      </c>
      <c r="O584" s="182" t="s">
        <v>2717</v>
      </c>
      <c r="P584" s="182" t="s">
        <v>2718</v>
      </c>
      <c r="Q584" s="182" t="s">
        <v>1881</v>
      </c>
      <c r="R584" s="186">
        <f t="shared" si="77"/>
        <v>1.1886744289088E-3</v>
      </c>
      <c r="S584" s="186">
        <f t="shared" si="78"/>
        <v>7.5240822359616153E-4</v>
      </c>
      <c r="T584" s="186">
        <f t="shared" si="79"/>
        <v>7.5240822359616153E-4</v>
      </c>
      <c r="U584" s="186">
        <f t="shared" si="80"/>
        <v>1.274993254488813E-4</v>
      </c>
      <c r="V584" s="187" t="b">
        <f t="shared" si="71"/>
        <v>0</v>
      </c>
      <c r="W584" s="188" t="str">
        <f t="shared" si="72"/>
        <v>358</v>
      </c>
      <c r="X584" s="181" t="s">
        <v>3059</v>
      </c>
      <c r="Y584" s="181" t="b">
        <f t="shared" si="81"/>
        <v>1</v>
      </c>
    </row>
    <row r="585" spans="1:25" s="181" customFormat="1" ht="14.5">
      <c r="A585" s="181" t="s">
        <v>3061</v>
      </c>
      <c r="B585" s="182" t="s">
        <v>3062</v>
      </c>
      <c r="C585" s="182" t="s">
        <v>1877</v>
      </c>
      <c r="D585" s="183">
        <v>358129</v>
      </c>
      <c r="E585" s="184">
        <v>21</v>
      </c>
      <c r="F585" s="184">
        <v>22</v>
      </c>
      <c r="G585" s="184">
        <v>22</v>
      </c>
      <c r="H585" s="184">
        <v>22</v>
      </c>
      <c r="I585" s="184">
        <v>22</v>
      </c>
      <c r="J585" s="184">
        <v>22</v>
      </c>
      <c r="K585" s="184">
        <v>21</v>
      </c>
      <c r="L585" s="184">
        <v>22</v>
      </c>
      <c r="M585" s="185">
        <v>22</v>
      </c>
      <c r="N585" s="182" t="s">
        <v>2716</v>
      </c>
      <c r="O585" s="182" t="s">
        <v>2717</v>
      </c>
      <c r="P585" s="182" t="s">
        <v>2718</v>
      </c>
      <c r="Q585" s="182" t="s">
        <v>1881</v>
      </c>
      <c r="R585" s="186">
        <f t="shared" si="77"/>
        <v>6.5377093589984007E-4</v>
      </c>
      <c r="S585" s="186">
        <f t="shared" si="78"/>
        <v>4.1382452297788889E-4</v>
      </c>
      <c r="T585" s="186">
        <f t="shared" si="79"/>
        <v>4.1382452297788889E-4</v>
      </c>
      <c r="U585" s="186">
        <f t="shared" si="80"/>
        <v>7.0124628996884723E-5</v>
      </c>
      <c r="V585" s="187" t="b">
        <f t="shared" si="71"/>
        <v>0</v>
      </c>
      <c r="W585" s="188" t="str">
        <f t="shared" si="72"/>
        <v>358</v>
      </c>
      <c r="X585" s="181" t="s">
        <v>3061</v>
      </c>
      <c r="Y585" s="181" t="b">
        <f t="shared" si="81"/>
        <v>1</v>
      </c>
    </row>
    <row r="586" spans="1:25" s="181" customFormat="1" ht="14.5">
      <c r="A586" s="181" t="s">
        <v>3063</v>
      </c>
      <c r="B586" s="182" t="s">
        <v>3064</v>
      </c>
      <c r="C586" s="182" t="s">
        <v>1877</v>
      </c>
      <c r="D586" s="183">
        <v>358130</v>
      </c>
      <c r="E586" s="184">
        <v>36</v>
      </c>
      <c r="F586" s="184">
        <v>36</v>
      </c>
      <c r="G586" s="184">
        <v>36</v>
      </c>
      <c r="H586" s="184">
        <v>36</v>
      </c>
      <c r="I586" s="184">
        <v>36</v>
      </c>
      <c r="J586" s="184">
        <v>36</v>
      </c>
      <c r="K586" s="184">
        <v>35</v>
      </c>
      <c r="L586" s="184">
        <v>35</v>
      </c>
      <c r="M586" s="185">
        <v>35</v>
      </c>
      <c r="N586" s="182" t="s">
        <v>2716</v>
      </c>
      <c r="O586" s="182" t="s">
        <v>2717</v>
      </c>
      <c r="P586" s="182" t="s">
        <v>2718</v>
      </c>
      <c r="Q586" s="182" t="s">
        <v>1881</v>
      </c>
      <c r="R586" s="186">
        <f t="shared" si="77"/>
        <v>1.0400901252952E-3</v>
      </c>
      <c r="S586" s="186">
        <f t="shared" si="78"/>
        <v>6.583571956466414E-4</v>
      </c>
      <c r="T586" s="186">
        <f t="shared" si="79"/>
        <v>6.583571956466414E-4</v>
      </c>
      <c r="U586" s="186">
        <f t="shared" si="80"/>
        <v>1.1156190976777115E-4</v>
      </c>
      <c r="V586" s="187" t="b">
        <f t="shared" si="71"/>
        <v>0</v>
      </c>
      <c r="W586" s="188" t="str">
        <f t="shared" si="72"/>
        <v>358</v>
      </c>
      <c r="X586" s="181" t="s">
        <v>3063</v>
      </c>
      <c r="Y586" s="181" t="b">
        <f t="shared" si="81"/>
        <v>1</v>
      </c>
    </row>
    <row r="587" spans="1:25" s="181" customFormat="1" ht="14.5">
      <c r="A587" s="181" t="s">
        <v>3065</v>
      </c>
      <c r="B587" s="182" t="s">
        <v>3066</v>
      </c>
      <c r="C587" s="182" t="s">
        <v>1877</v>
      </c>
      <c r="D587" s="183">
        <v>358131</v>
      </c>
      <c r="E587" s="184">
        <v>38</v>
      </c>
      <c r="F587" s="184">
        <v>38</v>
      </c>
      <c r="G587" s="184">
        <v>39</v>
      </c>
      <c r="H587" s="184">
        <v>40</v>
      </c>
      <c r="I587" s="184">
        <v>41</v>
      </c>
      <c r="J587" s="184">
        <v>41</v>
      </c>
      <c r="K587" s="184">
        <v>41</v>
      </c>
      <c r="L587" s="184">
        <v>41</v>
      </c>
      <c r="M587" s="185">
        <v>40</v>
      </c>
      <c r="N587" s="182" t="s">
        <v>2716</v>
      </c>
      <c r="O587" s="182" t="s">
        <v>2717</v>
      </c>
      <c r="P587" s="182" t="s">
        <v>2718</v>
      </c>
      <c r="Q587" s="182" t="s">
        <v>1881</v>
      </c>
      <c r="R587" s="186">
        <f t="shared" si="77"/>
        <v>1.1886744289088E-3</v>
      </c>
      <c r="S587" s="186">
        <f t="shared" si="78"/>
        <v>7.5240822359616153E-4</v>
      </c>
      <c r="T587" s="186">
        <f t="shared" si="79"/>
        <v>7.5240822359616153E-4</v>
      </c>
      <c r="U587" s="186">
        <f t="shared" si="80"/>
        <v>1.274993254488813E-4</v>
      </c>
      <c r="V587" s="187" t="b">
        <f t="shared" si="71"/>
        <v>0</v>
      </c>
      <c r="W587" s="188" t="str">
        <f t="shared" si="72"/>
        <v>358</v>
      </c>
      <c r="X587" s="181" t="s">
        <v>3065</v>
      </c>
      <c r="Y587" s="181" t="b">
        <f t="shared" si="81"/>
        <v>1</v>
      </c>
    </row>
    <row r="588" spans="1:25" s="181" customFormat="1" ht="14.5">
      <c r="A588" s="181" t="s">
        <v>3067</v>
      </c>
      <c r="B588" s="182" t="s">
        <v>3068</v>
      </c>
      <c r="C588" s="182" t="s">
        <v>1877</v>
      </c>
      <c r="D588" s="183">
        <v>358132</v>
      </c>
      <c r="E588" s="184">
        <v>13</v>
      </c>
      <c r="F588" s="184">
        <v>13</v>
      </c>
      <c r="G588" s="184">
        <v>13</v>
      </c>
      <c r="H588" s="184">
        <v>13</v>
      </c>
      <c r="I588" s="184">
        <v>13</v>
      </c>
      <c r="J588" s="184">
        <v>13</v>
      </c>
      <c r="K588" s="184">
        <v>13</v>
      </c>
      <c r="L588" s="184">
        <v>15</v>
      </c>
      <c r="M588" s="185">
        <v>15</v>
      </c>
      <c r="N588" s="182" t="s">
        <v>2716</v>
      </c>
      <c r="O588" s="182" t="s">
        <v>2717</v>
      </c>
      <c r="P588" s="182" t="s">
        <v>2718</v>
      </c>
      <c r="Q588" s="182" t="s">
        <v>1881</v>
      </c>
      <c r="R588" s="186">
        <f t="shared" si="77"/>
        <v>4.4575291084080002E-4</v>
      </c>
      <c r="S588" s="186">
        <f t="shared" si="78"/>
        <v>2.8215308384856058E-4</v>
      </c>
      <c r="T588" s="186">
        <f t="shared" si="79"/>
        <v>2.8215308384856058E-4</v>
      </c>
      <c r="U588" s="186">
        <f t="shared" si="80"/>
        <v>4.781224704333049E-5</v>
      </c>
      <c r="V588" s="187" t="b">
        <f t="shared" si="71"/>
        <v>0</v>
      </c>
      <c r="W588" s="188" t="str">
        <f t="shared" si="72"/>
        <v>358</v>
      </c>
      <c r="X588" s="181" t="s">
        <v>3067</v>
      </c>
      <c r="Y588" s="181" t="b">
        <f t="shared" si="81"/>
        <v>1</v>
      </c>
    </row>
    <row r="589" spans="1:25" s="181" customFormat="1" ht="14.5">
      <c r="A589" s="181" t="s">
        <v>3069</v>
      </c>
      <c r="B589" s="182" t="s">
        <v>3070</v>
      </c>
      <c r="C589" s="182" t="s">
        <v>1877</v>
      </c>
      <c r="D589" s="183">
        <v>358133</v>
      </c>
      <c r="E589" s="184">
        <v>79</v>
      </c>
      <c r="F589" s="184">
        <v>79</v>
      </c>
      <c r="G589" s="184">
        <v>79</v>
      </c>
      <c r="H589" s="184">
        <v>79</v>
      </c>
      <c r="I589" s="184">
        <v>79</v>
      </c>
      <c r="J589" s="184">
        <v>79</v>
      </c>
      <c r="K589" s="184">
        <v>79</v>
      </c>
      <c r="L589" s="184">
        <v>79</v>
      </c>
      <c r="M589" s="185">
        <v>78</v>
      </c>
      <c r="N589" s="182" t="s">
        <v>2716</v>
      </c>
      <c r="O589" s="182" t="s">
        <v>2717</v>
      </c>
      <c r="P589" s="182" t="s">
        <v>2718</v>
      </c>
      <c r="Q589" s="182" t="s">
        <v>1881</v>
      </c>
      <c r="R589" s="186">
        <f t="shared" si="77"/>
        <v>2.3179151363721603E-3</v>
      </c>
      <c r="S589" s="186">
        <f t="shared" si="78"/>
        <v>1.4671960360125151E-3</v>
      </c>
      <c r="T589" s="186">
        <f t="shared" si="79"/>
        <v>1.4671960360125151E-3</v>
      </c>
      <c r="U589" s="186">
        <f t="shared" si="80"/>
        <v>2.4862368462531858E-4</v>
      </c>
      <c r="V589" s="187" t="b">
        <f t="shared" ref="V589:V653" si="82">IF(AND($W$1=856,$P589="MD"),TRUE,IF($W$1=LEFT($D589,3),TRUE,FALSE))</f>
        <v>0</v>
      </c>
      <c r="W589" s="188" t="str">
        <f t="shared" ref="W589:W653" si="83">+LEFT(D589,3)</f>
        <v>358</v>
      </c>
      <c r="X589" s="181" t="s">
        <v>3069</v>
      </c>
      <c r="Y589" s="181" t="b">
        <f t="shared" si="81"/>
        <v>1</v>
      </c>
    </row>
    <row r="590" spans="1:25" s="181" customFormat="1" ht="14.5">
      <c r="A590" s="181" t="s">
        <v>3071</v>
      </c>
      <c r="B590" s="182" t="s">
        <v>3072</v>
      </c>
      <c r="C590" s="182" t="s">
        <v>1877</v>
      </c>
      <c r="D590" s="183">
        <v>358134</v>
      </c>
      <c r="E590" s="184">
        <v>14</v>
      </c>
      <c r="F590" s="184">
        <v>14</v>
      </c>
      <c r="G590" s="184">
        <v>14</v>
      </c>
      <c r="H590" s="184">
        <v>14</v>
      </c>
      <c r="I590" s="184">
        <v>14</v>
      </c>
      <c r="J590" s="184">
        <v>14</v>
      </c>
      <c r="K590" s="184">
        <v>14</v>
      </c>
      <c r="L590" s="184">
        <v>14</v>
      </c>
      <c r="M590" s="185">
        <v>14</v>
      </c>
      <c r="N590" s="182" t="s">
        <v>2716</v>
      </c>
      <c r="O590" s="182" t="s">
        <v>2717</v>
      </c>
      <c r="P590" s="182" t="s">
        <v>2718</v>
      </c>
      <c r="Q590" s="182" t="s">
        <v>1881</v>
      </c>
      <c r="R590" s="186">
        <f t="shared" si="77"/>
        <v>4.1603605011808004E-4</v>
      </c>
      <c r="S590" s="186">
        <f t="shared" si="78"/>
        <v>2.6334287825865657E-4</v>
      </c>
      <c r="T590" s="186">
        <f t="shared" si="79"/>
        <v>2.6334287825865657E-4</v>
      </c>
      <c r="U590" s="186">
        <f t="shared" si="80"/>
        <v>4.462476390710846E-5</v>
      </c>
      <c r="V590" s="187" t="b">
        <f t="shared" si="82"/>
        <v>0</v>
      </c>
      <c r="W590" s="188" t="str">
        <f t="shared" si="83"/>
        <v>358</v>
      </c>
      <c r="X590" s="181" t="s">
        <v>3071</v>
      </c>
      <c r="Y590" s="181" t="b">
        <f t="shared" si="81"/>
        <v>1</v>
      </c>
    </row>
    <row r="591" spans="1:25" s="181" customFormat="1" ht="14.5">
      <c r="A591" s="181" t="s">
        <v>3073</v>
      </c>
      <c r="B591" s="182" t="s">
        <v>3074</v>
      </c>
      <c r="C591" s="182" t="s">
        <v>1877</v>
      </c>
      <c r="D591" s="183">
        <v>358135</v>
      </c>
      <c r="E591" s="184">
        <v>25</v>
      </c>
      <c r="F591" s="184">
        <v>25</v>
      </c>
      <c r="G591" s="184">
        <v>25</v>
      </c>
      <c r="H591" s="184">
        <v>25</v>
      </c>
      <c r="I591" s="184">
        <v>25</v>
      </c>
      <c r="J591" s="184">
        <v>24</v>
      </c>
      <c r="K591" s="184">
        <v>24</v>
      </c>
      <c r="L591" s="184">
        <v>24</v>
      </c>
      <c r="M591" s="185">
        <v>24</v>
      </c>
      <c r="N591" s="182" t="s">
        <v>2716</v>
      </c>
      <c r="O591" s="182" t="s">
        <v>2717</v>
      </c>
      <c r="P591" s="182" t="s">
        <v>2718</v>
      </c>
      <c r="Q591" s="182" t="s">
        <v>1881</v>
      </c>
      <c r="R591" s="186">
        <f t="shared" si="77"/>
        <v>7.1320465734528004E-4</v>
      </c>
      <c r="S591" s="186">
        <f t="shared" si="78"/>
        <v>4.5144493415769695E-4</v>
      </c>
      <c r="T591" s="186">
        <f t="shared" si="79"/>
        <v>4.5144493415769695E-4</v>
      </c>
      <c r="U591" s="186">
        <f t="shared" si="80"/>
        <v>7.6499595269328784E-5</v>
      </c>
      <c r="V591" s="187" t="b">
        <f t="shared" si="82"/>
        <v>0</v>
      </c>
      <c r="W591" s="188" t="str">
        <f t="shared" si="83"/>
        <v>358</v>
      </c>
      <c r="X591" s="181" t="s">
        <v>3073</v>
      </c>
      <c r="Y591" s="181" t="b">
        <f t="shared" si="81"/>
        <v>1</v>
      </c>
    </row>
    <row r="592" spans="1:25" s="181" customFormat="1" ht="14.5">
      <c r="A592" s="181" t="s">
        <v>3075</v>
      </c>
      <c r="B592" s="182" t="s">
        <v>3076</v>
      </c>
      <c r="C592" s="182" t="s">
        <v>1877</v>
      </c>
      <c r="D592" s="183">
        <v>358136</v>
      </c>
      <c r="E592" s="184">
        <v>42</v>
      </c>
      <c r="F592" s="184">
        <v>42</v>
      </c>
      <c r="G592" s="184">
        <v>42</v>
      </c>
      <c r="H592" s="184">
        <v>41</v>
      </c>
      <c r="I592" s="184">
        <v>42</v>
      </c>
      <c r="J592" s="184">
        <v>42</v>
      </c>
      <c r="K592" s="184">
        <v>42</v>
      </c>
      <c r="L592" s="184">
        <v>42</v>
      </c>
      <c r="M592" s="185">
        <v>42</v>
      </c>
      <c r="N592" s="182" t="s">
        <v>2716</v>
      </c>
      <c r="O592" s="182" t="s">
        <v>2717</v>
      </c>
      <c r="P592" s="182" t="s">
        <v>2718</v>
      </c>
      <c r="Q592" s="182" t="s">
        <v>1881</v>
      </c>
      <c r="R592" s="186">
        <f t="shared" si="77"/>
        <v>1.2481081503542401E-3</v>
      </c>
      <c r="S592" s="186">
        <f t="shared" si="78"/>
        <v>7.9002863477596965E-4</v>
      </c>
      <c r="T592" s="186">
        <f t="shared" si="79"/>
        <v>7.9002863477596965E-4</v>
      </c>
      <c r="U592" s="186">
        <f t="shared" si="80"/>
        <v>1.3387429172132537E-4</v>
      </c>
      <c r="V592" s="187" t="b">
        <f t="shared" si="82"/>
        <v>0</v>
      </c>
      <c r="W592" s="188" t="str">
        <f t="shared" si="83"/>
        <v>358</v>
      </c>
      <c r="X592" s="181" t="s">
        <v>3075</v>
      </c>
      <c r="Y592" s="181" t="b">
        <f t="shared" si="81"/>
        <v>1</v>
      </c>
    </row>
    <row r="593" spans="1:25" s="181" customFormat="1" ht="14.5">
      <c r="A593" s="181" t="s">
        <v>3077</v>
      </c>
      <c r="B593" s="182" t="s">
        <v>3078</v>
      </c>
      <c r="C593" s="182" t="s">
        <v>1877</v>
      </c>
      <c r="D593" s="183">
        <v>358137</v>
      </c>
      <c r="E593" s="184">
        <v>10</v>
      </c>
      <c r="F593" s="184">
        <v>10</v>
      </c>
      <c r="G593" s="184">
        <v>10</v>
      </c>
      <c r="H593" s="184">
        <v>10</v>
      </c>
      <c r="I593" s="184">
        <v>10</v>
      </c>
      <c r="J593" s="184">
        <v>9</v>
      </c>
      <c r="K593" s="184">
        <v>9</v>
      </c>
      <c r="L593" s="184">
        <v>9</v>
      </c>
      <c r="M593" s="185">
        <v>9</v>
      </c>
      <c r="N593" s="182" t="s">
        <v>2716</v>
      </c>
      <c r="O593" s="182" t="s">
        <v>2717</v>
      </c>
      <c r="P593" s="182" t="s">
        <v>2718</v>
      </c>
      <c r="Q593" s="182" t="s">
        <v>1881</v>
      </c>
      <c r="R593" s="186">
        <f t="shared" si="77"/>
        <v>2.6745174650448001E-4</v>
      </c>
      <c r="S593" s="186">
        <f t="shared" si="78"/>
        <v>1.6929185030913635E-4</v>
      </c>
      <c r="T593" s="186">
        <f t="shared" si="79"/>
        <v>1.6929185030913635E-4</v>
      </c>
      <c r="U593" s="186">
        <f t="shared" si="80"/>
        <v>2.8687348225998294E-5</v>
      </c>
      <c r="V593" s="187" t="b">
        <f t="shared" si="82"/>
        <v>0</v>
      </c>
      <c r="W593" s="188" t="str">
        <f t="shared" si="83"/>
        <v>358</v>
      </c>
      <c r="X593" s="181" t="s">
        <v>3077</v>
      </c>
      <c r="Y593" s="181" t="b">
        <f t="shared" si="81"/>
        <v>1</v>
      </c>
    </row>
    <row r="594" spans="1:25" s="181" customFormat="1" ht="14.5">
      <c r="A594" s="181" t="s">
        <v>3079</v>
      </c>
      <c r="B594" s="182" t="s">
        <v>3080</v>
      </c>
      <c r="C594" s="182" t="s">
        <v>1877</v>
      </c>
      <c r="D594" s="183">
        <v>358139</v>
      </c>
      <c r="E594" s="184">
        <v>36</v>
      </c>
      <c r="F594" s="184">
        <v>36</v>
      </c>
      <c r="G594" s="184">
        <v>36</v>
      </c>
      <c r="H594" s="184">
        <v>36</v>
      </c>
      <c r="I594" s="184">
        <v>35</v>
      </c>
      <c r="J594" s="184">
        <v>35</v>
      </c>
      <c r="K594" s="184">
        <v>35</v>
      </c>
      <c r="L594" s="184">
        <v>35</v>
      </c>
      <c r="M594" s="185">
        <v>35</v>
      </c>
      <c r="N594" s="182" t="s">
        <v>2716</v>
      </c>
      <c r="O594" s="182" t="s">
        <v>2717</v>
      </c>
      <c r="P594" s="182" t="s">
        <v>2718</v>
      </c>
      <c r="Q594" s="182" t="s">
        <v>1881</v>
      </c>
      <c r="R594" s="186">
        <f t="shared" si="77"/>
        <v>1.0400901252952E-3</v>
      </c>
      <c r="S594" s="186">
        <f t="shared" si="78"/>
        <v>6.583571956466414E-4</v>
      </c>
      <c r="T594" s="186">
        <f t="shared" si="79"/>
        <v>6.583571956466414E-4</v>
      </c>
      <c r="U594" s="186">
        <f t="shared" si="80"/>
        <v>1.1156190976777115E-4</v>
      </c>
      <c r="V594" s="187" t="b">
        <f t="shared" si="82"/>
        <v>0</v>
      </c>
      <c r="W594" s="188" t="str">
        <f t="shared" si="83"/>
        <v>358</v>
      </c>
      <c r="X594" s="181" t="s">
        <v>3079</v>
      </c>
      <c r="Y594" s="181" t="b">
        <f t="shared" si="81"/>
        <v>1</v>
      </c>
    </row>
    <row r="595" spans="1:25" s="181" customFormat="1" ht="14.5">
      <c r="A595" s="181" t="s">
        <v>3081</v>
      </c>
      <c r="B595" s="182" t="s">
        <v>3082</v>
      </c>
      <c r="C595" s="182" t="s">
        <v>1877</v>
      </c>
      <c r="D595" s="183">
        <v>358140</v>
      </c>
      <c r="E595" s="184">
        <v>42</v>
      </c>
      <c r="F595" s="184">
        <v>42</v>
      </c>
      <c r="G595" s="184">
        <v>42</v>
      </c>
      <c r="H595" s="184">
        <v>42</v>
      </c>
      <c r="I595" s="184">
        <v>42</v>
      </c>
      <c r="J595" s="184">
        <v>42</v>
      </c>
      <c r="K595" s="184">
        <v>43</v>
      </c>
      <c r="L595" s="184">
        <v>43</v>
      </c>
      <c r="M595" s="185">
        <v>43</v>
      </c>
      <c r="N595" s="182" t="s">
        <v>2716</v>
      </c>
      <c r="O595" s="182" t="s">
        <v>2717</v>
      </c>
      <c r="P595" s="182" t="s">
        <v>2718</v>
      </c>
      <c r="Q595" s="182" t="s">
        <v>1881</v>
      </c>
      <c r="R595" s="186">
        <f t="shared" si="77"/>
        <v>1.2778250110769601E-3</v>
      </c>
      <c r="S595" s="186">
        <f t="shared" si="78"/>
        <v>8.0883884036587366E-4</v>
      </c>
      <c r="T595" s="186">
        <f t="shared" si="79"/>
        <v>8.0883884036587366E-4</v>
      </c>
      <c r="U595" s="186">
        <f t="shared" si="80"/>
        <v>1.3706177485754741E-4</v>
      </c>
      <c r="V595" s="187" t="b">
        <f t="shared" si="82"/>
        <v>0</v>
      </c>
      <c r="W595" s="188" t="str">
        <f t="shared" si="83"/>
        <v>358</v>
      </c>
      <c r="X595" s="181" t="s">
        <v>3081</v>
      </c>
      <c r="Y595" s="181" t="b">
        <f t="shared" si="81"/>
        <v>1</v>
      </c>
    </row>
    <row r="596" spans="1:25" s="181" customFormat="1" ht="14.5">
      <c r="A596" s="181" t="s">
        <v>3083</v>
      </c>
      <c r="B596" s="182" t="s">
        <v>3084</v>
      </c>
      <c r="C596" s="182" t="s">
        <v>1877</v>
      </c>
      <c r="D596" s="183">
        <v>358141</v>
      </c>
      <c r="E596" s="184">
        <v>29</v>
      </c>
      <c r="F596" s="184">
        <v>30</v>
      </c>
      <c r="G596" s="184">
        <v>30</v>
      </c>
      <c r="H596" s="184">
        <v>30</v>
      </c>
      <c r="I596" s="184">
        <v>29</v>
      </c>
      <c r="J596" s="184">
        <v>29</v>
      </c>
      <c r="K596" s="184">
        <v>29</v>
      </c>
      <c r="L596" s="184">
        <v>29</v>
      </c>
      <c r="M596" s="185">
        <v>29</v>
      </c>
      <c r="N596" s="182" t="s">
        <v>2716</v>
      </c>
      <c r="O596" s="182" t="s">
        <v>2717</v>
      </c>
      <c r="P596" s="182" t="s">
        <v>2718</v>
      </c>
      <c r="Q596" s="182" t="s">
        <v>1881</v>
      </c>
      <c r="R596" s="186">
        <f t="shared" si="77"/>
        <v>8.6178896095888012E-4</v>
      </c>
      <c r="S596" s="186">
        <f t="shared" si="78"/>
        <v>5.4549596210721714E-4</v>
      </c>
      <c r="T596" s="186">
        <f t="shared" si="79"/>
        <v>5.4549596210721714E-4</v>
      </c>
      <c r="U596" s="186">
        <f t="shared" si="80"/>
        <v>9.2437010950438957E-5</v>
      </c>
      <c r="V596" s="187" t="b">
        <f t="shared" si="82"/>
        <v>0</v>
      </c>
      <c r="W596" s="188" t="str">
        <f t="shared" si="83"/>
        <v>358</v>
      </c>
      <c r="X596" s="181" t="s">
        <v>3083</v>
      </c>
      <c r="Y596" s="181" t="b">
        <f t="shared" si="81"/>
        <v>1</v>
      </c>
    </row>
    <row r="597" spans="1:25" s="181" customFormat="1" ht="14.5">
      <c r="A597" s="181" t="s">
        <v>3085</v>
      </c>
      <c r="B597" s="182" t="s">
        <v>3086</v>
      </c>
      <c r="C597" s="182" t="s">
        <v>1877</v>
      </c>
      <c r="D597" s="183">
        <v>358142</v>
      </c>
      <c r="E597" s="184">
        <v>158.21</v>
      </c>
      <c r="F597" s="184">
        <v>158.21</v>
      </c>
      <c r="G597" s="184">
        <v>158.21</v>
      </c>
      <c r="H597" s="184">
        <v>159.21</v>
      </c>
      <c r="I597" s="184">
        <v>158.21</v>
      </c>
      <c r="J597" s="184">
        <v>158.21</v>
      </c>
      <c r="K597" s="184">
        <v>157.21</v>
      </c>
      <c r="L597" s="184">
        <v>160.21</v>
      </c>
      <c r="M597" s="185">
        <v>159.21</v>
      </c>
      <c r="N597" s="182" t="s">
        <v>2716</v>
      </c>
      <c r="O597" s="182" t="s">
        <v>2717</v>
      </c>
      <c r="P597" s="182" t="s">
        <v>2718</v>
      </c>
      <c r="Q597" s="182" t="s">
        <v>1881</v>
      </c>
      <c r="R597" s="186">
        <f t="shared" si="77"/>
        <v>4.7312213956642521E-3</v>
      </c>
      <c r="S597" s="186">
        <f t="shared" si="78"/>
        <v>2.9947728319686222E-3</v>
      </c>
      <c r="T597" s="186">
        <f t="shared" si="79"/>
        <v>2.9947728319686222E-3</v>
      </c>
      <c r="U597" s="186">
        <f t="shared" si="80"/>
        <v>5.0747919011790983E-4</v>
      </c>
      <c r="V597" s="187" t="b">
        <f t="shared" si="82"/>
        <v>0</v>
      </c>
      <c r="W597" s="188" t="str">
        <f t="shared" si="83"/>
        <v>358</v>
      </c>
      <c r="X597" s="181" t="s">
        <v>3085</v>
      </c>
      <c r="Y597" s="181" t="b">
        <f t="shared" si="81"/>
        <v>1</v>
      </c>
    </row>
    <row r="598" spans="1:25" s="181" customFormat="1" ht="14.5">
      <c r="A598" s="181" t="s">
        <v>3087</v>
      </c>
      <c r="B598" s="182" t="s">
        <v>3088</v>
      </c>
      <c r="C598" s="182" t="s">
        <v>1877</v>
      </c>
      <c r="D598" s="183">
        <v>358143</v>
      </c>
      <c r="E598" s="184">
        <v>27</v>
      </c>
      <c r="F598" s="184">
        <v>26</v>
      </c>
      <c r="G598" s="184">
        <v>25</v>
      </c>
      <c r="H598" s="184">
        <v>25</v>
      </c>
      <c r="I598" s="184">
        <v>25</v>
      </c>
      <c r="J598" s="184">
        <v>25</v>
      </c>
      <c r="K598" s="184">
        <v>25</v>
      </c>
      <c r="L598" s="184">
        <v>25</v>
      </c>
      <c r="M598" s="185">
        <v>25</v>
      </c>
      <c r="N598" s="182" t="s">
        <v>2716</v>
      </c>
      <c r="O598" s="182" t="s">
        <v>2717</v>
      </c>
      <c r="P598" s="182" t="s">
        <v>2718</v>
      </c>
      <c r="Q598" s="182" t="s">
        <v>1881</v>
      </c>
      <c r="R598" s="186">
        <f t="shared" si="77"/>
        <v>7.4292151806800008E-4</v>
      </c>
      <c r="S598" s="186">
        <f t="shared" si="78"/>
        <v>4.7025513974760101E-4</v>
      </c>
      <c r="T598" s="186">
        <f t="shared" si="79"/>
        <v>4.7025513974760101E-4</v>
      </c>
      <c r="U598" s="186">
        <f t="shared" si="80"/>
        <v>7.9687078405550821E-5</v>
      </c>
      <c r="V598" s="187" t="b">
        <f t="shared" si="82"/>
        <v>0</v>
      </c>
      <c r="W598" s="188" t="str">
        <f t="shared" si="83"/>
        <v>358</v>
      </c>
      <c r="X598" s="181" t="s">
        <v>3087</v>
      </c>
      <c r="Y598" s="181" t="b">
        <f t="shared" si="81"/>
        <v>1</v>
      </c>
    </row>
    <row r="599" spans="1:25" s="181" customFormat="1" ht="14.5">
      <c r="A599" s="181" t="s">
        <v>3089</v>
      </c>
      <c r="B599" s="182" t="s">
        <v>3090</v>
      </c>
      <c r="C599" s="182" t="s">
        <v>1877</v>
      </c>
      <c r="D599" s="183">
        <v>358144</v>
      </c>
      <c r="E599" s="184">
        <v>49.5</v>
      </c>
      <c r="F599" s="184">
        <v>49.5</v>
      </c>
      <c r="G599" s="184">
        <v>49.5</v>
      </c>
      <c r="H599" s="184">
        <v>50.5</v>
      </c>
      <c r="I599" s="184">
        <v>50.5</v>
      </c>
      <c r="J599" s="184">
        <v>50.5</v>
      </c>
      <c r="K599" s="184">
        <v>50.5</v>
      </c>
      <c r="L599" s="184">
        <v>50.5</v>
      </c>
      <c r="M599" s="185">
        <v>50.5</v>
      </c>
      <c r="N599" s="182" t="s">
        <v>2716</v>
      </c>
      <c r="O599" s="182" t="s">
        <v>2717</v>
      </c>
      <c r="P599" s="182" t="s">
        <v>2718</v>
      </c>
      <c r="Q599" s="182" t="s">
        <v>1881</v>
      </c>
      <c r="R599" s="186">
        <f t="shared" si="77"/>
        <v>1.5007014664973602E-3</v>
      </c>
      <c r="S599" s="186">
        <f t="shared" si="78"/>
        <v>9.4991538229015403E-4</v>
      </c>
      <c r="T599" s="186">
        <f t="shared" si="79"/>
        <v>9.4991538229015403E-4</v>
      </c>
      <c r="U599" s="186">
        <f t="shared" si="80"/>
        <v>1.6096789837921266E-4</v>
      </c>
      <c r="V599" s="187" t="b">
        <f t="shared" si="82"/>
        <v>0</v>
      </c>
      <c r="W599" s="188" t="str">
        <f t="shared" si="83"/>
        <v>358</v>
      </c>
      <c r="X599" s="181" t="s">
        <v>3089</v>
      </c>
      <c r="Y599" s="181" t="b">
        <f t="shared" si="81"/>
        <v>1</v>
      </c>
    </row>
    <row r="600" spans="1:25" s="181" customFormat="1" ht="14.5">
      <c r="A600" s="181" t="s">
        <v>3091</v>
      </c>
      <c r="B600" s="182" t="s">
        <v>3092</v>
      </c>
      <c r="C600" s="182" t="s">
        <v>1877</v>
      </c>
      <c r="D600" s="183">
        <v>358145</v>
      </c>
      <c r="E600" s="184">
        <v>63</v>
      </c>
      <c r="F600" s="184">
        <v>63</v>
      </c>
      <c r="G600" s="184">
        <v>63</v>
      </c>
      <c r="H600" s="184">
        <v>63</v>
      </c>
      <c r="I600" s="184">
        <v>63</v>
      </c>
      <c r="J600" s="184">
        <v>63</v>
      </c>
      <c r="K600" s="184">
        <v>63</v>
      </c>
      <c r="L600" s="184">
        <v>62</v>
      </c>
      <c r="M600" s="185">
        <v>62</v>
      </c>
      <c r="N600" s="182" t="s">
        <v>2716</v>
      </c>
      <c r="O600" s="182" t="s">
        <v>2717</v>
      </c>
      <c r="P600" s="182" t="s">
        <v>2718</v>
      </c>
      <c r="Q600" s="182" t="s">
        <v>1881</v>
      </c>
      <c r="R600" s="186">
        <f t="shared" si="77"/>
        <v>1.8424453648086402E-3</v>
      </c>
      <c r="S600" s="186">
        <f t="shared" si="78"/>
        <v>1.1662327465740505E-3</v>
      </c>
      <c r="T600" s="186">
        <f t="shared" si="79"/>
        <v>1.1662327465740505E-3</v>
      </c>
      <c r="U600" s="186">
        <f t="shared" si="80"/>
        <v>1.9762395444576603E-4</v>
      </c>
      <c r="V600" s="187" t="b">
        <f t="shared" si="82"/>
        <v>0</v>
      </c>
      <c r="W600" s="188" t="str">
        <f t="shared" si="83"/>
        <v>358</v>
      </c>
      <c r="X600" s="181" t="s">
        <v>3091</v>
      </c>
      <c r="Y600" s="181" t="b">
        <f t="shared" si="81"/>
        <v>1</v>
      </c>
    </row>
    <row r="601" spans="1:25" s="181" customFormat="1" ht="14.5">
      <c r="A601" s="181" t="s">
        <v>3093</v>
      </c>
      <c r="B601" s="182" t="s">
        <v>3094</v>
      </c>
      <c r="C601" s="182" t="s">
        <v>1877</v>
      </c>
      <c r="D601" s="183">
        <v>358146</v>
      </c>
      <c r="E601" s="184">
        <v>30</v>
      </c>
      <c r="F601" s="184">
        <v>30</v>
      </c>
      <c r="G601" s="184">
        <v>30</v>
      </c>
      <c r="H601" s="184">
        <v>29</v>
      </c>
      <c r="I601" s="184">
        <v>29</v>
      </c>
      <c r="J601" s="184">
        <v>30</v>
      </c>
      <c r="K601" s="184">
        <v>30</v>
      </c>
      <c r="L601" s="184">
        <v>31</v>
      </c>
      <c r="M601" s="185">
        <v>31</v>
      </c>
      <c r="N601" s="182" t="s">
        <v>2716</v>
      </c>
      <c r="O601" s="182" t="s">
        <v>2717</v>
      </c>
      <c r="P601" s="182" t="s">
        <v>2718</v>
      </c>
      <c r="Q601" s="182" t="s">
        <v>1881</v>
      </c>
      <c r="R601" s="186">
        <f t="shared" si="77"/>
        <v>9.2122268240432009E-4</v>
      </c>
      <c r="S601" s="186">
        <f t="shared" si="78"/>
        <v>5.8311637328702527E-4</v>
      </c>
      <c r="T601" s="186">
        <f t="shared" si="79"/>
        <v>5.8311637328702527E-4</v>
      </c>
      <c r="U601" s="186">
        <f t="shared" si="80"/>
        <v>9.8811977222883017E-5</v>
      </c>
      <c r="V601" s="187" t="b">
        <f t="shared" si="82"/>
        <v>0</v>
      </c>
      <c r="W601" s="188" t="str">
        <f t="shared" si="83"/>
        <v>358</v>
      </c>
      <c r="X601" s="181" t="s">
        <v>3093</v>
      </c>
      <c r="Y601" s="181" t="b">
        <f t="shared" si="81"/>
        <v>1</v>
      </c>
    </row>
    <row r="602" spans="1:25" s="181" customFormat="1" ht="14.5">
      <c r="A602" s="181" t="s">
        <v>3095</v>
      </c>
      <c r="B602" s="182" t="s">
        <v>3096</v>
      </c>
      <c r="C602" s="182" t="s">
        <v>1877</v>
      </c>
      <c r="D602" s="183">
        <v>358147</v>
      </c>
      <c r="E602" s="184">
        <v>43</v>
      </c>
      <c r="F602" s="184">
        <v>43</v>
      </c>
      <c r="G602" s="184">
        <v>43</v>
      </c>
      <c r="H602" s="184">
        <v>43</v>
      </c>
      <c r="I602" s="184">
        <v>43</v>
      </c>
      <c r="J602" s="184">
        <v>43</v>
      </c>
      <c r="K602" s="184">
        <v>43</v>
      </c>
      <c r="L602" s="184">
        <v>42</v>
      </c>
      <c r="M602" s="185">
        <v>42</v>
      </c>
      <c r="N602" s="182" t="s">
        <v>2716</v>
      </c>
      <c r="O602" s="182" t="s">
        <v>2717</v>
      </c>
      <c r="P602" s="182" t="s">
        <v>2718</v>
      </c>
      <c r="Q602" s="182" t="s">
        <v>1881</v>
      </c>
      <c r="R602" s="186">
        <f t="shared" si="77"/>
        <v>1.2481081503542401E-3</v>
      </c>
      <c r="S602" s="186">
        <f t="shared" si="78"/>
        <v>7.9002863477596965E-4</v>
      </c>
      <c r="T602" s="186">
        <f t="shared" si="79"/>
        <v>7.9002863477596965E-4</v>
      </c>
      <c r="U602" s="186">
        <f t="shared" si="80"/>
        <v>1.3387429172132537E-4</v>
      </c>
      <c r="V602" s="187" t="b">
        <f t="shared" si="82"/>
        <v>0</v>
      </c>
      <c r="W602" s="188" t="str">
        <f t="shared" si="83"/>
        <v>358</v>
      </c>
      <c r="X602" s="181" t="s">
        <v>3095</v>
      </c>
      <c r="Y602" s="181" t="b">
        <f t="shared" si="81"/>
        <v>1</v>
      </c>
    </row>
    <row r="603" spans="1:25" s="181" customFormat="1" ht="14.5">
      <c r="A603" s="181" t="s">
        <v>3097</v>
      </c>
      <c r="B603" s="182" t="s">
        <v>3098</v>
      </c>
      <c r="C603" s="182" t="s">
        <v>1877</v>
      </c>
      <c r="D603" s="183">
        <v>358148</v>
      </c>
      <c r="E603" s="184">
        <v>161.38999999999999</v>
      </c>
      <c r="F603" s="184">
        <v>162.38999999999999</v>
      </c>
      <c r="G603" s="184">
        <v>162.38999999999999</v>
      </c>
      <c r="H603" s="184">
        <v>162.38999999999999</v>
      </c>
      <c r="I603" s="184">
        <v>158.38999999999999</v>
      </c>
      <c r="J603" s="184">
        <v>158.38999999999999</v>
      </c>
      <c r="K603" s="184">
        <v>157.38999999999999</v>
      </c>
      <c r="L603" s="184">
        <v>156.38999999999999</v>
      </c>
      <c r="M603" s="185">
        <v>157.38999999999999</v>
      </c>
      <c r="N603" s="182" t="s">
        <v>2716</v>
      </c>
      <c r="O603" s="182" t="s">
        <v>2717</v>
      </c>
      <c r="P603" s="182" t="s">
        <v>2718</v>
      </c>
      <c r="Q603" s="182" t="s">
        <v>1881</v>
      </c>
      <c r="R603" s="186">
        <f t="shared" si="77"/>
        <v>4.6771367091489003E-3</v>
      </c>
      <c r="S603" s="186">
        <f t="shared" si="78"/>
        <v>2.9605382577949967E-3</v>
      </c>
      <c r="T603" s="186">
        <f t="shared" si="79"/>
        <v>2.9605382577949967E-3</v>
      </c>
      <c r="U603" s="186">
        <f t="shared" si="80"/>
        <v>5.0167797080998575E-4</v>
      </c>
      <c r="V603" s="187" t="b">
        <f t="shared" si="82"/>
        <v>0</v>
      </c>
      <c r="W603" s="188" t="str">
        <f t="shared" si="83"/>
        <v>358</v>
      </c>
      <c r="X603" s="181" t="s">
        <v>3097</v>
      </c>
      <c r="Y603" s="181" t="b">
        <f t="shared" si="81"/>
        <v>1</v>
      </c>
    </row>
    <row r="604" spans="1:25" s="181" customFormat="1" ht="14.5">
      <c r="A604" s="181" t="s">
        <v>3099</v>
      </c>
      <c r="B604" s="182" t="s">
        <v>3100</v>
      </c>
      <c r="C604" s="182" t="s">
        <v>1877</v>
      </c>
      <c r="D604" s="183">
        <v>358149</v>
      </c>
      <c r="E604" s="184">
        <v>32</v>
      </c>
      <c r="F604" s="184">
        <v>32</v>
      </c>
      <c r="G604" s="184">
        <v>32</v>
      </c>
      <c r="H604" s="184">
        <v>32</v>
      </c>
      <c r="I604" s="184">
        <v>32</v>
      </c>
      <c r="J604" s="184">
        <v>32</v>
      </c>
      <c r="K604" s="184">
        <v>32</v>
      </c>
      <c r="L604" s="184">
        <v>32</v>
      </c>
      <c r="M604" s="185">
        <v>32</v>
      </c>
      <c r="N604" s="182" t="s">
        <v>2716</v>
      </c>
      <c r="O604" s="182" t="s">
        <v>2717</v>
      </c>
      <c r="P604" s="182" t="s">
        <v>2718</v>
      </c>
      <c r="Q604" s="182" t="s">
        <v>1881</v>
      </c>
      <c r="R604" s="186">
        <f t="shared" si="77"/>
        <v>9.5093954312704012E-4</v>
      </c>
      <c r="S604" s="186">
        <f t="shared" si="78"/>
        <v>6.0192657887692927E-4</v>
      </c>
      <c r="T604" s="186">
        <f t="shared" si="79"/>
        <v>6.0192657887692927E-4</v>
      </c>
      <c r="U604" s="186">
        <f t="shared" si="80"/>
        <v>1.0199946035910505E-4</v>
      </c>
      <c r="V604" s="187" t="b">
        <f t="shared" si="82"/>
        <v>0</v>
      </c>
      <c r="W604" s="188" t="str">
        <f t="shared" si="83"/>
        <v>358</v>
      </c>
      <c r="X604" s="181" t="s">
        <v>3099</v>
      </c>
      <c r="Y604" s="181" t="b">
        <f t="shared" si="81"/>
        <v>1</v>
      </c>
    </row>
    <row r="605" spans="1:25" s="181" customFormat="1" ht="14.5">
      <c r="A605" s="181" t="s">
        <v>3101</v>
      </c>
      <c r="B605" s="182" t="s">
        <v>3102</v>
      </c>
      <c r="C605" s="182" t="s">
        <v>1877</v>
      </c>
      <c r="D605" s="183">
        <v>359101</v>
      </c>
      <c r="E605" s="184">
        <v>51</v>
      </c>
      <c r="F605" s="184">
        <v>51</v>
      </c>
      <c r="G605" s="184">
        <v>51</v>
      </c>
      <c r="H605" s="184">
        <v>51</v>
      </c>
      <c r="I605" s="184">
        <v>51</v>
      </c>
      <c r="J605" s="184">
        <v>51</v>
      </c>
      <c r="K605" s="184">
        <v>51</v>
      </c>
      <c r="L605" s="184">
        <v>51</v>
      </c>
      <c r="M605" s="185">
        <v>51</v>
      </c>
      <c r="N605" s="182" t="s">
        <v>2716</v>
      </c>
      <c r="O605" s="182" t="s">
        <v>2717</v>
      </c>
      <c r="P605" s="182" t="s">
        <v>2718</v>
      </c>
      <c r="Q605" s="182" t="s">
        <v>1881</v>
      </c>
      <c r="R605" s="186">
        <f t="shared" si="77"/>
        <v>1.5155598968587202E-3</v>
      </c>
      <c r="S605" s="186">
        <f t="shared" si="78"/>
        <v>9.5932048508510603E-4</v>
      </c>
      <c r="T605" s="186">
        <f t="shared" si="79"/>
        <v>9.5932048508510603E-4</v>
      </c>
      <c r="U605" s="186">
        <f t="shared" si="80"/>
        <v>1.6256163994732368E-4</v>
      </c>
      <c r="V605" s="187" t="b">
        <f t="shared" si="82"/>
        <v>0</v>
      </c>
      <c r="W605" s="188" t="str">
        <f t="shared" si="83"/>
        <v>359</v>
      </c>
      <c r="X605" s="181" t="s">
        <v>3101</v>
      </c>
      <c r="Y605" s="181" t="b">
        <f t="shared" si="81"/>
        <v>1</v>
      </c>
    </row>
    <row r="606" spans="1:25" s="181" customFormat="1" ht="14.5">
      <c r="A606" s="181" t="s">
        <v>3103</v>
      </c>
      <c r="B606" s="182" t="s">
        <v>3104</v>
      </c>
      <c r="C606" s="182" t="s">
        <v>1877</v>
      </c>
      <c r="D606" s="183">
        <v>359102</v>
      </c>
      <c r="E606" s="184">
        <v>51</v>
      </c>
      <c r="F606" s="184">
        <v>51</v>
      </c>
      <c r="G606" s="184">
        <v>51</v>
      </c>
      <c r="H606" s="184">
        <v>51</v>
      </c>
      <c r="I606" s="184">
        <v>51</v>
      </c>
      <c r="J606" s="184">
        <v>51</v>
      </c>
      <c r="K606" s="184">
        <v>51</v>
      </c>
      <c r="L606" s="184">
        <v>51</v>
      </c>
      <c r="M606" s="185">
        <v>51</v>
      </c>
      <c r="N606" s="182" t="s">
        <v>2716</v>
      </c>
      <c r="O606" s="182" t="s">
        <v>2717</v>
      </c>
      <c r="P606" s="182" t="s">
        <v>2718</v>
      </c>
      <c r="Q606" s="182" t="s">
        <v>1886</v>
      </c>
      <c r="R606" s="186">
        <f t="shared" si="77"/>
        <v>1.5155598968587202E-3</v>
      </c>
      <c r="S606" s="186">
        <f t="shared" si="78"/>
        <v>9.5932048508510603E-4</v>
      </c>
      <c r="T606" s="186">
        <f t="shared" si="79"/>
        <v>9.5932048508510603E-4</v>
      </c>
      <c r="U606" s="186">
        <f t="shared" si="80"/>
        <v>1.6256163994732368E-4</v>
      </c>
      <c r="V606" s="187" t="b">
        <f t="shared" si="82"/>
        <v>0</v>
      </c>
      <c r="W606" s="188" t="str">
        <f t="shared" si="83"/>
        <v>359</v>
      </c>
      <c r="X606" s="181" t="s">
        <v>3103</v>
      </c>
      <c r="Y606" s="181" t="b">
        <f t="shared" si="81"/>
        <v>1</v>
      </c>
    </row>
    <row r="607" spans="1:25" s="181" customFormat="1" ht="14.5">
      <c r="A607" s="181" t="s">
        <v>3105</v>
      </c>
      <c r="B607" s="182" t="s">
        <v>3106</v>
      </c>
      <c r="C607" s="182" t="s">
        <v>1877</v>
      </c>
      <c r="D607" s="183">
        <v>359103</v>
      </c>
      <c r="E607" s="184">
        <v>8</v>
      </c>
      <c r="F607" s="184">
        <v>8</v>
      </c>
      <c r="G607" s="184">
        <v>8</v>
      </c>
      <c r="H607" s="184">
        <v>8</v>
      </c>
      <c r="I607" s="184">
        <v>8</v>
      </c>
      <c r="J607" s="184">
        <v>8</v>
      </c>
      <c r="K607" s="184">
        <v>9</v>
      </c>
      <c r="L607" s="184">
        <v>10</v>
      </c>
      <c r="M607" s="185">
        <v>10</v>
      </c>
      <c r="N607" s="182" t="s">
        <v>2716</v>
      </c>
      <c r="O607" s="182" t="s">
        <v>2717</v>
      </c>
      <c r="P607" s="182" t="s">
        <v>2718</v>
      </c>
      <c r="Q607" s="182" t="s">
        <v>1881</v>
      </c>
      <c r="R607" s="186">
        <f t="shared" si="77"/>
        <v>2.971686072272E-4</v>
      </c>
      <c r="S607" s="186">
        <f t="shared" si="78"/>
        <v>1.8810205589904038E-4</v>
      </c>
      <c r="T607" s="186">
        <f t="shared" si="79"/>
        <v>1.8810205589904038E-4</v>
      </c>
      <c r="U607" s="186">
        <f t="shared" si="80"/>
        <v>3.1874831362220324E-5</v>
      </c>
      <c r="V607" s="187" t="b">
        <f t="shared" si="82"/>
        <v>0</v>
      </c>
      <c r="W607" s="188" t="str">
        <f t="shared" si="83"/>
        <v>359</v>
      </c>
      <c r="X607" s="181" t="s">
        <v>3105</v>
      </c>
      <c r="Y607" s="181" t="b">
        <f t="shared" si="81"/>
        <v>1</v>
      </c>
    </row>
    <row r="608" spans="1:25" s="181" customFormat="1" ht="14.5">
      <c r="A608" s="181" t="s">
        <v>3107</v>
      </c>
      <c r="B608" s="182" t="s">
        <v>3108</v>
      </c>
      <c r="C608" s="182" t="s">
        <v>1877</v>
      </c>
      <c r="D608" s="183">
        <v>359104</v>
      </c>
      <c r="E608" s="184">
        <v>147</v>
      </c>
      <c r="F608" s="184">
        <v>147</v>
      </c>
      <c r="G608" s="184">
        <v>147</v>
      </c>
      <c r="H608" s="184">
        <v>147</v>
      </c>
      <c r="I608" s="184">
        <v>145</v>
      </c>
      <c r="J608" s="184">
        <v>145</v>
      </c>
      <c r="K608" s="184">
        <v>145</v>
      </c>
      <c r="L608" s="184">
        <v>144</v>
      </c>
      <c r="M608" s="185">
        <v>144</v>
      </c>
      <c r="N608" s="182" t="s">
        <v>2716</v>
      </c>
      <c r="O608" s="182" t="s">
        <v>2717</v>
      </c>
      <c r="P608" s="182" t="s">
        <v>2718</v>
      </c>
      <c r="Q608" s="182" t="s">
        <v>1881</v>
      </c>
      <c r="R608" s="186">
        <f t="shared" si="77"/>
        <v>4.2792279440716802E-3</v>
      </c>
      <c r="S608" s="186">
        <f t="shared" si="78"/>
        <v>2.7086696049461816E-3</v>
      </c>
      <c r="T608" s="186">
        <f t="shared" si="79"/>
        <v>2.7086696049461816E-3</v>
      </c>
      <c r="U608" s="186">
        <f t="shared" si="80"/>
        <v>4.5899757161597271E-4</v>
      </c>
      <c r="V608" s="187" t="b">
        <f t="shared" si="82"/>
        <v>0</v>
      </c>
      <c r="W608" s="188" t="str">
        <f t="shared" si="83"/>
        <v>359</v>
      </c>
      <c r="X608" s="181" t="s">
        <v>3107</v>
      </c>
      <c r="Y608" s="181" t="b">
        <f t="shared" si="81"/>
        <v>1</v>
      </c>
    </row>
    <row r="609" spans="1:25" s="181" customFormat="1" ht="14.5">
      <c r="A609" s="181" t="s">
        <v>3109</v>
      </c>
      <c r="B609" s="182" t="s">
        <v>3110</v>
      </c>
      <c r="C609" s="182" t="s">
        <v>1877</v>
      </c>
      <c r="D609" s="183">
        <v>359105</v>
      </c>
      <c r="E609" s="184">
        <v>63</v>
      </c>
      <c r="F609" s="184">
        <v>63</v>
      </c>
      <c r="G609" s="184">
        <v>63</v>
      </c>
      <c r="H609" s="184">
        <v>63</v>
      </c>
      <c r="I609" s="184">
        <v>63</v>
      </c>
      <c r="J609" s="184">
        <v>62</v>
      </c>
      <c r="K609" s="184">
        <v>63</v>
      </c>
      <c r="L609" s="184">
        <v>63</v>
      </c>
      <c r="M609" s="185">
        <v>63</v>
      </c>
      <c r="N609" s="182" t="s">
        <v>2716</v>
      </c>
      <c r="O609" s="182" t="s">
        <v>2717</v>
      </c>
      <c r="P609" s="182" t="s">
        <v>2718</v>
      </c>
      <c r="Q609" s="182" t="s">
        <v>1881</v>
      </c>
      <c r="R609" s="186">
        <f t="shared" si="77"/>
        <v>1.8721622255313602E-3</v>
      </c>
      <c r="S609" s="186">
        <f t="shared" si="78"/>
        <v>1.1850429521639545E-3</v>
      </c>
      <c r="T609" s="186">
        <f t="shared" si="79"/>
        <v>1.1850429521639545E-3</v>
      </c>
      <c r="U609" s="186">
        <f t="shared" si="80"/>
        <v>2.0081143758198807E-4</v>
      </c>
      <c r="V609" s="187" t="b">
        <f t="shared" si="82"/>
        <v>0</v>
      </c>
      <c r="W609" s="188" t="str">
        <f t="shared" si="83"/>
        <v>359</v>
      </c>
      <c r="X609" s="181" t="s">
        <v>3109</v>
      </c>
      <c r="Y609" s="181" t="b">
        <f t="shared" si="81"/>
        <v>1</v>
      </c>
    </row>
    <row r="610" spans="1:25" s="181" customFormat="1" ht="14.5">
      <c r="A610" s="181" t="s">
        <v>3111</v>
      </c>
      <c r="B610" s="182" t="s">
        <v>3112</v>
      </c>
      <c r="C610" s="182" t="s">
        <v>1877</v>
      </c>
      <c r="D610" s="183">
        <v>359106</v>
      </c>
      <c r="E610" s="184">
        <v>317</v>
      </c>
      <c r="F610" s="184">
        <v>317</v>
      </c>
      <c r="G610" s="184">
        <v>316</v>
      </c>
      <c r="H610" s="184">
        <v>317</v>
      </c>
      <c r="I610" s="184">
        <v>321</v>
      </c>
      <c r="J610" s="184">
        <v>320</v>
      </c>
      <c r="K610" s="184">
        <v>319</v>
      </c>
      <c r="L610" s="184">
        <v>320</v>
      </c>
      <c r="M610" s="185">
        <v>319</v>
      </c>
      <c r="N610" s="182" t="s">
        <v>2716</v>
      </c>
      <c r="O610" s="182" t="s">
        <v>2717</v>
      </c>
      <c r="P610" s="182" t="s">
        <v>2718</v>
      </c>
      <c r="Q610" s="182" t="s">
        <v>1881</v>
      </c>
      <c r="R610" s="186">
        <f t="shared" si="77"/>
        <v>9.4796785705476803E-3</v>
      </c>
      <c r="S610" s="186">
        <f t="shared" si="78"/>
        <v>6.0004555831793885E-3</v>
      </c>
      <c r="T610" s="186">
        <f t="shared" si="79"/>
        <v>6.0004555831793885E-3</v>
      </c>
      <c r="U610" s="186">
        <f t="shared" si="80"/>
        <v>1.0168071204548284E-3</v>
      </c>
      <c r="V610" s="187" t="b">
        <f t="shared" si="82"/>
        <v>0</v>
      </c>
      <c r="W610" s="188" t="str">
        <f t="shared" si="83"/>
        <v>359</v>
      </c>
      <c r="X610" s="181" t="s">
        <v>3111</v>
      </c>
      <c r="Y610" s="181" t="b">
        <f t="shared" si="81"/>
        <v>1</v>
      </c>
    </row>
    <row r="611" spans="1:25" s="181" customFormat="1" ht="14.5">
      <c r="A611" s="181" t="s">
        <v>3113</v>
      </c>
      <c r="B611" s="182" t="s">
        <v>3114</v>
      </c>
      <c r="C611" s="182" t="s">
        <v>1877</v>
      </c>
      <c r="D611" s="183">
        <v>359107</v>
      </c>
      <c r="E611" s="184">
        <v>316</v>
      </c>
      <c r="F611" s="184">
        <v>317</v>
      </c>
      <c r="G611" s="184">
        <v>316</v>
      </c>
      <c r="H611" s="184">
        <v>317</v>
      </c>
      <c r="I611" s="184">
        <v>321</v>
      </c>
      <c r="J611" s="184">
        <v>320</v>
      </c>
      <c r="K611" s="184">
        <v>319</v>
      </c>
      <c r="L611" s="184">
        <v>319</v>
      </c>
      <c r="M611" s="185">
        <v>319</v>
      </c>
      <c r="N611" s="182" t="s">
        <v>2716</v>
      </c>
      <c r="O611" s="182" t="s">
        <v>2717</v>
      </c>
      <c r="P611" s="182" t="s">
        <v>2718</v>
      </c>
      <c r="Q611" s="182" t="s">
        <v>1886</v>
      </c>
      <c r="R611" s="186">
        <f t="shared" si="77"/>
        <v>9.4796785705476803E-3</v>
      </c>
      <c r="S611" s="186">
        <f t="shared" si="78"/>
        <v>6.0004555831793885E-3</v>
      </c>
      <c r="T611" s="186">
        <f t="shared" si="79"/>
        <v>6.0004555831793885E-3</v>
      </c>
      <c r="U611" s="186">
        <f t="shared" si="80"/>
        <v>1.0168071204548284E-3</v>
      </c>
      <c r="V611" s="187" t="b">
        <f t="shared" si="82"/>
        <v>0</v>
      </c>
      <c r="W611" s="188" t="str">
        <f t="shared" si="83"/>
        <v>359</v>
      </c>
      <c r="X611" s="181" t="s">
        <v>3113</v>
      </c>
      <c r="Y611" s="181" t="b">
        <f t="shared" si="81"/>
        <v>1</v>
      </c>
    </row>
    <row r="612" spans="1:25" s="181" customFormat="1" ht="14.5">
      <c r="A612" s="181" t="s">
        <v>3115</v>
      </c>
      <c r="B612" s="182" t="s">
        <v>3116</v>
      </c>
      <c r="C612" s="182" t="s">
        <v>1877</v>
      </c>
      <c r="D612" s="183">
        <v>359108</v>
      </c>
      <c r="E612" s="184">
        <v>93</v>
      </c>
      <c r="F612" s="184">
        <v>93</v>
      </c>
      <c r="G612" s="184">
        <v>93</v>
      </c>
      <c r="H612" s="184">
        <v>93</v>
      </c>
      <c r="I612" s="184">
        <v>93</v>
      </c>
      <c r="J612" s="184">
        <v>93</v>
      </c>
      <c r="K612" s="184">
        <v>92</v>
      </c>
      <c r="L612" s="184">
        <v>92</v>
      </c>
      <c r="M612" s="185">
        <v>92</v>
      </c>
      <c r="N612" s="182" t="s">
        <v>2716</v>
      </c>
      <c r="O612" s="182" t="s">
        <v>2717</v>
      </c>
      <c r="P612" s="182" t="s">
        <v>2718</v>
      </c>
      <c r="Q612" s="182" t="s">
        <v>1881</v>
      </c>
      <c r="R612" s="186">
        <f t="shared" si="77"/>
        <v>2.73395118649024E-3</v>
      </c>
      <c r="S612" s="186">
        <f t="shared" si="78"/>
        <v>1.7305389142711716E-3</v>
      </c>
      <c r="T612" s="186">
        <f t="shared" si="79"/>
        <v>1.7305389142711716E-3</v>
      </c>
      <c r="U612" s="186">
        <f t="shared" si="80"/>
        <v>2.9324844853242704E-4</v>
      </c>
      <c r="V612" s="187" t="b">
        <f t="shared" si="82"/>
        <v>0</v>
      </c>
      <c r="W612" s="188" t="str">
        <f t="shared" si="83"/>
        <v>359</v>
      </c>
      <c r="X612" s="181" t="s">
        <v>3115</v>
      </c>
      <c r="Y612" s="181" t="b">
        <f t="shared" si="81"/>
        <v>1</v>
      </c>
    </row>
    <row r="613" spans="1:25" s="181" customFormat="1" ht="14.5">
      <c r="A613" s="181" t="s">
        <v>3117</v>
      </c>
      <c r="B613" s="182" t="s">
        <v>3118</v>
      </c>
      <c r="C613" s="182" t="s">
        <v>1877</v>
      </c>
      <c r="D613" s="183">
        <v>359109</v>
      </c>
      <c r="E613" s="184">
        <v>122</v>
      </c>
      <c r="F613" s="184">
        <v>124</v>
      </c>
      <c r="G613" s="184">
        <v>125</v>
      </c>
      <c r="H613" s="184">
        <v>128</v>
      </c>
      <c r="I613" s="184">
        <v>127</v>
      </c>
      <c r="J613" s="184">
        <v>127</v>
      </c>
      <c r="K613" s="184">
        <v>126</v>
      </c>
      <c r="L613" s="184">
        <v>126</v>
      </c>
      <c r="M613" s="185">
        <v>125</v>
      </c>
      <c r="N613" s="182" t="s">
        <v>2716</v>
      </c>
      <c r="O613" s="182" t="s">
        <v>2717</v>
      </c>
      <c r="P613" s="182" t="s">
        <v>2718</v>
      </c>
      <c r="Q613" s="182" t="s">
        <v>1881</v>
      </c>
      <c r="R613" s="186">
        <f t="shared" si="77"/>
        <v>3.7146075903400004E-3</v>
      </c>
      <c r="S613" s="186">
        <f t="shared" si="78"/>
        <v>2.3512756987380048E-3</v>
      </c>
      <c r="T613" s="186">
        <f t="shared" si="79"/>
        <v>2.3512756987380048E-3</v>
      </c>
      <c r="U613" s="186">
        <f t="shared" si="80"/>
        <v>3.9843539202775411E-4</v>
      </c>
      <c r="V613" s="187" t="b">
        <f t="shared" si="82"/>
        <v>0</v>
      </c>
      <c r="W613" s="188" t="str">
        <f t="shared" si="83"/>
        <v>359</v>
      </c>
      <c r="X613" s="181" t="s">
        <v>3117</v>
      </c>
      <c r="Y613" s="181" t="b">
        <f t="shared" si="81"/>
        <v>1</v>
      </c>
    </row>
    <row r="614" spans="1:25" s="181" customFormat="1" ht="14.5">
      <c r="A614" s="181" t="s">
        <v>3119</v>
      </c>
      <c r="B614" s="182" t="s">
        <v>3120</v>
      </c>
      <c r="C614" s="182" t="s">
        <v>1877</v>
      </c>
      <c r="D614" s="183">
        <v>359110</v>
      </c>
      <c r="E614" s="184">
        <v>181</v>
      </c>
      <c r="F614" s="184">
        <v>181</v>
      </c>
      <c r="G614" s="184">
        <v>181</v>
      </c>
      <c r="H614" s="184">
        <v>181</v>
      </c>
      <c r="I614" s="184">
        <v>181</v>
      </c>
      <c r="J614" s="184">
        <v>181</v>
      </c>
      <c r="K614" s="184">
        <v>181</v>
      </c>
      <c r="L614" s="184">
        <v>180</v>
      </c>
      <c r="M614" s="185">
        <v>180</v>
      </c>
      <c r="N614" s="182" t="s">
        <v>2716</v>
      </c>
      <c r="O614" s="182" t="s">
        <v>2717</v>
      </c>
      <c r="P614" s="182" t="s">
        <v>2718</v>
      </c>
      <c r="Q614" s="182" t="s">
        <v>1881</v>
      </c>
      <c r="R614" s="186">
        <f t="shared" si="77"/>
        <v>5.3490349300896007E-3</v>
      </c>
      <c r="S614" s="186">
        <f t="shared" si="78"/>
        <v>3.3858370061827271E-3</v>
      </c>
      <c r="T614" s="186">
        <f t="shared" si="79"/>
        <v>3.3858370061827271E-3</v>
      </c>
      <c r="U614" s="186">
        <f t="shared" si="80"/>
        <v>5.7374696451996594E-4</v>
      </c>
      <c r="V614" s="187" t="b">
        <f t="shared" si="82"/>
        <v>0</v>
      </c>
      <c r="W614" s="188" t="str">
        <f t="shared" si="83"/>
        <v>359</v>
      </c>
      <c r="X614" s="181" t="s">
        <v>3119</v>
      </c>
      <c r="Y614" s="181" t="b">
        <f t="shared" si="81"/>
        <v>1</v>
      </c>
    </row>
    <row r="615" spans="1:25" s="181" customFormat="1" ht="14.5">
      <c r="A615" s="181" t="s">
        <v>3121</v>
      </c>
      <c r="B615" s="182" t="s">
        <v>3122</v>
      </c>
      <c r="C615" s="182" t="s">
        <v>1877</v>
      </c>
      <c r="D615" s="183">
        <v>359111</v>
      </c>
      <c r="E615" s="184">
        <v>37</v>
      </c>
      <c r="F615" s="184">
        <v>37</v>
      </c>
      <c r="G615" s="184">
        <v>37</v>
      </c>
      <c r="H615" s="184">
        <v>36</v>
      </c>
      <c r="I615" s="184">
        <v>35</v>
      </c>
      <c r="J615" s="184">
        <v>35</v>
      </c>
      <c r="K615" s="184">
        <v>35</v>
      </c>
      <c r="L615" s="184">
        <v>35</v>
      </c>
      <c r="M615" s="185">
        <v>35</v>
      </c>
      <c r="N615" s="182" t="s">
        <v>2716</v>
      </c>
      <c r="O615" s="182" t="s">
        <v>2717</v>
      </c>
      <c r="P615" s="182" t="s">
        <v>2718</v>
      </c>
      <c r="Q615" s="182" t="s">
        <v>1881</v>
      </c>
      <c r="R615" s="186">
        <f t="shared" si="77"/>
        <v>1.0400901252952E-3</v>
      </c>
      <c r="S615" s="186">
        <f t="shared" si="78"/>
        <v>6.583571956466414E-4</v>
      </c>
      <c r="T615" s="186">
        <f t="shared" si="79"/>
        <v>6.583571956466414E-4</v>
      </c>
      <c r="U615" s="186">
        <f t="shared" si="80"/>
        <v>1.1156190976777115E-4</v>
      </c>
      <c r="V615" s="187" t="b">
        <f t="shared" si="82"/>
        <v>0</v>
      </c>
      <c r="W615" s="188" t="str">
        <f t="shared" si="83"/>
        <v>359</v>
      </c>
      <c r="X615" s="181" t="s">
        <v>3121</v>
      </c>
      <c r="Y615" s="181" t="b">
        <f t="shared" si="81"/>
        <v>1</v>
      </c>
    </row>
    <row r="616" spans="1:25" s="181" customFormat="1" ht="14.5">
      <c r="A616" s="181" t="s">
        <v>3123</v>
      </c>
      <c r="B616" s="182" t="s">
        <v>3124</v>
      </c>
      <c r="C616" s="182" t="s">
        <v>1877</v>
      </c>
      <c r="D616" s="183">
        <v>359112</v>
      </c>
      <c r="E616" s="184">
        <v>175</v>
      </c>
      <c r="F616" s="184">
        <v>175</v>
      </c>
      <c r="G616" s="184">
        <v>178</v>
      </c>
      <c r="H616" s="184">
        <v>181</v>
      </c>
      <c r="I616" s="184">
        <v>181</v>
      </c>
      <c r="J616" s="184">
        <v>181</v>
      </c>
      <c r="K616" s="184">
        <v>181</v>
      </c>
      <c r="L616" s="184">
        <v>182</v>
      </c>
      <c r="M616" s="185">
        <v>179</v>
      </c>
      <c r="N616" s="182" t="s">
        <v>2716</v>
      </c>
      <c r="O616" s="182" t="s">
        <v>2717</v>
      </c>
      <c r="P616" s="182" t="s">
        <v>2718</v>
      </c>
      <c r="Q616" s="182" t="s">
        <v>1881</v>
      </c>
      <c r="R616" s="186">
        <f t="shared" si="77"/>
        <v>5.3193180693668803E-3</v>
      </c>
      <c r="S616" s="186">
        <f t="shared" si="78"/>
        <v>3.3670268005928229E-3</v>
      </c>
      <c r="T616" s="186">
        <f t="shared" si="79"/>
        <v>3.3670268005928229E-3</v>
      </c>
      <c r="U616" s="186">
        <f t="shared" si="80"/>
        <v>5.7055948138374384E-4</v>
      </c>
      <c r="V616" s="187" t="b">
        <f t="shared" si="82"/>
        <v>0</v>
      </c>
      <c r="W616" s="188" t="str">
        <f t="shared" si="83"/>
        <v>359</v>
      </c>
      <c r="X616" s="181" t="s">
        <v>3123</v>
      </c>
      <c r="Y616" s="181" t="b">
        <f t="shared" si="81"/>
        <v>1</v>
      </c>
    </row>
    <row r="617" spans="1:25" s="181" customFormat="1" ht="14.5">
      <c r="A617" s="181" t="s">
        <v>3125</v>
      </c>
      <c r="B617" s="182" t="s">
        <v>3126</v>
      </c>
      <c r="C617" s="182" t="s">
        <v>1877</v>
      </c>
      <c r="D617" s="183">
        <v>359113</v>
      </c>
      <c r="E617" s="184">
        <v>94</v>
      </c>
      <c r="F617" s="184">
        <v>94</v>
      </c>
      <c r="G617" s="184">
        <v>94</v>
      </c>
      <c r="H617" s="184">
        <v>94</v>
      </c>
      <c r="I617" s="184">
        <v>93</v>
      </c>
      <c r="J617" s="184">
        <v>93</v>
      </c>
      <c r="K617" s="184">
        <v>93</v>
      </c>
      <c r="L617" s="184">
        <v>93</v>
      </c>
      <c r="M617" s="185">
        <v>93</v>
      </c>
      <c r="N617" s="182" t="s">
        <v>2716</v>
      </c>
      <c r="O617" s="182" t="s">
        <v>2717</v>
      </c>
      <c r="P617" s="182" t="s">
        <v>2718</v>
      </c>
      <c r="Q617" s="182" t="s">
        <v>1881</v>
      </c>
      <c r="R617" s="186">
        <f t="shared" si="77"/>
        <v>2.76366804721296E-3</v>
      </c>
      <c r="S617" s="186">
        <f t="shared" si="78"/>
        <v>1.7493491198610756E-3</v>
      </c>
      <c r="T617" s="186">
        <f t="shared" si="79"/>
        <v>1.7493491198610756E-3</v>
      </c>
      <c r="U617" s="186">
        <f t="shared" si="80"/>
        <v>2.9643593166864903E-4</v>
      </c>
      <c r="V617" s="187" t="b">
        <f t="shared" si="82"/>
        <v>0</v>
      </c>
      <c r="W617" s="188" t="str">
        <f t="shared" si="83"/>
        <v>359</v>
      </c>
      <c r="X617" s="181" t="s">
        <v>3125</v>
      </c>
      <c r="Y617" s="181" t="b">
        <f t="shared" si="81"/>
        <v>1</v>
      </c>
    </row>
    <row r="618" spans="1:25" s="181" customFormat="1" ht="14.5">
      <c r="A618" s="181" t="s">
        <v>3127</v>
      </c>
      <c r="B618" s="182" t="s">
        <v>3128</v>
      </c>
      <c r="C618" s="182" t="s">
        <v>1877</v>
      </c>
      <c r="D618" s="183">
        <v>359114</v>
      </c>
      <c r="E618" s="184">
        <v>33</v>
      </c>
      <c r="F618" s="184">
        <v>33</v>
      </c>
      <c r="G618" s="184">
        <v>33</v>
      </c>
      <c r="H618" s="184">
        <v>33</v>
      </c>
      <c r="I618" s="184">
        <v>33</v>
      </c>
      <c r="J618" s="184">
        <v>32</v>
      </c>
      <c r="K618" s="184">
        <v>33</v>
      </c>
      <c r="L618" s="184">
        <v>33</v>
      </c>
      <c r="M618" s="185">
        <v>33</v>
      </c>
      <c r="N618" s="182" t="s">
        <v>2716</v>
      </c>
      <c r="O618" s="182" t="s">
        <v>2717</v>
      </c>
      <c r="P618" s="182" t="s">
        <v>2718</v>
      </c>
      <c r="Q618" s="182" t="s">
        <v>1881</v>
      </c>
      <c r="R618" s="186">
        <f t="shared" si="77"/>
        <v>9.8065640384976016E-4</v>
      </c>
      <c r="S618" s="186">
        <f t="shared" si="78"/>
        <v>6.2073678446683328E-4</v>
      </c>
      <c r="T618" s="186">
        <f t="shared" si="79"/>
        <v>6.2073678446683328E-4</v>
      </c>
      <c r="U618" s="186">
        <f t="shared" si="80"/>
        <v>1.0518694349532708E-4</v>
      </c>
      <c r="V618" s="187" t="b">
        <f t="shared" si="82"/>
        <v>0</v>
      </c>
      <c r="W618" s="188" t="str">
        <f t="shared" si="83"/>
        <v>359</v>
      </c>
      <c r="X618" s="181" t="s">
        <v>3127</v>
      </c>
      <c r="Y618" s="181" t="b">
        <f t="shared" si="81"/>
        <v>1</v>
      </c>
    </row>
    <row r="619" spans="1:25" s="181" customFormat="1" ht="14.5">
      <c r="A619" s="181" t="s">
        <v>3129</v>
      </c>
      <c r="B619" s="182" t="s">
        <v>3130</v>
      </c>
      <c r="C619" s="182" t="s">
        <v>1877</v>
      </c>
      <c r="D619" s="183">
        <v>359115</v>
      </c>
      <c r="E619" s="184">
        <v>37</v>
      </c>
      <c r="F619" s="184">
        <v>37</v>
      </c>
      <c r="G619" s="184">
        <v>37</v>
      </c>
      <c r="H619" s="184">
        <v>37</v>
      </c>
      <c r="I619" s="184">
        <v>36</v>
      </c>
      <c r="J619" s="184">
        <v>36</v>
      </c>
      <c r="K619" s="184">
        <v>36</v>
      </c>
      <c r="L619" s="184">
        <v>35</v>
      </c>
      <c r="M619" s="185">
        <v>35</v>
      </c>
      <c r="N619" s="182" t="s">
        <v>2716</v>
      </c>
      <c r="O619" s="182" t="s">
        <v>2717</v>
      </c>
      <c r="P619" s="182" t="s">
        <v>2718</v>
      </c>
      <c r="Q619" s="182" t="s">
        <v>1881</v>
      </c>
      <c r="R619" s="186">
        <f t="shared" si="77"/>
        <v>1.0400901252952E-3</v>
      </c>
      <c r="S619" s="186">
        <f t="shared" si="78"/>
        <v>6.583571956466414E-4</v>
      </c>
      <c r="T619" s="186">
        <f t="shared" si="79"/>
        <v>6.583571956466414E-4</v>
      </c>
      <c r="U619" s="186">
        <f t="shared" si="80"/>
        <v>1.1156190976777115E-4</v>
      </c>
      <c r="V619" s="187" t="b">
        <f t="shared" si="82"/>
        <v>0</v>
      </c>
      <c r="W619" s="188" t="str">
        <f t="shared" si="83"/>
        <v>359</v>
      </c>
      <c r="X619" s="181" t="s">
        <v>3129</v>
      </c>
      <c r="Y619" s="181" t="b">
        <f t="shared" si="81"/>
        <v>1</v>
      </c>
    </row>
    <row r="620" spans="1:25" s="181" customFormat="1" ht="14.5">
      <c r="A620" s="181" t="s">
        <v>3131</v>
      </c>
      <c r="B620" s="182" t="s">
        <v>3132</v>
      </c>
      <c r="C620" s="182" t="s">
        <v>1877</v>
      </c>
      <c r="D620" s="183">
        <v>359116</v>
      </c>
      <c r="E620" s="184">
        <v>16</v>
      </c>
      <c r="F620" s="184">
        <v>16</v>
      </c>
      <c r="G620" s="184">
        <v>31</v>
      </c>
      <c r="H620" s="184">
        <v>31</v>
      </c>
      <c r="I620" s="184">
        <v>33</v>
      </c>
      <c r="J620" s="184">
        <v>34</v>
      </c>
      <c r="K620" s="184">
        <v>34</v>
      </c>
      <c r="L620" s="184">
        <v>34</v>
      </c>
      <c r="M620" s="185">
        <v>18</v>
      </c>
      <c r="N620" s="182" t="s">
        <v>2716</v>
      </c>
      <c r="O620" s="182" t="s">
        <v>2717</v>
      </c>
      <c r="P620" s="182" t="s">
        <v>2718</v>
      </c>
      <c r="Q620" s="182" t="s">
        <v>1881</v>
      </c>
      <c r="R620" s="186">
        <f t="shared" si="77"/>
        <v>5.3490349300896003E-4</v>
      </c>
      <c r="S620" s="186">
        <f t="shared" si="78"/>
        <v>3.385837006182727E-4</v>
      </c>
      <c r="T620" s="186">
        <f t="shared" si="79"/>
        <v>3.385837006182727E-4</v>
      </c>
      <c r="U620" s="186">
        <f t="shared" si="80"/>
        <v>5.7374696451996588E-5</v>
      </c>
      <c r="V620" s="187" t="b">
        <f t="shared" si="82"/>
        <v>0</v>
      </c>
      <c r="W620" s="188" t="str">
        <f t="shared" si="83"/>
        <v>359</v>
      </c>
      <c r="X620" s="181" t="s">
        <v>3131</v>
      </c>
      <c r="Y620" s="181" t="b">
        <f t="shared" si="81"/>
        <v>1</v>
      </c>
    </row>
    <row r="621" spans="1:25" s="181" customFormat="1" ht="14.5">
      <c r="A621" s="181" t="s">
        <v>3133</v>
      </c>
      <c r="B621" s="182" t="s">
        <v>3134</v>
      </c>
      <c r="C621" s="182" t="s">
        <v>1877</v>
      </c>
      <c r="D621" s="183">
        <v>359117</v>
      </c>
      <c r="E621" s="184">
        <v>54</v>
      </c>
      <c r="F621" s="184">
        <v>54</v>
      </c>
      <c r="G621" s="184">
        <v>54</v>
      </c>
      <c r="H621" s="184">
        <v>54</v>
      </c>
      <c r="I621" s="184">
        <v>54</v>
      </c>
      <c r="J621" s="184">
        <v>55</v>
      </c>
      <c r="K621" s="184">
        <v>55</v>
      </c>
      <c r="L621" s="184">
        <v>56</v>
      </c>
      <c r="M621" s="185">
        <v>56</v>
      </c>
      <c r="N621" s="182" t="s">
        <v>2716</v>
      </c>
      <c r="O621" s="182" t="s">
        <v>2717</v>
      </c>
      <c r="P621" s="182" t="s">
        <v>2718</v>
      </c>
      <c r="Q621" s="182" t="s">
        <v>1881</v>
      </c>
      <c r="R621" s="186">
        <f t="shared" ref="R621:R628" si="84">M621/SUMIFS($M:$M,$P:$P,$P621)</f>
        <v>1.6641442004723202E-3</v>
      </c>
      <c r="S621" s="186">
        <f t="shared" ref="S621:S628" si="85">M621/SUMIFS($M:$M,$O:$O,$O621)</f>
        <v>1.0533715130346263E-3</v>
      </c>
      <c r="T621" s="186">
        <f t="shared" ref="T621:T628" si="86">M621/SUMIFS(M:M,$N:$N,N621)</f>
        <v>1.0533715130346263E-3</v>
      </c>
      <c r="U621" s="186">
        <f t="shared" ref="U621:U628" si="87">M621/$M$669</f>
        <v>1.7849905562843384E-4</v>
      </c>
      <c r="V621" s="187" t="b">
        <f t="shared" si="82"/>
        <v>0</v>
      </c>
      <c r="W621" s="188" t="str">
        <f t="shared" si="83"/>
        <v>359</v>
      </c>
      <c r="X621" s="181" t="s">
        <v>3133</v>
      </c>
      <c r="Y621" s="181" t="b">
        <f t="shared" si="81"/>
        <v>1</v>
      </c>
    </row>
    <row r="622" spans="1:25" s="181" customFormat="1" ht="14.5">
      <c r="A622" s="181" t="s">
        <v>3135</v>
      </c>
      <c r="B622" s="182" t="s">
        <v>3136</v>
      </c>
      <c r="C622" s="182" t="s">
        <v>1877</v>
      </c>
      <c r="D622" s="183">
        <v>359118</v>
      </c>
      <c r="E622" s="184">
        <v>152</v>
      </c>
      <c r="F622" s="184">
        <v>151</v>
      </c>
      <c r="G622" s="184">
        <v>151</v>
      </c>
      <c r="H622" s="184">
        <v>150</v>
      </c>
      <c r="I622" s="184">
        <v>149</v>
      </c>
      <c r="J622" s="184">
        <v>150</v>
      </c>
      <c r="K622" s="184">
        <v>149</v>
      </c>
      <c r="L622" s="184">
        <v>149</v>
      </c>
      <c r="M622" s="185">
        <v>149</v>
      </c>
      <c r="N622" s="182" t="s">
        <v>2716</v>
      </c>
      <c r="O622" s="182" t="s">
        <v>2717</v>
      </c>
      <c r="P622" s="182" t="s">
        <v>2718</v>
      </c>
      <c r="Q622" s="182" t="s">
        <v>1881</v>
      </c>
      <c r="R622" s="186">
        <f t="shared" si="84"/>
        <v>4.42781224768528E-3</v>
      </c>
      <c r="S622" s="186">
        <f t="shared" si="85"/>
        <v>2.8027206328957019E-3</v>
      </c>
      <c r="T622" s="186">
        <f t="shared" si="86"/>
        <v>2.8027206328957019E-3</v>
      </c>
      <c r="U622" s="186">
        <f t="shared" si="87"/>
        <v>4.7493498729708289E-4</v>
      </c>
      <c r="V622" s="187" t="b">
        <f t="shared" si="82"/>
        <v>0</v>
      </c>
      <c r="W622" s="188" t="str">
        <f t="shared" si="83"/>
        <v>359</v>
      </c>
      <c r="X622" s="181" t="s">
        <v>3135</v>
      </c>
      <c r="Y622" s="181" t="b">
        <f t="shared" si="81"/>
        <v>1</v>
      </c>
    </row>
    <row r="623" spans="1:25" s="181" customFormat="1" ht="14.5">
      <c r="A623" s="181" t="s">
        <v>3137</v>
      </c>
      <c r="B623" s="182" t="s">
        <v>3138</v>
      </c>
      <c r="C623" s="182" t="s">
        <v>1877</v>
      </c>
      <c r="D623" s="183">
        <v>359119</v>
      </c>
      <c r="E623" s="184">
        <v>30</v>
      </c>
      <c r="F623" s="184">
        <v>35</v>
      </c>
      <c r="G623" s="184">
        <v>35</v>
      </c>
      <c r="H623" s="184">
        <v>35</v>
      </c>
      <c r="I623" s="184">
        <v>35</v>
      </c>
      <c r="J623" s="184">
        <v>35</v>
      </c>
      <c r="K623" s="184">
        <v>35</v>
      </c>
      <c r="L623" s="184">
        <v>35</v>
      </c>
      <c r="M623" s="185">
        <v>45</v>
      </c>
      <c r="N623" s="182" t="s">
        <v>2716</v>
      </c>
      <c r="O623" s="182" t="s">
        <v>2717</v>
      </c>
      <c r="P623" s="182" t="s">
        <v>2718</v>
      </c>
      <c r="Q623" s="182" t="s">
        <v>1881</v>
      </c>
      <c r="R623" s="186">
        <f t="shared" si="84"/>
        <v>1.3372587325224002E-3</v>
      </c>
      <c r="S623" s="186">
        <f t="shared" si="85"/>
        <v>8.4645925154568178E-4</v>
      </c>
      <c r="T623" s="186">
        <f t="shared" si="86"/>
        <v>8.4645925154568178E-4</v>
      </c>
      <c r="U623" s="186">
        <f t="shared" si="87"/>
        <v>1.4343674112999148E-4</v>
      </c>
      <c r="V623" s="187" t="b">
        <f t="shared" si="82"/>
        <v>0</v>
      </c>
      <c r="W623" s="188" t="str">
        <f t="shared" si="83"/>
        <v>359</v>
      </c>
      <c r="X623" s="181" t="s">
        <v>3137</v>
      </c>
      <c r="Y623" s="181" t="b">
        <f t="shared" si="81"/>
        <v>1</v>
      </c>
    </row>
    <row r="624" spans="1:25" s="181" customFormat="1" ht="14.5">
      <c r="A624" s="181" t="s">
        <v>3139</v>
      </c>
      <c r="B624" s="182" t="s">
        <v>3140</v>
      </c>
      <c r="C624" s="182" t="s">
        <v>1877</v>
      </c>
      <c r="D624" s="183">
        <v>359120</v>
      </c>
      <c r="E624" s="184">
        <v>40</v>
      </c>
      <c r="F624" s="184">
        <v>40</v>
      </c>
      <c r="G624" s="184">
        <v>40</v>
      </c>
      <c r="H624" s="184">
        <v>40</v>
      </c>
      <c r="I624" s="184">
        <v>40</v>
      </c>
      <c r="J624" s="184">
        <v>40</v>
      </c>
      <c r="K624" s="184">
        <v>40</v>
      </c>
      <c r="L624" s="184">
        <v>40</v>
      </c>
      <c r="M624" s="185">
        <v>45</v>
      </c>
      <c r="N624" s="182" t="s">
        <v>2716</v>
      </c>
      <c r="O624" s="182" t="s">
        <v>2717</v>
      </c>
      <c r="P624" s="182" t="s">
        <v>2718</v>
      </c>
      <c r="Q624" s="182" t="s">
        <v>1886</v>
      </c>
      <c r="R624" s="186">
        <f t="shared" si="84"/>
        <v>1.3372587325224002E-3</v>
      </c>
      <c r="S624" s="186">
        <f t="shared" si="85"/>
        <v>8.4645925154568178E-4</v>
      </c>
      <c r="T624" s="186">
        <f t="shared" si="86"/>
        <v>8.4645925154568178E-4</v>
      </c>
      <c r="U624" s="186">
        <f t="shared" si="87"/>
        <v>1.4343674112999148E-4</v>
      </c>
      <c r="V624" s="187" t="b">
        <f t="shared" si="82"/>
        <v>0</v>
      </c>
      <c r="W624" s="188" t="str">
        <f t="shared" si="83"/>
        <v>359</v>
      </c>
      <c r="X624" s="181" t="s">
        <v>3139</v>
      </c>
      <c r="Y624" s="181" t="b">
        <f t="shared" si="81"/>
        <v>1</v>
      </c>
    </row>
    <row r="625" spans="1:25" s="181" customFormat="1" ht="14.5">
      <c r="A625" s="181" t="s">
        <v>3141</v>
      </c>
      <c r="B625" s="182" t="s">
        <v>3142</v>
      </c>
      <c r="C625" s="182" t="s">
        <v>1877</v>
      </c>
      <c r="D625" s="183">
        <v>359121</v>
      </c>
      <c r="E625" s="184">
        <v>33</v>
      </c>
      <c r="F625" s="184">
        <v>33</v>
      </c>
      <c r="G625" s="184">
        <v>33</v>
      </c>
      <c r="H625" s="184">
        <v>33</v>
      </c>
      <c r="I625" s="184">
        <v>33</v>
      </c>
      <c r="J625" s="184">
        <v>33</v>
      </c>
      <c r="K625" s="184">
        <v>34</v>
      </c>
      <c r="L625" s="184">
        <v>34</v>
      </c>
      <c r="M625" s="185">
        <v>34</v>
      </c>
      <c r="N625" s="182" t="s">
        <v>2716</v>
      </c>
      <c r="O625" s="182" t="s">
        <v>2717</v>
      </c>
      <c r="P625" s="182" t="s">
        <v>2718</v>
      </c>
      <c r="Q625" s="182" t="s">
        <v>1881</v>
      </c>
      <c r="R625" s="186">
        <f t="shared" si="84"/>
        <v>1.01037326457248E-3</v>
      </c>
      <c r="S625" s="186">
        <f t="shared" si="85"/>
        <v>6.3954699005673739E-4</v>
      </c>
      <c r="T625" s="186">
        <f t="shared" si="86"/>
        <v>6.3954699005673739E-4</v>
      </c>
      <c r="U625" s="186">
        <f t="shared" si="87"/>
        <v>1.0837442663154912E-4</v>
      </c>
      <c r="V625" s="187" t="b">
        <f t="shared" si="82"/>
        <v>0</v>
      </c>
      <c r="W625" s="188" t="str">
        <f t="shared" si="83"/>
        <v>359</v>
      </c>
      <c r="X625" s="181" t="s">
        <v>3141</v>
      </c>
      <c r="Y625" s="181" t="b">
        <f t="shared" si="81"/>
        <v>1</v>
      </c>
    </row>
    <row r="626" spans="1:25" s="181" customFormat="1" ht="14.5">
      <c r="A626" s="181" t="s">
        <v>3143</v>
      </c>
      <c r="B626" s="182" t="s">
        <v>3144</v>
      </c>
      <c r="C626" s="182" t="s">
        <v>1877</v>
      </c>
      <c r="D626" s="183">
        <v>359122</v>
      </c>
      <c r="E626" s="184">
        <v>35</v>
      </c>
      <c r="F626" s="184">
        <v>35</v>
      </c>
      <c r="G626" s="184">
        <v>35</v>
      </c>
      <c r="H626" s="184">
        <v>35</v>
      </c>
      <c r="I626" s="184">
        <v>35</v>
      </c>
      <c r="J626" s="184">
        <v>34</v>
      </c>
      <c r="K626" s="184">
        <v>33</v>
      </c>
      <c r="L626" s="184">
        <v>32</v>
      </c>
      <c r="M626" s="185">
        <v>31</v>
      </c>
      <c r="N626" s="182" t="s">
        <v>2716</v>
      </c>
      <c r="O626" s="182" t="s">
        <v>2717</v>
      </c>
      <c r="P626" s="182" t="s">
        <v>2718</v>
      </c>
      <c r="Q626" s="182" t="s">
        <v>1881</v>
      </c>
      <c r="R626" s="186">
        <f t="shared" si="84"/>
        <v>9.2122268240432009E-4</v>
      </c>
      <c r="S626" s="186">
        <f t="shared" si="85"/>
        <v>5.8311637328702527E-4</v>
      </c>
      <c r="T626" s="186">
        <f t="shared" si="86"/>
        <v>5.8311637328702527E-4</v>
      </c>
      <c r="U626" s="186">
        <f t="shared" si="87"/>
        <v>9.8811977222883017E-5</v>
      </c>
      <c r="V626" s="187" t="b">
        <f t="shared" si="82"/>
        <v>0</v>
      </c>
      <c r="W626" s="188" t="str">
        <f t="shared" si="83"/>
        <v>359</v>
      </c>
      <c r="X626" s="181" t="s">
        <v>3143</v>
      </c>
      <c r="Y626" s="181" t="b">
        <f t="shared" si="81"/>
        <v>1</v>
      </c>
    </row>
    <row r="627" spans="1:25" s="181" customFormat="1" ht="14.5">
      <c r="A627" s="181" t="s">
        <v>3145</v>
      </c>
      <c r="B627" s="182" t="s">
        <v>3146</v>
      </c>
      <c r="C627" s="182" t="s">
        <v>1877</v>
      </c>
      <c r="D627" s="183">
        <v>359123</v>
      </c>
      <c r="E627" s="184">
        <v>124</v>
      </c>
      <c r="F627" s="184">
        <v>124</v>
      </c>
      <c r="G627" s="184">
        <v>124</v>
      </c>
      <c r="H627" s="184">
        <v>124</v>
      </c>
      <c r="I627" s="184">
        <v>123</v>
      </c>
      <c r="J627" s="184">
        <v>122</v>
      </c>
      <c r="K627" s="184">
        <v>121</v>
      </c>
      <c r="L627" s="184">
        <v>121</v>
      </c>
      <c r="M627" s="185">
        <v>121</v>
      </c>
      <c r="N627" s="182" t="s">
        <v>2716</v>
      </c>
      <c r="O627" s="182" t="s">
        <v>2717</v>
      </c>
      <c r="P627" s="182" t="s">
        <v>2718</v>
      </c>
      <c r="Q627" s="182" t="s">
        <v>1881</v>
      </c>
      <c r="R627" s="186">
        <f t="shared" si="84"/>
        <v>3.5957401474491202E-3</v>
      </c>
      <c r="S627" s="186">
        <f t="shared" si="85"/>
        <v>2.2760348763783888E-3</v>
      </c>
      <c r="T627" s="186">
        <f t="shared" si="86"/>
        <v>2.2760348763783888E-3</v>
      </c>
      <c r="U627" s="186">
        <f t="shared" si="87"/>
        <v>3.8568545948286596E-4</v>
      </c>
      <c r="V627" s="187" t="b">
        <f t="shared" si="82"/>
        <v>0</v>
      </c>
      <c r="W627" s="188" t="str">
        <f t="shared" si="83"/>
        <v>359</v>
      </c>
      <c r="X627" s="181" t="s">
        <v>3145</v>
      </c>
      <c r="Y627" s="181" t="b">
        <f t="shared" si="81"/>
        <v>1</v>
      </c>
    </row>
    <row r="628" spans="1:25" s="181" customFormat="1" ht="14.5">
      <c r="A628" s="181" t="s">
        <v>3147</v>
      </c>
      <c r="B628" s="182" t="s">
        <v>3148</v>
      </c>
      <c r="C628" s="182" t="s">
        <v>1877</v>
      </c>
      <c r="D628" s="183">
        <v>359124</v>
      </c>
      <c r="E628" s="184">
        <v>80</v>
      </c>
      <c r="F628" s="184">
        <v>80</v>
      </c>
      <c r="G628" s="184">
        <v>79</v>
      </c>
      <c r="H628" s="184">
        <v>78</v>
      </c>
      <c r="I628" s="184">
        <v>78</v>
      </c>
      <c r="J628" s="184">
        <v>79</v>
      </c>
      <c r="K628" s="184">
        <v>79</v>
      </c>
      <c r="L628" s="184">
        <v>79</v>
      </c>
      <c r="M628" s="185">
        <v>79</v>
      </c>
      <c r="N628" s="182" t="s">
        <v>2716</v>
      </c>
      <c r="O628" s="182" t="s">
        <v>2717</v>
      </c>
      <c r="P628" s="182" t="s">
        <v>2718</v>
      </c>
      <c r="Q628" s="182" t="s">
        <v>1881</v>
      </c>
      <c r="R628" s="186">
        <f t="shared" si="84"/>
        <v>2.3476319970948804E-3</v>
      </c>
      <c r="S628" s="186">
        <f t="shared" si="85"/>
        <v>1.4860062416024191E-3</v>
      </c>
      <c r="T628" s="186">
        <f t="shared" si="86"/>
        <v>1.4860062416024191E-3</v>
      </c>
      <c r="U628" s="186">
        <f t="shared" si="87"/>
        <v>2.5181116776154061E-4</v>
      </c>
      <c r="V628" s="187" t="b">
        <f t="shared" si="82"/>
        <v>0</v>
      </c>
      <c r="W628" s="188" t="str">
        <f t="shared" si="83"/>
        <v>359</v>
      </c>
      <c r="X628" s="181" t="s">
        <v>3147</v>
      </c>
      <c r="Y628" s="181" t="b">
        <f t="shared" si="81"/>
        <v>1</v>
      </c>
    </row>
    <row r="629" spans="1:25" s="181" customFormat="1" ht="14.5">
      <c r="B629" s="182"/>
      <c r="C629" s="182"/>
      <c r="D629" s="183"/>
      <c r="E629" s="184">
        <v>1</v>
      </c>
      <c r="F629" s="184">
        <v>340</v>
      </c>
      <c r="G629" s="184">
        <v>341</v>
      </c>
      <c r="H629" s="184">
        <v>341</v>
      </c>
      <c r="I629" s="184">
        <v>340</v>
      </c>
      <c r="J629" s="184">
        <v>338</v>
      </c>
      <c r="K629" s="184">
        <v>336</v>
      </c>
      <c r="L629" s="184">
        <v>332</v>
      </c>
      <c r="M629" s="185">
        <v>332</v>
      </c>
      <c r="N629" s="182"/>
      <c r="O629" s="182"/>
      <c r="P629" s="182"/>
      <c r="Q629" s="182"/>
      <c r="R629" s="186"/>
      <c r="S629" s="186"/>
      <c r="T629" s="186"/>
      <c r="U629" s="186"/>
      <c r="V629" s="187"/>
      <c r="W629" s="188"/>
      <c r="X629" s="181" t="s">
        <v>3149</v>
      </c>
      <c r="Y629" s="181" t="b">
        <f t="shared" si="81"/>
        <v>0</v>
      </c>
    </row>
    <row r="630" spans="1:25" s="181" customFormat="1" ht="14.5">
      <c r="A630" s="181" t="s">
        <v>3150</v>
      </c>
      <c r="B630" s="182" t="s">
        <v>3151</v>
      </c>
      <c r="C630" s="182" t="s">
        <v>1877</v>
      </c>
      <c r="D630" s="183">
        <v>425100</v>
      </c>
      <c r="E630" s="184">
        <v>10467.6</v>
      </c>
      <c r="F630" s="184">
        <v>10504.1</v>
      </c>
      <c r="G630" s="184">
        <v>10519.1</v>
      </c>
      <c r="H630" s="184">
        <v>10595.6</v>
      </c>
      <c r="I630" s="184">
        <v>10625.6</v>
      </c>
      <c r="J630" s="184">
        <v>10693.1</v>
      </c>
      <c r="K630" s="184">
        <v>10746.1</v>
      </c>
      <c r="L630" s="184">
        <v>10774.6</v>
      </c>
      <c r="M630" s="185">
        <v>10777.1</v>
      </c>
      <c r="N630" s="182" t="s">
        <v>3152</v>
      </c>
      <c r="O630" s="182" t="s">
        <v>3153</v>
      </c>
      <c r="P630" s="182" t="s">
        <v>3154</v>
      </c>
      <c r="Q630" s="182" t="s">
        <v>1886</v>
      </c>
      <c r="R630" s="186">
        <f t="shared" ref="R630:R667" si="88">M630/SUMIFS($M:$M,$P:$P,$P630)</f>
        <v>1</v>
      </c>
      <c r="S630" s="186">
        <f t="shared" ref="S630:S667" si="89">M630/SUMIFS($M:$M,$O:$O,$O630)</f>
        <v>0.29256182642451883</v>
      </c>
      <c r="T630" s="186">
        <f t="shared" ref="T630:T667" si="90">M630/SUMIFS(M:M,$N:$N,N630)</f>
        <v>0.29256182642451883</v>
      </c>
      <c r="U630" s="186">
        <f t="shared" ref="U630:U667" si="91">M630/$M$669</f>
        <v>3.4351824507378469E-2</v>
      </c>
      <c r="V630" s="187" t="b">
        <f t="shared" si="82"/>
        <v>0</v>
      </c>
      <c r="W630" s="188" t="str">
        <f t="shared" si="83"/>
        <v>425</v>
      </c>
      <c r="X630" s="181" t="s">
        <v>3150</v>
      </c>
      <c r="Y630" s="181" t="b">
        <f t="shared" si="81"/>
        <v>1</v>
      </c>
    </row>
    <row r="631" spans="1:25" s="181" customFormat="1" ht="14.5">
      <c r="A631" s="181" t="s">
        <v>3155</v>
      </c>
      <c r="B631" s="182" t="s">
        <v>3156</v>
      </c>
      <c r="C631" s="182" t="s">
        <v>1877</v>
      </c>
      <c r="D631" s="183">
        <v>450100</v>
      </c>
      <c r="E631" s="184">
        <v>4263</v>
      </c>
      <c r="F631" s="184">
        <v>4262</v>
      </c>
      <c r="G631" s="184">
        <v>4271</v>
      </c>
      <c r="H631" s="184">
        <v>4271</v>
      </c>
      <c r="I631" s="184">
        <v>4271</v>
      </c>
      <c r="J631" s="184">
        <v>4278</v>
      </c>
      <c r="K631" s="184">
        <v>4278</v>
      </c>
      <c r="L631" s="184">
        <v>4277</v>
      </c>
      <c r="M631" s="185">
        <v>4281</v>
      </c>
      <c r="N631" s="182" t="s">
        <v>3152</v>
      </c>
      <c r="O631" s="182" t="s">
        <v>3153</v>
      </c>
      <c r="P631" s="182" t="s">
        <v>3157</v>
      </c>
      <c r="Q631" s="182" t="s">
        <v>1886</v>
      </c>
      <c r="R631" s="186">
        <f t="shared" si="88"/>
        <v>0.16427538094927455</v>
      </c>
      <c r="S631" s="186">
        <f t="shared" si="89"/>
        <v>0.11621467546217118</v>
      </c>
      <c r="T631" s="186">
        <f t="shared" si="90"/>
        <v>0.11621467546217118</v>
      </c>
      <c r="U631" s="186">
        <f t="shared" si="91"/>
        <v>1.3645615306166523E-2</v>
      </c>
      <c r="V631" s="187" t="b">
        <f t="shared" si="82"/>
        <v>0</v>
      </c>
      <c r="W631" s="188" t="str">
        <f t="shared" si="83"/>
        <v>450</v>
      </c>
      <c r="X631" s="181" t="s">
        <v>3155</v>
      </c>
      <c r="Y631" s="181" t="b">
        <f t="shared" si="81"/>
        <v>1</v>
      </c>
    </row>
    <row r="632" spans="1:25" s="181" customFormat="1" ht="14.5">
      <c r="A632" s="181" t="s">
        <v>3158</v>
      </c>
      <c r="B632" s="182" t="s">
        <v>3159</v>
      </c>
      <c r="C632" s="182" t="s">
        <v>1877</v>
      </c>
      <c r="D632" s="183">
        <v>451100</v>
      </c>
      <c r="E632" s="184">
        <v>5523.5</v>
      </c>
      <c r="F632" s="184">
        <v>5529.5</v>
      </c>
      <c r="G632" s="184">
        <v>5525.5</v>
      </c>
      <c r="H632" s="184">
        <v>5526.5</v>
      </c>
      <c r="I632" s="184">
        <v>5528.5</v>
      </c>
      <c r="J632" s="184">
        <v>5530.5</v>
      </c>
      <c r="K632" s="184">
        <v>5534</v>
      </c>
      <c r="L632" s="184">
        <v>5532</v>
      </c>
      <c r="M632" s="185">
        <v>5537.5</v>
      </c>
      <c r="N632" s="182" t="s">
        <v>3152</v>
      </c>
      <c r="O632" s="182" t="s">
        <v>3153</v>
      </c>
      <c r="P632" s="182" t="s">
        <v>3157</v>
      </c>
      <c r="Q632" s="182" t="s">
        <v>1886</v>
      </c>
      <c r="R632" s="186">
        <f t="shared" si="88"/>
        <v>0.21249122214590233</v>
      </c>
      <c r="S632" s="186">
        <f t="shared" si="89"/>
        <v>0.15032440209571898</v>
      </c>
      <c r="T632" s="186">
        <f t="shared" si="90"/>
        <v>0.15032440209571898</v>
      </c>
      <c r="U632" s="186">
        <f t="shared" si="91"/>
        <v>1.7650687866829506E-2</v>
      </c>
      <c r="V632" s="187" t="b">
        <f t="shared" si="82"/>
        <v>0</v>
      </c>
      <c r="W632" s="188" t="str">
        <f t="shared" si="83"/>
        <v>451</v>
      </c>
      <c r="X632" s="181" t="s">
        <v>3158</v>
      </c>
      <c r="Y632" s="181" t="b">
        <f t="shared" si="81"/>
        <v>1</v>
      </c>
    </row>
    <row r="633" spans="1:25" s="181" customFormat="1" ht="14.5">
      <c r="A633" s="181" t="s">
        <v>3160</v>
      </c>
      <c r="B633" s="182" t="s">
        <v>3161</v>
      </c>
      <c r="C633" s="182" t="s">
        <v>1877</v>
      </c>
      <c r="D633" s="183">
        <v>451101</v>
      </c>
      <c r="E633" s="184">
        <v>239.7</v>
      </c>
      <c r="F633" s="184">
        <v>239.7</v>
      </c>
      <c r="G633" s="184">
        <v>244.7</v>
      </c>
      <c r="H633" s="184">
        <v>244.7</v>
      </c>
      <c r="I633" s="184">
        <v>244.7</v>
      </c>
      <c r="J633" s="184">
        <v>244.7</v>
      </c>
      <c r="K633" s="184">
        <v>244.7</v>
      </c>
      <c r="L633" s="184">
        <v>243.7</v>
      </c>
      <c r="M633" s="185">
        <v>244.7</v>
      </c>
      <c r="N633" s="182" t="s">
        <v>3152</v>
      </c>
      <c r="O633" s="182" t="s">
        <v>3153</v>
      </c>
      <c r="P633" s="182" t="s">
        <v>3157</v>
      </c>
      <c r="Q633" s="182" t="s">
        <v>1881</v>
      </c>
      <c r="R633" s="186">
        <f t="shared" si="88"/>
        <v>9.3899055637205048E-3</v>
      </c>
      <c r="S633" s="186">
        <f t="shared" si="89"/>
        <v>6.6427776420446829E-3</v>
      </c>
      <c r="T633" s="186">
        <f t="shared" si="90"/>
        <v>6.6427776420446829E-3</v>
      </c>
      <c r="U633" s="186">
        <f t="shared" si="91"/>
        <v>7.7997712343353136E-4</v>
      </c>
      <c r="V633" s="187" t="b">
        <f t="shared" si="82"/>
        <v>0</v>
      </c>
      <c r="W633" s="188" t="str">
        <f t="shared" si="83"/>
        <v>451</v>
      </c>
      <c r="X633" s="181" t="s">
        <v>3160</v>
      </c>
      <c r="Y633" s="181" t="b">
        <f t="shared" si="81"/>
        <v>1</v>
      </c>
    </row>
    <row r="634" spans="1:25" s="181" customFormat="1" ht="14.5">
      <c r="A634" s="181" t="s">
        <v>3162</v>
      </c>
      <c r="B634" s="182" t="s">
        <v>3163</v>
      </c>
      <c r="C634" s="182" t="s">
        <v>1877</v>
      </c>
      <c r="D634" s="183">
        <v>452100</v>
      </c>
      <c r="E634" s="184">
        <v>618</v>
      </c>
      <c r="F634" s="184">
        <v>617</v>
      </c>
      <c r="G634" s="184">
        <v>617</v>
      </c>
      <c r="H634" s="184">
        <v>617</v>
      </c>
      <c r="I634" s="184">
        <v>617</v>
      </c>
      <c r="J634" s="184">
        <v>617</v>
      </c>
      <c r="K634" s="184">
        <v>617</v>
      </c>
      <c r="L634" s="184">
        <v>617</v>
      </c>
      <c r="M634" s="185">
        <v>618</v>
      </c>
      <c r="N634" s="182" t="s">
        <v>3152</v>
      </c>
      <c r="O634" s="182" t="s">
        <v>3153</v>
      </c>
      <c r="P634" s="182" t="s">
        <v>3157</v>
      </c>
      <c r="Q634" s="182" t="s">
        <v>1886</v>
      </c>
      <c r="R634" s="186">
        <f t="shared" si="88"/>
        <v>2.3714595988472708E-2</v>
      </c>
      <c r="S634" s="186">
        <f t="shared" si="89"/>
        <v>1.6776610473165567E-2</v>
      </c>
      <c r="T634" s="186">
        <f t="shared" si="90"/>
        <v>1.6776610473165567E-2</v>
      </c>
      <c r="U634" s="186">
        <f t="shared" si="91"/>
        <v>1.9698645781852163E-3</v>
      </c>
      <c r="V634" s="187" t="b">
        <f t="shared" si="82"/>
        <v>0</v>
      </c>
      <c r="W634" s="188" t="str">
        <f t="shared" si="83"/>
        <v>452</v>
      </c>
      <c r="X634" s="181" t="s">
        <v>3162</v>
      </c>
      <c r="Y634" s="181" t="b">
        <f t="shared" si="81"/>
        <v>1</v>
      </c>
    </row>
    <row r="635" spans="1:25" s="181" customFormat="1" ht="14.5">
      <c r="A635" s="181" t="s">
        <v>3164</v>
      </c>
      <c r="B635" s="182" t="s">
        <v>3165</v>
      </c>
      <c r="C635" s="182" t="s">
        <v>1877</v>
      </c>
      <c r="D635" s="183">
        <v>453100</v>
      </c>
      <c r="E635" s="184">
        <v>7274.1</v>
      </c>
      <c r="F635" s="184">
        <v>7273.6</v>
      </c>
      <c r="G635" s="184">
        <v>7306.8</v>
      </c>
      <c r="H635" s="184">
        <v>7282</v>
      </c>
      <c r="I635" s="184">
        <v>7312.5</v>
      </c>
      <c r="J635" s="184">
        <v>7297</v>
      </c>
      <c r="K635" s="184">
        <v>7340.8</v>
      </c>
      <c r="L635" s="184">
        <v>7442.1</v>
      </c>
      <c r="M635" s="185">
        <v>7426.1</v>
      </c>
      <c r="N635" s="182" t="s">
        <v>3152</v>
      </c>
      <c r="O635" s="182" t="s">
        <v>3153</v>
      </c>
      <c r="P635" s="182" t="s">
        <v>3157</v>
      </c>
      <c r="Q635" s="182" t="s">
        <v>1886</v>
      </c>
      <c r="R635" s="186">
        <f t="shared" si="88"/>
        <v>0.28496272050161359</v>
      </c>
      <c r="S635" s="186">
        <f t="shared" si="89"/>
        <v>0.20159350652876185</v>
      </c>
      <c r="T635" s="186">
        <f t="shared" si="90"/>
        <v>0.20159350652876185</v>
      </c>
      <c r="U635" s="186">
        <f t="shared" si="91"/>
        <v>2.3670568517898439E-2</v>
      </c>
      <c r="V635" s="187" t="b">
        <f t="shared" si="82"/>
        <v>0</v>
      </c>
      <c r="W635" s="188" t="str">
        <f t="shared" si="83"/>
        <v>453</v>
      </c>
      <c r="X635" s="181" t="s">
        <v>3164</v>
      </c>
      <c r="Y635" s="181" t="b">
        <f t="shared" si="81"/>
        <v>1</v>
      </c>
    </row>
    <row r="636" spans="1:25" s="181" customFormat="1" ht="14.5">
      <c r="A636" s="181" t="s">
        <v>3166</v>
      </c>
      <c r="B636" s="182" t="s">
        <v>3167</v>
      </c>
      <c r="C636" s="182" t="s">
        <v>1877</v>
      </c>
      <c r="D636" s="183">
        <v>453101</v>
      </c>
      <c r="E636" s="184">
        <v>4462</v>
      </c>
      <c r="F636" s="184">
        <v>4460.7</v>
      </c>
      <c r="G636" s="184">
        <v>4464.7</v>
      </c>
      <c r="H636" s="184">
        <v>4472.8999999999996</v>
      </c>
      <c r="I636" s="184">
        <v>4472.6000000000004</v>
      </c>
      <c r="J636" s="184">
        <v>4490.1000000000004</v>
      </c>
      <c r="K636" s="184">
        <v>4512.1000000000004</v>
      </c>
      <c r="L636" s="184">
        <v>4535.8999999999996</v>
      </c>
      <c r="M636" s="185">
        <v>4537.1000000000004</v>
      </c>
      <c r="N636" s="182" t="s">
        <v>3152</v>
      </c>
      <c r="O636" s="182" t="s">
        <v>3153</v>
      </c>
      <c r="P636" s="182" t="s">
        <v>3157</v>
      </c>
      <c r="Q636" s="182" t="s">
        <v>1881</v>
      </c>
      <c r="R636" s="186">
        <f t="shared" si="88"/>
        <v>0.17410274022540378</v>
      </c>
      <c r="S636" s="186">
        <f t="shared" si="89"/>
        <v>0.12316692455954611</v>
      </c>
      <c r="T636" s="186">
        <f t="shared" si="90"/>
        <v>0.12316692455954611</v>
      </c>
      <c r="U636" s="186">
        <f t="shared" si="91"/>
        <v>1.4461929737352986E-2</v>
      </c>
      <c r="V636" s="187" t="b">
        <f t="shared" si="82"/>
        <v>0</v>
      </c>
      <c r="W636" s="188" t="str">
        <f t="shared" si="83"/>
        <v>453</v>
      </c>
      <c r="X636" s="181" t="s">
        <v>3166</v>
      </c>
      <c r="Y636" s="181" t="b">
        <f t="shared" si="81"/>
        <v>1</v>
      </c>
    </row>
    <row r="637" spans="1:25" s="181" customFormat="1" ht="14.5">
      <c r="A637" s="181" t="s">
        <v>3168</v>
      </c>
      <c r="B637" s="182" t="s">
        <v>3169</v>
      </c>
      <c r="C637" s="182" t="s">
        <v>1877</v>
      </c>
      <c r="D637" s="183">
        <v>453103</v>
      </c>
      <c r="E637" s="184">
        <v>1643</v>
      </c>
      <c r="F637" s="184">
        <v>1644</v>
      </c>
      <c r="G637" s="184">
        <v>1665</v>
      </c>
      <c r="H637" s="184">
        <v>1666</v>
      </c>
      <c r="I637" s="184">
        <v>1748</v>
      </c>
      <c r="J637" s="184">
        <v>1747</v>
      </c>
      <c r="K637" s="184">
        <v>1859</v>
      </c>
      <c r="L637" s="184">
        <v>1874</v>
      </c>
      <c r="M637" s="185">
        <v>1854.5</v>
      </c>
      <c r="N637" s="182" t="s">
        <v>3152</v>
      </c>
      <c r="O637" s="182" t="s">
        <v>3153</v>
      </c>
      <c r="P637" s="182" t="s">
        <v>3157</v>
      </c>
      <c r="Q637" s="182" t="s">
        <v>1886</v>
      </c>
      <c r="R637" s="186">
        <f t="shared" si="88"/>
        <v>7.1162974531751841E-2</v>
      </c>
      <c r="S637" s="186">
        <f t="shared" si="89"/>
        <v>5.0343404728941013E-2</v>
      </c>
      <c r="T637" s="186">
        <f t="shared" si="90"/>
        <v>5.0343404728941013E-2</v>
      </c>
      <c r="U637" s="186">
        <f t="shared" si="91"/>
        <v>5.9111874761237594E-3</v>
      </c>
      <c r="V637" s="187" t="b">
        <f t="shared" si="82"/>
        <v>0</v>
      </c>
      <c r="W637" s="188" t="str">
        <f t="shared" si="83"/>
        <v>453</v>
      </c>
      <c r="X637" s="181" t="s">
        <v>3168</v>
      </c>
      <c r="Y637" s="181" t="b">
        <f t="shared" si="81"/>
        <v>1</v>
      </c>
    </row>
    <row r="638" spans="1:25" s="181" customFormat="1" ht="14.5">
      <c r="A638" s="181" t="s">
        <v>3170</v>
      </c>
      <c r="B638" s="182" t="s">
        <v>3171</v>
      </c>
      <c r="C638" s="182" t="s">
        <v>1877</v>
      </c>
      <c r="D638" s="183">
        <v>453104</v>
      </c>
      <c r="E638" s="184">
        <v>1310</v>
      </c>
      <c r="F638" s="184">
        <v>1312</v>
      </c>
      <c r="G638" s="184">
        <v>1333</v>
      </c>
      <c r="H638" s="184">
        <v>1335</v>
      </c>
      <c r="I638" s="184">
        <v>1417</v>
      </c>
      <c r="J638" s="184">
        <v>1416</v>
      </c>
      <c r="K638" s="184">
        <v>1490</v>
      </c>
      <c r="L638" s="184">
        <v>1500</v>
      </c>
      <c r="M638" s="185">
        <v>1501</v>
      </c>
      <c r="N638" s="182" t="s">
        <v>3152</v>
      </c>
      <c r="O638" s="182" t="s">
        <v>3153</v>
      </c>
      <c r="P638" s="182" t="s">
        <v>3157</v>
      </c>
      <c r="Q638" s="182" t="s">
        <v>1881</v>
      </c>
      <c r="R638" s="186">
        <f t="shared" si="88"/>
        <v>5.7598072133814786E-2</v>
      </c>
      <c r="S638" s="186">
        <f t="shared" si="89"/>
        <v>4.0747074951814753E-2</v>
      </c>
      <c r="T638" s="186">
        <f t="shared" si="90"/>
        <v>4.0747074951814753E-2</v>
      </c>
      <c r="U638" s="186">
        <f t="shared" si="91"/>
        <v>4.784412187469271E-3</v>
      </c>
      <c r="V638" s="187" t="b">
        <f t="shared" si="82"/>
        <v>0</v>
      </c>
      <c r="W638" s="188" t="str">
        <f t="shared" si="83"/>
        <v>453</v>
      </c>
      <c r="X638" s="181" t="s">
        <v>3170</v>
      </c>
      <c r="Y638" s="181" t="b">
        <f t="shared" si="81"/>
        <v>1</v>
      </c>
    </row>
    <row r="639" spans="1:25" s="181" customFormat="1" ht="14.5">
      <c r="A639" s="181" t="s">
        <v>3172</v>
      </c>
      <c r="B639" s="182" t="s">
        <v>3173</v>
      </c>
      <c r="C639" s="182" t="s">
        <v>1877</v>
      </c>
      <c r="D639" s="183">
        <v>453106</v>
      </c>
      <c r="E639" s="184">
        <v>19</v>
      </c>
      <c r="F639" s="184">
        <v>19</v>
      </c>
      <c r="G639" s="184">
        <v>19</v>
      </c>
      <c r="H639" s="184">
        <v>19</v>
      </c>
      <c r="I639" s="184">
        <v>19</v>
      </c>
      <c r="J639" s="184">
        <v>19</v>
      </c>
      <c r="K639" s="184">
        <v>19</v>
      </c>
      <c r="L639" s="184">
        <v>19</v>
      </c>
      <c r="M639" s="185">
        <v>19</v>
      </c>
      <c r="N639" s="182" t="s">
        <v>3152</v>
      </c>
      <c r="O639" s="182" t="s">
        <v>3153</v>
      </c>
      <c r="P639" s="182" t="s">
        <v>3157</v>
      </c>
      <c r="Q639" s="182" t="s">
        <v>1886</v>
      </c>
      <c r="R639" s="186">
        <f t="shared" si="88"/>
        <v>7.290895206811998E-4</v>
      </c>
      <c r="S639" s="186">
        <f t="shared" si="89"/>
        <v>5.1578575888373108E-4</v>
      </c>
      <c r="T639" s="186">
        <f t="shared" si="90"/>
        <v>5.1578575888373108E-4</v>
      </c>
      <c r="U639" s="186">
        <f t="shared" si="91"/>
        <v>6.0562179588218625E-5</v>
      </c>
      <c r="V639" s="187" t="b">
        <f t="shared" si="82"/>
        <v>0</v>
      </c>
      <c r="W639" s="188" t="str">
        <f t="shared" si="83"/>
        <v>453</v>
      </c>
      <c r="X639" s="181" t="s">
        <v>3172</v>
      </c>
      <c r="Y639" s="181" t="b">
        <f t="shared" si="81"/>
        <v>1</v>
      </c>
    </row>
    <row r="640" spans="1:25" s="181" customFormat="1" ht="14.5">
      <c r="A640" s="181" t="s">
        <v>3174</v>
      </c>
      <c r="B640" s="182" t="s">
        <v>3175</v>
      </c>
      <c r="C640" s="182" t="s">
        <v>1877</v>
      </c>
      <c r="D640" s="183">
        <v>453107</v>
      </c>
      <c r="E640" s="184">
        <v>41</v>
      </c>
      <c r="F640" s="184">
        <v>41</v>
      </c>
      <c r="G640" s="184">
        <v>41</v>
      </c>
      <c r="H640" s="184">
        <v>41</v>
      </c>
      <c r="I640" s="184">
        <v>41</v>
      </c>
      <c r="J640" s="184">
        <v>41</v>
      </c>
      <c r="K640" s="184">
        <v>41</v>
      </c>
      <c r="L640" s="184">
        <v>41</v>
      </c>
      <c r="M640" s="185">
        <v>41</v>
      </c>
      <c r="N640" s="182" t="s">
        <v>3152</v>
      </c>
      <c r="O640" s="182" t="s">
        <v>3153</v>
      </c>
      <c r="P640" s="182" t="s">
        <v>3157</v>
      </c>
      <c r="Q640" s="182" t="s">
        <v>1881</v>
      </c>
      <c r="R640" s="186">
        <f t="shared" si="88"/>
        <v>1.5732984393646943E-3</v>
      </c>
      <c r="S640" s="186">
        <f t="shared" si="89"/>
        <v>1.1130113744333143E-3</v>
      </c>
      <c r="T640" s="186">
        <f t="shared" si="90"/>
        <v>1.1130113744333143E-3</v>
      </c>
      <c r="U640" s="186">
        <f t="shared" si="91"/>
        <v>1.3068680858510334E-4</v>
      </c>
      <c r="V640" s="187" t="b">
        <f t="shared" si="82"/>
        <v>0</v>
      </c>
      <c r="W640" s="188" t="str">
        <f t="shared" si="83"/>
        <v>453</v>
      </c>
      <c r="X640" s="181" t="s">
        <v>3174</v>
      </c>
      <c r="Y640" s="181" t="b">
        <f t="shared" si="81"/>
        <v>1</v>
      </c>
    </row>
    <row r="641" spans="1:25" s="181" customFormat="1" ht="14.5">
      <c r="A641" s="181" t="s">
        <v>3176</v>
      </c>
      <c r="B641" s="182" t="s">
        <v>3177</v>
      </c>
      <c r="C641" s="182" t="s">
        <v>1877</v>
      </c>
      <c r="D641" s="183">
        <v>500102</v>
      </c>
      <c r="E641" s="184">
        <v>75.5</v>
      </c>
      <c r="F641" s="184">
        <v>75.5</v>
      </c>
      <c r="G641" s="184">
        <v>77.5</v>
      </c>
      <c r="H641" s="184">
        <v>78.5</v>
      </c>
      <c r="I641" s="184">
        <v>79.5</v>
      </c>
      <c r="J641" s="184">
        <v>79.5</v>
      </c>
      <c r="K641" s="184">
        <v>79.5</v>
      </c>
      <c r="L641" s="184">
        <v>80.5</v>
      </c>
      <c r="M641" s="185">
        <v>80.5</v>
      </c>
      <c r="N641" s="182" t="s">
        <v>3178</v>
      </c>
      <c r="O641" s="182" t="s">
        <v>3179</v>
      </c>
      <c r="P641" s="182" t="s">
        <v>3179</v>
      </c>
      <c r="Q641" s="182" t="s">
        <v>1886</v>
      </c>
      <c r="R641" s="186">
        <f t="shared" si="88"/>
        <v>1.0695968749169569E-2</v>
      </c>
      <c r="S641" s="186">
        <f t="shared" si="89"/>
        <v>1.0695968749169569E-2</v>
      </c>
      <c r="T641" s="186">
        <f t="shared" si="90"/>
        <v>1.0695968749169569E-2</v>
      </c>
      <c r="U641" s="186">
        <f t="shared" si="91"/>
        <v>2.5659239246587364E-4</v>
      </c>
      <c r="V641" s="187" t="b">
        <f t="shared" si="82"/>
        <v>0</v>
      </c>
      <c r="W641" s="188" t="str">
        <f t="shared" si="83"/>
        <v>500</v>
      </c>
      <c r="X641" s="181" t="s">
        <v>3176</v>
      </c>
      <c r="Y641" s="181" t="b">
        <f t="shared" si="81"/>
        <v>1</v>
      </c>
    </row>
    <row r="642" spans="1:25" s="181" customFormat="1" ht="14.5">
      <c r="A642" s="181" t="s">
        <v>3180</v>
      </c>
      <c r="B642" s="182" t="s">
        <v>3181</v>
      </c>
      <c r="C642" s="182" t="s">
        <v>1877</v>
      </c>
      <c r="D642" s="183">
        <v>500103</v>
      </c>
      <c r="E642" s="184">
        <v>147</v>
      </c>
      <c r="F642" s="184">
        <v>147</v>
      </c>
      <c r="G642" s="184">
        <v>149</v>
      </c>
      <c r="H642" s="184">
        <v>148</v>
      </c>
      <c r="I642" s="184">
        <v>151</v>
      </c>
      <c r="J642" s="184">
        <v>151</v>
      </c>
      <c r="K642" s="184">
        <v>151</v>
      </c>
      <c r="L642" s="184">
        <v>151</v>
      </c>
      <c r="M642" s="185">
        <v>154</v>
      </c>
      <c r="N642" s="182" t="s">
        <v>3178</v>
      </c>
      <c r="O642" s="182" t="s">
        <v>3179</v>
      </c>
      <c r="P642" s="182" t="s">
        <v>3179</v>
      </c>
      <c r="Q642" s="182" t="s">
        <v>1881</v>
      </c>
      <c r="R642" s="186">
        <f t="shared" si="88"/>
        <v>2.0461853259280911E-2</v>
      </c>
      <c r="S642" s="186">
        <f t="shared" si="89"/>
        <v>2.0461853259280911E-2</v>
      </c>
      <c r="T642" s="186">
        <f t="shared" si="90"/>
        <v>2.0461853259280911E-2</v>
      </c>
      <c r="U642" s="186">
        <f t="shared" si="91"/>
        <v>4.9087240297819308E-4</v>
      </c>
      <c r="V642" s="187" t="b">
        <f t="shared" si="82"/>
        <v>0</v>
      </c>
      <c r="W642" s="188" t="str">
        <f t="shared" si="83"/>
        <v>500</v>
      </c>
      <c r="X642" s="181" t="s">
        <v>3180</v>
      </c>
      <c r="Y642" s="181" t="b">
        <f t="shared" si="81"/>
        <v>1</v>
      </c>
    </row>
    <row r="643" spans="1:25" s="181" customFormat="1" ht="14.5">
      <c r="A643" s="181" t="s">
        <v>3182</v>
      </c>
      <c r="B643" s="182" t="s">
        <v>3183</v>
      </c>
      <c r="C643" s="182" t="s">
        <v>1877</v>
      </c>
      <c r="D643" s="183">
        <v>500105</v>
      </c>
      <c r="E643" s="184">
        <v>55</v>
      </c>
      <c r="F643" s="184">
        <v>55</v>
      </c>
      <c r="G643" s="184">
        <v>55</v>
      </c>
      <c r="H643" s="184">
        <v>55</v>
      </c>
      <c r="I643" s="184">
        <v>55</v>
      </c>
      <c r="J643" s="184">
        <v>55</v>
      </c>
      <c r="K643" s="184">
        <v>55</v>
      </c>
      <c r="L643" s="184">
        <v>55</v>
      </c>
      <c r="M643" s="185">
        <v>54</v>
      </c>
      <c r="N643" s="182" t="s">
        <v>3178</v>
      </c>
      <c r="O643" s="182" t="s">
        <v>3179</v>
      </c>
      <c r="P643" s="182" t="s">
        <v>3179</v>
      </c>
      <c r="Q643" s="182" t="s">
        <v>1886</v>
      </c>
      <c r="R643" s="186">
        <f t="shared" si="88"/>
        <v>7.174935558449151E-3</v>
      </c>
      <c r="S643" s="186">
        <f t="shared" si="89"/>
        <v>7.174935558449151E-3</v>
      </c>
      <c r="T643" s="186">
        <f t="shared" si="90"/>
        <v>7.174935558449151E-3</v>
      </c>
      <c r="U643" s="186">
        <f t="shared" si="91"/>
        <v>1.7212408935598976E-4</v>
      </c>
      <c r="V643" s="187" t="b">
        <f t="shared" si="82"/>
        <v>0</v>
      </c>
      <c r="W643" s="188" t="str">
        <f t="shared" si="83"/>
        <v>500</v>
      </c>
      <c r="X643" s="181" t="s">
        <v>3182</v>
      </c>
      <c r="Y643" s="181" t="b">
        <f t="shared" ref="Y643:Y667" si="92">X643=A643</f>
        <v>1</v>
      </c>
    </row>
    <row r="644" spans="1:25" s="181" customFormat="1" ht="14.5">
      <c r="A644" s="181" t="s">
        <v>3184</v>
      </c>
      <c r="B644" s="182" t="s">
        <v>3185</v>
      </c>
      <c r="C644" s="182" t="s">
        <v>1877</v>
      </c>
      <c r="D644" s="183">
        <v>500106</v>
      </c>
      <c r="E644" s="184">
        <v>675.7</v>
      </c>
      <c r="F644" s="184">
        <v>675.7</v>
      </c>
      <c r="G644" s="184">
        <v>673.7</v>
      </c>
      <c r="H644" s="184">
        <v>672.7</v>
      </c>
      <c r="I644" s="184">
        <v>672.7</v>
      </c>
      <c r="J644" s="184">
        <v>677.7</v>
      </c>
      <c r="K644" s="184">
        <v>679.7</v>
      </c>
      <c r="L644" s="184">
        <v>681.7</v>
      </c>
      <c r="M644" s="185">
        <v>681.7</v>
      </c>
      <c r="N644" s="182" t="s">
        <v>3178</v>
      </c>
      <c r="O644" s="182" t="s">
        <v>3179</v>
      </c>
      <c r="P644" s="182" t="s">
        <v>3179</v>
      </c>
      <c r="Q644" s="182" t="s">
        <v>1886</v>
      </c>
      <c r="R644" s="186">
        <f t="shared" si="88"/>
        <v>9.0576917966570122E-2</v>
      </c>
      <c r="S644" s="186">
        <f t="shared" si="89"/>
        <v>9.0576917966570122E-2</v>
      </c>
      <c r="T644" s="186">
        <f t="shared" si="90"/>
        <v>9.0576917966570122E-2</v>
      </c>
      <c r="U644" s="186">
        <f t="shared" si="91"/>
        <v>2.1729072539625597E-3</v>
      </c>
      <c r="V644" s="187" t="b">
        <f t="shared" si="82"/>
        <v>0</v>
      </c>
      <c r="W644" s="188" t="str">
        <f t="shared" si="83"/>
        <v>500</v>
      </c>
      <c r="X644" s="181" t="s">
        <v>3184</v>
      </c>
      <c r="Y644" s="181" t="b">
        <f t="shared" si="92"/>
        <v>1</v>
      </c>
    </row>
    <row r="645" spans="1:25" s="181" customFormat="1" ht="14.5">
      <c r="A645" s="181" t="s">
        <v>3186</v>
      </c>
      <c r="B645" s="182" t="s">
        <v>3187</v>
      </c>
      <c r="C645" s="182" t="s">
        <v>1877</v>
      </c>
      <c r="D645" s="183">
        <v>500107</v>
      </c>
      <c r="E645" s="184">
        <v>759</v>
      </c>
      <c r="F645" s="184">
        <v>759</v>
      </c>
      <c r="G645" s="184">
        <v>759</v>
      </c>
      <c r="H645" s="184">
        <v>758</v>
      </c>
      <c r="I645" s="184">
        <v>758</v>
      </c>
      <c r="J645" s="184">
        <v>760</v>
      </c>
      <c r="K645" s="184">
        <v>760</v>
      </c>
      <c r="L645" s="184">
        <v>761</v>
      </c>
      <c r="M645" s="185">
        <v>762</v>
      </c>
      <c r="N645" s="182" t="s">
        <v>3178</v>
      </c>
      <c r="O645" s="182" t="s">
        <v>3179</v>
      </c>
      <c r="P645" s="182" t="s">
        <v>3179</v>
      </c>
      <c r="Q645" s="182" t="s">
        <v>1881</v>
      </c>
      <c r="R645" s="186">
        <f t="shared" si="88"/>
        <v>0.10124631288033802</v>
      </c>
      <c r="S645" s="186">
        <f t="shared" si="89"/>
        <v>0.10124631288033802</v>
      </c>
      <c r="T645" s="186">
        <f t="shared" si="90"/>
        <v>0.10124631288033802</v>
      </c>
      <c r="U645" s="186">
        <f t="shared" si="91"/>
        <v>2.4288621498011888E-3</v>
      </c>
      <c r="V645" s="187" t="b">
        <f t="shared" si="82"/>
        <v>0</v>
      </c>
      <c r="W645" s="188" t="str">
        <f t="shared" si="83"/>
        <v>500</v>
      </c>
      <c r="X645" s="181" t="s">
        <v>3186</v>
      </c>
      <c r="Y645" s="181" t="b">
        <f t="shared" si="92"/>
        <v>1</v>
      </c>
    </row>
    <row r="646" spans="1:25" s="181" customFormat="1" ht="14.5">
      <c r="A646" s="181" t="s">
        <v>3188</v>
      </c>
      <c r="B646" s="182" t="s">
        <v>3189</v>
      </c>
      <c r="C646" s="182" t="s">
        <v>1877</v>
      </c>
      <c r="D646" s="183">
        <v>500109</v>
      </c>
      <c r="E646" s="184">
        <v>1149.5</v>
      </c>
      <c r="F646" s="184">
        <v>1144.5</v>
      </c>
      <c r="G646" s="184">
        <v>1147.5</v>
      </c>
      <c r="H646" s="184">
        <v>1147.5</v>
      </c>
      <c r="I646" s="184">
        <v>1162.5</v>
      </c>
      <c r="J646" s="184">
        <v>1166.5</v>
      </c>
      <c r="K646" s="184">
        <v>1195</v>
      </c>
      <c r="L646" s="184">
        <v>1198</v>
      </c>
      <c r="M646" s="185">
        <v>1190.5</v>
      </c>
      <c r="N646" s="182" t="s">
        <v>3178</v>
      </c>
      <c r="O646" s="182" t="s">
        <v>3179</v>
      </c>
      <c r="P646" s="182" t="s">
        <v>3179</v>
      </c>
      <c r="Q646" s="182" t="s">
        <v>1886</v>
      </c>
      <c r="R646" s="186">
        <f t="shared" si="88"/>
        <v>0.15818075522840211</v>
      </c>
      <c r="S646" s="186">
        <f t="shared" si="89"/>
        <v>0.15818075522840211</v>
      </c>
      <c r="T646" s="186">
        <f t="shared" si="90"/>
        <v>0.15818075522840211</v>
      </c>
      <c r="U646" s="186">
        <f t="shared" si="91"/>
        <v>3.7946986736723302E-3</v>
      </c>
      <c r="V646" s="187" t="b">
        <f t="shared" si="82"/>
        <v>0</v>
      </c>
      <c r="W646" s="188" t="str">
        <f t="shared" si="83"/>
        <v>500</v>
      </c>
      <c r="X646" s="181" t="s">
        <v>3188</v>
      </c>
      <c r="Y646" s="181" t="b">
        <f t="shared" si="92"/>
        <v>1</v>
      </c>
    </row>
    <row r="647" spans="1:25" s="181" customFormat="1" ht="14.5">
      <c r="A647" s="181" t="s">
        <v>3190</v>
      </c>
      <c r="B647" s="182" t="s">
        <v>3191</v>
      </c>
      <c r="C647" s="182" t="s">
        <v>1877</v>
      </c>
      <c r="D647" s="183">
        <v>500110</v>
      </c>
      <c r="E647" s="184">
        <v>314</v>
      </c>
      <c r="F647" s="184">
        <v>312</v>
      </c>
      <c r="G647" s="184">
        <v>313</v>
      </c>
      <c r="H647" s="184">
        <v>314</v>
      </c>
      <c r="I647" s="184">
        <v>316</v>
      </c>
      <c r="J647" s="184">
        <v>316</v>
      </c>
      <c r="K647" s="184">
        <v>320</v>
      </c>
      <c r="L647" s="184">
        <v>322</v>
      </c>
      <c r="M647" s="185">
        <v>322</v>
      </c>
      <c r="N647" s="182" t="s">
        <v>3178</v>
      </c>
      <c r="O647" s="182" t="s">
        <v>3179</v>
      </c>
      <c r="P647" s="182" t="s">
        <v>3179</v>
      </c>
      <c r="Q647" s="182" t="s">
        <v>1881</v>
      </c>
      <c r="R647" s="186">
        <f t="shared" si="88"/>
        <v>4.2783874996678274E-2</v>
      </c>
      <c r="S647" s="186">
        <f t="shared" si="89"/>
        <v>4.2783874996678274E-2</v>
      </c>
      <c r="T647" s="186">
        <f t="shared" si="90"/>
        <v>4.2783874996678274E-2</v>
      </c>
      <c r="U647" s="186">
        <f t="shared" si="91"/>
        <v>1.0263695698634946E-3</v>
      </c>
      <c r="V647" s="187" t="b">
        <f t="shared" si="82"/>
        <v>0</v>
      </c>
      <c r="W647" s="188" t="str">
        <f t="shared" si="83"/>
        <v>500</v>
      </c>
      <c r="X647" s="181" t="s">
        <v>3190</v>
      </c>
      <c r="Y647" s="181" t="b">
        <f t="shared" si="92"/>
        <v>1</v>
      </c>
    </row>
    <row r="648" spans="1:25" s="181" customFormat="1" ht="14.5">
      <c r="A648" s="181" t="s">
        <v>3192</v>
      </c>
      <c r="B648" s="182" t="s">
        <v>3193</v>
      </c>
      <c r="C648" s="182" t="s">
        <v>1877</v>
      </c>
      <c r="D648" s="183">
        <v>500112</v>
      </c>
      <c r="E648" s="184">
        <v>157</v>
      </c>
      <c r="F648" s="184">
        <v>157</v>
      </c>
      <c r="G648" s="184">
        <v>157</v>
      </c>
      <c r="H648" s="184">
        <v>157</v>
      </c>
      <c r="I648" s="184">
        <v>157</v>
      </c>
      <c r="J648" s="184">
        <v>157</v>
      </c>
      <c r="K648" s="184">
        <v>157</v>
      </c>
      <c r="L648" s="184">
        <v>157</v>
      </c>
      <c r="M648" s="185">
        <v>157</v>
      </c>
      <c r="N648" s="182" t="s">
        <v>3178</v>
      </c>
      <c r="O648" s="182" t="s">
        <v>3179</v>
      </c>
      <c r="P648" s="182" t="s">
        <v>3179</v>
      </c>
      <c r="Q648" s="182" t="s">
        <v>1886</v>
      </c>
      <c r="R648" s="186">
        <f t="shared" si="88"/>
        <v>2.0860460790305867E-2</v>
      </c>
      <c r="S648" s="186">
        <f t="shared" si="89"/>
        <v>2.0860460790305867E-2</v>
      </c>
      <c r="T648" s="186">
        <f t="shared" si="90"/>
        <v>2.0860460790305867E-2</v>
      </c>
      <c r="U648" s="186">
        <f t="shared" si="91"/>
        <v>5.0043485238685913E-4</v>
      </c>
      <c r="V648" s="187" t="b">
        <f t="shared" si="82"/>
        <v>0</v>
      </c>
      <c r="W648" s="188" t="str">
        <f t="shared" si="83"/>
        <v>500</v>
      </c>
      <c r="X648" s="181" t="s">
        <v>3192</v>
      </c>
      <c r="Y648" s="181" t="b">
        <f t="shared" si="92"/>
        <v>1</v>
      </c>
    </row>
    <row r="649" spans="1:25" s="181" customFormat="1" ht="14.5">
      <c r="A649" s="181" t="s">
        <v>3194</v>
      </c>
      <c r="B649" s="182" t="s">
        <v>3195</v>
      </c>
      <c r="C649" s="182" t="s">
        <v>1877</v>
      </c>
      <c r="D649" s="183">
        <v>500113</v>
      </c>
      <c r="E649" s="184">
        <v>47</v>
      </c>
      <c r="F649" s="184">
        <v>47</v>
      </c>
      <c r="G649" s="184">
        <v>47</v>
      </c>
      <c r="H649" s="184">
        <v>47</v>
      </c>
      <c r="I649" s="184">
        <v>46</v>
      </c>
      <c r="J649" s="184">
        <v>46</v>
      </c>
      <c r="K649" s="184">
        <v>46</v>
      </c>
      <c r="L649" s="184">
        <v>46</v>
      </c>
      <c r="M649" s="185">
        <v>46</v>
      </c>
      <c r="N649" s="182" t="s">
        <v>3178</v>
      </c>
      <c r="O649" s="182" t="s">
        <v>3179</v>
      </c>
      <c r="P649" s="182" t="s">
        <v>3179</v>
      </c>
      <c r="Q649" s="182" t="s">
        <v>1881</v>
      </c>
      <c r="R649" s="186">
        <f t="shared" si="88"/>
        <v>6.1119821423826102E-3</v>
      </c>
      <c r="S649" s="186">
        <f t="shared" si="89"/>
        <v>6.1119821423826102E-3</v>
      </c>
      <c r="T649" s="186">
        <f t="shared" si="90"/>
        <v>6.1119821423826102E-3</v>
      </c>
      <c r="U649" s="186">
        <f t="shared" si="91"/>
        <v>1.4662422426621352E-4</v>
      </c>
      <c r="V649" s="187" t="b">
        <f t="shared" si="82"/>
        <v>0</v>
      </c>
      <c r="W649" s="188" t="str">
        <f t="shared" si="83"/>
        <v>500</v>
      </c>
      <c r="X649" s="181" t="s">
        <v>3194</v>
      </c>
      <c r="Y649" s="181" t="b">
        <f t="shared" si="92"/>
        <v>1</v>
      </c>
    </row>
    <row r="650" spans="1:25" s="181" customFormat="1" ht="14.5">
      <c r="A650" s="181" t="s">
        <v>3196</v>
      </c>
      <c r="B650" s="182" t="s">
        <v>3197</v>
      </c>
      <c r="C650" s="182" t="s">
        <v>1877</v>
      </c>
      <c r="D650" s="183">
        <v>500115</v>
      </c>
      <c r="E650" s="184">
        <v>30</v>
      </c>
      <c r="F650" s="184">
        <v>30</v>
      </c>
      <c r="G650" s="184">
        <v>30</v>
      </c>
      <c r="H650" s="184">
        <v>30</v>
      </c>
      <c r="I650" s="184">
        <v>30</v>
      </c>
      <c r="J650" s="184">
        <v>30</v>
      </c>
      <c r="K650" s="184">
        <v>30</v>
      </c>
      <c r="L650" s="184">
        <v>30</v>
      </c>
      <c r="M650" s="185">
        <v>30</v>
      </c>
      <c r="N650" s="182" t="s">
        <v>3178</v>
      </c>
      <c r="O650" s="182" t="s">
        <v>3179</v>
      </c>
      <c r="P650" s="182" t="s">
        <v>3179</v>
      </c>
      <c r="Q650" s="182" t="s">
        <v>1881</v>
      </c>
      <c r="R650" s="186">
        <f t="shared" si="88"/>
        <v>3.9860753102495287E-3</v>
      </c>
      <c r="S650" s="186">
        <f t="shared" si="89"/>
        <v>3.9860753102495287E-3</v>
      </c>
      <c r="T650" s="186">
        <f t="shared" si="90"/>
        <v>3.9860753102495287E-3</v>
      </c>
      <c r="U650" s="186">
        <f t="shared" si="91"/>
        <v>9.562449408666098E-5</v>
      </c>
      <c r="V650" s="187" t="b">
        <f t="shared" si="82"/>
        <v>0</v>
      </c>
      <c r="W650" s="188" t="str">
        <f t="shared" si="83"/>
        <v>500</v>
      </c>
      <c r="X650" s="181" t="s">
        <v>3196</v>
      </c>
      <c r="Y650" s="181" t="b">
        <f t="shared" si="92"/>
        <v>1</v>
      </c>
    </row>
    <row r="651" spans="1:25" s="181" customFormat="1" ht="14.5">
      <c r="A651" s="181" t="s">
        <v>3198</v>
      </c>
      <c r="B651" s="182" t="s">
        <v>3199</v>
      </c>
      <c r="C651" s="182" t="s">
        <v>1877</v>
      </c>
      <c r="D651" s="183">
        <v>500116</v>
      </c>
      <c r="E651" s="184">
        <v>1142.5</v>
      </c>
      <c r="F651" s="184">
        <v>1144.5</v>
      </c>
      <c r="G651" s="184">
        <v>1146.5</v>
      </c>
      <c r="H651" s="184">
        <v>1150.5</v>
      </c>
      <c r="I651" s="184">
        <v>1150.5</v>
      </c>
      <c r="J651" s="184">
        <v>1154.5</v>
      </c>
      <c r="K651" s="184">
        <v>1152.5</v>
      </c>
      <c r="L651" s="184">
        <v>1151.5</v>
      </c>
      <c r="M651" s="185">
        <v>1151.5</v>
      </c>
      <c r="N651" s="182" t="s">
        <v>3178</v>
      </c>
      <c r="O651" s="182" t="s">
        <v>3179</v>
      </c>
      <c r="P651" s="182" t="s">
        <v>3179</v>
      </c>
      <c r="Q651" s="182" t="s">
        <v>1886</v>
      </c>
      <c r="R651" s="186">
        <f t="shared" si="88"/>
        <v>0.15299885732507773</v>
      </c>
      <c r="S651" s="186">
        <f t="shared" si="89"/>
        <v>0.15299885732507773</v>
      </c>
      <c r="T651" s="186">
        <f t="shared" si="90"/>
        <v>0.15299885732507773</v>
      </c>
      <c r="U651" s="186">
        <f t="shared" si="91"/>
        <v>3.6703868313596706E-3</v>
      </c>
      <c r="V651" s="187" t="b">
        <f t="shared" si="82"/>
        <v>0</v>
      </c>
      <c r="W651" s="188" t="str">
        <f t="shared" si="83"/>
        <v>500</v>
      </c>
      <c r="X651" s="181" t="s">
        <v>3198</v>
      </c>
      <c r="Y651" s="181" t="b">
        <f t="shared" si="92"/>
        <v>1</v>
      </c>
    </row>
    <row r="652" spans="1:25" s="181" customFormat="1" ht="14.5">
      <c r="A652" s="181" t="s">
        <v>3200</v>
      </c>
      <c r="B652" s="182" t="s">
        <v>3201</v>
      </c>
      <c r="C652" s="182" t="s">
        <v>1877</v>
      </c>
      <c r="D652" s="183">
        <v>500117</v>
      </c>
      <c r="E652" s="184">
        <v>144.5</v>
      </c>
      <c r="F652" s="184">
        <v>144.5</v>
      </c>
      <c r="G652" s="184">
        <v>146.5</v>
      </c>
      <c r="H652" s="184">
        <v>146.5</v>
      </c>
      <c r="I652" s="184">
        <v>146.5</v>
      </c>
      <c r="J652" s="184">
        <v>146.5</v>
      </c>
      <c r="K652" s="184">
        <v>146.5</v>
      </c>
      <c r="L652" s="184">
        <v>145.5</v>
      </c>
      <c r="M652" s="185">
        <v>145.5</v>
      </c>
      <c r="N652" s="182" t="s">
        <v>3178</v>
      </c>
      <c r="O652" s="182" t="s">
        <v>3179</v>
      </c>
      <c r="P652" s="182" t="s">
        <v>3179</v>
      </c>
      <c r="Q652" s="182" t="s">
        <v>1886</v>
      </c>
      <c r="R652" s="186">
        <f t="shared" si="88"/>
        <v>1.9332465254710211E-2</v>
      </c>
      <c r="S652" s="186">
        <f t="shared" si="89"/>
        <v>1.9332465254710211E-2</v>
      </c>
      <c r="T652" s="186">
        <f t="shared" si="90"/>
        <v>1.9332465254710211E-2</v>
      </c>
      <c r="U652" s="186">
        <f t="shared" si="91"/>
        <v>4.6377879632030579E-4</v>
      </c>
      <c r="V652" s="187" t="b">
        <f t="shared" si="82"/>
        <v>0</v>
      </c>
      <c r="W652" s="188" t="str">
        <f t="shared" si="83"/>
        <v>500</v>
      </c>
      <c r="X652" s="181" t="s">
        <v>3200</v>
      </c>
      <c r="Y652" s="181" t="b">
        <f t="shared" si="92"/>
        <v>1</v>
      </c>
    </row>
    <row r="653" spans="1:25" s="181" customFormat="1" ht="14.5">
      <c r="A653" s="181" t="s">
        <v>3202</v>
      </c>
      <c r="B653" s="182" t="s">
        <v>3203</v>
      </c>
      <c r="C653" s="182" t="s">
        <v>1877</v>
      </c>
      <c r="D653" s="183">
        <v>500118</v>
      </c>
      <c r="E653" s="184">
        <v>42</v>
      </c>
      <c r="F653" s="184">
        <v>41</v>
      </c>
      <c r="G653" s="184">
        <v>41</v>
      </c>
      <c r="H653" s="184">
        <v>41</v>
      </c>
      <c r="I653" s="184">
        <v>41</v>
      </c>
      <c r="J653" s="184">
        <v>41</v>
      </c>
      <c r="K653" s="184">
        <v>41</v>
      </c>
      <c r="L653" s="184">
        <v>41</v>
      </c>
      <c r="M653" s="185">
        <v>41</v>
      </c>
      <c r="N653" s="182" t="s">
        <v>3178</v>
      </c>
      <c r="O653" s="182" t="s">
        <v>3179</v>
      </c>
      <c r="P653" s="182" t="s">
        <v>3179</v>
      </c>
      <c r="Q653" s="182" t="s">
        <v>1886</v>
      </c>
      <c r="R653" s="186">
        <f t="shared" si="88"/>
        <v>5.4476362573410222E-3</v>
      </c>
      <c r="S653" s="186">
        <f t="shared" si="89"/>
        <v>5.4476362573410222E-3</v>
      </c>
      <c r="T653" s="186">
        <f t="shared" si="90"/>
        <v>5.4476362573410222E-3</v>
      </c>
      <c r="U653" s="186">
        <f t="shared" si="91"/>
        <v>1.3068680858510334E-4</v>
      </c>
      <c r="V653" s="187" t="b">
        <f t="shared" si="82"/>
        <v>0</v>
      </c>
      <c r="W653" s="188" t="str">
        <f t="shared" si="83"/>
        <v>500</v>
      </c>
      <c r="X653" s="181" t="s">
        <v>3202</v>
      </c>
      <c r="Y653" s="181" t="b">
        <f t="shared" si="92"/>
        <v>1</v>
      </c>
    </row>
    <row r="654" spans="1:25" s="181" customFormat="1" ht="14.5">
      <c r="A654" s="181" t="s">
        <v>3204</v>
      </c>
      <c r="B654" s="182" t="s">
        <v>3205</v>
      </c>
      <c r="C654" s="182" t="s">
        <v>1877</v>
      </c>
      <c r="D654" s="183">
        <v>500119</v>
      </c>
      <c r="E654" s="184">
        <v>199.5</v>
      </c>
      <c r="F654" s="184">
        <v>200.5</v>
      </c>
      <c r="G654" s="184">
        <v>202.5</v>
      </c>
      <c r="H654" s="184">
        <v>202.5</v>
      </c>
      <c r="I654" s="184">
        <v>203.5</v>
      </c>
      <c r="J654" s="184">
        <v>211.5</v>
      </c>
      <c r="K654" s="184">
        <v>212.5</v>
      </c>
      <c r="L654" s="184">
        <v>211.5</v>
      </c>
      <c r="M654" s="185">
        <v>213.5</v>
      </c>
      <c r="N654" s="182" t="s">
        <v>3178</v>
      </c>
      <c r="O654" s="182" t="s">
        <v>3179</v>
      </c>
      <c r="P654" s="182" t="s">
        <v>3179</v>
      </c>
      <c r="Q654" s="182" t="s">
        <v>1886</v>
      </c>
      <c r="R654" s="186">
        <f t="shared" si="88"/>
        <v>2.8367569291275811E-2</v>
      </c>
      <c r="S654" s="186">
        <f t="shared" si="89"/>
        <v>2.8367569291275811E-2</v>
      </c>
      <c r="T654" s="186">
        <f t="shared" si="90"/>
        <v>2.8367569291275811E-2</v>
      </c>
      <c r="U654" s="186">
        <f t="shared" si="91"/>
        <v>6.8052764958340399E-4</v>
      </c>
      <c r="V654" s="187" t="b">
        <f t="shared" ref="V654:V667" si="93">IF(AND($W$1=856,$P654="MD"),TRUE,IF($W$1=LEFT($D654,3),TRUE,FALSE))</f>
        <v>0</v>
      </c>
      <c r="W654" s="188" t="str">
        <f t="shared" ref="W654:W666" si="94">+LEFT(D654,3)</f>
        <v>500</v>
      </c>
      <c r="X654" s="181" t="s">
        <v>3204</v>
      </c>
      <c r="Y654" s="181" t="b">
        <f t="shared" si="92"/>
        <v>1</v>
      </c>
    </row>
    <row r="655" spans="1:25" s="181" customFormat="1" ht="14.5">
      <c r="A655" s="181" t="s">
        <v>3206</v>
      </c>
      <c r="B655" s="182" t="s">
        <v>3207</v>
      </c>
      <c r="C655" s="182" t="s">
        <v>1877</v>
      </c>
      <c r="D655" s="183">
        <v>500120</v>
      </c>
      <c r="E655" s="184">
        <v>162</v>
      </c>
      <c r="F655" s="184">
        <v>164</v>
      </c>
      <c r="G655" s="184">
        <v>165</v>
      </c>
      <c r="H655" s="184">
        <v>165</v>
      </c>
      <c r="I655" s="184">
        <v>166</v>
      </c>
      <c r="J655" s="184">
        <v>166</v>
      </c>
      <c r="K655" s="184">
        <v>166</v>
      </c>
      <c r="L655" s="184">
        <v>165</v>
      </c>
      <c r="M655" s="185">
        <v>167</v>
      </c>
      <c r="N655" s="182" t="s">
        <v>3178</v>
      </c>
      <c r="O655" s="182" t="s">
        <v>3179</v>
      </c>
      <c r="P655" s="182" t="s">
        <v>3179</v>
      </c>
      <c r="Q655" s="182" t="s">
        <v>1881</v>
      </c>
      <c r="R655" s="186">
        <f t="shared" si="88"/>
        <v>2.2189152560389041E-2</v>
      </c>
      <c r="S655" s="186">
        <f t="shared" si="89"/>
        <v>2.2189152560389041E-2</v>
      </c>
      <c r="T655" s="186">
        <f t="shared" si="90"/>
        <v>2.2189152560389041E-2</v>
      </c>
      <c r="U655" s="186">
        <f t="shared" si="91"/>
        <v>5.3230968374907951E-4</v>
      </c>
      <c r="V655" s="187" t="b">
        <f t="shared" si="93"/>
        <v>0</v>
      </c>
      <c r="W655" s="188" t="str">
        <f t="shared" si="94"/>
        <v>500</v>
      </c>
      <c r="X655" s="181" t="s">
        <v>3206</v>
      </c>
      <c r="Y655" s="181" t="b">
        <f t="shared" si="92"/>
        <v>1</v>
      </c>
    </row>
    <row r="656" spans="1:25" s="181" customFormat="1" ht="14.5">
      <c r="A656" s="181" t="s">
        <v>3208</v>
      </c>
      <c r="B656" s="182" t="s">
        <v>3209</v>
      </c>
      <c r="C656" s="182" t="s">
        <v>1877</v>
      </c>
      <c r="D656" s="183">
        <v>500122</v>
      </c>
      <c r="E656" s="184">
        <v>116</v>
      </c>
      <c r="F656" s="184">
        <v>116</v>
      </c>
      <c r="G656" s="184">
        <v>117</v>
      </c>
      <c r="H656" s="184">
        <v>117</v>
      </c>
      <c r="I656" s="184">
        <v>117</v>
      </c>
      <c r="J656" s="184">
        <v>116</v>
      </c>
      <c r="K656" s="184">
        <v>117</v>
      </c>
      <c r="L656" s="184">
        <v>117</v>
      </c>
      <c r="M656" s="185">
        <v>117</v>
      </c>
      <c r="N656" s="182" t="s">
        <v>3178</v>
      </c>
      <c r="O656" s="182" t="s">
        <v>3179</v>
      </c>
      <c r="P656" s="182" t="s">
        <v>3179</v>
      </c>
      <c r="Q656" s="182" t="s">
        <v>1886</v>
      </c>
      <c r="R656" s="186">
        <f t="shared" si="88"/>
        <v>1.5545693709973161E-2</v>
      </c>
      <c r="S656" s="186">
        <f t="shared" si="89"/>
        <v>1.5545693709973161E-2</v>
      </c>
      <c r="T656" s="186">
        <f t="shared" si="90"/>
        <v>1.5545693709973161E-2</v>
      </c>
      <c r="U656" s="186">
        <f t="shared" si="91"/>
        <v>3.7293552693797781E-4</v>
      </c>
      <c r="V656" s="187" t="b">
        <f t="shared" si="93"/>
        <v>0</v>
      </c>
      <c r="W656" s="188" t="str">
        <f t="shared" si="94"/>
        <v>500</v>
      </c>
      <c r="X656" s="181" t="s">
        <v>3208</v>
      </c>
      <c r="Y656" s="181" t="b">
        <f t="shared" si="92"/>
        <v>1</v>
      </c>
    </row>
    <row r="657" spans="1:25" s="181" customFormat="1" ht="14.5">
      <c r="A657" s="181" t="s">
        <v>3210</v>
      </c>
      <c r="B657" s="182" t="s">
        <v>3211</v>
      </c>
      <c r="C657" s="182" t="s">
        <v>1877</v>
      </c>
      <c r="D657" s="183">
        <v>500124</v>
      </c>
      <c r="E657" s="184">
        <v>74</v>
      </c>
      <c r="F657" s="184">
        <v>75</v>
      </c>
      <c r="G657" s="184">
        <v>75</v>
      </c>
      <c r="H657" s="184">
        <v>76</v>
      </c>
      <c r="I657" s="184">
        <v>76</v>
      </c>
      <c r="J657" s="184">
        <v>76</v>
      </c>
      <c r="K657" s="184">
        <v>78</v>
      </c>
      <c r="L657" s="184">
        <v>77</v>
      </c>
      <c r="M657" s="185">
        <v>80</v>
      </c>
      <c r="N657" s="182" t="s">
        <v>3178</v>
      </c>
      <c r="O657" s="182" t="s">
        <v>3179</v>
      </c>
      <c r="P657" s="182" t="s">
        <v>3179</v>
      </c>
      <c r="Q657" s="182" t="s">
        <v>1886</v>
      </c>
      <c r="R657" s="186">
        <f t="shared" si="88"/>
        <v>1.0629534160665409E-2</v>
      </c>
      <c r="S657" s="186">
        <f t="shared" si="89"/>
        <v>1.0629534160665409E-2</v>
      </c>
      <c r="T657" s="186">
        <f t="shared" si="90"/>
        <v>1.0629534160665409E-2</v>
      </c>
      <c r="U657" s="186">
        <f t="shared" si="91"/>
        <v>2.549986508977626E-4</v>
      </c>
      <c r="V657" s="187" t="b">
        <f t="shared" si="93"/>
        <v>0</v>
      </c>
      <c r="W657" s="188" t="str">
        <f t="shared" si="94"/>
        <v>500</v>
      </c>
      <c r="X657" s="181" t="s">
        <v>3210</v>
      </c>
      <c r="Y657" s="181" t="b">
        <f t="shared" si="92"/>
        <v>1</v>
      </c>
    </row>
    <row r="658" spans="1:25" s="181" customFormat="1" ht="14.5">
      <c r="A658" s="181" t="s">
        <v>3212</v>
      </c>
      <c r="B658" s="182" t="s">
        <v>3213</v>
      </c>
      <c r="C658" s="182" t="s">
        <v>1877</v>
      </c>
      <c r="D658" s="183">
        <v>500126</v>
      </c>
      <c r="E658" s="184">
        <v>497.5</v>
      </c>
      <c r="F658" s="184">
        <v>503.5</v>
      </c>
      <c r="G658" s="184">
        <v>506.5</v>
      </c>
      <c r="H658" s="184">
        <v>508.5</v>
      </c>
      <c r="I658" s="184">
        <v>514</v>
      </c>
      <c r="J658" s="184">
        <v>512.5</v>
      </c>
      <c r="K658" s="184">
        <v>516.5</v>
      </c>
      <c r="L658" s="184">
        <v>519.5</v>
      </c>
      <c r="M658" s="185">
        <v>520.5</v>
      </c>
      <c r="N658" s="182" t="s">
        <v>3178</v>
      </c>
      <c r="O658" s="182" t="s">
        <v>3179</v>
      </c>
      <c r="P658" s="182" t="s">
        <v>3179</v>
      </c>
      <c r="Q658" s="182" t="s">
        <v>1886</v>
      </c>
      <c r="R658" s="186">
        <f t="shared" si="88"/>
        <v>6.9158406632829322E-2</v>
      </c>
      <c r="S658" s="186">
        <f t="shared" si="89"/>
        <v>6.9158406632829322E-2</v>
      </c>
      <c r="T658" s="186">
        <f t="shared" si="90"/>
        <v>6.9158406632829322E-2</v>
      </c>
      <c r="U658" s="186">
        <f t="shared" si="91"/>
        <v>1.6590849724035682E-3</v>
      </c>
      <c r="V658" s="187" t="b">
        <f t="shared" si="93"/>
        <v>0</v>
      </c>
      <c r="W658" s="188" t="str">
        <f t="shared" si="94"/>
        <v>500</v>
      </c>
      <c r="X658" s="174" t="s">
        <v>3212</v>
      </c>
      <c r="Y658" s="181" t="b">
        <f t="shared" si="92"/>
        <v>1</v>
      </c>
    </row>
    <row r="659" spans="1:25" s="181" customFormat="1" ht="14.5">
      <c r="A659" s="181" t="s">
        <v>3214</v>
      </c>
      <c r="B659" s="182" t="s">
        <v>3215</v>
      </c>
      <c r="C659" s="182" t="s">
        <v>1877</v>
      </c>
      <c r="D659" s="183">
        <v>500127</v>
      </c>
      <c r="E659" s="184">
        <v>96.5</v>
      </c>
      <c r="F659" s="184">
        <v>99.5</v>
      </c>
      <c r="G659" s="184">
        <v>98.5</v>
      </c>
      <c r="H659" s="184">
        <v>99.5</v>
      </c>
      <c r="I659" s="184">
        <v>102.5</v>
      </c>
      <c r="J659" s="184">
        <v>104.5</v>
      </c>
      <c r="K659" s="184">
        <v>104.5</v>
      </c>
      <c r="L659" s="184">
        <v>105.5</v>
      </c>
      <c r="M659" s="185">
        <v>108.5</v>
      </c>
      <c r="N659" s="182" t="s">
        <v>3178</v>
      </c>
      <c r="O659" s="182" t="s">
        <v>3179</v>
      </c>
      <c r="P659" s="182" t="s">
        <v>3179</v>
      </c>
      <c r="Q659" s="182" t="s">
        <v>1886</v>
      </c>
      <c r="R659" s="186">
        <f t="shared" si="88"/>
        <v>1.4416305705402461E-2</v>
      </c>
      <c r="S659" s="186">
        <f t="shared" si="89"/>
        <v>1.4416305705402461E-2</v>
      </c>
      <c r="T659" s="186">
        <f t="shared" si="90"/>
        <v>1.4416305705402461E-2</v>
      </c>
      <c r="U659" s="186">
        <f t="shared" si="91"/>
        <v>3.4584192028009057E-4</v>
      </c>
      <c r="V659" s="187" t="b">
        <f t="shared" si="93"/>
        <v>0</v>
      </c>
      <c r="W659" s="188" t="str">
        <f t="shared" si="94"/>
        <v>500</v>
      </c>
      <c r="X659" s="174" t="s">
        <v>3214</v>
      </c>
      <c r="Y659" s="181" t="b">
        <f t="shared" si="92"/>
        <v>1</v>
      </c>
    </row>
    <row r="660" spans="1:25" s="181" customFormat="1" ht="14.5">
      <c r="A660" s="181" t="s">
        <v>3216</v>
      </c>
      <c r="B660" s="182" t="s">
        <v>3217</v>
      </c>
      <c r="C660" s="182" t="s">
        <v>1877</v>
      </c>
      <c r="D660" s="183">
        <v>500128</v>
      </c>
      <c r="E660" s="184">
        <v>30</v>
      </c>
      <c r="F660" s="184">
        <v>31</v>
      </c>
      <c r="G660" s="184">
        <v>31</v>
      </c>
      <c r="H660" s="184">
        <v>31</v>
      </c>
      <c r="I660" s="184">
        <v>31</v>
      </c>
      <c r="J660" s="184">
        <v>31</v>
      </c>
      <c r="K660" s="184">
        <v>31</v>
      </c>
      <c r="L660" s="184">
        <v>31</v>
      </c>
      <c r="M660" s="185">
        <v>31</v>
      </c>
      <c r="N660" s="182" t="s">
        <v>3178</v>
      </c>
      <c r="O660" s="182" t="s">
        <v>3179</v>
      </c>
      <c r="P660" s="182" t="s">
        <v>3179</v>
      </c>
      <c r="Q660" s="182" t="s">
        <v>1886</v>
      </c>
      <c r="R660" s="186">
        <f t="shared" si="88"/>
        <v>4.1189444872578463E-3</v>
      </c>
      <c r="S660" s="186">
        <f t="shared" si="89"/>
        <v>4.1189444872578463E-3</v>
      </c>
      <c r="T660" s="186">
        <f t="shared" si="90"/>
        <v>4.1189444872578463E-3</v>
      </c>
      <c r="U660" s="186">
        <f t="shared" si="91"/>
        <v>9.8811977222883017E-5</v>
      </c>
      <c r="V660" s="187" t="b">
        <f t="shared" si="93"/>
        <v>0</v>
      </c>
      <c r="W660" s="188" t="str">
        <f t="shared" si="94"/>
        <v>500</v>
      </c>
      <c r="X660" s="174" t="s">
        <v>3216</v>
      </c>
      <c r="Y660" s="181" t="b">
        <f t="shared" si="92"/>
        <v>1</v>
      </c>
    </row>
    <row r="661" spans="1:25" s="181" customFormat="1" ht="14.5">
      <c r="A661" s="181" t="s">
        <v>3218</v>
      </c>
      <c r="B661" s="182" t="s">
        <v>3219</v>
      </c>
      <c r="C661" s="182" t="s">
        <v>1877</v>
      </c>
      <c r="D661" s="183">
        <v>500132</v>
      </c>
      <c r="E661" s="184">
        <v>1</v>
      </c>
      <c r="F661" s="184">
        <v>1</v>
      </c>
      <c r="G661" s="184">
        <v>1</v>
      </c>
      <c r="H661" s="184">
        <v>1</v>
      </c>
      <c r="I661" s="184">
        <v>1</v>
      </c>
      <c r="J661" s="184">
        <v>1</v>
      </c>
      <c r="K661" s="184">
        <v>1</v>
      </c>
      <c r="L661" s="184">
        <v>1</v>
      </c>
      <c r="M661" s="185">
        <v>1</v>
      </c>
      <c r="N661" s="182" t="s">
        <v>3178</v>
      </c>
      <c r="O661" s="182" t="s">
        <v>3179</v>
      </c>
      <c r="P661" s="182" t="s">
        <v>3179</v>
      </c>
      <c r="Q661" s="182" t="s">
        <v>1886</v>
      </c>
      <c r="R661" s="186">
        <f t="shared" si="88"/>
        <v>1.3286917700831762E-4</v>
      </c>
      <c r="S661" s="186">
        <f t="shared" si="89"/>
        <v>1.3286917700831762E-4</v>
      </c>
      <c r="T661" s="186">
        <f t="shared" si="90"/>
        <v>1.3286917700831762E-4</v>
      </c>
      <c r="U661" s="186">
        <f t="shared" si="91"/>
        <v>3.187483136222033E-6</v>
      </c>
      <c r="V661" s="187" t="b">
        <f t="shared" si="93"/>
        <v>0</v>
      </c>
      <c r="W661" s="188" t="str">
        <f t="shared" si="94"/>
        <v>500</v>
      </c>
      <c r="X661" s="174" t="s">
        <v>3218</v>
      </c>
      <c r="Y661" s="181" t="b">
        <f t="shared" si="92"/>
        <v>1</v>
      </c>
    </row>
    <row r="662" spans="1:25" s="181" customFormat="1" ht="14.5">
      <c r="A662" s="181" t="s">
        <v>3220</v>
      </c>
      <c r="B662" s="182" t="s">
        <v>3221</v>
      </c>
      <c r="C662" s="182" t="s">
        <v>1877</v>
      </c>
      <c r="D662" s="183">
        <v>500133</v>
      </c>
      <c r="E662" s="184">
        <v>104.5</v>
      </c>
      <c r="F662" s="184">
        <v>104.5</v>
      </c>
      <c r="G662" s="184">
        <v>104.5</v>
      </c>
      <c r="H662" s="184">
        <v>104.5</v>
      </c>
      <c r="I662" s="184">
        <v>104.5</v>
      </c>
      <c r="J662" s="184">
        <v>104.5</v>
      </c>
      <c r="K662" s="184">
        <v>104.5</v>
      </c>
      <c r="L662" s="184">
        <v>104.5</v>
      </c>
      <c r="M662" s="185">
        <v>104.5</v>
      </c>
      <c r="N662" s="182" t="s">
        <v>3178</v>
      </c>
      <c r="O662" s="182" t="s">
        <v>3179</v>
      </c>
      <c r="P662" s="182" t="s">
        <v>3179</v>
      </c>
      <c r="Q662" s="182" t="s">
        <v>1881</v>
      </c>
      <c r="R662" s="186">
        <f t="shared" si="88"/>
        <v>1.3884828997369191E-2</v>
      </c>
      <c r="S662" s="186">
        <f t="shared" si="89"/>
        <v>1.3884828997369191E-2</v>
      </c>
      <c r="T662" s="186">
        <f t="shared" si="90"/>
        <v>1.3884828997369191E-2</v>
      </c>
      <c r="U662" s="186">
        <f t="shared" si="91"/>
        <v>3.3309198773520243E-4</v>
      </c>
      <c r="V662" s="187" t="b">
        <f t="shared" si="93"/>
        <v>0</v>
      </c>
      <c r="W662" s="188" t="str">
        <f t="shared" si="94"/>
        <v>500</v>
      </c>
      <c r="X662" s="174" t="s">
        <v>3220</v>
      </c>
      <c r="Y662" s="181" t="b">
        <f t="shared" si="92"/>
        <v>1</v>
      </c>
    </row>
    <row r="663" spans="1:25" s="181" customFormat="1" ht="14.5">
      <c r="A663" s="181" t="s">
        <v>3222</v>
      </c>
      <c r="B663" s="182" t="s">
        <v>3223</v>
      </c>
      <c r="C663" s="182" t="s">
        <v>1877</v>
      </c>
      <c r="D663" s="183">
        <v>501101</v>
      </c>
      <c r="E663" s="184">
        <v>856.5</v>
      </c>
      <c r="F663" s="184">
        <v>852.5</v>
      </c>
      <c r="G663" s="184">
        <v>850.5</v>
      </c>
      <c r="H663" s="184">
        <v>858.5</v>
      </c>
      <c r="I663" s="184">
        <v>862.5</v>
      </c>
      <c r="J663" s="184">
        <v>866.5</v>
      </c>
      <c r="K663" s="184">
        <v>866.5</v>
      </c>
      <c r="L663" s="184">
        <v>861.5</v>
      </c>
      <c r="M663" s="185">
        <v>861.5</v>
      </c>
      <c r="N663" s="182" t="s">
        <v>3178</v>
      </c>
      <c r="O663" s="182" t="s">
        <v>3179</v>
      </c>
      <c r="P663" s="182" t="s">
        <v>3179</v>
      </c>
      <c r="Q663" s="182" t="s">
        <v>1886</v>
      </c>
      <c r="R663" s="186">
        <f t="shared" si="88"/>
        <v>0.11446679599266563</v>
      </c>
      <c r="S663" s="186">
        <f t="shared" si="89"/>
        <v>0.11446679599266563</v>
      </c>
      <c r="T663" s="186">
        <f t="shared" si="90"/>
        <v>0.11446679599266563</v>
      </c>
      <c r="U663" s="186">
        <f t="shared" si="91"/>
        <v>2.7460167218552813E-3</v>
      </c>
      <c r="V663" s="187" t="b">
        <f t="shared" si="93"/>
        <v>0</v>
      </c>
      <c r="W663" s="188" t="str">
        <f t="shared" si="94"/>
        <v>501</v>
      </c>
      <c r="X663" s="174" t="s">
        <v>3222</v>
      </c>
      <c r="Y663" s="181" t="b">
        <f t="shared" si="92"/>
        <v>1</v>
      </c>
    </row>
    <row r="664" spans="1:25" s="181" customFormat="1" ht="14.5">
      <c r="A664" s="181" t="s">
        <v>3224</v>
      </c>
      <c r="B664" s="182" t="s">
        <v>3225</v>
      </c>
      <c r="C664" s="182" t="s">
        <v>1877</v>
      </c>
      <c r="D664" s="183">
        <v>501102</v>
      </c>
      <c r="E664" s="184">
        <v>267</v>
      </c>
      <c r="F664" s="184">
        <v>267</v>
      </c>
      <c r="G664" s="184">
        <v>267</v>
      </c>
      <c r="H664" s="184">
        <v>267</v>
      </c>
      <c r="I664" s="184">
        <v>267</v>
      </c>
      <c r="J664" s="184">
        <v>267</v>
      </c>
      <c r="K664" s="184">
        <v>267</v>
      </c>
      <c r="L664" s="184">
        <v>267</v>
      </c>
      <c r="M664" s="185">
        <v>267</v>
      </c>
      <c r="N664" s="182" t="s">
        <v>3178</v>
      </c>
      <c r="O664" s="182" t="s">
        <v>3179</v>
      </c>
      <c r="P664" s="182" t="s">
        <v>3179</v>
      </c>
      <c r="Q664" s="182" t="s">
        <v>3226</v>
      </c>
      <c r="R664" s="186">
        <f t="shared" si="88"/>
        <v>3.54760702612208E-2</v>
      </c>
      <c r="S664" s="186">
        <f t="shared" si="89"/>
        <v>3.54760702612208E-2</v>
      </c>
      <c r="T664" s="186">
        <f t="shared" si="90"/>
        <v>3.54760702612208E-2</v>
      </c>
      <c r="U664" s="186">
        <f t="shared" si="91"/>
        <v>8.5105799737128279E-4</v>
      </c>
      <c r="V664" s="187" t="b">
        <f t="shared" si="93"/>
        <v>0</v>
      </c>
      <c r="W664" s="188" t="str">
        <f t="shared" si="94"/>
        <v>501</v>
      </c>
      <c r="X664" s="174" t="s">
        <v>3224</v>
      </c>
      <c r="Y664" s="181" t="b">
        <f t="shared" si="92"/>
        <v>1</v>
      </c>
    </row>
    <row r="665" spans="1:25" s="181" customFormat="1" ht="14.5">
      <c r="B665" s="182"/>
      <c r="C665" s="182"/>
      <c r="D665" s="183"/>
      <c r="E665" s="184">
        <v>11</v>
      </c>
      <c r="F665" s="184">
        <v>13</v>
      </c>
      <c r="G665" s="184">
        <v>14</v>
      </c>
      <c r="H665" s="184">
        <v>14</v>
      </c>
      <c r="I665" s="184">
        <v>15</v>
      </c>
      <c r="J665" s="184">
        <v>16</v>
      </c>
      <c r="K665" s="184">
        <v>18</v>
      </c>
      <c r="L665" s="184">
        <v>18</v>
      </c>
      <c r="M665" s="185">
        <v>18</v>
      </c>
      <c r="N665" s="182" t="s">
        <v>3178</v>
      </c>
      <c r="O665" s="182" t="s">
        <v>3179</v>
      </c>
      <c r="P665" s="182" t="s">
        <v>3179</v>
      </c>
      <c r="Q665" s="182" t="s">
        <v>1886</v>
      </c>
      <c r="R665" s="186">
        <f t="shared" si="88"/>
        <v>2.3916451861497171E-3</v>
      </c>
      <c r="S665" s="186">
        <f t="shared" si="89"/>
        <v>2.3916451861497171E-3</v>
      </c>
      <c r="T665" s="186">
        <f t="shared" si="90"/>
        <v>2.3916451861497171E-3</v>
      </c>
      <c r="U665" s="186">
        <f t="shared" si="91"/>
        <v>5.7374696451996588E-5</v>
      </c>
      <c r="V665" s="187" t="b">
        <f t="shared" si="93"/>
        <v>0</v>
      </c>
      <c r="W665" s="188" t="str">
        <f t="shared" si="94"/>
        <v/>
      </c>
      <c r="X665" s="174" t="s">
        <v>3227</v>
      </c>
      <c r="Y665" s="181" t="b">
        <f t="shared" si="92"/>
        <v>0</v>
      </c>
    </row>
    <row r="666" spans="1:25" s="181" customFormat="1" ht="14.5">
      <c r="A666" s="181" t="s">
        <v>3228</v>
      </c>
      <c r="B666" s="182" t="s">
        <v>3229</v>
      </c>
      <c r="C666" s="182" t="s">
        <v>1877</v>
      </c>
      <c r="D666" s="183">
        <v>500137</v>
      </c>
      <c r="E666" s="184">
        <v>70</v>
      </c>
      <c r="F666" s="184">
        <v>70</v>
      </c>
      <c r="G666" s="184">
        <v>70</v>
      </c>
      <c r="H666" s="184">
        <v>70</v>
      </c>
      <c r="I666" s="184">
        <v>70</v>
      </c>
      <c r="J666" s="184">
        <v>70</v>
      </c>
      <c r="K666" s="184">
        <v>70</v>
      </c>
      <c r="L666" s="184">
        <v>70</v>
      </c>
      <c r="M666" s="185">
        <v>70</v>
      </c>
      <c r="N666" s="182" t="s">
        <v>3178</v>
      </c>
      <c r="O666" s="182" t="s">
        <v>3179</v>
      </c>
      <c r="P666" s="182" t="s">
        <v>3179</v>
      </c>
      <c r="Q666" s="182" t="s">
        <v>1886</v>
      </c>
      <c r="R666" s="186">
        <f t="shared" si="88"/>
        <v>9.3008423905822334E-3</v>
      </c>
      <c r="S666" s="186">
        <f t="shared" si="89"/>
        <v>9.3008423905822334E-3</v>
      </c>
      <c r="T666" s="186">
        <f t="shared" si="90"/>
        <v>9.3008423905822334E-3</v>
      </c>
      <c r="U666" s="186">
        <f t="shared" si="91"/>
        <v>2.2312381953554231E-4</v>
      </c>
      <c r="V666" s="187" t="b">
        <f t="shared" si="93"/>
        <v>0</v>
      </c>
      <c r="W666" s="188" t="str">
        <f t="shared" si="94"/>
        <v>500</v>
      </c>
      <c r="X666" s="174" t="s">
        <v>3228</v>
      </c>
      <c r="Y666" s="181" t="b">
        <f t="shared" si="92"/>
        <v>1</v>
      </c>
    </row>
    <row r="667" spans="1:25" s="181" customFormat="1" ht="14.5">
      <c r="B667" s="182"/>
      <c r="C667" s="182"/>
      <c r="D667" s="183"/>
      <c r="E667" s="184"/>
      <c r="F667" s="184"/>
      <c r="G667" s="184"/>
      <c r="H667" s="184"/>
      <c r="I667" s="184"/>
      <c r="J667" s="184">
        <v>152</v>
      </c>
      <c r="K667" s="184">
        <v>151</v>
      </c>
      <c r="L667" s="184">
        <v>151</v>
      </c>
      <c r="M667" s="185">
        <v>151</v>
      </c>
      <c r="N667" s="182" t="s">
        <v>3178</v>
      </c>
      <c r="O667" s="182" t="s">
        <v>3179</v>
      </c>
      <c r="P667" s="182" t="s">
        <v>3179</v>
      </c>
      <c r="Q667" s="182" t="s">
        <v>1886</v>
      </c>
      <c r="R667" s="186">
        <f t="shared" si="88"/>
        <v>2.0063245728255959E-2</v>
      </c>
      <c r="S667" s="186">
        <f t="shared" si="89"/>
        <v>2.0063245728255959E-2</v>
      </c>
      <c r="T667" s="186">
        <f t="shared" si="90"/>
        <v>2.0063245728255959E-2</v>
      </c>
      <c r="U667" s="186">
        <f t="shared" si="91"/>
        <v>4.8130995356952697E-4</v>
      </c>
      <c r="V667" s="187" t="b">
        <f t="shared" si="93"/>
        <v>0</v>
      </c>
      <c r="W667" s="188"/>
      <c r="X667" s="174" t="s">
        <v>3230</v>
      </c>
      <c r="Y667" s="181" t="b">
        <f t="shared" si="92"/>
        <v>0</v>
      </c>
    </row>
    <row r="668" spans="1:25">
      <c r="E668" s="202"/>
      <c r="F668" s="202"/>
      <c r="G668" s="202"/>
      <c r="H668" s="202"/>
      <c r="I668" s="202"/>
      <c r="J668" s="202"/>
      <c r="K668" s="202"/>
      <c r="L668" s="202"/>
      <c r="M668" s="203"/>
      <c r="N668" s="204"/>
    </row>
    <row r="669" spans="1:25" ht="13.5" thickBot="1">
      <c r="E669" s="205">
        <f>SUM(E2:E668)</f>
        <v>308672.50999999983</v>
      </c>
      <c r="F669" s="205">
        <f>SUM(F2:F668)</f>
        <v>309390.0799999999</v>
      </c>
      <c r="G669" s="205">
        <f>SUM(G2:G668)</f>
        <v>309722.24999999994</v>
      </c>
      <c r="H669" s="205">
        <f>SUM(H2:H668)</f>
        <v>310192.15000000002</v>
      </c>
      <c r="I669" s="205">
        <f>SUM(I2:I668)</f>
        <v>310666.64999999991</v>
      </c>
      <c r="J669" s="205"/>
      <c r="K669" s="205"/>
      <c r="L669" s="205"/>
      <c r="M669" s="206">
        <f>SUM(M2:M668)</f>
        <v>313727.14999999997</v>
      </c>
    </row>
    <row r="670" spans="1:25" ht="13.5" thickTop="1">
      <c r="E670" s="195"/>
      <c r="F670" s="195"/>
      <c r="G670" s="195"/>
      <c r="H670" s="195"/>
      <c r="I670" s="195"/>
      <c r="J670" s="195"/>
      <c r="K670" s="195"/>
      <c r="L670" s="195"/>
    </row>
    <row r="671" spans="1:25">
      <c r="E671" s="208">
        <v>303573.51</v>
      </c>
      <c r="F671" s="208">
        <v>303877.21000000002</v>
      </c>
      <c r="G671" s="208">
        <v>304535.20999999996</v>
      </c>
      <c r="H671" s="208">
        <v>305088.21000000002</v>
      </c>
      <c r="I671" s="208">
        <v>305710.8600000001</v>
      </c>
      <c r="J671" s="208"/>
      <c r="K671" s="208"/>
      <c r="L671" s="208"/>
      <c r="M671" s="207">
        <v>306991.85999999987</v>
      </c>
    </row>
    <row r="672" spans="1:25">
      <c r="E672" s="208">
        <f>+E669-E671</f>
        <v>5098.9999999998254</v>
      </c>
      <c r="F672" s="208">
        <f t="shared" ref="F672:M672" si="95">+F669-F671</f>
        <v>5512.8699999998789</v>
      </c>
      <c r="G672" s="208">
        <f t="shared" si="95"/>
        <v>5187.039999999979</v>
      </c>
      <c r="H672" s="208">
        <f t="shared" si="95"/>
        <v>5103.9400000000023</v>
      </c>
      <c r="I672" s="208">
        <f t="shared" si="95"/>
        <v>4955.7899999998044</v>
      </c>
      <c r="J672" s="208"/>
      <c r="K672" s="208"/>
      <c r="L672" s="208"/>
      <c r="M672" s="207">
        <f t="shared" si="95"/>
        <v>6735.2900000000955</v>
      </c>
    </row>
    <row r="674" spans="4:25">
      <c r="E674" s="204" t="s">
        <v>3231</v>
      </c>
    </row>
    <row r="675" spans="4:25" ht="14.5">
      <c r="E675" s="204" t="s">
        <v>2</v>
      </c>
      <c r="F675" s="204" t="s">
        <v>76</v>
      </c>
      <c r="G675" s="204" t="s">
        <v>3232</v>
      </c>
      <c r="H675" s="204" t="s">
        <v>3233</v>
      </c>
      <c r="I675" s="209" t="s">
        <v>3234</v>
      </c>
      <c r="Y675" s="181"/>
    </row>
    <row r="676" spans="4:25" ht="14.5">
      <c r="D676" s="174">
        <v>150</v>
      </c>
      <c r="E676" s="204">
        <f>M201</f>
        <v>3209</v>
      </c>
      <c r="F676" s="204">
        <f>M202</f>
        <v>3174</v>
      </c>
      <c r="G676" s="210">
        <f>E676/SUM($E676:$F676)</f>
        <v>0.50274165752780819</v>
      </c>
      <c r="H676" s="210">
        <f>F676/SUM($E676:$F676)</f>
        <v>0.49725834247219175</v>
      </c>
      <c r="I676" s="209">
        <f>SUM(E676:F676)/SUM($E$679:$F$679)</f>
        <v>0.72079498616678905</v>
      </c>
      <c r="Y676" s="181"/>
    </row>
    <row r="677" spans="4:25" ht="14.5">
      <c r="D677" s="174">
        <v>151</v>
      </c>
      <c r="E677" s="204">
        <f>M203</f>
        <v>272.7</v>
      </c>
      <c r="F677" s="204">
        <f>M204</f>
        <v>349.7</v>
      </c>
      <c r="G677" s="210">
        <f t="shared" ref="G677:G679" si="96">E677/SUM($E677:$F677)</f>
        <v>0.43814267352185088</v>
      </c>
      <c r="H677" s="210">
        <f t="shared" ref="H677:H679" si="97">F677/SUM($E677:$F677)</f>
        <v>0.56185732647814912</v>
      </c>
      <c r="I677" s="209">
        <f t="shared" ref="I677:I678" si="98">SUM(E677:F677)/SUM($E$679:$F$679)</f>
        <v>7.0284004291118515E-2</v>
      </c>
      <c r="Y677" s="181"/>
    </row>
    <row r="678" spans="4:25">
      <c r="D678" s="174">
        <v>152</v>
      </c>
      <c r="E678" s="211">
        <f>M205</f>
        <v>1850.1</v>
      </c>
      <c r="F678" s="212"/>
      <c r="G678" s="213">
        <f t="shared" si="96"/>
        <v>1</v>
      </c>
      <c r="H678" s="213">
        <f t="shared" si="97"/>
        <v>0</v>
      </c>
      <c r="I678" s="209">
        <f t="shared" si="98"/>
        <v>0.20892100954209247</v>
      </c>
    </row>
    <row r="679" spans="4:25">
      <c r="D679" s="174">
        <v>756</v>
      </c>
      <c r="E679" s="204">
        <f>SUM(E676:E678)</f>
        <v>5331.7999999999993</v>
      </c>
      <c r="F679" s="204">
        <f>SUM(F676:F678)</f>
        <v>3523.7</v>
      </c>
      <c r="G679" s="210">
        <f t="shared" si="96"/>
        <v>0.60208909717124948</v>
      </c>
      <c r="H679" s="210">
        <f t="shared" si="97"/>
        <v>0.39791090282875047</v>
      </c>
      <c r="I679" s="214">
        <f>SUM(I676:I678)</f>
        <v>1</v>
      </c>
    </row>
    <row r="681" spans="4:25">
      <c r="E681" s="204" t="s">
        <v>3235</v>
      </c>
    </row>
    <row r="682" spans="4:25">
      <c r="E682" s="204" t="s">
        <v>2281</v>
      </c>
      <c r="F682" s="204" t="s">
        <v>2213</v>
      </c>
    </row>
    <row r="683" spans="4:25">
      <c r="D683" s="174" t="s">
        <v>2</v>
      </c>
      <c r="E683" s="204">
        <f>E679</f>
        <v>5331.7999999999993</v>
      </c>
      <c r="F683" s="204">
        <f>SUMIFS(M:M,P:P,"IL",Q:Q,"WP")</f>
        <v>12942.6</v>
      </c>
    </row>
    <row r="684" spans="4:25">
      <c r="D684" s="174" t="s">
        <v>76</v>
      </c>
      <c r="E684" s="211">
        <f>F679</f>
        <v>3523.7</v>
      </c>
      <c r="F684" s="211">
        <f>SUMIFS(M:M,P:P,"IL",Q:Q,"SP")</f>
        <v>3742.5</v>
      </c>
    </row>
    <row r="685" spans="4:25">
      <c r="E685" s="204">
        <f>SUM(E683:E684)</f>
        <v>8855.5</v>
      </c>
      <c r="F685" s="204">
        <f>SUM(F683:F684)</f>
        <v>16685.099999999999</v>
      </c>
    </row>
    <row r="686" spans="4:25">
      <c r="E686" s="209">
        <f>E685/SUM(E685:F685)</f>
        <v>0.34672247323868666</v>
      </c>
    </row>
    <row r="688" spans="4:25">
      <c r="E688" s="204" t="s">
        <v>3236</v>
      </c>
    </row>
    <row r="689" spans="4:7">
      <c r="E689" s="204" t="s">
        <v>2</v>
      </c>
      <c r="F689" s="204" t="s">
        <v>76</v>
      </c>
    </row>
    <row r="690" spans="4:7">
      <c r="D690" s="174" t="s">
        <v>2281</v>
      </c>
      <c r="E690" s="204">
        <f>E683</f>
        <v>5331.7999999999993</v>
      </c>
      <c r="F690" s="204">
        <f>E684</f>
        <v>3523.7</v>
      </c>
      <c r="G690" s="209">
        <f>SUM(E690:F690)/SUM($E$693:$F$693)</f>
        <v>0.27206255088403813</v>
      </c>
    </row>
    <row r="691" spans="4:7">
      <c r="D691" s="174" t="s">
        <v>2213</v>
      </c>
      <c r="E691" s="204">
        <f>F683</f>
        <v>12942.6</v>
      </c>
      <c r="F691" s="204">
        <f>F684</f>
        <v>3742.5</v>
      </c>
      <c r="G691" s="209">
        <f t="shared" ref="G691:G693" si="99">SUM(E691:F691)/SUM($E$693:$F$693)</f>
        <v>0.51260695248774935</v>
      </c>
    </row>
    <row r="692" spans="4:7">
      <c r="D692" s="174" t="s">
        <v>2292</v>
      </c>
      <c r="E692" s="211">
        <f>SUM(M206:M207)</f>
        <v>7008.9000000000005</v>
      </c>
      <c r="F692" s="211">
        <v>0</v>
      </c>
      <c r="G692" s="209">
        <f t="shared" si="99"/>
        <v>0.21533049662821241</v>
      </c>
    </row>
    <row r="693" spans="4:7">
      <c r="E693" s="204">
        <f>SUM(E690:E692)</f>
        <v>25283.300000000003</v>
      </c>
      <c r="F693" s="204">
        <f>SUM(F690:F692)</f>
        <v>7266.2</v>
      </c>
      <c r="G693" s="209">
        <f t="shared" si="99"/>
        <v>1</v>
      </c>
    </row>
    <row r="695" spans="4:7">
      <c r="E695" s="204" t="s">
        <v>3237</v>
      </c>
    </row>
    <row r="696" spans="4:7">
      <c r="D696" s="174" t="s">
        <v>2281</v>
      </c>
      <c r="E696" s="204">
        <f>E690</f>
        <v>5331.7999999999993</v>
      </c>
      <c r="F696" s="204">
        <f>F690</f>
        <v>3523.7</v>
      </c>
      <c r="G696" s="209">
        <f>SUM(E696:F696)/SUM($E$703:$F$703)</f>
        <v>0.17147183460630991</v>
      </c>
    </row>
    <row r="697" spans="4:7">
      <c r="D697" s="174" t="s">
        <v>2213</v>
      </c>
      <c r="E697" s="204">
        <f t="shared" ref="E697:F698" si="100">E691</f>
        <v>12942.6</v>
      </c>
      <c r="F697" s="204">
        <f t="shared" si="100"/>
        <v>3742.5</v>
      </c>
      <c r="G697" s="209">
        <f t="shared" ref="G697:G702" si="101">SUM(E697:F697)/SUM($E$703:$F$703)</f>
        <v>0.3230788445135499</v>
      </c>
    </row>
    <row r="698" spans="4:7">
      <c r="D698" s="174" t="s">
        <v>2292</v>
      </c>
      <c r="E698" s="204">
        <f t="shared" si="100"/>
        <v>7008.9000000000005</v>
      </c>
      <c r="F698" s="204">
        <f t="shared" si="100"/>
        <v>0</v>
      </c>
      <c r="G698" s="209">
        <f t="shared" si="101"/>
        <v>0.13571553741428102</v>
      </c>
    </row>
    <row r="699" spans="4:7">
      <c r="D699" s="174" t="s">
        <v>2315</v>
      </c>
      <c r="E699" s="204">
        <f>SUM(M216:M218,M220)</f>
        <v>3559</v>
      </c>
      <c r="F699" s="204">
        <f>M219</f>
        <v>1058.3</v>
      </c>
      <c r="G699" s="209">
        <f t="shared" si="101"/>
        <v>8.9406233631947912E-2</v>
      </c>
    </row>
    <row r="700" spans="4:7">
      <c r="D700" s="174" t="s">
        <v>2331</v>
      </c>
      <c r="E700" s="204">
        <f>SUM(M224)</f>
        <v>3013.3</v>
      </c>
      <c r="F700" s="204">
        <f>SUM(M223,M225)</f>
        <v>3108.8</v>
      </c>
      <c r="G700" s="209">
        <f t="shared" si="101"/>
        <v>0.11854414981009428</v>
      </c>
    </row>
    <row r="701" spans="4:7">
      <c r="D701" s="174" t="s">
        <v>2302</v>
      </c>
      <c r="E701" s="204">
        <f>SUM(M210,M212,M214)</f>
        <v>3296</v>
      </c>
      <c r="F701" s="204">
        <f>SUM(M211,M213,M215)</f>
        <v>3948.55</v>
      </c>
      <c r="G701" s="209">
        <f t="shared" si="101"/>
        <v>0.14027850255740981</v>
      </c>
    </row>
    <row r="702" spans="4:7">
      <c r="D702" s="174" t="s">
        <v>2326</v>
      </c>
      <c r="E702" s="211">
        <f>M221</f>
        <v>828.8</v>
      </c>
      <c r="F702" s="211">
        <f>M222</f>
        <v>281.8</v>
      </c>
      <c r="G702" s="209">
        <f t="shared" si="101"/>
        <v>2.1504897466407068E-2</v>
      </c>
    </row>
    <row r="703" spans="4:7">
      <c r="E703" s="204">
        <f>SUM(E696:E702)</f>
        <v>35980.400000000009</v>
      </c>
      <c r="F703" s="204">
        <f>SUM(F696:F702)</f>
        <v>15663.649999999998</v>
      </c>
      <c r="G703" s="209">
        <f>SUM(G696:G702)</f>
        <v>0.99999999999999989</v>
      </c>
    </row>
    <row r="705" spans="3:9">
      <c r="C705" s="174" t="s">
        <v>3238</v>
      </c>
    </row>
    <row r="706" spans="3:9">
      <c r="C706" s="215" t="s">
        <v>3239</v>
      </c>
      <c r="D706" s="216" t="s">
        <v>3240</v>
      </c>
      <c r="E706" s="216" t="s">
        <v>3241</v>
      </c>
      <c r="F706" s="217" t="s">
        <v>1192</v>
      </c>
      <c r="G706" s="217"/>
      <c r="H706" s="217" t="s">
        <v>3242</v>
      </c>
      <c r="I706" s="174"/>
    </row>
    <row r="707" spans="3:9">
      <c r="C707" s="218">
        <v>150</v>
      </c>
      <c r="D707" s="219">
        <v>6924.512159859627</v>
      </c>
      <c r="E707" s="220">
        <f>D707/SUM($D$3:$D$5)</f>
        <v>1.2768738009189763E-2</v>
      </c>
      <c r="F707" s="219">
        <v>4119.3808062867411</v>
      </c>
      <c r="G707" s="220">
        <f>F707/SUM($F$707:$F$709)</f>
        <v>0.62771816041081896</v>
      </c>
      <c r="H707" s="219">
        <v>2805.1313535728868</v>
      </c>
      <c r="I707" s="220">
        <f>H707/SUM($H$707:$H$709)</f>
        <v>0.83706994969986204</v>
      </c>
    </row>
    <row r="708" spans="3:9">
      <c r="C708" s="218">
        <v>151</v>
      </c>
      <c r="D708" s="219">
        <v>1945.6326238035854</v>
      </c>
      <c r="E708" s="220">
        <f>D708/SUM($D$3:$D$5)</f>
        <v>3.5877290214743544E-3</v>
      </c>
      <c r="F708" s="219">
        <v>1399.6326238035856</v>
      </c>
      <c r="G708" s="220">
        <f t="shared" ref="G708:G709" si="102">F708/SUM($F$707:$F$709)</f>
        <v>0.21327836808001066</v>
      </c>
      <c r="H708" s="219">
        <v>546</v>
      </c>
      <c r="I708" s="220">
        <f t="shared" ref="I708:I709" si="103">H708/SUM($H$707:$H$709)</f>
        <v>0.16293005030013799</v>
      </c>
    </row>
    <row r="709" spans="3:9">
      <c r="C709" s="218">
        <v>152</v>
      </c>
      <c r="D709" s="219">
        <v>1043.4553115990243</v>
      </c>
      <c r="E709" s="220">
        <f>D709/SUM($D$3:$D$5)</f>
        <v>1.9241221894793386E-3</v>
      </c>
      <c r="F709" s="219">
        <v>1043.4553115990243</v>
      </c>
      <c r="G709" s="220">
        <f t="shared" si="102"/>
        <v>0.15900347150917046</v>
      </c>
      <c r="H709" s="219">
        <v>0</v>
      </c>
      <c r="I709" s="220">
        <f t="shared" si="103"/>
        <v>0</v>
      </c>
    </row>
    <row r="710" spans="3:9">
      <c r="E710" s="174"/>
    </row>
    <row r="711" spans="3:9">
      <c r="C711" s="174" t="s">
        <v>3243</v>
      </c>
      <c r="D711" s="174" t="s">
        <v>2</v>
      </c>
      <c r="E711" s="174" t="s">
        <v>76</v>
      </c>
      <c r="F711" s="204" t="s">
        <v>3244</v>
      </c>
    </row>
    <row r="712" spans="3:9">
      <c r="C712" s="218">
        <v>150</v>
      </c>
      <c r="D712" s="221">
        <f>G707</f>
        <v>0.62771816041081896</v>
      </c>
      <c r="E712" s="221">
        <f>I707</f>
        <v>0.83706994969986204</v>
      </c>
      <c r="F712" s="214">
        <f>I676</f>
        <v>0.72079498616678905</v>
      </c>
    </row>
    <row r="713" spans="3:9">
      <c r="C713" s="218">
        <v>151</v>
      </c>
      <c r="D713" s="221">
        <f t="shared" ref="D713:D714" si="104">G708</f>
        <v>0.21327836808001066</v>
      </c>
      <c r="E713" s="221">
        <f t="shared" ref="E713:E714" si="105">I708</f>
        <v>0.16293005030013799</v>
      </c>
      <c r="F713" s="214">
        <f t="shared" ref="F713:F714" si="106">I677</f>
        <v>7.0284004291118515E-2</v>
      </c>
    </row>
    <row r="714" spans="3:9">
      <c r="C714" s="218">
        <v>152</v>
      </c>
      <c r="D714" s="222">
        <f t="shared" si="104"/>
        <v>0.15900347150917046</v>
      </c>
      <c r="E714" s="222">
        <f t="shared" si="105"/>
        <v>0</v>
      </c>
      <c r="F714" s="223">
        <f t="shared" si="106"/>
        <v>0.20892100954209247</v>
      </c>
    </row>
    <row r="715" spans="3:9">
      <c r="C715" s="218">
        <v>756</v>
      </c>
      <c r="D715" s="221">
        <f>SUM(D712:D714)</f>
        <v>1</v>
      </c>
      <c r="E715" s="221">
        <f t="shared" ref="E715:F715" si="107">SUM(E712:E714)</f>
        <v>1</v>
      </c>
      <c r="F715" s="221">
        <f t="shared" si="107"/>
        <v>1</v>
      </c>
    </row>
    <row r="717" spans="3:9">
      <c r="C717" s="174" t="s">
        <v>3245</v>
      </c>
    </row>
    <row r="718" spans="3:9">
      <c r="C718" s="218">
        <v>150</v>
      </c>
      <c r="D718" s="202">
        <f>E676</f>
        <v>3209</v>
      </c>
      <c r="E718" s="209">
        <f>D718/$D$721</f>
        <v>0.60186053490378488</v>
      </c>
    </row>
    <row r="719" spans="3:9">
      <c r="C719" s="218">
        <v>151</v>
      </c>
      <c r="D719" s="202">
        <f t="shared" ref="D719:D721" si="108">E677</f>
        <v>272.7</v>
      </c>
      <c r="E719" s="209">
        <f t="shared" ref="E719:E721" si="109">D719/$D$721</f>
        <v>5.1145954461907804E-2</v>
      </c>
    </row>
    <row r="720" spans="3:9">
      <c r="C720" s="218">
        <v>152</v>
      </c>
      <c r="D720" s="224">
        <f t="shared" si="108"/>
        <v>1850.1</v>
      </c>
      <c r="E720" s="225">
        <f t="shared" si="109"/>
        <v>0.34699351063430739</v>
      </c>
    </row>
    <row r="721" spans="3:5">
      <c r="C721" s="218">
        <v>756</v>
      </c>
      <c r="D721" s="202">
        <f t="shared" si="108"/>
        <v>5331.7999999999993</v>
      </c>
      <c r="E721" s="209">
        <f t="shared" si="109"/>
        <v>1</v>
      </c>
    </row>
    <row r="723" spans="3:5">
      <c r="C723" s="174" t="s">
        <v>3246</v>
      </c>
    </row>
    <row r="724" spans="3:5">
      <c r="C724" s="218">
        <v>150</v>
      </c>
      <c r="D724" s="202">
        <f>F676</f>
        <v>3174</v>
      </c>
      <c r="E724" s="209">
        <f>D724/$D$727</f>
        <v>0.90075772625365391</v>
      </c>
    </row>
    <row r="725" spans="3:5">
      <c r="C725" s="218">
        <v>151</v>
      </c>
      <c r="D725" s="202">
        <f t="shared" ref="D725:D727" si="110">F677</f>
        <v>349.7</v>
      </c>
      <c r="E725" s="209">
        <f t="shared" ref="E725:E727" si="111">D725/$D$727</f>
        <v>9.9242273746346171E-2</v>
      </c>
    </row>
    <row r="726" spans="3:5">
      <c r="C726" s="218">
        <v>152</v>
      </c>
      <c r="D726" s="224">
        <f t="shared" si="110"/>
        <v>0</v>
      </c>
      <c r="E726" s="225">
        <f t="shared" si="111"/>
        <v>0</v>
      </c>
    </row>
    <row r="727" spans="3:5">
      <c r="C727" s="218">
        <v>756</v>
      </c>
      <c r="D727" s="202">
        <f t="shared" si="110"/>
        <v>3523.7</v>
      </c>
      <c r="E727" s="209">
        <f t="shared" si="111"/>
        <v>1</v>
      </c>
    </row>
  </sheetData>
  <autoFilter ref="B1:W666" xr:uid="{48254290-BBDC-46FD-8F8F-551C00D15A94}"/>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4FB1B-0BF9-4827-94B0-CEAB1FB2F3E9}">
  <dimension ref="A1:L1778"/>
  <sheetViews>
    <sheetView showGridLines="0" topLeftCell="B1" zoomScale="60" zoomScaleNormal="60" workbookViewId="0">
      <pane ySplit="6" topLeftCell="A1764" activePane="bottomLeft" state="frozen"/>
      <selection activeCell="I687" sqref="I687"/>
      <selection pane="bottomLeft" activeCell="H4" sqref="H4"/>
    </sheetView>
  </sheetViews>
  <sheetFormatPr defaultColWidth="9.81640625" defaultRowHeight="14.5" outlineLevelCol="1"/>
  <cols>
    <col min="1" max="1" width="4.1796875" style="70" bestFit="1" customWidth="1" outlineLevel="1"/>
    <col min="2" max="2" width="11.26953125" style="70" customWidth="1" outlineLevel="1"/>
    <col min="3" max="3" width="13.1796875" style="68" customWidth="1"/>
    <col min="4" max="4" width="68.7265625" style="66" customWidth="1"/>
    <col min="5" max="5" width="27.54296875" style="67" customWidth="1"/>
    <col min="6" max="6" width="30.81640625" style="67" customWidth="1"/>
    <col min="7" max="8" width="16.54296875" style="68" customWidth="1"/>
    <col min="9" max="9" width="17.26953125" style="226" bestFit="1" customWidth="1"/>
    <col min="10" max="10" width="13.1796875" style="70" bestFit="1" customWidth="1"/>
    <col min="11" max="11" width="9.81640625" style="70"/>
    <col min="12" max="12" width="13.1796875" style="70" bestFit="1" customWidth="1"/>
    <col min="13" max="16384" width="9.81640625" style="70"/>
  </cols>
  <sheetData>
    <row r="1" spans="3:9">
      <c r="C1" s="65" t="s">
        <v>1130</v>
      </c>
    </row>
    <row r="2" spans="3:9">
      <c r="C2" s="65" t="s">
        <v>92</v>
      </c>
    </row>
    <row r="3" spans="3:9" ht="15" thickBot="1"/>
    <row r="4" spans="3:9">
      <c r="C4" s="71"/>
      <c r="D4" s="72"/>
      <c r="E4" s="73"/>
      <c r="F4" s="74"/>
      <c r="G4" s="74">
        <v>44834</v>
      </c>
      <c r="H4" s="74">
        <f>+G4</f>
        <v>44834</v>
      </c>
      <c r="I4" s="75">
        <f>+G4</f>
        <v>44834</v>
      </c>
    </row>
    <row r="5" spans="3:9">
      <c r="C5" s="76"/>
      <c r="D5" s="77"/>
      <c r="E5" s="78"/>
      <c r="F5" s="79"/>
      <c r="G5" s="79" t="s">
        <v>94</v>
      </c>
      <c r="H5" s="79" t="s">
        <v>94</v>
      </c>
      <c r="I5" s="80" t="s">
        <v>95</v>
      </c>
    </row>
    <row r="6" spans="3:9" ht="15" thickBot="1">
      <c r="C6" s="81" t="s">
        <v>98</v>
      </c>
      <c r="D6" s="77" t="s">
        <v>99</v>
      </c>
      <c r="E6" s="82" t="s">
        <v>100</v>
      </c>
      <c r="F6" s="83" t="s">
        <v>101</v>
      </c>
      <c r="G6" s="83" t="s">
        <v>2</v>
      </c>
      <c r="H6" s="83" t="s">
        <v>76</v>
      </c>
      <c r="I6" s="84" t="s">
        <v>102</v>
      </c>
    </row>
    <row r="7" spans="3:9">
      <c r="C7" s="76"/>
      <c r="D7" s="77" t="s">
        <v>106</v>
      </c>
      <c r="E7" s="85"/>
      <c r="F7" s="86"/>
      <c r="G7" s="87"/>
      <c r="H7" s="87"/>
      <c r="I7" s="227"/>
    </row>
    <row r="8" spans="3:9">
      <c r="C8" s="76">
        <v>111101</v>
      </c>
      <c r="D8" s="89" t="s">
        <v>107</v>
      </c>
      <c r="E8" s="90" t="s">
        <v>108</v>
      </c>
      <c r="F8" s="67" t="s">
        <v>109</v>
      </c>
      <c r="G8" s="96">
        <f t="shared" ref="G8:G26" si="0">IF(E8="Actual",IF(F8=G$6,$I8,0),VLOOKUP($E8,$F$1755:$L$1761,5,FALSE)*$I8)</f>
        <v>0</v>
      </c>
      <c r="H8" s="96">
        <f t="shared" ref="H8:H26" si="1">IF(E8="Actual",IF(F8=H$6,$I8,0),VLOOKUP($E8,$F$1755:$L$1761,6,FALSE)*$I8)</f>
        <v>0</v>
      </c>
      <c r="I8" s="97">
        <f>+SUMIFS('CUII UE TB'!W:W,'CUII UE TB'!D:D,'Linked UE TB'!C8,'CUII UE TB'!AA:AA,TRUE)</f>
        <v>0</v>
      </c>
    </row>
    <row r="9" spans="3:9">
      <c r="C9" s="76">
        <v>111102</v>
      </c>
      <c r="D9" s="89" t="s">
        <v>110</v>
      </c>
      <c r="E9" s="90" t="s">
        <v>108</v>
      </c>
      <c r="F9" s="67" t="s">
        <v>109</v>
      </c>
      <c r="G9" s="96">
        <f t="shared" si="0"/>
        <v>0</v>
      </c>
      <c r="H9" s="96">
        <f t="shared" si="1"/>
        <v>0</v>
      </c>
      <c r="I9" s="97">
        <f>+SUMIFS('CUII UE TB'!W:W,'CUII UE TB'!D:D,'Linked UE TB'!C9,'CUII UE TB'!AA:AA,TRUE)</f>
        <v>0</v>
      </c>
    </row>
    <row r="10" spans="3:9">
      <c r="C10" s="76">
        <v>111103</v>
      </c>
      <c r="D10" s="89" t="s">
        <v>111</v>
      </c>
      <c r="E10" s="90" t="s">
        <v>108</v>
      </c>
      <c r="F10" s="67" t="s">
        <v>109</v>
      </c>
      <c r="G10" s="96">
        <f t="shared" si="0"/>
        <v>0</v>
      </c>
      <c r="H10" s="96">
        <f t="shared" si="1"/>
        <v>0</v>
      </c>
      <c r="I10" s="97">
        <f>+SUMIFS('CUII UE TB'!W:W,'CUII UE TB'!D:D,'Linked UE TB'!C10,'CUII UE TB'!AA:AA,TRUE)</f>
        <v>0</v>
      </c>
    </row>
    <row r="11" spans="3:9">
      <c r="C11" s="76">
        <v>111104</v>
      </c>
      <c r="D11" s="89" t="s">
        <v>112</v>
      </c>
      <c r="E11" s="90" t="s">
        <v>108</v>
      </c>
      <c r="F11" s="67" t="s">
        <v>109</v>
      </c>
      <c r="G11" s="96">
        <f t="shared" si="0"/>
        <v>0</v>
      </c>
      <c r="H11" s="96">
        <f t="shared" si="1"/>
        <v>0</v>
      </c>
      <c r="I11" s="97">
        <f>+SUMIFS('CUII UE TB'!W:W,'CUII UE TB'!D:D,'Linked UE TB'!C11,'CUII UE TB'!AA:AA,TRUE)</f>
        <v>0</v>
      </c>
    </row>
    <row r="12" spans="3:9">
      <c r="C12" s="76">
        <v>111105</v>
      </c>
      <c r="D12" s="89" t="s">
        <v>113</v>
      </c>
      <c r="E12" s="90" t="s">
        <v>108</v>
      </c>
      <c r="F12" s="67" t="s">
        <v>109</v>
      </c>
      <c r="G12" s="96">
        <f t="shared" si="0"/>
        <v>0</v>
      </c>
      <c r="H12" s="96">
        <f t="shared" si="1"/>
        <v>0</v>
      </c>
      <c r="I12" s="97">
        <f>+SUMIFS('CUII UE TB'!W:W,'CUII UE TB'!D:D,'Linked UE TB'!C12,'CUII UE TB'!AA:AA,TRUE)</f>
        <v>0</v>
      </c>
    </row>
    <row r="13" spans="3:9">
      <c r="C13" s="76">
        <v>111106</v>
      </c>
      <c r="D13" s="89" t="s">
        <v>114</v>
      </c>
      <c r="E13" s="90" t="s">
        <v>108</v>
      </c>
      <c r="F13" s="67" t="s">
        <v>109</v>
      </c>
      <c r="G13" s="96">
        <f t="shared" si="0"/>
        <v>0</v>
      </c>
      <c r="H13" s="96">
        <f t="shared" si="1"/>
        <v>0</v>
      </c>
      <c r="I13" s="97">
        <f>+SUMIFS('CUII UE TB'!W:W,'CUII UE TB'!D:D,'Linked UE TB'!C13,'CUII UE TB'!AA:AA,TRUE)</f>
        <v>0</v>
      </c>
    </row>
    <row r="14" spans="3:9">
      <c r="C14" s="76">
        <v>111107</v>
      </c>
      <c r="D14" s="89" t="s">
        <v>115</v>
      </c>
      <c r="E14" s="90" t="s">
        <v>108</v>
      </c>
      <c r="F14" s="67" t="s">
        <v>109</v>
      </c>
      <c r="G14" s="96">
        <f t="shared" si="0"/>
        <v>0</v>
      </c>
      <c r="H14" s="96">
        <f t="shared" si="1"/>
        <v>0</v>
      </c>
      <c r="I14" s="97">
        <f>+SUMIFS('CUII UE TB'!W:W,'CUII UE TB'!D:D,'Linked UE TB'!C14,'CUII UE TB'!AA:AA,TRUE)</f>
        <v>0</v>
      </c>
    </row>
    <row r="15" spans="3:9">
      <c r="C15" s="76">
        <v>111108</v>
      </c>
      <c r="D15" s="89" t="s">
        <v>116</v>
      </c>
      <c r="E15" s="90" t="s">
        <v>108</v>
      </c>
      <c r="F15" s="67" t="s">
        <v>109</v>
      </c>
      <c r="G15" s="96">
        <f t="shared" si="0"/>
        <v>0</v>
      </c>
      <c r="H15" s="96">
        <f t="shared" si="1"/>
        <v>0</v>
      </c>
      <c r="I15" s="97">
        <f>+SUMIFS('CUII UE TB'!W:W,'CUII UE TB'!D:D,'Linked UE TB'!C15,'CUII UE TB'!AA:AA,TRUE)</f>
        <v>0</v>
      </c>
    </row>
    <row r="16" spans="3:9">
      <c r="C16" s="76">
        <v>111109</v>
      </c>
      <c r="D16" s="89" t="s">
        <v>117</v>
      </c>
      <c r="E16" s="90" t="s">
        <v>108</v>
      </c>
      <c r="F16" s="67" t="s">
        <v>109</v>
      </c>
      <c r="G16" s="96">
        <f t="shared" si="0"/>
        <v>0</v>
      </c>
      <c r="H16" s="96">
        <f t="shared" si="1"/>
        <v>0</v>
      </c>
      <c r="I16" s="97">
        <f>+SUMIFS('CUII UE TB'!W:W,'CUII UE TB'!D:D,'Linked UE TB'!C16,'CUII UE TB'!AA:AA,TRUE)</f>
        <v>0</v>
      </c>
    </row>
    <row r="17" spans="1:9">
      <c r="C17" s="76">
        <v>111110</v>
      </c>
      <c r="D17" s="89" t="s">
        <v>118</v>
      </c>
      <c r="E17" s="90" t="s">
        <v>108</v>
      </c>
      <c r="F17" s="67" t="s">
        <v>109</v>
      </c>
      <c r="G17" s="96">
        <f t="shared" si="0"/>
        <v>0</v>
      </c>
      <c r="H17" s="96">
        <f t="shared" si="1"/>
        <v>0</v>
      </c>
      <c r="I17" s="97">
        <f>+SUMIFS('CUII UE TB'!W:W,'CUII UE TB'!D:D,'Linked UE TB'!C17,'CUII UE TB'!AA:AA,TRUE)</f>
        <v>0</v>
      </c>
    </row>
    <row r="18" spans="1:9">
      <c r="C18" s="76">
        <v>111111</v>
      </c>
      <c r="D18" s="89" t="s">
        <v>119</v>
      </c>
      <c r="E18" s="90" t="s">
        <v>108</v>
      </c>
      <c r="F18" s="67" t="s">
        <v>109</v>
      </c>
      <c r="G18" s="96">
        <f t="shared" si="0"/>
        <v>0</v>
      </c>
      <c r="H18" s="96">
        <f t="shared" si="1"/>
        <v>0</v>
      </c>
      <c r="I18" s="97">
        <f>+SUMIFS('CUII UE TB'!W:W,'CUII UE TB'!D:D,'Linked UE TB'!C18,'CUII UE TB'!AA:AA,TRUE)</f>
        <v>0</v>
      </c>
    </row>
    <row r="19" spans="1:9">
      <c r="C19" s="76">
        <v>111112</v>
      </c>
      <c r="D19" s="89" t="s">
        <v>120</v>
      </c>
      <c r="E19" s="90" t="s">
        <v>108</v>
      </c>
      <c r="F19" s="67" t="s">
        <v>109</v>
      </c>
      <c r="G19" s="96">
        <f t="shared" si="0"/>
        <v>0</v>
      </c>
      <c r="H19" s="96">
        <f t="shared" si="1"/>
        <v>0</v>
      </c>
      <c r="I19" s="97">
        <f>+SUMIFS('CUII UE TB'!W:W,'CUII UE TB'!D:D,'Linked UE TB'!C19,'CUII UE TB'!AA:AA,TRUE)</f>
        <v>0</v>
      </c>
    </row>
    <row r="20" spans="1:9">
      <c r="C20" s="76">
        <v>111113</v>
      </c>
      <c r="D20" s="89" t="s">
        <v>121</v>
      </c>
      <c r="E20" s="90" t="s">
        <v>108</v>
      </c>
      <c r="F20" s="67" t="s">
        <v>109</v>
      </c>
      <c r="G20" s="96">
        <f t="shared" si="0"/>
        <v>0</v>
      </c>
      <c r="H20" s="96">
        <f t="shared" si="1"/>
        <v>0</v>
      </c>
      <c r="I20" s="97">
        <f>+SUMIFS('CUII UE TB'!W:W,'CUII UE TB'!D:D,'Linked UE TB'!C20,'CUII UE TB'!AA:AA,TRUE)</f>
        <v>0</v>
      </c>
    </row>
    <row r="21" spans="1:9">
      <c r="C21" s="76">
        <v>111114</v>
      </c>
      <c r="D21" s="89" t="s">
        <v>122</v>
      </c>
      <c r="E21" s="90" t="s">
        <v>108</v>
      </c>
      <c r="F21" s="67" t="s">
        <v>109</v>
      </c>
      <c r="G21" s="96">
        <f t="shared" si="0"/>
        <v>0</v>
      </c>
      <c r="H21" s="96">
        <f t="shared" si="1"/>
        <v>0</v>
      </c>
      <c r="I21" s="97">
        <f>+SUMIFS('CUII UE TB'!W:W,'CUII UE TB'!D:D,'Linked UE TB'!C21,'CUII UE TB'!AA:AA,TRUE)</f>
        <v>0</v>
      </c>
    </row>
    <row r="22" spans="1:9">
      <c r="C22" s="76">
        <v>111150</v>
      </c>
      <c r="D22" s="89" t="s">
        <v>123</v>
      </c>
      <c r="E22" s="90" t="s">
        <v>108</v>
      </c>
      <c r="F22" s="67" t="s">
        <v>109</v>
      </c>
      <c r="G22" s="96">
        <f t="shared" si="0"/>
        <v>0</v>
      </c>
      <c r="H22" s="96">
        <f t="shared" si="1"/>
        <v>0</v>
      </c>
      <c r="I22" s="97">
        <f>+SUMIFS('CUII UE TB'!W:W,'CUII UE TB'!D:D,'Linked UE TB'!C22,'CUII UE TB'!AA:AA,TRUE)</f>
        <v>0</v>
      </c>
    </row>
    <row r="23" spans="1:9">
      <c r="C23" s="76">
        <v>111160</v>
      </c>
      <c r="D23" s="89" t="s">
        <v>124</v>
      </c>
      <c r="E23" s="90" t="s">
        <v>108</v>
      </c>
      <c r="F23" s="67" t="s">
        <v>109</v>
      </c>
      <c r="G23" s="96">
        <f t="shared" si="0"/>
        <v>0</v>
      </c>
      <c r="H23" s="96">
        <f t="shared" si="1"/>
        <v>0</v>
      </c>
      <c r="I23" s="97">
        <f>+SUMIFS('CUII UE TB'!W:W,'CUII UE TB'!D:D,'Linked UE TB'!C23,'CUII UE TB'!AA:AA,TRUE)</f>
        <v>0</v>
      </c>
    </row>
    <row r="24" spans="1:9">
      <c r="C24" s="76">
        <v>111170</v>
      </c>
      <c r="D24" s="89" t="s">
        <v>125</v>
      </c>
      <c r="E24" s="90" t="s">
        <v>108</v>
      </c>
      <c r="F24" s="67" t="s">
        <v>109</v>
      </c>
      <c r="G24" s="96">
        <f t="shared" si="0"/>
        <v>0</v>
      </c>
      <c r="H24" s="96">
        <f t="shared" si="1"/>
        <v>0</v>
      </c>
      <c r="I24" s="97">
        <f>+SUMIFS('CUII UE TB'!W:W,'CUII UE TB'!D:D,'Linked UE TB'!C24,'CUII UE TB'!AA:AA,TRUE)</f>
        <v>0</v>
      </c>
    </row>
    <row r="25" spans="1:9">
      <c r="C25" s="76">
        <v>111180</v>
      </c>
      <c r="D25" s="89" t="s">
        <v>126</v>
      </c>
      <c r="E25" s="90" t="s">
        <v>108</v>
      </c>
      <c r="F25" s="67" t="s">
        <v>109</v>
      </c>
      <c r="G25" s="96">
        <f t="shared" si="0"/>
        <v>0</v>
      </c>
      <c r="H25" s="96">
        <f t="shared" si="1"/>
        <v>0</v>
      </c>
      <c r="I25" s="97">
        <f>+SUMIFS('CUII UE TB'!W:W,'CUII UE TB'!D:D,'Linked UE TB'!C25,'CUII UE TB'!AA:AA,TRUE)</f>
        <v>0</v>
      </c>
    </row>
    <row r="26" spans="1:9">
      <c r="C26" s="76">
        <v>111190</v>
      </c>
      <c r="D26" s="89" t="s">
        <v>127</v>
      </c>
      <c r="E26" s="90" t="s">
        <v>108</v>
      </c>
      <c r="F26" s="67" t="s">
        <v>109</v>
      </c>
      <c r="G26" s="96">
        <f t="shared" si="0"/>
        <v>0</v>
      </c>
      <c r="H26" s="96">
        <f t="shared" si="1"/>
        <v>0</v>
      </c>
      <c r="I26" s="97">
        <f>+SUMIFS('CUII UE TB'!W:W,'CUII UE TB'!D:D,'Linked UE TB'!C26,'CUII UE TB'!AA:AA,TRUE)</f>
        <v>0</v>
      </c>
    </row>
    <row r="27" spans="1:9">
      <c r="C27" s="76"/>
      <c r="D27" s="77"/>
      <c r="E27" s="90"/>
      <c r="G27" s="96"/>
      <c r="H27" s="96"/>
      <c r="I27" s="97"/>
    </row>
    <row r="28" spans="1:9">
      <c r="A28" s="70" t="s">
        <v>128</v>
      </c>
      <c r="C28" s="90" t="s">
        <v>95</v>
      </c>
      <c r="D28" s="93" t="s">
        <v>106</v>
      </c>
      <c r="E28" s="90"/>
      <c r="G28" s="228">
        <f>SUM(G8:G26)</f>
        <v>0</v>
      </c>
      <c r="H28" s="228">
        <f>SUM(H8:H26)</f>
        <v>0</v>
      </c>
      <c r="I28" s="229">
        <f>SUM(I8:I26)</f>
        <v>0</v>
      </c>
    </row>
    <row r="29" spans="1:9">
      <c r="C29" s="76"/>
      <c r="D29" s="77"/>
      <c r="E29" s="90"/>
      <c r="G29" s="96"/>
      <c r="H29" s="96"/>
      <c r="I29" s="97"/>
    </row>
    <row r="30" spans="1:9">
      <c r="C30" s="76"/>
      <c r="D30" s="77" t="s">
        <v>129</v>
      </c>
      <c r="E30" s="90"/>
      <c r="G30" s="96"/>
      <c r="H30" s="96"/>
      <c r="I30" s="97"/>
    </row>
    <row r="31" spans="1:9">
      <c r="C31" s="76">
        <v>111201</v>
      </c>
      <c r="D31" s="89" t="s">
        <v>130</v>
      </c>
      <c r="E31" s="90" t="s">
        <v>108</v>
      </c>
      <c r="F31" s="67" t="s">
        <v>109</v>
      </c>
      <c r="G31" s="96">
        <f t="shared" ref="G31:G62" si="2">IF(E31="Actual",IF(F31=G$6,$I31,0),VLOOKUP($E31,$F$1755:$L$1761,5,FALSE)*$I31)</f>
        <v>0</v>
      </c>
      <c r="H31" s="96">
        <f t="shared" ref="H31:H62" si="3">IF(E31="Actual",IF(F31=H$6,$I31,0),VLOOKUP($E31,$F$1755:$L$1761,6,FALSE)*$I31)</f>
        <v>0</v>
      </c>
      <c r="I31" s="97">
        <f>+SUMIFS('CUII UE TB'!W:W,'CUII UE TB'!D:D,'Linked UE TB'!C31,'CUII UE TB'!AA:AA,TRUE)</f>
        <v>0</v>
      </c>
    </row>
    <row r="32" spans="1:9">
      <c r="C32" s="76">
        <v>111202</v>
      </c>
      <c r="D32" s="89" t="s">
        <v>131</v>
      </c>
      <c r="E32" s="90" t="s">
        <v>108</v>
      </c>
      <c r="F32" s="67" t="s">
        <v>109</v>
      </c>
      <c r="G32" s="96">
        <f t="shared" si="2"/>
        <v>0</v>
      </c>
      <c r="H32" s="96">
        <f t="shared" si="3"/>
        <v>0</v>
      </c>
      <c r="I32" s="97">
        <f>+SUMIFS('CUII UE TB'!W:W,'CUII UE TB'!D:D,'Linked UE TB'!C32,'CUII UE TB'!AA:AA,TRUE)</f>
        <v>0</v>
      </c>
    </row>
    <row r="33" spans="3:9">
      <c r="C33" s="76">
        <v>111203</v>
      </c>
      <c r="D33" s="89" t="s">
        <v>132</v>
      </c>
      <c r="E33" s="90" t="s">
        <v>108</v>
      </c>
      <c r="F33" s="67" t="s">
        <v>109</v>
      </c>
      <c r="G33" s="96">
        <f t="shared" si="2"/>
        <v>0</v>
      </c>
      <c r="H33" s="96">
        <f t="shared" si="3"/>
        <v>0</v>
      </c>
      <c r="I33" s="97">
        <f>+SUMIFS('CUII UE TB'!W:W,'CUII UE TB'!D:D,'Linked UE TB'!C33,'CUII UE TB'!AA:AA,TRUE)</f>
        <v>0</v>
      </c>
    </row>
    <row r="34" spans="3:9">
      <c r="C34" s="76">
        <v>111204</v>
      </c>
      <c r="D34" s="89" t="s">
        <v>133</v>
      </c>
      <c r="E34" s="90" t="s">
        <v>108</v>
      </c>
      <c r="F34" s="67" t="s">
        <v>109</v>
      </c>
      <c r="G34" s="96">
        <f t="shared" si="2"/>
        <v>0</v>
      </c>
      <c r="H34" s="96">
        <f t="shared" si="3"/>
        <v>0</v>
      </c>
      <c r="I34" s="97">
        <f>+SUMIFS('CUII UE TB'!W:W,'CUII UE TB'!D:D,'Linked UE TB'!C34,'CUII UE TB'!AA:AA,TRUE)</f>
        <v>0</v>
      </c>
    </row>
    <row r="35" spans="3:9">
      <c r="C35" s="76">
        <v>111205</v>
      </c>
      <c r="D35" s="89" t="s">
        <v>134</v>
      </c>
      <c r="E35" s="90" t="s">
        <v>108</v>
      </c>
      <c r="F35" s="67" t="s">
        <v>109</v>
      </c>
      <c r="G35" s="96">
        <f t="shared" si="2"/>
        <v>0</v>
      </c>
      <c r="H35" s="96">
        <f t="shared" si="3"/>
        <v>0</v>
      </c>
      <c r="I35" s="97">
        <f>+SUMIFS('CUII UE TB'!W:W,'CUII UE TB'!D:D,'Linked UE TB'!C35,'CUII UE TB'!AA:AA,TRUE)</f>
        <v>0</v>
      </c>
    </row>
    <row r="36" spans="3:9">
      <c r="C36" s="76">
        <v>111220</v>
      </c>
      <c r="D36" s="89" t="s">
        <v>135</v>
      </c>
      <c r="E36" s="90" t="s">
        <v>108</v>
      </c>
      <c r="F36" s="67" t="s">
        <v>109</v>
      </c>
      <c r="G36" s="96">
        <f t="shared" si="2"/>
        <v>0</v>
      </c>
      <c r="H36" s="96">
        <f t="shared" si="3"/>
        <v>0</v>
      </c>
      <c r="I36" s="97">
        <f>+SUMIFS('CUII UE TB'!W:W,'CUII UE TB'!D:D,'Linked UE TB'!C36,'CUII UE TB'!AA:AA,TRUE)</f>
        <v>0</v>
      </c>
    </row>
    <row r="37" spans="3:9">
      <c r="C37" s="76">
        <v>111221</v>
      </c>
      <c r="D37" s="89" t="s">
        <v>136</v>
      </c>
      <c r="E37" s="90" t="s">
        <v>108</v>
      </c>
      <c r="F37" s="67" t="s">
        <v>109</v>
      </c>
      <c r="G37" s="96">
        <f t="shared" si="2"/>
        <v>0</v>
      </c>
      <c r="H37" s="96">
        <f t="shared" si="3"/>
        <v>0</v>
      </c>
      <c r="I37" s="97">
        <f>+SUMIFS('CUII UE TB'!W:W,'CUII UE TB'!D:D,'Linked UE TB'!C37,'CUII UE TB'!AA:AA,TRUE)</f>
        <v>0</v>
      </c>
    </row>
    <row r="38" spans="3:9">
      <c r="C38" s="76">
        <v>111222</v>
      </c>
      <c r="D38" s="89" t="s">
        <v>137</v>
      </c>
      <c r="E38" s="90" t="s">
        <v>108</v>
      </c>
      <c r="F38" s="67" t="s">
        <v>109</v>
      </c>
      <c r="G38" s="96">
        <f t="shared" si="2"/>
        <v>0</v>
      </c>
      <c r="H38" s="96">
        <f t="shared" si="3"/>
        <v>0</v>
      </c>
      <c r="I38" s="97">
        <f>+SUMIFS('CUII UE TB'!W:W,'CUII UE TB'!D:D,'Linked UE TB'!C38,'CUII UE TB'!AA:AA,TRUE)</f>
        <v>0</v>
      </c>
    </row>
    <row r="39" spans="3:9">
      <c r="C39" s="76">
        <v>111223</v>
      </c>
      <c r="D39" s="89" t="s">
        <v>138</v>
      </c>
      <c r="E39" s="90" t="s">
        <v>108</v>
      </c>
      <c r="F39" s="67" t="s">
        <v>109</v>
      </c>
      <c r="G39" s="96">
        <f t="shared" si="2"/>
        <v>0</v>
      </c>
      <c r="H39" s="96">
        <f t="shared" si="3"/>
        <v>0</v>
      </c>
      <c r="I39" s="97">
        <f>+SUMIFS('CUII UE TB'!W:W,'CUII UE TB'!D:D,'Linked UE TB'!C39,'CUII UE TB'!AA:AA,TRUE)</f>
        <v>0</v>
      </c>
    </row>
    <row r="40" spans="3:9">
      <c r="C40" s="76">
        <v>111224</v>
      </c>
      <c r="D40" s="89" t="s">
        <v>139</v>
      </c>
      <c r="E40" s="90" t="s">
        <v>108</v>
      </c>
      <c r="F40" s="67" t="s">
        <v>109</v>
      </c>
      <c r="G40" s="96">
        <f t="shared" si="2"/>
        <v>0</v>
      </c>
      <c r="H40" s="96">
        <f t="shared" si="3"/>
        <v>0</v>
      </c>
      <c r="I40" s="97">
        <f>+SUMIFS('CUII UE TB'!W:W,'CUII UE TB'!D:D,'Linked UE TB'!C40,'CUII UE TB'!AA:AA,TRUE)</f>
        <v>0</v>
      </c>
    </row>
    <row r="41" spans="3:9">
      <c r="C41" s="76">
        <v>111225</v>
      </c>
      <c r="D41" s="89" t="s">
        <v>140</v>
      </c>
      <c r="E41" s="90" t="s">
        <v>108</v>
      </c>
      <c r="F41" s="67" t="s">
        <v>109</v>
      </c>
      <c r="G41" s="96">
        <f t="shared" si="2"/>
        <v>0</v>
      </c>
      <c r="H41" s="96">
        <f t="shared" si="3"/>
        <v>0</v>
      </c>
      <c r="I41" s="97">
        <f>+SUMIFS('CUII UE TB'!W:W,'CUII UE TB'!D:D,'Linked UE TB'!C41,'CUII UE TB'!AA:AA,TRUE)</f>
        <v>0</v>
      </c>
    </row>
    <row r="42" spans="3:9">
      <c r="C42" s="76">
        <v>111226</v>
      </c>
      <c r="D42" s="89" t="s">
        <v>141</v>
      </c>
      <c r="E42" s="90" t="s">
        <v>108</v>
      </c>
      <c r="F42" s="67" t="s">
        <v>109</v>
      </c>
      <c r="G42" s="96">
        <f t="shared" si="2"/>
        <v>0</v>
      </c>
      <c r="H42" s="96">
        <f t="shared" si="3"/>
        <v>0</v>
      </c>
      <c r="I42" s="97">
        <f>+SUMIFS('CUII UE TB'!W:W,'CUII UE TB'!D:D,'Linked UE TB'!C42,'CUII UE TB'!AA:AA,TRUE)</f>
        <v>0</v>
      </c>
    </row>
    <row r="43" spans="3:9">
      <c r="C43" s="76">
        <v>111227</v>
      </c>
      <c r="D43" s="89" t="s">
        <v>142</v>
      </c>
      <c r="E43" s="90" t="s">
        <v>108</v>
      </c>
      <c r="F43" s="67" t="s">
        <v>109</v>
      </c>
      <c r="G43" s="96">
        <f t="shared" si="2"/>
        <v>0</v>
      </c>
      <c r="H43" s="96">
        <f t="shared" si="3"/>
        <v>0</v>
      </c>
      <c r="I43" s="97">
        <f>+SUMIFS('CUII UE TB'!W:W,'CUII UE TB'!D:D,'Linked UE TB'!C43,'CUII UE TB'!AA:AA,TRUE)</f>
        <v>0</v>
      </c>
    </row>
    <row r="44" spans="3:9">
      <c r="C44" s="76">
        <v>111228</v>
      </c>
      <c r="D44" s="89" t="s">
        <v>143</v>
      </c>
      <c r="E44" s="90" t="s">
        <v>108</v>
      </c>
      <c r="F44" s="67" t="s">
        <v>109</v>
      </c>
      <c r="G44" s="96">
        <f t="shared" si="2"/>
        <v>0</v>
      </c>
      <c r="H44" s="96">
        <f t="shared" si="3"/>
        <v>0</v>
      </c>
      <c r="I44" s="97">
        <f>+SUMIFS('CUII UE TB'!W:W,'CUII UE TB'!D:D,'Linked UE TB'!C44,'CUII UE TB'!AA:AA,TRUE)</f>
        <v>0</v>
      </c>
    </row>
    <row r="45" spans="3:9">
      <c r="C45" s="76">
        <v>111229</v>
      </c>
      <c r="D45" s="89" t="s">
        <v>144</v>
      </c>
      <c r="E45" s="90" t="s">
        <v>108</v>
      </c>
      <c r="F45" s="67" t="s">
        <v>109</v>
      </c>
      <c r="G45" s="96">
        <f t="shared" si="2"/>
        <v>0</v>
      </c>
      <c r="H45" s="96">
        <f t="shared" si="3"/>
        <v>0</v>
      </c>
      <c r="I45" s="97">
        <f>+SUMIFS('CUII UE TB'!W:W,'CUII UE TB'!D:D,'Linked UE TB'!C45,'CUII UE TB'!AA:AA,TRUE)</f>
        <v>0</v>
      </c>
    </row>
    <row r="46" spans="3:9">
      <c r="C46" s="76">
        <v>111240</v>
      </c>
      <c r="D46" s="89" t="s">
        <v>145</v>
      </c>
      <c r="E46" s="90" t="s">
        <v>108</v>
      </c>
      <c r="F46" s="67" t="s">
        <v>109</v>
      </c>
      <c r="G46" s="96">
        <f t="shared" si="2"/>
        <v>0</v>
      </c>
      <c r="H46" s="96">
        <f t="shared" si="3"/>
        <v>0</v>
      </c>
      <c r="I46" s="97">
        <f>+SUMIFS('CUII UE TB'!W:W,'CUII UE TB'!D:D,'Linked UE TB'!C46,'CUII UE TB'!AA:AA,TRUE)</f>
        <v>0</v>
      </c>
    </row>
    <row r="47" spans="3:9">
      <c r="C47" s="76">
        <v>111241</v>
      </c>
      <c r="D47" s="89" t="s">
        <v>146</v>
      </c>
      <c r="E47" s="90" t="s">
        <v>108</v>
      </c>
      <c r="F47" s="67" t="s">
        <v>109</v>
      </c>
      <c r="G47" s="96">
        <f t="shared" si="2"/>
        <v>0</v>
      </c>
      <c r="H47" s="96">
        <f t="shared" si="3"/>
        <v>0</v>
      </c>
      <c r="I47" s="97">
        <f>+SUMIFS('CUII UE TB'!W:W,'CUII UE TB'!D:D,'Linked UE TB'!C47,'CUII UE TB'!AA:AA,TRUE)</f>
        <v>0</v>
      </c>
    </row>
    <row r="48" spans="3:9">
      <c r="C48" s="76">
        <v>111242</v>
      </c>
      <c r="D48" s="89" t="s">
        <v>147</v>
      </c>
      <c r="E48" s="90" t="s">
        <v>108</v>
      </c>
      <c r="F48" s="67" t="s">
        <v>109</v>
      </c>
      <c r="G48" s="96">
        <f t="shared" si="2"/>
        <v>0</v>
      </c>
      <c r="H48" s="96">
        <f t="shared" si="3"/>
        <v>0</v>
      </c>
      <c r="I48" s="97">
        <f>+SUMIFS('CUII UE TB'!W:W,'CUII UE TB'!D:D,'Linked UE TB'!C48,'CUII UE TB'!AA:AA,TRUE)</f>
        <v>0</v>
      </c>
    </row>
    <row r="49" spans="3:9">
      <c r="C49" s="76">
        <v>111243</v>
      </c>
      <c r="D49" s="89" t="s">
        <v>148</v>
      </c>
      <c r="E49" s="90" t="s">
        <v>108</v>
      </c>
      <c r="F49" s="67" t="s">
        <v>109</v>
      </c>
      <c r="G49" s="96">
        <f t="shared" si="2"/>
        <v>0</v>
      </c>
      <c r="H49" s="96">
        <f t="shared" si="3"/>
        <v>0</v>
      </c>
      <c r="I49" s="97">
        <f>+SUMIFS('CUII UE TB'!W:W,'CUII UE TB'!D:D,'Linked UE TB'!C49,'CUII UE TB'!AA:AA,TRUE)</f>
        <v>0</v>
      </c>
    </row>
    <row r="50" spans="3:9">
      <c r="C50" s="76">
        <v>111244</v>
      </c>
      <c r="D50" s="89" t="s">
        <v>149</v>
      </c>
      <c r="E50" s="90" t="s">
        <v>108</v>
      </c>
      <c r="F50" s="67" t="s">
        <v>109</v>
      </c>
      <c r="G50" s="96">
        <f t="shared" si="2"/>
        <v>0</v>
      </c>
      <c r="H50" s="96">
        <f t="shared" si="3"/>
        <v>0</v>
      </c>
      <c r="I50" s="97">
        <f>+SUMIFS('CUII UE TB'!W:W,'CUII UE TB'!D:D,'Linked UE TB'!C50,'CUII UE TB'!AA:AA,TRUE)</f>
        <v>0</v>
      </c>
    </row>
    <row r="51" spans="3:9">
      <c r="C51" s="76">
        <v>111245</v>
      </c>
      <c r="D51" s="89" t="s">
        <v>150</v>
      </c>
      <c r="E51" s="90" t="s">
        <v>108</v>
      </c>
      <c r="F51" s="67" t="s">
        <v>109</v>
      </c>
      <c r="G51" s="96">
        <f t="shared" si="2"/>
        <v>0</v>
      </c>
      <c r="H51" s="96">
        <f t="shared" si="3"/>
        <v>0</v>
      </c>
      <c r="I51" s="97">
        <f>+SUMIFS('CUII UE TB'!W:W,'CUII UE TB'!D:D,'Linked UE TB'!C51,'CUII UE TB'!AA:AA,TRUE)</f>
        <v>0</v>
      </c>
    </row>
    <row r="52" spans="3:9">
      <c r="C52" s="76">
        <v>111246</v>
      </c>
      <c r="D52" s="89" t="s">
        <v>151</v>
      </c>
      <c r="E52" s="90" t="s">
        <v>108</v>
      </c>
      <c r="F52" s="67" t="s">
        <v>109</v>
      </c>
      <c r="G52" s="96">
        <f t="shared" si="2"/>
        <v>0</v>
      </c>
      <c r="H52" s="96">
        <f t="shared" si="3"/>
        <v>0</v>
      </c>
      <c r="I52" s="97">
        <f>+SUMIFS('CUII UE TB'!W:W,'CUII UE TB'!D:D,'Linked UE TB'!C52,'CUII UE TB'!AA:AA,TRUE)</f>
        <v>0</v>
      </c>
    </row>
    <row r="53" spans="3:9">
      <c r="C53" s="76">
        <v>111260</v>
      </c>
      <c r="D53" s="89" t="s">
        <v>152</v>
      </c>
      <c r="E53" s="90" t="s">
        <v>108</v>
      </c>
      <c r="F53" s="67" t="s">
        <v>109</v>
      </c>
      <c r="G53" s="96">
        <f t="shared" si="2"/>
        <v>0</v>
      </c>
      <c r="H53" s="96">
        <f t="shared" si="3"/>
        <v>0</v>
      </c>
      <c r="I53" s="97">
        <f>+SUMIFS('CUII UE TB'!W:W,'CUII UE TB'!D:D,'Linked UE TB'!C53,'CUII UE TB'!AA:AA,TRUE)</f>
        <v>0</v>
      </c>
    </row>
    <row r="54" spans="3:9">
      <c r="C54" s="76">
        <v>111261</v>
      </c>
      <c r="D54" s="89" t="s">
        <v>153</v>
      </c>
      <c r="E54" s="90" t="s">
        <v>108</v>
      </c>
      <c r="F54" s="67" t="s">
        <v>109</v>
      </c>
      <c r="G54" s="96">
        <f t="shared" si="2"/>
        <v>0</v>
      </c>
      <c r="H54" s="96">
        <f t="shared" si="3"/>
        <v>0</v>
      </c>
      <c r="I54" s="97">
        <f>+SUMIFS('CUII UE TB'!W:W,'CUII UE TB'!D:D,'Linked UE TB'!C54,'CUII UE TB'!AA:AA,TRUE)</f>
        <v>0</v>
      </c>
    </row>
    <row r="55" spans="3:9">
      <c r="C55" s="76">
        <v>111262</v>
      </c>
      <c r="D55" s="89" t="s">
        <v>154</v>
      </c>
      <c r="E55" s="90" t="s">
        <v>108</v>
      </c>
      <c r="F55" s="67" t="s">
        <v>109</v>
      </c>
      <c r="G55" s="96">
        <f t="shared" si="2"/>
        <v>0</v>
      </c>
      <c r="H55" s="96">
        <f t="shared" si="3"/>
        <v>0</v>
      </c>
      <c r="I55" s="97">
        <f>+SUMIFS('CUII UE TB'!W:W,'CUII UE TB'!D:D,'Linked UE TB'!C55,'CUII UE TB'!AA:AA,TRUE)</f>
        <v>0</v>
      </c>
    </row>
    <row r="56" spans="3:9">
      <c r="C56" s="76">
        <v>111263</v>
      </c>
      <c r="D56" s="89" t="s">
        <v>155</v>
      </c>
      <c r="E56" s="90" t="s">
        <v>108</v>
      </c>
      <c r="F56" s="67" t="s">
        <v>109</v>
      </c>
      <c r="G56" s="96">
        <f t="shared" si="2"/>
        <v>0</v>
      </c>
      <c r="H56" s="96">
        <f t="shared" si="3"/>
        <v>0</v>
      </c>
      <c r="I56" s="97">
        <f>+SUMIFS('CUII UE TB'!W:W,'CUII UE TB'!D:D,'Linked UE TB'!C56,'CUII UE TB'!AA:AA,TRUE)</f>
        <v>0</v>
      </c>
    </row>
    <row r="57" spans="3:9">
      <c r="C57" s="76">
        <v>111264</v>
      </c>
      <c r="D57" s="89" t="s">
        <v>156</v>
      </c>
      <c r="E57" s="90" t="s">
        <v>108</v>
      </c>
      <c r="F57" s="67" t="s">
        <v>109</v>
      </c>
      <c r="G57" s="96">
        <f t="shared" si="2"/>
        <v>0</v>
      </c>
      <c r="H57" s="96">
        <f t="shared" si="3"/>
        <v>0</v>
      </c>
      <c r="I57" s="97">
        <f>+SUMIFS('CUII UE TB'!W:W,'CUII UE TB'!D:D,'Linked UE TB'!C57,'CUII UE TB'!AA:AA,TRUE)</f>
        <v>0</v>
      </c>
    </row>
    <row r="58" spans="3:9">
      <c r="C58" s="76">
        <v>111265</v>
      </c>
      <c r="D58" s="89" t="s">
        <v>157</v>
      </c>
      <c r="E58" s="90" t="s">
        <v>108</v>
      </c>
      <c r="F58" s="67" t="s">
        <v>109</v>
      </c>
      <c r="G58" s="96">
        <f t="shared" si="2"/>
        <v>0</v>
      </c>
      <c r="H58" s="96">
        <f t="shared" si="3"/>
        <v>0</v>
      </c>
      <c r="I58" s="97">
        <f>+SUMIFS('CUII UE TB'!W:W,'CUII UE TB'!D:D,'Linked UE TB'!C58,'CUII UE TB'!AA:AA,TRUE)</f>
        <v>0</v>
      </c>
    </row>
    <row r="59" spans="3:9">
      <c r="C59" s="76">
        <v>111266</v>
      </c>
      <c r="D59" s="89" t="s">
        <v>158</v>
      </c>
      <c r="E59" s="90" t="s">
        <v>108</v>
      </c>
      <c r="F59" s="67" t="s">
        <v>109</v>
      </c>
      <c r="G59" s="96">
        <f t="shared" si="2"/>
        <v>0</v>
      </c>
      <c r="H59" s="96">
        <f t="shared" si="3"/>
        <v>0</v>
      </c>
      <c r="I59" s="97">
        <f>+SUMIFS('CUII UE TB'!W:W,'CUII UE TB'!D:D,'Linked UE TB'!C59,'CUII UE TB'!AA:AA,TRUE)</f>
        <v>0</v>
      </c>
    </row>
    <row r="60" spans="3:9">
      <c r="C60" s="76">
        <v>111267</v>
      </c>
      <c r="D60" s="89" t="s">
        <v>159</v>
      </c>
      <c r="E60" s="90" t="s">
        <v>108</v>
      </c>
      <c r="F60" s="67" t="s">
        <v>109</v>
      </c>
      <c r="G60" s="96">
        <f t="shared" si="2"/>
        <v>0</v>
      </c>
      <c r="H60" s="96">
        <f t="shared" si="3"/>
        <v>0</v>
      </c>
      <c r="I60" s="97">
        <f>+SUMIFS('CUII UE TB'!W:W,'CUII UE TB'!D:D,'Linked UE TB'!C60,'CUII UE TB'!AA:AA,TRUE)</f>
        <v>0</v>
      </c>
    </row>
    <row r="61" spans="3:9">
      <c r="C61" s="76">
        <v>111270</v>
      </c>
      <c r="D61" s="89" t="s">
        <v>160</v>
      </c>
      <c r="E61" s="90" t="s">
        <v>108</v>
      </c>
      <c r="F61" s="67" t="s">
        <v>109</v>
      </c>
      <c r="G61" s="96">
        <f t="shared" si="2"/>
        <v>0</v>
      </c>
      <c r="H61" s="96">
        <f t="shared" si="3"/>
        <v>0</v>
      </c>
      <c r="I61" s="97">
        <f>+SUMIFS('CUII UE TB'!W:W,'CUII UE TB'!D:D,'Linked UE TB'!C61,'CUII UE TB'!AA:AA,TRUE)</f>
        <v>0</v>
      </c>
    </row>
    <row r="62" spans="3:9">
      <c r="C62" s="76">
        <v>111271</v>
      </c>
      <c r="D62" s="89" t="s">
        <v>161</v>
      </c>
      <c r="E62" s="90" t="s">
        <v>108</v>
      </c>
      <c r="F62" s="67" t="s">
        <v>109</v>
      </c>
      <c r="G62" s="96">
        <f t="shared" si="2"/>
        <v>0</v>
      </c>
      <c r="H62" s="96">
        <f t="shared" si="3"/>
        <v>0</v>
      </c>
      <c r="I62" s="97">
        <f>+SUMIFS('CUII UE TB'!W:W,'CUII UE TB'!D:D,'Linked UE TB'!C62,'CUII UE TB'!AA:AA,TRUE)</f>
        <v>0</v>
      </c>
    </row>
    <row r="63" spans="3:9">
      <c r="C63" s="76">
        <v>111272</v>
      </c>
      <c r="D63" s="89" t="s">
        <v>162</v>
      </c>
      <c r="E63" s="90" t="s">
        <v>108</v>
      </c>
      <c r="F63" s="67" t="s">
        <v>109</v>
      </c>
      <c r="G63" s="96">
        <f t="shared" ref="G63:G80" si="4">IF(E63="Actual",IF(F63=G$6,$I63,0),VLOOKUP($E63,$F$1755:$L$1761,5,FALSE)*$I63)</f>
        <v>0</v>
      </c>
      <c r="H63" s="96">
        <f t="shared" ref="H63:H80" si="5">IF(E63="Actual",IF(F63=H$6,$I63,0),VLOOKUP($E63,$F$1755:$L$1761,6,FALSE)*$I63)</f>
        <v>0</v>
      </c>
      <c r="I63" s="97">
        <f>+SUMIFS('CUII UE TB'!W:W,'CUII UE TB'!D:D,'Linked UE TB'!C63,'CUII UE TB'!AA:AA,TRUE)</f>
        <v>0</v>
      </c>
    </row>
    <row r="64" spans="3:9">
      <c r="C64" s="76">
        <v>111273</v>
      </c>
      <c r="D64" s="89" t="s">
        <v>163</v>
      </c>
      <c r="E64" s="90" t="s">
        <v>108</v>
      </c>
      <c r="F64" s="67" t="s">
        <v>109</v>
      </c>
      <c r="G64" s="96">
        <f t="shared" si="4"/>
        <v>0</v>
      </c>
      <c r="H64" s="96">
        <f t="shared" si="5"/>
        <v>0</v>
      </c>
      <c r="I64" s="97">
        <f>+SUMIFS('CUII UE TB'!W:W,'CUII UE TB'!D:D,'Linked UE TB'!C64,'CUII UE TB'!AA:AA,TRUE)</f>
        <v>0</v>
      </c>
    </row>
    <row r="65" spans="3:9">
      <c r="C65" s="76">
        <v>111274</v>
      </c>
      <c r="D65" s="89" t="s">
        <v>164</v>
      </c>
      <c r="E65" s="90" t="s">
        <v>108</v>
      </c>
      <c r="F65" s="67" t="s">
        <v>109</v>
      </c>
      <c r="G65" s="96">
        <f t="shared" si="4"/>
        <v>0</v>
      </c>
      <c r="H65" s="96">
        <f t="shared" si="5"/>
        <v>0</v>
      </c>
      <c r="I65" s="97">
        <f>+SUMIFS('CUII UE TB'!W:W,'CUII UE TB'!D:D,'Linked UE TB'!C65,'CUII UE TB'!AA:AA,TRUE)</f>
        <v>0</v>
      </c>
    </row>
    <row r="66" spans="3:9">
      <c r="C66" s="76">
        <v>111275</v>
      </c>
      <c r="D66" s="89" t="s">
        <v>165</v>
      </c>
      <c r="E66" s="90" t="s">
        <v>108</v>
      </c>
      <c r="F66" s="67" t="s">
        <v>109</v>
      </c>
      <c r="G66" s="96">
        <f t="shared" si="4"/>
        <v>0</v>
      </c>
      <c r="H66" s="96">
        <f t="shared" si="5"/>
        <v>0</v>
      </c>
      <c r="I66" s="97">
        <f>+SUMIFS('CUII UE TB'!W:W,'CUII UE TB'!D:D,'Linked UE TB'!C66,'CUII UE TB'!AA:AA,TRUE)</f>
        <v>0</v>
      </c>
    </row>
    <row r="67" spans="3:9">
      <c r="C67" s="76">
        <v>111276</v>
      </c>
      <c r="D67" s="89" t="s">
        <v>166</v>
      </c>
      <c r="E67" s="90" t="s">
        <v>108</v>
      </c>
      <c r="F67" s="67" t="s">
        <v>109</v>
      </c>
      <c r="G67" s="96">
        <f t="shared" si="4"/>
        <v>0</v>
      </c>
      <c r="H67" s="96">
        <f t="shared" si="5"/>
        <v>0</v>
      </c>
      <c r="I67" s="97">
        <f>+SUMIFS('CUII UE TB'!W:W,'CUII UE TB'!D:D,'Linked UE TB'!C67,'CUII UE TB'!AA:AA,TRUE)</f>
        <v>0</v>
      </c>
    </row>
    <row r="68" spans="3:9">
      <c r="C68" s="76">
        <v>111277</v>
      </c>
      <c r="D68" s="89" t="s">
        <v>167</v>
      </c>
      <c r="E68" s="90" t="s">
        <v>108</v>
      </c>
      <c r="F68" s="67" t="s">
        <v>109</v>
      </c>
      <c r="G68" s="96">
        <f t="shared" si="4"/>
        <v>0</v>
      </c>
      <c r="H68" s="96">
        <f t="shared" si="5"/>
        <v>0</v>
      </c>
      <c r="I68" s="97">
        <f>+SUMIFS('CUII UE TB'!W:W,'CUII UE TB'!D:D,'Linked UE TB'!C68,'CUII UE TB'!AA:AA,TRUE)</f>
        <v>0</v>
      </c>
    </row>
    <row r="69" spans="3:9">
      <c r="C69" s="76">
        <v>111278</v>
      </c>
      <c r="D69" s="89" t="s">
        <v>168</v>
      </c>
      <c r="E69" s="90" t="s">
        <v>108</v>
      </c>
      <c r="F69" s="67" t="s">
        <v>109</v>
      </c>
      <c r="G69" s="96">
        <f t="shared" si="4"/>
        <v>0</v>
      </c>
      <c r="H69" s="96">
        <f t="shared" si="5"/>
        <v>0</v>
      </c>
      <c r="I69" s="97">
        <f>+SUMIFS('CUII UE TB'!W:W,'CUII UE TB'!D:D,'Linked UE TB'!C69,'CUII UE TB'!AA:AA,TRUE)</f>
        <v>0</v>
      </c>
    </row>
    <row r="70" spans="3:9">
      <c r="C70" s="76">
        <v>111279</v>
      </c>
      <c r="D70" s="89" t="s">
        <v>169</v>
      </c>
      <c r="E70" s="90" t="s">
        <v>108</v>
      </c>
      <c r="F70" s="67" t="s">
        <v>109</v>
      </c>
      <c r="G70" s="96">
        <f t="shared" si="4"/>
        <v>0</v>
      </c>
      <c r="H70" s="96">
        <f t="shared" si="5"/>
        <v>0</v>
      </c>
      <c r="I70" s="97">
        <f>+SUMIFS('CUII UE TB'!W:W,'CUII UE TB'!D:D,'Linked UE TB'!C70,'CUII UE TB'!AA:AA,TRUE)</f>
        <v>0</v>
      </c>
    </row>
    <row r="71" spans="3:9">
      <c r="C71" s="76">
        <v>111280</v>
      </c>
      <c r="D71" s="89" t="s">
        <v>170</v>
      </c>
      <c r="E71" s="90" t="s">
        <v>108</v>
      </c>
      <c r="F71" s="67" t="s">
        <v>109</v>
      </c>
      <c r="G71" s="96">
        <f t="shared" si="4"/>
        <v>0</v>
      </c>
      <c r="H71" s="96">
        <f t="shared" si="5"/>
        <v>0</v>
      </c>
      <c r="I71" s="97">
        <f>+SUMIFS('CUII UE TB'!W:W,'CUII UE TB'!D:D,'Linked UE TB'!C71,'CUII UE TB'!AA:AA,TRUE)</f>
        <v>0</v>
      </c>
    </row>
    <row r="72" spans="3:9">
      <c r="C72" s="76">
        <v>111281</v>
      </c>
      <c r="D72" s="89" t="s">
        <v>171</v>
      </c>
      <c r="E72" s="90" t="s">
        <v>108</v>
      </c>
      <c r="F72" s="67" t="s">
        <v>109</v>
      </c>
      <c r="G72" s="96">
        <f t="shared" si="4"/>
        <v>0</v>
      </c>
      <c r="H72" s="96">
        <f t="shared" si="5"/>
        <v>0</v>
      </c>
      <c r="I72" s="97">
        <f>+SUMIFS('CUII UE TB'!W:W,'CUII UE TB'!D:D,'Linked UE TB'!C72,'CUII UE TB'!AA:AA,TRUE)</f>
        <v>0</v>
      </c>
    </row>
    <row r="73" spans="3:9">
      <c r="C73" s="76">
        <v>111282</v>
      </c>
      <c r="D73" s="89" t="s">
        <v>172</v>
      </c>
      <c r="E73" s="90" t="s">
        <v>108</v>
      </c>
      <c r="F73" s="67" t="s">
        <v>109</v>
      </c>
      <c r="G73" s="96">
        <f t="shared" si="4"/>
        <v>0</v>
      </c>
      <c r="H73" s="96">
        <f t="shared" si="5"/>
        <v>0</v>
      </c>
      <c r="I73" s="97">
        <f>+SUMIFS('CUII UE TB'!W:W,'CUII UE TB'!D:D,'Linked UE TB'!C73,'CUII UE TB'!AA:AA,TRUE)</f>
        <v>0</v>
      </c>
    </row>
    <row r="74" spans="3:9">
      <c r="C74" s="76">
        <v>111283</v>
      </c>
      <c r="D74" s="89" t="s">
        <v>173</v>
      </c>
      <c r="E74" s="90" t="s">
        <v>108</v>
      </c>
      <c r="F74" s="67" t="s">
        <v>109</v>
      </c>
      <c r="G74" s="96">
        <f t="shared" si="4"/>
        <v>0</v>
      </c>
      <c r="H74" s="96">
        <f t="shared" si="5"/>
        <v>0</v>
      </c>
      <c r="I74" s="97">
        <f>+SUMIFS('CUII UE TB'!W:W,'CUII UE TB'!D:D,'Linked UE TB'!C74,'CUII UE TB'!AA:AA,TRUE)</f>
        <v>0</v>
      </c>
    </row>
    <row r="75" spans="3:9">
      <c r="C75" s="76">
        <v>111284</v>
      </c>
      <c r="D75" s="89" t="s">
        <v>174</v>
      </c>
      <c r="E75" s="90" t="s">
        <v>108</v>
      </c>
      <c r="F75" s="67" t="s">
        <v>109</v>
      </c>
      <c r="G75" s="96">
        <f t="shared" si="4"/>
        <v>0</v>
      </c>
      <c r="H75" s="96">
        <f t="shared" si="5"/>
        <v>0</v>
      </c>
      <c r="I75" s="97">
        <f>+SUMIFS('CUII UE TB'!W:W,'CUII UE TB'!D:D,'Linked UE TB'!C75,'CUII UE TB'!AA:AA,TRUE)</f>
        <v>0</v>
      </c>
    </row>
    <row r="76" spans="3:9">
      <c r="C76" s="76">
        <v>111285</v>
      </c>
      <c r="D76" s="89" t="s">
        <v>175</v>
      </c>
      <c r="E76" s="90" t="s">
        <v>108</v>
      </c>
      <c r="F76" s="67" t="s">
        <v>109</v>
      </c>
      <c r="G76" s="96">
        <f t="shared" si="4"/>
        <v>0</v>
      </c>
      <c r="H76" s="96">
        <f t="shared" si="5"/>
        <v>0</v>
      </c>
      <c r="I76" s="97">
        <f>+SUMIFS('CUII UE TB'!W:W,'CUII UE TB'!D:D,'Linked UE TB'!C76,'CUII UE TB'!AA:AA,TRUE)</f>
        <v>0</v>
      </c>
    </row>
    <row r="77" spans="3:9">
      <c r="C77" s="76">
        <v>111286</v>
      </c>
      <c r="D77" s="89" t="s">
        <v>176</v>
      </c>
      <c r="E77" s="90" t="s">
        <v>108</v>
      </c>
      <c r="F77" s="67" t="s">
        <v>109</v>
      </c>
      <c r="G77" s="96">
        <f t="shared" si="4"/>
        <v>0</v>
      </c>
      <c r="H77" s="96">
        <f t="shared" si="5"/>
        <v>0</v>
      </c>
      <c r="I77" s="97">
        <f>+SUMIFS('CUII UE TB'!W:W,'CUII UE TB'!D:D,'Linked UE TB'!C77,'CUII UE TB'!AA:AA,TRUE)</f>
        <v>0</v>
      </c>
    </row>
    <row r="78" spans="3:9">
      <c r="C78" s="76">
        <v>111287</v>
      </c>
      <c r="D78" s="89" t="s">
        <v>177</v>
      </c>
      <c r="E78" s="90" t="s">
        <v>108</v>
      </c>
      <c r="F78" s="67" t="s">
        <v>109</v>
      </c>
      <c r="G78" s="96">
        <f t="shared" si="4"/>
        <v>0</v>
      </c>
      <c r="H78" s="96">
        <f t="shared" si="5"/>
        <v>0</v>
      </c>
      <c r="I78" s="97">
        <f>+SUMIFS('CUII UE TB'!W:W,'CUII UE TB'!D:D,'Linked UE TB'!C78,'CUII UE TB'!AA:AA,TRUE)</f>
        <v>0</v>
      </c>
    </row>
    <row r="79" spans="3:9">
      <c r="C79" s="76">
        <v>111288</v>
      </c>
      <c r="D79" s="89" t="s">
        <v>178</v>
      </c>
      <c r="E79" s="90" t="s">
        <v>108</v>
      </c>
      <c r="F79" s="67" t="s">
        <v>109</v>
      </c>
      <c r="G79" s="96">
        <f t="shared" si="4"/>
        <v>0</v>
      </c>
      <c r="H79" s="96">
        <f t="shared" si="5"/>
        <v>0</v>
      </c>
      <c r="I79" s="97">
        <f>+SUMIFS('CUII UE TB'!W:W,'CUII UE TB'!D:D,'Linked UE TB'!C79,'CUII UE TB'!AA:AA,TRUE)</f>
        <v>0</v>
      </c>
    </row>
    <row r="80" spans="3:9">
      <c r="C80" s="76">
        <v>111299</v>
      </c>
      <c r="D80" s="89" t="s">
        <v>179</v>
      </c>
      <c r="E80" s="90" t="s">
        <v>108</v>
      </c>
      <c r="F80" s="67" t="s">
        <v>109</v>
      </c>
      <c r="G80" s="96">
        <f t="shared" si="4"/>
        <v>0</v>
      </c>
      <c r="H80" s="96">
        <f t="shared" si="5"/>
        <v>0</v>
      </c>
      <c r="I80" s="97">
        <f>+SUMIFS('CUII UE TB'!W:W,'CUII UE TB'!D:D,'Linked UE TB'!C80,'CUII UE TB'!AA:AA,TRUE)</f>
        <v>0</v>
      </c>
    </row>
    <row r="81" spans="1:9" ht="15.75" customHeight="1">
      <c r="A81" s="70" t="s">
        <v>128</v>
      </c>
      <c r="C81" s="90" t="s">
        <v>95</v>
      </c>
      <c r="D81" s="93" t="s">
        <v>129</v>
      </c>
      <c r="E81" s="90"/>
      <c r="G81" s="228">
        <f>SUM(G31:G80)</f>
        <v>0</v>
      </c>
      <c r="H81" s="228">
        <f>SUM(H31:H80)</f>
        <v>0</v>
      </c>
      <c r="I81" s="229">
        <f>SUM(I31:I80)</f>
        <v>0</v>
      </c>
    </row>
    <row r="82" spans="1:9">
      <c r="C82" s="76"/>
      <c r="D82" s="77"/>
      <c r="E82" s="90"/>
      <c r="G82" s="96"/>
      <c r="H82" s="96"/>
      <c r="I82" s="97"/>
    </row>
    <row r="83" spans="1:9">
      <c r="C83" s="76"/>
      <c r="D83" s="77" t="s">
        <v>180</v>
      </c>
      <c r="E83" s="90"/>
      <c r="G83" s="96"/>
      <c r="H83" s="96"/>
      <c r="I83" s="97"/>
    </row>
    <row r="84" spans="1:9">
      <c r="C84" s="76">
        <v>111301</v>
      </c>
      <c r="D84" s="89" t="s">
        <v>181</v>
      </c>
      <c r="E84" s="90" t="s">
        <v>108</v>
      </c>
      <c r="F84" s="67" t="s">
        <v>109</v>
      </c>
      <c r="G84" s="96">
        <f t="shared" ref="G84:G93" si="6">IF(E84="Actual",IF(F84=G$6,$I84,0),VLOOKUP($E84,$F$1755:$L$1761,5,FALSE)*$I84)</f>
        <v>0</v>
      </c>
      <c r="H84" s="96">
        <f t="shared" ref="H84:H93" si="7">IF(E84="Actual",IF(F84=H$6,$I84,0),VLOOKUP($E84,$F$1755:$L$1761,6,FALSE)*$I84)</f>
        <v>0</v>
      </c>
      <c r="I84" s="97">
        <f>+SUMIFS('CUII UE TB'!W:W,'CUII UE TB'!D:D,'Linked UE TB'!C84,'CUII UE TB'!AA:AA,TRUE)</f>
        <v>0</v>
      </c>
    </row>
    <row r="85" spans="1:9">
      <c r="C85" s="76">
        <v>111302</v>
      </c>
      <c r="D85" s="89" t="s">
        <v>182</v>
      </c>
      <c r="E85" s="90" t="s">
        <v>108</v>
      </c>
      <c r="F85" s="67" t="s">
        <v>109</v>
      </c>
      <c r="G85" s="96">
        <f t="shared" si="6"/>
        <v>0</v>
      </c>
      <c r="H85" s="96">
        <f t="shared" si="7"/>
        <v>0</v>
      </c>
      <c r="I85" s="97">
        <f>+SUMIFS('CUII UE TB'!W:W,'CUII UE TB'!D:D,'Linked UE TB'!C85,'CUII UE TB'!AA:AA,TRUE)</f>
        <v>0</v>
      </c>
    </row>
    <row r="86" spans="1:9">
      <c r="C86" s="76">
        <v>111303</v>
      </c>
      <c r="D86" s="89" t="s">
        <v>183</v>
      </c>
      <c r="E86" s="90" t="s">
        <v>108</v>
      </c>
      <c r="F86" s="67" t="s">
        <v>109</v>
      </c>
      <c r="G86" s="96">
        <f t="shared" si="6"/>
        <v>0</v>
      </c>
      <c r="H86" s="96">
        <f t="shared" si="7"/>
        <v>0</v>
      </c>
      <c r="I86" s="97">
        <f>+SUMIFS('CUII UE TB'!W:W,'CUII UE TB'!D:D,'Linked UE TB'!C86,'CUII UE TB'!AA:AA,TRUE)</f>
        <v>0</v>
      </c>
    </row>
    <row r="87" spans="1:9">
      <c r="C87" s="76">
        <v>111304</v>
      </c>
      <c r="D87" s="89" t="s">
        <v>184</v>
      </c>
      <c r="E87" s="90" t="s">
        <v>108</v>
      </c>
      <c r="F87" s="67" t="s">
        <v>109</v>
      </c>
      <c r="G87" s="96">
        <f t="shared" si="6"/>
        <v>0</v>
      </c>
      <c r="H87" s="96">
        <f t="shared" si="7"/>
        <v>0</v>
      </c>
      <c r="I87" s="97">
        <f>+SUMIFS('CUII UE TB'!W:W,'CUII UE TB'!D:D,'Linked UE TB'!C87,'CUII UE TB'!AA:AA,TRUE)</f>
        <v>0</v>
      </c>
    </row>
    <row r="88" spans="1:9">
      <c r="C88" s="76">
        <v>111305</v>
      </c>
      <c r="D88" s="89" t="s">
        <v>185</v>
      </c>
      <c r="E88" s="90" t="s">
        <v>108</v>
      </c>
      <c r="F88" s="67" t="s">
        <v>109</v>
      </c>
      <c r="G88" s="96">
        <f t="shared" si="6"/>
        <v>0</v>
      </c>
      <c r="H88" s="96">
        <f t="shared" si="7"/>
        <v>0</v>
      </c>
      <c r="I88" s="97">
        <f>+SUMIFS('CUII UE TB'!W:W,'CUII UE TB'!D:D,'Linked UE TB'!C88,'CUII UE TB'!AA:AA,TRUE)</f>
        <v>0</v>
      </c>
    </row>
    <row r="89" spans="1:9">
      <c r="C89" s="76">
        <v>111306</v>
      </c>
      <c r="D89" s="89" t="s">
        <v>186</v>
      </c>
      <c r="E89" s="90" t="s">
        <v>108</v>
      </c>
      <c r="F89" s="67" t="s">
        <v>109</v>
      </c>
      <c r="G89" s="96">
        <f t="shared" si="6"/>
        <v>0</v>
      </c>
      <c r="H89" s="96">
        <f t="shared" si="7"/>
        <v>0</v>
      </c>
      <c r="I89" s="97">
        <f>+SUMIFS('CUII UE TB'!W:W,'CUII UE TB'!D:D,'Linked UE TB'!C89,'CUII UE TB'!AA:AA,TRUE)</f>
        <v>0</v>
      </c>
    </row>
    <row r="90" spans="1:9">
      <c r="C90" s="76">
        <v>111307</v>
      </c>
      <c r="D90" s="89" t="s">
        <v>187</v>
      </c>
      <c r="E90" s="90" t="s">
        <v>108</v>
      </c>
      <c r="F90" s="67" t="s">
        <v>109</v>
      </c>
      <c r="G90" s="96">
        <f t="shared" si="6"/>
        <v>0</v>
      </c>
      <c r="H90" s="96">
        <f t="shared" si="7"/>
        <v>0</v>
      </c>
      <c r="I90" s="97">
        <f>+SUMIFS('CUII UE TB'!W:W,'CUII UE TB'!D:D,'Linked UE TB'!C90,'CUII UE TB'!AA:AA,TRUE)</f>
        <v>0</v>
      </c>
    </row>
    <row r="91" spans="1:9">
      <c r="C91" s="76">
        <v>111308</v>
      </c>
      <c r="D91" s="89" t="s">
        <v>188</v>
      </c>
      <c r="E91" s="90" t="s">
        <v>108</v>
      </c>
      <c r="F91" s="67" t="s">
        <v>109</v>
      </c>
      <c r="G91" s="96">
        <f t="shared" si="6"/>
        <v>0</v>
      </c>
      <c r="H91" s="96">
        <f t="shared" si="7"/>
        <v>0</v>
      </c>
      <c r="I91" s="97">
        <f>+SUMIFS('CUII UE TB'!W:W,'CUII UE TB'!D:D,'Linked UE TB'!C91,'CUII UE TB'!AA:AA,TRUE)</f>
        <v>0</v>
      </c>
    </row>
    <row r="92" spans="1:9">
      <c r="C92" s="76">
        <v>111309</v>
      </c>
      <c r="D92" s="89" t="s">
        <v>189</v>
      </c>
      <c r="E92" s="90" t="s">
        <v>108</v>
      </c>
      <c r="F92" s="67" t="s">
        <v>109</v>
      </c>
      <c r="G92" s="96">
        <f t="shared" si="6"/>
        <v>0</v>
      </c>
      <c r="H92" s="96">
        <f t="shared" si="7"/>
        <v>0</v>
      </c>
      <c r="I92" s="97">
        <f>+SUMIFS('CUII UE TB'!W:W,'CUII UE TB'!D:D,'Linked UE TB'!C92,'CUII UE TB'!AA:AA,TRUE)</f>
        <v>0</v>
      </c>
    </row>
    <row r="93" spans="1:9">
      <c r="C93" s="76">
        <v>111310</v>
      </c>
      <c r="D93" s="89" t="s">
        <v>190</v>
      </c>
      <c r="E93" s="90" t="s">
        <v>108</v>
      </c>
      <c r="F93" s="67" t="s">
        <v>109</v>
      </c>
      <c r="G93" s="96">
        <f t="shared" si="6"/>
        <v>0</v>
      </c>
      <c r="H93" s="96">
        <f t="shared" si="7"/>
        <v>0</v>
      </c>
      <c r="I93" s="97">
        <f>+SUMIFS('CUII UE TB'!W:W,'CUII UE TB'!D:D,'Linked UE TB'!C93,'CUII UE TB'!AA:AA,TRUE)</f>
        <v>0</v>
      </c>
    </row>
    <row r="94" spans="1:9">
      <c r="A94" s="70" t="s">
        <v>128</v>
      </c>
      <c r="C94" s="90" t="s">
        <v>95</v>
      </c>
      <c r="D94" s="93" t="s">
        <v>180</v>
      </c>
      <c r="E94" s="90"/>
      <c r="G94" s="228">
        <f>SUM(G84:G93)</f>
        <v>0</v>
      </c>
      <c r="H94" s="228">
        <f>SUM(H84:H93)</f>
        <v>0</v>
      </c>
      <c r="I94" s="229">
        <f>SUM(I84:I93)</f>
        <v>0</v>
      </c>
    </row>
    <row r="95" spans="1:9">
      <c r="C95" s="76"/>
      <c r="D95" s="77"/>
      <c r="E95" s="90"/>
      <c r="G95" s="96"/>
      <c r="H95" s="96"/>
      <c r="I95" s="97"/>
    </row>
    <row r="96" spans="1:9">
      <c r="C96" s="76"/>
      <c r="D96" s="77" t="s">
        <v>191</v>
      </c>
      <c r="E96" s="90"/>
      <c r="G96" s="96"/>
      <c r="H96" s="96"/>
      <c r="I96" s="97"/>
    </row>
    <row r="97" spans="1:9">
      <c r="C97" s="76">
        <v>111401</v>
      </c>
      <c r="D97" s="89" t="s">
        <v>192</v>
      </c>
      <c r="E97" s="90" t="s">
        <v>108</v>
      </c>
      <c r="F97" s="67" t="s">
        <v>109</v>
      </c>
      <c r="G97" s="96">
        <f t="shared" ref="G97:G111" si="8">IF(E97="Actual",IF(F97=G$6,$I97,0),VLOOKUP($E97,$F$1755:$L$1761,5,FALSE)*$I97)</f>
        <v>0</v>
      </c>
      <c r="H97" s="96">
        <f t="shared" ref="H97:H111" si="9">IF(E97="Actual",IF(F97=H$6,$I97,0),VLOOKUP($E97,$F$1755:$L$1761,6,FALSE)*$I97)</f>
        <v>0</v>
      </c>
      <c r="I97" s="97">
        <f>+SUMIFS('CUII UE TB'!W:W,'CUII UE TB'!D:D,'Linked UE TB'!C97,'CUII UE TB'!AA:AA,TRUE)</f>
        <v>0</v>
      </c>
    </row>
    <row r="98" spans="1:9">
      <c r="C98" s="76">
        <v>111402</v>
      </c>
      <c r="D98" s="89" t="s">
        <v>193</v>
      </c>
      <c r="E98" s="90" t="s">
        <v>108</v>
      </c>
      <c r="F98" s="67" t="s">
        <v>109</v>
      </c>
      <c r="G98" s="96">
        <f t="shared" si="8"/>
        <v>0</v>
      </c>
      <c r="H98" s="96">
        <f t="shared" si="9"/>
        <v>0</v>
      </c>
      <c r="I98" s="97">
        <f>+SUMIFS('CUII UE TB'!W:W,'CUII UE TB'!D:D,'Linked UE TB'!C98,'CUII UE TB'!AA:AA,TRUE)</f>
        <v>0</v>
      </c>
    </row>
    <row r="99" spans="1:9">
      <c r="C99" s="76">
        <v>111403</v>
      </c>
      <c r="D99" s="89" t="s">
        <v>194</v>
      </c>
      <c r="E99" s="90" t="s">
        <v>108</v>
      </c>
      <c r="F99" s="67" t="s">
        <v>109</v>
      </c>
      <c r="G99" s="96">
        <f t="shared" si="8"/>
        <v>0</v>
      </c>
      <c r="H99" s="96">
        <f t="shared" si="9"/>
        <v>0</v>
      </c>
      <c r="I99" s="97">
        <f>+SUMIFS('CUII UE TB'!W:W,'CUII UE TB'!D:D,'Linked UE TB'!C99,'CUII UE TB'!AA:AA,TRUE)</f>
        <v>0</v>
      </c>
    </row>
    <row r="100" spans="1:9">
      <c r="C100" s="76">
        <v>111404</v>
      </c>
      <c r="D100" s="89" t="s">
        <v>195</v>
      </c>
      <c r="E100" s="90" t="s">
        <v>108</v>
      </c>
      <c r="F100" s="67" t="s">
        <v>109</v>
      </c>
      <c r="G100" s="96">
        <f t="shared" si="8"/>
        <v>0</v>
      </c>
      <c r="H100" s="96">
        <f t="shared" si="9"/>
        <v>0</v>
      </c>
      <c r="I100" s="97">
        <f>+SUMIFS('CUII UE TB'!W:W,'CUII UE TB'!D:D,'Linked UE TB'!C100,'CUII UE TB'!AA:AA,TRUE)</f>
        <v>0</v>
      </c>
    </row>
    <row r="101" spans="1:9">
      <c r="C101" s="76">
        <v>111405</v>
      </c>
      <c r="D101" s="89" t="s">
        <v>196</v>
      </c>
      <c r="E101" s="90" t="s">
        <v>108</v>
      </c>
      <c r="F101" s="67" t="s">
        <v>109</v>
      </c>
      <c r="G101" s="96">
        <f t="shared" si="8"/>
        <v>0</v>
      </c>
      <c r="H101" s="96">
        <f t="shared" si="9"/>
        <v>0</v>
      </c>
      <c r="I101" s="97">
        <f>+SUMIFS('CUII UE TB'!W:W,'CUII UE TB'!D:D,'Linked UE TB'!C101,'CUII UE TB'!AA:AA,TRUE)</f>
        <v>0</v>
      </c>
    </row>
    <row r="102" spans="1:9">
      <c r="C102" s="76">
        <v>111406</v>
      </c>
      <c r="D102" s="89" t="s">
        <v>197</v>
      </c>
      <c r="E102" s="90" t="s">
        <v>108</v>
      </c>
      <c r="F102" s="67" t="s">
        <v>109</v>
      </c>
      <c r="G102" s="96">
        <f t="shared" si="8"/>
        <v>0</v>
      </c>
      <c r="H102" s="96">
        <f t="shared" si="9"/>
        <v>0</v>
      </c>
      <c r="I102" s="97">
        <f>+SUMIFS('CUII UE TB'!W:W,'CUII UE TB'!D:D,'Linked UE TB'!C102,'CUII UE TB'!AA:AA,TRUE)</f>
        <v>0</v>
      </c>
    </row>
    <row r="103" spans="1:9">
      <c r="C103" s="76">
        <v>111430</v>
      </c>
      <c r="D103" s="89" t="s">
        <v>198</v>
      </c>
      <c r="E103" s="90" t="s">
        <v>108</v>
      </c>
      <c r="F103" s="67" t="s">
        <v>109</v>
      </c>
      <c r="G103" s="96">
        <f t="shared" si="8"/>
        <v>0</v>
      </c>
      <c r="H103" s="96">
        <f t="shared" si="9"/>
        <v>0</v>
      </c>
      <c r="I103" s="97">
        <f>+SUMIFS('CUII UE TB'!W:W,'CUII UE TB'!D:D,'Linked UE TB'!C103,'CUII UE TB'!AA:AA,TRUE)</f>
        <v>0</v>
      </c>
    </row>
    <row r="104" spans="1:9">
      <c r="C104" s="76">
        <v>111431</v>
      </c>
      <c r="D104" s="89" t="s">
        <v>199</v>
      </c>
      <c r="E104" s="90" t="s">
        <v>108</v>
      </c>
      <c r="F104" s="67" t="s">
        <v>109</v>
      </c>
      <c r="G104" s="96">
        <f t="shared" si="8"/>
        <v>0</v>
      </c>
      <c r="H104" s="96">
        <f t="shared" si="9"/>
        <v>0</v>
      </c>
      <c r="I104" s="97">
        <f>+SUMIFS('CUII UE TB'!W:W,'CUII UE TB'!D:D,'Linked UE TB'!C104,'CUII UE TB'!AA:AA,TRUE)</f>
        <v>0</v>
      </c>
    </row>
    <row r="105" spans="1:9">
      <c r="C105" s="76">
        <v>111432</v>
      </c>
      <c r="D105" s="89" t="s">
        <v>200</v>
      </c>
      <c r="E105" s="90" t="s">
        <v>108</v>
      </c>
      <c r="F105" s="67" t="s">
        <v>109</v>
      </c>
      <c r="G105" s="96">
        <f t="shared" si="8"/>
        <v>0</v>
      </c>
      <c r="H105" s="96">
        <f t="shared" si="9"/>
        <v>0</v>
      </c>
      <c r="I105" s="97">
        <f>+SUMIFS('CUII UE TB'!W:W,'CUII UE TB'!D:D,'Linked UE TB'!C105,'CUII UE TB'!AA:AA,TRUE)</f>
        <v>0</v>
      </c>
    </row>
    <row r="106" spans="1:9">
      <c r="C106" s="76">
        <v>111450</v>
      </c>
      <c r="D106" s="89" t="s">
        <v>201</v>
      </c>
      <c r="E106" s="90" t="s">
        <v>108</v>
      </c>
      <c r="F106" s="67" t="s">
        <v>109</v>
      </c>
      <c r="G106" s="96">
        <f t="shared" si="8"/>
        <v>0</v>
      </c>
      <c r="H106" s="96">
        <f t="shared" si="9"/>
        <v>0</v>
      </c>
      <c r="I106" s="97">
        <f>+SUMIFS('CUII UE TB'!W:W,'CUII UE TB'!D:D,'Linked UE TB'!C106,'CUII UE TB'!AA:AA,TRUE)</f>
        <v>0</v>
      </c>
    </row>
    <row r="107" spans="1:9">
      <c r="C107" s="76">
        <v>111451</v>
      </c>
      <c r="D107" s="89" t="s">
        <v>202</v>
      </c>
      <c r="E107" s="90" t="s">
        <v>108</v>
      </c>
      <c r="F107" s="67" t="s">
        <v>109</v>
      </c>
      <c r="G107" s="96">
        <f t="shared" si="8"/>
        <v>0</v>
      </c>
      <c r="H107" s="96">
        <f t="shared" si="9"/>
        <v>0</v>
      </c>
      <c r="I107" s="97">
        <f>+SUMIFS('CUII UE TB'!W:W,'CUII UE TB'!D:D,'Linked UE TB'!C107,'CUII UE TB'!AA:AA,TRUE)</f>
        <v>0</v>
      </c>
    </row>
    <row r="108" spans="1:9">
      <c r="C108" s="76">
        <v>111452</v>
      </c>
      <c r="D108" s="89" t="s">
        <v>203</v>
      </c>
      <c r="E108" s="90" t="s">
        <v>108</v>
      </c>
      <c r="F108" s="67" t="s">
        <v>109</v>
      </c>
      <c r="G108" s="96">
        <f t="shared" si="8"/>
        <v>0</v>
      </c>
      <c r="H108" s="96">
        <f t="shared" si="9"/>
        <v>0</v>
      </c>
      <c r="I108" s="97">
        <f>+SUMIFS('CUII UE TB'!W:W,'CUII UE TB'!D:D,'Linked UE TB'!C108,'CUII UE TB'!AA:AA,TRUE)</f>
        <v>0</v>
      </c>
    </row>
    <row r="109" spans="1:9">
      <c r="C109" s="76">
        <v>111453</v>
      </c>
      <c r="D109" s="89" t="s">
        <v>204</v>
      </c>
      <c r="E109" s="90" t="s">
        <v>108</v>
      </c>
      <c r="F109" s="67" t="s">
        <v>109</v>
      </c>
      <c r="G109" s="96">
        <f t="shared" si="8"/>
        <v>0</v>
      </c>
      <c r="H109" s="96">
        <f t="shared" si="9"/>
        <v>0</v>
      </c>
      <c r="I109" s="97">
        <f>+SUMIFS('CUII UE TB'!W:W,'CUII UE TB'!D:D,'Linked UE TB'!C109,'CUII UE TB'!AA:AA,TRUE)</f>
        <v>0</v>
      </c>
    </row>
    <row r="110" spans="1:9">
      <c r="C110" s="76">
        <v>111460</v>
      </c>
      <c r="D110" s="89" t="s">
        <v>205</v>
      </c>
      <c r="E110" s="90" t="s">
        <v>108</v>
      </c>
      <c r="F110" s="67" t="s">
        <v>109</v>
      </c>
      <c r="G110" s="96">
        <f t="shared" si="8"/>
        <v>0</v>
      </c>
      <c r="H110" s="96">
        <f t="shared" si="9"/>
        <v>0</v>
      </c>
      <c r="I110" s="97">
        <f>+SUMIFS('CUII UE TB'!W:W,'CUII UE TB'!D:D,'Linked UE TB'!C110,'CUII UE TB'!AA:AA,TRUE)</f>
        <v>0</v>
      </c>
    </row>
    <row r="111" spans="1:9">
      <c r="C111" s="76">
        <v>111470</v>
      </c>
      <c r="D111" s="89" t="s">
        <v>206</v>
      </c>
      <c r="E111" s="90" t="s">
        <v>108</v>
      </c>
      <c r="F111" s="67" t="s">
        <v>109</v>
      </c>
      <c r="G111" s="96">
        <f t="shared" si="8"/>
        <v>0</v>
      </c>
      <c r="H111" s="96">
        <f t="shared" si="9"/>
        <v>0</v>
      </c>
      <c r="I111" s="97">
        <f>+SUMIFS('CUII UE TB'!W:W,'CUII UE TB'!D:D,'Linked UE TB'!C111,'CUII UE TB'!AA:AA,TRUE)</f>
        <v>0</v>
      </c>
    </row>
    <row r="112" spans="1:9">
      <c r="A112" s="70" t="s">
        <v>128</v>
      </c>
      <c r="C112" s="90" t="s">
        <v>95</v>
      </c>
      <c r="D112" s="93" t="s">
        <v>191</v>
      </c>
      <c r="E112" s="90"/>
      <c r="G112" s="228">
        <f>SUM(G97:G111)</f>
        <v>0</v>
      </c>
      <c r="H112" s="228">
        <f>SUM(H97:H111)</f>
        <v>0</v>
      </c>
      <c r="I112" s="229">
        <f>SUM(I97:I111)</f>
        <v>0</v>
      </c>
    </row>
    <row r="113" spans="1:9">
      <c r="C113" s="76"/>
      <c r="D113" s="77"/>
      <c r="E113" s="90"/>
      <c r="G113" s="96"/>
      <c r="H113" s="96"/>
      <c r="I113" s="97"/>
    </row>
    <row r="114" spans="1:9">
      <c r="C114" s="76"/>
      <c r="D114" s="77" t="s">
        <v>207</v>
      </c>
      <c r="E114" s="90"/>
      <c r="G114" s="96"/>
      <c r="H114" s="96"/>
      <c r="I114" s="97"/>
    </row>
    <row r="115" spans="1:9">
      <c r="C115" s="76">
        <v>112101</v>
      </c>
      <c r="D115" s="89" t="s">
        <v>208</v>
      </c>
      <c r="E115" s="90" t="s">
        <v>108</v>
      </c>
      <c r="F115" s="67" t="s">
        <v>109</v>
      </c>
      <c r="G115" s="96">
        <f t="shared" ref="G115:G120" si="10">IF(E115="Actual",IF(F115=G$6,$I115,0),VLOOKUP($E115,$F$1755:$L$1761,5,FALSE)*$I115)</f>
        <v>0</v>
      </c>
      <c r="H115" s="96">
        <f t="shared" ref="H115:H120" si="11">IF(E115="Actual",IF(F115=H$6,$I115,0),VLOOKUP($E115,$F$1755:$L$1761,6,FALSE)*$I115)</f>
        <v>0</v>
      </c>
      <c r="I115" s="97">
        <f>+SUMIFS('CUII UE TB'!W:W,'CUII UE TB'!D:D,'Linked UE TB'!C115,'CUII UE TB'!AA:AA,TRUE)</f>
        <v>0</v>
      </c>
    </row>
    <row r="116" spans="1:9">
      <c r="C116" s="76">
        <v>112102</v>
      </c>
      <c r="D116" s="89" t="s">
        <v>209</v>
      </c>
      <c r="E116" s="90" t="s">
        <v>108</v>
      </c>
      <c r="F116" s="67" t="s">
        <v>109</v>
      </c>
      <c r="G116" s="96">
        <f t="shared" si="10"/>
        <v>332702.05614499544</v>
      </c>
      <c r="H116" s="96">
        <f t="shared" si="11"/>
        <v>219877.38385500587</v>
      </c>
      <c r="I116" s="97">
        <f>+SUMIFS('CUII UE TB'!W:W,'CUII UE TB'!D:D,'Linked UE TB'!C116,'CUII UE TB'!AA:AA,TRUE)</f>
        <v>552579.44000000134</v>
      </c>
    </row>
    <row r="117" spans="1:9">
      <c r="C117" s="76">
        <v>112103</v>
      </c>
      <c r="D117" s="89" t="s">
        <v>210</v>
      </c>
      <c r="E117" s="90" t="s">
        <v>108</v>
      </c>
      <c r="F117" s="67" t="s">
        <v>109</v>
      </c>
      <c r="G117" s="96">
        <f t="shared" si="10"/>
        <v>0</v>
      </c>
      <c r="H117" s="96">
        <f t="shared" si="11"/>
        <v>0</v>
      </c>
      <c r="I117" s="97">
        <f>+SUMIFS('CUII UE TB'!W:W,'CUII UE TB'!D:D,'Linked UE TB'!C117,'CUII UE TB'!AA:AA,TRUE)</f>
        <v>0</v>
      </c>
    </row>
    <row r="118" spans="1:9">
      <c r="C118" s="76">
        <v>112104</v>
      </c>
      <c r="D118" s="89" t="s">
        <v>211</v>
      </c>
      <c r="E118" s="90" t="s">
        <v>108</v>
      </c>
      <c r="F118" s="67" t="s">
        <v>109</v>
      </c>
      <c r="G118" s="96">
        <f t="shared" si="10"/>
        <v>0</v>
      </c>
      <c r="H118" s="96">
        <f t="shared" si="11"/>
        <v>0</v>
      </c>
      <c r="I118" s="97">
        <f>+SUMIFS('CUII UE TB'!W:W,'CUII UE TB'!D:D,'Linked UE TB'!C118,'CUII UE TB'!AA:AA,TRUE)</f>
        <v>0</v>
      </c>
    </row>
    <row r="119" spans="1:9">
      <c r="C119" s="76">
        <v>112105</v>
      </c>
      <c r="D119" s="89" t="s">
        <v>212</v>
      </c>
      <c r="E119" s="90" t="s">
        <v>108</v>
      </c>
      <c r="F119" s="67" t="s">
        <v>109</v>
      </c>
      <c r="G119" s="96">
        <f t="shared" si="10"/>
        <v>0</v>
      </c>
      <c r="H119" s="96">
        <f t="shared" si="11"/>
        <v>0</v>
      </c>
      <c r="I119" s="97">
        <f>+SUMIFS('CUII UE TB'!W:W,'CUII UE TB'!D:D,'Linked UE TB'!C119,'CUII UE TB'!AA:AA,TRUE)</f>
        <v>0</v>
      </c>
    </row>
    <row r="120" spans="1:9">
      <c r="C120" s="76">
        <v>112106</v>
      </c>
      <c r="D120" s="89" t="s">
        <v>213</v>
      </c>
      <c r="E120" s="90" t="s">
        <v>108</v>
      </c>
      <c r="F120" s="67" t="s">
        <v>109</v>
      </c>
      <c r="G120" s="96">
        <f t="shared" si="10"/>
        <v>0</v>
      </c>
      <c r="H120" s="96">
        <f t="shared" si="11"/>
        <v>0</v>
      </c>
      <c r="I120" s="97">
        <f>+SUMIFS('CUII UE TB'!W:W,'CUII UE TB'!D:D,'Linked UE TB'!C120,'CUII UE TB'!AA:AA,TRUE)</f>
        <v>0</v>
      </c>
    </row>
    <row r="121" spans="1:9">
      <c r="A121" s="70" t="s">
        <v>128</v>
      </c>
      <c r="C121" s="90" t="s">
        <v>95</v>
      </c>
      <c r="D121" s="93" t="s">
        <v>207</v>
      </c>
      <c r="E121" s="90"/>
      <c r="G121" s="228">
        <f>SUM(G115:G120)</f>
        <v>332702.05614499544</v>
      </c>
      <c r="H121" s="228">
        <f>SUM(H115:H120)</f>
        <v>219877.38385500587</v>
      </c>
      <c r="I121" s="229">
        <f>SUM(I115:I120)</f>
        <v>552579.44000000134</v>
      </c>
    </row>
    <row r="122" spans="1:9">
      <c r="C122" s="76"/>
      <c r="D122" s="77"/>
      <c r="E122" s="90"/>
      <c r="G122" s="96"/>
      <c r="H122" s="96"/>
      <c r="I122" s="97"/>
    </row>
    <row r="123" spans="1:9">
      <c r="C123" s="76"/>
      <c r="D123" s="77"/>
      <c r="E123" s="90"/>
      <c r="G123" s="96"/>
      <c r="H123" s="96"/>
      <c r="I123" s="97"/>
    </row>
    <row r="124" spans="1:9">
      <c r="C124" s="76">
        <v>112201</v>
      </c>
      <c r="D124" s="89" t="s">
        <v>214</v>
      </c>
      <c r="E124" s="90" t="s">
        <v>108</v>
      </c>
      <c r="F124" s="67" t="s">
        <v>109</v>
      </c>
      <c r="G124" s="96">
        <f>IF(E124="Actual",IF(F124=G$6,$I124,0),VLOOKUP($E124,$F$1755:$L$1761,5,FALSE)*$I124)</f>
        <v>0</v>
      </c>
      <c r="H124" s="96">
        <f>IF(E124="Actual",IF(F124=H$6,$I124,0),VLOOKUP($E124,$F$1755:$L$1761,6,FALSE)*$I124)</f>
        <v>0</v>
      </c>
      <c r="I124" s="97">
        <f>+SUMIFS('CUII UE TB'!W:W,'CUII UE TB'!D:D,'Linked UE TB'!C124,'CUII UE TB'!AA:AA,TRUE)</f>
        <v>0</v>
      </c>
    </row>
    <row r="125" spans="1:9">
      <c r="C125" s="76">
        <v>112202</v>
      </c>
      <c r="D125" s="89" t="s">
        <v>215</v>
      </c>
      <c r="E125" s="90" t="s">
        <v>108</v>
      </c>
      <c r="F125" s="67" t="s">
        <v>109</v>
      </c>
      <c r="G125" s="96">
        <f>IF(E125="Actual",IF(F125=G$6,$I125,0),VLOOKUP($E125,$F$1755:$L$1761,5,FALSE)*$I125)</f>
        <v>-18092.777369996045</v>
      </c>
      <c r="H125" s="96">
        <f>IF(E125="Actual",IF(F125=H$6,$I125,0),VLOOKUP($E125,$F$1755:$L$1761,6,FALSE)*$I125)</f>
        <v>-11957.222630003951</v>
      </c>
      <c r="I125" s="97">
        <f>+SUMIFS('CUII UE TB'!W:W,'CUII UE TB'!D:D,'Linked UE TB'!C125,'CUII UE TB'!AA:AA,TRUE)</f>
        <v>-30050</v>
      </c>
    </row>
    <row r="126" spans="1:9">
      <c r="C126" s="76">
        <v>112203</v>
      </c>
      <c r="D126" s="89" t="s">
        <v>216</v>
      </c>
      <c r="E126" s="90" t="s">
        <v>108</v>
      </c>
      <c r="F126" s="67" t="s">
        <v>109</v>
      </c>
      <c r="G126" s="230">
        <f>IF(E126="Actual",IF(F126=G$6,$I126,0),VLOOKUP($E126,$F$1755:$L$1761,5,FALSE)*$I126)</f>
        <v>0</v>
      </c>
      <c r="H126" s="230">
        <f>IF(E126="Actual",IF(F126=H$6,$I126,0),VLOOKUP($E126,$F$1755:$L$1761,6,FALSE)*$I126)</f>
        <v>0</v>
      </c>
      <c r="I126" s="97">
        <f>+SUMIFS('CUII UE TB'!W:W,'CUII UE TB'!D:D,'Linked UE TB'!C126,'CUII UE TB'!AA:AA,TRUE)</f>
        <v>0</v>
      </c>
    </row>
    <row r="127" spans="1:9">
      <c r="A127" s="70" t="s">
        <v>128</v>
      </c>
      <c r="C127" s="90" t="s">
        <v>95</v>
      </c>
      <c r="D127" s="77" t="s">
        <v>217</v>
      </c>
      <c r="E127" s="90"/>
      <c r="G127" s="231">
        <f>SUM(G124:G126)</f>
        <v>-18092.777369996045</v>
      </c>
      <c r="H127" s="231">
        <f>SUM(H124:H126)</f>
        <v>-11957.222630003951</v>
      </c>
      <c r="I127" s="232">
        <f>SUM(I124:I126)</f>
        <v>-30050</v>
      </c>
    </row>
    <row r="128" spans="1:9">
      <c r="C128" s="76"/>
      <c r="D128" s="77"/>
      <c r="E128" s="90"/>
      <c r="G128" s="96"/>
      <c r="H128" s="96"/>
      <c r="I128" s="97"/>
    </row>
    <row r="129" spans="1:9">
      <c r="C129" s="76"/>
      <c r="D129" s="77" t="s">
        <v>218</v>
      </c>
      <c r="E129" s="90"/>
      <c r="G129" s="96"/>
      <c r="H129" s="96"/>
      <c r="I129" s="97"/>
    </row>
    <row r="130" spans="1:9">
      <c r="C130" s="76">
        <v>112301</v>
      </c>
      <c r="D130" s="89" t="s">
        <v>219</v>
      </c>
      <c r="E130" s="90" t="s">
        <v>220</v>
      </c>
      <c r="F130" s="67" t="s">
        <v>109</v>
      </c>
      <c r="G130" s="96">
        <f>IF(E130="Actual",IF(F130=G$6,$I130,0),VLOOKUP($E130,$F$1755:$L$1761,5,FALSE)*$I130)</f>
        <v>117883.27898945143</v>
      </c>
      <c r="H130" s="96">
        <f>IF(E130="Actual",IF(F130=H$6,$I130,0),VLOOKUP($E130,$F$1755:$L$1761,6,FALSE)*$I130)</f>
        <v>114223.78101054831</v>
      </c>
      <c r="I130" s="97">
        <f>+SUMIFS('CUII UE TB'!W:W,'CUII UE TB'!D:D,'Linked UE TB'!C130,'CUII UE TB'!AA:AA,TRUE)</f>
        <v>232107.05999999974</v>
      </c>
    </row>
    <row r="131" spans="1:9">
      <c r="C131" s="76">
        <v>112302</v>
      </c>
      <c r="D131" s="89" t="s">
        <v>221</v>
      </c>
      <c r="E131" s="90" t="s">
        <v>220</v>
      </c>
      <c r="F131" s="67" t="s">
        <v>109</v>
      </c>
      <c r="G131" s="96">
        <f>IF(E131="Actual",IF(F131=G$6,$I131,0),VLOOKUP($E131,$F$1755:$L$1761,5,FALSE)*$I131)</f>
        <v>0</v>
      </c>
      <c r="H131" s="96">
        <f>IF(E131="Actual",IF(F131=H$6,$I131,0),VLOOKUP($E131,$F$1755:$L$1761,6,FALSE)*$I131)</f>
        <v>0</v>
      </c>
      <c r="I131" s="97">
        <f>+SUMIFS('CUII UE TB'!W:W,'CUII UE TB'!D:D,'Linked UE TB'!C131,'CUII UE TB'!AA:AA,TRUE)</f>
        <v>0</v>
      </c>
    </row>
    <row r="132" spans="1:9">
      <c r="C132" s="76">
        <v>112303</v>
      </c>
      <c r="D132" s="89" t="s">
        <v>222</v>
      </c>
      <c r="E132" s="90" t="s">
        <v>220</v>
      </c>
      <c r="F132" s="67" t="s">
        <v>109</v>
      </c>
      <c r="G132" s="96">
        <f>IF(E132="Actual",IF(F132=G$6,$I132,0),VLOOKUP($E132,$F$1755:$L$1761,5,FALSE)*$I132)</f>
        <v>0</v>
      </c>
      <c r="H132" s="96">
        <f>IF(E132="Actual",IF(F132=H$6,$I132,0),VLOOKUP($E132,$F$1755:$L$1761,6,FALSE)*$I132)</f>
        <v>0</v>
      </c>
      <c r="I132" s="97">
        <f>+SUMIFS('CUII UE TB'!W:W,'CUII UE TB'!D:D,'Linked UE TB'!C132,'CUII UE TB'!AA:AA,TRUE)</f>
        <v>0</v>
      </c>
    </row>
    <row r="133" spans="1:9">
      <c r="C133" s="76">
        <v>112304</v>
      </c>
      <c r="D133" s="89" t="s">
        <v>223</v>
      </c>
      <c r="E133" s="90" t="s">
        <v>220</v>
      </c>
      <c r="F133" s="67" t="s">
        <v>109</v>
      </c>
      <c r="G133" s="96">
        <f>IF(E133="Actual",IF(F133=G$6,$I133,0),VLOOKUP($E133,$F$1755:$L$1761,5,FALSE)*$I133)</f>
        <v>0</v>
      </c>
      <c r="H133" s="96">
        <f>IF(E133="Actual",IF(F133=H$6,$I133,0),VLOOKUP($E133,$F$1755:$L$1761,6,FALSE)*$I133)</f>
        <v>0</v>
      </c>
      <c r="I133" s="97">
        <f>+SUMIFS('CUII UE TB'!W:W,'CUII UE TB'!D:D,'Linked UE TB'!C133,'CUII UE TB'!AA:AA,TRUE)</f>
        <v>0</v>
      </c>
    </row>
    <row r="134" spans="1:9">
      <c r="A134" s="70" t="s">
        <v>128</v>
      </c>
      <c r="C134" s="90" t="s">
        <v>95</v>
      </c>
      <c r="D134" s="93" t="s">
        <v>218</v>
      </c>
      <c r="E134" s="90"/>
      <c r="G134" s="228">
        <f>SUM(G130:G133)</f>
        <v>117883.27898945143</v>
      </c>
      <c r="H134" s="228">
        <f>SUM(H130:H133)</f>
        <v>114223.78101054831</v>
      </c>
      <c r="I134" s="229">
        <f>SUM(I130:I133)</f>
        <v>232107.05999999974</v>
      </c>
    </row>
    <row r="135" spans="1:9">
      <c r="C135" s="76"/>
      <c r="D135" s="77"/>
      <c r="E135" s="90"/>
      <c r="G135" s="96"/>
      <c r="H135" s="96"/>
      <c r="I135" s="97"/>
    </row>
    <row r="136" spans="1:9">
      <c r="C136" s="76"/>
      <c r="D136" s="77" t="s">
        <v>224</v>
      </c>
      <c r="E136" s="90"/>
      <c r="G136" s="96"/>
      <c r="H136" s="96"/>
      <c r="I136" s="97"/>
    </row>
    <row r="137" spans="1:9">
      <c r="C137" s="76">
        <v>113101</v>
      </c>
      <c r="D137" s="89" t="s">
        <v>224</v>
      </c>
      <c r="E137" s="90" t="s">
        <v>108</v>
      </c>
      <c r="F137" s="67" t="s">
        <v>109</v>
      </c>
      <c r="G137" s="96">
        <f>IF(E137="Actual",IF(F137=G$6,$I137,0),VLOOKUP($E137,$F$1755:$L$1761,5,FALSE)*$I137)</f>
        <v>0</v>
      </c>
      <c r="H137" s="96">
        <f>IF(E137="Actual",IF(F137=H$6,$I137,0),VLOOKUP($E137,$F$1755:$L$1761,6,FALSE)*$I137)</f>
        <v>0</v>
      </c>
      <c r="I137" s="97">
        <f>+SUMIFS('CUII UE TB'!W:W,'CUII UE TB'!D:D,'Linked UE TB'!C137,'CUII UE TB'!AA:AA,TRUE)</f>
        <v>0</v>
      </c>
    </row>
    <row r="138" spans="1:9">
      <c r="B138" s="70" t="s">
        <v>225</v>
      </c>
      <c r="C138" s="76">
        <v>113102</v>
      </c>
      <c r="D138" s="89" t="s">
        <v>226</v>
      </c>
      <c r="E138" s="90" t="s">
        <v>108</v>
      </c>
      <c r="F138" s="67" t="s">
        <v>109</v>
      </c>
      <c r="G138" s="96">
        <f>IF(E138="Actual",IF(F138=G$6,$I138,0),VLOOKUP($E138,$F$1755:$L$1761,5,FALSE)*$I138)</f>
        <v>2305.2486307944214</v>
      </c>
      <c r="H138" s="96">
        <f>IF(E138="Actual",IF(F138=H$6,$I138,0),VLOOKUP($E138,$F$1755:$L$1761,6,FALSE)*$I138)</f>
        <v>1523.5013692055784</v>
      </c>
      <c r="I138" s="97">
        <f>+SUMIFS('CUII UE TB'!W:W,'CUII UE TB'!D:D,'Linked UE TB'!C138,'CUII UE TB'!AA:AA,TRUE)</f>
        <v>3828.75</v>
      </c>
    </row>
    <row r="139" spans="1:9">
      <c r="A139" s="70" t="s">
        <v>128</v>
      </c>
      <c r="C139" s="90" t="s">
        <v>95</v>
      </c>
      <c r="D139" s="93" t="s">
        <v>224</v>
      </c>
      <c r="E139" s="90"/>
      <c r="G139" s="228">
        <f>SUM(G137:G138)</f>
        <v>2305.2486307944214</v>
      </c>
      <c r="H139" s="228">
        <f>SUM(H137:H138)</f>
        <v>1523.5013692055784</v>
      </c>
      <c r="I139" s="229">
        <f>SUM(I137:I138)</f>
        <v>3828.75</v>
      </c>
    </row>
    <row r="140" spans="1:9">
      <c r="C140" s="76"/>
      <c r="D140" s="77"/>
      <c r="E140" s="90"/>
      <c r="G140" s="96"/>
      <c r="H140" s="96"/>
      <c r="I140" s="97"/>
    </row>
    <row r="141" spans="1:9">
      <c r="C141" s="76"/>
      <c r="D141" s="77" t="s">
        <v>227</v>
      </c>
      <c r="E141" s="90"/>
      <c r="G141" s="96"/>
      <c r="H141" s="96"/>
      <c r="I141" s="97"/>
    </row>
    <row r="142" spans="1:9">
      <c r="B142" s="70" t="s">
        <v>225</v>
      </c>
      <c r="C142" s="76">
        <v>113201</v>
      </c>
      <c r="D142" s="89" t="s">
        <v>228</v>
      </c>
      <c r="E142" s="90" t="s">
        <v>108</v>
      </c>
      <c r="F142" s="67" t="s">
        <v>109</v>
      </c>
      <c r="G142" s="96">
        <f t="shared" ref="G142:G152" si="12">IF(E142="Actual",IF(F142=G$6,$I142,0),VLOOKUP($E142,$F$1755:$L$1761,5,FALSE)*$I142)</f>
        <v>0</v>
      </c>
      <c r="H142" s="96">
        <f t="shared" ref="H142:H152" si="13">IF(E142="Actual",IF(F142=H$6,$I142,0),VLOOKUP($E142,$F$1755:$L$1761,6,FALSE)*$I142)</f>
        <v>0</v>
      </c>
      <c r="I142" s="97">
        <f>+SUMIFS('CUII UE TB'!W:W,'CUII UE TB'!D:D,'Linked UE TB'!C142,'CUII UE TB'!AA:AA,TRUE)</f>
        <v>0</v>
      </c>
    </row>
    <row r="143" spans="1:9">
      <c r="B143" s="70" t="s">
        <v>225</v>
      </c>
      <c r="C143" s="76">
        <v>113202</v>
      </c>
      <c r="D143" s="89" t="s">
        <v>229</v>
      </c>
      <c r="E143" s="90" t="s">
        <v>108</v>
      </c>
      <c r="F143" s="67" t="s">
        <v>109</v>
      </c>
      <c r="G143" s="96">
        <f t="shared" si="12"/>
        <v>0</v>
      </c>
      <c r="H143" s="96">
        <f t="shared" si="13"/>
        <v>0</v>
      </c>
      <c r="I143" s="97">
        <f>+SUMIFS('CUII UE TB'!W:W,'CUII UE TB'!D:D,'Linked UE TB'!C143,'CUII UE TB'!AA:AA,TRUE)</f>
        <v>0</v>
      </c>
    </row>
    <row r="144" spans="1:9">
      <c r="B144" s="70" t="s">
        <v>225</v>
      </c>
      <c r="C144" s="76">
        <v>113203</v>
      </c>
      <c r="D144" s="89" t="s">
        <v>230</v>
      </c>
      <c r="E144" s="90" t="s">
        <v>108</v>
      </c>
      <c r="F144" s="67" t="s">
        <v>109</v>
      </c>
      <c r="G144" s="96">
        <f t="shared" si="12"/>
        <v>0</v>
      </c>
      <c r="H144" s="96">
        <f t="shared" si="13"/>
        <v>0</v>
      </c>
      <c r="I144" s="97">
        <f>+SUMIFS('CUII UE TB'!W:W,'CUII UE TB'!D:D,'Linked UE TB'!C144,'CUII UE TB'!AA:AA,TRUE)</f>
        <v>0</v>
      </c>
    </row>
    <row r="145" spans="1:9">
      <c r="B145" s="70" t="s">
        <v>225</v>
      </c>
      <c r="C145" s="76">
        <v>113204</v>
      </c>
      <c r="D145" s="89" t="s">
        <v>231</v>
      </c>
      <c r="E145" s="90" t="s">
        <v>108</v>
      </c>
      <c r="F145" s="67" t="s">
        <v>109</v>
      </c>
      <c r="G145" s="96">
        <f t="shared" si="12"/>
        <v>0</v>
      </c>
      <c r="H145" s="96">
        <f t="shared" si="13"/>
        <v>0</v>
      </c>
      <c r="I145" s="97">
        <f>+SUMIFS('CUII UE TB'!W:W,'CUII UE TB'!D:D,'Linked UE TB'!C145,'CUII UE TB'!AA:AA,TRUE)</f>
        <v>0</v>
      </c>
    </row>
    <row r="146" spans="1:9">
      <c r="B146" s="70" t="s">
        <v>225</v>
      </c>
      <c r="C146" s="76">
        <v>113205</v>
      </c>
      <c r="D146" s="89" t="s">
        <v>232</v>
      </c>
      <c r="E146" s="90" t="s">
        <v>108</v>
      </c>
      <c r="F146" s="67" t="s">
        <v>109</v>
      </c>
      <c r="G146" s="96">
        <f t="shared" si="12"/>
        <v>0</v>
      </c>
      <c r="H146" s="96">
        <f t="shared" si="13"/>
        <v>0</v>
      </c>
      <c r="I146" s="97">
        <f>+SUMIFS('CUII UE TB'!W:W,'CUII UE TB'!D:D,'Linked UE TB'!C146,'CUII UE TB'!AA:AA,TRUE)</f>
        <v>0</v>
      </c>
    </row>
    <row r="147" spans="1:9">
      <c r="B147" s="70" t="s">
        <v>225</v>
      </c>
      <c r="C147" s="76">
        <v>113206</v>
      </c>
      <c r="D147" s="89" t="s">
        <v>233</v>
      </c>
      <c r="E147" s="90" t="s">
        <v>108</v>
      </c>
      <c r="F147" s="67" t="s">
        <v>109</v>
      </c>
      <c r="G147" s="96">
        <f t="shared" si="12"/>
        <v>0</v>
      </c>
      <c r="H147" s="96">
        <f t="shared" si="13"/>
        <v>0</v>
      </c>
      <c r="I147" s="97">
        <f>+SUMIFS('CUII UE TB'!W:W,'CUII UE TB'!D:D,'Linked UE TB'!C147,'CUII UE TB'!AA:AA,TRUE)</f>
        <v>0</v>
      </c>
    </row>
    <row r="148" spans="1:9">
      <c r="B148" s="70" t="s">
        <v>225</v>
      </c>
      <c r="C148" s="76">
        <v>113207</v>
      </c>
      <c r="D148" s="89" t="s">
        <v>234</v>
      </c>
      <c r="E148" s="90" t="s">
        <v>108</v>
      </c>
      <c r="F148" s="67" t="s">
        <v>109</v>
      </c>
      <c r="G148" s="96">
        <f t="shared" si="12"/>
        <v>0</v>
      </c>
      <c r="H148" s="96">
        <f t="shared" si="13"/>
        <v>0</v>
      </c>
      <c r="I148" s="97">
        <f>+SUMIFS('CUII UE TB'!W:W,'CUII UE TB'!D:D,'Linked UE TB'!C148,'CUII UE TB'!AA:AA,TRUE)</f>
        <v>0</v>
      </c>
    </row>
    <row r="149" spans="1:9">
      <c r="B149" s="70" t="s">
        <v>225</v>
      </c>
      <c r="C149" s="76">
        <v>113208</v>
      </c>
      <c r="D149" s="89" t="s">
        <v>235</v>
      </c>
      <c r="E149" s="90" t="s">
        <v>108</v>
      </c>
      <c r="F149" s="67" t="s">
        <v>109</v>
      </c>
      <c r="G149" s="96">
        <f t="shared" si="12"/>
        <v>0</v>
      </c>
      <c r="H149" s="96">
        <f t="shared" si="13"/>
        <v>0</v>
      </c>
      <c r="I149" s="97">
        <f>+SUMIFS('CUII UE TB'!W:W,'CUII UE TB'!D:D,'Linked UE TB'!C149,'CUII UE TB'!AA:AA,TRUE)</f>
        <v>0</v>
      </c>
    </row>
    <row r="150" spans="1:9">
      <c r="B150" s="70" t="s">
        <v>225</v>
      </c>
      <c r="C150" s="76">
        <v>113209</v>
      </c>
      <c r="D150" s="89" t="s">
        <v>236</v>
      </c>
      <c r="E150" s="90" t="s">
        <v>108</v>
      </c>
      <c r="F150" s="67" t="s">
        <v>109</v>
      </c>
      <c r="G150" s="96">
        <f t="shared" si="12"/>
        <v>0</v>
      </c>
      <c r="H150" s="96">
        <f t="shared" si="13"/>
        <v>0</v>
      </c>
      <c r="I150" s="97">
        <f>+SUMIFS('CUII UE TB'!W:W,'CUII UE TB'!D:D,'Linked UE TB'!C150,'CUII UE TB'!AA:AA,TRUE)</f>
        <v>0</v>
      </c>
    </row>
    <row r="151" spans="1:9">
      <c r="B151" s="70" t="s">
        <v>225</v>
      </c>
      <c r="C151" s="76">
        <v>113210</v>
      </c>
      <c r="D151" s="89" t="s">
        <v>237</v>
      </c>
      <c r="E151" s="90" t="s">
        <v>108</v>
      </c>
      <c r="F151" s="67" t="s">
        <v>109</v>
      </c>
      <c r="G151" s="96">
        <f t="shared" si="12"/>
        <v>0</v>
      </c>
      <c r="H151" s="96">
        <f t="shared" si="13"/>
        <v>0</v>
      </c>
      <c r="I151" s="97">
        <f>+SUMIFS('CUII UE TB'!W:W,'CUII UE TB'!D:D,'Linked UE TB'!C151,'CUII UE TB'!AA:AA,TRUE)</f>
        <v>0</v>
      </c>
    </row>
    <row r="152" spans="1:9">
      <c r="B152" s="70" t="s">
        <v>225</v>
      </c>
      <c r="C152" s="76">
        <v>113211</v>
      </c>
      <c r="D152" s="89" t="s">
        <v>238</v>
      </c>
      <c r="E152" s="90" t="s">
        <v>108</v>
      </c>
      <c r="F152" s="67" t="s">
        <v>109</v>
      </c>
      <c r="G152" s="96">
        <f t="shared" si="12"/>
        <v>0</v>
      </c>
      <c r="H152" s="96">
        <f t="shared" si="13"/>
        <v>0</v>
      </c>
      <c r="I152" s="97">
        <f>+SUMIFS('CUII UE TB'!W:W,'CUII UE TB'!D:D,'Linked UE TB'!C152,'CUII UE TB'!AA:AA,TRUE)</f>
        <v>0</v>
      </c>
    </row>
    <row r="153" spans="1:9">
      <c r="A153" s="70" t="s">
        <v>128</v>
      </c>
      <c r="C153" s="90" t="s">
        <v>95</v>
      </c>
      <c r="D153" s="93" t="s">
        <v>227</v>
      </c>
      <c r="E153" s="90"/>
      <c r="G153" s="228">
        <f>SUM(G142:G152)</f>
        <v>0</v>
      </c>
      <c r="H153" s="228">
        <f>SUM(H142:H152)</f>
        <v>0</v>
      </c>
      <c r="I153" s="229">
        <f>SUM(I142:I152)</f>
        <v>0</v>
      </c>
    </row>
    <row r="154" spans="1:9">
      <c r="C154" s="76"/>
      <c r="D154" s="77"/>
      <c r="E154" s="90"/>
      <c r="G154" s="96"/>
      <c r="H154" s="96"/>
      <c r="I154" s="97"/>
    </row>
    <row r="155" spans="1:9">
      <c r="C155" s="76"/>
      <c r="D155" s="77" t="s">
        <v>239</v>
      </c>
      <c r="E155" s="90"/>
      <c r="G155" s="96"/>
      <c r="H155" s="96"/>
      <c r="I155" s="97"/>
    </row>
    <row r="156" spans="1:9">
      <c r="C156" s="76">
        <v>113301</v>
      </c>
      <c r="D156" s="89" t="s">
        <v>240</v>
      </c>
      <c r="E156" s="90" t="s">
        <v>108</v>
      </c>
      <c r="F156" s="67" t="s">
        <v>109</v>
      </c>
      <c r="G156" s="96">
        <f t="shared" ref="G156:G164" si="14">IF(E156="Actual",IF(F156=G$6,$I156,0),VLOOKUP($E156,$F$1755:$L$1761,5,FALSE)*$I156)</f>
        <v>0</v>
      </c>
      <c r="H156" s="96">
        <f t="shared" ref="H156:H164" si="15">IF(E156="Actual",IF(F156=H$6,$I156,0),VLOOKUP($E156,$F$1755:$L$1761,6,FALSE)*$I156)</f>
        <v>0</v>
      </c>
      <c r="I156" s="97">
        <f>+SUMIFS('CUII UE TB'!W:W,'CUII UE TB'!D:D,'Linked UE TB'!C156,'CUII UE TB'!AA:AA,TRUE)</f>
        <v>0</v>
      </c>
    </row>
    <row r="157" spans="1:9">
      <c r="C157" s="76">
        <v>113302</v>
      </c>
      <c r="D157" s="89" t="s">
        <v>241</v>
      </c>
      <c r="E157" s="90" t="s">
        <v>108</v>
      </c>
      <c r="F157" s="67" t="s">
        <v>109</v>
      </c>
      <c r="G157" s="96">
        <f t="shared" si="14"/>
        <v>0</v>
      </c>
      <c r="H157" s="96">
        <f t="shared" si="15"/>
        <v>0</v>
      </c>
      <c r="I157" s="97">
        <f>+SUMIFS('CUII UE TB'!W:W,'CUII UE TB'!D:D,'Linked UE TB'!C157,'CUII UE TB'!AA:AA,TRUE)</f>
        <v>0</v>
      </c>
    </row>
    <row r="158" spans="1:9">
      <c r="C158" s="76">
        <v>113350</v>
      </c>
      <c r="D158" s="89" t="s">
        <v>242</v>
      </c>
      <c r="E158" s="90" t="s">
        <v>108</v>
      </c>
      <c r="F158" s="67" t="s">
        <v>109</v>
      </c>
      <c r="G158" s="96">
        <f t="shared" si="14"/>
        <v>0</v>
      </c>
      <c r="H158" s="96">
        <f t="shared" si="15"/>
        <v>0</v>
      </c>
      <c r="I158" s="97">
        <f>+SUMIFS('CUII UE TB'!W:W,'CUII UE TB'!D:D,'Linked UE TB'!C158,'CUII UE TB'!AA:AA,TRUE)</f>
        <v>0</v>
      </c>
    </row>
    <row r="159" spans="1:9">
      <c r="C159" s="76">
        <v>113351</v>
      </c>
      <c r="D159" s="89" t="s">
        <v>243</v>
      </c>
      <c r="E159" s="90" t="s">
        <v>108</v>
      </c>
      <c r="F159" s="67" t="s">
        <v>109</v>
      </c>
      <c r="G159" s="96">
        <f t="shared" si="14"/>
        <v>0</v>
      </c>
      <c r="H159" s="96">
        <f t="shared" si="15"/>
        <v>0</v>
      </c>
      <c r="I159" s="97">
        <f>+SUMIFS('CUII UE TB'!W:W,'CUII UE TB'!D:D,'Linked UE TB'!C159,'CUII UE TB'!AA:AA,TRUE)</f>
        <v>0</v>
      </c>
    </row>
    <row r="160" spans="1:9">
      <c r="C160" s="76">
        <v>113355</v>
      </c>
      <c r="D160" s="89" t="s">
        <v>244</v>
      </c>
      <c r="E160" s="90" t="s">
        <v>108</v>
      </c>
      <c r="F160" s="67" t="s">
        <v>109</v>
      </c>
      <c r="G160" s="96">
        <f t="shared" si="14"/>
        <v>0</v>
      </c>
      <c r="H160" s="96">
        <f t="shared" si="15"/>
        <v>0</v>
      </c>
      <c r="I160" s="97">
        <f>+SUMIFS('CUII UE TB'!W:W,'CUII UE TB'!D:D,'Linked UE TB'!C160,'CUII UE TB'!AA:AA,TRUE)</f>
        <v>0</v>
      </c>
    </row>
    <row r="161" spans="1:9">
      <c r="C161" s="76">
        <v>113356</v>
      </c>
      <c r="D161" s="89" t="s">
        <v>245</v>
      </c>
      <c r="E161" s="90" t="s">
        <v>108</v>
      </c>
      <c r="F161" s="67" t="s">
        <v>109</v>
      </c>
      <c r="G161" s="96">
        <f t="shared" si="14"/>
        <v>0</v>
      </c>
      <c r="H161" s="96">
        <f t="shared" si="15"/>
        <v>0</v>
      </c>
      <c r="I161" s="97">
        <f>+SUMIFS('CUII UE TB'!W:W,'CUII UE TB'!D:D,'Linked UE TB'!C161,'CUII UE TB'!AA:AA,TRUE)</f>
        <v>0</v>
      </c>
    </row>
    <row r="162" spans="1:9">
      <c r="C162" s="76">
        <v>113365</v>
      </c>
      <c r="D162" s="89" t="s">
        <v>246</v>
      </c>
      <c r="E162" s="90" t="s">
        <v>108</v>
      </c>
      <c r="F162" s="67" t="s">
        <v>109</v>
      </c>
      <c r="G162" s="96">
        <f t="shared" si="14"/>
        <v>0</v>
      </c>
      <c r="H162" s="96">
        <f t="shared" si="15"/>
        <v>0</v>
      </c>
      <c r="I162" s="97">
        <f>+SUMIFS('CUII UE TB'!W:W,'CUII UE TB'!D:D,'Linked UE TB'!C162,'CUII UE TB'!AA:AA,TRUE)</f>
        <v>0</v>
      </c>
    </row>
    <row r="163" spans="1:9">
      <c r="C163" s="76">
        <v>113370</v>
      </c>
      <c r="D163" s="89" t="s">
        <v>247</v>
      </c>
      <c r="E163" s="90" t="s">
        <v>108</v>
      </c>
      <c r="F163" s="67" t="s">
        <v>109</v>
      </c>
      <c r="G163" s="96">
        <f t="shared" si="14"/>
        <v>0</v>
      </c>
      <c r="H163" s="96">
        <f t="shared" si="15"/>
        <v>0</v>
      </c>
      <c r="I163" s="97">
        <f>+SUMIFS('CUII UE TB'!W:W,'CUII UE TB'!D:D,'Linked UE TB'!C163,'CUII UE TB'!AA:AA,TRUE)</f>
        <v>0</v>
      </c>
    </row>
    <row r="164" spans="1:9">
      <c r="C164" s="76">
        <v>113371</v>
      </c>
      <c r="D164" s="89" t="s">
        <v>248</v>
      </c>
      <c r="E164" s="90" t="s">
        <v>108</v>
      </c>
      <c r="F164" s="67" t="s">
        <v>109</v>
      </c>
      <c r="G164" s="96">
        <f t="shared" si="14"/>
        <v>0</v>
      </c>
      <c r="H164" s="96">
        <f t="shared" si="15"/>
        <v>0</v>
      </c>
      <c r="I164" s="97">
        <f>+SUMIFS('CUII UE TB'!W:W,'CUII UE TB'!D:D,'Linked UE TB'!C164,'CUII UE TB'!AA:AA,TRUE)</f>
        <v>0</v>
      </c>
    </row>
    <row r="165" spans="1:9">
      <c r="A165" s="70" t="s">
        <v>128</v>
      </c>
      <c r="C165" s="90" t="s">
        <v>95</v>
      </c>
      <c r="D165" s="93" t="s">
        <v>239</v>
      </c>
      <c r="E165" s="90"/>
      <c r="G165" s="228">
        <f>SUM(G156:G164)</f>
        <v>0</v>
      </c>
      <c r="H165" s="228">
        <f>SUM(H156:H164)</f>
        <v>0</v>
      </c>
      <c r="I165" s="229">
        <f>SUM(I156:I164)</f>
        <v>0</v>
      </c>
    </row>
    <row r="166" spans="1:9">
      <c r="C166" s="76"/>
      <c r="D166" s="77"/>
      <c r="E166" s="90"/>
      <c r="G166" s="96"/>
      <c r="H166" s="96"/>
      <c r="I166" s="97"/>
    </row>
    <row r="167" spans="1:9">
      <c r="C167" s="76"/>
      <c r="D167" s="77" t="s">
        <v>249</v>
      </c>
      <c r="E167" s="90"/>
      <c r="G167" s="96"/>
      <c r="H167" s="96"/>
      <c r="I167" s="97"/>
    </row>
    <row r="168" spans="1:9">
      <c r="C168" s="76">
        <v>113401</v>
      </c>
      <c r="D168" s="89" t="s">
        <v>250</v>
      </c>
      <c r="E168" s="90" t="s">
        <v>108</v>
      </c>
      <c r="F168" s="67" t="s">
        <v>109</v>
      </c>
      <c r="G168" s="96">
        <f>IF(E168="Actual",IF(F168=G$6,$I168,0),VLOOKUP($E168,$F$1755:$L$1761,5,FALSE)*$I168)</f>
        <v>0</v>
      </c>
      <c r="H168" s="96">
        <f>IF(E168="Actual",IF(F168=H$6,$I168,0),VLOOKUP($E168,$F$1755:$L$1761,6,FALSE)*$I168)</f>
        <v>0</v>
      </c>
      <c r="I168" s="97">
        <f>+SUMIFS('CUII UE TB'!W:W,'CUII UE TB'!D:D,'Linked UE TB'!C168,'CUII UE TB'!AA:AA,TRUE)</f>
        <v>0</v>
      </c>
    </row>
    <row r="169" spans="1:9">
      <c r="A169" s="70" t="s">
        <v>128</v>
      </c>
      <c r="C169" s="90" t="s">
        <v>95</v>
      </c>
      <c r="D169" s="93" t="s">
        <v>249</v>
      </c>
      <c r="E169" s="90"/>
      <c r="G169" s="228">
        <f>SUM(G168)</f>
        <v>0</v>
      </c>
      <c r="H169" s="228">
        <f>SUM(H168)</f>
        <v>0</v>
      </c>
      <c r="I169" s="229">
        <f>SUM(I168)</f>
        <v>0</v>
      </c>
    </row>
    <row r="170" spans="1:9">
      <c r="C170" s="76"/>
      <c r="D170" s="77"/>
      <c r="E170" s="90"/>
      <c r="G170" s="96"/>
      <c r="H170" s="96"/>
      <c r="I170" s="97"/>
    </row>
    <row r="171" spans="1:9">
      <c r="C171" s="76"/>
      <c r="D171" s="77" t="s">
        <v>251</v>
      </c>
      <c r="E171" s="90"/>
      <c r="G171" s="96"/>
      <c r="H171" s="96"/>
      <c r="I171" s="97"/>
    </row>
    <row r="172" spans="1:9">
      <c r="C172" s="76">
        <v>113501</v>
      </c>
      <c r="D172" s="89" t="s">
        <v>252</v>
      </c>
      <c r="E172" s="90" t="s">
        <v>108</v>
      </c>
      <c r="F172" s="67" t="s">
        <v>109</v>
      </c>
      <c r="G172" s="96">
        <f>IF(E172="Actual",IF(F172=G$6,$I172,0),VLOOKUP($E172,$F$1755:$L$1761,5,FALSE)*$I172)</f>
        <v>0</v>
      </c>
      <c r="H172" s="96">
        <f>IF(E172="Actual",IF(F172=H$6,$I172,0),VLOOKUP($E172,$F$1755:$L$1761,6,FALSE)*$I172)</f>
        <v>0</v>
      </c>
      <c r="I172" s="97">
        <f>+SUMIFS('CUII UE TB'!W:W,'CUII UE TB'!D:D,'Linked UE TB'!C172,'CUII UE TB'!AA:AA,TRUE)</f>
        <v>0</v>
      </c>
    </row>
    <row r="173" spans="1:9">
      <c r="C173" s="76">
        <v>113502</v>
      </c>
      <c r="D173" s="89" t="s">
        <v>253</v>
      </c>
      <c r="E173" s="90" t="s">
        <v>108</v>
      </c>
      <c r="F173" s="67" t="s">
        <v>109</v>
      </c>
      <c r="G173" s="96">
        <f>IF(E173="Actual",IF(F173=G$6,$I173,0),VLOOKUP($E173,$F$1755:$L$1761,5,FALSE)*$I173)</f>
        <v>0</v>
      </c>
      <c r="H173" s="96">
        <f>IF(E173="Actual",IF(F173=H$6,$I173,0),VLOOKUP($E173,$F$1755:$L$1761,6,FALSE)*$I173)</f>
        <v>0</v>
      </c>
      <c r="I173" s="97">
        <f>+SUMIFS('CUII UE TB'!W:W,'CUII UE TB'!D:D,'Linked UE TB'!C173,'CUII UE TB'!AA:AA,TRUE)</f>
        <v>0</v>
      </c>
    </row>
    <row r="174" spans="1:9">
      <c r="C174" s="76">
        <v>113601</v>
      </c>
      <c r="D174" s="89" t="s">
        <v>254</v>
      </c>
      <c r="E174" s="90" t="s">
        <v>108</v>
      </c>
      <c r="F174" s="67" t="s">
        <v>109</v>
      </c>
      <c r="G174" s="96">
        <f>IF(E174="Actual",IF(F174=G$6,$I174,0),VLOOKUP($E174,$F$1755:$L$1761,5,FALSE)*$I174)</f>
        <v>0</v>
      </c>
      <c r="H174" s="96">
        <f>IF(E174="Actual",IF(F174=H$6,$I174,0),VLOOKUP($E174,$F$1755:$L$1761,6,FALSE)*$I174)</f>
        <v>0</v>
      </c>
      <c r="I174" s="97">
        <f>+SUMIFS('CUII UE TB'!W:W,'CUII UE TB'!D:D,'Linked UE TB'!C174,'CUII UE TB'!AA:AA,TRUE)</f>
        <v>0</v>
      </c>
    </row>
    <row r="175" spans="1:9">
      <c r="C175" s="76">
        <v>113602</v>
      </c>
      <c r="D175" s="89" t="s">
        <v>255</v>
      </c>
      <c r="E175" s="90" t="s">
        <v>108</v>
      </c>
      <c r="F175" s="67" t="s">
        <v>109</v>
      </c>
      <c r="G175" s="96">
        <f>IF(E175="Actual",IF(F175=G$6,$I175,0),VLOOKUP($E175,$F$1755:$L$1761,5,FALSE)*$I175)</f>
        <v>0</v>
      </c>
      <c r="H175" s="96">
        <f>IF(E175="Actual",IF(F175=H$6,$I175,0),VLOOKUP($E175,$F$1755:$L$1761,6,FALSE)*$I175)</f>
        <v>0</v>
      </c>
      <c r="I175" s="97">
        <f>+SUMIFS('CUII UE TB'!W:W,'CUII UE TB'!D:D,'Linked UE TB'!C175,'CUII UE TB'!AA:AA,TRUE)</f>
        <v>0</v>
      </c>
    </row>
    <row r="176" spans="1:9">
      <c r="A176" s="70" t="s">
        <v>128</v>
      </c>
      <c r="C176" s="90" t="s">
        <v>95</v>
      </c>
      <c r="D176" s="93" t="s">
        <v>251</v>
      </c>
      <c r="E176" s="90"/>
      <c r="G176" s="228">
        <f>SUM(G172:G175)</f>
        <v>0</v>
      </c>
      <c r="H176" s="228">
        <f>SUM(H172:H175)</f>
        <v>0</v>
      </c>
      <c r="I176" s="229">
        <f>SUM(I172:I175)</f>
        <v>0</v>
      </c>
    </row>
    <row r="177" spans="3:9">
      <c r="C177" s="76"/>
      <c r="D177" s="77"/>
      <c r="E177" s="90"/>
      <c r="G177" s="96"/>
      <c r="H177" s="96"/>
      <c r="I177" s="97"/>
    </row>
    <row r="178" spans="3:9">
      <c r="C178" s="76"/>
      <c r="D178" s="77" t="s">
        <v>256</v>
      </c>
      <c r="E178" s="90"/>
      <c r="G178" s="96"/>
      <c r="H178" s="96"/>
      <c r="I178" s="97"/>
    </row>
    <row r="179" spans="3:9">
      <c r="C179" s="76">
        <v>113603</v>
      </c>
      <c r="D179" s="89" t="s">
        <v>257</v>
      </c>
      <c r="E179" s="90" t="s">
        <v>108</v>
      </c>
      <c r="F179" s="67" t="s">
        <v>109</v>
      </c>
      <c r="G179" s="96">
        <f t="shared" ref="G179:G193" si="16">IF(E179="Actual",IF(F179=G$6,$I179,0),VLOOKUP($E179,$F$1755:$L$1761,5,FALSE)*$I179)</f>
        <v>-3636975.6011904459</v>
      </c>
      <c r="H179" s="96">
        <f t="shared" ref="H179:H193" si="17">IF(E179="Actual",IF(F179=H$6,$I179,0),VLOOKUP($E179,$F$1755:$L$1761,6,FALSE)*$I179)</f>
        <v>-2403618.0888095531</v>
      </c>
      <c r="I179" s="97">
        <f>+SUMIFS('CUII UE TB'!W:W,'CUII UE TB'!D:D,'Linked UE TB'!C179,'CUII UE TB'!AA:AA,TRUE)</f>
        <v>-6040593.6899999995</v>
      </c>
    </row>
    <row r="180" spans="3:9">
      <c r="C180" s="76">
        <v>113701</v>
      </c>
      <c r="D180" s="89" t="s">
        <v>258</v>
      </c>
      <c r="E180" s="90" t="s">
        <v>108</v>
      </c>
      <c r="F180" s="67" t="s">
        <v>109</v>
      </c>
      <c r="G180" s="96">
        <f t="shared" si="16"/>
        <v>0</v>
      </c>
      <c r="H180" s="96">
        <f t="shared" si="17"/>
        <v>0</v>
      </c>
      <c r="I180" s="97">
        <f>+SUMIFS('CUII UE TB'!W:W,'CUII UE TB'!D:D,'Linked UE TB'!C180,'CUII UE TB'!AA:AA,TRUE)</f>
        <v>0</v>
      </c>
    </row>
    <row r="181" spans="3:9">
      <c r="C181" s="76">
        <v>113702</v>
      </c>
      <c r="D181" s="89" t="s">
        <v>259</v>
      </c>
      <c r="E181" s="90" t="s">
        <v>108</v>
      </c>
      <c r="F181" s="67" t="s">
        <v>109</v>
      </c>
      <c r="G181" s="96">
        <f t="shared" si="16"/>
        <v>2.601024899779798</v>
      </c>
      <c r="H181" s="96">
        <f t="shared" si="17"/>
        <v>1.7189751002202021</v>
      </c>
      <c r="I181" s="97">
        <f>+SUMIFS('CUII UE TB'!W:W,'CUII UE TB'!D:D,'Linked UE TB'!C181,'CUII UE TB'!AA:AA,TRUE)</f>
        <v>4.32</v>
      </c>
    </row>
    <row r="182" spans="3:9">
      <c r="C182" s="76">
        <v>113703</v>
      </c>
      <c r="D182" s="89" t="s">
        <v>260</v>
      </c>
      <c r="E182" s="90" t="s">
        <v>108</v>
      </c>
      <c r="F182" s="67" t="s">
        <v>109</v>
      </c>
      <c r="G182" s="96">
        <f t="shared" si="16"/>
        <v>0</v>
      </c>
      <c r="H182" s="96">
        <f t="shared" si="17"/>
        <v>0</v>
      </c>
      <c r="I182" s="97">
        <f>+SUMIFS('CUII UE TB'!W:W,'CUII UE TB'!D:D,'Linked UE TB'!C182,'CUII UE TB'!AA:AA,TRUE)</f>
        <v>0</v>
      </c>
    </row>
    <row r="183" spans="3:9">
      <c r="C183" s="76">
        <v>113704</v>
      </c>
      <c r="D183" s="89" t="s">
        <v>261</v>
      </c>
      <c r="E183" s="90" t="s">
        <v>108</v>
      </c>
      <c r="F183" s="67" t="s">
        <v>109</v>
      </c>
      <c r="G183" s="96">
        <f t="shared" si="16"/>
        <v>0</v>
      </c>
      <c r="H183" s="96">
        <f t="shared" si="17"/>
        <v>0</v>
      </c>
      <c r="I183" s="97">
        <f>+SUMIFS('CUII UE TB'!W:W,'CUII UE TB'!D:D,'Linked UE TB'!C183,'CUII UE TB'!AA:AA,TRUE)</f>
        <v>0</v>
      </c>
    </row>
    <row r="184" spans="3:9">
      <c r="C184" s="76">
        <v>113705</v>
      </c>
      <c r="D184" s="89" t="s">
        <v>262</v>
      </c>
      <c r="E184" s="90" t="s">
        <v>108</v>
      </c>
      <c r="F184" s="67" t="s">
        <v>109</v>
      </c>
      <c r="G184" s="96">
        <f t="shared" si="16"/>
        <v>0</v>
      </c>
      <c r="H184" s="96">
        <f t="shared" si="17"/>
        <v>0</v>
      </c>
      <c r="I184" s="97">
        <f>+SUMIFS('CUII UE TB'!W:W,'CUII UE TB'!D:D,'Linked UE TB'!C184,'CUII UE TB'!AA:AA,TRUE)</f>
        <v>0</v>
      </c>
    </row>
    <row r="185" spans="3:9">
      <c r="C185" s="76">
        <v>113706</v>
      </c>
      <c r="D185" s="89" t="s">
        <v>263</v>
      </c>
      <c r="E185" s="90" t="s">
        <v>108</v>
      </c>
      <c r="F185" s="67" t="s">
        <v>109</v>
      </c>
      <c r="G185" s="96">
        <f t="shared" si="16"/>
        <v>0</v>
      </c>
      <c r="H185" s="96">
        <f t="shared" si="17"/>
        <v>0</v>
      </c>
      <c r="I185" s="97">
        <f>+SUMIFS('CUII UE TB'!W:W,'CUII UE TB'!D:D,'Linked UE TB'!C185,'CUII UE TB'!AA:AA,TRUE)</f>
        <v>0</v>
      </c>
    </row>
    <row r="186" spans="3:9">
      <c r="C186" s="76">
        <v>113707</v>
      </c>
      <c r="D186" s="89" t="s">
        <v>264</v>
      </c>
      <c r="E186" s="90" t="s">
        <v>108</v>
      </c>
      <c r="F186" s="67" t="s">
        <v>109</v>
      </c>
      <c r="G186" s="96">
        <f t="shared" si="16"/>
        <v>0</v>
      </c>
      <c r="H186" s="96">
        <f t="shared" si="17"/>
        <v>0</v>
      </c>
      <c r="I186" s="97">
        <f>+SUMIFS('CUII UE TB'!W:W,'CUII UE TB'!D:D,'Linked UE TB'!C186,'CUII UE TB'!AA:AA,TRUE)</f>
        <v>0</v>
      </c>
    </row>
    <row r="187" spans="3:9">
      <c r="C187" s="76">
        <v>113708</v>
      </c>
      <c r="D187" s="89" t="s">
        <v>265</v>
      </c>
      <c r="E187" s="90" t="s">
        <v>108</v>
      </c>
      <c r="F187" s="67" t="s">
        <v>109</v>
      </c>
      <c r="G187" s="96">
        <f t="shared" si="16"/>
        <v>0</v>
      </c>
      <c r="H187" s="96">
        <f t="shared" si="17"/>
        <v>0</v>
      </c>
      <c r="I187" s="97">
        <f>+SUMIFS('CUII UE TB'!W:W,'CUII UE TB'!D:D,'Linked UE TB'!C187,'CUII UE TB'!AA:AA,TRUE)</f>
        <v>0</v>
      </c>
    </row>
    <row r="188" spans="3:9">
      <c r="C188" s="76">
        <v>113709</v>
      </c>
      <c r="D188" s="89" t="s">
        <v>266</v>
      </c>
      <c r="E188" s="90" t="s">
        <v>108</v>
      </c>
      <c r="F188" s="67" t="s">
        <v>109</v>
      </c>
      <c r="G188" s="96">
        <f t="shared" si="16"/>
        <v>0</v>
      </c>
      <c r="H188" s="96">
        <f t="shared" si="17"/>
        <v>0</v>
      </c>
      <c r="I188" s="97">
        <f>+SUMIFS('CUII UE TB'!W:W,'CUII UE TB'!D:D,'Linked UE TB'!C188,'CUII UE TB'!AA:AA,TRUE)</f>
        <v>0</v>
      </c>
    </row>
    <row r="189" spans="3:9">
      <c r="C189" s="76">
        <v>113710</v>
      </c>
      <c r="D189" s="89" t="s">
        <v>267</v>
      </c>
      <c r="E189" s="90" t="s">
        <v>108</v>
      </c>
      <c r="F189" s="67" t="s">
        <v>109</v>
      </c>
      <c r="G189" s="96">
        <f t="shared" si="16"/>
        <v>0</v>
      </c>
      <c r="H189" s="96">
        <f t="shared" si="17"/>
        <v>0</v>
      </c>
      <c r="I189" s="97">
        <f>+SUMIFS('CUII UE TB'!W:W,'CUII UE TB'!D:D,'Linked UE TB'!C189,'CUII UE TB'!AA:AA,TRUE)</f>
        <v>0</v>
      </c>
    </row>
    <row r="190" spans="3:9">
      <c r="C190" s="76">
        <v>113711</v>
      </c>
      <c r="D190" s="89" t="s">
        <v>268</v>
      </c>
      <c r="E190" s="90" t="s">
        <v>108</v>
      </c>
      <c r="F190" s="67" t="s">
        <v>109</v>
      </c>
      <c r="G190" s="96">
        <f t="shared" si="16"/>
        <v>0</v>
      </c>
      <c r="H190" s="96">
        <f t="shared" si="17"/>
        <v>0</v>
      </c>
      <c r="I190" s="97">
        <f>+SUMIFS('CUII UE TB'!W:W,'CUII UE TB'!D:D,'Linked UE TB'!C190,'CUII UE TB'!AA:AA,TRUE)</f>
        <v>0</v>
      </c>
    </row>
    <row r="191" spans="3:9">
      <c r="C191" s="76">
        <v>113712</v>
      </c>
      <c r="D191" s="89" t="s">
        <v>269</v>
      </c>
      <c r="E191" s="90" t="s">
        <v>108</v>
      </c>
      <c r="F191" s="67" t="s">
        <v>109</v>
      </c>
      <c r="G191" s="96">
        <f t="shared" si="16"/>
        <v>0</v>
      </c>
      <c r="H191" s="96">
        <f t="shared" si="17"/>
        <v>0</v>
      </c>
      <c r="I191" s="97">
        <f>+SUMIFS('CUII UE TB'!W:W,'CUII UE TB'!D:D,'Linked UE TB'!C191,'CUII UE TB'!AA:AA,TRUE)</f>
        <v>0</v>
      </c>
    </row>
    <row r="192" spans="3:9">
      <c r="C192" s="76">
        <v>113713</v>
      </c>
      <c r="D192" s="89" t="s">
        <v>270</v>
      </c>
      <c r="E192" s="90" t="s">
        <v>108</v>
      </c>
      <c r="F192" s="67" t="s">
        <v>109</v>
      </c>
      <c r="G192" s="96">
        <f t="shared" si="16"/>
        <v>0</v>
      </c>
      <c r="H192" s="96">
        <f t="shared" si="17"/>
        <v>0</v>
      </c>
      <c r="I192" s="97">
        <f>+SUMIFS('CUII UE TB'!W:W,'CUII UE TB'!D:D,'Linked UE TB'!C192,'CUII UE TB'!AA:AA,TRUE)</f>
        <v>0</v>
      </c>
    </row>
    <row r="193" spans="1:9">
      <c r="C193" s="76">
        <v>113799</v>
      </c>
      <c r="D193" s="89" t="s">
        <v>271</v>
      </c>
      <c r="E193" s="90" t="s">
        <v>108</v>
      </c>
      <c r="F193" s="67" t="s">
        <v>109</v>
      </c>
      <c r="G193" s="96">
        <f t="shared" si="16"/>
        <v>-2.6010248997797594</v>
      </c>
      <c r="H193" s="96">
        <f t="shared" si="17"/>
        <v>-1.7189751002201767</v>
      </c>
      <c r="I193" s="97">
        <f>+SUMIFS('CUII UE TB'!W:W,'CUII UE TB'!D:D,'Linked UE TB'!C193,'CUII UE TB'!AA:AA,TRUE)</f>
        <v>-4.3199999999999363</v>
      </c>
    </row>
    <row r="194" spans="1:9">
      <c r="A194" s="70" t="s">
        <v>128</v>
      </c>
      <c r="C194" s="90" t="s">
        <v>95</v>
      </c>
      <c r="D194" s="93" t="s">
        <v>256</v>
      </c>
      <c r="E194" s="90"/>
      <c r="G194" s="228">
        <f>SUM(G179:G193)</f>
        <v>-3636975.6011904459</v>
      </c>
      <c r="H194" s="228">
        <f>SUM(H179:H193)</f>
        <v>-2403618.0888095531</v>
      </c>
      <c r="I194" s="229">
        <f>SUM(I179:I193)</f>
        <v>-6040593.6899999995</v>
      </c>
    </row>
    <row r="195" spans="1:9">
      <c r="C195" s="76"/>
      <c r="D195" s="77"/>
      <c r="E195" s="90"/>
      <c r="G195" s="96"/>
      <c r="H195" s="96"/>
      <c r="I195" s="97"/>
    </row>
    <row r="196" spans="1:9">
      <c r="C196" s="76"/>
      <c r="D196" s="77" t="s">
        <v>272</v>
      </c>
      <c r="E196" s="90"/>
      <c r="G196" s="96"/>
      <c r="H196" s="96"/>
      <c r="I196" s="97"/>
    </row>
    <row r="197" spans="1:9">
      <c r="C197" s="76">
        <v>131001</v>
      </c>
      <c r="D197" s="89" t="s">
        <v>272</v>
      </c>
      <c r="E197" s="90" t="s">
        <v>108</v>
      </c>
      <c r="F197" s="67" t="s">
        <v>109</v>
      </c>
      <c r="G197" s="96">
        <f>IF(E197="Actual",IF(F197=G$6,$I197,0),VLOOKUP($E197,$F$1755:$L$1761,5,FALSE)*$I197)</f>
        <v>0</v>
      </c>
      <c r="H197" s="96">
        <f>IF(E197="Actual",IF(F197=H$6,$I197,0),VLOOKUP($E197,$F$1755:$L$1761,6,FALSE)*$I197)</f>
        <v>0</v>
      </c>
      <c r="I197" s="97">
        <f>+SUMIFS('CUII UE TB'!W:W,'CUII UE TB'!D:D,'Linked UE TB'!C197,'CUII UE TB'!AA:AA,TRUE)</f>
        <v>0</v>
      </c>
    </row>
    <row r="198" spans="1:9">
      <c r="A198" s="70" t="s">
        <v>128</v>
      </c>
      <c r="C198" s="90" t="s">
        <v>95</v>
      </c>
      <c r="D198" s="93" t="s">
        <v>272</v>
      </c>
      <c r="E198" s="90"/>
      <c r="G198" s="228">
        <f>SUM(G197)</f>
        <v>0</v>
      </c>
      <c r="H198" s="228">
        <f>SUM(H197)</f>
        <v>0</v>
      </c>
      <c r="I198" s="229">
        <f>SUM(I197)</f>
        <v>0</v>
      </c>
    </row>
    <row r="199" spans="1:9">
      <c r="C199" s="76"/>
      <c r="D199" s="77"/>
      <c r="E199" s="90"/>
      <c r="G199" s="96"/>
      <c r="H199" s="96"/>
      <c r="I199" s="97"/>
    </row>
    <row r="200" spans="1:9">
      <c r="C200" s="76"/>
      <c r="D200" s="77" t="s">
        <v>273</v>
      </c>
      <c r="E200" s="90"/>
      <c r="G200" s="96"/>
      <c r="H200" s="96"/>
      <c r="I200" s="97"/>
    </row>
    <row r="201" spans="1:9">
      <c r="C201" s="76">
        <v>132001</v>
      </c>
      <c r="D201" s="89" t="s">
        <v>273</v>
      </c>
      <c r="E201" s="90" t="s">
        <v>108</v>
      </c>
      <c r="F201" s="67" t="s">
        <v>109</v>
      </c>
      <c r="G201" s="96">
        <f>IF(E201="Actual",IF(F201=G$6,$I201,0),VLOOKUP($E201,$F$1755:$L$1761,5,FALSE)*$I201)</f>
        <v>0</v>
      </c>
      <c r="H201" s="96">
        <f>IF(E201="Actual",IF(F201=H$6,$I201,0),VLOOKUP($E201,$F$1755:$L$1761,6,FALSE)*$I201)</f>
        <v>0</v>
      </c>
      <c r="I201" s="97">
        <f>+SUMIFS('CUII UE TB'!W:W,'CUII UE TB'!D:D,'Linked UE TB'!C201,'CUII UE TB'!AA:AA,TRUE)</f>
        <v>0</v>
      </c>
    </row>
    <row r="202" spans="1:9">
      <c r="A202" s="70" t="s">
        <v>128</v>
      </c>
      <c r="C202" s="90" t="s">
        <v>95</v>
      </c>
      <c r="D202" s="93" t="s">
        <v>273</v>
      </c>
      <c r="E202" s="90"/>
      <c r="G202" s="228">
        <f>SUM(G201)</f>
        <v>0</v>
      </c>
      <c r="H202" s="228">
        <f>SUM(H201)</f>
        <v>0</v>
      </c>
      <c r="I202" s="229">
        <f>SUM(I201)</f>
        <v>0</v>
      </c>
    </row>
    <row r="203" spans="1:9">
      <c r="C203" s="76"/>
      <c r="D203" s="77"/>
      <c r="E203" s="90"/>
      <c r="G203" s="96"/>
      <c r="H203" s="96"/>
      <c r="I203" s="97"/>
    </row>
    <row r="204" spans="1:9">
      <c r="C204" s="76"/>
      <c r="D204" s="77" t="s">
        <v>274</v>
      </c>
      <c r="E204" s="90"/>
      <c r="G204" s="96"/>
      <c r="H204" s="96"/>
      <c r="I204" s="97"/>
    </row>
    <row r="205" spans="1:9">
      <c r="B205" s="70" t="s">
        <v>275</v>
      </c>
      <c r="C205" s="76">
        <v>141101</v>
      </c>
      <c r="D205" s="89" t="s">
        <v>276</v>
      </c>
      <c r="E205" s="90" t="s">
        <v>108</v>
      </c>
      <c r="F205" s="67" t="s">
        <v>109</v>
      </c>
      <c r="G205" s="96">
        <f t="shared" ref="G205:G213" si="18">IF(E205="Actual",IF(F205=G$6,$I205,0),VLOOKUP($E205,$F$1755:$L$1761,5,FALSE)*$I205)</f>
        <v>147280.95172175483</v>
      </c>
      <c r="H205" s="96">
        <f t="shared" ref="H205:H213" si="19">IF(E205="Actual",IF(F205=H$6,$I205,0),VLOOKUP($E205,$F$1755:$L$1761,6,FALSE)*$I205)</f>
        <v>97335.588278245152</v>
      </c>
      <c r="I205" s="97">
        <f>+SUMIFS('CUII UE TB'!W:W,'CUII UE TB'!D:D,'Linked UE TB'!C205,'CUII UE TB'!AA:AA,TRUE)</f>
        <v>244616.54</v>
      </c>
    </row>
    <row r="206" spans="1:9">
      <c r="B206" s="70" t="s">
        <v>275</v>
      </c>
      <c r="C206" s="76">
        <v>141102</v>
      </c>
      <c r="D206" s="89" t="s">
        <v>277</v>
      </c>
      <c r="E206" s="90" t="s">
        <v>3</v>
      </c>
      <c r="F206" s="67" t="s">
        <v>2</v>
      </c>
      <c r="G206" s="96">
        <f t="shared" si="18"/>
        <v>7200</v>
      </c>
      <c r="H206" s="96">
        <f t="shared" si="19"/>
        <v>0</v>
      </c>
      <c r="I206" s="97">
        <f>+SUMIFS('CUII UE TB'!W:W,'CUII UE TB'!D:D,'Linked UE TB'!C206,'CUII UE TB'!AA:AA,TRUE)</f>
        <v>7200</v>
      </c>
    </row>
    <row r="207" spans="1:9">
      <c r="B207" s="70" t="s">
        <v>275</v>
      </c>
      <c r="C207" s="76">
        <v>141103</v>
      </c>
      <c r="D207" s="89" t="s">
        <v>278</v>
      </c>
      <c r="E207" s="90" t="s">
        <v>3</v>
      </c>
      <c r="F207" s="67" t="s">
        <v>2</v>
      </c>
      <c r="G207" s="96">
        <f t="shared" si="18"/>
        <v>766.22</v>
      </c>
      <c r="H207" s="96">
        <f t="shared" si="19"/>
        <v>0</v>
      </c>
      <c r="I207" s="97">
        <f>+SUMIFS('CUII UE TB'!W:W,'CUII UE TB'!D:D,'Linked UE TB'!C207,'CUII UE TB'!AA:AA,TRUE)</f>
        <v>766.22</v>
      </c>
    </row>
    <row r="208" spans="1:9">
      <c r="B208" s="70" t="s">
        <v>275</v>
      </c>
      <c r="C208" s="76">
        <v>141104</v>
      </c>
      <c r="D208" s="89" t="s">
        <v>279</v>
      </c>
      <c r="E208" s="90" t="s">
        <v>3</v>
      </c>
      <c r="F208" s="67" t="s">
        <v>2</v>
      </c>
      <c r="G208" s="96">
        <f t="shared" si="18"/>
        <v>12000</v>
      </c>
      <c r="H208" s="96">
        <f t="shared" si="19"/>
        <v>0</v>
      </c>
      <c r="I208" s="97">
        <f>+SUMIFS('CUII UE TB'!W:W,'CUII UE TB'!D:D,'Linked UE TB'!C208,'CUII UE TB'!AA:AA,TRUE)</f>
        <v>12000</v>
      </c>
    </row>
    <row r="209" spans="1:9">
      <c r="B209" s="70" t="s">
        <v>275</v>
      </c>
      <c r="C209" s="76">
        <v>141105</v>
      </c>
      <c r="D209" s="89" t="s">
        <v>280</v>
      </c>
      <c r="E209" s="90" t="s">
        <v>108</v>
      </c>
      <c r="F209" s="67" t="s">
        <v>109</v>
      </c>
      <c r="G209" s="96">
        <f t="shared" si="18"/>
        <v>0</v>
      </c>
      <c r="H209" s="96">
        <f t="shared" si="19"/>
        <v>0</v>
      </c>
      <c r="I209" s="97">
        <f>+SUMIFS('CUII UE TB'!W:W,'CUII UE TB'!D:D,'Linked UE TB'!C209,'CUII UE TB'!AA:AA,TRUE)</f>
        <v>0</v>
      </c>
    </row>
    <row r="210" spans="1:9">
      <c r="B210" s="70" t="s">
        <v>275</v>
      </c>
      <c r="C210" s="76">
        <v>141106</v>
      </c>
      <c r="D210" s="89" t="s">
        <v>281</v>
      </c>
      <c r="E210" s="90" t="s">
        <v>3</v>
      </c>
      <c r="F210" s="67" t="s">
        <v>76</v>
      </c>
      <c r="G210" s="96">
        <f t="shared" si="18"/>
        <v>0</v>
      </c>
      <c r="H210" s="96">
        <f t="shared" si="19"/>
        <v>0</v>
      </c>
      <c r="I210" s="97">
        <f>+SUMIFS('CUII UE TB'!W:W,'CUII UE TB'!D:D,'Linked UE TB'!C210,'CUII UE TB'!AA:AA,TRUE)</f>
        <v>0</v>
      </c>
    </row>
    <row r="211" spans="1:9">
      <c r="B211" s="70" t="s">
        <v>275</v>
      </c>
      <c r="C211" s="76">
        <v>141107</v>
      </c>
      <c r="D211" s="89" t="s">
        <v>282</v>
      </c>
      <c r="E211" s="90" t="s">
        <v>3</v>
      </c>
      <c r="F211" s="67" t="s">
        <v>76</v>
      </c>
      <c r="G211" s="96">
        <f t="shared" si="18"/>
        <v>0</v>
      </c>
      <c r="H211" s="96">
        <f t="shared" si="19"/>
        <v>0</v>
      </c>
      <c r="I211" s="97">
        <f>+SUMIFS('CUII UE TB'!W:W,'CUII UE TB'!D:D,'Linked UE TB'!C211,'CUII UE TB'!AA:AA,TRUE)</f>
        <v>0</v>
      </c>
    </row>
    <row r="212" spans="1:9">
      <c r="B212" s="70" t="s">
        <v>275</v>
      </c>
      <c r="C212" s="76">
        <v>141108</v>
      </c>
      <c r="D212" s="89" t="s">
        <v>283</v>
      </c>
      <c r="E212" s="90" t="s">
        <v>108</v>
      </c>
      <c r="F212" s="67" t="s">
        <v>109</v>
      </c>
      <c r="G212" s="96">
        <f t="shared" si="18"/>
        <v>0</v>
      </c>
      <c r="H212" s="96">
        <f t="shared" si="19"/>
        <v>0</v>
      </c>
      <c r="I212" s="97">
        <f>+SUMIFS('CUII UE TB'!W:W,'CUII UE TB'!D:D,'Linked UE TB'!C212,'CUII UE TB'!AA:AA,TRUE)</f>
        <v>0</v>
      </c>
    </row>
    <row r="213" spans="1:9">
      <c r="B213" s="70" t="s">
        <v>275</v>
      </c>
      <c r="C213" s="76">
        <v>141199</v>
      </c>
      <c r="D213" s="89" t="s">
        <v>284</v>
      </c>
      <c r="E213" s="90" t="s">
        <v>108</v>
      </c>
      <c r="F213" s="67" t="s">
        <v>109</v>
      </c>
      <c r="G213" s="96">
        <f t="shared" si="18"/>
        <v>0</v>
      </c>
      <c r="H213" s="96">
        <f t="shared" si="19"/>
        <v>0</v>
      </c>
      <c r="I213" s="97">
        <f>+SUMIFS('CUII UE TB'!W:W,'CUII UE TB'!D:D,'Linked UE TB'!C213,'CUII UE TB'!AA:AA,TRUE)</f>
        <v>0</v>
      </c>
    </row>
    <row r="214" spans="1:9">
      <c r="A214" s="70" t="s">
        <v>128</v>
      </c>
      <c r="C214" s="90" t="s">
        <v>95</v>
      </c>
      <c r="D214" s="93" t="s">
        <v>274</v>
      </c>
      <c r="E214" s="90"/>
      <c r="G214" s="228">
        <f>SUM(G205:G213)</f>
        <v>167247.17172175483</v>
      </c>
      <c r="H214" s="228">
        <f>SUM(H205:H213)</f>
        <v>97335.588278245152</v>
      </c>
      <c r="I214" s="229">
        <f>SUM(I205:I213)</f>
        <v>264582.76</v>
      </c>
    </row>
    <row r="215" spans="1:9">
      <c r="C215" s="76"/>
      <c r="D215" s="77"/>
      <c r="E215" s="90"/>
      <c r="G215" s="96"/>
      <c r="H215" s="96"/>
      <c r="I215" s="97"/>
    </row>
    <row r="216" spans="1:9">
      <c r="C216" s="76"/>
      <c r="D216" s="77" t="s">
        <v>285</v>
      </c>
      <c r="E216" s="90"/>
      <c r="G216" s="96"/>
      <c r="H216" s="96"/>
      <c r="I216" s="97"/>
    </row>
    <row r="217" spans="1:9">
      <c r="B217" s="70" t="s">
        <v>275</v>
      </c>
      <c r="C217" s="76">
        <v>141201</v>
      </c>
      <c r="D217" s="89" t="s">
        <v>286</v>
      </c>
      <c r="E217" s="90" t="s">
        <v>108</v>
      </c>
      <c r="F217" s="67" t="s">
        <v>109</v>
      </c>
      <c r="G217" s="96">
        <f t="shared" ref="G217:G248" si="20">IF(E217="Actual",IF(F217=G$6,$I217,0),VLOOKUP($E217,$F$1755:$L$1761,5,FALSE)*$I217)</f>
        <v>124236.76220156964</v>
      </c>
      <c r="H217" s="96">
        <f t="shared" ref="H217:H248" si="21">IF(E217="Actual",IF(F217=H$6,$I217,0),VLOOKUP($E217,$F$1755:$L$1761,6,FALSE)*$I217)</f>
        <v>82106.057798430353</v>
      </c>
      <c r="I217" s="97">
        <f>+SUMIFS('CUII UE TB'!W:W,'CUII UE TB'!D:D,'Linked UE TB'!C217,'CUII UE TB'!AA:AA,TRUE)</f>
        <v>206342.82</v>
      </c>
    </row>
    <row r="218" spans="1:9">
      <c r="B218" s="70" t="s">
        <v>275</v>
      </c>
      <c r="C218" s="76">
        <v>141202</v>
      </c>
      <c r="D218" s="89" t="s">
        <v>287</v>
      </c>
      <c r="E218" s="90" t="s">
        <v>108</v>
      </c>
      <c r="F218" s="67" t="s">
        <v>109</v>
      </c>
      <c r="G218" s="96">
        <f t="shared" si="20"/>
        <v>4483.0470414996325</v>
      </c>
      <c r="H218" s="96">
        <f t="shared" si="21"/>
        <v>2962.7729585003667</v>
      </c>
      <c r="I218" s="97">
        <f>+SUMIFS('CUII UE TB'!W:W,'CUII UE TB'!D:D,'Linked UE TB'!C218,'CUII UE TB'!AA:AA,TRUE)</f>
        <v>7445.82</v>
      </c>
    </row>
    <row r="219" spans="1:9">
      <c r="B219" s="70" t="s">
        <v>275</v>
      </c>
      <c r="C219" s="76">
        <v>141203</v>
      </c>
      <c r="D219" s="89" t="s">
        <v>288</v>
      </c>
      <c r="E219" s="90" t="s">
        <v>108</v>
      </c>
      <c r="F219" s="67" t="s">
        <v>109</v>
      </c>
      <c r="G219" s="96">
        <f t="shared" si="20"/>
        <v>138458.81112099826</v>
      </c>
      <c r="H219" s="96">
        <f t="shared" si="21"/>
        <v>91505.178879001745</v>
      </c>
      <c r="I219" s="97">
        <f>+SUMIFS('CUII UE TB'!W:W,'CUII UE TB'!D:D,'Linked UE TB'!C219,'CUII UE TB'!AA:AA,TRUE)</f>
        <v>229963.99000000002</v>
      </c>
    </row>
    <row r="220" spans="1:9">
      <c r="B220" s="70" t="s">
        <v>275</v>
      </c>
      <c r="C220" s="76">
        <v>141204</v>
      </c>
      <c r="D220" s="89" t="s">
        <v>289</v>
      </c>
      <c r="E220" s="90" t="s">
        <v>3</v>
      </c>
      <c r="F220" s="67" t="s">
        <v>2</v>
      </c>
      <c r="G220" s="96">
        <f t="shared" si="20"/>
        <v>543090.75999999989</v>
      </c>
      <c r="H220" s="96">
        <f t="shared" si="21"/>
        <v>0</v>
      </c>
      <c r="I220" s="97">
        <f>+SUMIFS('CUII UE TB'!W:W,'CUII UE TB'!D:D,'Linked UE TB'!C220,'CUII UE TB'!AA:AA,TRUE)</f>
        <v>543090.75999999989</v>
      </c>
    </row>
    <row r="221" spans="1:9">
      <c r="B221" s="70" t="s">
        <v>275</v>
      </c>
      <c r="C221" s="76">
        <v>141205</v>
      </c>
      <c r="D221" s="89" t="s">
        <v>290</v>
      </c>
      <c r="E221" s="90" t="s">
        <v>3</v>
      </c>
      <c r="F221" s="67" t="s">
        <v>2</v>
      </c>
      <c r="G221" s="96">
        <f t="shared" si="20"/>
        <v>318872.93</v>
      </c>
      <c r="H221" s="96">
        <f t="shared" si="21"/>
        <v>0</v>
      </c>
      <c r="I221" s="97">
        <f>+SUMIFS('CUII UE TB'!W:W,'CUII UE TB'!D:D,'Linked UE TB'!C221,'CUII UE TB'!AA:AA,TRUE)</f>
        <v>318872.93</v>
      </c>
    </row>
    <row r="222" spans="1:9">
      <c r="B222" s="70" t="s">
        <v>275</v>
      </c>
      <c r="C222" s="76">
        <v>141206</v>
      </c>
      <c r="D222" s="89" t="s">
        <v>292</v>
      </c>
      <c r="E222" s="90" t="s">
        <v>3</v>
      </c>
      <c r="F222" s="67" t="s">
        <v>2</v>
      </c>
      <c r="G222" s="96">
        <f t="shared" si="20"/>
        <v>4495</v>
      </c>
      <c r="H222" s="96">
        <f t="shared" si="21"/>
        <v>0</v>
      </c>
      <c r="I222" s="97">
        <f>+SUMIFS('CUII UE TB'!W:W,'CUII UE TB'!D:D,'Linked UE TB'!C222,'CUII UE TB'!AA:AA,TRUE)</f>
        <v>4495</v>
      </c>
    </row>
    <row r="223" spans="1:9">
      <c r="B223" s="70" t="s">
        <v>275</v>
      </c>
      <c r="C223" s="76">
        <v>141207</v>
      </c>
      <c r="D223" s="89" t="s">
        <v>293</v>
      </c>
      <c r="E223" s="90" t="s">
        <v>3</v>
      </c>
      <c r="F223" s="67" t="s">
        <v>76</v>
      </c>
      <c r="G223" s="96">
        <f t="shared" si="20"/>
        <v>0</v>
      </c>
      <c r="H223" s="96">
        <f t="shared" si="21"/>
        <v>9770.9999999999982</v>
      </c>
      <c r="I223" s="97">
        <f>+SUMIFS('CUII UE TB'!W:W,'CUII UE TB'!D:D,'Linked UE TB'!C223,'CUII UE TB'!AA:AA,TRUE)</f>
        <v>9770.9999999999982</v>
      </c>
    </row>
    <row r="224" spans="1:9">
      <c r="B224" s="70" t="s">
        <v>275</v>
      </c>
      <c r="C224" s="76">
        <v>141208</v>
      </c>
      <c r="D224" s="89" t="s">
        <v>294</v>
      </c>
      <c r="E224" s="90" t="s">
        <v>3</v>
      </c>
      <c r="F224" s="67" t="s">
        <v>76</v>
      </c>
      <c r="G224" s="96">
        <f t="shared" si="20"/>
        <v>0</v>
      </c>
      <c r="H224" s="96">
        <f t="shared" si="21"/>
        <v>850836.38</v>
      </c>
      <c r="I224" s="97">
        <f>+SUMIFS('CUII UE TB'!W:W,'CUII UE TB'!D:D,'Linked UE TB'!C224,'CUII UE TB'!AA:AA,TRUE)</f>
        <v>850836.38</v>
      </c>
    </row>
    <row r="225" spans="2:9">
      <c r="B225" s="70" t="s">
        <v>275</v>
      </c>
      <c r="C225" s="76">
        <v>141209</v>
      </c>
      <c r="D225" s="89" t="s">
        <v>295</v>
      </c>
      <c r="E225" s="90" t="s">
        <v>3</v>
      </c>
      <c r="F225" s="67" t="s">
        <v>76</v>
      </c>
      <c r="G225" s="96">
        <f t="shared" si="20"/>
        <v>0</v>
      </c>
      <c r="H225" s="96">
        <f t="shared" si="21"/>
        <v>1931075.07</v>
      </c>
      <c r="I225" s="97">
        <f>+SUMIFS('CUII UE TB'!W:W,'CUII UE TB'!D:D,'Linked UE TB'!C225,'CUII UE TB'!AA:AA,TRUE)</f>
        <v>1931075.07</v>
      </c>
    </row>
    <row r="226" spans="2:9">
      <c r="B226" s="70" t="s">
        <v>275</v>
      </c>
      <c r="C226" s="76">
        <v>141210</v>
      </c>
      <c r="D226" s="89" t="s">
        <v>296</v>
      </c>
      <c r="E226" s="90" t="s">
        <v>3</v>
      </c>
      <c r="F226" s="67" t="s">
        <v>76</v>
      </c>
      <c r="G226" s="96">
        <f t="shared" si="20"/>
        <v>0</v>
      </c>
      <c r="H226" s="96">
        <f t="shared" si="21"/>
        <v>400</v>
      </c>
      <c r="I226" s="97">
        <f>+SUMIFS('CUII UE TB'!W:W,'CUII UE TB'!D:D,'Linked UE TB'!C226,'CUII UE TB'!AA:AA,TRUE)</f>
        <v>400</v>
      </c>
    </row>
    <row r="227" spans="2:9">
      <c r="B227" s="70" t="s">
        <v>275</v>
      </c>
      <c r="C227" s="76">
        <v>141211</v>
      </c>
      <c r="D227" s="89" t="s">
        <v>297</v>
      </c>
      <c r="E227" s="90" t="s">
        <v>108</v>
      </c>
      <c r="F227" s="67" t="s">
        <v>109</v>
      </c>
      <c r="G227" s="96">
        <f t="shared" si="20"/>
        <v>0</v>
      </c>
      <c r="H227" s="96">
        <f t="shared" si="21"/>
        <v>0</v>
      </c>
      <c r="I227" s="97">
        <f>+SUMIFS('CUII UE TB'!W:W,'CUII UE TB'!D:D,'Linked UE TB'!C227,'CUII UE TB'!AA:AA,TRUE)</f>
        <v>0</v>
      </c>
    </row>
    <row r="228" spans="2:9">
      <c r="B228" s="70" t="s">
        <v>275</v>
      </c>
      <c r="C228" s="76">
        <v>141212</v>
      </c>
      <c r="D228" s="89" t="s">
        <v>298</v>
      </c>
      <c r="E228" s="90" t="s">
        <v>3</v>
      </c>
      <c r="F228" s="67" t="s">
        <v>299</v>
      </c>
      <c r="G228" s="96">
        <f t="shared" si="20"/>
        <v>0</v>
      </c>
      <c r="H228" s="96">
        <f t="shared" si="21"/>
        <v>0</v>
      </c>
      <c r="I228" s="97">
        <f>+SUMIFS('CUII UE TB'!W:W,'CUII UE TB'!D:D,'Linked UE TB'!C228,'CUII UE TB'!AA:AA,TRUE)</f>
        <v>0</v>
      </c>
    </row>
    <row r="229" spans="2:9">
      <c r="B229" s="70" t="s">
        <v>275</v>
      </c>
      <c r="C229" s="76">
        <v>141213</v>
      </c>
      <c r="D229" s="89" t="s">
        <v>300</v>
      </c>
      <c r="E229" s="90" t="s">
        <v>3</v>
      </c>
      <c r="F229" s="67" t="s">
        <v>299</v>
      </c>
      <c r="G229" s="96">
        <f t="shared" si="20"/>
        <v>0</v>
      </c>
      <c r="H229" s="96">
        <f t="shared" si="21"/>
        <v>0</v>
      </c>
      <c r="I229" s="97">
        <f>+SUMIFS('CUII UE TB'!W:W,'CUII UE TB'!D:D,'Linked UE TB'!C229,'CUII UE TB'!AA:AA,TRUE)</f>
        <v>0</v>
      </c>
    </row>
    <row r="230" spans="2:9">
      <c r="B230" s="70" t="s">
        <v>275</v>
      </c>
      <c r="C230" s="76">
        <v>141214</v>
      </c>
      <c r="D230" s="89" t="s">
        <v>301</v>
      </c>
      <c r="E230" s="90" t="s">
        <v>3</v>
      </c>
      <c r="F230" s="67" t="s">
        <v>299</v>
      </c>
      <c r="G230" s="96">
        <f t="shared" si="20"/>
        <v>0</v>
      </c>
      <c r="H230" s="96">
        <f t="shared" si="21"/>
        <v>0</v>
      </c>
      <c r="I230" s="97">
        <f>+SUMIFS('CUII UE TB'!W:W,'CUII UE TB'!D:D,'Linked UE TB'!C230,'CUII UE TB'!AA:AA,TRUE)</f>
        <v>0</v>
      </c>
    </row>
    <row r="231" spans="2:9">
      <c r="B231" s="70" t="s">
        <v>275</v>
      </c>
      <c r="C231" s="76">
        <v>141215</v>
      </c>
      <c r="D231" s="89" t="s">
        <v>302</v>
      </c>
      <c r="E231" s="90" t="s">
        <v>3</v>
      </c>
      <c r="F231" s="67" t="s">
        <v>299</v>
      </c>
      <c r="G231" s="96">
        <f t="shared" si="20"/>
        <v>0</v>
      </c>
      <c r="H231" s="96">
        <f t="shared" si="21"/>
        <v>0</v>
      </c>
      <c r="I231" s="97">
        <f>+SUMIFS('CUII UE TB'!W:W,'CUII UE TB'!D:D,'Linked UE TB'!C231,'CUII UE TB'!AA:AA,TRUE)</f>
        <v>0</v>
      </c>
    </row>
    <row r="232" spans="2:9">
      <c r="B232" s="70" t="s">
        <v>275</v>
      </c>
      <c r="C232" s="76">
        <v>141216</v>
      </c>
      <c r="D232" s="89" t="s">
        <v>303</v>
      </c>
      <c r="E232" s="90" t="s">
        <v>108</v>
      </c>
      <c r="F232" s="67" t="s">
        <v>109</v>
      </c>
      <c r="G232" s="96">
        <f t="shared" si="20"/>
        <v>0</v>
      </c>
      <c r="H232" s="96">
        <f t="shared" si="21"/>
        <v>0</v>
      </c>
      <c r="I232" s="97">
        <f>+SUMIFS('CUII UE TB'!W:W,'CUII UE TB'!D:D,'Linked UE TB'!C232,'CUII UE TB'!AA:AA,TRUE)</f>
        <v>0</v>
      </c>
    </row>
    <row r="233" spans="2:9">
      <c r="B233" s="70" t="s">
        <v>275</v>
      </c>
      <c r="C233" s="76">
        <v>141217</v>
      </c>
      <c r="D233" s="89" t="s">
        <v>304</v>
      </c>
      <c r="E233" s="90" t="s">
        <v>108</v>
      </c>
      <c r="F233" s="67" t="s">
        <v>109</v>
      </c>
      <c r="G233" s="96">
        <f t="shared" si="20"/>
        <v>0</v>
      </c>
      <c r="H233" s="96">
        <f t="shared" si="21"/>
        <v>0</v>
      </c>
      <c r="I233" s="97">
        <f>+SUMIFS('CUII UE TB'!W:W,'CUII UE TB'!D:D,'Linked UE TB'!C233,'CUII UE TB'!AA:AA,TRUE)</f>
        <v>0</v>
      </c>
    </row>
    <row r="234" spans="2:9">
      <c r="B234" s="70" t="s">
        <v>275</v>
      </c>
      <c r="C234" s="76">
        <v>141218</v>
      </c>
      <c r="D234" s="89" t="s">
        <v>305</v>
      </c>
      <c r="E234" s="90" t="s">
        <v>108</v>
      </c>
      <c r="F234" s="67" t="s">
        <v>109</v>
      </c>
      <c r="G234" s="96">
        <f t="shared" si="20"/>
        <v>0</v>
      </c>
      <c r="H234" s="96">
        <f t="shared" si="21"/>
        <v>0</v>
      </c>
      <c r="I234" s="97">
        <f>+SUMIFS('CUII UE TB'!W:W,'CUII UE TB'!D:D,'Linked UE TB'!C234,'CUII UE TB'!AA:AA,TRUE)</f>
        <v>0</v>
      </c>
    </row>
    <row r="235" spans="2:9">
      <c r="B235" s="70" t="s">
        <v>275</v>
      </c>
      <c r="C235" s="76">
        <v>141219</v>
      </c>
      <c r="D235" s="89" t="s">
        <v>306</v>
      </c>
      <c r="E235" s="90" t="s">
        <v>108</v>
      </c>
      <c r="F235" s="67" t="s">
        <v>109</v>
      </c>
      <c r="G235" s="96">
        <f t="shared" si="20"/>
        <v>0</v>
      </c>
      <c r="H235" s="96">
        <f t="shared" si="21"/>
        <v>0</v>
      </c>
      <c r="I235" s="97">
        <f>+SUMIFS('CUII UE TB'!W:W,'CUII UE TB'!D:D,'Linked UE TB'!C235,'CUII UE TB'!AA:AA,TRUE)</f>
        <v>0</v>
      </c>
    </row>
    <row r="236" spans="2:9">
      <c r="B236" s="70" t="s">
        <v>275</v>
      </c>
      <c r="C236" s="76">
        <v>141220</v>
      </c>
      <c r="D236" s="89" t="s">
        <v>307</v>
      </c>
      <c r="E236" s="90" t="s">
        <v>108</v>
      </c>
      <c r="F236" s="67" t="s">
        <v>109</v>
      </c>
      <c r="G236" s="96">
        <f t="shared" si="20"/>
        <v>62670.827951894331</v>
      </c>
      <c r="H236" s="96">
        <f t="shared" si="21"/>
        <v>41418.132048105712</v>
      </c>
      <c r="I236" s="97">
        <f>+SUMIFS('CUII UE TB'!W:W,'CUII UE TB'!D:D,'Linked UE TB'!C236,'CUII UE TB'!AA:AA,TRUE)</f>
        <v>104088.96000000005</v>
      </c>
    </row>
    <row r="237" spans="2:9">
      <c r="B237" s="70" t="s">
        <v>275</v>
      </c>
      <c r="C237" s="76">
        <v>141221</v>
      </c>
      <c r="D237" s="89" t="s">
        <v>308</v>
      </c>
      <c r="E237" s="90" t="s">
        <v>3</v>
      </c>
      <c r="F237" s="67" t="s">
        <v>2</v>
      </c>
      <c r="G237" s="96">
        <f t="shared" si="20"/>
        <v>0</v>
      </c>
      <c r="H237" s="96">
        <f t="shared" si="21"/>
        <v>0</v>
      </c>
      <c r="I237" s="97">
        <f>+SUMIFS('CUII UE TB'!W:W,'CUII UE TB'!D:D,'Linked UE TB'!C237,'CUII UE TB'!AA:AA,TRUE)</f>
        <v>0</v>
      </c>
    </row>
    <row r="238" spans="2:9">
      <c r="B238" s="70" t="s">
        <v>275</v>
      </c>
      <c r="C238" s="76">
        <v>141222</v>
      </c>
      <c r="D238" s="89" t="s">
        <v>309</v>
      </c>
      <c r="E238" s="90" t="s">
        <v>3</v>
      </c>
      <c r="F238" s="67" t="s">
        <v>2</v>
      </c>
      <c r="G238" s="96">
        <f t="shared" si="20"/>
        <v>0</v>
      </c>
      <c r="H238" s="96">
        <f t="shared" si="21"/>
        <v>0</v>
      </c>
      <c r="I238" s="97">
        <f>+SUMIFS('CUII UE TB'!W:W,'CUII UE TB'!D:D,'Linked UE TB'!C238,'CUII UE TB'!AA:AA,TRUE)</f>
        <v>0</v>
      </c>
    </row>
    <row r="239" spans="2:9">
      <c r="B239" s="70" t="s">
        <v>275</v>
      </c>
      <c r="C239" s="76">
        <v>141223</v>
      </c>
      <c r="D239" s="89" t="s">
        <v>310</v>
      </c>
      <c r="E239" s="90" t="s">
        <v>3</v>
      </c>
      <c r="F239" s="67" t="s">
        <v>2</v>
      </c>
      <c r="G239" s="96">
        <f t="shared" si="20"/>
        <v>1566755.0399999998</v>
      </c>
      <c r="H239" s="96">
        <f t="shared" si="21"/>
        <v>0</v>
      </c>
      <c r="I239" s="97">
        <f>+SUMIFS('CUII UE TB'!W:W,'CUII UE TB'!D:D,'Linked UE TB'!C239,'CUII UE TB'!AA:AA,TRUE)</f>
        <v>1566755.0399999998</v>
      </c>
    </row>
    <row r="240" spans="2:9">
      <c r="B240" s="70" t="s">
        <v>275</v>
      </c>
      <c r="C240" s="76">
        <v>141224</v>
      </c>
      <c r="D240" s="89" t="s">
        <v>311</v>
      </c>
      <c r="E240" s="90" t="s">
        <v>3</v>
      </c>
      <c r="F240" s="67" t="s">
        <v>2</v>
      </c>
      <c r="G240" s="96">
        <f t="shared" si="20"/>
        <v>0</v>
      </c>
      <c r="H240" s="96">
        <f t="shared" si="21"/>
        <v>0</v>
      </c>
      <c r="I240" s="97">
        <f>+SUMIFS('CUII UE TB'!W:W,'CUII UE TB'!D:D,'Linked UE TB'!C240,'CUII UE TB'!AA:AA,TRUE)</f>
        <v>0</v>
      </c>
    </row>
    <row r="241" spans="2:9">
      <c r="B241" s="70" t="s">
        <v>275</v>
      </c>
      <c r="C241" s="76">
        <v>141225</v>
      </c>
      <c r="D241" s="89" t="s">
        <v>312</v>
      </c>
      <c r="E241" s="90" t="s">
        <v>3</v>
      </c>
      <c r="F241" s="67" t="s">
        <v>2</v>
      </c>
      <c r="G241" s="96">
        <f t="shared" si="20"/>
        <v>43211.130000000005</v>
      </c>
      <c r="H241" s="96">
        <f t="shared" si="21"/>
        <v>0</v>
      </c>
      <c r="I241" s="97">
        <f>+SUMIFS('CUII UE TB'!W:W,'CUII UE TB'!D:D,'Linked UE TB'!C241,'CUII UE TB'!AA:AA,TRUE)</f>
        <v>43211.130000000005</v>
      </c>
    </row>
    <row r="242" spans="2:9">
      <c r="B242" s="70" t="s">
        <v>275</v>
      </c>
      <c r="C242" s="76">
        <v>141226</v>
      </c>
      <c r="D242" s="89" t="s">
        <v>313</v>
      </c>
      <c r="E242" s="90" t="s">
        <v>3</v>
      </c>
      <c r="F242" s="67" t="s">
        <v>2</v>
      </c>
      <c r="G242" s="96">
        <f t="shared" si="20"/>
        <v>9860.1200000000008</v>
      </c>
      <c r="H242" s="96">
        <f t="shared" si="21"/>
        <v>0</v>
      </c>
      <c r="I242" s="97">
        <f>+SUMIFS('CUII UE TB'!W:W,'CUII UE TB'!D:D,'Linked UE TB'!C242,'CUII UE TB'!AA:AA,TRUE)</f>
        <v>9860.1200000000008</v>
      </c>
    </row>
    <row r="243" spans="2:9">
      <c r="B243" s="70" t="s">
        <v>275</v>
      </c>
      <c r="C243" s="76">
        <v>141227</v>
      </c>
      <c r="D243" s="89" t="s">
        <v>314</v>
      </c>
      <c r="E243" s="90" t="s">
        <v>3</v>
      </c>
      <c r="F243" s="67" t="s">
        <v>2</v>
      </c>
      <c r="G243" s="96">
        <f t="shared" si="20"/>
        <v>102031.94</v>
      </c>
      <c r="H243" s="96">
        <f t="shared" si="21"/>
        <v>0</v>
      </c>
      <c r="I243" s="97">
        <f>+SUMIFS('CUII UE TB'!W:W,'CUII UE TB'!D:D,'Linked UE TB'!C243,'CUII UE TB'!AA:AA,TRUE)</f>
        <v>102031.94</v>
      </c>
    </row>
    <row r="244" spans="2:9">
      <c r="B244" s="70" t="s">
        <v>275</v>
      </c>
      <c r="C244" s="76">
        <v>141228</v>
      </c>
      <c r="D244" s="89" t="s">
        <v>315</v>
      </c>
      <c r="E244" s="90" t="s">
        <v>3</v>
      </c>
      <c r="F244" s="67" t="s">
        <v>2</v>
      </c>
      <c r="G244" s="96">
        <f t="shared" si="20"/>
        <v>829690.78</v>
      </c>
      <c r="H244" s="96">
        <f t="shared" si="21"/>
        <v>0</v>
      </c>
      <c r="I244" s="97">
        <f>+SUMIFS('CUII UE TB'!W:W,'CUII UE TB'!D:D,'Linked UE TB'!C244,'CUII UE TB'!AA:AA,TRUE)</f>
        <v>829690.78</v>
      </c>
    </row>
    <row r="245" spans="2:9">
      <c r="B245" s="70" t="s">
        <v>275</v>
      </c>
      <c r="C245" s="76">
        <v>141229</v>
      </c>
      <c r="D245" s="89" t="s">
        <v>316</v>
      </c>
      <c r="E245" s="90" t="s">
        <v>3</v>
      </c>
      <c r="F245" s="67" t="s">
        <v>2</v>
      </c>
      <c r="G245" s="96">
        <f t="shared" si="20"/>
        <v>146129.57000000004</v>
      </c>
      <c r="H245" s="96">
        <f t="shared" si="21"/>
        <v>0</v>
      </c>
      <c r="I245" s="97">
        <f>+SUMIFS('CUII UE TB'!W:W,'CUII UE TB'!D:D,'Linked UE TB'!C245,'CUII UE TB'!AA:AA,TRUE)</f>
        <v>146129.57000000004</v>
      </c>
    </row>
    <row r="246" spans="2:9">
      <c r="B246" s="70" t="s">
        <v>275</v>
      </c>
      <c r="C246" s="76">
        <v>141230</v>
      </c>
      <c r="D246" s="89" t="s">
        <v>317</v>
      </c>
      <c r="E246" s="90" t="s">
        <v>3</v>
      </c>
      <c r="F246" s="67" t="s">
        <v>2</v>
      </c>
      <c r="G246" s="96">
        <f t="shared" si="20"/>
        <v>898737.53</v>
      </c>
      <c r="H246" s="96">
        <f t="shared" si="21"/>
        <v>0</v>
      </c>
      <c r="I246" s="97">
        <f>+SUMIFS('CUII UE TB'!W:W,'CUII UE TB'!D:D,'Linked UE TB'!C246,'CUII UE TB'!AA:AA,TRUE)</f>
        <v>898737.53</v>
      </c>
    </row>
    <row r="247" spans="2:9">
      <c r="B247" s="70" t="s">
        <v>275</v>
      </c>
      <c r="C247" s="76">
        <v>141231</v>
      </c>
      <c r="D247" s="89" t="s">
        <v>319</v>
      </c>
      <c r="E247" s="90" t="s">
        <v>3</v>
      </c>
      <c r="F247" s="67" t="s">
        <v>2</v>
      </c>
      <c r="G247" s="96">
        <f t="shared" si="20"/>
        <v>1659217.97</v>
      </c>
      <c r="H247" s="96">
        <f t="shared" si="21"/>
        <v>0</v>
      </c>
      <c r="I247" s="97">
        <f>+SUMIFS('CUII UE TB'!W:W,'CUII UE TB'!D:D,'Linked UE TB'!C247,'CUII UE TB'!AA:AA,TRUE)</f>
        <v>1659217.97</v>
      </c>
    </row>
    <row r="248" spans="2:9">
      <c r="B248" s="70" t="s">
        <v>275</v>
      </c>
      <c r="C248" s="76">
        <v>141232</v>
      </c>
      <c r="D248" s="89" t="s">
        <v>320</v>
      </c>
      <c r="E248" s="90" t="s">
        <v>3</v>
      </c>
      <c r="F248" s="67" t="s">
        <v>2</v>
      </c>
      <c r="G248" s="96">
        <f t="shared" si="20"/>
        <v>4581254.8499999996</v>
      </c>
      <c r="H248" s="96">
        <f t="shared" si="21"/>
        <v>0</v>
      </c>
      <c r="I248" s="97">
        <f>+SUMIFS('CUII UE TB'!W:W,'CUII UE TB'!D:D,'Linked UE TB'!C248,'CUII UE TB'!AA:AA,TRUE)</f>
        <v>4581254.8499999996</v>
      </c>
    </row>
    <row r="249" spans="2:9">
      <c r="B249" s="70" t="s">
        <v>275</v>
      </c>
      <c r="C249" s="76">
        <v>141233</v>
      </c>
      <c r="D249" s="89" t="s">
        <v>321</v>
      </c>
      <c r="E249" s="90" t="s">
        <v>3</v>
      </c>
      <c r="F249" s="67" t="s">
        <v>2</v>
      </c>
      <c r="G249" s="96">
        <f t="shared" ref="G249:G280" si="22">IF(E249="Actual",IF(F249=G$6,$I249,0),VLOOKUP($E249,$F$1755:$L$1761,5,FALSE)*$I249)</f>
        <v>2527522.27</v>
      </c>
      <c r="H249" s="96">
        <f t="shared" ref="H249:H280" si="23">IF(E249="Actual",IF(F249=H$6,$I249,0),VLOOKUP($E249,$F$1755:$L$1761,6,FALSE)*$I249)</f>
        <v>0</v>
      </c>
      <c r="I249" s="97">
        <f>+SUMIFS('CUII UE TB'!W:W,'CUII UE TB'!D:D,'Linked UE TB'!C249,'CUII UE TB'!AA:AA,TRUE)</f>
        <v>2527522.27</v>
      </c>
    </row>
    <row r="250" spans="2:9">
      <c r="B250" s="70" t="s">
        <v>275</v>
      </c>
      <c r="C250" s="76">
        <v>141234</v>
      </c>
      <c r="D250" s="89" t="s">
        <v>322</v>
      </c>
      <c r="E250" s="90" t="s">
        <v>3</v>
      </c>
      <c r="F250" s="67" t="s">
        <v>2</v>
      </c>
      <c r="G250" s="96">
        <f t="shared" si="22"/>
        <v>1860831.4500000004</v>
      </c>
      <c r="H250" s="96">
        <f t="shared" si="23"/>
        <v>0</v>
      </c>
      <c r="I250" s="97">
        <f>+SUMIFS('CUII UE TB'!W:W,'CUII UE TB'!D:D,'Linked UE TB'!C250,'CUII UE TB'!AA:AA,TRUE)</f>
        <v>1860831.4500000004</v>
      </c>
    </row>
    <row r="251" spans="2:9">
      <c r="B251" s="70" t="s">
        <v>275</v>
      </c>
      <c r="C251" s="76">
        <v>141235</v>
      </c>
      <c r="D251" s="89" t="s">
        <v>324</v>
      </c>
      <c r="E251" s="90" t="s">
        <v>3</v>
      </c>
      <c r="F251" s="67" t="s">
        <v>2</v>
      </c>
      <c r="G251" s="96">
        <f t="shared" si="22"/>
        <v>106399.68000000001</v>
      </c>
      <c r="H251" s="96">
        <f t="shared" si="23"/>
        <v>0</v>
      </c>
      <c r="I251" s="97">
        <f>+SUMIFS('CUII UE TB'!W:W,'CUII UE TB'!D:D,'Linked UE TB'!C251,'CUII UE TB'!AA:AA,TRUE)</f>
        <v>106399.68000000001</v>
      </c>
    </row>
    <row r="252" spans="2:9">
      <c r="B252" s="70" t="s">
        <v>275</v>
      </c>
      <c r="C252" s="76">
        <v>141236</v>
      </c>
      <c r="D252" s="89" t="s">
        <v>325</v>
      </c>
      <c r="E252" s="90" t="s">
        <v>3</v>
      </c>
      <c r="F252" s="67" t="s">
        <v>2</v>
      </c>
      <c r="G252" s="96">
        <f t="shared" si="22"/>
        <v>367347.12</v>
      </c>
      <c r="H252" s="96">
        <f t="shared" si="23"/>
        <v>0</v>
      </c>
      <c r="I252" s="97">
        <f>+SUMIFS('CUII UE TB'!W:W,'CUII UE TB'!D:D,'Linked UE TB'!C252,'CUII UE TB'!AA:AA,TRUE)</f>
        <v>367347.12</v>
      </c>
    </row>
    <row r="253" spans="2:9">
      <c r="B253" s="70" t="s">
        <v>275</v>
      </c>
      <c r="C253" s="76">
        <v>141237</v>
      </c>
      <c r="D253" s="89" t="s">
        <v>326</v>
      </c>
      <c r="E253" s="90" t="s">
        <v>3</v>
      </c>
      <c r="F253" s="67" t="s">
        <v>2</v>
      </c>
      <c r="G253" s="96">
        <f t="shared" si="22"/>
        <v>2771.52</v>
      </c>
      <c r="H253" s="96">
        <f t="shared" si="23"/>
        <v>0</v>
      </c>
      <c r="I253" s="97">
        <f>+SUMIFS('CUII UE TB'!W:W,'CUII UE TB'!D:D,'Linked UE TB'!C253,'CUII UE TB'!AA:AA,TRUE)</f>
        <v>2771.52</v>
      </c>
    </row>
    <row r="254" spans="2:9">
      <c r="B254" s="70" t="s">
        <v>275</v>
      </c>
      <c r="C254" s="76">
        <v>141238</v>
      </c>
      <c r="D254" s="89" t="s">
        <v>327</v>
      </c>
      <c r="E254" s="90" t="s">
        <v>3</v>
      </c>
      <c r="F254" s="67" t="s">
        <v>76</v>
      </c>
      <c r="G254" s="96">
        <f t="shared" si="22"/>
        <v>0</v>
      </c>
      <c r="H254" s="96">
        <f t="shared" si="23"/>
        <v>0</v>
      </c>
      <c r="I254" s="97">
        <f>+SUMIFS('CUII UE TB'!W:W,'CUII UE TB'!D:D,'Linked UE TB'!C254,'CUII UE TB'!AA:AA,TRUE)</f>
        <v>0</v>
      </c>
    </row>
    <row r="255" spans="2:9">
      <c r="B255" s="70" t="s">
        <v>275</v>
      </c>
      <c r="C255" s="76">
        <v>141239</v>
      </c>
      <c r="D255" s="89" t="s">
        <v>328</v>
      </c>
      <c r="E255" s="90" t="s">
        <v>3</v>
      </c>
      <c r="F255" s="67" t="s">
        <v>76</v>
      </c>
      <c r="G255" s="96">
        <f t="shared" si="22"/>
        <v>0</v>
      </c>
      <c r="H255" s="96">
        <f t="shared" si="23"/>
        <v>0</v>
      </c>
      <c r="I255" s="97">
        <f>+SUMIFS('CUII UE TB'!W:W,'CUII UE TB'!D:D,'Linked UE TB'!C255,'CUII UE TB'!AA:AA,TRUE)</f>
        <v>0</v>
      </c>
    </row>
    <row r="256" spans="2:9">
      <c r="B256" s="70" t="s">
        <v>275</v>
      </c>
      <c r="C256" s="76">
        <v>141240</v>
      </c>
      <c r="D256" s="89" t="s">
        <v>329</v>
      </c>
      <c r="E256" s="90" t="s">
        <v>3</v>
      </c>
      <c r="F256" s="67" t="s">
        <v>76</v>
      </c>
      <c r="G256" s="96">
        <f t="shared" si="22"/>
        <v>0</v>
      </c>
      <c r="H256" s="96">
        <f t="shared" si="23"/>
        <v>48780.26</v>
      </c>
      <c r="I256" s="97">
        <f>+SUMIFS('CUII UE TB'!W:W,'CUII UE TB'!D:D,'Linked UE TB'!C256,'CUII UE TB'!AA:AA,TRUE)</f>
        <v>48780.26</v>
      </c>
    </row>
    <row r="257" spans="2:9">
      <c r="B257" s="70" t="s">
        <v>275</v>
      </c>
      <c r="C257" s="76">
        <v>141241</v>
      </c>
      <c r="D257" s="89" t="s">
        <v>330</v>
      </c>
      <c r="E257" s="90" t="s">
        <v>3</v>
      </c>
      <c r="F257" s="67" t="s">
        <v>76</v>
      </c>
      <c r="G257" s="96">
        <f t="shared" si="22"/>
        <v>0</v>
      </c>
      <c r="H257" s="96">
        <f t="shared" si="23"/>
        <v>3273000.1799999997</v>
      </c>
      <c r="I257" s="97">
        <f>+SUMIFS('CUII UE TB'!W:W,'CUII UE TB'!D:D,'Linked UE TB'!C257,'CUII UE TB'!AA:AA,TRUE)</f>
        <v>3273000.1799999997</v>
      </c>
    </row>
    <row r="258" spans="2:9">
      <c r="B258" s="70" t="s">
        <v>275</v>
      </c>
      <c r="C258" s="76">
        <v>141242</v>
      </c>
      <c r="D258" s="89" t="s">
        <v>331</v>
      </c>
      <c r="E258" s="90" t="s">
        <v>3</v>
      </c>
      <c r="F258" s="67" t="s">
        <v>76</v>
      </c>
      <c r="G258" s="96">
        <f t="shared" si="22"/>
        <v>0</v>
      </c>
      <c r="H258" s="96">
        <f t="shared" si="23"/>
        <v>5357251.8600000003</v>
      </c>
      <c r="I258" s="97">
        <f>+SUMIFS('CUII UE TB'!W:W,'CUII UE TB'!D:D,'Linked UE TB'!C258,'CUII UE TB'!AA:AA,TRUE)</f>
        <v>5357251.8600000003</v>
      </c>
    </row>
    <row r="259" spans="2:9">
      <c r="B259" s="70" t="s">
        <v>275</v>
      </c>
      <c r="C259" s="76">
        <v>141243</v>
      </c>
      <c r="D259" s="89" t="s">
        <v>333</v>
      </c>
      <c r="E259" s="90" t="s">
        <v>3</v>
      </c>
      <c r="F259" s="67" t="s">
        <v>76</v>
      </c>
      <c r="G259" s="96">
        <f t="shared" si="22"/>
        <v>0</v>
      </c>
      <c r="H259" s="96">
        <f t="shared" si="23"/>
        <v>408963.08</v>
      </c>
      <c r="I259" s="97">
        <f>+SUMIFS('CUII UE TB'!W:W,'CUII UE TB'!D:D,'Linked UE TB'!C259,'CUII UE TB'!AA:AA,TRUE)</f>
        <v>408963.08</v>
      </c>
    </row>
    <row r="260" spans="2:9">
      <c r="B260" s="70" t="s">
        <v>275</v>
      </c>
      <c r="C260" s="76">
        <v>141244</v>
      </c>
      <c r="D260" s="89" t="s">
        <v>334</v>
      </c>
      <c r="E260" s="90" t="s">
        <v>3</v>
      </c>
      <c r="F260" s="67" t="s">
        <v>76</v>
      </c>
      <c r="G260" s="96">
        <f t="shared" si="22"/>
        <v>0</v>
      </c>
      <c r="H260" s="96">
        <f t="shared" si="23"/>
        <v>43399.829999999994</v>
      </c>
      <c r="I260" s="97">
        <f>+SUMIFS('CUII UE TB'!W:W,'CUII UE TB'!D:D,'Linked UE TB'!C260,'CUII UE TB'!AA:AA,TRUE)</f>
        <v>43399.829999999994</v>
      </c>
    </row>
    <row r="261" spans="2:9">
      <c r="B261" s="70" t="s">
        <v>275</v>
      </c>
      <c r="C261" s="76">
        <v>141245</v>
      </c>
      <c r="D261" s="89" t="s">
        <v>336</v>
      </c>
      <c r="E261" s="90" t="s">
        <v>3</v>
      </c>
      <c r="F261" s="67" t="s">
        <v>76</v>
      </c>
      <c r="G261" s="96">
        <f t="shared" si="22"/>
        <v>0</v>
      </c>
      <c r="H261" s="96">
        <f t="shared" si="23"/>
        <v>21620.369999999995</v>
      </c>
      <c r="I261" s="97">
        <f>+SUMIFS('CUII UE TB'!W:W,'CUII UE TB'!D:D,'Linked UE TB'!C261,'CUII UE TB'!AA:AA,TRUE)</f>
        <v>21620.369999999995</v>
      </c>
    </row>
    <row r="262" spans="2:9">
      <c r="B262" s="70" t="s">
        <v>275</v>
      </c>
      <c r="C262" s="76">
        <v>141246</v>
      </c>
      <c r="D262" s="89" t="s">
        <v>337</v>
      </c>
      <c r="E262" s="90" t="s">
        <v>3</v>
      </c>
      <c r="F262" s="67" t="s">
        <v>76</v>
      </c>
      <c r="G262" s="96">
        <f t="shared" si="22"/>
        <v>0</v>
      </c>
      <c r="H262" s="96">
        <f t="shared" si="23"/>
        <v>62509.88</v>
      </c>
      <c r="I262" s="97">
        <f>+SUMIFS('CUII UE TB'!W:W,'CUII UE TB'!D:D,'Linked UE TB'!C262,'CUII UE TB'!AA:AA,TRUE)</f>
        <v>62509.88</v>
      </c>
    </row>
    <row r="263" spans="2:9">
      <c r="B263" s="70" t="s">
        <v>275</v>
      </c>
      <c r="C263" s="76">
        <v>141247</v>
      </c>
      <c r="D263" s="89" t="s">
        <v>338</v>
      </c>
      <c r="E263" s="90" t="s">
        <v>3</v>
      </c>
      <c r="F263" s="67" t="s">
        <v>76</v>
      </c>
      <c r="G263" s="96">
        <f t="shared" si="22"/>
        <v>0</v>
      </c>
      <c r="H263" s="96">
        <f t="shared" si="23"/>
        <v>2641.33</v>
      </c>
      <c r="I263" s="97">
        <f>+SUMIFS('CUII UE TB'!W:W,'CUII UE TB'!D:D,'Linked UE TB'!C263,'CUII UE TB'!AA:AA,TRUE)</f>
        <v>2641.33</v>
      </c>
    </row>
    <row r="264" spans="2:9">
      <c r="B264" s="70" t="s">
        <v>275</v>
      </c>
      <c r="C264" s="76">
        <v>141248</v>
      </c>
      <c r="D264" s="89" t="s">
        <v>339</v>
      </c>
      <c r="E264" s="90" t="s">
        <v>3</v>
      </c>
      <c r="F264" s="67" t="s">
        <v>76</v>
      </c>
      <c r="G264" s="96">
        <f t="shared" si="22"/>
        <v>0</v>
      </c>
      <c r="H264" s="96">
        <f t="shared" si="23"/>
        <v>0</v>
      </c>
      <c r="I264" s="97">
        <f>+SUMIFS('CUII UE TB'!W:W,'CUII UE TB'!D:D,'Linked UE TB'!C264,'CUII UE TB'!AA:AA,TRUE)</f>
        <v>0</v>
      </c>
    </row>
    <row r="265" spans="2:9">
      <c r="B265" s="70" t="s">
        <v>275</v>
      </c>
      <c r="C265" s="76">
        <v>141249</v>
      </c>
      <c r="D265" s="89" t="s">
        <v>340</v>
      </c>
      <c r="E265" s="90" t="s">
        <v>3</v>
      </c>
      <c r="F265" s="67" t="s">
        <v>76</v>
      </c>
      <c r="G265" s="96">
        <f t="shared" si="22"/>
        <v>0</v>
      </c>
      <c r="H265" s="96">
        <f t="shared" si="23"/>
        <v>587724.78</v>
      </c>
      <c r="I265" s="97">
        <f>+SUMIFS('CUII UE TB'!W:W,'CUII UE TB'!D:D,'Linked UE TB'!C265,'CUII UE TB'!AA:AA,TRUE)</f>
        <v>587724.78</v>
      </c>
    </row>
    <row r="266" spans="2:9">
      <c r="B266" s="70" t="s">
        <v>275</v>
      </c>
      <c r="C266" s="76">
        <v>141250</v>
      </c>
      <c r="D266" s="89" t="s">
        <v>341</v>
      </c>
      <c r="E266" s="90" t="s">
        <v>3</v>
      </c>
      <c r="F266" s="67" t="s">
        <v>76</v>
      </c>
      <c r="G266" s="96">
        <f t="shared" si="22"/>
        <v>0</v>
      </c>
      <c r="H266" s="96">
        <f t="shared" si="23"/>
        <v>-698.35</v>
      </c>
      <c r="I266" s="97">
        <f>+SUMIFS('CUII UE TB'!W:W,'CUII UE TB'!D:D,'Linked UE TB'!C266,'CUII UE TB'!AA:AA,TRUE)</f>
        <v>-698.35</v>
      </c>
    </row>
    <row r="267" spans="2:9">
      <c r="B267" s="70" t="s">
        <v>275</v>
      </c>
      <c r="C267" s="76">
        <v>141251</v>
      </c>
      <c r="D267" s="89" t="s">
        <v>342</v>
      </c>
      <c r="E267" s="90" t="s">
        <v>3</v>
      </c>
      <c r="F267" s="67" t="s">
        <v>76</v>
      </c>
      <c r="G267" s="96">
        <f t="shared" si="22"/>
        <v>0</v>
      </c>
      <c r="H267" s="96">
        <f t="shared" si="23"/>
        <v>651.06999999999994</v>
      </c>
      <c r="I267" s="97">
        <f>+SUMIFS('CUII UE TB'!W:W,'CUII UE TB'!D:D,'Linked UE TB'!C267,'CUII UE TB'!AA:AA,TRUE)</f>
        <v>651.06999999999994</v>
      </c>
    </row>
    <row r="268" spans="2:9">
      <c r="B268" s="70" t="s">
        <v>275</v>
      </c>
      <c r="C268" s="76">
        <v>141252</v>
      </c>
      <c r="D268" s="89" t="s">
        <v>343</v>
      </c>
      <c r="E268" s="90" t="s">
        <v>3</v>
      </c>
      <c r="F268" s="67" t="s">
        <v>76</v>
      </c>
      <c r="G268" s="96">
        <f t="shared" si="22"/>
        <v>0</v>
      </c>
      <c r="H268" s="96">
        <f t="shared" si="23"/>
        <v>79890.009999999995</v>
      </c>
      <c r="I268" s="97">
        <f>+SUMIFS('CUII UE TB'!W:W,'CUII UE TB'!D:D,'Linked UE TB'!C268,'CUII UE TB'!AA:AA,TRUE)</f>
        <v>79890.009999999995</v>
      </c>
    </row>
    <row r="269" spans="2:9">
      <c r="B269" s="70" t="s">
        <v>275</v>
      </c>
      <c r="C269" s="76">
        <v>141253</v>
      </c>
      <c r="D269" s="89" t="s">
        <v>344</v>
      </c>
      <c r="E269" s="90" t="s">
        <v>3</v>
      </c>
      <c r="F269" s="67" t="s">
        <v>76</v>
      </c>
      <c r="G269" s="96">
        <f t="shared" si="22"/>
        <v>0</v>
      </c>
      <c r="H269" s="96">
        <f t="shared" si="23"/>
        <v>6288220.2300000004</v>
      </c>
      <c r="I269" s="97">
        <f>+SUMIFS('CUII UE TB'!W:W,'CUII UE TB'!D:D,'Linked UE TB'!C269,'CUII UE TB'!AA:AA,TRUE)</f>
        <v>6288220.2300000004</v>
      </c>
    </row>
    <row r="270" spans="2:9">
      <c r="B270" s="70" t="s">
        <v>275</v>
      </c>
      <c r="C270" s="76">
        <v>141254</v>
      </c>
      <c r="D270" s="89" t="s">
        <v>345</v>
      </c>
      <c r="E270" s="90" t="s">
        <v>3</v>
      </c>
      <c r="F270" s="67" t="s">
        <v>76</v>
      </c>
      <c r="G270" s="96">
        <f t="shared" si="22"/>
        <v>0</v>
      </c>
      <c r="H270" s="96">
        <f t="shared" si="23"/>
        <v>27715.359999999997</v>
      </c>
      <c r="I270" s="97">
        <f>+SUMIFS('CUII UE TB'!W:W,'CUII UE TB'!D:D,'Linked UE TB'!C270,'CUII UE TB'!AA:AA,TRUE)</f>
        <v>27715.359999999997</v>
      </c>
    </row>
    <row r="271" spans="2:9">
      <c r="B271" s="70" t="s">
        <v>275</v>
      </c>
      <c r="C271" s="76">
        <v>141255</v>
      </c>
      <c r="D271" s="89" t="s">
        <v>346</v>
      </c>
      <c r="E271" s="90" t="s">
        <v>3</v>
      </c>
      <c r="F271" s="67" t="s">
        <v>76</v>
      </c>
      <c r="G271" s="96">
        <f t="shared" si="22"/>
        <v>0</v>
      </c>
      <c r="H271" s="96">
        <f t="shared" si="23"/>
        <v>90084.329999999973</v>
      </c>
      <c r="I271" s="97">
        <f>+SUMIFS('CUII UE TB'!W:W,'CUII UE TB'!D:D,'Linked UE TB'!C271,'CUII UE TB'!AA:AA,TRUE)</f>
        <v>90084.329999999973</v>
      </c>
    </row>
    <row r="272" spans="2:9">
      <c r="B272" s="70" t="s">
        <v>275</v>
      </c>
      <c r="C272" s="76">
        <v>141256</v>
      </c>
      <c r="D272" s="89" t="s">
        <v>347</v>
      </c>
      <c r="E272" s="90" t="s">
        <v>3</v>
      </c>
      <c r="F272" s="67" t="s">
        <v>76</v>
      </c>
      <c r="G272" s="96">
        <f t="shared" si="22"/>
        <v>0</v>
      </c>
      <c r="H272" s="96">
        <f t="shared" si="23"/>
        <v>0</v>
      </c>
      <c r="I272" s="97">
        <f>+SUMIFS('CUII UE TB'!W:W,'CUII UE TB'!D:D,'Linked UE TB'!C272,'CUII UE TB'!AA:AA,TRUE)</f>
        <v>0</v>
      </c>
    </row>
    <row r="273" spans="2:9">
      <c r="B273" s="70" t="s">
        <v>275</v>
      </c>
      <c r="C273" s="76">
        <v>141257</v>
      </c>
      <c r="D273" s="89" t="s">
        <v>348</v>
      </c>
      <c r="E273" s="90" t="s">
        <v>3</v>
      </c>
      <c r="F273" s="67" t="s">
        <v>76</v>
      </c>
      <c r="G273" s="96">
        <f t="shared" si="22"/>
        <v>0</v>
      </c>
      <c r="H273" s="96">
        <f t="shared" si="23"/>
        <v>0</v>
      </c>
      <c r="I273" s="97">
        <f>+SUMIFS('CUII UE TB'!W:W,'CUII UE TB'!D:D,'Linked UE TB'!C273,'CUII UE TB'!AA:AA,TRUE)</f>
        <v>0</v>
      </c>
    </row>
    <row r="274" spans="2:9">
      <c r="B274" s="70" t="s">
        <v>275</v>
      </c>
      <c r="C274" s="76">
        <v>141258</v>
      </c>
      <c r="D274" s="89" t="s">
        <v>349</v>
      </c>
      <c r="E274" s="90" t="s">
        <v>3</v>
      </c>
      <c r="F274" s="67" t="s">
        <v>299</v>
      </c>
      <c r="G274" s="96">
        <f t="shared" si="22"/>
        <v>0</v>
      </c>
      <c r="H274" s="96">
        <f t="shared" si="23"/>
        <v>0</v>
      </c>
      <c r="I274" s="97">
        <f>+SUMIFS('CUII UE TB'!W:W,'CUII UE TB'!D:D,'Linked UE TB'!C274,'CUII UE TB'!AA:AA,TRUE)</f>
        <v>0</v>
      </c>
    </row>
    <row r="275" spans="2:9">
      <c r="B275" s="70" t="s">
        <v>275</v>
      </c>
      <c r="C275" s="76">
        <v>141259</v>
      </c>
      <c r="D275" s="89" t="s">
        <v>350</v>
      </c>
      <c r="E275" s="90" t="s">
        <v>3</v>
      </c>
      <c r="F275" s="67" t="s">
        <v>299</v>
      </c>
      <c r="G275" s="96">
        <f t="shared" si="22"/>
        <v>0</v>
      </c>
      <c r="H275" s="96">
        <f t="shared" si="23"/>
        <v>0</v>
      </c>
      <c r="I275" s="97">
        <f>+SUMIFS('CUII UE TB'!W:W,'CUII UE TB'!D:D,'Linked UE TB'!C275,'CUII UE TB'!AA:AA,TRUE)</f>
        <v>0</v>
      </c>
    </row>
    <row r="276" spans="2:9">
      <c r="B276" s="70" t="s">
        <v>275</v>
      </c>
      <c r="C276" s="76">
        <v>141260</v>
      </c>
      <c r="D276" s="89" t="s">
        <v>351</v>
      </c>
      <c r="E276" s="90" t="s">
        <v>3</v>
      </c>
      <c r="F276" s="67" t="s">
        <v>299</v>
      </c>
      <c r="G276" s="96">
        <f t="shared" si="22"/>
        <v>0</v>
      </c>
      <c r="H276" s="96">
        <f t="shared" si="23"/>
        <v>0</v>
      </c>
      <c r="I276" s="97">
        <f>+SUMIFS('CUII UE TB'!W:W,'CUII UE TB'!D:D,'Linked UE TB'!C276,'CUII UE TB'!AA:AA,TRUE)</f>
        <v>0</v>
      </c>
    </row>
    <row r="277" spans="2:9">
      <c r="B277" s="70" t="s">
        <v>275</v>
      </c>
      <c r="C277" s="76">
        <v>141261</v>
      </c>
      <c r="D277" s="89" t="s">
        <v>352</v>
      </c>
      <c r="E277" s="90" t="s">
        <v>108</v>
      </c>
      <c r="F277" s="67" t="s">
        <v>109</v>
      </c>
      <c r="G277" s="96">
        <f t="shared" si="22"/>
        <v>0</v>
      </c>
      <c r="H277" s="96">
        <f t="shared" si="23"/>
        <v>0</v>
      </c>
      <c r="I277" s="97">
        <f>+SUMIFS('CUII UE TB'!W:W,'CUII UE TB'!D:D,'Linked UE TB'!C277,'CUII UE TB'!AA:AA,TRUE)</f>
        <v>0</v>
      </c>
    </row>
    <row r="278" spans="2:9">
      <c r="B278" s="70" t="s">
        <v>275</v>
      </c>
      <c r="C278" s="76">
        <v>141262</v>
      </c>
      <c r="D278" s="89" t="s">
        <v>353</v>
      </c>
      <c r="E278" s="90" t="s">
        <v>108</v>
      </c>
      <c r="F278" s="67" t="s">
        <v>109</v>
      </c>
      <c r="G278" s="96">
        <f t="shared" si="22"/>
        <v>0</v>
      </c>
      <c r="H278" s="96">
        <f t="shared" si="23"/>
        <v>0</v>
      </c>
      <c r="I278" s="97">
        <f>+SUMIFS('CUII UE TB'!W:W,'CUII UE TB'!D:D,'Linked UE TB'!C278,'CUII UE TB'!AA:AA,TRUE)</f>
        <v>0</v>
      </c>
    </row>
    <row r="279" spans="2:9">
      <c r="B279" s="70" t="s">
        <v>275</v>
      </c>
      <c r="C279" s="76">
        <v>141263</v>
      </c>
      <c r="D279" s="89" t="s">
        <v>354</v>
      </c>
      <c r="E279" s="90" t="s">
        <v>108</v>
      </c>
      <c r="F279" s="67" t="s">
        <v>109</v>
      </c>
      <c r="G279" s="96">
        <f t="shared" si="22"/>
        <v>460.59815933600584</v>
      </c>
      <c r="H279" s="96">
        <f t="shared" si="23"/>
        <v>304.40184066399411</v>
      </c>
      <c r="I279" s="97">
        <f>+SUMIFS('CUII UE TB'!W:W,'CUII UE TB'!D:D,'Linked UE TB'!C279,'CUII UE TB'!AA:AA,TRUE)</f>
        <v>765</v>
      </c>
    </row>
    <row r="280" spans="2:9">
      <c r="B280" s="70" t="s">
        <v>275</v>
      </c>
      <c r="C280" s="76">
        <v>141264</v>
      </c>
      <c r="D280" s="89" t="s">
        <v>355</v>
      </c>
      <c r="E280" s="90" t="s">
        <v>108</v>
      </c>
      <c r="F280" s="67" t="s">
        <v>109</v>
      </c>
      <c r="G280" s="96">
        <f t="shared" si="22"/>
        <v>467.34155722432388</v>
      </c>
      <c r="H280" s="96">
        <f t="shared" si="23"/>
        <v>308.85844277567611</v>
      </c>
      <c r="I280" s="97">
        <f>+SUMIFS('CUII UE TB'!W:W,'CUII UE TB'!D:D,'Linked UE TB'!C280,'CUII UE TB'!AA:AA,TRUE)</f>
        <v>776.2</v>
      </c>
    </row>
    <row r="281" spans="2:9">
      <c r="B281" s="70" t="s">
        <v>275</v>
      </c>
      <c r="C281" s="76">
        <v>141265</v>
      </c>
      <c r="D281" s="89" t="s">
        <v>356</v>
      </c>
      <c r="E281" s="90" t="s">
        <v>108</v>
      </c>
      <c r="F281" s="67" t="s">
        <v>109</v>
      </c>
      <c r="G281" s="96">
        <f t="shared" ref="G281:G311" si="24">IF(E281="Actual",IF(F281=G$6,$I281,0),VLOOKUP($E281,$F$1755:$L$1761,5,FALSE)*$I281)</f>
        <v>0</v>
      </c>
      <c r="H281" s="96">
        <f t="shared" ref="H281:H311" si="25">IF(E281="Actual",IF(F281=H$6,$I281,0),VLOOKUP($E281,$F$1755:$L$1761,6,FALSE)*$I281)</f>
        <v>0</v>
      </c>
      <c r="I281" s="97">
        <f>+SUMIFS('CUII UE TB'!W:W,'CUII UE TB'!D:D,'Linked UE TB'!C281,'CUII UE TB'!AA:AA,TRUE)</f>
        <v>0</v>
      </c>
    </row>
    <row r="282" spans="2:9">
      <c r="B282" s="70" t="s">
        <v>275</v>
      </c>
      <c r="C282" s="76">
        <v>141266</v>
      </c>
      <c r="D282" s="89" t="s">
        <v>357</v>
      </c>
      <c r="E282" s="90" t="s">
        <v>108</v>
      </c>
      <c r="F282" s="67" t="s">
        <v>109</v>
      </c>
      <c r="G282" s="96">
        <f t="shared" si="24"/>
        <v>0</v>
      </c>
      <c r="H282" s="96">
        <f t="shared" si="25"/>
        <v>0</v>
      </c>
      <c r="I282" s="97">
        <f>+SUMIFS('CUII UE TB'!W:W,'CUII UE TB'!D:D,'Linked UE TB'!C282,'CUII UE TB'!AA:AA,TRUE)</f>
        <v>0</v>
      </c>
    </row>
    <row r="283" spans="2:9">
      <c r="B283" s="70" t="s">
        <v>275</v>
      </c>
      <c r="C283" s="76">
        <v>141267</v>
      </c>
      <c r="D283" s="89" t="s">
        <v>358</v>
      </c>
      <c r="E283" s="90" t="s">
        <v>3</v>
      </c>
      <c r="F283" s="67" t="s">
        <v>2</v>
      </c>
      <c r="G283" s="96">
        <f t="shared" si="24"/>
        <v>0</v>
      </c>
      <c r="H283" s="96">
        <f t="shared" si="25"/>
        <v>0</v>
      </c>
      <c r="I283" s="97">
        <f>+SUMIFS('CUII UE TB'!W:W,'CUII UE TB'!D:D,'Linked UE TB'!C283,'CUII UE TB'!AA:AA,TRUE)</f>
        <v>0</v>
      </c>
    </row>
    <row r="284" spans="2:9">
      <c r="B284" s="70" t="s">
        <v>275</v>
      </c>
      <c r="C284" s="76">
        <v>141268</v>
      </c>
      <c r="D284" s="89" t="s">
        <v>359</v>
      </c>
      <c r="E284" s="90" t="s">
        <v>3</v>
      </c>
      <c r="F284" s="67" t="s">
        <v>2</v>
      </c>
      <c r="G284" s="96">
        <f t="shared" si="24"/>
        <v>0</v>
      </c>
      <c r="H284" s="96">
        <f t="shared" si="25"/>
        <v>0</v>
      </c>
      <c r="I284" s="97">
        <f>+SUMIFS('CUII UE TB'!W:W,'CUII UE TB'!D:D,'Linked UE TB'!C284,'CUII UE TB'!AA:AA,TRUE)</f>
        <v>0</v>
      </c>
    </row>
    <row r="285" spans="2:9">
      <c r="B285" s="70" t="s">
        <v>275</v>
      </c>
      <c r="C285" s="76">
        <v>141269</v>
      </c>
      <c r="D285" s="89" t="s">
        <v>360</v>
      </c>
      <c r="E285" s="90" t="s">
        <v>3</v>
      </c>
      <c r="F285" s="67" t="s">
        <v>2</v>
      </c>
      <c r="G285" s="96">
        <f t="shared" si="24"/>
        <v>9419.2400000000016</v>
      </c>
      <c r="H285" s="96">
        <f t="shared" si="25"/>
        <v>0</v>
      </c>
      <c r="I285" s="97">
        <f>+SUMIFS('CUII UE TB'!W:W,'CUII UE TB'!D:D,'Linked UE TB'!C285,'CUII UE TB'!AA:AA,TRUE)</f>
        <v>9419.2400000000016</v>
      </c>
    </row>
    <row r="286" spans="2:9">
      <c r="B286" s="70" t="s">
        <v>275</v>
      </c>
      <c r="C286" s="76">
        <v>141270</v>
      </c>
      <c r="D286" s="89" t="s">
        <v>361</v>
      </c>
      <c r="E286" s="90" t="s">
        <v>3</v>
      </c>
      <c r="F286" s="67" t="s">
        <v>2</v>
      </c>
      <c r="G286" s="96">
        <f t="shared" si="24"/>
        <v>0</v>
      </c>
      <c r="H286" s="96">
        <f t="shared" si="25"/>
        <v>0</v>
      </c>
      <c r="I286" s="97">
        <f>+SUMIFS('CUII UE TB'!W:W,'CUII UE TB'!D:D,'Linked UE TB'!C286,'CUII UE TB'!AA:AA,TRUE)</f>
        <v>0</v>
      </c>
    </row>
    <row r="287" spans="2:9">
      <c r="B287" s="70" t="s">
        <v>275</v>
      </c>
      <c r="C287" s="76">
        <v>141271</v>
      </c>
      <c r="D287" s="89" t="s">
        <v>362</v>
      </c>
      <c r="E287" s="90" t="s">
        <v>108</v>
      </c>
      <c r="F287" s="67" t="s">
        <v>109</v>
      </c>
      <c r="G287" s="96">
        <f t="shared" si="24"/>
        <v>13890.231597086555</v>
      </c>
      <c r="H287" s="96">
        <f t="shared" si="25"/>
        <v>9179.8284029134429</v>
      </c>
      <c r="I287" s="97">
        <f>+SUMIFS('CUII UE TB'!W:W,'CUII UE TB'!D:D,'Linked UE TB'!C287,'CUII UE TB'!AA:AA,TRUE)</f>
        <v>23070.059999999998</v>
      </c>
    </row>
    <row r="288" spans="2:9">
      <c r="B288" s="70" t="s">
        <v>275</v>
      </c>
      <c r="C288" s="76">
        <v>141272</v>
      </c>
      <c r="D288" s="89" t="s">
        <v>363</v>
      </c>
      <c r="E288" s="90" t="s">
        <v>3</v>
      </c>
      <c r="F288" s="67" t="s">
        <v>76</v>
      </c>
      <c r="G288" s="96">
        <f t="shared" si="24"/>
        <v>0</v>
      </c>
      <c r="H288" s="96">
        <f t="shared" si="25"/>
        <v>20097.140000000003</v>
      </c>
      <c r="I288" s="97">
        <f>+SUMIFS('CUII UE TB'!W:W,'CUII UE TB'!D:D,'Linked UE TB'!C288,'CUII UE TB'!AA:AA,TRUE)</f>
        <v>20097.140000000003</v>
      </c>
    </row>
    <row r="289" spans="2:9">
      <c r="B289" s="70" t="s">
        <v>275</v>
      </c>
      <c r="C289" s="76">
        <v>141273</v>
      </c>
      <c r="D289" s="89" t="s">
        <v>364</v>
      </c>
      <c r="E289" s="90" t="s">
        <v>3</v>
      </c>
      <c r="F289" s="67" t="s">
        <v>76</v>
      </c>
      <c r="G289" s="96">
        <f t="shared" si="24"/>
        <v>0</v>
      </c>
      <c r="H289" s="96">
        <f t="shared" si="25"/>
        <v>27024.98</v>
      </c>
      <c r="I289" s="97">
        <f>+SUMIFS('CUII UE TB'!W:W,'CUII UE TB'!D:D,'Linked UE TB'!C289,'CUII UE TB'!AA:AA,TRUE)</f>
        <v>27024.98</v>
      </c>
    </row>
    <row r="290" spans="2:9">
      <c r="B290" s="70" t="s">
        <v>275</v>
      </c>
      <c r="C290" s="76">
        <v>141274</v>
      </c>
      <c r="D290" s="89" t="s">
        <v>365</v>
      </c>
      <c r="E290" s="90" t="s">
        <v>3</v>
      </c>
      <c r="F290" s="67" t="s">
        <v>76</v>
      </c>
      <c r="G290" s="96">
        <f t="shared" si="24"/>
        <v>0</v>
      </c>
      <c r="H290" s="96">
        <f t="shared" si="25"/>
        <v>7521.54</v>
      </c>
      <c r="I290" s="97">
        <f>+SUMIFS('CUII UE TB'!W:W,'CUII UE TB'!D:D,'Linked UE TB'!C290,'CUII UE TB'!AA:AA,TRUE)</f>
        <v>7521.54</v>
      </c>
    </row>
    <row r="291" spans="2:9">
      <c r="B291" s="70" t="s">
        <v>275</v>
      </c>
      <c r="C291" s="76">
        <v>141275</v>
      </c>
      <c r="D291" s="89" t="s">
        <v>366</v>
      </c>
      <c r="E291" s="90" t="s">
        <v>3</v>
      </c>
      <c r="F291" s="67" t="s">
        <v>76</v>
      </c>
      <c r="G291" s="96">
        <f t="shared" si="24"/>
        <v>0</v>
      </c>
      <c r="H291" s="96">
        <f t="shared" si="25"/>
        <v>0</v>
      </c>
      <c r="I291" s="97">
        <f>+SUMIFS('CUII UE TB'!W:W,'CUII UE TB'!D:D,'Linked UE TB'!C291,'CUII UE TB'!AA:AA,TRUE)</f>
        <v>0</v>
      </c>
    </row>
    <row r="292" spans="2:9">
      <c r="B292" s="70" t="s">
        <v>275</v>
      </c>
      <c r="C292" s="76">
        <v>141276</v>
      </c>
      <c r="D292" s="89" t="s">
        <v>367</v>
      </c>
      <c r="E292" s="90" t="s">
        <v>3</v>
      </c>
      <c r="F292" s="67" t="s">
        <v>76</v>
      </c>
      <c r="G292" s="96">
        <f t="shared" si="24"/>
        <v>0</v>
      </c>
      <c r="H292" s="96">
        <f t="shared" si="25"/>
        <v>0</v>
      </c>
      <c r="I292" s="97">
        <f>+SUMIFS('CUII UE TB'!W:W,'CUII UE TB'!D:D,'Linked UE TB'!C292,'CUII UE TB'!AA:AA,TRUE)</f>
        <v>0</v>
      </c>
    </row>
    <row r="293" spans="2:9">
      <c r="B293" s="70" t="s">
        <v>275</v>
      </c>
      <c r="C293" s="76">
        <v>141277</v>
      </c>
      <c r="D293" s="89" t="s">
        <v>368</v>
      </c>
      <c r="E293" s="90" t="s">
        <v>108</v>
      </c>
      <c r="F293" s="67" t="s">
        <v>109</v>
      </c>
      <c r="G293" s="96">
        <f t="shared" si="24"/>
        <v>0</v>
      </c>
      <c r="H293" s="96">
        <f t="shared" si="25"/>
        <v>0</v>
      </c>
      <c r="I293" s="97">
        <f>+SUMIFS('CUII UE TB'!W:W,'CUII UE TB'!D:D,'Linked UE TB'!C293,'CUII UE TB'!AA:AA,TRUE)</f>
        <v>0</v>
      </c>
    </row>
    <row r="294" spans="2:9">
      <c r="B294" s="70" t="s">
        <v>275</v>
      </c>
      <c r="C294" s="76">
        <v>141278</v>
      </c>
      <c r="D294" s="89" t="s">
        <v>369</v>
      </c>
      <c r="E294" s="90" t="s">
        <v>108</v>
      </c>
      <c r="F294" s="67" t="s">
        <v>109</v>
      </c>
      <c r="G294" s="96">
        <f t="shared" si="24"/>
        <v>0</v>
      </c>
      <c r="H294" s="96">
        <f t="shared" si="25"/>
        <v>0</v>
      </c>
      <c r="I294" s="97">
        <f>+SUMIFS('CUII UE TB'!W:W,'CUII UE TB'!D:D,'Linked UE TB'!C294,'CUII UE TB'!AA:AA,TRUE)</f>
        <v>0</v>
      </c>
    </row>
    <row r="295" spans="2:9">
      <c r="B295" s="70" t="s">
        <v>275</v>
      </c>
      <c r="C295" s="76">
        <v>141279</v>
      </c>
      <c r="D295" s="89" t="s">
        <v>370</v>
      </c>
      <c r="E295" s="90" t="s">
        <v>108</v>
      </c>
      <c r="F295" s="67" t="s">
        <v>109</v>
      </c>
      <c r="G295" s="96">
        <f t="shared" si="24"/>
        <v>0</v>
      </c>
      <c r="H295" s="96">
        <f t="shared" si="25"/>
        <v>0</v>
      </c>
      <c r="I295" s="97">
        <f>+SUMIFS('CUII UE TB'!W:W,'CUII UE TB'!D:D,'Linked UE TB'!C295,'CUII UE TB'!AA:AA,TRUE)</f>
        <v>0</v>
      </c>
    </row>
    <row r="296" spans="2:9">
      <c r="B296" s="70" t="s">
        <v>275</v>
      </c>
      <c r="C296" s="76">
        <v>141280</v>
      </c>
      <c r="D296" s="89" t="s">
        <v>371</v>
      </c>
      <c r="E296" s="90" t="s">
        <v>108</v>
      </c>
      <c r="F296" s="67" t="s">
        <v>109</v>
      </c>
      <c r="G296" s="96">
        <f t="shared" si="24"/>
        <v>0</v>
      </c>
      <c r="H296" s="96">
        <f t="shared" si="25"/>
        <v>0</v>
      </c>
      <c r="I296" s="97">
        <f>+SUMIFS('CUII UE TB'!W:W,'CUII UE TB'!D:D,'Linked UE TB'!C296,'CUII UE TB'!AA:AA,TRUE)</f>
        <v>0</v>
      </c>
    </row>
    <row r="297" spans="2:9">
      <c r="B297" s="70" t="s">
        <v>275</v>
      </c>
      <c r="C297" s="76">
        <v>141281</v>
      </c>
      <c r="D297" s="89" t="s">
        <v>372</v>
      </c>
      <c r="E297" s="90" t="s">
        <v>108</v>
      </c>
      <c r="F297" s="67" t="s">
        <v>109</v>
      </c>
      <c r="G297" s="96">
        <f t="shared" si="24"/>
        <v>0</v>
      </c>
      <c r="H297" s="96">
        <f t="shared" si="25"/>
        <v>0</v>
      </c>
      <c r="I297" s="97">
        <f>+SUMIFS('CUII UE TB'!W:W,'CUII UE TB'!D:D,'Linked UE TB'!C297,'CUII UE TB'!AA:AA,TRUE)</f>
        <v>0</v>
      </c>
    </row>
    <row r="298" spans="2:9">
      <c r="B298" s="70" t="s">
        <v>275</v>
      </c>
      <c r="C298" s="76">
        <v>141282</v>
      </c>
      <c r="D298" s="89" t="s">
        <v>373</v>
      </c>
      <c r="E298" s="90" t="s">
        <v>108</v>
      </c>
      <c r="F298" s="67" t="s">
        <v>109</v>
      </c>
      <c r="G298" s="96">
        <f t="shared" si="24"/>
        <v>0</v>
      </c>
      <c r="H298" s="96">
        <f t="shared" si="25"/>
        <v>0</v>
      </c>
      <c r="I298" s="97">
        <f>+SUMIFS('CUII UE TB'!W:W,'CUII UE TB'!D:D,'Linked UE TB'!C298,'CUII UE TB'!AA:AA,TRUE)</f>
        <v>0</v>
      </c>
    </row>
    <row r="299" spans="2:9">
      <c r="B299" s="70" t="s">
        <v>275</v>
      </c>
      <c r="C299" s="76">
        <v>141283</v>
      </c>
      <c r="D299" s="89" t="s">
        <v>374</v>
      </c>
      <c r="E299" s="90" t="s">
        <v>108</v>
      </c>
      <c r="F299" s="67" t="s">
        <v>109</v>
      </c>
      <c r="G299" s="96">
        <f t="shared" si="24"/>
        <v>0</v>
      </c>
      <c r="H299" s="96">
        <f t="shared" si="25"/>
        <v>0</v>
      </c>
      <c r="I299" s="97">
        <f>+SUMIFS('CUII UE TB'!W:W,'CUII UE TB'!D:D,'Linked UE TB'!C299,'CUII UE TB'!AA:AA,TRUE)</f>
        <v>0</v>
      </c>
    </row>
    <row r="300" spans="2:9">
      <c r="B300" s="70" t="s">
        <v>275</v>
      </c>
      <c r="C300" s="76">
        <v>141284</v>
      </c>
      <c r="D300" s="89" t="s">
        <v>375</v>
      </c>
      <c r="E300" s="90" t="s">
        <v>108</v>
      </c>
      <c r="F300" s="67" t="s">
        <v>109</v>
      </c>
      <c r="G300" s="96">
        <f t="shared" si="24"/>
        <v>0</v>
      </c>
      <c r="H300" s="96">
        <f t="shared" si="25"/>
        <v>0</v>
      </c>
      <c r="I300" s="97">
        <f>+SUMIFS('CUII UE TB'!W:W,'CUII UE TB'!D:D,'Linked UE TB'!C300,'CUII UE TB'!AA:AA,TRUE)</f>
        <v>0</v>
      </c>
    </row>
    <row r="301" spans="2:9">
      <c r="B301" s="70" t="s">
        <v>275</v>
      </c>
      <c r="C301" s="76">
        <v>141285</v>
      </c>
      <c r="D301" s="89" t="s">
        <v>376</v>
      </c>
      <c r="E301" s="90" t="s">
        <v>108</v>
      </c>
      <c r="F301" s="67" t="s">
        <v>109</v>
      </c>
      <c r="G301" s="96">
        <f t="shared" si="24"/>
        <v>0</v>
      </c>
      <c r="H301" s="96">
        <f t="shared" si="25"/>
        <v>0</v>
      </c>
      <c r="I301" s="97">
        <f>+SUMIFS('CUII UE TB'!W:W,'CUII UE TB'!D:D,'Linked UE TB'!C301,'CUII UE TB'!AA:AA,TRUE)</f>
        <v>0</v>
      </c>
    </row>
    <row r="302" spans="2:9">
      <c r="B302" s="70" t="s">
        <v>275</v>
      </c>
      <c r="C302" s="76">
        <v>141286</v>
      </c>
      <c r="D302" s="89" t="s">
        <v>377</v>
      </c>
      <c r="E302" s="90" t="s">
        <v>108</v>
      </c>
      <c r="F302" s="67" t="s">
        <v>109</v>
      </c>
      <c r="G302" s="96">
        <f t="shared" si="24"/>
        <v>0</v>
      </c>
      <c r="H302" s="96">
        <f t="shared" si="25"/>
        <v>0</v>
      </c>
      <c r="I302" s="97">
        <f>+SUMIFS('CUII UE TB'!W:W,'CUII UE TB'!D:D,'Linked UE TB'!C302,'CUII UE TB'!AA:AA,TRUE)</f>
        <v>0</v>
      </c>
    </row>
    <row r="303" spans="2:9">
      <c r="B303" s="70" t="s">
        <v>275</v>
      </c>
      <c r="C303" s="76">
        <v>141287</v>
      </c>
      <c r="D303" s="89" t="s">
        <v>378</v>
      </c>
      <c r="E303" s="90" t="s">
        <v>108</v>
      </c>
      <c r="F303" s="67" t="s">
        <v>109</v>
      </c>
      <c r="G303" s="96">
        <f t="shared" si="24"/>
        <v>0</v>
      </c>
      <c r="H303" s="96">
        <f t="shared" si="25"/>
        <v>0</v>
      </c>
      <c r="I303" s="97">
        <f>+SUMIFS('CUII UE TB'!W:W,'CUII UE TB'!D:D,'Linked UE TB'!C303,'CUII UE TB'!AA:AA,TRUE)</f>
        <v>0</v>
      </c>
    </row>
    <row r="304" spans="2:9">
      <c r="B304" s="70" t="s">
        <v>275</v>
      </c>
      <c r="C304" s="76">
        <v>141288</v>
      </c>
      <c r="D304" s="89" t="s">
        <v>379</v>
      </c>
      <c r="E304" s="90" t="s">
        <v>108</v>
      </c>
      <c r="F304" s="67" t="s">
        <v>109</v>
      </c>
      <c r="G304" s="96">
        <f t="shared" si="24"/>
        <v>0</v>
      </c>
      <c r="H304" s="96">
        <f t="shared" si="25"/>
        <v>0</v>
      </c>
      <c r="I304" s="97">
        <f>+SUMIFS('CUII UE TB'!W:W,'CUII UE TB'!D:D,'Linked UE TB'!C304,'CUII UE TB'!AA:AA,TRUE)</f>
        <v>0</v>
      </c>
    </row>
    <row r="305" spans="1:9">
      <c r="B305" s="70" t="s">
        <v>275</v>
      </c>
      <c r="C305" s="76">
        <v>141289</v>
      </c>
      <c r="D305" s="89" t="s">
        <v>380</v>
      </c>
      <c r="E305" s="90" t="s">
        <v>108</v>
      </c>
      <c r="F305" s="67" t="s">
        <v>109</v>
      </c>
      <c r="G305" s="96">
        <f t="shared" si="24"/>
        <v>0</v>
      </c>
      <c r="H305" s="96">
        <f t="shared" si="25"/>
        <v>0</v>
      </c>
      <c r="I305" s="97">
        <f>+SUMIFS('CUII UE TB'!W:W,'CUII UE TB'!D:D,'Linked UE TB'!C305,'CUII UE TB'!AA:AA,TRUE)</f>
        <v>0</v>
      </c>
    </row>
    <row r="306" spans="1:9">
      <c r="B306" s="70" t="s">
        <v>275</v>
      </c>
      <c r="C306" s="76">
        <v>141290</v>
      </c>
      <c r="D306" s="89" t="s">
        <v>381</v>
      </c>
      <c r="E306" s="90" t="s">
        <v>108</v>
      </c>
      <c r="F306" s="67" t="s">
        <v>109</v>
      </c>
      <c r="G306" s="96">
        <f t="shared" si="24"/>
        <v>0</v>
      </c>
      <c r="H306" s="96">
        <f t="shared" si="25"/>
        <v>0</v>
      </c>
      <c r="I306" s="97">
        <f>+SUMIFS('CUII UE TB'!W:W,'CUII UE TB'!D:D,'Linked UE TB'!C306,'CUII UE TB'!AA:AA,TRUE)</f>
        <v>0</v>
      </c>
    </row>
    <row r="307" spans="1:9">
      <c r="B307" s="70" t="s">
        <v>275</v>
      </c>
      <c r="C307" s="76">
        <v>141291</v>
      </c>
      <c r="D307" s="89" t="s">
        <v>382</v>
      </c>
      <c r="E307" s="90" t="s">
        <v>108</v>
      </c>
      <c r="F307" s="67" t="s">
        <v>109</v>
      </c>
      <c r="G307" s="96">
        <f t="shared" si="24"/>
        <v>0</v>
      </c>
      <c r="H307" s="96">
        <f t="shared" si="25"/>
        <v>0</v>
      </c>
      <c r="I307" s="97">
        <f>+SUMIFS('CUII UE TB'!W:W,'CUII UE TB'!D:D,'Linked UE TB'!C307,'CUII UE TB'!AA:AA,TRUE)</f>
        <v>0</v>
      </c>
    </row>
    <row r="308" spans="1:9">
      <c r="B308" s="70" t="s">
        <v>275</v>
      </c>
      <c r="C308" s="76">
        <v>141292</v>
      </c>
      <c r="D308" s="89" t="s">
        <v>383</v>
      </c>
      <c r="E308" s="90" t="s">
        <v>108</v>
      </c>
      <c r="F308" s="67" t="s">
        <v>109</v>
      </c>
      <c r="G308" s="96">
        <f t="shared" si="24"/>
        <v>0</v>
      </c>
      <c r="H308" s="96">
        <f t="shared" si="25"/>
        <v>0</v>
      </c>
      <c r="I308" s="97">
        <f>+SUMIFS('CUII UE TB'!W:W,'CUII UE TB'!D:D,'Linked UE TB'!C308,'CUII UE TB'!AA:AA,TRUE)</f>
        <v>0</v>
      </c>
    </row>
    <row r="309" spans="1:9">
      <c r="B309" s="70" t="s">
        <v>275</v>
      </c>
      <c r="C309" s="76">
        <v>141293</v>
      </c>
      <c r="D309" s="89" t="s">
        <v>384</v>
      </c>
      <c r="E309" s="90" t="s">
        <v>108</v>
      </c>
      <c r="F309" s="67" t="s">
        <v>109</v>
      </c>
      <c r="G309" s="96">
        <f t="shared" si="24"/>
        <v>0</v>
      </c>
      <c r="H309" s="96">
        <f t="shared" si="25"/>
        <v>0</v>
      </c>
      <c r="I309" s="97">
        <f>+SUMIFS('CUII UE TB'!W:W,'CUII UE TB'!D:D,'Linked UE TB'!C309,'CUII UE TB'!AA:AA,TRUE)</f>
        <v>0</v>
      </c>
    </row>
    <row r="310" spans="1:9">
      <c r="B310" s="70" t="s">
        <v>275</v>
      </c>
      <c r="C310" s="76">
        <v>141298</v>
      </c>
      <c r="D310" s="89" t="s">
        <v>385</v>
      </c>
      <c r="E310" s="90" t="s">
        <v>108</v>
      </c>
      <c r="F310" s="67" t="s">
        <v>109</v>
      </c>
      <c r="G310" s="96">
        <f t="shared" si="24"/>
        <v>0</v>
      </c>
      <c r="H310" s="96">
        <f t="shared" si="25"/>
        <v>0</v>
      </c>
      <c r="I310" s="97">
        <f>+SUMIFS('CUII UE TB'!W:W,'CUII UE TB'!D:D,'Linked UE TB'!C310,'CUII UE TB'!AA:AA,TRUE)</f>
        <v>0</v>
      </c>
    </row>
    <row r="311" spans="1:9">
      <c r="B311" s="70" t="s">
        <v>275</v>
      </c>
      <c r="C311" s="76">
        <v>141299</v>
      </c>
      <c r="D311" s="89" t="s">
        <v>386</v>
      </c>
      <c r="E311" s="90" t="s">
        <v>108</v>
      </c>
      <c r="F311" s="67" t="s">
        <v>109</v>
      </c>
      <c r="G311" s="96">
        <f t="shared" si="24"/>
        <v>0</v>
      </c>
      <c r="H311" s="96">
        <f t="shared" si="25"/>
        <v>0</v>
      </c>
      <c r="I311" s="97">
        <f>+SUMIFS('CUII UE TB'!W:W,'CUII UE TB'!D:D,'Linked UE TB'!C311,'CUII UE TB'!AA:AA,TRUE)</f>
        <v>0</v>
      </c>
    </row>
    <row r="312" spans="1:9">
      <c r="A312" s="70" t="s">
        <v>128</v>
      </c>
      <c r="C312" s="90" t="s">
        <v>95</v>
      </c>
      <c r="D312" s="93" t="s">
        <v>285</v>
      </c>
      <c r="E312" s="90"/>
      <c r="G312" s="228">
        <f>SUM(G217:G311)</f>
        <v>15922306.519629607</v>
      </c>
      <c r="H312" s="228">
        <f>SUM(H217:H311)</f>
        <v>19366265.560370389</v>
      </c>
      <c r="I312" s="229">
        <f>SUM(I217:I311)</f>
        <v>35288572.079999998</v>
      </c>
    </row>
    <row r="313" spans="1:9">
      <c r="C313" s="76"/>
      <c r="D313" s="77"/>
      <c r="E313" s="90"/>
      <c r="G313" s="96"/>
      <c r="H313" s="96"/>
      <c r="I313" s="97"/>
    </row>
    <row r="314" spans="1:9">
      <c r="C314" s="76"/>
      <c r="D314" s="77" t="s">
        <v>387</v>
      </c>
      <c r="E314" s="90"/>
      <c r="G314" s="96"/>
      <c r="H314" s="96"/>
      <c r="I314" s="97"/>
    </row>
    <row r="315" spans="1:9">
      <c r="B315" s="70" t="s">
        <v>275</v>
      </c>
      <c r="C315" s="76">
        <v>141301</v>
      </c>
      <c r="D315" s="89" t="s">
        <v>388</v>
      </c>
      <c r="E315" s="90" t="s">
        <v>108</v>
      </c>
      <c r="F315" s="67" t="s">
        <v>109</v>
      </c>
      <c r="G315" s="96">
        <f t="shared" ref="G315:G326" si="26">IF(E315="Actual",IF(F315=G$6,$I315,0),VLOOKUP($E315,$F$1755:$L$1761,5,FALSE)*$I315)</f>
        <v>0</v>
      </c>
      <c r="H315" s="96">
        <f t="shared" ref="H315:H326" si="27">IF(E315="Actual",IF(F315=H$6,$I315,0),VLOOKUP($E315,$F$1755:$L$1761,6,FALSE)*$I315)</f>
        <v>0</v>
      </c>
      <c r="I315" s="97">
        <f>+SUMIFS('CUII UE TB'!W:W,'CUII UE TB'!D:D,'Linked UE TB'!C315,'CUII UE TB'!AA:AA,TRUE)</f>
        <v>0</v>
      </c>
    </row>
    <row r="316" spans="1:9">
      <c r="B316" s="70" t="s">
        <v>275</v>
      </c>
      <c r="C316" s="76">
        <v>141302</v>
      </c>
      <c r="D316" s="89" t="s">
        <v>389</v>
      </c>
      <c r="E316" s="90" t="s">
        <v>108</v>
      </c>
      <c r="F316" s="67" t="s">
        <v>109</v>
      </c>
      <c r="G316" s="96">
        <f t="shared" si="26"/>
        <v>0</v>
      </c>
      <c r="H316" s="96">
        <f t="shared" si="27"/>
        <v>0</v>
      </c>
      <c r="I316" s="97">
        <f>+SUMIFS('CUII UE TB'!W:W,'CUII UE TB'!D:D,'Linked UE TB'!C316,'CUII UE TB'!AA:AA,TRUE)</f>
        <v>0</v>
      </c>
    </row>
    <row r="317" spans="1:9">
      <c r="B317" s="70" t="s">
        <v>275</v>
      </c>
      <c r="C317" s="76">
        <v>141303</v>
      </c>
      <c r="D317" s="89" t="s">
        <v>390</v>
      </c>
      <c r="E317" s="90" t="s">
        <v>108</v>
      </c>
      <c r="F317" s="67" t="s">
        <v>109</v>
      </c>
      <c r="G317" s="96">
        <f t="shared" si="26"/>
        <v>53196.179312969231</v>
      </c>
      <c r="H317" s="96">
        <f t="shared" si="27"/>
        <v>35156.490687030586</v>
      </c>
      <c r="I317" s="97">
        <f>+SUMIFS('CUII UE TB'!W:W,'CUII UE TB'!D:D,'Linked UE TB'!C317,'CUII UE TB'!AA:AA,TRUE)</f>
        <v>88352.669999999824</v>
      </c>
    </row>
    <row r="318" spans="1:9">
      <c r="B318" s="70" t="s">
        <v>275</v>
      </c>
      <c r="C318" s="76">
        <v>141304</v>
      </c>
      <c r="D318" s="89" t="s">
        <v>391</v>
      </c>
      <c r="E318" s="90" t="s">
        <v>108</v>
      </c>
      <c r="F318" s="67" t="s">
        <v>109</v>
      </c>
      <c r="G318" s="96">
        <f t="shared" si="26"/>
        <v>24.625444074304106</v>
      </c>
      <c r="H318" s="96">
        <f t="shared" si="27"/>
        <v>16.274555925695896</v>
      </c>
      <c r="I318" s="97">
        <f>+SUMIFS('CUII UE TB'!W:W,'CUII UE TB'!D:D,'Linked UE TB'!C318,'CUII UE TB'!AA:AA,TRUE)</f>
        <v>40.900000000000006</v>
      </c>
    </row>
    <row r="319" spans="1:9">
      <c r="B319" s="70" t="s">
        <v>275</v>
      </c>
      <c r="C319" s="76">
        <v>141305</v>
      </c>
      <c r="D319" s="89" t="s">
        <v>392</v>
      </c>
      <c r="E319" s="90" t="s">
        <v>108</v>
      </c>
      <c r="F319" s="67" t="s">
        <v>109</v>
      </c>
      <c r="G319" s="96">
        <f t="shared" si="26"/>
        <v>184.51020382812942</v>
      </c>
      <c r="H319" s="96">
        <f t="shared" si="27"/>
        <v>121.9397961718706</v>
      </c>
      <c r="I319" s="97">
        <f>+SUMIFS('CUII UE TB'!W:W,'CUII UE TB'!D:D,'Linked UE TB'!C319,'CUII UE TB'!AA:AA,TRUE)</f>
        <v>306.45000000000005</v>
      </c>
    </row>
    <row r="320" spans="1:9">
      <c r="B320" s="70" t="s">
        <v>275</v>
      </c>
      <c r="C320" s="76">
        <v>141306</v>
      </c>
      <c r="D320" s="89" t="s">
        <v>393</v>
      </c>
      <c r="E320" s="90" t="s">
        <v>108</v>
      </c>
      <c r="F320" s="67" t="s">
        <v>109</v>
      </c>
      <c r="G320" s="96">
        <f t="shared" si="26"/>
        <v>55789.900872000457</v>
      </c>
      <c r="H320" s="96">
        <f t="shared" si="27"/>
        <v>36870.639127999551</v>
      </c>
      <c r="I320" s="97">
        <f>+SUMIFS('CUII UE TB'!W:W,'CUII UE TB'!D:D,'Linked UE TB'!C320,'CUII UE TB'!AA:AA,TRUE)</f>
        <v>92660.540000000008</v>
      </c>
    </row>
    <row r="321" spans="1:9">
      <c r="B321" s="70" t="s">
        <v>275</v>
      </c>
      <c r="C321" s="76">
        <v>141307</v>
      </c>
      <c r="D321" s="89" t="s">
        <v>394</v>
      </c>
      <c r="E321" s="90" t="s">
        <v>108</v>
      </c>
      <c r="F321" s="67" t="s">
        <v>109</v>
      </c>
      <c r="G321" s="96">
        <f t="shared" si="26"/>
        <v>9.3022765512958046</v>
      </c>
      <c r="H321" s="96">
        <f t="shared" si="27"/>
        <v>6.1477234487041947</v>
      </c>
      <c r="I321" s="97">
        <f>+SUMIFS('CUII UE TB'!W:W,'CUII UE TB'!D:D,'Linked UE TB'!C321,'CUII UE TB'!AA:AA,TRUE)</f>
        <v>15.45</v>
      </c>
    </row>
    <row r="322" spans="1:9">
      <c r="B322" s="70" t="s">
        <v>275</v>
      </c>
      <c r="C322" s="76">
        <v>141308</v>
      </c>
      <c r="D322" s="89" t="s">
        <v>395</v>
      </c>
      <c r="E322" s="90" t="s">
        <v>108</v>
      </c>
      <c r="F322" s="67" t="s">
        <v>109</v>
      </c>
      <c r="G322" s="96">
        <f t="shared" si="26"/>
        <v>115378.29154468977</v>
      </c>
      <c r="H322" s="96">
        <f t="shared" si="27"/>
        <v>76251.638455310269</v>
      </c>
      <c r="I322" s="97">
        <f>+SUMIFS('CUII UE TB'!W:W,'CUII UE TB'!D:D,'Linked UE TB'!C322,'CUII UE TB'!AA:AA,TRUE)</f>
        <v>191629.93000000005</v>
      </c>
    </row>
    <row r="323" spans="1:9">
      <c r="B323" s="70" t="s">
        <v>275</v>
      </c>
      <c r="C323" s="76">
        <v>141309</v>
      </c>
      <c r="D323" s="89" t="s">
        <v>396</v>
      </c>
      <c r="E323" s="90" t="s">
        <v>108</v>
      </c>
      <c r="F323" s="67" t="s">
        <v>109</v>
      </c>
      <c r="G323" s="96">
        <f t="shared" si="26"/>
        <v>58990.197091976726</v>
      </c>
      <c r="H323" s="96">
        <f t="shared" si="27"/>
        <v>38985.662908023252</v>
      </c>
      <c r="I323" s="97">
        <f>+SUMIFS('CUII UE TB'!W:W,'CUII UE TB'!D:D,'Linked UE TB'!C323,'CUII UE TB'!AA:AA,TRUE)</f>
        <v>97975.859999999986</v>
      </c>
    </row>
    <row r="324" spans="1:9">
      <c r="B324" s="70" t="s">
        <v>275</v>
      </c>
      <c r="C324" s="76">
        <v>141310</v>
      </c>
      <c r="D324" s="89" t="s">
        <v>397</v>
      </c>
      <c r="E324" s="90" t="s">
        <v>108</v>
      </c>
      <c r="F324" s="67" t="s">
        <v>109</v>
      </c>
      <c r="G324" s="96">
        <f t="shared" si="26"/>
        <v>21807.75741290722</v>
      </c>
      <c r="H324" s="96">
        <f t="shared" si="27"/>
        <v>14412.392587092758</v>
      </c>
      <c r="I324" s="97">
        <f>+SUMIFS('CUII UE TB'!W:W,'CUII UE TB'!D:D,'Linked UE TB'!C324,'CUII UE TB'!AA:AA,TRUE)</f>
        <v>36220.14999999998</v>
      </c>
    </row>
    <row r="325" spans="1:9">
      <c r="B325" s="70" t="s">
        <v>275</v>
      </c>
      <c r="C325" s="76">
        <v>141311</v>
      </c>
      <c r="D325" s="89" t="s">
        <v>398</v>
      </c>
      <c r="E325" s="90" t="s">
        <v>108</v>
      </c>
      <c r="F325" s="67" t="s">
        <v>109</v>
      </c>
      <c r="G325" s="96">
        <f t="shared" si="26"/>
        <v>72493.821258878655</v>
      </c>
      <c r="H325" s="96">
        <f t="shared" si="27"/>
        <v>47909.988741121335</v>
      </c>
      <c r="I325" s="97">
        <f>+SUMIFS('CUII UE TB'!W:W,'CUII UE TB'!D:D,'Linked UE TB'!C325,'CUII UE TB'!AA:AA,TRUE)</f>
        <v>120403.81</v>
      </c>
    </row>
    <row r="326" spans="1:9">
      <c r="B326" s="70" t="s">
        <v>275</v>
      </c>
      <c r="C326" s="76">
        <v>141399</v>
      </c>
      <c r="D326" s="89" t="s">
        <v>399</v>
      </c>
      <c r="E326" s="90" t="s">
        <v>108</v>
      </c>
      <c r="F326" s="67" t="s">
        <v>109</v>
      </c>
      <c r="G326" s="96">
        <f t="shared" si="26"/>
        <v>0</v>
      </c>
      <c r="H326" s="96">
        <f t="shared" si="27"/>
        <v>0</v>
      </c>
      <c r="I326" s="97">
        <f>+SUMIFS('CUII UE TB'!W:W,'CUII UE TB'!D:D,'Linked UE TB'!C326,'CUII UE TB'!AA:AA,TRUE)</f>
        <v>0</v>
      </c>
    </row>
    <row r="327" spans="1:9">
      <c r="A327" s="70" t="s">
        <v>128</v>
      </c>
      <c r="C327" s="90" t="s">
        <v>95</v>
      </c>
      <c r="D327" s="93" t="s">
        <v>387</v>
      </c>
      <c r="E327" s="90"/>
      <c r="G327" s="228">
        <f>SUM(G315:G326)</f>
        <v>377874.58541787579</v>
      </c>
      <c r="H327" s="228">
        <f>SUM(H315:H326)</f>
        <v>249731.17458212405</v>
      </c>
      <c r="I327" s="229">
        <f>SUM(I315:I326)</f>
        <v>627605.75999999978</v>
      </c>
    </row>
    <row r="328" spans="1:9">
      <c r="C328" s="76"/>
      <c r="D328" s="77"/>
      <c r="E328" s="90"/>
      <c r="G328" s="96"/>
      <c r="H328" s="96"/>
      <c r="I328" s="97"/>
    </row>
    <row r="329" spans="1:9">
      <c r="C329" s="76"/>
      <c r="D329" s="77" t="s">
        <v>400</v>
      </c>
      <c r="E329" s="90"/>
      <c r="G329" s="96"/>
      <c r="H329" s="96"/>
      <c r="I329" s="97"/>
    </row>
    <row r="330" spans="1:9">
      <c r="B330" s="70" t="s">
        <v>275</v>
      </c>
      <c r="C330" s="76">
        <v>141401</v>
      </c>
      <c r="D330" s="89" t="s">
        <v>23</v>
      </c>
      <c r="E330" s="90" t="s">
        <v>108</v>
      </c>
      <c r="F330" s="67" t="s">
        <v>109</v>
      </c>
      <c r="G330" s="96">
        <f>IF(E330="Actual",IF(F330=G$6,$I330,0),VLOOKUP($E330,$F$1755:$L$1761,5,FALSE)*$I330)</f>
        <v>329991.97484704579</v>
      </c>
      <c r="H330" s="96">
        <f>IF(E330="Actual",IF(F330=H$6,$I330,0),VLOOKUP($E330,$F$1755:$L$1761,6,FALSE)*$I330)</f>
        <v>218086.33515295683</v>
      </c>
      <c r="I330" s="97">
        <f>+SUMIFS('CUII UE TB'!W:W,'CUII UE TB'!D:D,'Linked UE TB'!C330,'CUII UE TB'!AA:AA,TRUE)</f>
        <v>548078.31000000262</v>
      </c>
    </row>
    <row r="331" spans="1:9">
      <c r="B331" s="70" t="s">
        <v>275</v>
      </c>
      <c r="C331" s="76">
        <v>141499</v>
      </c>
      <c r="D331" s="89" t="s">
        <v>401</v>
      </c>
      <c r="E331" s="90" t="s">
        <v>108</v>
      </c>
      <c r="F331" s="67" t="s">
        <v>109</v>
      </c>
      <c r="G331" s="96">
        <f>IF(E331="Actual",IF(F331=G$6,$I331,0),VLOOKUP($E331,$F$1755:$L$1761,5,FALSE)*$I331)</f>
        <v>0</v>
      </c>
      <c r="H331" s="96">
        <f>IF(E331="Actual",IF(F331=H$6,$I331,0),VLOOKUP($E331,$F$1755:$L$1761,6,FALSE)*$I331)</f>
        <v>0</v>
      </c>
      <c r="I331" s="97">
        <f>+SUMIFS('CUII UE TB'!W:W,'CUII UE TB'!D:D,'Linked UE TB'!C331,'CUII UE TB'!AA:AA,TRUE)</f>
        <v>0</v>
      </c>
    </row>
    <row r="332" spans="1:9" ht="15.75" customHeight="1">
      <c r="A332" s="70" t="s">
        <v>128</v>
      </c>
      <c r="C332" s="90" t="s">
        <v>95</v>
      </c>
      <c r="D332" s="93" t="s">
        <v>400</v>
      </c>
      <c r="E332" s="90"/>
      <c r="G332" s="228">
        <f>SUM(G330:G331)</f>
        <v>329991.97484704579</v>
      </c>
      <c r="H332" s="228">
        <f>SUM(H330:H331)</f>
        <v>218086.33515295683</v>
      </c>
      <c r="I332" s="229">
        <f>SUM(I330:I331)</f>
        <v>548078.31000000262</v>
      </c>
    </row>
    <row r="333" spans="1:9" ht="15.75" customHeight="1">
      <c r="C333" s="76"/>
      <c r="D333" s="77"/>
      <c r="E333" s="90"/>
      <c r="G333" s="96"/>
      <c r="H333" s="96"/>
      <c r="I333" s="97"/>
    </row>
    <row r="334" spans="1:9">
      <c r="C334" s="76"/>
      <c r="D334" s="77" t="s">
        <v>402</v>
      </c>
      <c r="E334" s="90"/>
      <c r="G334" s="96"/>
      <c r="H334" s="96"/>
      <c r="I334" s="97"/>
    </row>
    <row r="335" spans="1:9">
      <c r="B335" s="70" t="s">
        <v>275</v>
      </c>
      <c r="C335" s="76">
        <v>141501</v>
      </c>
      <c r="D335" s="89" t="s">
        <v>402</v>
      </c>
      <c r="E335" s="90" t="s">
        <v>108</v>
      </c>
      <c r="F335" s="67" t="s">
        <v>109</v>
      </c>
      <c r="G335" s="96">
        <f>IF(E335="Actual",IF(F335=G$6,$I335,0),VLOOKUP($E335,$F$1755:$L$1761,5,FALSE)*$I335)</f>
        <v>120.89346982101516</v>
      </c>
      <c r="H335" s="96">
        <f>IF(E335="Actual",IF(F335=H$6,$I335,0),VLOOKUP($E335,$F$1755:$L$1761,6,FALSE)*$I335)</f>
        <v>79.89653017898479</v>
      </c>
      <c r="I335" s="97">
        <f>+SUMIFS('CUII UE TB'!W:W,'CUII UE TB'!D:D,'Linked UE TB'!C335,'CUII UE TB'!AA:AA,TRUE)</f>
        <v>200.78999999999996</v>
      </c>
    </row>
    <row r="336" spans="1:9">
      <c r="B336" s="70" t="s">
        <v>275</v>
      </c>
      <c r="C336" s="76">
        <v>141502</v>
      </c>
      <c r="D336" s="89" t="s">
        <v>403</v>
      </c>
      <c r="E336" s="90" t="s">
        <v>108</v>
      </c>
      <c r="F336" s="67" t="s">
        <v>109</v>
      </c>
      <c r="G336" s="96">
        <f>IF(E336="Actual",IF(F336=G$6,$I336,0),VLOOKUP($E336,$F$1755:$L$1761,5,FALSE)*$I336)</f>
        <v>9857.8000776918252</v>
      </c>
      <c r="H336" s="96">
        <f>IF(E336="Actual",IF(F336=H$6,$I336,0),VLOOKUP($E336,$F$1755:$L$1761,6,FALSE)*$I336)</f>
        <v>6514.8599223081665</v>
      </c>
      <c r="I336" s="97">
        <f>+SUMIFS('CUII UE TB'!W:W,'CUII UE TB'!D:D,'Linked UE TB'!C336,'CUII UE TB'!AA:AA,TRUE)</f>
        <v>16372.659999999993</v>
      </c>
    </row>
    <row r="337" spans="1:9">
      <c r="B337" s="70" t="s">
        <v>275</v>
      </c>
      <c r="C337" s="76">
        <v>141503</v>
      </c>
      <c r="D337" s="89" t="s">
        <v>404</v>
      </c>
      <c r="E337" s="90" t="s">
        <v>108</v>
      </c>
      <c r="F337" s="67" t="s">
        <v>109</v>
      </c>
      <c r="G337" s="96">
        <f>IF(E337="Actual",IF(F337=G$6,$I337,0),VLOOKUP($E337,$F$1755:$L$1761,5,FALSE)*$I337)</f>
        <v>18617.895396984928</v>
      </c>
      <c r="H337" s="96">
        <f>IF(E337="Actual",IF(F337=H$6,$I337,0),VLOOKUP($E337,$F$1755:$L$1761,6,FALSE)*$I337)</f>
        <v>12304.264603015077</v>
      </c>
      <c r="I337" s="97">
        <f>+SUMIFS('CUII UE TB'!W:W,'CUII UE TB'!D:D,'Linked UE TB'!C337,'CUII UE TB'!AA:AA,TRUE)</f>
        <v>30922.160000000007</v>
      </c>
    </row>
    <row r="338" spans="1:9">
      <c r="B338" s="70" t="s">
        <v>275</v>
      </c>
      <c r="C338" s="76">
        <v>141504</v>
      </c>
      <c r="D338" s="89" t="s">
        <v>405</v>
      </c>
      <c r="E338" s="90" t="s">
        <v>108</v>
      </c>
      <c r="F338" s="67" t="s">
        <v>109</v>
      </c>
      <c r="G338" s="96">
        <f>IF(E338="Actual",IF(F338=G$6,$I338,0),VLOOKUP($E338,$F$1755:$L$1761,5,FALSE)*$I338)</f>
        <v>202561.72003229614</v>
      </c>
      <c r="H338" s="96">
        <f>IF(E338="Actual",IF(F338=H$6,$I338,0),VLOOKUP($E338,$F$1755:$L$1761,6,FALSE)*$I338)</f>
        <v>133869.74996770357</v>
      </c>
      <c r="I338" s="97">
        <f>+SUMIFS('CUII UE TB'!W:W,'CUII UE TB'!D:D,'Linked UE TB'!C338,'CUII UE TB'!AA:AA,TRUE)</f>
        <v>336431.46999999974</v>
      </c>
    </row>
    <row r="339" spans="1:9">
      <c r="A339" s="70" t="s">
        <v>128</v>
      </c>
      <c r="C339" s="90" t="s">
        <v>95</v>
      </c>
      <c r="D339" s="93" t="s">
        <v>402</v>
      </c>
      <c r="E339" s="90"/>
      <c r="G339" s="228">
        <f>SUM(G335:G338)</f>
        <v>231158.30897679392</v>
      </c>
      <c r="H339" s="228">
        <f>SUM(H335:H338)</f>
        <v>152768.7710232058</v>
      </c>
      <c r="I339" s="229">
        <f>SUM(I335:I338)</f>
        <v>383927.07999999973</v>
      </c>
    </row>
    <row r="340" spans="1:9">
      <c r="C340" s="76"/>
      <c r="D340" s="77"/>
      <c r="E340" s="90"/>
      <c r="G340" s="96"/>
      <c r="H340" s="96"/>
      <c r="I340" s="97"/>
    </row>
    <row r="341" spans="1:9">
      <c r="C341" s="76"/>
      <c r="D341" s="77" t="s">
        <v>406</v>
      </c>
      <c r="E341" s="90"/>
      <c r="G341" s="96"/>
      <c r="H341" s="96"/>
      <c r="I341" s="97"/>
    </row>
    <row r="342" spans="1:9">
      <c r="B342" s="70" t="s">
        <v>275</v>
      </c>
      <c r="C342" s="76">
        <v>141601</v>
      </c>
      <c r="D342" s="89" t="s">
        <v>406</v>
      </c>
      <c r="E342" s="90" t="s">
        <v>108</v>
      </c>
      <c r="F342" s="67" t="s">
        <v>109</v>
      </c>
      <c r="G342" s="96">
        <f>IF(E342="Actual",IF(F342=G$6,$I342,0),VLOOKUP($E342,$F$1755:$L$1761,5,FALSE)*$I342)</f>
        <v>20466.164423917337</v>
      </c>
      <c r="H342" s="96">
        <f>IF(E342="Actual",IF(F342=H$6,$I342,0),VLOOKUP($E342,$F$1755:$L$1761,6,FALSE)*$I342)</f>
        <v>13525.755576082658</v>
      </c>
      <c r="I342" s="97">
        <f>+SUMIFS('CUII UE TB'!W:W,'CUII UE TB'!D:D,'Linked UE TB'!C342,'CUII UE TB'!AA:AA,TRUE)</f>
        <v>33991.919999999998</v>
      </c>
    </row>
    <row r="343" spans="1:9">
      <c r="B343" s="70" t="s">
        <v>275</v>
      </c>
      <c r="C343" s="76">
        <v>141602</v>
      </c>
      <c r="D343" s="89" t="s">
        <v>407</v>
      </c>
      <c r="E343" s="90" t="s">
        <v>108</v>
      </c>
      <c r="F343" s="67" t="s">
        <v>109</v>
      </c>
      <c r="G343" s="96">
        <f>IF(E343="Actual",IF(F343=G$6,$I343,0),VLOOKUP($E343,$F$1755:$L$1761,5,FALSE)*$I343)</f>
        <v>557152.24965456489</v>
      </c>
      <c r="H343" s="96">
        <f>IF(E343="Actual",IF(F343=H$6,$I343,0),VLOOKUP($E343,$F$1755:$L$1761,6,FALSE)*$I343)</f>
        <v>368212.87034543499</v>
      </c>
      <c r="I343" s="97">
        <f>+SUMIFS('CUII UE TB'!W:W,'CUII UE TB'!D:D,'Linked UE TB'!C343,'CUII UE TB'!AA:AA,TRUE)</f>
        <v>925365.12</v>
      </c>
    </row>
    <row r="344" spans="1:9">
      <c r="B344" s="70" t="s">
        <v>275</v>
      </c>
      <c r="C344" s="76">
        <v>141603</v>
      </c>
      <c r="D344" s="89" t="s">
        <v>408</v>
      </c>
      <c r="E344" s="90" t="s">
        <v>108</v>
      </c>
      <c r="F344" s="67" t="s">
        <v>109</v>
      </c>
      <c r="G344" s="96">
        <f>IF(E344="Actual",IF(F344=G$6,$I344,0),VLOOKUP($E344,$F$1755:$L$1761,5,FALSE)*$I344)</f>
        <v>9556.7374664332947</v>
      </c>
      <c r="H344" s="96">
        <f>IF(E344="Actual",IF(F344=H$6,$I344,0),VLOOKUP($E344,$F$1755:$L$1761,6,FALSE)*$I344)</f>
        <v>6315.8925335667127</v>
      </c>
      <c r="I344" s="97">
        <f>+SUMIFS('CUII UE TB'!W:W,'CUII UE TB'!D:D,'Linked UE TB'!C344,'CUII UE TB'!AA:AA,TRUE)</f>
        <v>15872.630000000008</v>
      </c>
    </row>
    <row r="345" spans="1:9">
      <c r="B345" s="70" t="s">
        <v>275</v>
      </c>
      <c r="C345" s="76">
        <v>141699</v>
      </c>
      <c r="D345" s="89" t="s">
        <v>409</v>
      </c>
      <c r="E345" s="90" t="s">
        <v>108</v>
      </c>
      <c r="F345" s="67" t="s">
        <v>109</v>
      </c>
      <c r="G345" s="96">
        <f>IF(E345="Actual",IF(F345=G$6,$I345,0),VLOOKUP($E345,$F$1755:$L$1761,5,FALSE)*$I345)</f>
        <v>0</v>
      </c>
      <c r="H345" s="96">
        <f>IF(E345="Actual",IF(F345=H$6,$I345,0),VLOOKUP($E345,$F$1755:$L$1761,6,FALSE)*$I345)</f>
        <v>0</v>
      </c>
      <c r="I345" s="97">
        <f>+SUMIFS('CUII UE TB'!W:W,'CUII UE TB'!D:D,'Linked UE TB'!C345,'CUII UE TB'!AA:AA,TRUE)</f>
        <v>0</v>
      </c>
    </row>
    <row r="346" spans="1:9">
      <c r="A346" s="70" t="s">
        <v>128</v>
      </c>
      <c r="C346" s="90" t="s">
        <v>95</v>
      </c>
      <c r="D346" s="93" t="s">
        <v>406</v>
      </c>
      <c r="E346" s="90"/>
      <c r="G346" s="228">
        <f>SUM(G342:G345)</f>
        <v>587175.15154491551</v>
      </c>
      <c r="H346" s="228">
        <f>SUM(H342:H345)</f>
        <v>388054.51845508436</v>
      </c>
      <c r="I346" s="229">
        <f>SUM(I342:I345)</f>
        <v>975229.67</v>
      </c>
    </row>
    <row r="347" spans="1:9">
      <c r="C347" s="76"/>
      <c r="D347" s="77"/>
      <c r="E347" s="90"/>
      <c r="G347" s="96"/>
      <c r="H347" s="96"/>
      <c r="I347" s="97"/>
    </row>
    <row r="348" spans="1:9">
      <c r="C348" s="76"/>
      <c r="D348" s="77" t="s">
        <v>410</v>
      </c>
      <c r="E348" s="90"/>
      <c r="G348" s="96"/>
      <c r="H348" s="96"/>
      <c r="I348" s="97"/>
    </row>
    <row r="349" spans="1:9">
      <c r="B349" s="101" t="s">
        <v>411</v>
      </c>
      <c r="C349" s="76">
        <v>141701</v>
      </c>
      <c r="D349" s="89" t="s">
        <v>412</v>
      </c>
      <c r="E349" s="90" t="s">
        <v>108</v>
      </c>
      <c r="F349" s="67" t="s">
        <v>109</v>
      </c>
      <c r="G349" s="96">
        <f t="shared" ref="G349:G380" si="28">IF(E349="Actual",IF(F349=G$6,$I349,0),VLOOKUP($E349,$F$1755:$L$1761,5,FALSE)*$I349)</f>
        <v>0</v>
      </c>
      <c r="H349" s="96">
        <f t="shared" ref="H349:H380" si="29">IF(E349="Actual",IF(F349=H$6,$I349,0),VLOOKUP($E349,$F$1755:$L$1761,6,FALSE)*$I349)</f>
        <v>0</v>
      </c>
      <c r="I349" s="97">
        <f>+SUMIFS('CUII UE TB'!W:W,'CUII UE TB'!D:D,'Linked UE TB'!C349,'CUII UE TB'!AA:AA,TRUE)</f>
        <v>0</v>
      </c>
    </row>
    <row r="350" spans="1:9">
      <c r="B350" s="101" t="s">
        <v>411</v>
      </c>
      <c r="C350" s="76">
        <v>141702</v>
      </c>
      <c r="D350" s="89" t="s">
        <v>413</v>
      </c>
      <c r="E350" s="90" t="s">
        <v>108</v>
      </c>
      <c r="F350" s="67" t="s">
        <v>109</v>
      </c>
      <c r="G350" s="96">
        <f t="shared" si="28"/>
        <v>420047.68141448812</v>
      </c>
      <c r="H350" s="96">
        <f t="shared" si="29"/>
        <v>277602.68858551182</v>
      </c>
      <c r="I350" s="97">
        <f>+SUMIFS('CUII UE TB'!W:W,'CUII UE TB'!D:D,'Linked UE TB'!C350,'CUII UE TB'!AA:AA,TRUE)</f>
        <v>697650.37</v>
      </c>
    </row>
    <row r="351" spans="1:9">
      <c r="B351" s="101" t="s">
        <v>411</v>
      </c>
      <c r="C351" s="76">
        <v>141703</v>
      </c>
      <c r="D351" s="89" t="s">
        <v>414</v>
      </c>
      <c r="E351" s="90" t="s">
        <v>108</v>
      </c>
      <c r="F351" s="67" t="s">
        <v>109</v>
      </c>
      <c r="G351" s="96">
        <f t="shared" si="28"/>
        <v>257814.0215703235</v>
      </c>
      <c r="H351" s="96">
        <f t="shared" si="29"/>
        <v>170385.09842967647</v>
      </c>
      <c r="I351" s="97">
        <f>+SUMIFS('CUII UE TB'!W:W,'CUII UE TB'!D:D,'Linked UE TB'!C351,'CUII UE TB'!AA:AA,TRUE)</f>
        <v>428199.12</v>
      </c>
    </row>
    <row r="352" spans="1:9">
      <c r="B352" s="101" t="s">
        <v>411</v>
      </c>
      <c r="C352" s="76">
        <v>141704</v>
      </c>
      <c r="D352" s="89" t="s">
        <v>415</v>
      </c>
      <c r="E352" s="90" t="s">
        <v>108</v>
      </c>
      <c r="F352" s="67" t="s">
        <v>109</v>
      </c>
      <c r="G352" s="96">
        <f t="shared" si="28"/>
        <v>2021582.3363636157</v>
      </c>
      <c r="H352" s="96">
        <f t="shared" si="29"/>
        <v>1336030.9236363841</v>
      </c>
      <c r="I352" s="97">
        <f>+SUMIFS('CUII UE TB'!W:W,'CUII UE TB'!D:D,'Linked UE TB'!C352,'CUII UE TB'!AA:AA,TRUE)</f>
        <v>3357613.26</v>
      </c>
    </row>
    <row r="353" spans="2:9">
      <c r="B353" s="101" t="s">
        <v>411</v>
      </c>
      <c r="C353" s="76">
        <v>141705</v>
      </c>
      <c r="D353" s="89" t="s">
        <v>416</v>
      </c>
      <c r="E353" s="90" t="s">
        <v>108</v>
      </c>
      <c r="F353" s="67" t="s">
        <v>109</v>
      </c>
      <c r="G353" s="96">
        <f t="shared" si="28"/>
        <v>2232710.0141067132</v>
      </c>
      <c r="H353" s="96">
        <f t="shared" si="29"/>
        <v>1475561.7758932866</v>
      </c>
      <c r="I353" s="97">
        <f>+SUMIFS('CUII UE TB'!W:W,'CUII UE TB'!D:D,'Linked UE TB'!C353,'CUII UE TB'!AA:AA,TRUE)</f>
        <v>3708271.79</v>
      </c>
    </row>
    <row r="354" spans="2:9">
      <c r="B354" s="101" t="s">
        <v>411</v>
      </c>
      <c r="C354" s="76">
        <v>141706</v>
      </c>
      <c r="D354" s="89" t="s">
        <v>417</v>
      </c>
      <c r="E354" s="90" t="s">
        <v>108</v>
      </c>
      <c r="F354" s="67" t="s">
        <v>109</v>
      </c>
      <c r="G354" s="96">
        <f t="shared" si="28"/>
        <v>898400.90634588664</v>
      </c>
      <c r="H354" s="96">
        <f t="shared" si="29"/>
        <v>593738.56365411321</v>
      </c>
      <c r="I354" s="97">
        <f>+SUMIFS('CUII UE TB'!W:W,'CUII UE TB'!D:D,'Linked UE TB'!C354,'CUII UE TB'!AA:AA,TRUE)</f>
        <v>1492139.47</v>
      </c>
    </row>
    <row r="355" spans="2:9">
      <c r="B355" s="101" t="s">
        <v>411</v>
      </c>
      <c r="C355" s="76">
        <v>141707</v>
      </c>
      <c r="D355" s="89" t="s">
        <v>418</v>
      </c>
      <c r="E355" s="90" t="s">
        <v>108</v>
      </c>
      <c r="F355" s="67" t="s">
        <v>109</v>
      </c>
      <c r="G355" s="96">
        <f t="shared" si="28"/>
        <v>445197.29823589855</v>
      </c>
      <c r="H355" s="96">
        <f t="shared" si="29"/>
        <v>294223.66176410136</v>
      </c>
      <c r="I355" s="97">
        <f>+SUMIFS('CUII UE TB'!W:W,'CUII UE TB'!D:D,'Linked UE TB'!C355,'CUII UE TB'!AA:AA,TRUE)</f>
        <v>739420.96</v>
      </c>
    </row>
    <row r="356" spans="2:9">
      <c r="B356" s="101" t="s">
        <v>411</v>
      </c>
      <c r="C356" s="76">
        <v>141708</v>
      </c>
      <c r="D356" s="89" t="s">
        <v>419</v>
      </c>
      <c r="E356" s="90" t="s">
        <v>108</v>
      </c>
      <c r="F356" s="67" t="s">
        <v>109</v>
      </c>
      <c r="G356" s="96">
        <f t="shared" si="28"/>
        <v>38225.330246061771</v>
      </c>
      <c r="H356" s="96">
        <f t="shared" si="29"/>
        <v>25262.499753938231</v>
      </c>
      <c r="I356" s="97">
        <f>+SUMIFS('CUII UE TB'!W:W,'CUII UE TB'!D:D,'Linked UE TB'!C356,'CUII UE TB'!AA:AA,TRUE)</f>
        <v>63487.83</v>
      </c>
    </row>
    <row r="357" spans="2:9">
      <c r="B357" s="101" t="s">
        <v>411</v>
      </c>
      <c r="C357" s="76">
        <v>141709</v>
      </c>
      <c r="D357" s="89" t="s">
        <v>420</v>
      </c>
      <c r="E357" s="90" t="s">
        <v>108</v>
      </c>
      <c r="F357" s="67" t="s">
        <v>109</v>
      </c>
      <c r="G357" s="96">
        <f t="shared" si="28"/>
        <v>28900.276664219975</v>
      </c>
      <c r="H357" s="96">
        <f t="shared" si="29"/>
        <v>19099.723335780021</v>
      </c>
      <c r="I357" s="97">
        <f>+SUMIFS('CUII UE TB'!W:W,'CUII UE TB'!D:D,'Linked UE TB'!C357,'CUII UE TB'!AA:AA,TRUE)</f>
        <v>48000</v>
      </c>
    </row>
    <row r="358" spans="2:9">
      <c r="B358" s="101" t="s">
        <v>411</v>
      </c>
      <c r="C358" s="76">
        <v>141710</v>
      </c>
      <c r="D358" s="89" t="s">
        <v>421</v>
      </c>
      <c r="E358" s="90" t="s">
        <v>108</v>
      </c>
      <c r="F358" s="67" t="s">
        <v>109</v>
      </c>
      <c r="G358" s="96">
        <f t="shared" si="28"/>
        <v>363004.89936107496</v>
      </c>
      <c r="H358" s="96">
        <f t="shared" si="29"/>
        <v>239904.04063892493</v>
      </c>
      <c r="I358" s="97">
        <f>+SUMIFS('CUII UE TB'!W:W,'CUII UE TB'!D:D,'Linked UE TB'!C358,'CUII UE TB'!AA:AA,TRUE)</f>
        <v>602908.93999999994</v>
      </c>
    </row>
    <row r="359" spans="2:9">
      <c r="B359" s="101" t="s">
        <v>411</v>
      </c>
      <c r="C359" s="76">
        <v>141711</v>
      </c>
      <c r="D359" s="89" t="s">
        <v>422</v>
      </c>
      <c r="E359" s="90" t="s">
        <v>108</v>
      </c>
      <c r="F359" s="67" t="s">
        <v>109</v>
      </c>
      <c r="G359" s="96">
        <f t="shared" si="28"/>
        <v>0</v>
      </c>
      <c r="H359" s="96">
        <f t="shared" si="29"/>
        <v>0</v>
      </c>
      <c r="I359" s="97">
        <f>+SUMIFS('CUII UE TB'!W:W,'CUII UE TB'!D:D,'Linked UE TB'!C359,'CUII UE TB'!AA:AA,TRUE)</f>
        <v>0</v>
      </c>
    </row>
    <row r="360" spans="2:9">
      <c r="B360" s="101" t="s">
        <v>411</v>
      </c>
      <c r="C360" s="76">
        <v>141712</v>
      </c>
      <c r="D360" s="89" t="s">
        <v>423</v>
      </c>
      <c r="E360" s="90" t="s">
        <v>108</v>
      </c>
      <c r="F360" s="67" t="s">
        <v>109</v>
      </c>
      <c r="G360" s="96">
        <f t="shared" si="28"/>
        <v>0</v>
      </c>
      <c r="H360" s="96">
        <f t="shared" si="29"/>
        <v>0</v>
      </c>
      <c r="I360" s="97">
        <f>+SUMIFS('CUII UE TB'!W:W,'CUII UE TB'!D:D,'Linked UE TB'!C360,'CUII UE TB'!AA:AA,TRUE)</f>
        <v>0</v>
      </c>
    </row>
    <row r="361" spans="2:9">
      <c r="B361" s="101" t="s">
        <v>411</v>
      </c>
      <c r="C361" s="76">
        <v>141713</v>
      </c>
      <c r="D361" s="89" t="s">
        <v>424</v>
      </c>
      <c r="E361" s="90" t="s">
        <v>108</v>
      </c>
      <c r="F361" s="67" t="s">
        <v>109</v>
      </c>
      <c r="G361" s="96">
        <f t="shared" si="28"/>
        <v>0</v>
      </c>
      <c r="H361" s="96">
        <f t="shared" si="29"/>
        <v>0</v>
      </c>
      <c r="I361" s="97">
        <f>+SUMIFS('CUII UE TB'!W:W,'CUII UE TB'!D:D,'Linked UE TB'!C361,'CUII UE TB'!AA:AA,TRUE)</f>
        <v>0</v>
      </c>
    </row>
    <row r="362" spans="2:9">
      <c r="B362" s="101" t="s">
        <v>411</v>
      </c>
      <c r="C362" s="76">
        <v>141714</v>
      </c>
      <c r="D362" s="89" t="s">
        <v>425</v>
      </c>
      <c r="E362" s="90" t="s">
        <v>108</v>
      </c>
      <c r="F362" s="67" t="s">
        <v>109</v>
      </c>
      <c r="G362" s="96">
        <f t="shared" si="28"/>
        <v>0</v>
      </c>
      <c r="H362" s="96">
        <f t="shared" si="29"/>
        <v>0</v>
      </c>
      <c r="I362" s="97">
        <f>+SUMIFS('CUII UE TB'!W:W,'CUII UE TB'!D:D,'Linked UE TB'!C362,'CUII UE TB'!AA:AA,TRUE)</f>
        <v>0</v>
      </c>
    </row>
    <row r="363" spans="2:9">
      <c r="B363" s="101" t="s">
        <v>411</v>
      </c>
      <c r="C363" s="76">
        <v>141715</v>
      </c>
      <c r="D363" s="89" t="s">
        <v>426</v>
      </c>
      <c r="E363" s="90" t="s">
        <v>108</v>
      </c>
      <c r="F363" s="67" t="s">
        <v>109</v>
      </c>
      <c r="G363" s="96">
        <f t="shared" si="28"/>
        <v>21073.118400993731</v>
      </c>
      <c r="H363" s="96">
        <f t="shared" si="29"/>
        <v>13926.881599006267</v>
      </c>
      <c r="I363" s="97">
        <f>+SUMIFS('CUII UE TB'!W:W,'CUII UE TB'!D:D,'Linked UE TB'!C363,'CUII UE TB'!AA:AA,TRUE)</f>
        <v>35000</v>
      </c>
    </row>
    <row r="364" spans="2:9">
      <c r="B364" s="101" t="s">
        <v>411</v>
      </c>
      <c r="C364" s="76">
        <v>141716</v>
      </c>
      <c r="D364" s="89" t="s">
        <v>427</v>
      </c>
      <c r="E364" s="90" t="s">
        <v>108</v>
      </c>
      <c r="F364" s="67" t="s">
        <v>109</v>
      </c>
      <c r="G364" s="96">
        <f t="shared" si="28"/>
        <v>0</v>
      </c>
      <c r="H364" s="96">
        <f t="shared" si="29"/>
        <v>0</v>
      </c>
      <c r="I364" s="97">
        <f>+SUMIFS('CUII UE TB'!W:W,'CUII UE TB'!D:D,'Linked UE TB'!C364,'CUII UE TB'!AA:AA,TRUE)</f>
        <v>0</v>
      </c>
    </row>
    <row r="365" spans="2:9">
      <c r="B365" s="101" t="s">
        <v>411</v>
      </c>
      <c r="C365" s="76">
        <v>141717</v>
      </c>
      <c r="D365" s="89" t="s">
        <v>428</v>
      </c>
      <c r="E365" s="90" t="s">
        <v>108</v>
      </c>
      <c r="F365" s="67" t="s">
        <v>109</v>
      </c>
      <c r="G365" s="96">
        <f t="shared" si="28"/>
        <v>0</v>
      </c>
      <c r="H365" s="96">
        <f t="shared" si="29"/>
        <v>0</v>
      </c>
      <c r="I365" s="97">
        <f>+SUMIFS('CUII UE TB'!W:W,'CUII UE TB'!D:D,'Linked UE TB'!C365,'CUII UE TB'!AA:AA,TRUE)</f>
        <v>0</v>
      </c>
    </row>
    <row r="366" spans="2:9">
      <c r="B366" s="101" t="s">
        <v>411</v>
      </c>
      <c r="C366" s="76">
        <v>141718</v>
      </c>
      <c r="D366" s="89" t="s">
        <v>429</v>
      </c>
      <c r="E366" s="90" t="s">
        <v>108</v>
      </c>
      <c r="F366" s="67" t="s">
        <v>109</v>
      </c>
      <c r="G366" s="96">
        <f t="shared" si="28"/>
        <v>0</v>
      </c>
      <c r="H366" s="96">
        <f t="shared" si="29"/>
        <v>0</v>
      </c>
      <c r="I366" s="97">
        <f>+SUMIFS('CUII UE TB'!W:W,'CUII UE TB'!D:D,'Linked UE TB'!C366,'CUII UE TB'!AA:AA,TRUE)</f>
        <v>0</v>
      </c>
    </row>
    <row r="367" spans="2:9">
      <c r="B367" s="101" t="s">
        <v>411</v>
      </c>
      <c r="C367" s="76">
        <v>141719</v>
      </c>
      <c r="D367" s="89" t="s">
        <v>430</v>
      </c>
      <c r="E367" s="90" t="s">
        <v>108</v>
      </c>
      <c r="F367" s="67" t="s">
        <v>109</v>
      </c>
      <c r="G367" s="96">
        <f t="shared" si="28"/>
        <v>12884.706679464738</v>
      </c>
      <c r="H367" s="96">
        <f t="shared" si="29"/>
        <v>8515.2933205352601</v>
      </c>
      <c r="I367" s="97">
        <f>+SUMIFS('CUII UE TB'!W:W,'CUII UE TB'!D:D,'Linked UE TB'!C367,'CUII UE TB'!AA:AA,TRUE)</f>
        <v>21400</v>
      </c>
    </row>
    <row r="368" spans="2:9">
      <c r="B368" s="101" t="s">
        <v>411</v>
      </c>
      <c r="C368" s="76">
        <v>141720</v>
      </c>
      <c r="D368" s="89" t="s">
        <v>431</v>
      </c>
      <c r="E368" s="90" t="s">
        <v>108</v>
      </c>
      <c r="F368" s="67" t="s">
        <v>109</v>
      </c>
      <c r="G368" s="96">
        <f t="shared" si="28"/>
        <v>6082.3040596239625</v>
      </c>
      <c r="H368" s="96">
        <f t="shared" si="29"/>
        <v>4019.695940376037</v>
      </c>
      <c r="I368" s="97">
        <f>+SUMIFS('CUII UE TB'!W:W,'CUII UE TB'!D:D,'Linked UE TB'!C368,'CUII UE TB'!AA:AA,TRUE)</f>
        <v>10102</v>
      </c>
    </row>
    <row r="369" spans="2:9">
      <c r="B369" s="101" t="s">
        <v>411</v>
      </c>
      <c r="C369" s="76">
        <v>141721</v>
      </c>
      <c r="D369" s="89" t="s">
        <v>432</v>
      </c>
      <c r="E369" s="90" t="s">
        <v>108</v>
      </c>
      <c r="F369" s="67" t="s">
        <v>109</v>
      </c>
      <c r="G369" s="96">
        <f t="shared" si="28"/>
        <v>0</v>
      </c>
      <c r="H369" s="96">
        <f t="shared" si="29"/>
        <v>0</v>
      </c>
      <c r="I369" s="97">
        <f>+SUMIFS('CUII UE TB'!W:W,'CUII UE TB'!D:D,'Linked UE TB'!C369,'CUII UE TB'!AA:AA,TRUE)</f>
        <v>0</v>
      </c>
    </row>
    <row r="370" spans="2:9">
      <c r="B370" s="101" t="s">
        <v>411</v>
      </c>
      <c r="C370" s="76">
        <v>141722</v>
      </c>
      <c r="D370" s="89" t="s">
        <v>433</v>
      </c>
      <c r="E370" s="90" t="s">
        <v>108</v>
      </c>
      <c r="F370" s="67" t="s">
        <v>109</v>
      </c>
      <c r="G370" s="96">
        <f t="shared" si="28"/>
        <v>0</v>
      </c>
      <c r="H370" s="96">
        <f t="shared" si="29"/>
        <v>0</v>
      </c>
      <c r="I370" s="97">
        <f>+SUMIFS('CUII UE TB'!W:W,'CUII UE TB'!D:D,'Linked UE TB'!C370,'CUII UE TB'!AA:AA,TRUE)</f>
        <v>0</v>
      </c>
    </row>
    <row r="371" spans="2:9">
      <c r="B371" s="101" t="s">
        <v>411</v>
      </c>
      <c r="C371" s="76">
        <v>141723</v>
      </c>
      <c r="D371" s="89" t="s">
        <v>434</v>
      </c>
      <c r="E371" s="90" t="s">
        <v>108</v>
      </c>
      <c r="F371" s="67" t="s">
        <v>109</v>
      </c>
      <c r="G371" s="96">
        <f t="shared" si="28"/>
        <v>0</v>
      </c>
      <c r="H371" s="96">
        <f t="shared" si="29"/>
        <v>0</v>
      </c>
      <c r="I371" s="97">
        <f>+SUMIFS('CUII UE TB'!W:W,'CUII UE TB'!D:D,'Linked UE TB'!C371,'CUII UE TB'!AA:AA,TRUE)</f>
        <v>0</v>
      </c>
    </row>
    <row r="372" spans="2:9">
      <c r="B372" s="101" t="s">
        <v>411</v>
      </c>
      <c r="C372" s="76">
        <v>141724</v>
      </c>
      <c r="D372" s="89" t="s">
        <v>435</v>
      </c>
      <c r="E372" s="90" t="s">
        <v>108</v>
      </c>
      <c r="F372" s="67" t="s">
        <v>109</v>
      </c>
      <c r="G372" s="96">
        <f t="shared" si="28"/>
        <v>0</v>
      </c>
      <c r="H372" s="96">
        <f t="shared" si="29"/>
        <v>0</v>
      </c>
      <c r="I372" s="97">
        <f>+SUMIFS('CUII UE TB'!W:W,'CUII UE TB'!D:D,'Linked UE TB'!C372,'CUII UE TB'!AA:AA,TRUE)</f>
        <v>0</v>
      </c>
    </row>
    <row r="373" spans="2:9">
      <c r="B373" s="101" t="s">
        <v>411</v>
      </c>
      <c r="C373" s="76">
        <v>141725</v>
      </c>
      <c r="D373" s="89" t="s">
        <v>436</v>
      </c>
      <c r="E373" s="90" t="s">
        <v>108</v>
      </c>
      <c r="F373" s="67" t="s">
        <v>109</v>
      </c>
      <c r="G373" s="96">
        <f t="shared" si="28"/>
        <v>0</v>
      </c>
      <c r="H373" s="96">
        <f t="shared" si="29"/>
        <v>0</v>
      </c>
      <c r="I373" s="97">
        <f>+SUMIFS('CUII UE TB'!W:W,'CUII UE TB'!D:D,'Linked UE TB'!C373,'CUII UE TB'!AA:AA,TRUE)</f>
        <v>0</v>
      </c>
    </row>
    <row r="374" spans="2:9">
      <c r="B374" s="101" t="s">
        <v>411</v>
      </c>
      <c r="C374" s="76">
        <v>141726</v>
      </c>
      <c r="D374" s="89" t="s">
        <v>437</v>
      </c>
      <c r="E374" s="90" t="s">
        <v>108</v>
      </c>
      <c r="F374" s="67" t="s">
        <v>109</v>
      </c>
      <c r="G374" s="96">
        <f t="shared" si="28"/>
        <v>0</v>
      </c>
      <c r="H374" s="96">
        <f t="shared" si="29"/>
        <v>0</v>
      </c>
      <c r="I374" s="97">
        <f>+SUMIFS('CUII UE TB'!W:W,'CUII UE TB'!D:D,'Linked UE TB'!C374,'CUII UE TB'!AA:AA,TRUE)</f>
        <v>0</v>
      </c>
    </row>
    <row r="375" spans="2:9">
      <c r="B375" s="101" t="s">
        <v>411</v>
      </c>
      <c r="C375" s="76">
        <v>141727</v>
      </c>
      <c r="D375" s="89" t="s">
        <v>438</v>
      </c>
      <c r="E375" s="90" t="s">
        <v>108</v>
      </c>
      <c r="F375" s="67" t="s">
        <v>109</v>
      </c>
      <c r="G375" s="96">
        <f t="shared" si="28"/>
        <v>0</v>
      </c>
      <c r="H375" s="96">
        <f t="shared" si="29"/>
        <v>0</v>
      </c>
      <c r="I375" s="97">
        <f>+SUMIFS('CUII UE TB'!W:W,'CUII UE TB'!D:D,'Linked UE TB'!C375,'CUII UE TB'!AA:AA,TRUE)</f>
        <v>0</v>
      </c>
    </row>
    <row r="376" spans="2:9">
      <c r="B376" s="101" t="s">
        <v>411</v>
      </c>
      <c r="C376" s="76">
        <v>141728</v>
      </c>
      <c r="D376" s="89" t="s">
        <v>439</v>
      </c>
      <c r="E376" s="90" t="s">
        <v>108</v>
      </c>
      <c r="F376" s="67" t="s">
        <v>109</v>
      </c>
      <c r="G376" s="96">
        <f t="shared" si="28"/>
        <v>0</v>
      </c>
      <c r="H376" s="96">
        <f t="shared" si="29"/>
        <v>0</v>
      </c>
      <c r="I376" s="97">
        <f>+SUMIFS('CUII UE TB'!W:W,'CUII UE TB'!D:D,'Linked UE TB'!C376,'CUII UE TB'!AA:AA,TRUE)</f>
        <v>0</v>
      </c>
    </row>
    <row r="377" spans="2:9">
      <c r="B377" s="101" t="s">
        <v>411</v>
      </c>
      <c r="C377" s="76">
        <v>141729</v>
      </c>
      <c r="D377" s="89" t="s">
        <v>440</v>
      </c>
      <c r="E377" s="90" t="s">
        <v>108</v>
      </c>
      <c r="F377" s="67" t="s">
        <v>109</v>
      </c>
      <c r="G377" s="96">
        <f t="shared" si="28"/>
        <v>0</v>
      </c>
      <c r="H377" s="96">
        <f t="shared" si="29"/>
        <v>0</v>
      </c>
      <c r="I377" s="97">
        <f>+SUMIFS('CUII UE TB'!W:W,'CUII UE TB'!D:D,'Linked UE TB'!C377,'CUII UE TB'!AA:AA,TRUE)</f>
        <v>0</v>
      </c>
    </row>
    <row r="378" spans="2:9">
      <c r="B378" s="101" t="s">
        <v>411</v>
      </c>
      <c r="C378" s="76">
        <v>141732</v>
      </c>
      <c r="D378" s="89" t="s">
        <v>441</v>
      </c>
      <c r="E378" s="90" t="s">
        <v>108</v>
      </c>
      <c r="F378" s="67" t="s">
        <v>109</v>
      </c>
      <c r="G378" s="96">
        <f t="shared" si="28"/>
        <v>-6550520.4342438029</v>
      </c>
      <c r="H378" s="96">
        <f t="shared" si="29"/>
        <v>-4329132.5357561968</v>
      </c>
      <c r="I378" s="97">
        <f>+SUMIFS('CUII UE TB'!W:W,'CUII UE TB'!D:D,'Linked UE TB'!C378,'CUII UE TB'!AA:AA,TRUE)</f>
        <v>-10879652.970000001</v>
      </c>
    </row>
    <row r="379" spans="2:9">
      <c r="B379" s="101" t="s">
        <v>411</v>
      </c>
      <c r="C379" s="76">
        <v>141735</v>
      </c>
      <c r="D379" s="89" t="s">
        <v>442</v>
      </c>
      <c r="E379" s="90" t="s">
        <v>108</v>
      </c>
      <c r="F379" s="67" t="s">
        <v>109</v>
      </c>
      <c r="G379" s="96">
        <f t="shared" si="28"/>
        <v>14420.033877251424</v>
      </c>
      <c r="H379" s="96">
        <f t="shared" si="29"/>
        <v>9529.966122748574</v>
      </c>
      <c r="I379" s="97">
        <f>+SUMIFS('CUII UE TB'!W:W,'CUII UE TB'!D:D,'Linked UE TB'!C379,'CUII UE TB'!AA:AA,TRUE)</f>
        <v>23950</v>
      </c>
    </row>
    <row r="380" spans="2:9">
      <c r="B380" s="101" t="s">
        <v>411</v>
      </c>
      <c r="C380" s="76">
        <v>141736</v>
      </c>
      <c r="D380" s="89" t="s">
        <v>443</v>
      </c>
      <c r="E380" s="90" t="s">
        <v>108</v>
      </c>
      <c r="F380" s="67" t="s">
        <v>109</v>
      </c>
      <c r="G380" s="96">
        <f t="shared" si="28"/>
        <v>0</v>
      </c>
      <c r="H380" s="96">
        <f t="shared" si="29"/>
        <v>0</v>
      </c>
      <c r="I380" s="97">
        <f>+SUMIFS('CUII UE TB'!W:W,'CUII UE TB'!D:D,'Linked UE TB'!C380,'CUII UE TB'!AA:AA,TRUE)</f>
        <v>0</v>
      </c>
    </row>
    <row r="381" spans="2:9">
      <c r="B381" s="101" t="s">
        <v>411</v>
      </c>
      <c r="C381" s="76">
        <v>141737</v>
      </c>
      <c r="D381" s="89" t="s">
        <v>444</v>
      </c>
      <c r="E381" s="90" t="s">
        <v>108</v>
      </c>
      <c r="F381" s="67" t="s">
        <v>109</v>
      </c>
      <c r="G381" s="96">
        <f t="shared" ref="G381:G407" si="30">IF(E381="Actual",IF(F381=G$6,$I381,0),VLOOKUP($E381,$F$1755:$L$1761,5,FALSE)*$I381)</f>
        <v>0</v>
      </c>
      <c r="H381" s="96">
        <f t="shared" ref="H381:H407" si="31">IF(E381="Actual",IF(F381=H$6,$I381,0),VLOOKUP($E381,$F$1755:$L$1761,6,FALSE)*$I381)</f>
        <v>0</v>
      </c>
      <c r="I381" s="97">
        <f>+SUMIFS('CUII UE TB'!W:W,'CUII UE TB'!D:D,'Linked UE TB'!C381,'CUII UE TB'!AA:AA,TRUE)</f>
        <v>0</v>
      </c>
    </row>
    <row r="382" spans="2:9">
      <c r="B382" s="101" t="s">
        <v>411</v>
      </c>
      <c r="C382" s="76">
        <v>141738</v>
      </c>
      <c r="D382" s="89" t="s">
        <v>445</v>
      </c>
      <c r="E382" s="90" t="s">
        <v>108</v>
      </c>
      <c r="F382" s="67" t="s">
        <v>109</v>
      </c>
      <c r="G382" s="96">
        <f t="shared" si="30"/>
        <v>102.78262977810566</v>
      </c>
      <c r="H382" s="96">
        <f t="shared" si="31"/>
        <v>67.927370221897093</v>
      </c>
      <c r="I382" s="97">
        <f>+SUMIFS('CUII UE TB'!W:W,'CUII UE TB'!D:D,'Linked UE TB'!C382,'CUII UE TB'!AA:AA,TRUE)</f>
        <v>170.71000000000276</v>
      </c>
    </row>
    <row r="383" spans="2:9">
      <c r="B383" s="101" t="s">
        <v>411</v>
      </c>
      <c r="C383" s="76">
        <v>141739</v>
      </c>
      <c r="D383" s="89" t="s">
        <v>446</v>
      </c>
      <c r="E383" s="90" t="s">
        <v>108</v>
      </c>
      <c r="F383" s="67" t="s">
        <v>109</v>
      </c>
      <c r="G383" s="96">
        <f t="shared" si="30"/>
        <v>0</v>
      </c>
      <c r="H383" s="96">
        <f t="shared" si="31"/>
        <v>0</v>
      </c>
      <c r="I383" s="97">
        <f>+SUMIFS('CUII UE TB'!W:W,'CUII UE TB'!D:D,'Linked UE TB'!C383,'CUII UE TB'!AA:AA,TRUE)</f>
        <v>0</v>
      </c>
    </row>
    <row r="384" spans="2:9">
      <c r="B384" s="101" t="s">
        <v>411</v>
      </c>
      <c r="C384" s="76">
        <v>141740</v>
      </c>
      <c r="D384" s="89" t="s">
        <v>447</v>
      </c>
      <c r="E384" s="90" t="s">
        <v>108</v>
      </c>
      <c r="F384" s="67" t="s">
        <v>109</v>
      </c>
      <c r="G384" s="96">
        <f t="shared" si="30"/>
        <v>413287.07581977302</v>
      </c>
      <c r="H384" s="96">
        <f t="shared" si="31"/>
        <v>273134.71418022696</v>
      </c>
      <c r="I384" s="97">
        <f>+SUMIFS('CUII UE TB'!W:W,'CUII UE TB'!D:D,'Linked UE TB'!C384,'CUII UE TB'!AA:AA,TRUE)</f>
        <v>686421.79</v>
      </c>
    </row>
    <row r="385" spans="2:9">
      <c r="B385" s="101" t="s">
        <v>411</v>
      </c>
      <c r="C385" s="76">
        <v>141741</v>
      </c>
      <c r="D385" s="89" t="s">
        <v>448</v>
      </c>
      <c r="E385" s="90" t="s">
        <v>108</v>
      </c>
      <c r="F385" s="67" t="s">
        <v>109</v>
      </c>
      <c r="G385" s="96">
        <f t="shared" si="30"/>
        <v>0</v>
      </c>
      <c r="H385" s="96">
        <f t="shared" si="31"/>
        <v>0</v>
      </c>
      <c r="I385" s="97">
        <f>+SUMIFS('CUII UE TB'!W:W,'CUII UE TB'!D:D,'Linked UE TB'!C385,'CUII UE TB'!AA:AA,TRUE)</f>
        <v>0</v>
      </c>
    </row>
    <row r="386" spans="2:9">
      <c r="B386" s="101" t="s">
        <v>411</v>
      </c>
      <c r="C386" s="76">
        <v>141742</v>
      </c>
      <c r="D386" s="89" t="s">
        <v>449</v>
      </c>
      <c r="E386" s="90" t="s">
        <v>108</v>
      </c>
      <c r="F386" s="67" t="s">
        <v>109</v>
      </c>
      <c r="G386" s="96">
        <f t="shared" si="30"/>
        <v>0</v>
      </c>
      <c r="H386" s="96">
        <f t="shared" si="31"/>
        <v>0</v>
      </c>
      <c r="I386" s="97">
        <f>+SUMIFS('CUII UE TB'!W:W,'CUII UE TB'!D:D,'Linked UE TB'!C386,'CUII UE TB'!AA:AA,TRUE)</f>
        <v>0</v>
      </c>
    </row>
    <row r="387" spans="2:9">
      <c r="B387" s="101" t="s">
        <v>411</v>
      </c>
      <c r="C387" s="76">
        <v>141743</v>
      </c>
      <c r="D387" s="89" t="s">
        <v>450</v>
      </c>
      <c r="E387" s="90" t="s">
        <v>108</v>
      </c>
      <c r="F387" s="67" t="s">
        <v>109</v>
      </c>
      <c r="G387" s="96">
        <f t="shared" si="30"/>
        <v>0</v>
      </c>
      <c r="H387" s="96">
        <f t="shared" si="31"/>
        <v>0</v>
      </c>
      <c r="I387" s="97">
        <f>+SUMIFS('CUII UE TB'!W:W,'CUII UE TB'!D:D,'Linked UE TB'!C387,'CUII UE TB'!AA:AA,TRUE)</f>
        <v>0</v>
      </c>
    </row>
    <row r="388" spans="2:9">
      <c r="B388" s="101" t="s">
        <v>411</v>
      </c>
      <c r="C388" s="76">
        <v>141744</v>
      </c>
      <c r="D388" s="89" t="s">
        <v>451</v>
      </c>
      <c r="E388" s="90" t="s">
        <v>108</v>
      </c>
      <c r="F388" s="67" t="s">
        <v>109</v>
      </c>
      <c r="G388" s="96">
        <f t="shared" si="30"/>
        <v>0</v>
      </c>
      <c r="H388" s="96">
        <f t="shared" si="31"/>
        <v>0</v>
      </c>
      <c r="I388" s="97">
        <f>+SUMIFS('CUII UE TB'!W:W,'CUII UE TB'!D:D,'Linked UE TB'!C388,'CUII UE TB'!AA:AA,TRUE)</f>
        <v>0</v>
      </c>
    </row>
    <row r="389" spans="2:9">
      <c r="B389" s="101" t="s">
        <v>411</v>
      </c>
      <c r="C389" s="76">
        <v>141745</v>
      </c>
      <c r="D389" s="89" t="s">
        <v>452</v>
      </c>
      <c r="E389" s="90" t="s">
        <v>108</v>
      </c>
      <c r="F389" s="67" t="s">
        <v>109</v>
      </c>
      <c r="G389" s="96">
        <f t="shared" si="30"/>
        <v>5872.9938058833495</v>
      </c>
      <c r="H389" s="96">
        <f t="shared" si="31"/>
        <v>3881.3661941166506</v>
      </c>
      <c r="I389" s="97">
        <f>+SUMIFS('CUII UE TB'!W:W,'CUII UE TB'!D:D,'Linked UE TB'!C389,'CUII UE TB'!AA:AA,TRUE)</f>
        <v>9754.36</v>
      </c>
    </row>
    <row r="390" spans="2:9">
      <c r="B390" s="101" t="s">
        <v>411</v>
      </c>
      <c r="C390" s="76">
        <v>141746</v>
      </c>
      <c r="D390" s="89" t="s">
        <v>453</v>
      </c>
      <c r="E390" s="90" t="s">
        <v>108</v>
      </c>
      <c r="F390" s="67" t="s">
        <v>109</v>
      </c>
      <c r="G390" s="96">
        <f t="shared" si="30"/>
        <v>0</v>
      </c>
      <c r="H390" s="96">
        <f t="shared" si="31"/>
        <v>0</v>
      </c>
      <c r="I390" s="97">
        <f>+SUMIFS('CUII UE TB'!W:W,'CUII UE TB'!D:D,'Linked UE TB'!C390,'CUII UE TB'!AA:AA,TRUE)</f>
        <v>0</v>
      </c>
    </row>
    <row r="391" spans="2:9">
      <c r="B391" s="101" t="s">
        <v>411</v>
      </c>
      <c r="C391" s="76">
        <v>141748</v>
      </c>
      <c r="D391" s="89" t="s">
        <v>454</v>
      </c>
      <c r="E391" s="90" t="s">
        <v>108</v>
      </c>
      <c r="F391" s="67" t="s">
        <v>109</v>
      </c>
      <c r="G391" s="96">
        <f t="shared" si="30"/>
        <v>142011.57631934952</v>
      </c>
      <c r="H391" s="96">
        <f t="shared" si="31"/>
        <v>93853.143680650421</v>
      </c>
      <c r="I391" s="97">
        <f>+SUMIFS('CUII UE TB'!W:W,'CUII UE TB'!D:D,'Linked UE TB'!C391,'CUII UE TB'!AA:AA,TRUE)</f>
        <v>235864.71999999997</v>
      </c>
    </row>
    <row r="392" spans="2:9">
      <c r="B392" s="101" t="s">
        <v>411</v>
      </c>
      <c r="C392" s="76">
        <v>141749</v>
      </c>
      <c r="D392" s="89" t="s">
        <v>455</v>
      </c>
      <c r="E392" s="90" t="s">
        <v>108</v>
      </c>
      <c r="F392" s="67" t="s">
        <v>109</v>
      </c>
      <c r="G392" s="96">
        <f t="shared" si="30"/>
        <v>0</v>
      </c>
      <c r="H392" s="96">
        <f t="shared" si="31"/>
        <v>0</v>
      </c>
      <c r="I392" s="97">
        <f>+SUMIFS('CUII UE TB'!W:W,'CUII UE TB'!D:D,'Linked UE TB'!C392,'CUII UE TB'!AA:AA,TRUE)</f>
        <v>0</v>
      </c>
    </row>
    <row r="393" spans="2:9">
      <c r="B393" s="101" t="s">
        <v>411</v>
      </c>
      <c r="C393" s="76">
        <v>141750</v>
      </c>
      <c r="D393" s="89" t="s">
        <v>456</v>
      </c>
      <c r="E393" s="90" t="s">
        <v>108</v>
      </c>
      <c r="F393" s="67" t="s">
        <v>109</v>
      </c>
      <c r="G393" s="96">
        <f t="shared" si="30"/>
        <v>0</v>
      </c>
      <c r="H393" s="96">
        <f t="shared" si="31"/>
        <v>0</v>
      </c>
      <c r="I393" s="97">
        <f>+SUMIFS('CUII UE TB'!W:W,'CUII UE TB'!D:D,'Linked UE TB'!C393,'CUII UE TB'!AA:AA,TRUE)</f>
        <v>0</v>
      </c>
    </row>
    <row r="394" spans="2:9">
      <c r="B394" s="101" t="s">
        <v>411</v>
      </c>
      <c r="C394" s="76">
        <v>141751</v>
      </c>
      <c r="D394" s="89" t="s">
        <v>457</v>
      </c>
      <c r="E394" s="90" t="s">
        <v>108</v>
      </c>
      <c r="F394" s="67" t="s">
        <v>109</v>
      </c>
      <c r="G394" s="96">
        <f t="shared" si="30"/>
        <v>0</v>
      </c>
      <c r="H394" s="96">
        <f t="shared" si="31"/>
        <v>0</v>
      </c>
      <c r="I394" s="97">
        <f>+SUMIFS('CUII UE TB'!W:W,'CUII UE TB'!D:D,'Linked UE TB'!C394,'CUII UE TB'!AA:AA,TRUE)</f>
        <v>0</v>
      </c>
    </row>
    <row r="395" spans="2:9">
      <c r="B395" s="101" t="s">
        <v>411</v>
      </c>
      <c r="C395" s="76">
        <v>141752</v>
      </c>
      <c r="D395" s="89" t="s">
        <v>458</v>
      </c>
      <c r="E395" s="90" t="s">
        <v>108</v>
      </c>
      <c r="F395" s="67" t="s">
        <v>109</v>
      </c>
      <c r="G395" s="96">
        <f t="shared" si="30"/>
        <v>0</v>
      </c>
      <c r="H395" s="96">
        <f t="shared" si="31"/>
        <v>0</v>
      </c>
      <c r="I395" s="97">
        <f>+SUMIFS('CUII UE TB'!W:W,'CUII UE TB'!D:D,'Linked UE TB'!C395,'CUII UE TB'!AA:AA,TRUE)</f>
        <v>0</v>
      </c>
    </row>
    <row r="396" spans="2:9">
      <c r="B396" s="101" t="s">
        <v>411</v>
      </c>
      <c r="C396" s="76">
        <v>141753</v>
      </c>
      <c r="D396" s="89" t="s">
        <v>459</v>
      </c>
      <c r="E396" s="90" t="s">
        <v>108</v>
      </c>
      <c r="F396" s="67" t="s">
        <v>109</v>
      </c>
      <c r="G396" s="96">
        <f t="shared" si="30"/>
        <v>0</v>
      </c>
      <c r="H396" s="96">
        <f t="shared" si="31"/>
        <v>0</v>
      </c>
      <c r="I396" s="97">
        <f>+SUMIFS('CUII UE TB'!W:W,'CUII UE TB'!D:D,'Linked UE TB'!C396,'CUII UE TB'!AA:AA,TRUE)</f>
        <v>0</v>
      </c>
    </row>
    <row r="397" spans="2:9">
      <c r="B397" s="101" t="s">
        <v>411</v>
      </c>
      <c r="C397" s="76">
        <v>141754</v>
      </c>
      <c r="D397" s="89" t="s">
        <v>460</v>
      </c>
      <c r="E397" s="90" t="s">
        <v>108</v>
      </c>
      <c r="F397" s="67" t="s">
        <v>109</v>
      </c>
      <c r="G397" s="96">
        <f t="shared" si="30"/>
        <v>0</v>
      </c>
      <c r="H397" s="96">
        <f t="shared" si="31"/>
        <v>0</v>
      </c>
      <c r="I397" s="97">
        <f>+SUMIFS('CUII UE TB'!W:W,'CUII UE TB'!D:D,'Linked UE TB'!C397,'CUII UE TB'!AA:AA,TRUE)</f>
        <v>0</v>
      </c>
    </row>
    <row r="398" spans="2:9">
      <c r="B398" s="101" t="s">
        <v>411</v>
      </c>
      <c r="C398" s="76">
        <v>141756</v>
      </c>
      <c r="D398" s="89" t="s">
        <v>461</v>
      </c>
      <c r="E398" s="90" t="s">
        <v>108</v>
      </c>
      <c r="F398" s="67" t="s">
        <v>109</v>
      </c>
      <c r="G398" s="96">
        <f t="shared" si="30"/>
        <v>0</v>
      </c>
      <c r="H398" s="96">
        <f t="shared" si="31"/>
        <v>0</v>
      </c>
      <c r="I398" s="97">
        <f>+SUMIFS('CUII UE TB'!W:W,'CUII UE TB'!D:D,'Linked UE TB'!C398,'CUII UE TB'!AA:AA,TRUE)</f>
        <v>0</v>
      </c>
    </row>
    <row r="399" spans="2:9">
      <c r="B399" s="101" t="s">
        <v>411</v>
      </c>
      <c r="C399" s="76">
        <v>141757</v>
      </c>
      <c r="D399" s="89" t="s">
        <v>462</v>
      </c>
      <c r="E399" s="90" t="s">
        <v>108</v>
      </c>
      <c r="F399" s="67" t="s">
        <v>109</v>
      </c>
      <c r="G399" s="96">
        <f t="shared" si="30"/>
        <v>0</v>
      </c>
      <c r="H399" s="96">
        <f t="shared" si="31"/>
        <v>0</v>
      </c>
      <c r="I399" s="97">
        <f>+SUMIFS('CUII UE TB'!W:W,'CUII UE TB'!D:D,'Linked UE TB'!C399,'CUII UE TB'!AA:AA,TRUE)</f>
        <v>0</v>
      </c>
    </row>
    <row r="400" spans="2:9">
      <c r="B400" s="101" t="s">
        <v>411</v>
      </c>
      <c r="C400" s="76">
        <v>141758</v>
      </c>
      <c r="D400" s="89" t="s">
        <v>463</v>
      </c>
      <c r="E400" s="90" t="s">
        <v>108</v>
      </c>
      <c r="F400" s="67" t="s">
        <v>109</v>
      </c>
      <c r="G400" s="96">
        <f t="shared" si="30"/>
        <v>0</v>
      </c>
      <c r="H400" s="96">
        <f t="shared" si="31"/>
        <v>0</v>
      </c>
      <c r="I400" s="97">
        <f>+SUMIFS('CUII UE TB'!W:W,'CUII UE TB'!D:D,'Linked UE TB'!C400,'CUII UE TB'!AA:AA,TRUE)</f>
        <v>0</v>
      </c>
    </row>
    <row r="401" spans="1:9">
      <c r="B401" s="101" t="s">
        <v>411</v>
      </c>
      <c r="C401" s="76">
        <v>141759</v>
      </c>
      <c r="D401" s="89" t="s">
        <v>464</v>
      </c>
      <c r="E401" s="90" t="s">
        <v>108</v>
      </c>
      <c r="F401" s="67" t="s">
        <v>109</v>
      </c>
      <c r="G401" s="96">
        <f t="shared" si="30"/>
        <v>0</v>
      </c>
      <c r="H401" s="96">
        <f t="shared" si="31"/>
        <v>0</v>
      </c>
      <c r="I401" s="97">
        <f>+SUMIFS('CUII UE TB'!W:W,'CUII UE TB'!D:D,'Linked UE TB'!C401,'CUII UE TB'!AA:AA,TRUE)</f>
        <v>0</v>
      </c>
    </row>
    <row r="402" spans="1:9">
      <c r="B402" s="101" t="s">
        <v>411</v>
      </c>
      <c r="C402" s="76">
        <v>141760</v>
      </c>
      <c r="D402" s="89" t="s">
        <v>465</v>
      </c>
      <c r="E402" s="90" t="s">
        <v>108</v>
      </c>
      <c r="F402" s="67" t="s">
        <v>109</v>
      </c>
      <c r="G402" s="96">
        <f t="shared" si="30"/>
        <v>0</v>
      </c>
      <c r="H402" s="96">
        <f t="shared" si="31"/>
        <v>0</v>
      </c>
      <c r="I402" s="97">
        <f>+SUMIFS('CUII UE TB'!W:W,'CUII UE TB'!D:D,'Linked UE TB'!C402,'CUII UE TB'!AA:AA,TRUE)</f>
        <v>0</v>
      </c>
    </row>
    <row r="403" spans="1:9">
      <c r="B403" s="101" t="s">
        <v>411</v>
      </c>
      <c r="C403" s="76">
        <v>141761</v>
      </c>
      <c r="D403" s="89" t="s">
        <v>466</v>
      </c>
      <c r="E403" s="90" t="s">
        <v>108</v>
      </c>
      <c r="F403" s="67" t="s">
        <v>109</v>
      </c>
      <c r="G403" s="96">
        <f t="shared" si="30"/>
        <v>975964.43219987571</v>
      </c>
      <c r="H403" s="96">
        <f t="shared" si="31"/>
        <v>644999.03780012415</v>
      </c>
      <c r="I403" s="97">
        <f>+SUMIFS('CUII UE TB'!W:W,'CUII UE TB'!D:D,'Linked UE TB'!C403,'CUII UE TB'!AA:AA,TRUE)</f>
        <v>1620963.47</v>
      </c>
    </row>
    <row r="404" spans="1:9">
      <c r="B404" s="101" t="s">
        <v>411</v>
      </c>
      <c r="C404" s="76">
        <v>141762</v>
      </c>
      <c r="D404" s="89" t="s">
        <v>467</v>
      </c>
      <c r="E404" s="90" t="s">
        <v>108</v>
      </c>
      <c r="F404" s="67" t="s">
        <v>109</v>
      </c>
      <c r="G404" s="96">
        <f t="shared" si="30"/>
        <v>0</v>
      </c>
      <c r="H404" s="96">
        <f t="shared" si="31"/>
        <v>0</v>
      </c>
      <c r="I404" s="97">
        <f>+SUMIFS('CUII UE TB'!W:W,'CUII UE TB'!D:D,'Linked UE TB'!C404,'CUII UE TB'!AA:AA,TRUE)</f>
        <v>0</v>
      </c>
    </row>
    <row r="405" spans="1:9">
      <c r="B405" s="70" t="s">
        <v>275</v>
      </c>
      <c r="C405" s="76">
        <v>141763</v>
      </c>
      <c r="D405" s="89" t="s">
        <v>468</v>
      </c>
      <c r="E405" s="90" t="s">
        <v>108</v>
      </c>
      <c r="F405" s="67" t="s">
        <v>109</v>
      </c>
      <c r="G405" s="96">
        <f t="shared" si="30"/>
        <v>0</v>
      </c>
      <c r="H405" s="96">
        <f t="shared" si="31"/>
        <v>0</v>
      </c>
      <c r="I405" s="97">
        <f>+SUMIFS('CUII UE TB'!W:W,'CUII UE TB'!D:D,'Linked UE TB'!C405,'CUII UE TB'!AA:AA,TRUE)</f>
        <v>0</v>
      </c>
    </row>
    <row r="406" spans="1:9">
      <c r="B406" s="70" t="s">
        <v>275</v>
      </c>
      <c r="C406" s="76">
        <v>141798</v>
      </c>
      <c r="D406" s="89" t="s">
        <v>469</v>
      </c>
      <c r="E406" s="90" t="s">
        <v>108</v>
      </c>
      <c r="F406" s="67" t="s">
        <v>109</v>
      </c>
      <c r="G406" s="96">
        <f t="shared" si="30"/>
        <v>-564.68130156399695</v>
      </c>
      <c r="H406" s="96">
        <f t="shared" si="31"/>
        <v>-373.18869843599833</v>
      </c>
      <c r="I406" s="97">
        <f>+SUMIFS('CUII UE TB'!W:W,'CUII UE TB'!D:D,'Linked UE TB'!C406,'CUII UE TB'!AA:AA,TRUE)</f>
        <v>-937.86999999999534</v>
      </c>
    </row>
    <row r="407" spans="1:9">
      <c r="B407" s="70" t="s">
        <v>275</v>
      </c>
      <c r="C407" s="76">
        <v>141799</v>
      </c>
      <c r="D407" s="89" t="s">
        <v>470</v>
      </c>
      <c r="E407" s="90" t="s">
        <v>108</v>
      </c>
      <c r="F407" s="67" t="s">
        <v>109</v>
      </c>
      <c r="G407" s="96">
        <f t="shared" si="30"/>
        <v>0</v>
      </c>
      <c r="H407" s="96">
        <f t="shared" si="31"/>
        <v>0</v>
      </c>
      <c r="I407" s="97">
        <f>+SUMIFS('CUII UE TB'!W:W,'CUII UE TB'!D:D,'Linked UE TB'!C407,'CUII UE TB'!AA:AA,TRUE)</f>
        <v>0</v>
      </c>
    </row>
    <row r="408" spans="1:9">
      <c r="A408" s="70" t="s">
        <v>128</v>
      </c>
      <c r="C408" s="90" t="s">
        <v>95</v>
      </c>
      <c r="D408" s="93" t="s">
        <v>410</v>
      </c>
      <c r="E408" s="90"/>
      <c r="G408" s="228">
        <f>SUM(G349:G407)</f>
        <v>1746496.6725549093</v>
      </c>
      <c r="H408" s="228">
        <f>SUM(H349:H407)</f>
        <v>1154231.2774450902</v>
      </c>
      <c r="I408" s="229">
        <f>SUM(I349:I407)</f>
        <v>2900727.9499999974</v>
      </c>
    </row>
    <row r="409" spans="1:9">
      <c r="C409" s="76"/>
      <c r="D409" s="77"/>
      <c r="E409" s="90"/>
      <c r="G409" s="96"/>
      <c r="H409" s="96"/>
      <c r="I409" s="97"/>
    </row>
    <row r="410" spans="1:9">
      <c r="C410" s="76"/>
      <c r="D410" s="77" t="s">
        <v>471</v>
      </c>
      <c r="E410" s="90"/>
      <c r="G410" s="96"/>
      <c r="H410" s="96"/>
      <c r="I410" s="97"/>
    </row>
    <row r="411" spans="1:9">
      <c r="B411" s="70" t="s">
        <v>275</v>
      </c>
      <c r="C411" s="76">
        <v>141801</v>
      </c>
      <c r="D411" s="89" t="s">
        <v>471</v>
      </c>
      <c r="E411" s="90" t="s">
        <v>108</v>
      </c>
      <c r="F411" s="67" t="s">
        <v>109</v>
      </c>
      <c r="G411" s="96">
        <f>IF(E411="Actual",IF(F411=G$6,$I411,0),VLOOKUP($E411,$F$1755:$L$1761,5,FALSE)*$I411)</f>
        <v>0</v>
      </c>
      <c r="H411" s="96">
        <f>IF(E411="Actual",IF(F411=H$6,$I411,0),VLOOKUP($E411,$F$1755:$L$1761,6,FALSE)*$I411)</f>
        <v>0</v>
      </c>
      <c r="I411" s="97">
        <f>+SUMIFS('CUII UE TB'!W:W,'CUII UE TB'!D:D,'Linked UE TB'!C411,'CUII UE TB'!AA:AA,TRUE)</f>
        <v>0</v>
      </c>
    </row>
    <row r="412" spans="1:9">
      <c r="B412" s="70" t="s">
        <v>275</v>
      </c>
      <c r="C412" s="76">
        <v>141899</v>
      </c>
      <c r="D412" s="89" t="s">
        <v>472</v>
      </c>
      <c r="E412" s="90" t="s">
        <v>108</v>
      </c>
      <c r="F412" s="67" t="s">
        <v>109</v>
      </c>
      <c r="G412" s="96">
        <f>IF(E412="Actual",IF(F412=G$6,$I412,0),VLOOKUP($E412,$F$1755:$L$1761,5,FALSE)*$I412)</f>
        <v>0</v>
      </c>
      <c r="H412" s="96">
        <f>IF(E412="Actual",IF(F412=H$6,$I412,0),VLOOKUP($E412,$F$1755:$L$1761,6,FALSE)*$I412)</f>
        <v>0</v>
      </c>
      <c r="I412" s="97">
        <f>+SUMIFS('CUII UE TB'!W:W,'CUII UE TB'!D:D,'Linked UE TB'!C412,'CUII UE TB'!AA:AA,TRUE)</f>
        <v>0</v>
      </c>
    </row>
    <row r="413" spans="1:9">
      <c r="A413" s="70" t="s">
        <v>128</v>
      </c>
      <c r="C413" s="90" t="s">
        <v>95</v>
      </c>
      <c r="D413" s="93" t="s">
        <v>471</v>
      </c>
      <c r="E413" s="90"/>
      <c r="G413" s="228">
        <f>SUM(G411:G412)</f>
        <v>0</v>
      </c>
      <c r="H413" s="228">
        <f>SUM(H411:H412)</f>
        <v>0</v>
      </c>
      <c r="I413" s="229">
        <f>SUM(I411:I412)</f>
        <v>0</v>
      </c>
    </row>
    <row r="414" spans="1:9">
      <c r="C414" s="76"/>
      <c r="D414" s="77"/>
      <c r="E414" s="90"/>
      <c r="G414" s="96"/>
      <c r="H414" s="96"/>
      <c r="I414" s="97"/>
    </row>
    <row r="415" spans="1:9">
      <c r="C415" s="76"/>
      <c r="D415" s="77" t="s">
        <v>473</v>
      </c>
      <c r="E415" s="90"/>
      <c r="G415" s="96"/>
      <c r="H415" s="96"/>
      <c r="I415" s="97"/>
    </row>
    <row r="416" spans="1:9">
      <c r="B416" s="70" t="s">
        <v>474</v>
      </c>
      <c r="C416" s="76">
        <v>141901</v>
      </c>
      <c r="D416" s="89" t="s">
        <v>473</v>
      </c>
      <c r="E416" s="90" t="s">
        <v>108</v>
      </c>
      <c r="F416" s="67" t="s">
        <v>109</v>
      </c>
      <c r="G416" s="96">
        <f>IF(E416="Actual",IF(F416=G$6,$I416,0),VLOOKUP($E416,$F$1755:$L$1761,5,FALSE)*$I416)</f>
        <v>65881.44397899606</v>
      </c>
      <c r="H416" s="96">
        <f>IF(E416="Actual",IF(F416=H$6,$I416,0),VLOOKUP($E416,$F$1755:$L$1761,6,FALSE)*$I416)</f>
        <v>43539.976021003866</v>
      </c>
      <c r="I416" s="97">
        <f>+SUMIFS('CUII UE TB'!W:W,'CUII UE TB'!D:D,'Linked UE TB'!C416,'CUII UE TB'!AA:AA,TRUE)</f>
        <v>109421.41999999993</v>
      </c>
    </row>
    <row r="417" spans="1:9">
      <c r="B417" s="70" t="s">
        <v>474</v>
      </c>
      <c r="C417" s="76">
        <v>141999</v>
      </c>
      <c r="D417" s="89" t="s">
        <v>475</v>
      </c>
      <c r="E417" s="90" t="s">
        <v>108</v>
      </c>
      <c r="F417" s="67" t="s">
        <v>109</v>
      </c>
      <c r="G417" s="96">
        <f>IF(E417="Actual",IF(F417=G$6,$I417,0),VLOOKUP($E417,$F$1755:$L$1761,5,FALSE)*$I417)</f>
        <v>0</v>
      </c>
      <c r="H417" s="96">
        <f>IF(E417="Actual",IF(F417=H$6,$I417,0),VLOOKUP($E417,$F$1755:$L$1761,6,FALSE)*$I417)</f>
        <v>0</v>
      </c>
      <c r="I417" s="97">
        <f>+SUMIFS('CUII UE TB'!W:W,'CUII UE TB'!D:D,'Linked UE TB'!C417,'CUII UE TB'!AA:AA,TRUE)</f>
        <v>0</v>
      </c>
    </row>
    <row r="418" spans="1:9">
      <c r="A418" s="70" t="s">
        <v>128</v>
      </c>
      <c r="C418" s="90" t="s">
        <v>95</v>
      </c>
      <c r="D418" s="93" t="s">
        <v>473</v>
      </c>
      <c r="E418" s="90"/>
      <c r="G418" s="228">
        <f>SUM(G416:G417)</f>
        <v>65881.44397899606</v>
      </c>
      <c r="H418" s="228">
        <f>SUM(H416:H417)</f>
        <v>43539.976021003866</v>
      </c>
      <c r="I418" s="229">
        <f>SUM(I416:I417)</f>
        <v>109421.41999999993</v>
      </c>
    </row>
    <row r="419" spans="1:9">
      <c r="C419" s="76"/>
      <c r="D419" s="77"/>
      <c r="E419" s="90"/>
      <c r="G419" s="96"/>
      <c r="H419" s="96"/>
      <c r="I419" s="97"/>
    </row>
    <row r="420" spans="1:9">
      <c r="C420" s="76"/>
      <c r="D420" s="77" t="s">
        <v>476</v>
      </c>
      <c r="E420" s="90"/>
      <c r="G420" s="96"/>
      <c r="H420" s="96"/>
      <c r="I420" s="97"/>
    </row>
    <row r="421" spans="1:9" ht="15.75" customHeight="1">
      <c r="C421" s="76"/>
      <c r="D421" s="77"/>
      <c r="E421" s="90"/>
      <c r="G421" s="96"/>
      <c r="H421" s="96"/>
      <c r="I421" s="97"/>
    </row>
    <row r="422" spans="1:9">
      <c r="C422" s="76"/>
      <c r="D422" s="77" t="s">
        <v>477</v>
      </c>
      <c r="E422" s="90"/>
      <c r="G422" s="96"/>
      <c r="H422" s="96"/>
      <c r="I422" s="97"/>
    </row>
    <row r="423" spans="1:9">
      <c r="B423" s="70" t="s">
        <v>478</v>
      </c>
      <c r="C423" s="76">
        <v>142201</v>
      </c>
      <c r="D423" s="89" t="s">
        <v>479</v>
      </c>
      <c r="E423" s="90" t="s">
        <v>108</v>
      </c>
      <c r="F423" s="67" t="s">
        <v>109</v>
      </c>
      <c r="G423" s="96">
        <f t="shared" ref="G423:G454" si="32">IF(E423="Actual",IF(F423=G$6,$I423,0),VLOOKUP($E423,$F$1755:$L$1761,5,FALSE)*$I423)</f>
        <v>-16603.624385071431</v>
      </c>
      <c r="H423" s="96">
        <f t="shared" ref="H423:H454" si="33">IF(E423="Actual",IF(F423=H$6,$I423,0),VLOOKUP($E423,$F$1755:$L$1761,6,FALSE)*$I423)</f>
        <v>-10973.065614928579</v>
      </c>
      <c r="I423" s="97">
        <f>+SUMIFS('CUII UE TB'!W:W,'CUII UE TB'!D:D,'Linked UE TB'!C423,'CUII UE TB'!AA:AA,TRUE)</f>
        <v>-27576.69000000001</v>
      </c>
    </row>
    <row r="424" spans="1:9">
      <c r="B424" s="70" t="s">
        <v>478</v>
      </c>
      <c r="C424" s="76">
        <v>142202</v>
      </c>
      <c r="D424" s="89" t="s">
        <v>480</v>
      </c>
      <c r="E424" s="90" t="s">
        <v>108</v>
      </c>
      <c r="F424" s="67" t="s">
        <v>109</v>
      </c>
      <c r="G424" s="96">
        <f t="shared" si="32"/>
        <v>-2339.0017455818415</v>
      </c>
      <c r="H424" s="96">
        <f t="shared" si="33"/>
        <v>-1545.808254418158</v>
      </c>
      <c r="I424" s="97">
        <f>+SUMIFS('CUII UE TB'!W:W,'CUII UE TB'!D:D,'Linked UE TB'!C424,'CUII UE TB'!AA:AA,TRUE)</f>
        <v>-3884.8099999999995</v>
      </c>
    </row>
    <row r="425" spans="1:9">
      <c r="B425" s="70" t="s">
        <v>478</v>
      </c>
      <c r="C425" s="76">
        <v>142203</v>
      </c>
      <c r="D425" s="89" t="s">
        <v>481</v>
      </c>
      <c r="E425" s="90" t="s">
        <v>108</v>
      </c>
      <c r="F425" s="67" t="s">
        <v>109</v>
      </c>
      <c r="G425" s="96">
        <f t="shared" si="32"/>
        <v>-47031.792446728017</v>
      </c>
      <c r="H425" s="96">
        <f t="shared" si="33"/>
        <v>-31082.547553271976</v>
      </c>
      <c r="I425" s="97">
        <f>+SUMIFS('CUII UE TB'!W:W,'CUII UE TB'!D:D,'Linked UE TB'!C425,'CUII UE TB'!AA:AA,TRUE)</f>
        <v>-78114.34</v>
      </c>
    </row>
    <row r="426" spans="1:9">
      <c r="B426" s="70" t="s">
        <v>478</v>
      </c>
      <c r="C426" s="76">
        <v>142204</v>
      </c>
      <c r="D426" s="89" t="s">
        <v>482</v>
      </c>
      <c r="E426" s="90" t="s">
        <v>3</v>
      </c>
      <c r="F426" s="67" t="s">
        <v>2</v>
      </c>
      <c r="G426" s="96">
        <f t="shared" si="32"/>
        <v>-271616</v>
      </c>
      <c r="H426" s="96">
        <f t="shared" si="33"/>
        <v>0</v>
      </c>
      <c r="I426" s="97">
        <f>+SUMIFS('CUII UE TB'!W:W,'CUII UE TB'!D:D,'Linked UE TB'!C426,'CUII UE TB'!AA:AA,TRUE)</f>
        <v>-271616</v>
      </c>
    </row>
    <row r="427" spans="1:9">
      <c r="B427" s="70" t="s">
        <v>478</v>
      </c>
      <c r="C427" s="76">
        <v>142205</v>
      </c>
      <c r="D427" s="89" t="s">
        <v>483</v>
      </c>
      <c r="E427" s="90" t="s">
        <v>3</v>
      </c>
      <c r="F427" s="67" t="s">
        <v>2</v>
      </c>
      <c r="G427" s="96">
        <f t="shared" si="32"/>
        <v>-113331.89000000001</v>
      </c>
      <c r="H427" s="96">
        <f t="shared" si="33"/>
        <v>0</v>
      </c>
      <c r="I427" s="97">
        <f>+SUMIFS('CUII UE TB'!W:W,'CUII UE TB'!D:D,'Linked UE TB'!C427,'CUII UE TB'!AA:AA,TRUE)</f>
        <v>-113331.89000000001</v>
      </c>
    </row>
    <row r="428" spans="1:9">
      <c r="B428" s="70" t="s">
        <v>478</v>
      </c>
      <c r="C428" s="76">
        <v>142206</v>
      </c>
      <c r="D428" s="89" t="s">
        <v>485</v>
      </c>
      <c r="E428" s="90" t="s">
        <v>3</v>
      </c>
      <c r="F428" s="67" t="s">
        <v>2</v>
      </c>
      <c r="G428" s="96">
        <f t="shared" si="32"/>
        <v>-1258.3400000000001</v>
      </c>
      <c r="H428" s="96">
        <f t="shared" si="33"/>
        <v>0</v>
      </c>
      <c r="I428" s="97">
        <f>+SUMIFS('CUII UE TB'!W:W,'CUII UE TB'!D:D,'Linked UE TB'!C428,'CUII UE TB'!AA:AA,TRUE)</f>
        <v>-1258.3400000000001</v>
      </c>
    </row>
    <row r="429" spans="1:9">
      <c r="B429" s="70" t="s">
        <v>478</v>
      </c>
      <c r="C429" s="76">
        <v>142207</v>
      </c>
      <c r="D429" s="89" t="s">
        <v>486</v>
      </c>
      <c r="E429" s="90" t="s">
        <v>3</v>
      </c>
      <c r="F429" s="67" t="s">
        <v>76</v>
      </c>
      <c r="G429" s="96">
        <f t="shared" si="32"/>
        <v>0</v>
      </c>
      <c r="H429" s="96">
        <f t="shared" si="33"/>
        <v>-3394.2799999999997</v>
      </c>
      <c r="I429" s="97">
        <f>+SUMIFS('CUII UE TB'!W:W,'CUII UE TB'!D:D,'Linked UE TB'!C429,'CUII UE TB'!AA:AA,TRUE)</f>
        <v>-3394.2799999999997</v>
      </c>
    </row>
    <row r="430" spans="1:9">
      <c r="B430" s="70" t="s">
        <v>478</v>
      </c>
      <c r="C430" s="76">
        <v>142208</v>
      </c>
      <c r="D430" s="89" t="s">
        <v>487</v>
      </c>
      <c r="E430" s="90" t="s">
        <v>3</v>
      </c>
      <c r="F430" s="67" t="s">
        <v>76</v>
      </c>
      <c r="G430" s="96">
        <f t="shared" si="32"/>
        <v>0</v>
      </c>
      <c r="H430" s="96">
        <f t="shared" si="33"/>
        <v>-359811.75000000006</v>
      </c>
      <c r="I430" s="97">
        <f>+SUMIFS('CUII UE TB'!W:W,'CUII UE TB'!D:D,'Linked UE TB'!C430,'CUII UE TB'!AA:AA,TRUE)</f>
        <v>-359811.75000000006</v>
      </c>
    </row>
    <row r="431" spans="1:9">
      <c r="B431" s="70" t="s">
        <v>478</v>
      </c>
      <c r="C431" s="76">
        <v>142209</v>
      </c>
      <c r="D431" s="89" t="s">
        <v>488</v>
      </c>
      <c r="E431" s="90" t="s">
        <v>3</v>
      </c>
      <c r="F431" s="67" t="s">
        <v>76</v>
      </c>
      <c r="G431" s="96">
        <f t="shared" si="32"/>
        <v>0</v>
      </c>
      <c r="H431" s="96">
        <f t="shared" si="33"/>
        <v>-380825.41000000003</v>
      </c>
      <c r="I431" s="97">
        <f>+SUMIFS('CUII UE TB'!W:W,'CUII UE TB'!D:D,'Linked UE TB'!C431,'CUII UE TB'!AA:AA,TRUE)</f>
        <v>-380825.41000000003</v>
      </c>
    </row>
    <row r="432" spans="1:9">
      <c r="B432" s="70" t="s">
        <v>478</v>
      </c>
      <c r="C432" s="76">
        <v>142210</v>
      </c>
      <c r="D432" s="89" t="s">
        <v>489</v>
      </c>
      <c r="E432" s="90" t="s">
        <v>3</v>
      </c>
      <c r="F432" s="67" t="s">
        <v>76</v>
      </c>
      <c r="G432" s="96">
        <f t="shared" si="32"/>
        <v>0</v>
      </c>
      <c r="H432" s="96">
        <f t="shared" si="33"/>
        <v>-141.62999999999997</v>
      </c>
      <c r="I432" s="97">
        <f>+SUMIFS('CUII UE TB'!W:W,'CUII UE TB'!D:D,'Linked UE TB'!C432,'CUII UE TB'!AA:AA,TRUE)</f>
        <v>-141.62999999999997</v>
      </c>
    </row>
    <row r="433" spans="2:9">
      <c r="B433" s="70" t="s">
        <v>478</v>
      </c>
      <c r="C433" s="76">
        <v>142211</v>
      </c>
      <c r="D433" s="89" t="s">
        <v>490</v>
      </c>
      <c r="E433" s="90" t="s">
        <v>3</v>
      </c>
      <c r="F433" s="67" t="s">
        <v>76</v>
      </c>
      <c r="G433" s="96">
        <f t="shared" si="32"/>
        <v>0</v>
      </c>
      <c r="H433" s="96">
        <f t="shared" si="33"/>
        <v>0</v>
      </c>
      <c r="I433" s="97">
        <f>+SUMIFS('CUII UE TB'!W:W,'CUII UE TB'!D:D,'Linked UE TB'!C433,'CUII UE TB'!AA:AA,TRUE)</f>
        <v>0</v>
      </c>
    </row>
    <row r="434" spans="2:9">
      <c r="B434" s="70" t="s">
        <v>478</v>
      </c>
      <c r="C434" s="76">
        <v>142212</v>
      </c>
      <c r="D434" s="89" t="s">
        <v>491</v>
      </c>
      <c r="E434" s="90" t="s">
        <v>3</v>
      </c>
      <c r="F434" s="67" t="s">
        <v>299</v>
      </c>
      <c r="G434" s="96">
        <f t="shared" si="32"/>
        <v>0</v>
      </c>
      <c r="H434" s="96">
        <f t="shared" si="33"/>
        <v>0</v>
      </c>
      <c r="I434" s="97">
        <f>+SUMIFS('CUII UE TB'!W:W,'CUII UE TB'!D:D,'Linked UE TB'!C434,'CUII UE TB'!AA:AA,TRUE)</f>
        <v>0</v>
      </c>
    </row>
    <row r="435" spans="2:9">
      <c r="B435" s="70" t="s">
        <v>478</v>
      </c>
      <c r="C435" s="76">
        <v>142213</v>
      </c>
      <c r="D435" s="89" t="s">
        <v>492</v>
      </c>
      <c r="E435" s="90" t="s">
        <v>3</v>
      </c>
      <c r="F435" s="67" t="s">
        <v>299</v>
      </c>
      <c r="G435" s="96">
        <f t="shared" si="32"/>
        <v>0</v>
      </c>
      <c r="H435" s="96">
        <f t="shared" si="33"/>
        <v>0</v>
      </c>
      <c r="I435" s="97">
        <f>+SUMIFS('CUII UE TB'!W:W,'CUII UE TB'!D:D,'Linked UE TB'!C435,'CUII UE TB'!AA:AA,TRUE)</f>
        <v>0</v>
      </c>
    </row>
    <row r="436" spans="2:9">
      <c r="B436" s="70" t="s">
        <v>478</v>
      </c>
      <c r="C436" s="76">
        <v>142214</v>
      </c>
      <c r="D436" s="89" t="s">
        <v>493</v>
      </c>
      <c r="E436" s="90" t="s">
        <v>3</v>
      </c>
      <c r="F436" s="67" t="s">
        <v>299</v>
      </c>
      <c r="G436" s="96">
        <f t="shared" si="32"/>
        <v>0</v>
      </c>
      <c r="H436" s="96">
        <f t="shared" si="33"/>
        <v>0</v>
      </c>
      <c r="I436" s="97">
        <f>+SUMIFS('CUII UE TB'!W:W,'CUII UE TB'!D:D,'Linked UE TB'!C436,'CUII UE TB'!AA:AA,TRUE)</f>
        <v>0</v>
      </c>
    </row>
    <row r="437" spans="2:9">
      <c r="B437" s="70" t="s">
        <v>478</v>
      </c>
      <c r="C437" s="76">
        <v>142215</v>
      </c>
      <c r="D437" s="89" t="s">
        <v>494</v>
      </c>
      <c r="E437" s="90" t="s">
        <v>3</v>
      </c>
      <c r="F437" s="67" t="s">
        <v>299</v>
      </c>
      <c r="G437" s="96">
        <f t="shared" si="32"/>
        <v>0</v>
      </c>
      <c r="H437" s="96">
        <f t="shared" si="33"/>
        <v>0</v>
      </c>
      <c r="I437" s="97">
        <f>+SUMIFS('CUII UE TB'!W:W,'CUII UE TB'!D:D,'Linked UE TB'!C437,'CUII UE TB'!AA:AA,TRUE)</f>
        <v>0</v>
      </c>
    </row>
    <row r="438" spans="2:9">
      <c r="B438" s="70" t="s">
        <v>478</v>
      </c>
      <c r="C438" s="76">
        <v>142216</v>
      </c>
      <c r="D438" s="89" t="s">
        <v>495</v>
      </c>
      <c r="E438" s="90" t="s">
        <v>108</v>
      </c>
      <c r="F438" s="67" t="s">
        <v>109</v>
      </c>
      <c r="G438" s="96">
        <f t="shared" si="32"/>
        <v>0</v>
      </c>
      <c r="H438" s="96">
        <f t="shared" si="33"/>
        <v>0</v>
      </c>
      <c r="I438" s="97">
        <f>+SUMIFS('CUII UE TB'!W:W,'CUII UE TB'!D:D,'Linked UE TB'!C438,'CUII UE TB'!AA:AA,TRUE)</f>
        <v>0</v>
      </c>
    </row>
    <row r="439" spans="2:9">
      <c r="B439" s="70" t="s">
        <v>478</v>
      </c>
      <c r="C439" s="76">
        <v>142217</v>
      </c>
      <c r="D439" s="89" t="s">
        <v>496</v>
      </c>
      <c r="E439" s="90" t="s">
        <v>108</v>
      </c>
      <c r="F439" s="67" t="s">
        <v>109</v>
      </c>
      <c r="G439" s="96">
        <f t="shared" si="32"/>
        <v>0</v>
      </c>
      <c r="H439" s="96">
        <f t="shared" si="33"/>
        <v>0</v>
      </c>
      <c r="I439" s="97">
        <f>+SUMIFS('CUII UE TB'!W:W,'CUII UE TB'!D:D,'Linked UE TB'!C439,'CUII UE TB'!AA:AA,TRUE)</f>
        <v>0</v>
      </c>
    </row>
    <row r="440" spans="2:9">
      <c r="B440" s="70" t="s">
        <v>478</v>
      </c>
      <c r="C440" s="76">
        <v>142218</v>
      </c>
      <c r="D440" s="89" t="s">
        <v>497</v>
      </c>
      <c r="E440" s="90" t="s">
        <v>108</v>
      </c>
      <c r="F440" s="67" t="s">
        <v>109</v>
      </c>
      <c r="G440" s="96">
        <f t="shared" si="32"/>
        <v>0</v>
      </c>
      <c r="H440" s="96">
        <f t="shared" si="33"/>
        <v>0</v>
      </c>
      <c r="I440" s="97">
        <f>+SUMIFS('CUII UE TB'!W:W,'CUII UE TB'!D:D,'Linked UE TB'!C440,'CUII UE TB'!AA:AA,TRUE)</f>
        <v>0</v>
      </c>
    </row>
    <row r="441" spans="2:9">
      <c r="B441" s="70" t="s">
        <v>478</v>
      </c>
      <c r="C441" s="76">
        <v>142219</v>
      </c>
      <c r="D441" s="89" t="s">
        <v>498</v>
      </c>
      <c r="E441" s="90" t="s">
        <v>108</v>
      </c>
      <c r="F441" s="67" t="s">
        <v>109</v>
      </c>
      <c r="G441" s="96">
        <f t="shared" si="32"/>
        <v>0</v>
      </c>
      <c r="H441" s="96">
        <f t="shared" si="33"/>
        <v>0</v>
      </c>
      <c r="I441" s="97">
        <f>+SUMIFS('CUII UE TB'!W:W,'CUII UE TB'!D:D,'Linked UE TB'!C441,'CUII UE TB'!AA:AA,TRUE)</f>
        <v>0</v>
      </c>
    </row>
    <row r="442" spans="2:9">
      <c r="B442" s="70" t="s">
        <v>478</v>
      </c>
      <c r="C442" s="76">
        <v>142220</v>
      </c>
      <c r="D442" s="89" t="s">
        <v>499</v>
      </c>
      <c r="E442" s="90" t="s">
        <v>108</v>
      </c>
      <c r="F442" s="67" t="s">
        <v>109</v>
      </c>
      <c r="G442" s="96">
        <f t="shared" si="32"/>
        <v>-13501.17968516745</v>
      </c>
      <c r="H442" s="96">
        <f t="shared" si="33"/>
        <v>-8922.7103148326169</v>
      </c>
      <c r="I442" s="97">
        <f>+SUMIFS('CUII UE TB'!W:W,'CUII UE TB'!D:D,'Linked UE TB'!C442,'CUII UE TB'!AA:AA,TRUE)</f>
        <v>-22423.890000000069</v>
      </c>
    </row>
    <row r="443" spans="2:9">
      <c r="B443" s="70" t="s">
        <v>478</v>
      </c>
      <c r="C443" s="76">
        <v>142221</v>
      </c>
      <c r="D443" s="89" t="s">
        <v>500</v>
      </c>
      <c r="E443" s="90" t="s">
        <v>3</v>
      </c>
      <c r="F443" s="67" t="s">
        <v>2</v>
      </c>
      <c r="G443" s="96">
        <f t="shared" si="32"/>
        <v>0</v>
      </c>
      <c r="H443" s="96">
        <f t="shared" si="33"/>
        <v>0</v>
      </c>
      <c r="I443" s="97">
        <f>+SUMIFS('CUII UE TB'!W:W,'CUII UE TB'!D:D,'Linked UE TB'!C443,'CUII UE TB'!AA:AA,TRUE)</f>
        <v>0</v>
      </c>
    </row>
    <row r="444" spans="2:9">
      <c r="B444" s="70" t="s">
        <v>478</v>
      </c>
      <c r="C444" s="76">
        <v>142222</v>
      </c>
      <c r="D444" s="89" t="s">
        <v>501</v>
      </c>
      <c r="E444" s="90" t="s">
        <v>3</v>
      </c>
      <c r="F444" s="67" t="s">
        <v>2</v>
      </c>
      <c r="G444" s="96">
        <f t="shared" si="32"/>
        <v>0</v>
      </c>
      <c r="H444" s="96">
        <f t="shared" si="33"/>
        <v>0</v>
      </c>
      <c r="I444" s="97">
        <f>+SUMIFS('CUII UE TB'!W:W,'CUII UE TB'!D:D,'Linked UE TB'!C444,'CUII UE TB'!AA:AA,TRUE)</f>
        <v>0</v>
      </c>
    </row>
    <row r="445" spans="2:9">
      <c r="B445" s="70" t="s">
        <v>478</v>
      </c>
      <c r="C445" s="76">
        <v>142223</v>
      </c>
      <c r="D445" s="89" t="s">
        <v>502</v>
      </c>
      <c r="E445" s="90" t="s">
        <v>3</v>
      </c>
      <c r="F445" s="67" t="s">
        <v>2</v>
      </c>
      <c r="G445" s="96">
        <f t="shared" si="32"/>
        <v>-466336.94999999995</v>
      </c>
      <c r="H445" s="96">
        <f t="shared" si="33"/>
        <v>0</v>
      </c>
      <c r="I445" s="97">
        <f>+SUMIFS('CUII UE TB'!W:W,'CUII UE TB'!D:D,'Linked UE TB'!C445,'CUII UE TB'!AA:AA,TRUE)</f>
        <v>-466336.94999999995</v>
      </c>
    </row>
    <row r="446" spans="2:9">
      <c r="B446" s="70" t="s">
        <v>478</v>
      </c>
      <c r="C446" s="76">
        <v>142224</v>
      </c>
      <c r="D446" s="89" t="s">
        <v>503</v>
      </c>
      <c r="E446" s="90" t="s">
        <v>3</v>
      </c>
      <c r="F446" s="67" t="s">
        <v>2</v>
      </c>
      <c r="G446" s="96">
        <f t="shared" si="32"/>
        <v>0</v>
      </c>
      <c r="H446" s="96">
        <f t="shared" si="33"/>
        <v>0</v>
      </c>
      <c r="I446" s="97">
        <f>+SUMIFS('CUII UE TB'!W:W,'CUII UE TB'!D:D,'Linked UE TB'!C446,'CUII UE TB'!AA:AA,TRUE)</f>
        <v>0</v>
      </c>
    </row>
    <row r="447" spans="2:9">
      <c r="B447" s="70" t="s">
        <v>478</v>
      </c>
      <c r="C447" s="76">
        <v>142225</v>
      </c>
      <c r="D447" s="89" t="s">
        <v>504</v>
      </c>
      <c r="E447" s="90" t="s">
        <v>3</v>
      </c>
      <c r="F447" s="67" t="s">
        <v>2</v>
      </c>
      <c r="G447" s="96">
        <f t="shared" si="32"/>
        <v>-7017.8</v>
      </c>
      <c r="H447" s="96">
        <f t="shared" si="33"/>
        <v>0</v>
      </c>
      <c r="I447" s="97">
        <f>+SUMIFS('CUII UE TB'!W:W,'CUII UE TB'!D:D,'Linked UE TB'!C447,'CUII UE TB'!AA:AA,TRUE)</f>
        <v>-7017.8</v>
      </c>
    </row>
    <row r="448" spans="2:9">
      <c r="B448" s="70" t="s">
        <v>478</v>
      </c>
      <c r="C448" s="76">
        <v>142226</v>
      </c>
      <c r="D448" s="89" t="s">
        <v>505</v>
      </c>
      <c r="E448" s="90" t="s">
        <v>3</v>
      </c>
      <c r="F448" s="67" t="s">
        <v>2</v>
      </c>
      <c r="G448" s="96">
        <f t="shared" si="32"/>
        <v>-422.46</v>
      </c>
      <c r="H448" s="96">
        <f t="shared" si="33"/>
        <v>0</v>
      </c>
      <c r="I448" s="97">
        <f>+SUMIFS('CUII UE TB'!W:W,'CUII UE TB'!D:D,'Linked UE TB'!C448,'CUII UE TB'!AA:AA,TRUE)</f>
        <v>-422.46</v>
      </c>
    </row>
    <row r="449" spans="2:9">
      <c r="B449" s="70" t="s">
        <v>478</v>
      </c>
      <c r="C449" s="76">
        <v>142227</v>
      </c>
      <c r="D449" s="89" t="s">
        <v>506</v>
      </c>
      <c r="E449" s="90" t="s">
        <v>3</v>
      </c>
      <c r="F449" s="67" t="s">
        <v>2</v>
      </c>
      <c r="G449" s="96">
        <f t="shared" si="32"/>
        <v>42383.880000000005</v>
      </c>
      <c r="H449" s="96">
        <f t="shared" si="33"/>
        <v>0</v>
      </c>
      <c r="I449" s="97">
        <f>+SUMIFS('CUII UE TB'!W:W,'CUII UE TB'!D:D,'Linked UE TB'!C449,'CUII UE TB'!AA:AA,TRUE)</f>
        <v>42383.880000000005</v>
      </c>
    </row>
    <row r="450" spans="2:9">
      <c r="B450" s="70" t="s">
        <v>478</v>
      </c>
      <c r="C450" s="76">
        <v>142228</v>
      </c>
      <c r="D450" s="89" t="s">
        <v>507</v>
      </c>
      <c r="E450" s="90" t="s">
        <v>3</v>
      </c>
      <c r="F450" s="67" t="s">
        <v>2</v>
      </c>
      <c r="G450" s="96">
        <f t="shared" si="32"/>
        <v>-225656.98</v>
      </c>
      <c r="H450" s="96">
        <f t="shared" si="33"/>
        <v>0</v>
      </c>
      <c r="I450" s="97">
        <f>+SUMIFS('CUII UE TB'!W:W,'CUII UE TB'!D:D,'Linked UE TB'!C450,'CUII UE TB'!AA:AA,TRUE)</f>
        <v>-225656.98</v>
      </c>
    </row>
    <row r="451" spans="2:9">
      <c r="B451" s="70" t="s">
        <v>478</v>
      </c>
      <c r="C451" s="76">
        <v>142229</v>
      </c>
      <c r="D451" s="89" t="s">
        <v>508</v>
      </c>
      <c r="E451" s="90" t="s">
        <v>3</v>
      </c>
      <c r="F451" s="67" t="s">
        <v>2</v>
      </c>
      <c r="G451" s="96">
        <f t="shared" si="32"/>
        <v>55434.670000000013</v>
      </c>
      <c r="H451" s="96">
        <f t="shared" si="33"/>
        <v>0</v>
      </c>
      <c r="I451" s="97">
        <f>+SUMIFS('CUII UE TB'!W:W,'CUII UE TB'!D:D,'Linked UE TB'!C451,'CUII UE TB'!AA:AA,TRUE)</f>
        <v>55434.670000000013</v>
      </c>
    </row>
    <row r="452" spans="2:9">
      <c r="B452" s="70" t="s">
        <v>478</v>
      </c>
      <c r="C452" s="76">
        <v>142230</v>
      </c>
      <c r="D452" s="89" t="s">
        <v>509</v>
      </c>
      <c r="E452" s="90" t="s">
        <v>3</v>
      </c>
      <c r="F452" s="67" t="s">
        <v>2</v>
      </c>
      <c r="G452" s="96">
        <f t="shared" si="32"/>
        <v>-46507.120000000024</v>
      </c>
      <c r="H452" s="96">
        <f t="shared" si="33"/>
        <v>0</v>
      </c>
      <c r="I452" s="97">
        <f>+SUMIFS('CUII UE TB'!W:W,'CUII UE TB'!D:D,'Linked UE TB'!C452,'CUII UE TB'!AA:AA,TRUE)</f>
        <v>-46507.120000000024</v>
      </c>
    </row>
    <row r="453" spans="2:9">
      <c r="B453" s="70" t="s">
        <v>478</v>
      </c>
      <c r="C453" s="76">
        <v>142231</v>
      </c>
      <c r="D453" s="89" t="s">
        <v>511</v>
      </c>
      <c r="E453" s="90" t="s">
        <v>3</v>
      </c>
      <c r="F453" s="67" t="s">
        <v>2</v>
      </c>
      <c r="G453" s="96">
        <f t="shared" si="32"/>
        <v>-313231.37000000005</v>
      </c>
      <c r="H453" s="96">
        <f t="shared" si="33"/>
        <v>0</v>
      </c>
      <c r="I453" s="97">
        <f>+SUMIFS('CUII UE TB'!W:W,'CUII UE TB'!D:D,'Linked UE TB'!C453,'CUII UE TB'!AA:AA,TRUE)</f>
        <v>-313231.37000000005</v>
      </c>
    </row>
    <row r="454" spans="2:9">
      <c r="B454" s="70" t="s">
        <v>478</v>
      </c>
      <c r="C454" s="76">
        <v>142232</v>
      </c>
      <c r="D454" s="89" t="s">
        <v>512</v>
      </c>
      <c r="E454" s="90" t="s">
        <v>3</v>
      </c>
      <c r="F454" s="67" t="s">
        <v>2</v>
      </c>
      <c r="G454" s="96">
        <f t="shared" si="32"/>
        <v>-929940.13</v>
      </c>
      <c r="H454" s="96">
        <f t="shared" si="33"/>
        <v>0</v>
      </c>
      <c r="I454" s="97">
        <f>+SUMIFS('CUII UE TB'!W:W,'CUII UE TB'!D:D,'Linked UE TB'!C454,'CUII UE TB'!AA:AA,TRUE)</f>
        <v>-929940.13</v>
      </c>
    </row>
    <row r="455" spans="2:9">
      <c r="B455" s="70" t="s">
        <v>478</v>
      </c>
      <c r="C455" s="76">
        <v>142233</v>
      </c>
      <c r="D455" s="89" t="s">
        <v>513</v>
      </c>
      <c r="E455" s="90" t="s">
        <v>3</v>
      </c>
      <c r="F455" s="67" t="s">
        <v>2</v>
      </c>
      <c r="G455" s="96">
        <f t="shared" ref="G455:G486" si="34">IF(E455="Actual",IF(F455=G$6,$I455,0),VLOOKUP($E455,$F$1755:$L$1761,5,FALSE)*$I455)</f>
        <v>-342093.69999999995</v>
      </c>
      <c r="H455" s="96">
        <f t="shared" ref="H455:H486" si="35">IF(E455="Actual",IF(F455=H$6,$I455,0),VLOOKUP($E455,$F$1755:$L$1761,6,FALSE)*$I455)</f>
        <v>0</v>
      </c>
      <c r="I455" s="97">
        <f>+SUMIFS('CUII UE TB'!W:W,'CUII UE TB'!D:D,'Linked UE TB'!C455,'CUII UE TB'!AA:AA,TRUE)</f>
        <v>-342093.69999999995</v>
      </c>
    </row>
    <row r="456" spans="2:9">
      <c r="B456" s="70" t="s">
        <v>478</v>
      </c>
      <c r="C456" s="76">
        <v>142234</v>
      </c>
      <c r="D456" s="89" t="s">
        <v>514</v>
      </c>
      <c r="E456" s="90" t="s">
        <v>3</v>
      </c>
      <c r="F456" s="67" t="s">
        <v>2</v>
      </c>
      <c r="G456" s="96">
        <f t="shared" si="34"/>
        <v>-301936.31999999995</v>
      </c>
      <c r="H456" s="96">
        <f t="shared" si="35"/>
        <v>0</v>
      </c>
      <c r="I456" s="97">
        <f>+SUMIFS('CUII UE TB'!W:W,'CUII UE TB'!D:D,'Linked UE TB'!C456,'CUII UE TB'!AA:AA,TRUE)</f>
        <v>-301936.31999999995</v>
      </c>
    </row>
    <row r="457" spans="2:9">
      <c r="B457" s="70" t="s">
        <v>478</v>
      </c>
      <c r="C457" s="76">
        <v>142235</v>
      </c>
      <c r="D457" s="89" t="s">
        <v>516</v>
      </c>
      <c r="E457" s="90" t="s">
        <v>3</v>
      </c>
      <c r="F457" s="67" t="s">
        <v>2</v>
      </c>
      <c r="G457" s="96">
        <f t="shared" si="34"/>
        <v>-16529.22</v>
      </c>
      <c r="H457" s="96">
        <f t="shared" si="35"/>
        <v>0</v>
      </c>
      <c r="I457" s="97">
        <f>+SUMIFS('CUII UE TB'!W:W,'CUII UE TB'!D:D,'Linked UE TB'!C457,'CUII UE TB'!AA:AA,TRUE)</f>
        <v>-16529.22</v>
      </c>
    </row>
    <row r="458" spans="2:9">
      <c r="B458" s="70" t="s">
        <v>478</v>
      </c>
      <c r="C458" s="76">
        <v>142236</v>
      </c>
      <c r="D458" s="89" t="s">
        <v>517</v>
      </c>
      <c r="E458" s="90" t="s">
        <v>3</v>
      </c>
      <c r="F458" s="67" t="s">
        <v>2</v>
      </c>
      <c r="G458" s="96">
        <f t="shared" si="34"/>
        <v>-96887.23000000001</v>
      </c>
      <c r="H458" s="96">
        <f t="shared" si="35"/>
        <v>0</v>
      </c>
      <c r="I458" s="97">
        <f>+SUMIFS('CUII UE TB'!W:W,'CUII UE TB'!D:D,'Linked UE TB'!C458,'CUII UE TB'!AA:AA,TRUE)</f>
        <v>-96887.23000000001</v>
      </c>
    </row>
    <row r="459" spans="2:9">
      <c r="B459" s="70" t="s">
        <v>478</v>
      </c>
      <c r="C459" s="76">
        <v>142237</v>
      </c>
      <c r="D459" s="89" t="s">
        <v>518</v>
      </c>
      <c r="E459" s="90" t="s">
        <v>3</v>
      </c>
      <c r="F459" s="67" t="s">
        <v>2</v>
      </c>
      <c r="G459" s="96">
        <f t="shared" si="34"/>
        <v>-69.600000000000136</v>
      </c>
      <c r="H459" s="96">
        <f t="shared" si="35"/>
        <v>0</v>
      </c>
      <c r="I459" s="97">
        <f>+SUMIFS('CUII UE TB'!W:W,'CUII UE TB'!D:D,'Linked UE TB'!C459,'CUII UE TB'!AA:AA,TRUE)</f>
        <v>-69.600000000000136</v>
      </c>
    </row>
    <row r="460" spans="2:9">
      <c r="B460" s="70" t="s">
        <v>478</v>
      </c>
      <c r="C460" s="76">
        <v>142238</v>
      </c>
      <c r="D460" s="89" t="s">
        <v>519</v>
      </c>
      <c r="E460" s="90" t="s">
        <v>3</v>
      </c>
      <c r="F460" s="67" t="s">
        <v>76</v>
      </c>
      <c r="G460" s="96">
        <f t="shared" si="34"/>
        <v>0</v>
      </c>
      <c r="H460" s="96">
        <f t="shared" si="35"/>
        <v>0</v>
      </c>
      <c r="I460" s="97">
        <f>+SUMIFS('CUII UE TB'!W:W,'CUII UE TB'!D:D,'Linked UE TB'!C460,'CUII UE TB'!AA:AA,TRUE)</f>
        <v>0</v>
      </c>
    </row>
    <row r="461" spans="2:9">
      <c r="B461" s="70" t="s">
        <v>478</v>
      </c>
      <c r="C461" s="76">
        <v>142239</v>
      </c>
      <c r="D461" s="89" t="s">
        <v>520</v>
      </c>
      <c r="E461" s="90" t="s">
        <v>3</v>
      </c>
      <c r="F461" s="67" t="s">
        <v>76</v>
      </c>
      <c r="G461" s="96">
        <f t="shared" si="34"/>
        <v>0</v>
      </c>
      <c r="H461" s="96">
        <f t="shared" si="35"/>
        <v>0</v>
      </c>
      <c r="I461" s="97">
        <f>+SUMIFS('CUII UE TB'!W:W,'CUII UE TB'!D:D,'Linked UE TB'!C461,'CUII UE TB'!AA:AA,TRUE)</f>
        <v>0</v>
      </c>
    </row>
    <row r="462" spans="2:9">
      <c r="B462" s="70" t="s">
        <v>478</v>
      </c>
      <c r="C462" s="76">
        <v>142240</v>
      </c>
      <c r="D462" s="89" t="s">
        <v>521</v>
      </c>
      <c r="E462" s="90" t="s">
        <v>3</v>
      </c>
      <c r="F462" s="67" t="s">
        <v>76</v>
      </c>
      <c r="G462" s="96">
        <f t="shared" si="34"/>
        <v>0</v>
      </c>
      <c r="H462" s="96">
        <f t="shared" si="35"/>
        <v>-15250.300000000003</v>
      </c>
      <c r="I462" s="97">
        <f>+SUMIFS('CUII UE TB'!W:W,'CUII UE TB'!D:D,'Linked UE TB'!C462,'CUII UE TB'!AA:AA,TRUE)</f>
        <v>-15250.300000000003</v>
      </c>
    </row>
    <row r="463" spans="2:9">
      <c r="B463" s="70" t="s">
        <v>478</v>
      </c>
      <c r="C463" s="76">
        <v>142241</v>
      </c>
      <c r="D463" s="89" t="s">
        <v>522</v>
      </c>
      <c r="E463" s="90" t="s">
        <v>3</v>
      </c>
      <c r="F463" s="67" t="s">
        <v>76</v>
      </c>
      <c r="G463" s="96">
        <f t="shared" si="34"/>
        <v>0</v>
      </c>
      <c r="H463" s="96">
        <f t="shared" si="35"/>
        <v>-1941733.9200000002</v>
      </c>
      <c r="I463" s="97">
        <f>+SUMIFS('CUII UE TB'!W:W,'CUII UE TB'!D:D,'Linked UE TB'!C463,'CUII UE TB'!AA:AA,TRUE)</f>
        <v>-1941733.9200000002</v>
      </c>
    </row>
    <row r="464" spans="2:9">
      <c r="B464" s="70" t="s">
        <v>478</v>
      </c>
      <c r="C464" s="76">
        <v>142242</v>
      </c>
      <c r="D464" s="89" t="s">
        <v>523</v>
      </c>
      <c r="E464" s="90" t="s">
        <v>3</v>
      </c>
      <c r="F464" s="67" t="s">
        <v>76</v>
      </c>
      <c r="G464" s="96">
        <f t="shared" si="34"/>
        <v>0</v>
      </c>
      <c r="H464" s="96">
        <f t="shared" si="35"/>
        <v>-1953473.6799999997</v>
      </c>
      <c r="I464" s="97">
        <f>+SUMIFS('CUII UE TB'!W:W,'CUII UE TB'!D:D,'Linked UE TB'!C464,'CUII UE TB'!AA:AA,TRUE)</f>
        <v>-1953473.6799999997</v>
      </c>
    </row>
    <row r="465" spans="2:9">
      <c r="B465" s="70" t="s">
        <v>478</v>
      </c>
      <c r="C465" s="76">
        <v>142243</v>
      </c>
      <c r="D465" s="89" t="s">
        <v>525</v>
      </c>
      <c r="E465" s="90" t="s">
        <v>3</v>
      </c>
      <c r="F465" s="67" t="s">
        <v>76</v>
      </c>
      <c r="G465" s="96">
        <f t="shared" si="34"/>
        <v>0</v>
      </c>
      <c r="H465" s="96">
        <f t="shared" si="35"/>
        <v>-86478.84</v>
      </c>
      <c r="I465" s="97">
        <f>+SUMIFS('CUII UE TB'!W:W,'CUII UE TB'!D:D,'Linked UE TB'!C465,'CUII UE TB'!AA:AA,TRUE)</f>
        <v>-86478.84</v>
      </c>
    </row>
    <row r="466" spans="2:9">
      <c r="B466" s="70" t="s">
        <v>478</v>
      </c>
      <c r="C466" s="76">
        <v>142244</v>
      </c>
      <c r="D466" s="89" t="s">
        <v>526</v>
      </c>
      <c r="E466" s="90" t="s">
        <v>3</v>
      </c>
      <c r="F466" s="67" t="s">
        <v>76</v>
      </c>
      <c r="G466" s="96">
        <f t="shared" si="34"/>
        <v>0</v>
      </c>
      <c r="H466" s="96">
        <f t="shared" si="35"/>
        <v>-7069.7800000000025</v>
      </c>
      <c r="I466" s="97">
        <f>+SUMIFS('CUII UE TB'!W:W,'CUII UE TB'!D:D,'Linked UE TB'!C466,'CUII UE TB'!AA:AA,TRUE)</f>
        <v>-7069.7800000000025</v>
      </c>
    </row>
    <row r="467" spans="2:9">
      <c r="B467" s="70" t="s">
        <v>478</v>
      </c>
      <c r="C467" s="76">
        <v>142245</v>
      </c>
      <c r="D467" s="89" t="s">
        <v>527</v>
      </c>
      <c r="E467" s="90" t="s">
        <v>3</v>
      </c>
      <c r="F467" s="67" t="s">
        <v>76</v>
      </c>
      <c r="G467" s="96">
        <f t="shared" si="34"/>
        <v>0</v>
      </c>
      <c r="H467" s="96">
        <f t="shared" si="35"/>
        <v>-3395.64</v>
      </c>
      <c r="I467" s="97">
        <f>+SUMIFS('CUII UE TB'!W:W,'CUII UE TB'!D:D,'Linked UE TB'!C467,'CUII UE TB'!AA:AA,TRUE)</f>
        <v>-3395.64</v>
      </c>
    </row>
    <row r="468" spans="2:9">
      <c r="B468" s="70" t="s">
        <v>478</v>
      </c>
      <c r="C468" s="76">
        <v>142246</v>
      </c>
      <c r="D468" s="89" t="s">
        <v>528</v>
      </c>
      <c r="E468" s="90" t="s">
        <v>3</v>
      </c>
      <c r="F468" s="67" t="s">
        <v>76</v>
      </c>
      <c r="G468" s="96">
        <f t="shared" si="34"/>
        <v>0</v>
      </c>
      <c r="H468" s="96">
        <f t="shared" si="35"/>
        <v>-4647.3700000000008</v>
      </c>
      <c r="I468" s="97">
        <f>+SUMIFS('CUII UE TB'!W:W,'CUII UE TB'!D:D,'Linked UE TB'!C468,'CUII UE TB'!AA:AA,TRUE)</f>
        <v>-4647.3700000000008</v>
      </c>
    </row>
    <row r="469" spans="2:9">
      <c r="B469" s="70" t="s">
        <v>478</v>
      </c>
      <c r="C469" s="76">
        <v>142247</v>
      </c>
      <c r="D469" s="89" t="s">
        <v>529</v>
      </c>
      <c r="E469" s="90" t="s">
        <v>3</v>
      </c>
      <c r="F469" s="67" t="s">
        <v>76</v>
      </c>
      <c r="G469" s="96">
        <f t="shared" si="34"/>
        <v>0</v>
      </c>
      <c r="H469" s="96">
        <f t="shared" si="35"/>
        <v>-422.53999999999996</v>
      </c>
      <c r="I469" s="97">
        <f>+SUMIFS('CUII UE TB'!W:W,'CUII UE TB'!D:D,'Linked UE TB'!C469,'CUII UE TB'!AA:AA,TRUE)</f>
        <v>-422.53999999999996</v>
      </c>
    </row>
    <row r="470" spans="2:9">
      <c r="B470" s="70" t="s">
        <v>478</v>
      </c>
      <c r="C470" s="76">
        <v>142248</v>
      </c>
      <c r="D470" s="89" t="s">
        <v>530</v>
      </c>
      <c r="E470" s="90" t="s">
        <v>3</v>
      </c>
      <c r="F470" s="67" t="s">
        <v>76</v>
      </c>
      <c r="G470" s="96">
        <f t="shared" si="34"/>
        <v>0</v>
      </c>
      <c r="H470" s="96">
        <f t="shared" si="35"/>
        <v>0</v>
      </c>
      <c r="I470" s="97">
        <f>+SUMIFS('CUII UE TB'!W:W,'CUII UE TB'!D:D,'Linked UE TB'!C470,'CUII UE TB'!AA:AA,TRUE)</f>
        <v>0</v>
      </c>
    </row>
    <row r="471" spans="2:9">
      <c r="B471" s="70" t="s">
        <v>478</v>
      </c>
      <c r="C471" s="76">
        <v>142249</v>
      </c>
      <c r="D471" s="89" t="s">
        <v>531</v>
      </c>
      <c r="E471" s="90" t="s">
        <v>3</v>
      </c>
      <c r="F471" s="67" t="s">
        <v>76</v>
      </c>
      <c r="G471" s="96">
        <f t="shared" si="34"/>
        <v>0</v>
      </c>
      <c r="H471" s="96">
        <f t="shared" si="35"/>
        <v>18153.020000000011</v>
      </c>
      <c r="I471" s="97">
        <f>+SUMIFS('CUII UE TB'!W:W,'CUII UE TB'!D:D,'Linked UE TB'!C471,'CUII UE TB'!AA:AA,TRUE)</f>
        <v>18153.020000000011</v>
      </c>
    </row>
    <row r="472" spans="2:9">
      <c r="B472" s="70" t="s">
        <v>478</v>
      </c>
      <c r="C472" s="76">
        <v>142250</v>
      </c>
      <c r="D472" s="89" t="s">
        <v>532</v>
      </c>
      <c r="E472" s="90" t="s">
        <v>3</v>
      </c>
      <c r="F472" s="67" t="s">
        <v>76</v>
      </c>
      <c r="G472" s="96">
        <f t="shared" si="34"/>
        <v>0</v>
      </c>
      <c r="H472" s="96">
        <f t="shared" si="35"/>
        <v>157.61999999999998</v>
      </c>
      <c r="I472" s="97">
        <f>+SUMIFS('CUII UE TB'!W:W,'CUII UE TB'!D:D,'Linked UE TB'!C472,'CUII UE TB'!AA:AA,TRUE)</f>
        <v>157.61999999999998</v>
      </c>
    </row>
    <row r="473" spans="2:9">
      <c r="B473" s="70" t="s">
        <v>478</v>
      </c>
      <c r="C473" s="76">
        <v>142251</v>
      </c>
      <c r="D473" s="89" t="s">
        <v>533</v>
      </c>
      <c r="E473" s="90" t="s">
        <v>3</v>
      </c>
      <c r="F473" s="67" t="s">
        <v>76</v>
      </c>
      <c r="G473" s="96">
        <f t="shared" si="34"/>
        <v>0</v>
      </c>
      <c r="H473" s="96">
        <f t="shared" si="35"/>
        <v>943.61999999999989</v>
      </c>
      <c r="I473" s="97">
        <f>+SUMIFS('CUII UE TB'!W:W,'CUII UE TB'!D:D,'Linked UE TB'!C473,'CUII UE TB'!AA:AA,TRUE)</f>
        <v>943.61999999999989</v>
      </c>
    </row>
    <row r="474" spans="2:9">
      <c r="B474" s="70" t="s">
        <v>478</v>
      </c>
      <c r="C474" s="76">
        <v>142252</v>
      </c>
      <c r="D474" s="89" t="s">
        <v>534</v>
      </c>
      <c r="E474" s="90" t="s">
        <v>3</v>
      </c>
      <c r="F474" s="67" t="s">
        <v>76</v>
      </c>
      <c r="G474" s="96">
        <f t="shared" si="34"/>
        <v>0</v>
      </c>
      <c r="H474" s="96">
        <f t="shared" si="35"/>
        <v>-43063.409999999996</v>
      </c>
      <c r="I474" s="97">
        <f>+SUMIFS('CUII UE TB'!W:W,'CUII UE TB'!D:D,'Linked UE TB'!C474,'CUII UE TB'!AA:AA,TRUE)</f>
        <v>-43063.409999999996</v>
      </c>
    </row>
    <row r="475" spans="2:9">
      <c r="B475" s="70" t="s">
        <v>478</v>
      </c>
      <c r="C475" s="76">
        <v>142253</v>
      </c>
      <c r="D475" s="89" t="s">
        <v>535</v>
      </c>
      <c r="E475" s="90" t="s">
        <v>3</v>
      </c>
      <c r="F475" s="67" t="s">
        <v>76</v>
      </c>
      <c r="G475" s="96">
        <f t="shared" si="34"/>
        <v>0</v>
      </c>
      <c r="H475" s="96">
        <f t="shared" si="35"/>
        <v>-3634645.68</v>
      </c>
      <c r="I475" s="97">
        <f>+SUMIFS('CUII UE TB'!W:W,'CUII UE TB'!D:D,'Linked UE TB'!C475,'CUII UE TB'!AA:AA,TRUE)</f>
        <v>-3634645.68</v>
      </c>
    </row>
    <row r="476" spans="2:9">
      <c r="B476" s="70" t="s">
        <v>478</v>
      </c>
      <c r="C476" s="76">
        <v>142254</v>
      </c>
      <c r="D476" s="89" t="s">
        <v>536</v>
      </c>
      <c r="E476" s="90" t="s">
        <v>3</v>
      </c>
      <c r="F476" s="67" t="s">
        <v>76</v>
      </c>
      <c r="G476" s="96">
        <f t="shared" si="34"/>
        <v>0</v>
      </c>
      <c r="H476" s="96">
        <f t="shared" si="35"/>
        <v>-9190.15</v>
      </c>
      <c r="I476" s="97">
        <f>+SUMIFS('CUII UE TB'!W:W,'CUII UE TB'!D:D,'Linked UE TB'!C476,'CUII UE TB'!AA:AA,TRUE)</f>
        <v>-9190.15</v>
      </c>
    </row>
    <row r="477" spans="2:9">
      <c r="B477" s="70" t="s">
        <v>478</v>
      </c>
      <c r="C477" s="76">
        <v>142255</v>
      </c>
      <c r="D477" s="89" t="s">
        <v>537</v>
      </c>
      <c r="E477" s="90" t="s">
        <v>3</v>
      </c>
      <c r="F477" s="67" t="s">
        <v>76</v>
      </c>
      <c r="G477" s="96">
        <f t="shared" si="34"/>
        <v>0</v>
      </c>
      <c r="H477" s="96">
        <f t="shared" si="35"/>
        <v>-22306.82</v>
      </c>
      <c r="I477" s="97">
        <f>+SUMIFS('CUII UE TB'!W:W,'CUII UE TB'!D:D,'Linked UE TB'!C477,'CUII UE TB'!AA:AA,TRUE)</f>
        <v>-22306.82</v>
      </c>
    </row>
    <row r="478" spans="2:9">
      <c r="B478" s="70" t="s">
        <v>478</v>
      </c>
      <c r="C478" s="76">
        <v>142256</v>
      </c>
      <c r="D478" s="89" t="s">
        <v>538</v>
      </c>
      <c r="E478" s="90" t="s">
        <v>3</v>
      </c>
      <c r="F478" s="67" t="s">
        <v>76</v>
      </c>
      <c r="G478" s="96">
        <f t="shared" si="34"/>
        <v>0</v>
      </c>
      <c r="H478" s="96">
        <f t="shared" si="35"/>
        <v>0</v>
      </c>
      <c r="I478" s="97">
        <f>+SUMIFS('CUII UE TB'!W:W,'CUII UE TB'!D:D,'Linked UE TB'!C478,'CUII UE TB'!AA:AA,TRUE)</f>
        <v>0</v>
      </c>
    </row>
    <row r="479" spans="2:9">
      <c r="B479" s="70" t="s">
        <v>478</v>
      </c>
      <c r="C479" s="76">
        <v>142257</v>
      </c>
      <c r="D479" s="89" t="s">
        <v>539</v>
      </c>
      <c r="E479" s="90" t="s">
        <v>3</v>
      </c>
      <c r="F479" s="67" t="s">
        <v>76</v>
      </c>
      <c r="G479" s="96">
        <f t="shared" si="34"/>
        <v>0</v>
      </c>
      <c r="H479" s="96">
        <f t="shared" si="35"/>
        <v>0</v>
      </c>
      <c r="I479" s="97">
        <f>+SUMIFS('CUII UE TB'!W:W,'CUII UE TB'!D:D,'Linked UE TB'!C479,'CUII UE TB'!AA:AA,TRUE)</f>
        <v>0</v>
      </c>
    </row>
    <row r="480" spans="2:9">
      <c r="B480" s="70" t="s">
        <v>478</v>
      </c>
      <c r="C480" s="76">
        <v>142258</v>
      </c>
      <c r="D480" s="89" t="s">
        <v>540</v>
      </c>
      <c r="E480" s="90" t="s">
        <v>3</v>
      </c>
      <c r="F480" s="67" t="s">
        <v>299</v>
      </c>
      <c r="G480" s="96">
        <f t="shared" si="34"/>
        <v>0</v>
      </c>
      <c r="H480" s="96">
        <f t="shared" si="35"/>
        <v>0</v>
      </c>
      <c r="I480" s="97">
        <f>+SUMIFS('CUII UE TB'!W:W,'CUII UE TB'!D:D,'Linked UE TB'!C480,'CUII UE TB'!AA:AA,TRUE)</f>
        <v>0</v>
      </c>
    </row>
    <row r="481" spans="2:9">
      <c r="B481" s="70" t="s">
        <v>478</v>
      </c>
      <c r="C481" s="76">
        <v>142259</v>
      </c>
      <c r="D481" s="89" t="s">
        <v>541</v>
      </c>
      <c r="E481" s="90" t="s">
        <v>3</v>
      </c>
      <c r="F481" s="67" t="s">
        <v>299</v>
      </c>
      <c r="G481" s="96">
        <f t="shared" si="34"/>
        <v>0</v>
      </c>
      <c r="H481" s="96">
        <f t="shared" si="35"/>
        <v>0</v>
      </c>
      <c r="I481" s="97">
        <f>+SUMIFS('CUII UE TB'!W:W,'CUII UE TB'!D:D,'Linked UE TB'!C481,'CUII UE TB'!AA:AA,TRUE)</f>
        <v>0</v>
      </c>
    </row>
    <row r="482" spans="2:9">
      <c r="B482" s="70" t="s">
        <v>478</v>
      </c>
      <c r="C482" s="76">
        <v>142260</v>
      </c>
      <c r="D482" s="89" t="s">
        <v>542</v>
      </c>
      <c r="E482" s="90" t="s">
        <v>3</v>
      </c>
      <c r="F482" s="67" t="s">
        <v>299</v>
      </c>
      <c r="G482" s="96">
        <f t="shared" si="34"/>
        <v>0</v>
      </c>
      <c r="H482" s="96">
        <f t="shared" si="35"/>
        <v>0</v>
      </c>
      <c r="I482" s="97">
        <f>+SUMIFS('CUII UE TB'!W:W,'CUII UE TB'!D:D,'Linked UE TB'!C482,'CUII UE TB'!AA:AA,TRUE)</f>
        <v>0</v>
      </c>
    </row>
    <row r="483" spans="2:9">
      <c r="B483" s="70" t="s">
        <v>478</v>
      </c>
      <c r="C483" s="76">
        <v>142261</v>
      </c>
      <c r="D483" s="89" t="s">
        <v>543</v>
      </c>
      <c r="E483" s="90" t="s">
        <v>108</v>
      </c>
      <c r="F483" s="67" t="s">
        <v>109</v>
      </c>
      <c r="G483" s="96">
        <f t="shared" si="34"/>
        <v>0</v>
      </c>
      <c r="H483" s="96">
        <f t="shared" si="35"/>
        <v>0</v>
      </c>
      <c r="I483" s="97">
        <f>+SUMIFS('CUII UE TB'!W:W,'CUII UE TB'!D:D,'Linked UE TB'!C483,'CUII UE TB'!AA:AA,TRUE)</f>
        <v>0</v>
      </c>
    </row>
    <row r="484" spans="2:9">
      <c r="B484" s="70" t="s">
        <v>478</v>
      </c>
      <c r="C484" s="76">
        <v>142262</v>
      </c>
      <c r="D484" s="89" t="s">
        <v>544</v>
      </c>
      <c r="E484" s="90" t="s">
        <v>108</v>
      </c>
      <c r="F484" s="67" t="s">
        <v>109</v>
      </c>
      <c r="G484" s="96">
        <f t="shared" si="34"/>
        <v>0</v>
      </c>
      <c r="H484" s="96">
        <f t="shared" si="35"/>
        <v>0</v>
      </c>
      <c r="I484" s="97">
        <f>+SUMIFS('CUII UE TB'!W:W,'CUII UE TB'!D:D,'Linked UE TB'!C484,'CUII UE TB'!AA:AA,TRUE)</f>
        <v>0</v>
      </c>
    </row>
    <row r="485" spans="2:9">
      <c r="B485" s="70" t="s">
        <v>478</v>
      </c>
      <c r="C485" s="76">
        <v>142263</v>
      </c>
      <c r="D485" s="89" t="s">
        <v>545</v>
      </c>
      <c r="E485" s="90" t="s">
        <v>108</v>
      </c>
      <c r="F485" s="67" t="s">
        <v>109</v>
      </c>
      <c r="G485" s="96">
        <f t="shared" si="34"/>
        <v>-123.27172175484161</v>
      </c>
      <c r="H485" s="96">
        <f t="shared" si="35"/>
        <v>-81.468278245158359</v>
      </c>
      <c r="I485" s="97">
        <f>+SUMIFS('CUII UE TB'!W:W,'CUII UE TB'!D:D,'Linked UE TB'!C485,'CUII UE TB'!AA:AA,TRUE)</f>
        <v>-204.73999999999998</v>
      </c>
    </row>
    <row r="486" spans="2:9">
      <c r="B486" s="70" t="s">
        <v>478</v>
      </c>
      <c r="C486" s="76">
        <v>142264</v>
      </c>
      <c r="D486" s="89" t="s">
        <v>546</v>
      </c>
      <c r="E486" s="90" t="s">
        <v>108</v>
      </c>
      <c r="F486" s="67" t="s">
        <v>109</v>
      </c>
      <c r="G486" s="96">
        <f t="shared" si="34"/>
        <v>-113.79483936536614</v>
      </c>
      <c r="H486" s="96">
        <f t="shared" si="35"/>
        <v>-75.205160634633842</v>
      </c>
      <c r="I486" s="97">
        <f>+SUMIFS('CUII UE TB'!W:W,'CUII UE TB'!D:D,'Linked UE TB'!C486,'CUII UE TB'!AA:AA,TRUE)</f>
        <v>-189</v>
      </c>
    </row>
    <row r="487" spans="2:9">
      <c r="B487" s="70" t="s">
        <v>478</v>
      </c>
      <c r="C487" s="76">
        <v>142265</v>
      </c>
      <c r="D487" s="89" t="s">
        <v>547</v>
      </c>
      <c r="E487" s="90" t="s">
        <v>108</v>
      </c>
      <c r="F487" s="67" t="s">
        <v>109</v>
      </c>
      <c r="G487" s="96">
        <f t="shared" ref="G487:G516" si="36">IF(E487="Actual",IF(F487=G$6,$I487,0),VLOOKUP($E487,$F$1755:$L$1761,5,FALSE)*$I487)</f>
        <v>0</v>
      </c>
      <c r="H487" s="96">
        <f t="shared" ref="H487:H516" si="37">IF(E487="Actual",IF(F487=H$6,$I487,0),VLOOKUP($E487,$F$1755:$L$1761,6,FALSE)*$I487)</f>
        <v>0</v>
      </c>
      <c r="I487" s="97">
        <f>+SUMIFS('CUII UE TB'!W:W,'CUII UE TB'!D:D,'Linked UE TB'!C487,'CUII UE TB'!AA:AA,TRUE)</f>
        <v>0</v>
      </c>
    </row>
    <row r="488" spans="2:9">
      <c r="B488" s="70" t="s">
        <v>478</v>
      </c>
      <c r="C488" s="76">
        <v>142266</v>
      </c>
      <c r="D488" s="89" t="s">
        <v>548</v>
      </c>
      <c r="E488" s="90" t="s">
        <v>108</v>
      </c>
      <c r="F488" s="67" t="s">
        <v>109</v>
      </c>
      <c r="G488" s="96">
        <f t="shared" si="36"/>
        <v>0</v>
      </c>
      <c r="H488" s="96">
        <f t="shared" si="37"/>
        <v>0</v>
      </c>
      <c r="I488" s="97">
        <f>+SUMIFS('CUII UE TB'!W:W,'CUII UE TB'!D:D,'Linked UE TB'!C488,'CUII UE TB'!AA:AA,TRUE)</f>
        <v>0</v>
      </c>
    </row>
    <row r="489" spans="2:9">
      <c r="B489" s="70" t="s">
        <v>478</v>
      </c>
      <c r="C489" s="76">
        <v>142267</v>
      </c>
      <c r="D489" s="89" t="s">
        <v>549</v>
      </c>
      <c r="E489" s="90" t="s">
        <v>3</v>
      </c>
      <c r="F489" s="67" t="s">
        <v>2</v>
      </c>
      <c r="G489" s="96">
        <f t="shared" si="36"/>
        <v>0</v>
      </c>
      <c r="H489" s="96">
        <f t="shared" si="37"/>
        <v>0</v>
      </c>
      <c r="I489" s="97">
        <f>+SUMIFS('CUII UE TB'!W:W,'CUII UE TB'!D:D,'Linked UE TB'!C489,'CUII UE TB'!AA:AA,TRUE)</f>
        <v>0</v>
      </c>
    </row>
    <row r="490" spans="2:9">
      <c r="B490" s="70" t="s">
        <v>478</v>
      </c>
      <c r="C490" s="76">
        <v>142268</v>
      </c>
      <c r="D490" s="89" t="s">
        <v>550</v>
      </c>
      <c r="E490" s="90" t="s">
        <v>3</v>
      </c>
      <c r="F490" s="67" t="s">
        <v>2</v>
      </c>
      <c r="G490" s="96">
        <f t="shared" si="36"/>
        <v>0</v>
      </c>
      <c r="H490" s="96">
        <f t="shared" si="37"/>
        <v>0</v>
      </c>
      <c r="I490" s="97">
        <f>+SUMIFS('CUII UE TB'!W:W,'CUII UE TB'!D:D,'Linked UE TB'!C490,'CUII UE TB'!AA:AA,TRUE)</f>
        <v>0</v>
      </c>
    </row>
    <row r="491" spans="2:9">
      <c r="B491" s="70" t="s">
        <v>478</v>
      </c>
      <c r="C491" s="76">
        <v>142269</v>
      </c>
      <c r="D491" s="89" t="s">
        <v>551</v>
      </c>
      <c r="E491" s="90" t="s">
        <v>3</v>
      </c>
      <c r="F491" s="67" t="s">
        <v>2</v>
      </c>
      <c r="G491" s="96">
        <f t="shared" si="36"/>
        <v>-817.36</v>
      </c>
      <c r="H491" s="96">
        <f t="shared" si="37"/>
        <v>0</v>
      </c>
      <c r="I491" s="97">
        <f>+SUMIFS('CUII UE TB'!W:W,'CUII UE TB'!D:D,'Linked UE TB'!C491,'CUII UE TB'!AA:AA,TRUE)</f>
        <v>-817.36</v>
      </c>
    </row>
    <row r="492" spans="2:9">
      <c r="B492" s="70" t="s">
        <v>478</v>
      </c>
      <c r="C492" s="76">
        <v>142270</v>
      </c>
      <c r="D492" s="89" t="s">
        <v>552</v>
      </c>
      <c r="E492" s="90" t="s">
        <v>3</v>
      </c>
      <c r="F492" s="67" t="s">
        <v>2</v>
      </c>
      <c r="G492" s="96">
        <f t="shared" si="36"/>
        <v>0</v>
      </c>
      <c r="H492" s="96">
        <f t="shared" si="37"/>
        <v>0</v>
      </c>
      <c r="I492" s="97">
        <f>+SUMIFS('CUII UE TB'!W:W,'CUII UE TB'!D:D,'Linked UE TB'!C492,'CUII UE TB'!AA:AA,TRUE)</f>
        <v>0</v>
      </c>
    </row>
    <row r="493" spans="2:9">
      <c r="B493" s="70" t="s">
        <v>478</v>
      </c>
      <c r="C493" s="76">
        <v>142271</v>
      </c>
      <c r="D493" s="89" t="s">
        <v>553</v>
      </c>
      <c r="E493" s="90" t="s">
        <v>3</v>
      </c>
      <c r="F493" s="67" t="s">
        <v>2</v>
      </c>
      <c r="G493" s="96">
        <f t="shared" si="36"/>
        <v>-7380.65</v>
      </c>
      <c r="H493" s="96">
        <f t="shared" si="37"/>
        <v>0</v>
      </c>
      <c r="I493" s="97">
        <f>+SUMIFS('CUII UE TB'!W:W,'CUII UE TB'!D:D,'Linked UE TB'!C493,'CUII UE TB'!AA:AA,TRUE)</f>
        <v>-7380.65</v>
      </c>
    </row>
    <row r="494" spans="2:9">
      <c r="B494" s="70" t="s">
        <v>478</v>
      </c>
      <c r="C494" s="76">
        <v>142272</v>
      </c>
      <c r="D494" s="89" t="s">
        <v>554</v>
      </c>
      <c r="E494" s="90" t="s">
        <v>3</v>
      </c>
      <c r="F494" s="67" t="s">
        <v>76</v>
      </c>
      <c r="G494" s="96">
        <f t="shared" si="36"/>
        <v>0</v>
      </c>
      <c r="H494" s="96">
        <f t="shared" si="37"/>
        <v>-7159.9</v>
      </c>
      <c r="I494" s="97">
        <f>+SUMIFS('CUII UE TB'!W:W,'CUII UE TB'!D:D,'Linked UE TB'!C494,'CUII UE TB'!AA:AA,TRUE)</f>
        <v>-7159.9</v>
      </c>
    </row>
    <row r="495" spans="2:9">
      <c r="B495" s="70" t="s">
        <v>478</v>
      </c>
      <c r="C495" s="76">
        <v>142273</v>
      </c>
      <c r="D495" s="89" t="s">
        <v>555</v>
      </c>
      <c r="E495" s="90" t="s">
        <v>3</v>
      </c>
      <c r="F495" s="67" t="s">
        <v>76</v>
      </c>
      <c r="G495" s="96">
        <f t="shared" si="36"/>
        <v>0</v>
      </c>
      <c r="H495" s="96">
        <f t="shared" si="37"/>
        <v>-9010.2799999999988</v>
      </c>
      <c r="I495" s="97">
        <f>+SUMIFS('CUII UE TB'!W:W,'CUII UE TB'!D:D,'Linked UE TB'!C495,'CUII UE TB'!AA:AA,TRUE)</f>
        <v>-9010.2799999999988</v>
      </c>
    </row>
    <row r="496" spans="2:9">
      <c r="B496" s="70" t="s">
        <v>478</v>
      </c>
      <c r="C496" s="76">
        <v>142274</v>
      </c>
      <c r="D496" s="89" t="s">
        <v>556</v>
      </c>
      <c r="E496" s="90" t="s">
        <v>3</v>
      </c>
      <c r="F496" s="67" t="s">
        <v>76</v>
      </c>
      <c r="G496" s="96">
        <f t="shared" si="36"/>
        <v>0</v>
      </c>
      <c r="H496" s="96">
        <f t="shared" si="37"/>
        <v>-2149.2199999999998</v>
      </c>
      <c r="I496" s="97">
        <f>+SUMIFS('CUII UE TB'!W:W,'CUII UE TB'!D:D,'Linked UE TB'!C496,'CUII UE TB'!AA:AA,TRUE)</f>
        <v>-2149.2199999999998</v>
      </c>
    </row>
    <row r="497" spans="2:9">
      <c r="B497" s="70" t="s">
        <v>478</v>
      </c>
      <c r="C497" s="76">
        <v>142275</v>
      </c>
      <c r="D497" s="89" t="s">
        <v>557</v>
      </c>
      <c r="E497" s="90" t="s">
        <v>3</v>
      </c>
      <c r="F497" s="67" t="s">
        <v>76</v>
      </c>
      <c r="G497" s="96">
        <f t="shared" si="36"/>
        <v>0</v>
      </c>
      <c r="H497" s="96">
        <f t="shared" si="37"/>
        <v>0</v>
      </c>
      <c r="I497" s="97">
        <f>+SUMIFS('CUII UE TB'!W:W,'CUII UE TB'!D:D,'Linked UE TB'!C497,'CUII UE TB'!AA:AA,TRUE)</f>
        <v>0</v>
      </c>
    </row>
    <row r="498" spans="2:9">
      <c r="B498" s="70" t="s">
        <v>478</v>
      </c>
      <c r="C498" s="76">
        <v>142276</v>
      </c>
      <c r="D498" s="89" t="s">
        <v>558</v>
      </c>
      <c r="E498" s="90" t="s">
        <v>3</v>
      </c>
      <c r="F498" s="67" t="s">
        <v>76</v>
      </c>
      <c r="G498" s="96">
        <f t="shared" si="36"/>
        <v>0</v>
      </c>
      <c r="H498" s="96">
        <f t="shared" si="37"/>
        <v>0</v>
      </c>
      <c r="I498" s="97">
        <f>+SUMIFS('CUII UE TB'!W:W,'CUII UE TB'!D:D,'Linked UE TB'!C498,'CUII UE TB'!AA:AA,TRUE)</f>
        <v>0</v>
      </c>
    </row>
    <row r="499" spans="2:9">
      <c r="B499" s="70" t="s">
        <v>478</v>
      </c>
      <c r="C499" s="76">
        <v>142277</v>
      </c>
      <c r="D499" s="89" t="s">
        <v>559</v>
      </c>
      <c r="E499" s="90" t="s">
        <v>108</v>
      </c>
      <c r="F499" s="67" t="s">
        <v>109</v>
      </c>
      <c r="G499" s="96">
        <f t="shared" si="36"/>
        <v>0</v>
      </c>
      <c r="H499" s="96">
        <f t="shared" si="37"/>
        <v>0</v>
      </c>
      <c r="I499" s="97">
        <f>+SUMIFS('CUII UE TB'!W:W,'CUII UE TB'!D:D,'Linked UE TB'!C499,'CUII UE TB'!AA:AA,TRUE)</f>
        <v>0</v>
      </c>
    </row>
    <row r="500" spans="2:9">
      <c r="B500" s="70" t="s">
        <v>478</v>
      </c>
      <c r="C500" s="76">
        <v>142278</v>
      </c>
      <c r="D500" s="89" t="s">
        <v>560</v>
      </c>
      <c r="E500" s="90" t="s">
        <v>108</v>
      </c>
      <c r="F500" s="67" t="s">
        <v>109</v>
      </c>
      <c r="G500" s="96">
        <f t="shared" si="36"/>
        <v>0</v>
      </c>
      <c r="H500" s="96">
        <f t="shared" si="37"/>
        <v>0</v>
      </c>
      <c r="I500" s="97">
        <f>+SUMIFS('CUII UE TB'!W:W,'CUII UE TB'!D:D,'Linked UE TB'!C500,'CUII UE TB'!AA:AA,TRUE)</f>
        <v>0</v>
      </c>
    </row>
    <row r="501" spans="2:9">
      <c r="B501" s="70" t="s">
        <v>478</v>
      </c>
      <c r="C501" s="76">
        <v>142279</v>
      </c>
      <c r="D501" s="89" t="s">
        <v>561</v>
      </c>
      <c r="E501" s="90" t="s">
        <v>108</v>
      </c>
      <c r="F501" s="67" t="s">
        <v>109</v>
      </c>
      <c r="G501" s="96">
        <f t="shared" si="36"/>
        <v>0</v>
      </c>
      <c r="H501" s="96">
        <f t="shared" si="37"/>
        <v>0</v>
      </c>
      <c r="I501" s="97">
        <f>+SUMIFS('CUII UE TB'!W:W,'CUII UE TB'!D:D,'Linked UE TB'!C501,'CUII UE TB'!AA:AA,TRUE)</f>
        <v>0</v>
      </c>
    </row>
    <row r="502" spans="2:9">
      <c r="B502" s="70" t="s">
        <v>478</v>
      </c>
      <c r="C502" s="76">
        <v>142280</v>
      </c>
      <c r="D502" s="89" t="s">
        <v>562</v>
      </c>
      <c r="E502" s="90" t="s">
        <v>108</v>
      </c>
      <c r="F502" s="67" t="s">
        <v>109</v>
      </c>
      <c r="G502" s="96">
        <f t="shared" si="36"/>
        <v>0</v>
      </c>
      <c r="H502" s="96">
        <f t="shared" si="37"/>
        <v>0</v>
      </c>
      <c r="I502" s="97">
        <f>+SUMIFS('CUII UE TB'!W:W,'CUII UE TB'!D:D,'Linked UE TB'!C502,'CUII UE TB'!AA:AA,TRUE)</f>
        <v>0</v>
      </c>
    </row>
    <row r="503" spans="2:9">
      <c r="B503" s="70" t="s">
        <v>478</v>
      </c>
      <c r="C503" s="76">
        <v>142281</v>
      </c>
      <c r="D503" s="89" t="s">
        <v>563</v>
      </c>
      <c r="E503" s="90" t="s">
        <v>108</v>
      </c>
      <c r="F503" s="67" t="s">
        <v>109</v>
      </c>
      <c r="G503" s="96">
        <f t="shared" si="36"/>
        <v>0</v>
      </c>
      <c r="H503" s="96">
        <f t="shared" si="37"/>
        <v>0</v>
      </c>
      <c r="I503" s="97">
        <f>+SUMIFS('CUII UE TB'!W:W,'CUII UE TB'!D:D,'Linked UE TB'!C503,'CUII UE TB'!AA:AA,TRUE)</f>
        <v>0</v>
      </c>
    </row>
    <row r="504" spans="2:9">
      <c r="B504" s="70" t="s">
        <v>478</v>
      </c>
      <c r="C504" s="76">
        <v>142282</v>
      </c>
      <c r="D504" s="89" t="s">
        <v>564</v>
      </c>
      <c r="E504" s="90" t="s">
        <v>108</v>
      </c>
      <c r="F504" s="67" t="s">
        <v>109</v>
      </c>
      <c r="G504" s="96">
        <f t="shared" si="36"/>
        <v>0</v>
      </c>
      <c r="H504" s="96">
        <f t="shared" si="37"/>
        <v>0</v>
      </c>
      <c r="I504" s="97">
        <f>+SUMIFS('CUII UE TB'!W:W,'CUII UE TB'!D:D,'Linked UE TB'!C504,'CUII UE TB'!AA:AA,TRUE)</f>
        <v>0</v>
      </c>
    </row>
    <row r="505" spans="2:9">
      <c r="B505" s="70" t="s">
        <v>478</v>
      </c>
      <c r="C505" s="76">
        <v>142283</v>
      </c>
      <c r="D505" s="89" t="s">
        <v>565</v>
      </c>
      <c r="E505" s="90" t="s">
        <v>108</v>
      </c>
      <c r="F505" s="67" t="s">
        <v>109</v>
      </c>
      <c r="G505" s="96">
        <f t="shared" si="36"/>
        <v>0</v>
      </c>
      <c r="H505" s="96">
        <f t="shared" si="37"/>
        <v>0</v>
      </c>
      <c r="I505" s="97">
        <f>+SUMIFS('CUII UE TB'!W:W,'CUII UE TB'!D:D,'Linked UE TB'!C505,'CUII UE TB'!AA:AA,TRUE)</f>
        <v>0</v>
      </c>
    </row>
    <row r="506" spans="2:9">
      <c r="B506" s="70" t="s">
        <v>478</v>
      </c>
      <c r="C506" s="76">
        <v>142284</v>
      </c>
      <c r="D506" s="89" t="s">
        <v>566</v>
      </c>
      <c r="E506" s="90" t="s">
        <v>108</v>
      </c>
      <c r="F506" s="67" t="s">
        <v>109</v>
      </c>
      <c r="G506" s="96">
        <f t="shared" si="36"/>
        <v>0</v>
      </c>
      <c r="H506" s="96">
        <f t="shared" si="37"/>
        <v>0</v>
      </c>
      <c r="I506" s="97">
        <f>+SUMIFS('CUII UE TB'!W:W,'CUII UE TB'!D:D,'Linked UE TB'!C506,'CUII UE TB'!AA:AA,TRUE)</f>
        <v>0</v>
      </c>
    </row>
    <row r="507" spans="2:9">
      <c r="B507" s="70" t="s">
        <v>478</v>
      </c>
      <c r="C507" s="76">
        <v>142285</v>
      </c>
      <c r="D507" s="89" t="s">
        <v>567</v>
      </c>
      <c r="E507" s="90" t="s">
        <v>108</v>
      </c>
      <c r="F507" s="67" t="s">
        <v>109</v>
      </c>
      <c r="G507" s="96">
        <f t="shared" si="36"/>
        <v>0</v>
      </c>
      <c r="H507" s="96">
        <f t="shared" si="37"/>
        <v>0</v>
      </c>
      <c r="I507" s="97">
        <f>+SUMIFS('CUII UE TB'!W:W,'CUII UE TB'!D:D,'Linked UE TB'!C507,'CUII UE TB'!AA:AA,TRUE)</f>
        <v>0</v>
      </c>
    </row>
    <row r="508" spans="2:9">
      <c r="B508" s="70" t="s">
        <v>478</v>
      </c>
      <c r="C508" s="76">
        <v>142286</v>
      </c>
      <c r="D508" s="89" t="s">
        <v>568</v>
      </c>
      <c r="E508" s="90" t="s">
        <v>108</v>
      </c>
      <c r="F508" s="67" t="s">
        <v>109</v>
      </c>
      <c r="G508" s="96">
        <f t="shared" si="36"/>
        <v>0</v>
      </c>
      <c r="H508" s="96">
        <f t="shared" si="37"/>
        <v>0</v>
      </c>
      <c r="I508" s="97">
        <f>+SUMIFS('CUII UE TB'!W:W,'CUII UE TB'!D:D,'Linked UE TB'!C508,'CUII UE TB'!AA:AA,TRUE)</f>
        <v>0</v>
      </c>
    </row>
    <row r="509" spans="2:9">
      <c r="B509" s="70" t="s">
        <v>478</v>
      </c>
      <c r="C509" s="76">
        <v>142287</v>
      </c>
      <c r="D509" s="89" t="s">
        <v>569</v>
      </c>
      <c r="E509" s="90" t="s">
        <v>108</v>
      </c>
      <c r="F509" s="67" t="s">
        <v>109</v>
      </c>
      <c r="G509" s="96">
        <f t="shared" si="36"/>
        <v>0</v>
      </c>
      <c r="H509" s="96">
        <f t="shared" si="37"/>
        <v>0</v>
      </c>
      <c r="I509" s="97">
        <f>+SUMIFS('CUII UE TB'!W:W,'CUII UE TB'!D:D,'Linked UE TB'!C509,'CUII UE TB'!AA:AA,TRUE)</f>
        <v>0</v>
      </c>
    </row>
    <row r="510" spans="2:9">
      <c r="B510" s="70" t="s">
        <v>478</v>
      </c>
      <c r="C510" s="76">
        <v>142288</v>
      </c>
      <c r="D510" s="89" t="s">
        <v>570</v>
      </c>
      <c r="E510" s="90" t="s">
        <v>108</v>
      </c>
      <c r="F510" s="67" t="s">
        <v>109</v>
      </c>
      <c r="G510" s="96">
        <f t="shared" si="36"/>
        <v>0</v>
      </c>
      <c r="H510" s="96">
        <f t="shared" si="37"/>
        <v>0</v>
      </c>
      <c r="I510" s="97">
        <f>+SUMIFS('CUII UE TB'!W:W,'CUII UE TB'!D:D,'Linked UE TB'!C510,'CUII UE TB'!AA:AA,TRUE)</f>
        <v>0</v>
      </c>
    </row>
    <row r="511" spans="2:9">
      <c r="B511" s="70" t="s">
        <v>478</v>
      </c>
      <c r="C511" s="76">
        <v>142289</v>
      </c>
      <c r="D511" s="89" t="s">
        <v>571</v>
      </c>
      <c r="E511" s="90" t="s">
        <v>108</v>
      </c>
      <c r="F511" s="67" t="s">
        <v>109</v>
      </c>
      <c r="G511" s="96">
        <f t="shared" si="36"/>
        <v>0</v>
      </c>
      <c r="H511" s="96">
        <f t="shared" si="37"/>
        <v>0</v>
      </c>
      <c r="I511" s="97">
        <f>+SUMIFS('CUII UE TB'!W:W,'CUII UE TB'!D:D,'Linked UE TB'!C511,'CUII UE TB'!AA:AA,TRUE)</f>
        <v>0</v>
      </c>
    </row>
    <row r="512" spans="2:9">
      <c r="B512" s="70" t="s">
        <v>478</v>
      </c>
      <c r="C512" s="76">
        <v>142290</v>
      </c>
      <c r="D512" s="89" t="s">
        <v>572</v>
      </c>
      <c r="E512" s="90" t="s">
        <v>108</v>
      </c>
      <c r="F512" s="67" t="s">
        <v>109</v>
      </c>
      <c r="G512" s="96">
        <f t="shared" si="36"/>
        <v>0</v>
      </c>
      <c r="H512" s="96">
        <f t="shared" si="37"/>
        <v>0</v>
      </c>
      <c r="I512" s="97">
        <f>+SUMIFS('CUII UE TB'!W:W,'CUII UE TB'!D:D,'Linked UE TB'!C512,'CUII UE TB'!AA:AA,TRUE)</f>
        <v>0</v>
      </c>
    </row>
    <row r="513" spans="1:9">
      <c r="B513" s="70" t="s">
        <v>478</v>
      </c>
      <c r="C513" s="76">
        <v>142291</v>
      </c>
      <c r="D513" s="89" t="s">
        <v>573</v>
      </c>
      <c r="E513" s="90" t="s">
        <v>108</v>
      </c>
      <c r="F513" s="67" t="s">
        <v>109</v>
      </c>
      <c r="G513" s="96">
        <f t="shared" si="36"/>
        <v>0</v>
      </c>
      <c r="H513" s="96">
        <f t="shared" si="37"/>
        <v>0</v>
      </c>
      <c r="I513" s="97">
        <f>+SUMIFS('CUII UE TB'!W:W,'CUII UE TB'!D:D,'Linked UE TB'!C513,'CUII UE TB'!AA:AA,TRUE)</f>
        <v>0</v>
      </c>
    </row>
    <row r="514" spans="1:9">
      <c r="B514" s="70" t="s">
        <v>478</v>
      </c>
      <c r="C514" s="76">
        <v>142292</v>
      </c>
      <c r="D514" s="89" t="s">
        <v>574</v>
      </c>
      <c r="E514" s="90" t="s">
        <v>108</v>
      </c>
      <c r="F514" s="67" t="s">
        <v>109</v>
      </c>
      <c r="G514" s="96">
        <f t="shared" si="36"/>
        <v>0</v>
      </c>
      <c r="H514" s="96">
        <f t="shared" si="37"/>
        <v>0</v>
      </c>
      <c r="I514" s="97">
        <f>+SUMIFS('CUII UE TB'!W:W,'CUII UE TB'!D:D,'Linked UE TB'!C514,'CUII UE TB'!AA:AA,TRUE)</f>
        <v>0</v>
      </c>
    </row>
    <row r="515" spans="1:9">
      <c r="B515" s="70" t="s">
        <v>478</v>
      </c>
      <c r="C515" s="76">
        <v>142293</v>
      </c>
      <c r="D515" s="89" t="s">
        <v>575</v>
      </c>
      <c r="E515" s="90" t="s">
        <v>108</v>
      </c>
      <c r="F515" s="67" t="s">
        <v>109</v>
      </c>
      <c r="G515" s="96">
        <f t="shared" si="36"/>
        <v>0</v>
      </c>
      <c r="H515" s="96">
        <f t="shared" si="37"/>
        <v>0</v>
      </c>
      <c r="I515" s="97">
        <f>+SUMIFS('CUII UE TB'!W:W,'CUII UE TB'!D:D,'Linked UE TB'!C515,'CUII UE TB'!AA:AA,TRUE)</f>
        <v>0</v>
      </c>
    </row>
    <row r="516" spans="1:9">
      <c r="B516" s="70" t="s">
        <v>478</v>
      </c>
      <c r="C516" s="76">
        <v>142299</v>
      </c>
      <c r="D516" s="89" t="s">
        <v>576</v>
      </c>
      <c r="E516" s="90" t="s">
        <v>108</v>
      </c>
      <c r="F516" s="67" t="s">
        <v>109</v>
      </c>
      <c r="G516" s="96">
        <f t="shared" si="36"/>
        <v>0</v>
      </c>
      <c r="H516" s="96">
        <f t="shared" si="37"/>
        <v>0</v>
      </c>
      <c r="I516" s="97">
        <f>+SUMIFS('CUII UE TB'!W:W,'CUII UE TB'!D:D,'Linked UE TB'!C516,'CUII UE TB'!AA:AA,TRUE)</f>
        <v>0</v>
      </c>
    </row>
    <row r="517" spans="1:9">
      <c r="A517" s="70" t="s">
        <v>128</v>
      </c>
      <c r="C517" s="90" t="s">
        <v>95</v>
      </c>
      <c r="D517" s="93" t="s">
        <v>477</v>
      </c>
      <c r="E517" s="90"/>
      <c r="G517" s="228">
        <f>SUM(G423:G516)</f>
        <v>-3122927.2348236688</v>
      </c>
      <c r="H517" s="228">
        <f>SUM(H423:H516)</f>
        <v>-8517597.1451763324</v>
      </c>
      <c r="I517" s="229">
        <f>SUM(I423:I516)</f>
        <v>-11640524.380000001</v>
      </c>
    </row>
    <row r="518" spans="1:9">
      <c r="C518" s="76"/>
      <c r="D518" s="77"/>
      <c r="E518" s="90"/>
      <c r="G518" s="96"/>
      <c r="H518" s="96"/>
      <c r="I518" s="97"/>
    </row>
    <row r="519" spans="1:9">
      <c r="C519" s="76"/>
      <c r="D519" s="77" t="s">
        <v>577</v>
      </c>
      <c r="E519" s="90"/>
      <c r="G519" s="96"/>
      <c r="H519" s="96"/>
      <c r="I519" s="97"/>
    </row>
    <row r="520" spans="1:9">
      <c r="B520" s="70" t="s">
        <v>478</v>
      </c>
      <c r="C520" s="76">
        <v>142301</v>
      </c>
      <c r="D520" s="89" t="s">
        <v>578</v>
      </c>
      <c r="E520" s="90" t="s">
        <v>108</v>
      </c>
      <c r="F520" s="67" t="s">
        <v>109</v>
      </c>
      <c r="G520" s="96">
        <f t="shared" ref="G520:G530" si="38">IF(E520="Actual",IF(F520=G$6,$I520,0),VLOOKUP($E520,$F$1755:$L$1761,5,FALSE)*$I520)</f>
        <v>0</v>
      </c>
      <c r="H520" s="96">
        <f t="shared" ref="H520:H530" si="39">IF(E520="Actual",IF(F520=H$6,$I520,0),VLOOKUP($E520,$F$1755:$L$1761,6,FALSE)*$I520)</f>
        <v>0</v>
      </c>
      <c r="I520" s="97">
        <f>+SUMIFS('CUII UE TB'!W:W,'CUII UE TB'!D:D,'Linked UE TB'!C520,'CUII UE TB'!AA:AA,TRUE)</f>
        <v>0</v>
      </c>
    </row>
    <row r="521" spans="1:9">
      <c r="B521" s="70" t="s">
        <v>478</v>
      </c>
      <c r="C521" s="76">
        <v>142302</v>
      </c>
      <c r="D521" s="89" t="s">
        <v>579</v>
      </c>
      <c r="E521" s="90" t="s">
        <v>108</v>
      </c>
      <c r="F521" s="67" t="s">
        <v>109</v>
      </c>
      <c r="G521" s="96">
        <f t="shared" si="38"/>
        <v>0</v>
      </c>
      <c r="H521" s="96">
        <f t="shared" si="39"/>
        <v>0</v>
      </c>
      <c r="I521" s="97">
        <f>+SUMIFS('CUII UE TB'!W:W,'CUII UE TB'!D:D,'Linked UE TB'!C521,'CUII UE TB'!AA:AA,TRUE)</f>
        <v>0</v>
      </c>
    </row>
    <row r="522" spans="1:9">
      <c r="B522" s="70" t="s">
        <v>478</v>
      </c>
      <c r="C522" s="76">
        <v>142303</v>
      </c>
      <c r="D522" s="89" t="s">
        <v>580</v>
      </c>
      <c r="E522" s="90" t="s">
        <v>108</v>
      </c>
      <c r="F522" s="67" t="s">
        <v>109</v>
      </c>
      <c r="G522" s="96">
        <f t="shared" si="38"/>
        <v>-29591.300341934439</v>
      </c>
      <c r="H522" s="96">
        <f t="shared" si="39"/>
        <v>-19556.409658065641</v>
      </c>
      <c r="I522" s="97">
        <f>+SUMIFS('CUII UE TB'!W:W,'CUII UE TB'!D:D,'Linked UE TB'!C522,'CUII UE TB'!AA:AA,TRUE)</f>
        <v>-49147.710000000079</v>
      </c>
    </row>
    <row r="523" spans="1:9">
      <c r="B523" s="70" t="s">
        <v>478</v>
      </c>
      <c r="C523" s="76">
        <v>142304</v>
      </c>
      <c r="D523" s="89" t="s">
        <v>581</v>
      </c>
      <c r="E523" s="90" t="s">
        <v>108</v>
      </c>
      <c r="F523" s="67" t="s">
        <v>109</v>
      </c>
      <c r="G523" s="96">
        <f t="shared" si="38"/>
        <v>-1.2282617582293491</v>
      </c>
      <c r="H523" s="96">
        <f t="shared" si="39"/>
        <v>-0.81173824177065113</v>
      </c>
      <c r="I523" s="97">
        <f>+SUMIFS('CUII UE TB'!W:W,'CUII UE TB'!D:D,'Linked UE TB'!C523,'CUII UE TB'!AA:AA,TRUE)</f>
        <v>-2.0400000000000005</v>
      </c>
    </row>
    <row r="524" spans="1:9">
      <c r="B524" s="70" t="s">
        <v>478</v>
      </c>
      <c r="C524" s="76">
        <v>142305</v>
      </c>
      <c r="D524" s="89" t="s">
        <v>582</v>
      </c>
      <c r="E524" s="90" t="s">
        <v>108</v>
      </c>
      <c r="F524" s="67" t="s">
        <v>109</v>
      </c>
      <c r="G524" s="96">
        <f t="shared" si="38"/>
        <v>-54.308436564846701</v>
      </c>
      <c r="H524" s="96">
        <f t="shared" si="39"/>
        <v>-35.891563435153294</v>
      </c>
      <c r="I524" s="97">
        <f>+SUMIFS('CUII UE TB'!W:W,'CUII UE TB'!D:D,'Linked UE TB'!C524,'CUII UE TB'!AA:AA,TRUE)</f>
        <v>-90.2</v>
      </c>
    </row>
    <row r="525" spans="1:9">
      <c r="B525" s="70" t="s">
        <v>478</v>
      </c>
      <c r="C525" s="76">
        <v>142306</v>
      </c>
      <c r="D525" s="89" t="s">
        <v>583</v>
      </c>
      <c r="E525" s="90" t="s">
        <v>108</v>
      </c>
      <c r="F525" s="67" t="s">
        <v>109</v>
      </c>
      <c r="G525" s="96">
        <f t="shared" si="38"/>
        <v>-2899.7574262322869</v>
      </c>
      <c r="H525" s="96">
        <f t="shared" si="39"/>
        <v>-1916.4025737677161</v>
      </c>
      <c r="I525" s="97">
        <f>+SUMIFS('CUII UE TB'!W:W,'CUII UE TB'!D:D,'Linked UE TB'!C525,'CUII UE TB'!AA:AA,TRUE)</f>
        <v>-4816.1600000000035</v>
      </c>
    </row>
    <row r="526" spans="1:9">
      <c r="B526" s="70" t="s">
        <v>478</v>
      </c>
      <c r="C526" s="76">
        <v>142307</v>
      </c>
      <c r="D526" s="89" t="s">
        <v>584</v>
      </c>
      <c r="E526" s="90" t="s">
        <v>108</v>
      </c>
      <c r="F526" s="67" t="s">
        <v>109</v>
      </c>
      <c r="G526" s="96">
        <f t="shared" si="38"/>
        <v>0</v>
      </c>
      <c r="H526" s="96">
        <f t="shared" si="39"/>
        <v>0</v>
      </c>
      <c r="I526" s="97">
        <f>+SUMIFS('CUII UE TB'!W:W,'CUII UE TB'!D:D,'Linked UE TB'!C526,'CUII UE TB'!AA:AA,TRUE)</f>
        <v>0</v>
      </c>
    </row>
    <row r="527" spans="1:9">
      <c r="B527" s="70" t="s">
        <v>478</v>
      </c>
      <c r="C527" s="76">
        <v>142308</v>
      </c>
      <c r="D527" s="89" t="s">
        <v>585</v>
      </c>
      <c r="E527" s="90" t="s">
        <v>108</v>
      </c>
      <c r="F527" s="67" t="s">
        <v>109</v>
      </c>
      <c r="G527" s="96">
        <f t="shared" si="38"/>
        <v>-41633.684374456556</v>
      </c>
      <c r="H527" s="96">
        <f t="shared" si="39"/>
        <v>-27515.025625543447</v>
      </c>
      <c r="I527" s="97">
        <f>+SUMIFS('CUII UE TB'!W:W,'CUII UE TB'!D:D,'Linked UE TB'!C527,'CUII UE TB'!AA:AA,TRUE)</f>
        <v>-69148.710000000006</v>
      </c>
    </row>
    <row r="528" spans="1:9">
      <c r="B528" s="70" t="s">
        <v>478</v>
      </c>
      <c r="C528" s="76">
        <v>142309</v>
      </c>
      <c r="D528" s="89" t="s">
        <v>586</v>
      </c>
      <c r="E528" s="90" t="s">
        <v>108</v>
      </c>
      <c r="F528" s="67" t="s">
        <v>109</v>
      </c>
      <c r="G528" s="96">
        <f t="shared" si="38"/>
        <v>6204.0524959629602</v>
      </c>
      <c r="H528" s="96">
        <f t="shared" si="39"/>
        <v>4100.157504037039</v>
      </c>
      <c r="I528" s="97">
        <f>+SUMIFS('CUII UE TB'!W:W,'CUII UE TB'!D:D,'Linked UE TB'!C528,'CUII UE TB'!AA:AA,TRUE)</f>
        <v>10304.209999999999</v>
      </c>
    </row>
    <row r="529" spans="1:9">
      <c r="B529" s="70" t="s">
        <v>478</v>
      </c>
      <c r="C529" s="76">
        <v>142310</v>
      </c>
      <c r="D529" s="89" t="s">
        <v>587</v>
      </c>
      <c r="E529" s="90" t="s">
        <v>108</v>
      </c>
      <c r="F529" s="67" t="s">
        <v>109</v>
      </c>
      <c r="G529" s="96">
        <f t="shared" si="38"/>
        <v>-13937.652134379763</v>
      </c>
      <c r="H529" s="96">
        <f t="shared" si="39"/>
        <v>-9211.1678656202348</v>
      </c>
      <c r="I529" s="97">
        <f>+SUMIFS('CUII UE TB'!W:W,'CUII UE TB'!D:D,'Linked UE TB'!C529,'CUII UE TB'!AA:AA,TRUE)</f>
        <v>-23148.82</v>
      </c>
    </row>
    <row r="530" spans="1:9">
      <c r="B530" s="70" t="s">
        <v>478</v>
      </c>
      <c r="C530" s="76">
        <v>142311</v>
      </c>
      <c r="D530" s="89" t="s">
        <v>588</v>
      </c>
      <c r="E530" s="90" t="s">
        <v>108</v>
      </c>
      <c r="F530" s="67" t="s">
        <v>109</v>
      </c>
      <c r="G530" s="96">
        <f t="shared" si="38"/>
        <v>-20164.138470103324</v>
      </c>
      <c r="H530" s="96">
        <f t="shared" si="39"/>
        <v>-13326.151529896673</v>
      </c>
      <c r="I530" s="97">
        <f>+SUMIFS('CUII UE TB'!W:W,'CUII UE TB'!D:D,'Linked UE TB'!C530,'CUII UE TB'!AA:AA,TRUE)</f>
        <v>-33490.29</v>
      </c>
    </row>
    <row r="531" spans="1:9" ht="17.5" customHeight="1">
      <c r="A531" s="70" t="s">
        <v>128</v>
      </c>
      <c r="C531" s="90" t="s">
        <v>95</v>
      </c>
      <c r="D531" s="93" t="s">
        <v>577</v>
      </c>
      <c r="E531" s="90"/>
      <c r="G531" s="228">
        <f>SUM(G520:G530)</f>
        <v>-102078.01694946649</v>
      </c>
      <c r="H531" s="228">
        <f>SUM(H520:H530)</f>
        <v>-67461.703050533601</v>
      </c>
      <c r="I531" s="229">
        <f>SUM(I520:I530)</f>
        <v>-169539.72000000012</v>
      </c>
    </row>
    <row r="532" spans="1:9" ht="17.5" customHeight="1">
      <c r="C532" s="76"/>
      <c r="D532" s="77"/>
      <c r="E532" s="90"/>
      <c r="G532" s="96"/>
      <c r="H532" s="96"/>
      <c r="I532" s="97"/>
    </row>
    <row r="533" spans="1:9">
      <c r="C533" s="76"/>
      <c r="D533" s="77" t="s">
        <v>589</v>
      </c>
      <c r="E533" s="90"/>
      <c r="G533" s="96"/>
      <c r="H533" s="96"/>
      <c r="I533" s="97"/>
    </row>
    <row r="534" spans="1:9">
      <c r="B534" s="70" t="s">
        <v>478</v>
      </c>
      <c r="C534" s="76">
        <v>142401</v>
      </c>
      <c r="D534" s="89" t="s">
        <v>590</v>
      </c>
      <c r="E534" s="90" t="s">
        <v>108</v>
      </c>
      <c r="F534" s="67" t="s">
        <v>109</v>
      </c>
      <c r="G534" s="96">
        <f>IF(E534="Actual",IF(F534=G$6,$I534,0),VLOOKUP($E534,$F$1755:$L$1761,5,FALSE)*$I534)</f>
        <v>-265232.83698695735</v>
      </c>
      <c r="H534" s="96">
        <f>IF(E534="Actual",IF(F534=H$6,$I534,0),VLOOKUP($E534,$F$1755:$L$1761,6,FALSE)*$I534)</f>
        <v>-175288.0730130428</v>
      </c>
      <c r="I534" s="97">
        <f>+SUMIFS('CUII UE TB'!W:W,'CUII UE TB'!D:D,'Linked UE TB'!C534,'CUII UE TB'!AA:AA,TRUE)</f>
        <v>-440520.91000000021</v>
      </c>
    </row>
    <row r="535" spans="1:9" ht="15.75" customHeight="1">
      <c r="A535" s="70" t="s">
        <v>128</v>
      </c>
      <c r="C535" s="90" t="s">
        <v>95</v>
      </c>
      <c r="D535" s="93" t="s">
        <v>589</v>
      </c>
      <c r="E535" s="90"/>
      <c r="G535" s="228">
        <f>SUM(G534)</f>
        <v>-265232.83698695735</v>
      </c>
      <c r="H535" s="228">
        <f>SUM(H534)</f>
        <v>-175288.0730130428</v>
      </c>
      <c r="I535" s="229">
        <f>SUM(I534)</f>
        <v>-440520.91000000021</v>
      </c>
    </row>
    <row r="536" spans="1:9" ht="15.75" customHeight="1">
      <c r="C536" s="76"/>
      <c r="D536" s="77"/>
      <c r="E536" s="90"/>
      <c r="G536" s="96"/>
      <c r="H536" s="96"/>
      <c r="I536" s="97"/>
    </row>
    <row r="537" spans="1:9">
      <c r="C537" s="76"/>
      <c r="D537" s="77" t="s">
        <v>592</v>
      </c>
      <c r="E537" s="90"/>
      <c r="G537" s="96"/>
      <c r="H537" s="96"/>
      <c r="I537" s="97"/>
    </row>
    <row r="538" spans="1:9">
      <c r="B538" s="70" t="s">
        <v>478</v>
      </c>
      <c r="C538" s="76">
        <v>142501</v>
      </c>
      <c r="D538" s="89" t="s">
        <v>593</v>
      </c>
      <c r="E538" s="90" t="s">
        <v>108</v>
      </c>
      <c r="F538" s="67" t="s">
        <v>109</v>
      </c>
      <c r="G538" s="96">
        <f>IF(E538="Actual",IF(F538=G$6,$I538,0),VLOOKUP($E538,$F$1755:$L$1761,5,FALSE)*$I538)</f>
        <v>-42.417176895714512</v>
      </c>
      <c r="H538" s="96">
        <f>IF(E538="Actual",IF(F538=H$6,$I538,0),VLOOKUP($E538,$F$1755:$L$1761,6,FALSE)*$I538)</f>
        <v>-28.032823104285459</v>
      </c>
      <c r="I538" s="97">
        <f>+SUMIFS('CUII UE TB'!W:W,'CUII UE TB'!D:D,'Linked UE TB'!C538,'CUII UE TB'!AA:AA,TRUE)</f>
        <v>-70.449999999999974</v>
      </c>
    </row>
    <row r="539" spans="1:9">
      <c r="B539" s="70" t="s">
        <v>478</v>
      </c>
      <c r="C539" s="76">
        <v>142502</v>
      </c>
      <c r="D539" s="89" t="s">
        <v>595</v>
      </c>
      <c r="E539" s="90" t="s">
        <v>108</v>
      </c>
      <c r="F539" s="67" t="s">
        <v>109</v>
      </c>
      <c r="G539" s="96">
        <f>IF(E539="Actual",IF(F539=G$6,$I539,0),VLOOKUP($E539,$F$1755:$L$1761,5,FALSE)*$I539)</f>
        <v>-1083.6399570888143</v>
      </c>
      <c r="H539" s="96">
        <f>IF(E539="Actual",IF(F539=H$6,$I539,0),VLOOKUP($E539,$F$1755:$L$1761,6,FALSE)*$I539)</f>
        <v>-716.16004291118475</v>
      </c>
      <c r="I539" s="97">
        <f>+SUMIFS('CUII UE TB'!W:W,'CUII UE TB'!D:D,'Linked UE TB'!C539,'CUII UE TB'!AA:AA,TRUE)</f>
        <v>-1799.799999999999</v>
      </c>
    </row>
    <row r="540" spans="1:9">
      <c r="B540" s="70" t="s">
        <v>478</v>
      </c>
      <c r="C540" s="76">
        <v>142503</v>
      </c>
      <c r="D540" s="89" t="s">
        <v>596</v>
      </c>
      <c r="E540" s="90" t="s">
        <v>108</v>
      </c>
      <c r="F540" s="67" t="s">
        <v>109</v>
      </c>
      <c r="G540" s="96">
        <f>IF(E540="Actual",IF(F540=G$6,$I540,0),VLOOKUP($E540,$F$1755:$L$1761,5,FALSE)*$I540)</f>
        <v>-18617.895396984964</v>
      </c>
      <c r="H540" s="96">
        <f>IF(E540="Actual",IF(F540=H$6,$I540,0),VLOOKUP($E540,$F$1755:$L$1761,6,FALSE)*$I540)</f>
        <v>-12304.264603015101</v>
      </c>
      <c r="I540" s="97">
        <f>+SUMIFS('CUII UE TB'!W:W,'CUII UE TB'!D:D,'Linked UE TB'!C540,'CUII UE TB'!AA:AA,TRUE)</f>
        <v>-30922.160000000065</v>
      </c>
    </row>
    <row r="541" spans="1:9">
      <c r="B541" s="70" t="s">
        <v>478</v>
      </c>
      <c r="C541" s="76">
        <v>142504</v>
      </c>
      <c r="D541" s="89" t="s">
        <v>597</v>
      </c>
      <c r="E541" s="90" t="s">
        <v>108</v>
      </c>
      <c r="F541" s="67" t="s">
        <v>109</v>
      </c>
      <c r="G541" s="96">
        <f>IF(E541="Actual",IF(F541=G$6,$I541,0),VLOOKUP($E541,$F$1755:$L$1761,5,FALSE)*$I541)</f>
        <v>-184705.95503540145</v>
      </c>
      <c r="H541" s="96">
        <f>IF(E541="Actual",IF(F541=H$6,$I541,0),VLOOKUP($E541,$F$1755:$L$1761,6,FALSE)*$I541)</f>
        <v>-122069.16496459808</v>
      </c>
      <c r="I541" s="97">
        <f>+SUMIFS('CUII UE TB'!W:W,'CUII UE TB'!D:D,'Linked UE TB'!C541,'CUII UE TB'!AA:AA,TRUE)</f>
        <v>-306775.11999999953</v>
      </c>
    </row>
    <row r="542" spans="1:9">
      <c r="A542" s="70" t="s">
        <v>128</v>
      </c>
      <c r="C542" s="90" t="s">
        <v>95</v>
      </c>
      <c r="D542" s="93" t="s">
        <v>592</v>
      </c>
      <c r="E542" s="90"/>
      <c r="G542" s="228">
        <f>SUM(G538:G541)</f>
        <v>-204449.90756637094</v>
      </c>
      <c r="H542" s="228">
        <f>SUM(H538:H541)</f>
        <v>-135117.62243362865</v>
      </c>
      <c r="I542" s="229">
        <f>SUM(I538:I541)</f>
        <v>-339567.52999999956</v>
      </c>
    </row>
    <row r="543" spans="1:9">
      <c r="C543" s="76"/>
      <c r="D543" s="77"/>
      <c r="E543" s="90"/>
      <c r="G543" s="96"/>
      <c r="H543" s="96"/>
      <c r="I543" s="97"/>
    </row>
    <row r="544" spans="1:9">
      <c r="C544" s="76"/>
      <c r="D544" s="77" t="s">
        <v>598</v>
      </c>
      <c r="E544" s="90"/>
      <c r="G544" s="96"/>
      <c r="H544" s="96"/>
      <c r="I544" s="97"/>
    </row>
    <row r="545" spans="1:9">
      <c r="B545" s="70" t="s">
        <v>478</v>
      </c>
      <c r="C545" s="76">
        <v>142601</v>
      </c>
      <c r="D545" s="89" t="s">
        <v>599</v>
      </c>
      <c r="E545" s="90" t="s">
        <v>108</v>
      </c>
      <c r="F545" s="67" t="s">
        <v>109</v>
      </c>
      <c r="G545" s="96">
        <f>IF(E545="Actual",IF(F545=G$6,$I545,0),VLOOKUP($E545,$F$1755:$L$1761,5,FALSE)*$I545)</f>
        <v>-6710.9693695443539</v>
      </c>
      <c r="H545" s="96">
        <f>IF(E545="Actual",IF(F545=H$6,$I545,0),VLOOKUP($E545,$F$1755:$L$1761,6,FALSE)*$I545)</f>
        <v>-4435.170630455651</v>
      </c>
      <c r="I545" s="97">
        <f>+SUMIFS('CUII UE TB'!W:W,'CUII UE TB'!D:D,'Linked UE TB'!C545,'CUII UE TB'!AA:AA,TRUE)</f>
        <v>-11146.140000000005</v>
      </c>
    </row>
    <row r="546" spans="1:9">
      <c r="B546" s="70" t="s">
        <v>478</v>
      </c>
      <c r="C546" s="76">
        <v>142602</v>
      </c>
      <c r="D546" s="89" t="s">
        <v>600</v>
      </c>
      <c r="E546" s="90" t="s">
        <v>108</v>
      </c>
      <c r="F546" s="67" t="s">
        <v>109</v>
      </c>
      <c r="G546" s="96">
        <f>IF(E546="Actual",IF(F546=G$6,$I546,0),VLOOKUP($E546,$F$1755:$L$1761,5,FALSE)*$I546)</f>
        <v>-493960.07275343064</v>
      </c>
      <c r="H546" s="96">
        <f>IF(E546="Actual",IF(F546=H$6,$I546,0),VLOOKUP($E546,$F$1755:$L$1761,6,FALSE)*$I546)</f>
        <v>-326450.18724657031</v>
      </c>
      <c r="I546" s="97">
        <f>+SUMIFS('CUII UE TB'!W:W,'CUII UE TB'!D:D,'Linked UE TB'!C546,'CUII UE TB'!AA:AA,TRUE)</f>
        <v>-820410.26000000094</v>
      </c>
    </row>
    <row r="547" spans="1:9">
      <c r="B547" s="70" t="s">
        <v>478</v>
      </c>
      <c r="C547" s="76">
        <v>142603</v>
      </c>
      <c r="D547" s="89" t="s">
        <v>601</v>
      </c>
      <c r="E547" s="90" t="s">
        <v>108</v>
      </c>
      <c r="F547" s="67" t="s">
        <v>109</v>
      </c>
      <c r="G547" s="96">
        <f>IF(E547="Actual",IF(F547=G$6,$I547,0),VLOOKUP($E547,$F$1755:$L$1761,5,FALSE)*$I547)</f>
        <v>-9556.7374664332947</v>
      </c>
      <c r="H547" s="96">
        <f>IF(E547="Actual",IF(F547=H$6,$I547,0),VLOOKUP($E547,$F$1755:$L$1761,6,FALSE)*$I547)</f>
        <v>-6315.8925335667127</v>
      </c>
      <c r="I547" s="97">
        <f>+SUMIFS('CUII UE TB'!W:W,'CUII UE TB'!D:D,'Linked UE TB'!C547,'CUII UE TB'!AA:AA,TRUE)</f>
        <v>-15872.630000000008</v>
      </c>
    </row>
    <row r="548" spans="1:9">
      <c r="A548" s="70" t="s">
        <v>128</v>
      </c>
      <c r="C548" s="90" t="s">
        <v>95</v>
      </c>
      <c r="D548" s="93" t="s">
        <v>598</v>
      </c>
      <c r="E548" s="90"/>
      <c r="G548" s="228">
        <f>SUM(G545:G547)</f>
        <v>-510227.77958940831</v>
      </c>
      <c r="H548" s="228">
        <f>SUM(H545:H547)</f>
        <v>-337201.25041059265</v>
      </c>
      <c r="I548" s="229">
        <f>SUM(I545:I547)</f>
        <v>-847429.03000000096</v>
      </c>
    </row>
    <row r="549" spans="1:9">
      <c r="C549" s="76"/>
      <c r="D549" s="77"/>
      <c r="E549" s="90"/>
      <c r="G549" s="96"/>
      <c r="H549" s="96"/>
      <c r="I549" s="97"/>
    </row>
    <row r="550" spans="1:9">
      <c r="C550" s="76"/>
      <c r="D550" s="77" t="s">
        <v>602</v>
      </c>
      <c r="E550" s="90"/>
      <c r="G550" s="96"/>
      <c r="H550" s="96"/>
      <c r="I550" s="97"/>
    </row>
    <row r="551" spans="1:9">
      <c r="B551" s="70" t="s">
        <v>478</v>
      </c>
      <c r="C551" s="76">
        <v>142801</v>
      </c>
      <c r="D551" s="89" t="s">
        <v>603</v>
      </c>
      <c r="E551" s="90" t="s">
        <v>108</v>
      </c>
      <c r="F551" s="67" t="s">
        <v>109</v>
      </c>
      <c r="G551" s="96">
        <f>IF(E551="Actual",IF(F551=G$6,$I551,0),VLOOKUP($E551,$F$1755:$L$1761,5,FALSE)*$I551)</f>
        <v>0</v>
      </c>
      <c r="H551" s="96">
        <f>IF(E551="Actual",IF(F551=H$6,$I551,0),VLOOKUP($E551,$F$1755:$L$1761,6,FALSE)*$I551)</f>
        <v>0</v>
      </c>
      <c r="I551" s="97">
        <f>+SUMIFS('CUII UE TB'!W:W,'CUII UE TB'!D:D,'Linked UE TB'!C551,'CUII UE TB'!AA:AA,TRUE)</f>
        <v>0</v>
      </c>
    </row>
    <row r="552" spans="1:9">
      <c r="A552" s="70" t="s">
        <v>128</v>
      </c>
      <c r="C552" s="90" t="s">
        <v>95</v>
      </c>
      <c r="D552" s="93" t="s">
        <v>602</v>
      </c>
      <c r="E552" s="90"/>
      <c r="G552" s="228">
        <f>SUM(G551)</f>
        <v>0</v>
      </c>
      <c r="H552" s="228">
        <f>SUM(H551)</f>
        <v>0</v>
      </c>
      <c r="I552" s="229">
        <f>SUM(I551)</f>
        <v>0</v>
      </c>
    </row>
    <row r="553" spans="1:9">
      <c r="C553" s="76"/>
      <c r="D553" s="77"/>
      <c r="E553" s="90"/>
      <c r="G553" s="96"/>
      <c r="H553" s="96"/>
      <c r="I553" s="97"/>
    </row>
    <row r="554" spans="1:9">
      <c r="C554" s="76"/>
      <c r="D554" s="77" t="s">
        <v>604</v>
      </c>
      <c r="E554" s="90"/>
      <c r="G554" s="96"/>
      <c r="H554" s="96"/>
      <c r="I554" s="97"/>
    </row>
    <row r="555" spans="1:9">
      <c r="B555" s="70" t="s">
        <v>474</v>
      </c>
      <c r="C555" s="76">
        <v>142901</v>
      </c>
      <c r="D555" s="89" t="s">
        <v>605</v>
      </c>
      <c r="E555" s="90" t="s">
        <v>108</v>
      </c>
      <c r="F555" s="67" t="s">
        <v>109</v>
      </c>
      <c r="G555" s="96">
        <f>IF(E555="Actual",IF(F555=G$6,$I555,0),VLOOKUP($E555,$F$1755:$L$1761,5,FALSE)*$I555)</f>
        <v>17458.518652362927</v>
      </c>
      <c r="H555" s="96">
        <f>IF(E555="Actual",IF(F555=H$6,$I555,0),VLOOKUP($E555,$F$1755:$L$1761,6,FALSE)*$I555)</f>
        <v>11538.051347637054</v>
      </c>
      <c r="I555" s="97">
        <f>+SUMIFS('CUII UE TB'!W:W,'CUII UE TB'!D:D,'Linked UE TB'!C555,'CUII UE TB'!AA:AA,TRUE)</f>
        <v>28996.569999999985</v>
      </c>
    </row>
    <row r="556" spans="1:9">
      <c r="A556" s="70" t="s">
        <v>128</v>
      </c>
      <c r="C556" s="90" t="s">
        <v>95</v>
      </c>
      <c r="D556" s="93" t="s">
        <v>604</v>
      </c>
      <c r="E556" s="90"/>
      <c r="G556" s="228">
        <f>SUM(G555)</f>
        <v>17458.518652362927</v>
      </c>
      <c r="H556" s="228">
        <f>SUM(H555)</f>
        <v>11538.051347637054</v>
      </c>
      <c r="I556" s="229">
        <f>SUM(I555)</f>
        <v>28996.569999999985</v>
      </c>
    </row>
    <row r="557" spans="1:9">
      <c r="C557" s="76"/>
      <c r="D557" s="77"/>
      <c r="E557" s="90"/>
      <c r="G557" s="96"/>
      <c r="H557" s="96"/>
      <c r="I557" s="97"/>
    </row>
    <row r="558" spans="1:9">
      <c r="C558" s="76"/>
      <c r="D558" s="77" t="s">
        <v>606</v>
      </c>
      <c r="E558" s="90"/>
      <c r="G558" s="96"/>
      <c r="H558" s="96"/>
      <c r="I558" s="97"/>
    </row>
    <row r="559" spans="1:9">
      <c r="C559" s="76"/>
      <c r="D559" s="77"/>
      <c r="E559" s="90"/>
      <c r="G559" s="96"/>
      <c r="H559" s="96"/>
      <c r="I559" s="97"/>
    </row>
    <row r="560" spans="1:9">
      <c r="C560" s="76"/>
      <c r="D560" s="77" t="s">
        <v>607</v>
      </c>
      <c r="E560" s="90"/>
      <c r="G560" s="96"/>
      <c r="H560" s="96"/>
      <c r="I560" s="97"/>
    </row>
    <row r="561" spans="1:9">
      <c r="C561" s="76">
        <v>143001</v>
      </c>
      <c r="D561" s="89" t="s">
        <v>607</v>
      </c>
      <c r="E561" s="90" t="s">
        <v>108</v>
      </c>
      <c r="F561" s="67" t="s">
        <v>109</v>
      </c>
      <c r="G561" s="96">
        <f>IF(E561="Actual",IF(F561=G$6,$I561,0),VLOOKUP($E561,$F$1755:$L$1761,5,FALSE)*$I561)</f>
        <v>0</v>
      </c>
      <c r="H561" s="96">
        <f>IF(E561="Actual",IF(F561=H$6,$I561,0),VLOOKUP($E561,$F$1755:$L$1761,6,FALSE)*$I561)</f>
        <v>0</v>
      </c>
      <c r="I561" s="97">
        <f>+SUMIFS('CUII UE TB'!W:W,'CUII UE TB'!D:D,'Linked UE TB'!C561,'CUII UE TB'!AA:AA,TRUE)</f>
        <v>0</v>
      </c>
    </row>
    <row r="562" spans="1:9">
      <c r="A562" s="70" t="s">
        <v>128</v>
      </c>
      <c r="C562" s="90" t="s">
        <v>95</v>
      </c>
      <c r="D562" s="93" t="s">
        <v>607</v>
      </c>
      <c r="E562" s="90"/>
      <c r="G562" s="228">
        <f>SUM(G561)</f>
        <v>0</v>
      </c>
      <c r="H562" s="228">
        <f>SUM(H561)</f>
        <v>0</v>
      </c>
      <c r="I562" s="229">
        <f>SUM(I561)</f>
        <v>0</v>
      </c>
    </row>
    <row r="563" spans="1:9">
      <c r="C563" s="76"/>
      <c r="D563" s="77"/>
      <c r="E563" s="90"/>
      <c r="G563" s="96"/>
      <c r="H563" s="96"/>
      <c r="I563" s="97"/>
    </row>
    <row r="564" spans="1:9">
      <c r="C564" s="76"/>
      <c r="D564" s="77" t="s">
        <v>608</v>
      </c>
      <c r="E564" s="90"/>
      <c r="G564" s="96"/>
      <c r="H564" s="96"/>
      <c r="I564" s="97"/>
    </row>
    <row r="565" spans="1:9">
      <c r="C565" s="76">
        <v>151001</v>
      </c>
      <c r="D565" s="89" t="s">
        <v>609</v>
      </c>
      <c r="E565" s="90" t="s">
        <v>108</v>
      </c>
      <c r="F565" s="67" t="s">
        <v>109</v>
      </c>
      <c r="G565" s="96">
        <f>IF(E565="Actual",IF(F565=G$6,$I565,0),VLOOKUP($E565,$F$1755:$L$1761,5,FALSE)*$I565)</f>
        <v>0</v>
      </c>
      <c r="H565" s="96">
        <f>IF(E565="Actual",IF(F565=H$6,$I565,0),VLOOKUP($E565,$F$1755:$L$1761,6,FALSE)*$I565)</f>
        <v>0</v>
      </c>
      <c r="I565" s="97">
        <f>+SUMIFS('CUII UE TB'!W:W,'CUII UE TB'!D:D,'Linked UE TB'!C565,'CUII UE TB'!AA:AA,TRUE)</f>
        <v>0</v>
      </c>
    </row>
    <row r="566" spans="1:9">
      <c r="C566" s="76">
        <v>151002</v>
      </c>
      <c r="D566" s="89" t="s">
        <v>610</v>
      </c>
      <c r="E566" s="90" t="s">
        <v>108</v>
      </c>
      <c r="F566" s="67" t="s">
        <v>109</v>
      </c>
      <c r="G566" s="96">
        <f>IF(E566="Actual",IF(F566=G$6,$I566,0),VLOOKUP($E566,$F$1755:$L$1761,5,FALSE)*$I566)</f>
        <v>0</v>
      </c>
      <c r="H566" s="96">
        <f>IF(E566="Actual",IF(F566=H$6,$I566,0),VLOOKUP($E566,$F$1755:$L$1761,6,FALSE)*$I566)</f>
        <v>0</v>
      </c>
      <c r="I566" s="97">
        <f>+SUMIFS('CUII UE TB'!W:W,'CUII UE TB'!D:D,'Linked UE TB'!C566,'CUII UE TB'!AA:AA,TRUE)</f>
        <v>0</v>
      </c>
    </row>
    <row r="567" spans="1:9">
      <c r="A567" s="70" t="s">
        <v>128</v>
      </c>
      <c r="C567" s="90" t="s">
        <v>95</v>
      </c>
      <c r="D567" s="93" t="s">
        <v>608</v>
      </c>
      <c r="E567" s="90"/>
      <c r="G567" s="228">
        <f>SUM(G565:G566)</f>
        <v>0</v>
      </c>
      <c r="H567" s="228">
        <f>SUM(H565:H566)</f>
        <v>0</v>
      </c>
      <c r="I567" s="229">
        <f>SUM(I565:I566)</f>
        <v>0</v>
      </c>
    </row>
    <row r="568" spans="1:9">
      <c r="C568" s="76"/>
      <c r="D568" s="77"/>
      <c r="E568" s="90"/>
      <c r="G568" s="96"/>
      <c r="H568" s="96"/>
      <c r="I568" s="97"/>
    </row>
    <row r="569" spans="1:9">
      <c r="C569" s="76"/>
      <c r="D569" s="77" t="s">
        <v>611</v>
      </c>
      <c r="E569" s="90"/>
      <c r="G569" s="96"/>
      <c r="H569" s="96"/>
      <c r="I569" s="97"/>
    </row>
    <row r="570" spans="1:9">
      <c r="C570" s="76">
        <v>152001</v>
      </c>
      <c r="D570" s="89" t="s">
        <v>612</v>
      </c>
      <c r="E570" s="90" t="s">
        <v>108</v>
      </c>
      <c r="F570" s="67" t="s">
        <v>109</v>
      </c>
      <c r="G570" s="96">
        <f>IF(E570="Actual",IF(F570=G$6,$I570,0),VLOOKUP($E570,$F$1755:$L$1761,5,FALSE)*$I570)</f>
        <v>0</v>
      </c>
      <c r="H570" s="96">
        <f>IF(E570="Actual",IF(F570=H$6,$I570,0),VLOOKUP($E570,$F$1755:$L$1761,6,FALSE)*$I570)</f>
        <v>0</v>
      </c>
      <c r="I570" s="97">
        <f>+SUMIFS('CUII UE TB'!W:W,'CUII UE TB'!D:D,'Linked UE TB'!C570,'CUII UE TB'!AA:AA,TRUE)</f>
        <v>0</v>
      </c>
    </row>
    <row r="571" spans="1:9">
      <c r="C571" s="76">
        <v>152002</v>
      </c>
      <c r="D571" s="89" t="s">
        <v>613</v>
      </c>
      <c r="E571" s="90" t="s">
        <v>108</v>
      </c>
      <c r="F571" s="67" t="s">
        <v>109</v>
      </c>
      <c r="G571" s="96">
        <f>IF(E571="Actual",IF(F571=G$6,$I571,0),VLOOKUP($E571,$F$1755:$L$1761,5,FALSE)*$I571)</f>
        <v>0</v>
      </c>
      <c r="H571" s="96">
        <f>IF(E571="Actual",IF(F571=H$6,$I571,0),VLOOKUP($E571,$F$1755:$L$1761,6,FALSE)*$I571)</f>
        <v>0</v>
      </c>
      <c r="I571" s="97">
        <f>+SUMIFS('CUII UE TB'!W:W,'CUII UE TB'!D:D,'Linked UE TB'!C571,'CUII UE TB'!AA:AA,TRUE)</f>
        <v>0</v>
      </c>
    </row>
    <row r="572" spans="1:9">
      <c r="A572" s="70" t="s">
        <v>128</v>
      </c>
      <c r="C572" s="90" t="s">
        <v>95</v>
      </c>
      <c r="D572" s="93" t="s">
        <v>611</v>
      </c>
      <c r="E572" s="90"/>
      <c r="G572" s="228">
        <f>SUM(G570:G571)</f>
        <v>0</v>
      </c>
      <c r="H572" s="228">
        <f>SUM(H570:H571)</f>
        <v>0</v>
      </c>
      <c r="I572" s="229">
        <f>SUM(I570:I571)</f>
        <v>0</v>
      </c>
    </row>
    <row r="573" spans="1:9">
      <c r="C573" s="76"/>
      <c r="D573" s="77"/>
      <c r="E573" s="90"/>
      <c r="G573" s="96"/>
      <c r="H573" s="96"/>
      <c r="I573" s="97"/>
    </row>
    <row r="574" spans="1:9">
      <c r="C574" s="76"/>
      <c r="D574" s="77" t="s">
        <v>614</v>
      </c>
      <c r="E574" s="90"/>
      <c r="G574" s="96"/>
      <c r="H574" s="96"/>
      <c r="I574" s="97"/>
    </row>
    <row r="575" spans="1:9">
      <c r="C575" s="76">
        <v>153001</v>
      </c>
      <c r="D575" s="89" t="s">
        <v>615</v>
      </c>
      <c r="E575" s="90" t="s">
        <v>108</v>
      </c>
      <c r="F575" s="67" t="s">
        <v>109</v>
      </c>
      <c r="G575" s="96">
        <f t="shared" ref="G575:G582" si="40">IF(E575="Actual",IF(F575=G$6,$I575,0),VLOOKUP($E575,$F$1755:$L$1761,5,FALSE)*$I575)</f>
        <v>0</v>
      </c>
      <c r="H575" s="96">
        <f t="shared" ref="H575:H582" si="41">IF(E575="Actual",IF(F575=H$6,$I575,0),VLOOKUP($E575,$F$1755:$L$1761,6,FALSE)*$I575)</f>
        <v>0</v>
      </c>
      <c r="I575" s="97">
        <f>+SUMIFS('CUII UE TB'!W:W,'CUII UE TB'!D:D,'Linked UE TB'!C575,'CUII UE TB'!AA:AA,TRUE)</f>
        <v>0</v>
      </c>
    </row>
    <row r="576" spans="1:9">
      <c r="C576" s="76">
        <v>153002</v>
      </c>
      <c r="D576" s="89" t="s">
        <v>616</v>
      </c>
      <c r="E576" s="90" t="s">
        <v>108</v>
      </c>
      <c r="F576" s="67" t="s">
        <v>109</v>
      </c>
      <c r="G576" s="96">
        <f t="shared" si="40"/>
        <v>0</v>
      </c>
      <c r="H576" s="96">
        <f t="shared" si="41"/>
        <v>0</v>
      </c>
      <c r="I576" s="97">
        <f>+SUMIFS('CUII UE TB'!W:W,'CUII UE TB'!D:D,'Linked UE TB'!C576,'CUII UE TB'!AA:AA,TRUE)</f>
        <v>0</v>
      </c>
    </row>
    <row r="577" spans="1:9">
      <c r="C577" s="76">
        <v>153003</v>
      </c>
      <c r="D577" s="89" t="s">
        <v>617</v>
      </c>
      <c r="E577" s="90" t="s">
        <v>108</v>
      </c>
      <c r="F577" s="67" t="s">
        <v>109</v>
      </c>
      <c r="G577" s="96">
        <f t="shared" si="40"/>
        <v>0</v>
      </c>
      <c r="H577" s="96">
        <f t="shared" si="41"/>
        <v>0</v>
      </c>
      <c r="I577" s="97">
        <f>+SUMIFS('CUII UE TB'!W:W,'CUII UE TB'!D:D,'Linked UE TB'!C577,'CUII UE TB'!AA:AA,TRUE)</f>
        <v>0</v>
      </c>
    </row>
    <row r="578" spans="1:9">
      <c r="C578" s="76">
        <v>153004</v>
      </c>
      <c r="D578" s="89" t="s">
        <v>618</v>
      </c>
      <c r="E578" s="90" t="s">
        <v>108</v>
      </c>
      <c r="F578" s="67" t="s">
        <v>109</v>
      </c>
      <c r="G578" s="96">
        <f t="shared" si="40"/>
        <v>0</v>
      </c>
      <c r="H578" s="96">
        <f t="shared" si="41"/>
        <v>0</v>
      </c>
      <c r="I578" s="97">
        <f>+SUMIFS('CUII UE TB'!W:W,'CUII UE TB'!D:D,'Linked UE TB'!C578,'CUII UE TB'!AA:AA,TRUE)</f>
        <v>0</v>
      </c>
    </row>
    <row r="579" spans="1:9">
      <c r="C579" s="76">
        <v>153005</v>
      </c>
      <c r="D579" s="89" t="s">
        <v>619</v>
      </c>
      <c r="E579" s="90" t="s">
        <v>108</v>
      </c>
      <c r="F579" s="67" t="s">
        <v>109</v>
      </c>
      <c r="G579" s="96">
        <f t="shared" si="40"/>
        <v>0</v>
      </c>
      <c r="H579" s="96">
        <f t="shared" si="41"/>
        <v>0</v>
      </c>
      <c r="I579" s="97">
        <f>+SUMIFS('CUII UE TB'!W:W,'CUII UE TB'!D:D,'Linked UE TB'!C579,'CUII UE TB'!AA:AA,TRUE)</f>
        <v>0</v>
      </c>
    </row>
    <row r="580" spans="1:9">
      <c r="C580" s="76">
        <v>153006</v>
      </c>
      <c r="D580" s="89" t="s">
        <v>620</v>
      </c>
      <c r="E580" s="90" t="s">
        <v>108</v>
      </c>
      <c r="F580" s="67" t="s">
        <v>109</v>
      </c>
      <c r="G580" s="96">
        <f t="shared" si="40"/>
        <v>0</v>
      </c>
      <c r="H580" s="96">
        <f t="shared" si="41"/>
        <v>0</v>
      </c>
      <c r="I580" s="97">
        <f>+SUMIFS('CUII UE TB'!W:W,'CUII UE TB'!D:D,'Linked UE TB'!C580,'CUII UE TB'!AA:AA,TRUE)</f>
        <v>0</v>
      </c>
    </row>
    <row r="581" spans="1:9">
      <c r="C581" s="76">
        <v>153007</v>
      </c>
      <c r="D581" s="89" t="s">
        <v>621</v>
      </c>
      <c r="E581" s="90" t="s">
        <v>108</v>
      </c>
      <c r="F581" s="67" t="s">
        <v>109</v>
      </c>
      <c r="G581" s="96">
        <f t="shared" si="40"/>
        <v>0</v>
      </c>
      <c r="H581" s="96">
        <f t="shared" si="41"/>
        <v>0</v>
      </c>
      <c r="I581" s="97">
        <f>+SUMIFS('CUII UE TB'!W:W,'CUII UE TB'!D:D,'Linked UE TB'!C581,'CUII UE TB'!AA:AA,TRUE)</f>
        <v>0</v>
      </c>
    </row>
    <row r="582" spans="1:9">
      <c r="C582" s="76">
        <v>153008</v>
      </c>
      <c r="D582" s="89" t="s">
        <v>622</v>
      </c>
      <c r="E582" s="90" t="s">
        <v>108</v>
      </c>
      <c r="F582" s="67" t="s">
        <v>109</v>
      </c>
      <c r="G582" s="96">
        <f t="shared" si="40"/>
        <v>0</v>
      </c>
      <c r="H582" s="96">
        <f t="shared" si="41"/>
        <v>0</v>
      </c>
      <c r="I582" s="97">
        <f>+SUMIFS('CUII UE TB'!W:W,'CUII UE TB'!D:D,'Linked UE TB'!C582,'CUII UE TB'!AA:AA,TRUE)</f>
        <v>0</v>
      </c>
    </row>
    <row r="583" spans="1:9">
      <c r="A583" s="70" t="s">
        <v>128</v>
      </c>
      <c r="C583" s="90" t="s">
        <v>95</v>
      </c>
      <c r="D583" s="93" t="s">
        <v>614</v>
      </c>
      <c r="E583" s="90"/>
      <c r="G583" s="228">
        <f>SUM(G575:G582)</f>
        <v>0</v>
      </c>
      <c r="H583" s="228">
        <f>SUM(H575:H582)</f>
        <v>0</v>
      </c>
      <c r="I583" s="229">
        <f>SUM(I575:I582)</f>
        <v>0</v>
      </c>
    </row>
    <row r="584" spans="1:9">
      <c r="C584" s="76"/>
      <c r="D584" s="77"/>
      <c r="E584" s="90"/>
      <c r="G584" s="96"/>
      <c r="H584" s="96"/>
      <c r="I584" s="97"/>
    </row>
    <row r="585" spans="1:9">
      <c r="C585" s="76"/>
      <c r="D585" s="77" t="s">
        <v>623</v>
      </c>
      <c r="E585" s="90"/>
      <c r="G585" s="96"/>
      <c r="H585" s="96"/>
      <c r="I585" s="97"/>
    </row>
    <row r="586" spans="1:9">
      <c r="C586" s="76">
        <v>154001</v>
      </c>
      <c r="D586" s="89" t="s">
        <v>624</v>
      </c>
      <c r="E586" s="90" t="s">
        <v>108</v>
      </c>
      <c r="F586" s="67" t="s">
        <v>109</v>
      </c>
      <c r="G586" s="96">
        <f>IF(E586="Actual",IF(F586=G$6,$I586,0),VLOOKUP($E586,$F$1755:$L$1761,5,FALSE)*$I586)</f>
        <v>0</v>
      </c>
      <c r="H586" s="96">
        <f>IF(E586="Actual",IF(F586=H$6,$I586,0),VLOOKUP($E586,$F$1755:$L$1761,6,FALSE)*$I586)</f>
        <v>0</v>
      </c>
      <c r="I586" s="97">
        <f>+SUMIFS('CUII UE TB'!W:W,'CUII UE TB'!D:D,'Linked UE TB'!C586,'CUII UE TB'!AA:AA,TRUE)</f>
        <v>0</v>
      </c>
    </row>
    <row r="587" spans="1:9">
      <c r="C587" s="76">
        <v>160001</v>
      </c>
      <c r="D587" s="89" t="s">
        <v>625</v>
      </c>
      <c r="E587" s="90" t="s">
        <v>108</v>
      </c>
      <c r="F587" s="67" t="s">
        <v>109</v>
      </c>
      <c r="G587" s="96">
        <f>IF(E587="Actual",IF(F587=G$6,$I587,0),VLOOKUP($E587,$F$1755:$L$1761,5,FALSE)*$I587)</f>
        <v>0</v>
      </c>
      <c r="H587" s="96">
        <f>IF(E587="Actual",IF(F587=H$6,$I587,0),VLOOKUP($E587,$F$1755:$L$1761,6,FALSE)*$I587)</f>
        <v>0</v>
      </c>
      <c r="I587" s="97">
        <f>+SUMIFS('CUII UE TB'!W:W,'CUII UE TB'!D:D,'Linked UE TB'!C587,'CUII UE TB'!AA:AA,TRUE)</f>
        <v>0</v>
      </c>
    </row>
    <row r="588" spans="1:9">
      <c r="C588" s="76">
        <v>160002</v>
      </c>
      <c r="D588" s="89" t="s">
        <v>626</v>
      </c>
      <c r="E588" s="90" t="s">
        <v>108</v>
      </c>
      <c r="F588" s="67" t="s">
        <v>109</v>
      </c>
      <c r="G588" s="96">
        <f>IF(E588="Actual",IF(F588=G$6,$I588,0),VLOOKUP($E588,$F$1755:$L$1761,5,FALSE)*$I588)</f>
        <v>0</v>
      </c>
      <c r="H588" s="96">
        <f>IF(E588="Actual",IF(F588=H$6,$I588,0),VLOOKUP($E588,$F$1755:$L$1761,6,FALSE)*$I588)</f>
        <v>0</v>
      </c>
      <c r="I588" s="97">
        <f>+SUMIFS('CUII UE TB'!W:W,'CUII UE TB'!D:D,'Linked UE TB'!C588,'CUII UE TB'!AA:AA,TRUE)</f>
        <v>0</v>
      </c>
    </row>
    <row r="589" spans="1:9">
      <c r="C589" s="76">
        <v>160098</v>
      </c>
      <c r="D589" s="89" t="s">
        <v>627</v>
      </c>
      <c r="E589" s="90" t="s">
        <v>108</v>
      </c>
      <c r="F589" s="67" t="s">
        <v>109</v>
      </c>
      <c r="G589" s="96">
        <f>IF(E589="Actual",IF(F589=G$6,$I589,0),VLOOKUP($E589,$F$1755:$L$1761,5,FALSE)*$I589)</f>
        <v>0</v>
      </c>
      <c r="H589" s="96">
        <f>IF(E589="Actual",IF(F589=H$6,$I589,0),VLOOKUP($E589,$F$1755:$L$1761,6,FALSE)*$I589)</f>
        <v>0</v>
      </c>
      <c r="I589" s="97">
        <f>+SUMIFS('CUII UE TB'!W:W,'CUII UE TB'!D:D,'Linked UE TB'!C589,'CUII UE TB'!AA:AA,TRUE)</f>
        <v>0</v>
      </c>
    </row>
    <row r="590" spans="1:9">
      <c r="C590" s="76">
        <v>160099</v>
      </c>
      <c r="D590" s="89" t="s">
        <v>628</v>
      </c>
      <c r="E590" s="90" t="s">
        <v>108</v>
      </c>
      <c r="F590" s="67" t="s">
        <v>109</v>
      </c>
      <c r="G590" s="230">
        <f>IF(E590="Actual",IF(F590=G$6,$I590,0),VLOOKUP($E590,$F$1755:$L$1761,5,FALSE)*$I590)</f>
        <v>0</v>
      </c>
      <c r="H590" s="230">
        <f>IF(E590="Actual",IF(F590=H$6,$I590,0),VLOOKUP($E590,$F$1755:$L$1761,6,FALSE)*$I590)</f>
        <v>0</v>
      </c>
      <c r="I590" s="97">
        <f>+SUMIFS('CUII UE TB'!W:W,'CUII UE TB'!D:D,'Linked UE TB'!C590,'CUII UE TB'!AA:AA,TRUE)</f>
        <v>0</v>
      </c>
    </row>
    <row r="591" spans="1:9">
      <c r="A591" s="70" t="s">
        <v>128</v>
      </c>
      <c r="C591" s="90" t="s">
        <v>95</v>
      </c>
      <c r="D591" s="93" t="s">
        <v>623</v>
      </c>
      <c r="E591" s="90"/>
      <c r="G591" s="96">
        <f>SUM(G586:G590)</f>
        <v>0</v>
      </c>
      <c r="H591" s="96">
        <f>SUM(H586:H590)</f>
        <v>0</v>
      </c>
      <c r="I591" s="97">
        <f>SUM(I586:I590)</f>
        <v>0</v>
      </c>
    </row>
    <row r="592" spans="1:9">
      <c r="C592" s="76"/>
      <c r="D592" s="89"/>
      <c r="E592" s="90"/>
      <c r="G592" s="96"/>
      <c r="H592" s="96"/>
      <c r="I592" s="97"/>
    </row>
    <row r="593" spans="2:9">
      <c r="C593" s="76"/>
      <c r="D593" s="77" t="s">
        <v>629</v>
      </c>
      <c r="E593" s="90"/>
      <c r="G593" s="96"/>
      <c r="H593" s="96"/>
      <c r="I593" s="97"/>
    </row>
    <row r="594" spans="2:9">
      <c r="B594" s="70" t="s">
        <v>630</v>
      </c>
      <c r="C594" s="76">
        <v>170099</v>
      </c>
      <c r="D594" s="89" t="s">
        <v>631</v>
      </c>
      <c r="E594" s="90" t="s">
        <v>108</v>
      </c>
      <c r="F594" s="67" t="s">
        <v>109</v>
      </c>
      <c r="G594" s="96">
        <f t="shared" ref="G594:G611" si="42">IF(E594="Actual",IF(F594=G$6,$I594,0),VLOOKUP($E594,$F$1755:$L$1761,5,FALSE)*$I594)</f>
        <v>0</v>
      </c>
      <c r="H594" s="96">
        <f t="shared" ref="H594:H611" si="43">IF(E594="Actual",IF(F594=H$6,$I594,0),VLOOKUP($E594,$F$1755:$L$1761,6,FALSE)*$I594)</f>
        <v>0</v>
      </c>
      <c r="I594" s="97">
        <f>+SUMIFS('CUII UE TB'!W:W,'CUII UE TB'!D:D,'Linked UE TB'!C594,'CUII UE TB'!AA:AA,TRUE)</f>
        <v>0</v>
      </c>
    </row>
    <row r="595" spans="2:9">
      <c r="B595" s="70" t="s">
        <v>630</v>
      </c>
      <c r="C595" s="76">
        <v>170002</v>
      </c>
      <c r="D595" s="89" t="s">
        <v>632</v>
      </c>
      <c r="E595" s="90" t="s">
        <v>108</v>
      </c>
      <c r="F595" s="67" t="s">
        <v>109</v>
      </c>
      <c r="G595" s="96">
        <f t="shared" si="42"/>
        <v>730858.01882197498</v>
      </c>
      <c r="H595" s="96">
        <f t="shared" si="43"/>
        <v>483012.19117802492</v>
      </c>
      <c r="I595" s="97">
        <f>+SUMIFS('CUII UE TB'!W:W,'CUII UE TB'!D:D,'Linked UE TB'!C595,'CUII UE TB'!AA:AA,TRUE)</f>
        <v>1213870.21</v>
      </c>
    </row>
    <row r="596" spans="2:9">
      <c r="B596" s="70" t="s">
        <v>630</v>
      </c>
      <c r="C596" s="76">
        <v>170003</v>
      </c>
      <c r="D596" s="89" t="s">
        <v>633</v>
      </c>
      <c r="E596" s="90" t="s">
        <v>108</v>
      </c>
      <c r="F596" s="67" t="s">
        <v>109</v>
      </c>
      <c r="G596" s="96">
        <f t="shared" si="42"/>
        <v>213686.6708030038</v>
      </c>
      <c r="H596" s="96">
        <f t="shared" si="43"/>
        <v>141222.04919699623</v>
      </c>
      <c r="I596" s="97">
        <f>+SUMIFS('CUII UE TB'!W:W,'CUII UE TB'!D:D,'Linked UE TB'!C596,'CUII UE TB'!AA:AA,TRUE)</f>
        <v>354908.72000000003</v>
      </c>
    </row>
    <row r="597" spans="2:9">
      <c r="B597" s="70" t="s">
        <v>630</v>
      </c>
      <c r="C597" s="76">
        <v>170004</v>
      </c>
      <c r="D597" s="89" t="s">
        <v>634</v>
      </c>
      <c r="E597" s="90" t="s">
        <v>108</v>
      </c>
      <c r="F597" s="67" t="s">
        <v>109</v>
      </c>
      <c r="G597" s="96">
        <f t="shared" si="42"/>
        <v>82407.224264694247</v>
      </c>
      <c r="H597" s="96">
        <f t="shared" si="43"/>
        <v>54461.595735305731</v>
      </c>
      <c r="I597" s="97">
        <f>+SUMIFS('CUII UE TB'!W:W,'CUII UE TB'!D:D,'Linked UE TB'!C597,'CUII UE TB'!AA:AA,TRUE)</f>
        <v>136868.81999999998</v>
      </c>
    </row>
    <row r="598" spans="2:9">
      <c r="B598" s="70" t="s">
        <v>630</v>
      </c>
      <c r="C598" s="76">
        <v>170005</v>
      </c>
      <c r="D598" s="89" t="s">
        <v>635</v>
      </c>
      <c r="E598" s="90" t="s">
        <v>108</v>
      </c>
      <c r="F598" s="67" t="s">
        <v>109</v>
      </c>
      <c r="G598" s="96">
        <f t="shared" si="42"/>
        <v>8777.760613404098</v>
      </c>
      <c r="H598" s="96">
        <f t="shared" si="43"/>
        <v>5801.0793865959004</v>
      </c>
      <c r="I598" s="97">
        <f>+SUMIFS('CUII UE TB'!W:W,'CUII UE TB'!D:D,'Linked UE TB'!C598,'CUII UE TB'!AA:AA,TRUE)</f>
        <v>14578.84</v>
      </c>
    </row>
    <row r="599" spans="2:9">
      <c r="B599" s="70" t="s">
        <v>630</v>
      </c>
      <c r="C599" s="76">
        <v>170006</v>
      </c>
      <c r="D599" s="89" t="s">
        <v>636</v>
      </c>
      <c r="E599" s="90" t="s">
        <v>108</v>
      </c>
      <c r="F599" s="67" t="s">
        <v>109</v>
      </c>
      <c r="G599" s="96">
        <f t="shared" si="42"/>
        <v>220734.26818677655</v>
      </c>
      <c r="H599" s="96">
        <f t="shared" si="43"/>
        <v>145879.69181322338</v>
      </c>
      <c r="I599" s="97">
        <f>+SUMIFS('CUII UE TB'!W:W,'CUII UE TB'!D:D,'Linked UE TB'!C599,'CUII UE TB'!AA:AA,TRUE)</f>
        <v>366613.95999999996</v>
      </c>
    </row>
    <row r="600" spans="2:9">
      <c r="B600" s="70" t="s">
        <v>630</v>
      </c>
      <c r="C600" s="76">
        <v>170007</v>
      </c>
      <c r="D600" s="89" t="s">
        <v>637</v>
      </c>
      <c r="E600" s="90" t="s">
        <v>108</v>
      </c>
      <c r="F600" s="67" t="s">
        <v>109</v>
      </c>
      <c r="G600" s="96">
        <f t="shared" si="42"/>
        <v>-731327.99150855397</v>
      </c>
      <c r="H600" s="96">
        <f t="shared" si="43"/>
        <v>-483322.788491446</v>
      </c>
      <c r="I600" s="97">
        <f>+SUMIFS('CUII UE TB'!W:W,'CUII UE TB'!D:D,'Linked UE TB'!C600,'CUII UE TB'!AA:AA,TRUE)</f>
        <v>-1214650.78</v>
      </c>
    </row>
    <row r="601" spans="2:9">
      <c r="B601" s="70" t="s">
        <v>630</v>
      </c>
      <c r="C601" s="76">
        <v>170008</v>
      </c>
      <c r="D601" s="89" t="s">
        <v>638</v>
      </c>
      <c r="E601" s="90" t="s">
        <v>108</v>
      </c>
      <c r="F601" s="67" t="s">
        <v>109</v>
      </c>
      <c r="G601" s="96">
        <f t="shared" si="42"/>
        <v>57774.031303709555</v>
      </c>
      <c r="H601" s="96">
        <f t="shared" si="43"/>
        <v>38181.918696290435</v>
      </c>
      <c r="I601" s="97">
        <f>+SUMIFS('CUII UE TB'!W:W,'CUII UE TB'!D:D,'Linked UE TB'!C601,'CUII UE TB'!AA:AA,TRUE)</f>
        <v>95955.95</v>
      </c>
    </row>
    <row r="602" spans="2:9">
      <c r="B602" s="70" t="s">
        <v>630</v>
      </c>
      <c r="C602" s="76">
        <v>170009</v>
      </c>
      <c r="D602" s="89" t="s">
        <v>639</v>
      </c>
      <c r="E602" s="90" t="s">
        <v>108</v>
      </c>
      <c r="F602" s="67" t="s">
        <v>109</v>
      </c>
      <c r="G602" s="96">
        <f t="shared" si="42"/>
        <v>1392106.3134738873</v>
      </c>
      <c r="H602" s="96">
        <f t="shared" si="43"/>
        <v>920020.44652611436</v>
      </c>
      <c r="I602" s="97">
        <f>+SUMIFS('CUII UE TB'!W:W,'CUII UE TB'!D:D,'Linked UE TB'!C602,'CUII UE TB'!AA:AA,TRUE)</f>
        <v>2312126.7600000016</v>
      </c>
    </row>
    <row r="603" spans="2:9">
      <c r="B603" s="70" t="s">
        <v>630</v>
      </c>
      <c r="C603" s="76">
        <v>170010</v>
      </c>
      <c r="D603" s="89" t="s">
        <v>640</v>
      </c>
      <c r="E603" s="90" t="s">
        <v>108</v>
      </c>
      <c r="F603" s="67" t="s">
        <v>109</v>
      </c>
      <c r="G603" s="96">
        <f t="shared" si="42"/>
        <v>0</v>
      </c>
      <c r="H603" s="96">
        <f t="shared" si="43"/>
        <v>0</v>
      </c>
      <c r="I603" s="97">
        <f>+SUMIFS('CUII UE TB'!W:W,'CUII UE TB'!D:D,'Linked UE TB'!C603,'CUII UE TB'!AA:AA,TRUE)</f>
        <v>0</v>
      </c>
    </row>
    <row r="604" spans="2:9">
      <c r="B604" s="70" t="s">
        <v>630</v>
      </c>
      <c r="C604" s="76">
        <v>170011</v>
      </c>
      <c r="D604" s="89" t="s">
        <v>641</v>
      </c>
      <c r="E604" s="90" t="s">
        <v>108</v>
      </c>
      <c r="F604" s="67" t="s">
        <v>109</v>
      </c>
      <c r="G604" s="96">
        <f t="shared" si="42"/>
        <v>-469800.54930608155</v>
      </c>
      <c r="H604" s="96">
        <f t="shared" si="43"/>
        <v>-310483.55069391942</v>
      </c>
      <c r="I604" s="97">
        <f>+SUMIFS('CUII UE TB'!W:W,'CUII UE TB'!D:D,'Linked UE TB'!C604,'CUII UE TB'!AA:AA,TRUE)</f>
        <v>-780284.10000000102</v>
      </c>
    </row>
    <row r="605" spans="2:9">
      <c r="B605" s="70" t="s">
        <v>630</v>
      </c>
      <c r="C605" s="76">
        <v>170012</v>
      </c>
      <c r="D605" s="89" t="s">
        <v>642</v>
      </c>
      <c r="E605" s="90" t="s">
        <v>108</v>
      </c>
      <c r="F605" s="67" t="s">
        <v>109</v>
      </c>
      <c r="G605" s="96">
        <f t="shared" si="42"/>
        <v>0</v>
      </c>
      <c r="H605" s="96">
        <f t="shared" si="43"/>
        <v>0</v>
      </c>
      <c r="I605" s="97">
        <f>+SUMIFS('CUII UE TB'!W:W,'CUII UE TB'!D:D,'Linked UE TB'!C605,'CUII UE TB'!AA:AA,TRUE)</f>
        <v>0</v>
      </c>
    </row>
    <row r="606" spans="2:9">
      <c r="B606" s="70" t="s">
        <v>630</v>
      </c>
      <c r="C606" s="76">
        <v>170013</v>
      </c>
      <c r="D606" s="89" t="s">
        <v>643</v>
      </c>
      <c r="E606" s="90" t="s">
        <v>108</v>
      </c>
      <c r="F606" s="67" t="s">
        <v>109</v>
      </c>
      <c r="G606" s="96">
        <f t="shared" si="42"/>
        <v>0</v>
      </c>
      <c r="H606" s="96">
        <f t="shared" si="43"/>
        <v>0</v>
      </c>
      <c r="I606" s="97">
        <f>+SUMIFS('CUII UE TB'!W:W,'CUII UE TB'!D:D,'Linked UE TB'!C606,'CUII UE TB'!AA:AA,TRUE)</f>
        <v>0</v>
      </c>
    </row>
    <row r="607" spans="2:9">
      <c r="B607" s="70" t="s">
        <v>630</v>
      </c>
      <c r="C607" s="76">
        <v>170014</v>
      </c>
      <c r="D607" s="89" t="s">
        <v>644</v>
      </c>
      <c r="E607" s="90" t="s">
        <v>108</v>
      </c>
      <c r="F607" s="67" t="s">
        <v>109</v>
      </c>
      <c r="G607" s="96">
        <f t="shared" si="42"/>
        <v>0</v>
      </c>
      <c r="H607" s="96">
        <f t="shared" si="43"/>
        <v>0</v>
      </c>
      <c r="I607" s="97">
        <f>+SUMIFS('CUII UE TB'!W:W,'CUII UE TB'!D:D,'Linked UE TB'!C607,'CUII UE TB'!AA:AA,TRUE)</f>
        <v>0</v>
      </c>
    </row>
    <row r="608" spans="2:9">
      <c r="B608" s="70" t="s">
        <v>630</v>
      </c>
      <c r="C608" s="76" t="s">
        <v>645</v>
      </c>
      <c r="D608" s="89" t="s">
        <v>646</v>
      </c>
      <c r="E608" s="90" t="s">
        <v>108</v>
      </c>
      <c r="F608" s="67" t="s">
        <v>109</v>
      </c>
      <c r="G608" s="96">
        <f t="shared" si="42"/>
        <v>0</v>
      </c>
      <c r="H608" s="96">
        <f t="shared" si="43"/>
        <v>0</v>
      </c>
      <c r="I608" s="97">
        <f>+SUMIFS('CUII UE TB'!W:W,'CUII UE TB'!D:D,'Linked UE TB'!C608,'CUII UE TB'!AA:AA,TRUE)</f>
        <v>0</v>
      </c>
    </row>
    <row r="609" spans="1:9">
      <c r="B609" s="70" t="s">
        <v>630</v>
      </c>
      <c r="C609" s="76" t="s">
        <v>647</v>
      </c>
      <c r="D609" s="89" t="s">
        <v>648</v>
      </c>
      <c r="E609" s="90" t="s">
        <v>108</v>
      </c>
      <c r="F609" s="67" t="s">
        <v>109</v>
      </c>
      <c r="G609" s="96">
        <f t="shared" si="42"/>
        <v>0</v>
      </c>
      <c r="H609" s="96">
        <f t="shared" si="43"/>
        <v>0</v>
      </c>
      <c r="I609" s="97">
        <f>+SUMIFS('CUII UE TB'!W:W,'CUII UE TB'!D:D,'Linked UE TB'!C609,'CUII UE TB'!AA:AA,TRUE)</f>
        <v>0</v>
      </c>
    </row>
    <row r="610" spans="1:9">
      <c r="B610" s="70" t="s">
        <v>630</v>
      </c>
      <c r="C610" s="76" t="s">
        <v>649</v>
      </c>
      <c r="D610" s="89" t="s">
        <v>650</v>
      </c>
      <c r="E610" s="90" t="s">
        <v>108</v>
      </c>
      <c r="F610" s="67" t="s">
        <v>109</v>
      </c>
      <c r="G610" s="96">
        <f t="shared" si="42"/>
        <v>0</v>
      </c>
      <c r="H610" s="96">
        <f t="shared" si="43"/>
        <v>0</v>
      </c>
      <c r="I610" s="97">
        <f>+SUMIFS('CUII UE TB'!W:W,'CUII UE TB'!D:D,'Linked UE TB'!C610,'CUII UE TB'!AA:AA,TRUE)</f>
        <v>0</v>
      </c>
    </row>
    <row r="611" spans="1:9">
      <c r="B611" s="70" t="s">
        <v>630</v>
      </c>
      <c r="C611" s="76" t="s">
        <v>651</v>
      </c>
      <c r="D611" s="89" t="s">
        <v>652</v>
      </c>
      <c r="E611" s="90" t="s">
        <v>108</v>
      </c>
      <c r="F611" s="67" t="s">
        <v>109</v>
      </c>
      <c r="G611" s="96">
        <f t="shared" si="42"/>
        <v>0</v>
      </c>
      <c r="H611" s="96">
        <f t="shared" si="43"/>
        <v>0</v>
      </c>
      <c r="I611" s="97">
        <f>+SUMIFS('CUII UE TB'!W:W,'CUII UE TB'!D:D,'Linked UE TB'!C611,'CUII UE TB'!AA:AA,TRUE)</f>
        <v>0</v>
      </c>
    </row>
    <row r="612" spans="1:9">
      <c r="A612" s="70" t="s">
        <v>128</v>
      </c>
      <c r="C612" s="90" t="s">
        <v>95</v>
      </c>
      <c r="D612" s="93" t="s">
        <v>623</v>
      </c>
      <c r="E612" s="90"/>
      <c r="G612" s="228">
        <f>SUM(G594:G611)</f>
        <v>1505215.746652815</v>
      </c>
      <c r="H612" s="228">
        <f>SUM(H594:H611)</f>
        <v>994772.63334718533</v>
      </c>
      <c r="I612" s="229">
        <f>SUM(I594:I611)</f>
        <v>2499988.3800000004</v>
      </c>
    </row>
    <row r="613" spans="1:9">
      <c r="C613" s="76"/>
      <c r="D613" s="77"/>
      <c r="E613" s="90"/>
      <c r="G613" s="96"/>
      <c r="H613" s="96"/>
      <c r="I613" s="97"/>
    </row>
    <row r="614" spans="1:9">
      <c r="C614" s="76"/>
      <c r="D614" s="77" t="s">
        <v>653</v>
      </c>
      <c r="E614" s="90"/>
      <c r="G614" s="96"/>
      <c r="H614" s="96"/>
      <c r="I614" s="97"/>
    </row>
    <row r="615" spans="1:9">
      <c r="B615" s="70" t="s">
        <v>654</v>
      </c>
      <c r="C615" s="76">
        <v>181001</v>
      </c>
      <c r="D615" s="89" t="s">
        <v>655</v>
      </c>
      <c r="E615" s="90" t="s">
        <v>108</v>
      </c>
      <c r="F615" s="67" t="s">
        <v>109</v>
      </c>
      <c r="G615" s="96">
        <f t="shared" ref="G615:G631" si="44">IF(E615="Actual",IF(F615=G$6,$I615,0),VLOOKUP($E615,$F$1755:$L$1761,5,FALSE)*$I615)</f>
        <v>0</v>
      </c>
      <c r="H615" s="96">
        <f t="shared" ref="H615:H631" si="45">IF(E615="Actual",IF(F615=H$6,$I615,0),VLOOKUP($E615,$F$1755:$L$1761,6,FALSE)*$I615)</f>
        <v>0</v>
      </c>
      <c r="I615" s="97">
        <f>+SUMIFS('CUII UE TB'!W:W,'CUII UE TB'!D:D,'Linked UE TB'!C615,'CUII UE TB'!AA:AA,TRUE)</f>
        <v>0</v>
      </c>
    </row>
    <row r="616" spans="1:9">
      <c r="B616" s="70" t="s">
        <v>654</v>
      </c>
      <c r="C616" s="76">
        <v>181002</v>
      </c>
      <c r="D616" s="89" t="s">
        <v>656</v>
      </c>
      <c r="E616" s="90" t="s">
        <v>3</v>
      </c>
      <c r="F616" s="67" t="s">
        <v>2</v>
      </c>
      <c r="G616" s="96">
        <f t="shared" si="44"/>
        <v>482929.06000000006</v>
      </c>
      <c r="H616" s="96">
        <f t="shared" si="45"/>
        <v>0</v>
      </c>
      <c r="I616" s="97">
        <f>+SUMIFS('CUII UE TB'!W:W,'CUII UE TB'!D:D,'Linked UE TB'!C616,'CUII UE TB'!AA:AA,TRUE)</f>
        <v>482929.06000000006</v>
      </c>
    </row>
    <row r="617" spans="1:9">
      <c r="B617" s="70" t="s">
        <v>654</v>
      </c>
      <c r="C617" s="76">
        <v>181003</v>
      </c>
      <c r="D617" s="89" t="s">
        <v>657</v>
      </c>
      <c r="E617" s="90" t="s">
        <v>108</v>
      </c>
      <c r="F617" s="67" t="s">
        <v>109</v>
      </c>
      <c r="G617" s="96">
        <f t="shared" si="44"/>
        <v>135.96375992321157</v>
      </c>
      <c r="H617" s="96">
        <f t="shared" si="45"/>
        <v>89.856240076788438</v>
      </c>
      <c r="I617" s="97">
        <f>+SUMIFS('CUII UE TB'!W:W,'CUII UE TB'!D:D,'Linked UE TB'!C617,'CUII UE TB'!AA:AA,TRUE)</f>
        <v>225.82000000000002</v>
      </c>
    </row>
    <row r="618" spans="1:9">
      <c r="B618" s="70" t="s">
        <v>654</v>
      </c>
      <c r="C618" s="76">
        <v>181004</v>
      </c>
      <c r="D618" s="89" t="s">
        <v>658</v>
      </c>
      <c r="E618" s="90" t="s">
        <v>108</v>
      </c>
      <c r="F618" s="67" t="s">
        <v>109</v>
      </c>
      <c r="G618" s="96">
        <f t="shared" si="44"/>
        <v>0</v>
      </c>
      <c r="H618" s="96">
        <f t="shared" si="45"/>
        <v>0</v>
      </c>
      <c r="I618" s="97">
        <f>+SUMIFS('CUII UE TB'!W:W,'CUII UE TB'!D:D,'Linked UE TB'!C618,'CUII UE TB'!AA:AA,TRUE)</f>
        <v>0</v>
      </c>
    </row>
    <row r="619" spans="1:9">
      <c r="B619" s="70" t="s">
        <v>654</v>
      </c>
      <c r="C619" s="76">
        <v>181005</v>
      </c>
      <c r="D619" s="89" t="s">
        <v>659</v>
      </c>
      <c r="E619" s="90" t="s">
        <v>108</v>
      </c>
      <c r="F619" s="67" t="s">
        <v>109</v>
      </c>
      <c r="G619" s="96">
        <f t="shared" si="44"/>
        <v>0</v>
      </c>
      <c r="H619" s="96">
        <f t="shared" si="45"/>
        <v>0</v>
      </c>
      <c r="I619" s="97">
        <f>+SUMIFS('CUII UE TB'!W:W,'CUII UE TB'!D:D,'Linked UE TB'!C619,'CUII UE TB'!AA:AA,TRUE)</f>
        <v>0</v>
      </c>
    </row>
    <row r="620" spans="1:9">
      <c r="B620" s="70" t="s">
        <v>654</v>
      </c>
      <c r="C620" s="76">
        <v>181006</v>
      </c>
      <c r="D620" s="89" t="s">
        <v>660</v>
      </c>
      <c r="E620" s="90" t="s">
        <v>108</v>
      </c>
      <c r="F620" s="67" t="s">
        <v>109</v>
      </c>
      <c r="G620" s="96">
        <f t="shared" si="44"/>
        <v>559730.66610874585</v>
      </c>
      <c r="H620" s="96">
        <f t="shared" si="45"/>
        <v>369916.90389125393</v>
      </c>
      <c r="I620" s="97">
        <f>+SUMIFS('CUII UE TB'!W:W,'CUII UE TB'!D:D,'Linked UE TB'!C620,'CUII UE TB'!AA:AA,TRUE)</f>
        <v>929647.56999999983</v>
      </c>
    </row>
    <row r="621" spans="1:9">
      <c r="B621" s="70" t="s">
        <v>654</v>
      </c>
      <c r="C621" s="76">
        <v>181007</v>
      </c>
      <c r="D621" s="89" t="s">
        <v>661</v>
      </c>
      <c r="E621" s="90" t="s">
        <v>108</v>
      </c>
      <c r="F621" s="67" t="s">
        <v>109</v>
      </c>
      <c r="G621" s="96">
        <f t="shared" si="44"/>
        <v>13306.572447179718</v>
      </c>
      <c r="H621" s="96">
        <f t="shared" si="45"/>
        <v>8794.0975528202816</v>
      </c>
      <c r="I621" s="97">
        <f>+SUMIFS('CUII UE TB'!W:W,'CUII UE TB'!D:D,'Linked UE TB'!C621,'CUII UE TB'!AA:AA,TRUE)</f>
        <v>22100.670000000002</v>
      </c>
    </row>
    <row r="622" spans="1:9">
      <c r="B622" s="70" t="s">
        <v>654</v>
      </c>
      <c r="C622" s="76">
        <v>181008</v>
      </c>
      <c r="D622" s="89" t="s">
        <v>662</v>
      </c>
      <c r="E622" s="90" t="s">
        <v>3</v>
      </c>
      <c r="F622" s="67" t="s">
        <v>76</v>
      </c>
      <c r="G622" s="96">
        <f t="shared" si="44"/>
        <v>0</v>
      </c>
      <c r="H622" s="96">
        <f t="shared" si="45"/>
        <v>69300</v>
      </c>
      <c r="I622" s="97">
        <f>+SUMIFS('CUII UE TB'!W:W,'CUII UE TB'!D:D,'Linked UE TB'!C622,'CUII UE TB'!AA:AA,TRUE)</f>
        <v>69300</v>
      </c>
    </row>
    <row r="623" spans="1:9">
      <c r="B623" s="70" t="s">
        <v>654</v>
      </c>
      <c r="C623" s="76">
        <v>181009</v>
      </c>
      <c r="D623" s="89" t="s">
        <v>663</v>
      </c>
      <c r="E623" s="90" t="s">
        <v>108</v>
      </c>
      <c r="F623" s="67" t="s">
        <v>109</v>
      </c>
      <c r="G623" s="96">
        <f t="shared" si="44"/>
        <v>0</v>
      </c>
      <c r="H623" s="96">
        <f t="shared" si="45"/>
        <v>0</v>
      </c>
      <c r="I623" s="97">
        <f>+SUMIFS('CUII UE TB'!W:W,'CUII UE TB'!D:D,'Linked UE TB'!C623,'CUII UE TB'!AA:AA,TRUE)</f>
        <v>0</v>
      </c>
    </row>
    <row r="624" spans="1:9">
      <c r="B624" s="70" t="s">
        <v>654</v>
      </c>
      <c r="C624" s="76">
        <v>181010</v>
      </c>
      <c r="D624" s="89" t="s">
        <v>664</v>
      </c>
      <c r="E624" s="90" t="s">
        <v>3</v>
      </c>
      <c r="F624" s="67" t="s">
        <v>76</v>
      </c>
      <c r="G624" s="96">
        <f t="shared" si="44"/>
        <v>0</v>
      </c>
      <c r="H624" s="96">
        <f t="shared" si="45"/>
        <v>437991.10000000003</v>
      </c>
      <c r="I624" s="97">
        <f>+SUMIFS('CUII UE TB'!W:W,'CUII UE TB'!D:D,'Linked UE TB'!C624,'CUII UE TB'!AA:AA,TRUE)</f>
        <v>437991.10000000003</v>
      </c>
    </row>
    <row r="625" spans="1:9">
      <c r="B625" s="70" t="s">
        <v>654</v>
      </c>
      <c r="C625" s="76">
        <v>181011</v>
      </c>
      <c r="D625" s="89" t="s">
        <v>665</v>
      </c>
      <c r="E625" s="90" t="s">
        <v>108</v>
      </c>
      <c r="F625" s="67" t="s">
        <v>109</v>
      </c>
      <c r="G625" s="96">
        <f t="shared" si="44"/>
        <v>0</v>
      </c>
      <c r="H625" s="96">
        <f t="shared" si="45"/>
        <v>0</v>
      </c>
      <c r="I625" s="97">
        <f>+SUMIFS('CUII UE TB'!W:W,'CUII UE TB'!D:D,'Linked UE TB'!C625,'CUII UE TB'!AA:AA,TRUE)</f>
        <v>0</v>
      </c>
    </row>
    <row r="626" spans="1:9">
      <c r="B626" s="70" t="s">
        <v>654</v>
      </c>
      <c r="C626" s="76">
        <v>181012</v>
      </c>
      <c r="D626" s="89" t="s">
        <v>666</v>
      </c>
      <c r="E626" s="90" t="s">
        <v>108</v>
      </c>
      <c r="F626" s="67" t="s">
        <v>109</v>
      </c>
      <c r="G626" s="96">
        <f t="shared" si="44"/>
        <v>0</v>
      </c>
      <c r="H626" s="96">
        <f t="shared" si="45"/>
        <v>0</v>
      </c>
      <c r="I626" s="97">
        <f>+SUMIFS('CUII UE TB'!W:W,'CUII UE TB'!D:D,'Linked UE TB'!C626,'CUII UE TB'!AA:AA,TRUE)</f>
        <v>0</v>
      </c>
    </row>
    <row r="627" spans="1:9">
      <c r="B627" s="70" t="s">
        <v>654</v>
      </c>
      <c r="C627" s="76">
        <v>181013</v>
      </c>
      <c r="D627" s="89" t="s">
        <v>667</v>
      </c>
      <c r="E627" s="90" t="s">
        <v>108</v>
      </c>
      <c r="F627" s="67" t="s">
        <v>109</v>
      </c>
      <c r="G627" s="96">
        <f t="shared" si="44"/>
        <v>0</v>
      </c>
      <c r="H627" s="96">
        <f t="shared" si="45"/>
        <v>0</v>
      </c>
      <c r="I627" s="97">
        <f>+SUMIFS('CUII UE TB'!W:W,'CUII UE TB'!D:D,'Linked UE TB'!C627,'CUII UE TB'!AA:AA,TRUE)</f>
        <v>0</v>
      </c>
    </row>
    <row r="628" spans="1:9">
      <c r="B628" s="70" t="s">
        <v>654</v>
      </c>
      <c r="C628" s="76">
        <v>181014</v>
      </c>
      <c r="D628" s="89" t="s">
        <v>668</v>
      </c>
      <c r="E628" s="90" t="s">
        <v>3</v>
      </c>
      <c r="F628" s="67" t="s">
        <v>299</v>
      </c>
      <c r="G628" s="96">
        <f t="shared" si="44"/>
        <v>0</v>
      </c>
      <c r="H628" s="96">
        <f t="shared" si="45"/>
        <v>0</v>
      </c>
      <c r="I628" s="97">
        <f>+SUMIFS('CUII UE TB'!W:W,'CUII UE TB'!D:D,'Linked UE TB'!C628,'CUII UE TB'!AA:AA,TRUE)</f>
        <v>0</v>
      </c>
    </row>
    <row r="629" spans="1:9">
      <c r="B629" s="70" t="s">
        <v>654</v>
      </c>
      <c r="C629" s="76">
        <v>181015</v>
      </c>
      <c r="D629" s="89" t="s">
        <v>669</v>
      </c>
      <c r="E629" s="90" t="s">
        <v>108</v>
      </c>
      <c r="F629" s="67" t="s">
        <v>109</v>
      </c>
      <c r="G629" s="96">
        <f t="shared" si="44"/>
        <v>418612.1745681215</v>
      </c>
      <c r="H629" s="96">
        <f t="shared" si="45"/>
        <v>276653.98543187848</v>
      </c>
      <c r="I629" s="97">
        <f>+SUMIFS('CUII UE TB'!W:W,'CUII UE TB'!D:D,'Linked UE TB'!C629,'CUII UE TB'!AA:AA,TRUE)</f>
        <v>695266.16</v>
      </c>
    </row>
    <row r="630" spans="1:9">
      <c r="B630" s="70" t="s">
        <v>654</v>
      </c>
      <c r="C630" s="76">
        <v>181016</v>
      </c>
      <c r="D630" s="89" t="s">
        <v>670</v>
      </c>
      <c r="E630" s="90" t="s">
        <v>108</v>
      </c>
      <c r="F630" s="67" t="s">
        <v>109</v>
      </c>
      <c r="G630" s="96">
        <f t="shared" si="44"/>
        <v>0</v>
      </c>
      <c r="H630" s="96">
        <f t="shared" si="45"/>
        <v>0</v>
      </c>
      <c r="I630" s="97">
        <f>+SUMIFS('CUII UE TB'!W:W,'CUII UE TB'!D:D,'Linked UE TB'!C630,'CUII UE TB'!AA:AA,TRUE)</f>
        <v>0</v>
      </c>
    </row>
    <row r="631" spans="1:9">
      <c r="B631" s="70" t="s">
        <v>654</v>
      </c>
      <c r="C631" s="76">
        <v>181099</v>
      </c>
      <c r="D631" s="89" t="s">
        <v>671</v>
      </c>
      <c r="E631" s="90" t="s">
        <v>108</v>
      </c>
      <c r="F631" s="67" t="s">
        <v>109</v>
      </c>
      <c r="G631" s="96">
        <f t="shared" si="44"/>
        <v>0</v>
      </c>
      <c r="H631" s="96">
        <f t="shared" si="45"/>
        <v>0</v>
      </c>
      <c r="I631" s="97">
        <f>+SUMIFS('CUII UE TB'!W:W,'CUII UE TB'!D:D,'Linked UE TB'!C631,'CUII UE TB'!AA:AA,TRUE)</f>
        <v>0</v>
      </c>
    </row>
    <row r="632" spans="1:9">
      <c r="A632" s="70" t="s">
        <v>128</v>
      </c>
      <c r="C632" s="90" t="s">
        <v>95</v>
      </c>
      <c r="D632" s="93" t="s">
        <v>653</v>
      </c>
      <c r="E632" s="90"/>
      <c r="G632" s="228">
        <f>SUM(G615:G631)</f>
        <v>1474714.4368839704</v>
      </c>
      <c r="H632" s="228">
        <f>SUM(H615:H631)</f>
        <v>1162745.9431160295</v>
      </c>
      <c r="I632" s="229">
        <f>SUM(I615:I631)</f>
        <v>2637460.38</v>
      </c>
    </row>
    <row r="633" spans="1:9">
      <c r="C633" s="76"/>
      <c r="D633" s="77"/>
      <c r="E633" s="90"/>
      <c r="G633" s="96"/>
      <c r="H633" s="96"/>
      <c r="I633" s="97"/>
    </row>
    <row r="634" spans="1:9">
      <c r="C634" s="76"/>
      <c r="D634" s="77" t="s">
        <v>672</v>
      </c>
      <c r="E634" s="90"/>
      <c r="G634" s="96"/>
      <c r="H634" s="96"/>
      <c r="I634" s="97"/>
    </row>
    <row r="635" spans="1:9">
      <c r="B635" s="70" t="s">
        <v>654</v>
      </c>
      <c r="C635" s="76">
        <v>182001</v>
      </c>
      <c r="D635" s="89" t="s">
        <v>673</v>
      </c>
      <c r="E635" s="90" t="s">
        <v>108</v>
      </c>
      <c r="F635" s="67" t="s">
        <v>109</v>
      </c>
      <c r="G635" s="96">
        <f t="shared" ref="G635:G650" si="46">IF(E635="Actual",IF(F635=G$6,$I635,0),VLOOKUP($E635,$F$1755:$L$1761,5,FALSE)*$I635)</f>
        <v>0</v>
      </c>
      <c r="H635" s="96">
        <f t="shared" ref="H635:H650" si="47">IF(E635="Actual",IF(F635=H$6,$I635,0),VLOOKUP($E635,$F$1755:$L$1761,6,FALSE)*$I635)</f>
        <v>0</v>
      </c>
      <c r="I635" s="97">
        <f>+SUMIFS('CUII UE TB'!W:W,'CUII UE TB'!D:D,'Linked UE TB'!C635,'CUII UE TB'!AA:AA,TRUE)</f>
        <v>0</v>
      </c>
    </row>
    <row r="636" spans="1:9">
      <c r="B636" s="70" t="s">
        <v>654</v>
      </c>
      <c r="C636" s="76">
        <v>182002</v>
      </c>
      <c r="D636" s="89" t="s">
        <v>674</v>
      </c>
      <c r="E636" s="90" t="s">
        <v>3</v>
      </c>
      <c r="F636" s="67" t="s">
        <v>2</v>
      </c>
      <c r="G636" s="96">
        <f t="shared" si="46"/>
        <v>-355364.27</v>
      </c>
      <c r="H636" s="96">
        <f t="shared" si="47"/>
        <v>0</v>
      </c>
      <c r="I636" s="97">
        <f>+SUMIFS('CUII UE TB'!W:W,'CUII UE TB'!D:D,'Linked UE TB'!C636,'CUII UE TB'!AA:AA,TRUE)</f>
        <v>-355364.27</v>
      </c>
    </row>
    <row r="637" spans="1:9">
      <c r="B637" s="70" t="s">
        <v>654</v>
      </c>
      <c r="C637" s="76">
        <v>182003</v>
      </c>
      <c r="D637" s="89" t="s">
        <v>675</v>
      </c>
      <c r="E637" s="90" t="s">
        <v>108</v>
      </c>
      <c r="F637" s="67" t="s">
        <v>109</v>
      </c>
      <c r="G637" s="96">
        <f t="shared" si="46"/>
        <v>-135.96375992321151</v>
      </c>
      <c r="H637" s="96">
        <f t="shared" si="47"/>
        <v>-89.85624007678841</v>
      </c>
      <c r="I637" s="97">
        <f>+SUMIFS('CUII UE TB'!W:W,'CUII UE TB'!D:D,'Linked UE TB'!C637,'CUII UE TB'!AA:AA,TRUE)</f>
        <v>-225.81999999999994</v>
      </c>
    </row>
    <row r="638" spans="1:9">
      <c r="B638" s="70" t="s">
        <v>654</v>
      </c>
      <c r="C638" s="76">
        <v>182004</v>
      </c>
      <c r="D638" s="89" t="s">
        <v>676</v>
      </c>
      <c r="E638" s="90" t="s">
        <v>108</v>
      </c>
      <c r="F638" s="67" t="s">
        <v>109</v>
      </c>
      <c r="G638" s="96">
        <f t="shared" si="46"/>
        <v>0</v>
      </c>
      <c r="H638" s="96">
        <f t="shared" si="47"/>
        <v>0</v>
      </c>
      <c r="I638" s="97">
        <f>+SUMIFS('CUII UE TB'!W:W,'CUII UE TB'!D:D,'Linked UE TB'!C638,'CUII UE TB'!AA:AA,TRUE)</f>
        <v>0</v>
      </c>
    </row>
    <row r="639" spans="1:9">
      <c r="B639" s="70" t="s">
        <v>654</v>
      </c>
      <c r="C639" s="76">
        <v>182005</v>
      </c>
      <c r="D639" s="89" t="s">
        <v>677</v>
      </c>
      <c r="E639" s="90" t="s">
        <v>108</v>
      </c>
      <c r="F639" s="67" t="s">
        <v>109</v>
      </c>
      <c r="G639" s="96">
        <f t="shared" si="46"/>
        <v>0</v>
      </c>
      <c r="H639" s="96">
        <f t="shared" si="47"/>
        <v>0</v>
      </c>
      <c r="I639" s="97">
        <f>+SUMIFS('CUII UE TB'!W:W,'CUII UE TB'!D:D,'Linked UE TB'!C639,'CUII UE TB'!AA:AA,TRUE)</f>
        <v>0</v>
      </c>
    </row>
    <row r="640" spans="1:9">
      <c r="B640" s="70" t="s">
        <v>654</v>
      </c>
      <c r="C640" s="76">
        <v>182006</v>
      </c>
      <c r="D640" s="89" t="s">
        <v>678</v>
      </c>
      <c r="E640" s="90" t="s">
        <v>108</v>
      </c>
      <c r="F640" s="67" t="s">
        <v>109</v>
      </c>
      <c r="G640" s="96">
        <f t="shared" si="46"/>
        <v>-227749.4791980125</v>
      </c>
      <c r="H640" s="96">
        <f t="shared" si="47"/>
        <v>-150515.93080198744</v>
      </c>
      <c r="I640" s="97">
        <f>+SUMIFS('CUII UE TB'!W:W,'CUII UE TB'!D:D,'Linked UE TB'!C640,'CUII UE TB'!AA:AA,TRUE)</f>
        <v>-378265.41</v>
      </c>
    </row>
    <row r="641" spans="1:9">
      <c r="B641" s="70" t="s">
        <v>654</v>
      </c>
      <c r="C641" s="76">
        <v>182007</v>
      </c>
      <c r="D641" s="89" t="s">
        <v>679</v>
      </c>
      <c r="E641" s="90" t="s">
        <v>108</v>
      </c>
      <c r="F641" s="67" t="s">
        <v>109</v>
      </c>
      <c r="G641" s="96">
        <f t="shared" si="46"/>
        <v>-13306.572447179717</v>
      </c>
      <c r="H641" s="96">
        <f t="shared" si="47"/>
        <v>-8794.0975528202798</v>
      </c>
      <c r="I641" s="97">
        <f>+SUMIFS('CUII UE TB'!W:W,'CUII UE TB'!D:D,'Linked UE TB'!C641,'CUII UE TB'!AA:AA,TRUE)</f>
        <v>-22100.67</v>
      </c>
    </row>
    <row r="642" spans="1:9">
      <c r="B642" s="70" t="s">
        <v>654</v>
      </c>
      <c r="C642" s="76">
        <v>182008</v>
      </c>
      <c r="D642" s="89" t="s">
        <v>680</v>
      </c>
      <c r="E642" s="90" t="s">
        <v>3</v>
      </c>
      <c r="F642" s="67" t="s">
        <v>76</v>
      </c>
      <c r="G642" s="96">
        <f t="shared" si="46"/>
        <v>0</v>
      </c>
      <c r="H642" s="96">
        <f t="shared" si="47"/>
        <v>-69300</v>
      </c>
      <c r="I642" s="97">
        <f>+SUMIFS('CUII UE TB'!W:W,'CUII UE TB'!D:D,'Linked UE TB'!C642,'CUII UE TB'!AA:AA,TRUE)</f>
        <v>-69300</v>
      </c>
    </row>
    <row r="643" spans="1:9">
      <c r="B643" s="70" t="s">
        <v>654</v>
      </c>
      <c r="C643" s="76">
        <v>182009</v>
      </c>
      <c r="D643" s="89" t="s">
        <v>681</v>
      </c>
      <c r="E643" s="90" t="s">
        <v>108</v>
      </c>
      <c r="F643" s="67" t="s">
        <v>109</v>
      </c>
      <c r="G643" s="96">
        <f t="shared" si="46"/>
        <v>0</v>
      </c>
      <c r="H643" s="96">
        <f t="shared" si="47"/>
        <v>0</v>
      </c>
      <c r="I643" s="97">
        <f>+SUMIFS('CUII UE TB'!W:W,'CUII UE TB'!D:D,'Linked UE TB'!C643,'CUII UE TB'!AA:AA,TRUE)</f>
        <v>0</v>
      </c>
    </row>
    <row r="644" spans="1:9">
      <c r="B644" s="70" t="s">
        <v>654</v>
      </c>
      <c r="C644" s="76">
        <v>182010</v>
      </c>
      <c r="D644" s="89" t="s">
        <v>682</v>
      </c>
      <c r="E644" s="90" t="s">
        <v>3</v>
      </c>
      <c r="F644" s="67" t="s">
        <v>76</v>
      </c>
      <c r="G644" s="96">
        <f t="shared" si="46"/>
        <v>0</v>
      </c>
      <c r="H644" s="96">
        <f t="shared" si="47"/>
        <v>-220944.77999999997</v>
      </c>
      <c r="I644" s="97">
        <f>+SUMIFS('CUII UE TB'!W:W,'CUII UE TB'!D:D,'Linked UE TB'!C644,'CUII UE TB'!AA:AA,TRUE)</f>
        <v>-220944.77999999997</v>
      </c>
    </row>
    <row r="645" spans="1:9">
      <c r="B645" s="70" t="s">
        <v>654</v>
      </c>
      <c r="C645" s="76">
        <v>182011</v>
      </c>
      <c r="D645" s="89" t="s">
        <v>683</v>
      </c>
      <c r="E645" s="90" t="s">
        <v>108</v>
      </c>
      <c r="F645" s="67" t="s">
        <v>109</v>
      </c>
      <c r="G645" s="96">
        <f t="shared" si="46"/>
        <v>0</v>
      </c>
      <c r="H645" s="96">
        <f t="shared" si="47"/>
        <v>0</v>
      </c>
      <c r="I645" s="97">
        <f>+SUMIFS('CUII UE TB'!W:W,'CUII UE TB'!D:D,'Linked UE TB'!C645,'CUII UE TB'!AA:AA,TRUE)</f>
        <v>0</v>
      </c>
    </row>
    <row r="646" spans="1:9">
      <c r="B646" s="70" t="s">
        <v>654</v>
      </c>
      <c r="C646" s="76">
        <v>182012</v>
      </c>
      <c r="D646" s="89" t="s">
        <v>684</v>
      </c>
      <c r="E646" s="90" t="s">
        <v>108</v>
      </c>
      <c r="F646" s="67" t="s">
        <v>109</v>
      </c>
      <c r="G646" s="96">
        <f t="shared" si="46"/>
        <v>0</v>
      </c>
      <c r="H646" s="96">
        <f t="shared" si="47"/>
        <v>0</v>
      </c>
      <c r="I646" s="97">
        <f>+SUMIFS('CUII UE TB'!W:W,'CUII UE TB'!D:D,'Linked UE TB'!C646,'CUII UE TB'!AA:AA,TRUE)</f>
        <v>0</v>
      </c>
    </row>
    <row r="647" spans="1:9">
      <c r="B647" s="70" t="s">
        <v>654</v>
      </c>
      <c r="C647" s="76">
        <v>182013</v>
      </c>
      <c r="D647" s="89" t="s">
        <v>685</v>
      </c>
      <c r="E647" s="90" t="s">
        <v>108</v>
      </c>
      <c r="F647" s="67" t="s">
        <v>109</v>
      </c>
      <c r="G647" s="96">
        <f t="shared" si="46"/>
        <v>0</v>
      </c>
      <c r="H647" s="96">
        <f t="shared" si="47"/>
        <v>0</v>
      </c>
      <c r="I647" s="97">
        <f>+SUMIFS('CUII UE TB'!W:W,'CUII UE TB'!D:D,'Linked UE TB'!C647,'CUII UE TB'!AA:AA,TRUE)</f>
        <v>0</v>
      </c>
    </row>
    <row r="648" spans="1:9">
      <c r="B648" s="70" t="s">
        <v>654</v>
      </c>
      <c r="C648" s="76">
        <v>182014</v>
      </c>
      <c r="D648" s="89" t="s">
        <v>686</v>
      </c>
      <c r="E648" s="90" t="s">
        <v>3</v>
      </c>
      <c r="F648" s="67" t="s">
        <v>299</v>
      </c>
      <c r="G648" s="96">
        <f t="shared" si="46"/>
        <v>0</v>
      </c>
      <c r="H648" s="96">
        <f t="shared" si="47"/>
        <v>0</v>
      </c>
      <c r="I648" s="97">
        <f>+SUMIFS('CUII UE TB'!W:W,'CUII UE TB'!D:D,'Linked UE TB'!C648,'CUII UE TB'!AA:AA,TRUE)</f>
        <v>0</v>
      </c>
    </row>
    <row r="649" spans="1:9">
      <c r="B649" s="70" t="s">
        <v>654</v>
      </c>
      <c r="C649" s="76">
        <v>182015</v>
      </c>
      <c r="D649" s="89" t="s">
        <v>687</v>
      </c>
      <c r="E649" s="90" t="s">
        <v>108</v>
      </c>
      <c r="F649" s="67" t="s">
        <v>109</v>
      </c>
      <c r="G649" s="96">
        <f t="shared" si="46"/>
        <v>-54902.445626333916</v>
      </c>
      <c r="H649" s="96">
        <f t="shared" si="47"/>
        <v>-36284.134373666078</v>
      </c>
      <c r="I649" s="97">
        <f>+SUMIFS('CUII UE TB'!W:W,'CUII UE TB'!D:D,'Linked UE TB'!C649,'CUII UE TB'!AA:AA,TRUE)</f>
        <v>-91186.58</v>
      </c>
    </row>
    <row r="650" spans="1:9">
      <c r="B650" s="70" t="s">
        <v>654</v>
      </c>
      <c r="C650" s="76">
        <v>182016</v>
      </c>
      <c r="D650" s="89" t="s">
        <v>688</v>
      </c>
      <c r="E650" s="90" t="s">
        <v>108</v>
      </c>
      <c r="F650" s="67" t="s">
        <v>109</v>
      </c>
      <c r="G650" s="96">
        <f t="shared" si="46"/>
        <v>0</v>
      </c>
      <c r="H650" s="96">
        <f t="shared" si="47"/>
        <v>0</v>
      </c>
      <c r="I650" s="97">
        <f>+SUMIFS('CUII UE TB'!W:W,'CUII UE TB'!D:D,'Linked UE TB'!C650,'CUII UE TB'!AA:AA,TRUE)</f>
        <v>0</v>
      </c>
    </row>
    <row r="651" spans="1:9">
      <c r="A651" s="70" t="s">
        <v>128</v>
      </c>
      <c r="C651" s="90" t="s">
        <v>95</v>
      </c>
      <c r="D651" s="93" t="s">
        <v>672</v>
      </c>
      <c r="E651" s="90"/>
      <c r="G651" s="228">
        <f>SUM(G635:G650)</f>
        <v>-651458.7310314494</v>
      </c>
      <c r="H651" s="228">
        <f>SUM(H635:H650)</f>
        <v>-485928.79896855057</v>
      </c>
      <c r="I651" s="229">
        <f>SUM(I635:I650)</f>
        <v>-1137387.53</v>
      </c>
    </row>
    <row r="652" spans="1:9">
      <c r="C652" s="76"/>
      <c r="D652" s="77"/>
      <c r="E652" s="90"/>
      <c r="G652" s="96"/>
      <c r="H652" s="96"/>
      <c r="I652" s="97"/>
    </row>
    <row r="653" spans="1:9">
      <c r="C653" s="76"/>
      <c r="D653" s="77" t="s">
        <v>689</v>
      </c>
      <c r="E653" s="90"/>
      <c r="G653" s="96"/>
      <c r="H653" s="96"/>
      <c r="I653" s="97"/>
    </row>
    <row r="654" spans="1:9">
      <c r="C654" s="76">
        <v>191001</v>
      </c>
      <c r="D654" s="89" t="s">
        <v>690</v>
      </c>
      <c r="E654" s="90" t="s">
        <v>108</v>
      </c>
      <c r="F654" s="67" t="s">
        <v>109</v>
      </c>
      <c r="G654" s="96">
        <f>IF(E654="Actual",IF(F654=G$6,$I654,0),VLOOKUP($E654,$F$1755:$L$1761,5,FALSE)*$I654)</f>
        <v>0</v>
      </c>
      <c r="H654" s="96">
        <f>IF(E654="Actual",IF(F654=H$6,$I654,0),VLOOKUP($E654,$F$1755:$L$1761,6,FALSE)*$I654)</f>
        <v>0</v>
      </c>
      <c r="I654" s="97">
        <f>+SUMIFS('CUII UE TB'!W:W,'CUII UE TB'!D:D,'Linked UE TB'!C654,'CUII UE TB'!AA:AA,TRUE)</f>
        <v>0</v>
      </c>
    </row>
    <row r="655" spans="1:9">
      <c r="A655" s="70" t="s">
        <v>128</v>
      </c>
      <c r="C655" s="90" t="s">
        <v>95</v>
      </c>
      <c r="D655" s="93" t="s">
        <v>689</v>
      </c>
      <c r="E655" s="90"/>
      <c r="G655" s="228">
        <f>SUM(G654)</f>
        <v>0</v>
      </c>
      <c r="H655" s="228">
        <f>SUM(H654)</f>
        <v>0</v>
      </c>
      <c r="I655" s="229">
        <f>SUM(I654)</f>
        <v>0</v>
      </c>
    </row>
    <row r="656" spans="1:9">
      <c r="C656" s="76"/>
      <c r="D656" s="77"/>
      <c r="E656" s="90"/>
      <c r="G656" s="96"/>
      <c r="H656" s="96"/>
      <c r="I656" s="97"/>
    </row>
    <row r="657" spans="1:9">
      <c r="C657" s="76"/>
      <c r="D657" s="77" t="s">
        <v>691</v>
      </c>
      <c r="E657" s="90"/>
      <c r="G657" s="96"/>
      <c r="H657" s="96"/>
      <c r="I657" s="97"/>
    </row>
    <row r="658" spans="1:9">
      <c r="C658" s="76"/>
      <c r="D658" s="77" t="s">
        <v>692</v>
      </c>
      <c r="E658" s="90"/>
      <c r="G658" s="96"/>
      <c r="H658" s="96"/>
      <c r="I658" s="97"/>
    </row>
    <row r="659" spans="1:9">
      <c r="C659" s="76">
        <v>192101</v>
      </c>
      <c r="D659" s="89" t="s">
        <v>693</v>
      </c>
      <c r="E659" s="90" t="s">
        <v>108</v>
      </c>
      <c r="F659" s="67" t="s">
        <v>109</v>
      </c>
      <c r="G659" s="96">
        <f t="shared" ref="G659:G668" si="48">IF(E659="Actual",IF(F659=G$6,$I659,0),VLOOKUP($E659,$F$1755:$L$1761,5,FALSE)*$I659)</f>
        <v>0</v>
      </c>
      <c r="H659" s="96">
        <f t="shared" ref="H659:H668" si="49">IF(E659="Actual",IF(F659=H$6,$I659,0),VLOOKUP($E659,$F$1755:$L$1761,6,FALSE)*$I659)</f>
        <v>0</v>
      </c>
      <c r="I659" s="97">
        <f>+SUMIFS('CUII UE TB'!W:W,'CUII UE TB'!D:D,'Linked UE TB'!C659,'CUII UE TB'!AA:AA,TRUE)</f>
        <v>0</v>
      </c>
    </row>
    <row r="660" spans="1:9">
      <c r="C660" s="76">
        <v>192102</v>
      </c>
      <c r="D660" s="89" t="s">
        <v>694</v>
      </c>
      <c r="E660" s="90" t="s">
        <v>108</v>
      </c>
      <c r="F660" s="67" t="s">
        <v>109</v>
      </c>
      <c r="G660" s="96">
        <f t="shared" si="48"/>
        <v>0</v>
      </c>
      <c r="H660" s="96">
        <f t="shared" si="49"/>
        <v>0</v>
      </c>
      <c r="I660" s="97">
        <f>+SUMIFS('CUII UE TB'!W:W,'CUII UE TB'!D:D,'Linked UE TB'!C660,'CUII UE TB'!AA:AA,TRUE)</f>
        <v>0</v>
      </c>
    </row>
    <row r="661" spans="1:9">
      <c r="C661" s="76">
        <v>192103</v>
      </c>
      <c r="D661" s="89" t="s">
        <v>695</v>
      </c>
      <c r="E661" s="90" t="s">
        <v>108</v>
      </c>
      <c r="F661" s="67" t="s">
        <v>109</v>
      </c>
      <c r="G661" s="96">
        <f t="shared" si="48"/>
        <v>0</v>
      </c>
      <c r="H661" s="96">
        <f t="shared" si="49"/>
        <v>0</v>
      </c>
      <c r="I661" s="97">
        <f>+SUMIFS('CUII UE TB'!W:W,'CUII UE TB'!D:D,'Linked UE TB'!C661,'CUII UE TB'!AA:AA,TRUE)</f>
        <v>0</v>
      </c>
    </row>
    <row r="662" spans="1:9">
      <c r="C662" s="76">
        <v>192104</v>
      </c>
      <c r="D662" s="89" t="s">
        <v>696</v>
      </c>
      <c r="E662" s="90" t="s">
        <v>108</v>
      </c>
      <c r="F662" s="67" t="s">
        <v>109</v>
      </c>
      <c r="G662" s="96">
        <f t="shared" si="48"/>
        <v>0</v>
      </c>
      <c r="H662" s="96">
        <f t="shared" si="49"/>
        <v>0</v>
      </c>
      <c r="I662" s="97">
        <f>+SUMIFS('CUII UE TB'!W:W,'CUII UE TB'!D:D,'Linked UE TB'!C662,'CUII UE TB'!AA:AA,TRUE)</f>
        <v>0</v>
      </c>
    </row>
    <row r="663" spans="1:9">
      <c r="C663" s="76">
        <v>192105</v>
      </c>
      <c r="D663" s="89" t="s">
        <v>697</v>
      </c>
      <c r="E663" s="90" t="s">
        <v>108</v>
      </c>
      <c r="F663" s="67" t="s">
        <v>109</v>
      </c>
      <c r="G663" s="96">
        <f t="shared" si="48"/>
        <v>0</v>
      </c>
      <c r="H663" s="96">
        <f t="shared" si="49"/>
        <v>0</v>
      </c>
      <c r="I663" s="97">
        <f>+SUMIFS('CUII UE TB'!W:W,'CUII UE TB'!D:D,'Linked UE TB'!C663,'CUII UE TB'!AA:AA,TRUE)</f>
        <v>0</v>
      </c>
    </row>
    <row r="664" spans="1:9">
      <c r="C664" s="76">
        <v>192106</v>
      </c>
      <c r="D664" s="89" t="s">
        <v>698</v>
      </c>
      <c r="E664" s="90" t="s">
        <v>108</v>
      </c>
      <c r="F664" s="67" t="s">
        <v>109</v>
      </c>
      <c r="G664" s="96">
        <f t="shared" si="48"/>
        <v>0</v>
      </c>
      <c r="H664" s="96">
        <f t="shared" si="49"/>
        <v>0</v>
      </c>
      <c r="I664" s="97">
        <f>+SUMIFS('CUII UE TB'!W:W,'CUII UE TB'!D:D,'Linked UE TB'!C664,'CUII UE TB'!AA:AA,TRUE)</f>
        <v>0</v>
      </c>
    </row>
    <row r="665" spans="1:9">
      <c r="C665" s="76">
        <v>192107</v>
      </c>
      <c r="D665" s="89" t="s">
        <v>699</v>
      </c>
      <c r="E665" s="90" t="s">
        <v>108</v>
      </c>
      <c r="F665" s="67" t="s">
        <v>109</v>
      </c>
      <c r="G665" s="96">
        <f t="shared" si="48"/>
        <v>0</v>
      </c>
      <c r="H665" s="96">
        <f t="shared" si="49"/>
        <v>0</v>
      </c>
      <c r="I665" s="97">
        <f>+SUMIFS('CUII UE TB'!W:W,'CUII UE TB'!D:D,'Linked UE TB'!C665,'CUII UE TB'!AA:AA,TRUE)</f>
        <v>0</v>
      </c>
    </row>
    <row r="666" spans="1:9">
      <c r="C666" s="76">
        <v>192108</v>
      </c>
      <c r="D666" s="89" t="s">
        <v>700</v>
      </c>
      <c r="E666" s="90" t="s">
        <v>108</v>
      </c>
      <c r="F666" s="67" t="s">
        <v>109</v>
      </c>
      <c r="G666" s="96">
        <f t="shared" si="48"/>
        <v>0</v>
      </c>
      <c r="H666" s="96">
        <f t="shared" si="49"/>
        <v>0</v>
      </c>
      <c r="I666" s="97">
        <f>+SUMIFS('CUII UE TB'!W:W,'CUII UE TB'!D:D,'Linked UE TB'!C666,'CUII UE TB'!AA:AA,TRUE)</f>
        <v>0</v>
      </c>
    </row>
    <row r="667" spans="1:9">
      <c r="C667" s="76">
        <v>192109</v>
      </c>
      <c r="D667" s="89" t="s">
        <v>701</v>
      </c>
      <c r="E667" s="90" t="s">
        <v>108</v>
      </c>
      <c r="F667" s="67" t="s">
        <v>109</v>
      </c>
      <c r="G667" s="96">
        <f t="shared" si="48"/>
        <v>0</v>
      </c>
      <c r="H667" s="96">
        <f t="shared" si="49"/>
        <v>0</v>
      </c>
      <c r="I667" s="97">
        <f>+SUMIFS('CUII UE TB'!W:W,'CUII UE TB'!D:D,'Linked UE TB'!C667,'CUII UE TB'!AA:AA,TRUE)</f>
        <v>0</v>
      </c>
    </row>
    <row r="668" spans="1:9">
      <c r="C668" s="76">
        <v>192110</v>
      </c>
      <c r="D668" s="89" t="s">
        <v>702</v>
      </c>
      <c r="E668" s="90" t="s">
        <v>108</v>
      </c>
      <c r="F668" s="67" t="s">
        <v>109</v>
      </c>
      <c r="G668" s="96">
        <f t="shared" si="48"/>
        <v>0</v>
      </c>
      <c r="H668" s="96">
        <f t="shared" si="49"/>
        <v>0</v>
      </c>
      <c r="I668" s="97">
        <f>+SUMIFS('CUII UE TB'!W:W,'CUII UE TB'!D:D,'Linked UE TB'!C668,'CUII UE TB'!AA:AA,TRUE)</f>
        <v>0</v>
      </c>
    </row>
    <row r="669" spans="1:9">
      <c r="A669" s="70" t="s">
        <v>128</v>
      </c>
      <c r="C669" s="90" t="s">
        <v>95</v>
      </c>
      <c r="D669" s="93" t="s">
        <v>692</v>
      </c>
      <c r="E669" s="90"/>
      <c r="G669" s="228">
        <f>SUM(G659:G668)</f>
        <v>0</v>
      </c>
      <c r="H669" s="228">
        <f>SUM(H659:H668)</f>
        <v>0</v>
      </c>
      <c r="I669" s="229">
        <f>SUM(I659:I668)</f>
        <v>0</v>
      </c>
    </row>
    <row r="670" spans="1:9">
      <c r="C670" s="76"/>
      <c r="D670" s="77"/>
      <c r="E670" s="90"/>
      <c r="G670" s="96"/>
      <c r="H670" s="96"/>
      <c r="I670" s="97"/>
    </row>
    <row r="671" spans="1:9">
      <c r="C671" s="76"/>
      <c r="D671" s="77" t="s">
        <v>703</v>
      </c>
      <c r="E671" s="90"/>
      <c r="G671" s="96"/>
      <c r="H671" s="96"/>
      <c r="I671" s="97"/>
    </row>
    <row r="672" spans="1:9">
      <c r="C672" s="76">
        <v>192201</v>
      </c>
      <c r="D672" s="89" t="s">
        <v>704</v>
      </c>
      <c r="E672" s="90" t="s">
        <v>108</v>
      </c>
      <c r="F672" s="67" t="s">
        <v>109</v>
      </c>
      <c r="G672" s="96">
        <f t="shared" ref="G672:G681" si="50">IF(E672="Actual",IF(F672=G$6,$I672,0),VLOOKUP($E672,$F$1755:$L$1761,5,FALSE)*$I672)</f>
        <v>0</v>
      </c>
      <c r="H672" s="96">
        <f t="shared" ref="H672:H681" si="51">IF(E672="Actual",IF(F672=H$6,$I672,0),VLOOKUP($E672,$F$1755:$L$1761,6,FALSE)*$I672)</f>
        <v>0</v>
      </c>
      <c r="I672" s="97">
        <f>+SUMIFS('CUII UE TB'!W:W,'CUII UE TB'!D:D,'Linked UE TB'!C672,'CUII UE TB'!AA:AA,TRUE)</f>
        <v>0</v>
      </c>
    </row>
    <row r="673" spans="1:9">
      <c r="C673" s="76">
        <v>192202</v>
      </c>
      <c r="D673" s="89" t="s">
        <v>705</v>
      </c>
      <c r="E673" s="90" t="s">
        <v>108</v>
      </c>
      <c r="F673" s="67" t="s">
        <v>109</v>
      </c>
      <c r="G673" s="96">
        <f t="shared" si="50"/>
        <v>0</v>
      </c>
      <c r="H673" s="96">
        <f t="shared" si="51"/>
        <v>0</v>
      </c>
      <c r="I673" s="97">
        <f>+SUMIFS('CUII UE TB'!W:W,'CUII UE TB'!D:D,'Linked UE TB'!C673,'CUII UE TB'!AA:AA,TRUE)</f>
        <v>0</v>
      </c>
    </row>
    <row r="674" spans="1:9">
      <c r="C674" s="76">
        <v>192203</v>
      </c>
      <c r="D674" s="89" t="s">
        <v>706</v>
      </c>
      <c r="E674" s="90" t="s">
        <v>108</v>
      </c>
      <c r="F674" s="67" t="s">
        <v>109</v>
      </c>
      <c r="G674" s="96">
        <f t="shared" si="50"/>
        <v>0</v>
      </c>
      <c r="H674" s="96">
        <f t="shared" si="51"/>
        <v>0</v>
      </c>
      <c r="I674" s="97">
        <f>+SUMIFS('CUII UE TB'!W:W,'CUII UE TB'!D:D,'Linked UE TB'!C674,'CUII UE TB'!AA:AA,TRUE)</f>
        <v>0</v>
      </c>
    </row>
    <row r="675" spans="1:9">
      <c r="C675" s="76">
        <v>192204</v>
      </c>
      <c r="D675" s="89" t="s">
        <v>707</v>
      </c>
      <c r="E675" s="90" t="s">
        <v>108</v>
      </c>
      <c r="F675" s="67" t="s">
        <v>109</v>
      </c>
      <c r="G675" s="96">
        <f t="shared" si="50"/>
        <v>0</v>
      </c>
      <c r="H675" s="96">
        <f t="shared" si="51"/>
        <v>0</v>
      </c>
      <c r="I675" s="97">
        <f>+SUMIFS('CUII UE TB'!W:W,'CUII UE TB'!D:D,'Linked UE TB'!C675,'CUII UE TB'!AA:AA,TRUE)</f>
        <v>0</v>
      </c>
    </row>
    <row r="676" spans="1:9">
      <c r="C676" s="76">
        <v>192205</v>
      </c>
      <c r="D676" s="89" t="s">
        <v>708</v>
      </c>
      <c r="E676" s="90" t="s">
        <v>108</v>
      </c>
      <c r="F676" s="67" t="s">
        <v>109</v>
      </c>
      <c r="G676" s="96">
        <f t="shared" si="50"/>
        <v>0</v>
      </c>
      <c r="H676" s="96">
        <f t="shared" si="51"/>
        <v>0</v>
      </c>
      <c r="I676" s="97">
        <f>+SUMIFS('CUII UE TB'!W:W,'CUII UE TB'!D:D,'Linked UE TB'!C676,'CUII UE TB'!AA:AA,TRUE)</f>
        <v>0</v>
      </c>
    </row>
    <row r="677" spans="1:9">
      <c r="C677" s="76">
        <v>192206</v>
      </c>
      <c r="D677" s="89" t="s">
        <v>709</v>
      </c>
      <c r="E677" s="90" t="s">
        <v>108</v>
      </c>
      <c r="F677" s="67" t="s">
        <v>109</v>
      </c>
      <c r="G677" s="96">
        <f t="shared" si="50"/>
        <v>0</v>
      </c>
      <c r="H677" s="96">
        <f t="shared" si="51"/>
        <v>0</v>
      </c>
      <c r="I677" s="97">
        <f>+SUMIFS('CUII UE TB'!W:W,'CUII UE TB'!D:D,'Linked UE TB'!C677,'CUII UE TB'!AA:AA,TRUE)</f>
        <v>0</v>
      </c>
    </row>
    <row r="678" spans="1:9">
      <c r="C678" s="76">
        <v>192207</v>
      </c>
      <c r="D678" s="89" t="s">
        <v>710</v>
      </c>
      <c r="E678" s="90" t="s">
        <v>108</v>
      </c>
      <c r="F678" s="67" t="s">
        <v>109</v>
      </c>
      <c r="G678" s="96">
        <f t="shared" si="50"/>
        <v>0</v>
      </c>
      <c r="H678" s="96">
        <f t="shared" si="51"/>
        <v>0</v>
      </c>
      <c r="I678" s="97">
        <f>+SUMIFS('CUII UE TB'!W:W,'CUII UE TB'!D:D,'Linked UE TB'!C678,'CUII UE TB'!AA:AA,TRUE)</f>
        <v>0</v>
      </c>
    </row>
    <row r="679" spans="1:9">
      <c r="C679" s="76">
        <v>192208</v>
      </c>
      <c r="D679" s="89" t="s">
        <v>711</v>
      </c>
      <c r="E679" s="90" t="s">
        <v>108</v>
      </c>
      <c r="F679" s="67" t="s">
        <v>109</v>
      </c>
      <c r="G679" s="96">
        <f t="shared" si="50"/>
        <v>0</v>
      </c>
      <c r="H679" s="96">
        <f t="shared" si="51"/>
        <v>0</v>
      </c>
      <c r="I679" s="97">
        <f>+SUMIFS('CUII UE TB'!W:W,'CUII UE TB'!D:D,'Linked UE TB'!C679,'CUII UE TB'!AA:AA,TRUE)</f>
        <v>0</v>
      </c>
    </row>
    <row r="680" spans="1:9">
      <c r="C680" s="76">
        <v>192209</v>
      </c>
      <c r="D680" s="89" t="s">
        <v>712</v>
      </c>
      <c r="E680" s="90" t="s">
        <v>108</v>
      </c>
      <c r="F680" s="67" t="s">
        <v>109</v>
      </c>
      <c r="G680" s="96">
        <f t="shared" si="50"/>
        <v>0</v>
      </c>
      <c r="H680" s="96">
        <f t="shared" si="51"/>
        <v>0</v>
      </c>
      <c r="I680" s="97">
        <f>+SUMIFS('CUII UE TB'!W:W,'CUII UE TB'!D:D,'Linked UE TB'!C680,'CUII UE TB'!AA:AA,TRUE)</f>
        <v>0</v>
      </c>
    </row>
    <row r="681" spans="1:9">
      <c r="C681" s="76">
        <v>192210</v>
      </c>
      <c r="D681" s="89" t="s">
        <v>713</v>
      </c>
      <c r="E681" s="90" t="s">
        <v>108</v>
      </c>
      <c r="F681" s="67" t="s">
        <v>109</v>
      </c>
      <c r="G681" s="96">
        <f t="shared" si="50"/>
        <v>0</v>
      </c>
      <c r="H681" s="96">
        <f t="shared" si="51"/>
        <v>0</v>
      </c>
      <c r="I681" s="97">
        <f>+SUMIFS('CUII UE TB'!W:W,'CUII UE TB'!D:D,'Linked UE TB'!C681,'CUII UE TB'!AA:AA,TRUE)</f>
        <v>0</v>
      </c>
    </row>
    <row r="682" spans="1:9">
      <c r="A682" s="70" t="s">
        <v>128</v>
      </c>
      <c r="C682" s="90" t="s">
        <v>95</v>
      </c>
      <c r="D682" s="93" t="s">
        <v>703</v>
      </c>
      <c r="E682" s="90"/>
      <c r="G682" s="228">
        <f>SUM(G672:G681)</f>
        <v>0</v>
      </c>
      <c r="H682" s="228">
        <f>SUM(H672:H681)</f>
        <v>0</v>
      </c>
      <c r="I682" s="229">
        <f>SUM(I672:I681)</f>
        <v>0</v>
      </c>
    </row>
    <row r="683" spans="1:9">
      <c r="C683" s="76"/>
      <c r="D683" s="77"/>
      <c r="E683" s="90"/>
      <c r="G683" s="96"/>
      <c r="H683" s="96"/>
      <c r="I683" s="97"/>
    </row>
    <row r="684" spans="1:9">
      <c r="C684" s="76"/>
      <c r="D684" s="77" t="s">
        <v>714</v>
      </c>
      <c r="E684" s="90"/>
      <c r="G684" s="96"/>
      <c r="H684" s="96"/>
      <c r="I684" s="97"/>
    </row>
    <row r="685" spans="1:9">
      <c r="C685" s="76">
        <v>192301</v>
      </c>
      <c r="D685" s="89" t="s">
        <v>714</v>
      </c>
      <c r="E685" s="90" t="s">
        <v>108</v>
      </c>
      <c r="F685" s="67" t="s">
        <v>109</v>
      </c>
      <c r="G685" s="96">
        <f>IF(E685="Actual",IF(F685=G$6,$I685,0),VLOOKUP($E685,$F$1755:$L$1761,5,FALSE)*$I685)</f>
        <v>0</v>
      </c>
      <c r="H685" s="96">
        <f>IF(E685="Actual",IF(F685=H$6,$I685,0),VLOOKUP($E685,$F$1755:$L$1761,6,FALSE)*$I685)</f>
        <v>0</v>
      </c>
      <c r="I685" s="97">
        <f>+SUMIFS('CUII UE TB'!W:W,'CUII UE TB'!D:D,'Linked UE TB'!C685,'CUII UE TB'!AA:AA,TRUE)</f>
        <v>0</v>
      </c>
    </row>
    <row r="686" spans="1:9">
      <c r="A686" s="70" t="s">
        <v>128</v>
      </c>
      <c r="C686" s="90" t="s">
        <v>95</v>
      </c>
      <c r="D686" s="93" t="s">
        <v>714</v>
      </c>
      <c r="E686" s="90"/>
      <c r="G686" s="228">
        <f>SUM(G685)</f>
        <v>0</v>
      </c>
      <c r="H686" s="228">
        <f>SUM(H685)</f>
        <v>0</v>
      </c>
      <c r="I686" s="229">
        <f>SUM(I685)</f>
        <v>0</v>
      </c>
    </row>
    <row r="687" spans="1:9">
      <c r="C687" s="76"/>
      <c r="D687" s="77"/>
      <c r="E687" s="90"/>
      <c r="G687" s="96"/>
      <c r="H687" s="96"/>
      <c r="I687" s="97"/>
    </row>
    <row r="688" spans="1:9">
      <c r="C688" s="76"/>
      <c r="D688" s="77" t="s">
        <v>715</v>
      </c>
      <c r="E688" s="90"/>
      <c r="G688" s="96"/>
      <c r="H688" s="96"/>
      <c r="I688" s="97"/>
    </row>
    <row r="689" spans="1:9">
      <c r="C689" s="76">
        <v>193001</v>
      </c>
      <c r="D689" s="89" t="s">
        <v>715</v>
      </c>
      <c r="E689" s="90" t="s">
        <v>108</v>
      </c>
      <c r="F689" s="67" t="s">
        <v>109</v>
      </c>
      <c r="G689" s="96">
        <f>IF(E689="Actual",IF(F689=G$6,$I689,0),VLOOKUP($E689,$F$1755:$L$1761,5,FALSE)*$I689)</f>
        <v>0</v>
      </c>
      <c r="H689" s="96">
        <f>IF(E689="Actual",IF(F689=H$6,$I689,0),VLOOKUP($E689,$F$1755:$L$1761,6,FALSE)*$I689)</f>
        <v>0</v>
      </c>
      <c r="I689" s="97">
        <f>+SUMIFS('CUII UE TB'!W:W,'CUII UE TB'!D:D,'Linked UE TB'!C689,'CUII UE TB'!AA:AA,TRUE)</f>
        <v>0</v>
      </c>
    </row>
    <row r="690" spans="1:9">
      <c r="A690" s="70" t="s">
        <v>128</v>
      </c>
      <c r="C690" s="90" t="s">
        <v>95</v>
      </c>
      <c r="D690" s="93" t="s">
        <v>715</v>
      </c>
      <c r="E690" s="90"/>
      <c r="G690" s="228">
        <f>SUM(G689)</f>
        <v>0</v>
      </c>
      <c r="H690" s="228">
        <f>SUM(H689)</f>
        <v>0</v>
      </c>
      <c r="I690" s="229">
        <f>SUM(I689)</f>
        <v>0</v>
      </c>
    </row>
    <row r="691" spans="1:9">
      <c r="C691" s="76"/>
      <c r="D691" s="77"/>
      <c r="E691" s="90"/>
      <c r="G691" s="96"/>
      <c r="H691" s="96"/>
      <c r="I691" s="97"/>
    </row>
    <row r="692" spans="1:9">
      <c r="C692" s="76"/>
      <c r="D692" s="77" t="s">
        <v>716</v>
      </c>
      <c r="E692" s="90"/>
      <c r="G692" s="96"/>
      <c r="H692" s="96"/>
      <c r="I692" s="97"/>
    </row>
    <row r="693" spans="1:9">
      <c r="C693" s="76">
        <v>194001</v>
      </c>
      <c r="D693" s="89" t="s">
        <v>717</v>
      </c>
      <c r="E693" s="90" t="s">
        <v>108</v>
      </c>
      <c r="F693" s="67" t="s">
        <v>109</v>
      </c>
      <c r="G693" s="96">
        <f t="shared" ref="G693:G698" si="52">IF(E693="Actual",IF(F693=G$6,$I693,0),VLOOKUP($E693,$F$1755:$L$1761,5,FALSE)*$I693)</f>
        <v>0</v>
      </c>
      <c r="H693" s="96">
        <f t="shared" ref="H693:H698" si="53">IF(E693="Actual",IF(F693=H$6,$I693,0),VLOOKUP($E693,$F$1755:$L$1761,6,FALSE)*$I693)</f>
        <v>0</v>
      </c>
      <c r="I693" s="97">
        <f>+SUMIFS('CUII UE TB'!W:W,'CUII UE TB'!D:D,'Linked UE TB'!C693,'CUII UE TB'!AA:AA,TRUE)</f>
        <v>0</v>
      </c>
    </row>
    <row r="694" spans="1:9">
      <c r="C694" s="76">
        <v>194002</v>
      </c>
      <c r="D694" s="89" t="s">
        <v>718</v>
      </c>
      <c r="E694" s="90" t="s">
        <v>108</v>
      </c>
      <c r="F694" s="67" t="s">
        <v>109</v>
      </c>
      <c r="G694" s="96">
        <f t="shared" si="52"/>
        <v>0</v>
      </c>
      <c r="H694" s="96">
        <f t="shared" si="53"/>
        <v>0</v>
      </c>
      <c r="I694" s="97">
        <f>+SUMIFS('CUII UE TB'!W:W,'CUII UE TB'!D:D,'Linked UE TB'!C694,'CUII UE TB'!AA:AA,TRUE)</f>
        <v>0</v>
      </c>
    </row>
    <row r="695" spans="1:9">
      <c r="C695" s="76">
        <v>194003</v>
      </c>
      <c r="D695" s="89" t="s">
        <v>719</v>
      </c>
      <c r="E695" s="90" t="s">
        <v>108</v>
      </c>
      <c r="F695" s="67" t="s">
        <v>109</v>
      </c>
      <c r="G695" s="96">
        <f t="shared" si="52"/>
        <v>0</v>
      </c>
      <c r="H695" s="96">
        <f t="shared" si="53"/>
        <v>0</v>
      </c>
      <c r="I695" s="97">
        <f>+SUMIFS('CUII UE TB'!W:W,'CUII UE TB'!D:D,'Linked UE TB'!C695,'CUII UE TB'!AA:AA,TRUE)</f>
        <v>0</v>
      </c>
    </row>
    <row r="696" spans="1:9">
      <c r="C696" s="76">
        <v>194004</v>
      </c>
      <c r="D696" s="89" t="s">
        <v>720</v>
      </c>
      <c r="E696" s="90" t="s">
        <v>108</v>
      </c>
      <c r="F696" s="67" t="s">
        <v>109</v>
      </c>
      <c r="G696" s="96">
        <f t="shared" si="52"/>
        <v>0</v>
      </c>
      <c r="H696" s="96">
        <f t="shared" si="53"/>
        <v>0</v>
      </c>
      <c r="I696" s="97">
        <f>+SUMIFS('CUII UE TB'!W:W,'CUII UE TB'!D:D,'Linked UE TB'!C696,'CUII UE TB'!AA:AA,TRUE)</f>
        <v>0</v>
      </c>
    </row>
    <row r="697" spans="1:9">
      <c r="C697" s="76">
        <v>194005</v>
      </c>
      <c r="D697" s="89" t="s">
        <v>721</v>
      </c>
      <c r="E697" s="90" t="s">
        <v>108</v>
      </c>
      <c r="F697" s="67" t="s">
        <v>109</v>
      </c>
      <c r="G697" s="96">
        <f t="shared" si="52"/>
        <v>0</v>
      </c>
      <c r="H697" s="96">
        <f t="shared" si="53"/>
        <v>0</v>
      </c>
      <c r="I697" s="97">
        <f>+SUMIFS('CUII UE TB'!W:W,'CUII UE TB'!D:D,'Linked UE TB'!C697,'CUII UE TB'!AA:AA,TRUE)</f>
        <v>0</v>
      </c>
    </row>
    <row r="698" spans="1:9">
      <c r="C698" s="76">
        <v>194006</v>
      </c>
      <c r="D698" s="89" t="s">
        <v>722</v>
      </c>
      <c r="E698" s="90" t="s">
        <v>108</v>
      </c>
      <c r="F698" s="67" t="s">
        <v>109</v>
      </c>
      <c r="G698" s="96">
        <f t="shared" si="52"/>
        <v>117850.16231223539</v>
      </c>
      <c r="H698" s="96">
        <f t="shared" si="53"/>
        <v>77885.257687764708</v>
      </c>
      <c r="I698" s="97">
        <f>+SUMIFS('CUII UE TB'!W:W,'CUII UE TB'!D:D,'Linked UE TB'!C698,'CUII UE TB'!AA:AA,TRUE)</f>
        <v>195735.4200000001</v>
      </c>
    </row>
    <row r="699" spans="1:9">
      <c r="A699" s="70" t="s">
        <v>128</v>
      </c>
      <c r="C699" s="90" t="s">
        <v>95</v>
      </c>
      <c r="D699" s="93" t="s">
        <v>716</v>
      </c>
      <c r="E699" s="90"/>
      <c r="G699" s="228">
        <f>SUM(G693:G697)</f>
        <v>0</v>
      </c>
      <c r="H699" s="228">
        <f>SUM(H693:H697)</f>
        <v>0</v>
      </c>
      <c r="I699" s="229">
        <f>SUM(I693:I697)</f>
        <v>0</v>
      </c>
    </row>
    <row r="700" spans="1:9">
      <c r="C700" s="76"/>
      <c r="D700" s="77"/>
      <c r="E700" s="90"/>
      <c r="G700" s="96"/>
      <c r="H700" s="96"/>
      <c r="I700" s="97"/>
    </row>
    <row r="701" spans="1:9">
      <c r="C701" s="76"/>
      <c r="D701" s="77" t="s">
        <v>724</v>
      </c>
      <c r="E701" s="90"/>
      <c r="G701" s="96"/>
      <c r="H701" s="96"/>
      <c r="I701" s="97"/>
    </row>
    <row r="702" spans="1:9">
      <c r="C702" s="76"/>
      <c r="D702" s="77" t="s">
        <v>725</v>
      </c>
      <c r="E702" s="90"/>
      <c r="G702" s="96"/>
      <c r="H702" s="96"/>
      <c r="I702" s="97"/>
    </row>
    <row r="703" spans="1:9">
      <c r="C703" s="76"/>
      <c r="D703" s="77" t="s">
        <v>726</v>
      </c>
      <c r="E703" s="90"/>
      <c r="G703" s="96"/>
      <c r="H703" s="96"/>
      <c r="I703" s="97"/>
    </row>
    <row r="704" spans="1:9">
      <c r="C704" s="76">
        <v>221101</v>
      </c>
      <c r="D704" s="89" t="s">
        <v>727</v>
      </c>
      <c r="E704" s="90" t="s">
        <v>108</v>
      </c>
      <c r="F704" s="67" t="s">
        <v>109</v>
      </c>
      <c r="G704" s="96">
        <f>IF(E704="Actual",IF(F704=G$6,$I704,0),VLOOKUP($E704,$F$1755:$L$1761,5,FALSE)*$I704)</f>
        <v>0</v>
      </c>
      <c r="H704" s="96">
        <f>IF(E704="Actual",IF(F704=H$6,$I704,0),VLOOKUP($E704,$F$1755:$L$1761,6,FALSE)*$I704)</f>
        <v>0</v>
      </c>
      <c r="I704" s="97">
        <f>+SUMIFS('CUII UE TB'!W:W,'CUII UE TB'!D:D,'Linked UE TB'!C704,'CUII UE TB'!AA:AA,TRUE)</f>
        <v>0</v>
      </c>
    </row>
    <row r="705" spans="1:9">
      <c r="C705" s="76">
        <v>221102</v>
      </c>
      <c r="D705" s="89" t="s">
        <v>728</v>
      </c>
      <c r="E705" s="90" t="s">
        <v>108</v>
      </c>
      <c r="F705" s="67" t="s">
        <v>109</v>
      </c>
      <c r="G705" s="96">
        <f>IF(E705="Actual",IF(F705=G$6,$I705,0),VLOOKUP($E705,$F$1755:$L$1761,5,FALSE)*$I705)</f>
        <v>-190076.54763593298</v>
      </c>
      <c r="H705" s="96">
        <f>IF(E705="Actual",IF(F705=H$6,$I705,0),VLOOKUP($E705,$F$1755:$L$1761,6,FALSE)*$I705)</f>
        <v>-125618.50236406787</v>
      </c>
      <c r="I705" s="97">
        <f>+SUMIFS('CUII UE TB'!W:W,'CUII UE TB'!D:D,'Linked UE TB'!C705,'CUII UE TB'!AA:AA,TRUE)</f>
        <v>-315695.05000000086</v>
      </c>
    </row>
    <row r="706" spans="1:9">
      <c r="C706" s="76">
        <v>221103</v>
      </c>
      <c r="D706" s="89" t="s">
        <v>729</v>
      </c>
      <c r="E706" s="90" t="s">
        <v>108</v>
      </c>
      <c r="F706" s="67" t="s">
        <v>109</v>
      </c>
      <c r="G706" s="96">
        <f>IF(E706="Actual",IF(F706=G$6,$I706,0),VLOOKUP($E706,$F$1755:$L$1761,5,FALSE)*$I706)</f>
        <v>-57.601863926398671</v>
      </c>
      <c r="H706" s="96">
        <f>IF(E706="Actual",IF(F706=H$6,$I706,0),VLOOKUP($E706,$F$1755:$L$1761,6,FALSE)*$I706)</f>
        <v>-38.068136073643231</v>
      </c>
      <c r="I706" s="97">
        <f>+SUMIFS('CUII UE TB'!W:W,'CUII UE TB'!D:D,'Linked UE TB'!C706,'CUII UE TB'!AA:AA,TRUE)</f>
        <v>-95.67000000004191</v>
      </c>
    </row>
    <row r="707" spans="1:9">
      <c r="C707" s="76">
        <v>221104</v>
      </c>
      <c r="D707" s="89" t="s">
        <v>730</v>
      </c>
      <c r="E707" s="90" t="s">
        <v>108</v>
      </c>
      <c r="F707" s="67" t="s">
        <v>109</v>
      </c>
      <c r="G707" s="96">
        <f>IF(E707="Actual",IF(F707=G$6,$I707,0),VLOOKUP($E707,$F$1755:$L$1761,5,FALSE)*$I707)</f>
        <v>0</v>
      </c>
      <c r="H707" s="96">
        <f>IF(E707="Actual",IF(F707=H$6,$I707,0),VLOOKUP($E707,$F$1755:$L$1761,6,FALSE)*$I707)</f>
        <v>0</v>
      </c>
      <c r="I707" s="97">
        <f>+SUMIFS('CUII UE TB'!W:W,'CUII UE TB'!D:D,'Linked UE TB'!C707,'CUII UE TB'!AA:AA,TRUE)</f>
        <v>0</v>
      </c>
    </row>
    <row r="708" spans="1:9">
      <c r="A708" s="70" t="s">
        <v>128</v>
      </c>
      <c r="C708" s="90" t="s">
        <v>95</v>
      </c>
      <c r="D708" s="93" t="s">
        <v>726</v>
      </c>
      <c r="E708" s="90"/>
      <c r="G708" s="228">
        <f>SUM(G704:G707)</f>
        <v>-190134.14949985937</v>
      </c>
      <c r="H708" s="228">
        <f>SUM(H704:H707)</f>
        <v>-125656.57050014152</v>
      </c>
      <c r="I708" s="229">
        <f>SUM(I704:I707)</f>
        <v>-315790.7200000009</v>
      </c>
    </row>
    <row r="709" spans="1:9">
      <c r="C709" s="76"/>
      <c r="D709" s="77"/>
      <c r="E709" s="90"/>
      <c r="G709" s="96"/>
      <c r="H709" s="96"/>
      <c r="I709" s="97"/>
    </row>
    <row r="710" spans="1:9">
      <c r="C710" s="76"/>
      <c r="D710" s="77" t="s">
        <v>731</v>
      </c>
      <c r="E710" s="90"/>
      <c r="G710" s="96"/>
      <c r="H710" s="96"/>
      <c r="I710" s="97"/>
    </row>
    <row r="711" spans="1:9">
      <c r="C711" s="76">
        <v>221201</v>
      </c>
      <c r="D711" s="89" t="s">
        <v>732</v>
      </c>
      <c r="E711" s="90" t="s">
        <v>108</v>
      </c>
      <c r="F711" s="67" t="s">
        <v>109</v>
      </c>
      <c r="G711" s="96">
        <f>IF(E711="Actual",IF(F711=G$6,$I711,0),VLOOKUP($E711,$F$1755:$L$1761,5,FALSE)*$I711)</f>
        <v>0</v>
      </c>
      <c r="H711" s="96">
        <f>IF(E711="Actual",IF(F711=H$6,$I711,0),VLOOKUP($E711,$F$1755:$L$1761,6,FALSE)*$I711)</f>
        <v>0</v>
      </c>
      <c r="I711" s="97">
        <f>+SUMIFS('CUII UE TB'!W:W,'CUII UE TB'!D:D,'Linked UE TB'!C711,'CUII UE TB'!AA:AA,TRUE)</f>
        <v>0</v>
      </c>
    </row>
    <row r="712" spans="1:9">
      <c r="C712" s="76">
        <v>221202</v>
      </c>
      <c r="D712" s="89" t="s">
        <v>733</v>
      </c>
      <c r="E712" s="90" t="s">
        <v>108</v>
      </c>
      <c r="F712" s="67" t="s">
        <v>109</v>
      </c>
      <c r="G712" s="96">
        <f>IF(E712="Actual",IF(F712=G$6,$I712,0),VLOOKUP($E712,$F$1755:$L$1761,5,FALSE)*$I712)</f>
        <v>0</v>
      </c>
      <c r="H712" s="96">
        <f>IF(E712="Actual",IF(F712=H$6,$I712,0),VLOOKUP($E712,$F$1755:$L$1761,6,FALSE)*$I712)</f>
        <v>0</v>
      </c>
      <c r="I712" s="97">
        <f>+SUMIFS('CUII UE TB'!W:W,'CUII UE TB'!D:D,'Linked UE TB'!C712,'CUII UE TB'!AA:AA,TRUE)</f>
        <v>0</v>
      </c>
    </row>
    <row r="713" spans="1:9">
      <c r="C713" s="76">
        <v>221203</v>
      </c>
      <c r="D713" s="89" t="s">
        <v>731</v>
      </c>
      <c r="E713" s="90" t="s">
        <v>108</v>
      </c>
      <c r="F713" s="67" t="s">
        <v>109</v>
      </c>
      <c r="G713" s="96">
        <f>IF(E713="Actual",IF(F713=G$6,$I713,0),VLOOKUP($E713,$F$1755:$L$1761,5,FALSE)*$I713)</f>
        <v>14460.247408051462</v>
      </c>
      <c r="H713" s="96">
        <f>IF(E713="Actual",IF(F713=H$6,$I713,0),VLOOKUP($E713,$F$1755:$L$1761,6,FALSE)*$I713)</f>
        <v>9556.542591948486</v>
      </c>
      <c r="I713" s="97">
        <f>+SUMIFS('CUII UE TB'!W:W,'CUII UE TB'!D:D,'Linked UE TB'!C713,'CUII UE TB'!AA:AA,TRUE)</f>
        <v>24016.78999999995</v>
      </c>
    </row>
    <row r="714" spans="1:9">
      <c r="A714" s="70" t="s">
        <v>128</v>
      </c>
      <c r="C714" s="90" t="s">
        <v>95</v>
      </c>
      <c r="D714" s="93" t="s">
        <v>725</v>
      </c>
      <c r="E714" s="90"/>
      <c r="G714" s="228">
        <f>SUM(G711:G713)</f>
        <v>14460.247408051462</v>
      </c>
      <c r="H714" s="228">
        <f>SUM(H711:H713)</f>
        <v>9556.542591948486</v>
      </c>
      <c r="I714" s="229">
        <f>SUM(I711:I713)</f>
        <v>24016.78999999995</v>
      </c>
    </row>
    <row r="715" spans="1:9">
      <c r="C715" s="76"/>
      <c r="D715" s="77"/>
      <c r="E715" s="90"/>
      <c r="G715" s="96"/>
      <c r="H715" s="96"/>
      <c r="I715" s="97"/>
    </row>
    <row r="716" spans="1:9">
      <c r="C716" s="76"/>
      <c r="D716" s="77" t="s">
        <v>734</v>
      </c>
      <c r="E716" s="90"/>
      <c r="G716" s="96"/>
      <c r="H716" s="96"/>
      <c r="I716" s="97"/>
    </row>
    <row r="717" spans="1:9">
      <c r="C717" s="76"/>
      <c r="D717" s="77" t="s">
        <v>735</v>
      </c>
      <c r="E717" s="90"/>
      <c r="G717" s="96"/>
      <c r="H717" s="96"/>
      <c r="I717" s="97"/>
    </row>
    <row r="718" spans="1:9">
      <c r="C718" s="76">
        <v>222101</v>
      </c>
      <c r="D718" s="89" t="s">
        <v>736</v>
      </c>
      <c r="E718" s="90" t="s">
        <v>108</v>
      </c>
      <c r="F718" s="67" t="s">
        <v>109</v>
      </c>
      <c r="G718" s="96">
        <f t="shared" ref="G718:G723" si="54">IF(E718="Actual",IF(F718=G$6,$I718,0),VLOOKUP($E718,$F$1755:$L$1761,5,FALSE)*$I718)</f>
        <v>-3243.52019626221</v>
      </c>
      <c r="H718" s="96">
        <f t="shared" ref="H718:H723" si="55">IF(E718="Actual",IF(F718=H$6,$I718,0),VLOOKUP($E718,$F$1755:$L$1761,6,FALSE)*$I718)</f>
        <v>-2143.5898037377901</v>
      </c>
      <c r="I718" s="97">
        <f>+SUMIFS('CUII UE TB'!W:W,'CUII UE TB'!D:D,'Linked UE TB'!C718,'CUII UE TB'!AA:AA,TRUE)</f>
        <v>-5387.1100000000006</v>
      </c>
    </row>
    <row r="719" spans="1:9">
      <c r="C719" s="76">
        <v>222102</v>
      </c>
      <c r="D719" s="89" t="s">
        <v>737</v>
      </c>
      <c r="E719" s="90" t="s">
        <v>108</v>
      </c>
      <c r="F719" s="67" t="s">
        <v>109</v>
      </c>
      <c r="G719" s="96">
        <f t="shared" si="54"/>
        <v>0</v>
      </c>
      <c r="H719" s="96">
        <f t="shared" si="55"/>
        <v>0</v>
      </c>
      <c r="I719" s="97">
        <f>+SUMIFS('CUII UE TB'!W:W,'CUII UE TB'!D:D,'Linked UE TB'!C719,'CUII UE TB'!AA:AA,TRUE)</f>
        <v>0</v>
      </c>
    </row>
    <row r="720" spans="1:9">
      <c r="C720" s="76">
        <v>222103</v>
      </c>
      <c r="D720" s="89" t="s">
        <v>738</v>
      </c>
      <c r="E720" s="90" t="s">
        <v>108</v>
      </c>
      <c r="F720" s="67" t="s">
        <v>109</v>
      </c>
      <c r="G720" s="96">
        <f t="shared" si="54"/>
        <v>0</v>
      </c>
      <c r="H720" s="96">
        <f t="shared" si="55"/>
        <v>0</v>
      </c>
      <c r="I720" s="97">
        <f>+SUMIFS('CUII UE TB'!W:W,'CUII UE TB'!D:D,'Linked UE TB'!C720,'CUII UE TB'!AA:AA,TRUE)</f>
        <v>0</v>
      </c>
    </row>
    <row r="721" spans="1:9">
      <c r="C721" s="76">
        <v>222104</v>
      </c>
      <c r="D721" s="89" t="s">
        <v>739</v>
      </c>
      <c r="E721" s="90" t="s">
        <v>108</v>
      </c>
      <c r="F721" s="67" t="s">
        <v>109</v>
      </c>
      <c r="G721" s="96">
        <f t="shared" si="54"/>
        <v>0</v>
      </c>
      <c r="H721" s="96">
        <f t="shared" si="55"/>
        <v>0</v>
      </c>
      <c r="I721" s="97">
        <f>+SUMIFS('CUII UE TB'!W:W,'CUII UE TB'!D:D,'Linked UE TB'!C721,'CUII UE TB'!AA:AA,TRUE)</f>
        <v>0</v>
      </c>
    </row>
    <row r="722" spans="1:9">
      <c r="C722" s="76">
        <v>222105</v>
      </c>
      <c r="D722" s="89" t="s">
        <v>740</v>
      </c>
      <c r="E722" s="90" t="s">
        <v>108</v>
      </c>
      <c r="F722" s="67" t="s">
        <v>109</v>
      </c>
      <c r="G722" s="96">
        <f t="shared" si="54"/>
        <v>0</v>
      </c>
      <c r="H722" s="96">
        <f t="shared" si="55"/>
        <v>0</v>
      </c>
      <c r="I722" s="97">
        <f>+SUMIFS('CUII UE TB'!W:W,'CUII UE TB'!D:D,'Linked UE TB'!C722,'CUII UE TB'!AA:AA,TRUE)</f>
        <v>0</v>
      </c>
    </row>
    <row r="723" spans="1:9">
      <c r="C723" s="76">
        <v>222106</v>
      </c>
      <c r="D723" s="89" t="s">
        <v>741</v>
      </c>
      <c r="E723" s="90" t="s">
        <v>108</v>
      </c>
      <c r="F723" s="67" t="s">
        <v>109</v>
      </c>
      <c r="G723" s="96">
        <f t="shared" si="54"/>
        <v>0</v>
      </c>
      <c r="H723" s="96">
        <f t="shared" si="55"/>
        <v>0</v>
      </c>
      <c r="I723" s="97">
        <f>+SUMIFS('CUII UE TB'!W:W,'CUII UE TB'!D:D,'Linked UE TB'!C723,'CUII UE TB'!AA:AA,TRUE)</f>
        <v>0</v>
      </c>
    </row>
    <row r="724" spans="1:9">
      <c r="A724" s="70" t="s">
        <v>128</v>
      </c>
      <c r="C724" s="90" t="s">
        <v>95</v>
      </c>
      <c r="D724" s="93" t="s">
        <v>735</v>
      </c>
      <c r="E724" s="90"/>
      <c r="G724" s="228">
        <f>SUM(G718:G723)</f>
        <v>-3243.52019626221</v>
      </c>
      <c r="H724" s="228">
        <f>SUM(H718:H723)</f>
        <v>-2143.5898037377901</v>
      </c>
      <c r="I724" s="229">
        <f>SUM(I718:I723)</f>
        <v>-5387.1100000000006</v>
      </c>
    </row>
    <row r="725" spans="1:9">
      <c r="C725" s="76"/>
      <c r="D725" s="77"/>
      <c r="E725" s="90"/>
      <c r="G725" s="96"/>
      <c r="H725" s="96"/>
      <c r="I725" s="97"/>
    </row>
    <row r="726" spans="1:9">
      <c r="C726" s="76"/>
      <c r="D726" s="77" t="s">
        <v>742</v>
      </c>
      <c r="E726" s="90"/>
      <c r="G726" s="96"/>
      <c r="H726" s="96"/>
      <c r="I726" s="97"/>
    </row>
    <row r="727" spans="1:9">
      <c r="C727" s="76">
        <v>222201</v>
      </c>
      <c r="D727" s="89" t="s">
        <v>743</v>
      </c>
      <c r="E727" s="90" t="s">
        <v>108</v>
      </c>
      <c r="F727" s="67" t="s">
        <v>109</v>
      </c>
      <c r="G727" s="96">
        <f t="shared" ref="G727:G735" si="56">IF(E727="Actual",IF(F727=G$6,$I727,0),VLOOKUP($E727,$F$1755:$L$1761,5,FALSE)*$I727)</f>
        <v>0</v>
      </c>
      <c r="H727" s="96">
        <f t="shared" ref="H727:H735" si="57">IF(E727="Actual",IF(F727=H$6,$I727,0),VLOOKUP($E727,$F$1755:$L$1761,6,FALSE)*$I727)</f>
        <v>0</v>
      </c>
      <c r="I727" s="97">
        <f>+SUMIFS('CUII UE TB'!W:W,'CUII UE TB'!D:D,'Linked UE TB'!C727,'CUII UE TB'!AA:AA,TRUE)</f>
        <v>0</v>
      </c>
    </row>
    <row r="728" spans="1:9">
      <c r="C728" s="76">
        <v>222202</v>
      </c>
      <c r="D728" s="89" t="s">
        <v>744</v>
      </c>
      <c r="E728" s="90" t="s">
        <v>108</v>
      </c>
      <c r="F728" s="67" t="s">
        <v>109</v>
      </c>
      <c r="G728" s="96">
        <f t="shared" si="56"/>
        <v>213.34425069166062</v>
      </c>
      <c r="H728" s="96">
        <f t="shared" si="57"/>
        <v>140.9957493083395</v>
      </c>
      <c r="I728" s="97">
        <f>+SUMIFS('CUII UE TB'!W:W,'CUII UE TB'!D:D,'Linked UE TB'!C728,'CUII UE TB'!AA:AA,TRUE)</f>
        <v>354.34000000000015</v>
      </c>
    </row>
    <row r="729" spans="1:9">
      <c r="C729" s="76">
        <v>222203</v>
      </c>
      <c r="D729" s="89" t="s">
        <v>745</v>
      </c>
      <c r="E729" s="90" t="s">
        <v>108</v>
      </c>
      <c r="F729" s="67" t="s">
        <v>109</v>
      </c>
      <c r="G729" s="96">
        <f t="shared" si="56"/>
        <v>0</v>
      </c>
      <c r="H729" s="96">
        <f t="shared" si="57"/>
        <v>0</v>
      </c>
      <c r="I729" s="97">
        <f>+SUMIFS('CUII UE TB'!W:W,'CUII UE TB'!D:D,'Linked UE TB'!C729,'CUII UE TB'!AA:AA,TRUE)</f>
        <v>0</v>
      </c>
    </row>
    <row r="730" spans="1:9">
      <c r="C730" s="76">
        <v>222204</v>
      </c>
      <c r="D730" s="89" t="s">
        <v>746</v>
      </c>
      <c r="E730" s="90" t="s">
        <v>108</v>
      </c>
      <c r="F730" s="67" t="s">
        <v>109</v>
      </c>
      <c r="G730" s="96">
        <f t="shared" si="56"/>
        <v>0</v>
      </c>
      <c r="H730" s="96">
        <f t="shared" si="57"/>
        <v>0</v>
      </c>
      <c r="I730" s="97">
        <f>+SUMIFS('CUII UE TB'!W:W,'CUII UE TB'!D:D,'Linked UE TB'!C730,'CUII UE TB'!AA:AA,TRUE)</f>
        <v>0</v>
      </c>
    </row>
    <row r="731" spans="1:9">
      <c r="C731" s="76">
        <v>222205</v>
      </c>
      <c r="D731" s="89" t="s">
        <v>747</v>
      </c>
      <c r="E731" s="90" t="s">
        <v>108</v>
      </c>
      <c r="F731" s="67" t="s">
        <v>109</v>
      </c>
      <c r="G731" s="96">
        <f t="shared" si="56"/>
        <v>0</v>
      </c>
      <c r="H731" s="96">
        <f t="shared" si="57"/>
        <v>0</v>
      </c>
      <c r="I731" s="97">
        <f>+SUMIFS('CUII UE TB'!W:W,'CUII UE TB'!D:D,'Linked UE TB'!C731,'CUII UE TB'!AA:AA,TRUE)</f>
        <v>0</v>
      </c>
    </row>
    <row r="732" spans="1:9">
      <c r="C732" s="76">
        <v>222206</v>
      </c>
      <c r="D732" s="89" t="s">
        <v>748</v>
      </c>
      <c r="E732" s="90" t="s">
        <v>108</v>
      </c>
      <c r="F732" s="67" t="s">
        <v>109</v>
      </c>
      <c r="G732" s="96">
        <f t="shared" si="56"/>
        <v>0</v>
      </c>
      <c r="H732" s="96">
        <f t="shared" si="57"/>
        <v>0</v>
      </c>
      <c r="I732" s="97">
        <f>+SUMIFS('CUII UE TB'!W:W,'CUII UE TB'!D:D,'Linked UE TB'!C732,'CUII UE TB'!AA:AA,TRUE)</f>
        <v>0</v>
      </c>
    </row>
    <row r="733" spans="1:9">
      <c r="C733" s="76">
        <v>222207</v>
      </c>
      <c r="D733" s="89" t="s">
        <v>749</v>
      </c>
      <c r="E733" s="90" t="s">
        <v>108</v>
      </c>
      <c r="F733" s="67" t="s">
        <v>109</v>
      </c>
      <c r="G733" s="96">
        <f t="shared" si="56"/>
        <v>0</v>
      </c>
      <c r="H733" s="96">
        <f t="shared" si="57"/>
        <v>0</v>
      </c>
      <c r="I733" s="97">
        <f>+SUMIFS('CUII UE TB'!W:W,'CUII UE TB'!D:D,'Linked UE TB'!C733,'CUII UE TB'!AA:AA,TRUE)</f>
        <v>0</v>
      </c>
    </row>
    <row r="734" spans="1:9">
      <c r="C734" s="76">
        <v>222208</v>
      </c>
      <c r="D734" s="89" t="s">
        <v>750</v>
      </c>
      <c r="E734" s="90" t="s">
        <v>108</v>
      </c>
      <c r="F734" s="67" t="s">
        <v>109</v>
      </c>
      <c r="G734" s="96">
        <f t="shared" si="56"/>
        <v>0</v>
      </c>
      <c r="H734" s="96">
        <f t="shared" si="57"/>
        <v>0</v>
      </c>
      <c r="I734" s="97">
        <f>+SUMIFS('CUII UE TB'!W:W,'CUII UE TB'!D:D,'Linked UE TB'!C734,'CUII UE TB'!AA:AA,TRUE)</f>
        <v>0</v>
      </c>
    </row>
    <row r="735" spans="1:9">
      <c r="C735" s="76">
        <v>222209</v>
      </c>
      <c r="D735" s="89" t="s">
        <v>751</v>
      </c>
      <c r="E735" s="90" t="s">
        <v>108</v>
      </c>
      <c r="F735" s="67" t="s">
        <v>109</v>
      </c>
      <c r="G735" s="96">
        <f t="shared" si="56"/>
        <v>0</v>
      </c>
      <c r="H735" s="96">
        <f t="shared" si="57"/>
        <v>0</v>
      </c>
      <c r="I735" s="97">
        <f>+SUMIFS('CUII UE TB'!W:W,'CUII UE TB'!D:D,'Linked UE TB'!C735,'CUII UE TB'!AA:AA,TRUE)</f>
        <v>0</v>
      </c>
    </row>
    <row r="736" spans="1:9">
      <c r="A736" s="70" t="s">
        <v>128</v>
      </c>
      <c r="C736" s="90" t="s">
        <v>95</v>
      </c>
      <c r="D736" s="93" t="s">
        <v>742</v>
      </c>
      <c r="E736" s="90"/>
      <c r="G736" s="228">
        <f>SUM(G727:G735)</f>
        <v>213.34425069166062</v>
      </c>
      <c r="H736" s="228">
        <f>SUM(H727:H735)</f>
        <v>140.9957493083395</v>
      </c>
      <c r="I736" s="229">
        <f>SUM(I727:I735)</f>
        <v>354.34000000000015</v>
      </c>
    </row>
    <row r="737" spans="1:9">
      <c r="C737" s="76"/>
      <c r="D737" s="77"/>
      <c r="E737" s="90"/>
      <c r="G737" s="96"/>
      <c r="H737" s="96"/>
      <c r="I737" s="97"/>
    </row>
    <row r="738" spans="1:9">
      <c r="C738" s="76"/>
      <c r="D738" s="77" t="s">
        <v>752</v>
      </c>
      <c r="E738" s="90"/>
      <c r="G738" s="96"/>
      <c r="H738" s="96"/>
      <c r="I738" s="97"/>
    </row>
    <row r="739" spans="1:9">
      <c r="C739" s="76"/>
      <c r="D739" s="77" t="s">
        <v>753</v>
      </c>
      <c r="E739" s="90"/>
      <c r="G739" s="96"/>
      <c r="H739" s="96"/>
      <c r="I739" s="97"/>
    </row>
    <row r="740" spans="1:9">
      <c r="C740" s="76">
        <v>223101</v>
      </c>
      <c r="D740" s="89" t="s">
        <v>754</v>
      </c>
      <c r="E740" s="90" t="s">
        <v>108</v>
      </c>
      <c r="F740" s="67" t="s">
        <v>109</v>
      </c>
      <c r="G740" s="96">
        <f t="shared" ref="G740:G745" si="58">IF(E740="Actual",IF(F740=G$6,$I740,0),VLOOKUP($E740,$F$1755:$L$1761,5,FALSE)*$I740)</f>
        <v>-42645.519185816585</v>
      </c>
      <c r="H740" s="96">
        <f t="shared" ref="H740:H745" si="59">IF(E740="Actual",IF(F740=H$6,$I740,0),VLOOKUP($E740,$F$1755:$L$1761,6,FALSE)*$I740)</f>
        <v>-28183.730814183182</v>
      </c>
      <c r="I740" s="97">
        <f>+SUMIFS('CUII UE TB'!W:W,'CUII UE TB'!D:D,'Linked UE TB'!C740,'CUII UE TB'!AA:AA,TRUE)</f>
        <v>-70829.249999999767</v>
      </c>
    </row>
    <row r="741" spans="1:9">
      <c r="C741" s="76">
        <v>223102</v>
      </c>
      <c r="D741" s="89" t="s">
        <v>755</v>
      </c>
      <c r="E741" s="90" t="s">
        <v>108</v>
      </c>
      <c r="F741" s="67" t="s">
        <v>109</v>
      </c>
      <c r="G741" s="96">
        <f t="shared" si="58"/>
        <v>-38.136323414826933</v>
      </c>
      <c r="H741" s="96">
        <f t="shared" si="59"/>
        <v>-25.203676585173049</v>
      </c>
      <c r="I741" s="97">
        <f>+SUMIFS('CUII UE TB'!W:W,'CUII UE TB'!D:D,'Linked UE TB'!C741,'CUII UE TB'!AA:AA,TRUE)</f>
        <v>-63.339999999999989</v>
      </c>
    </row>
    <row r="742" spans="1:9">
      <c r="C742" s="76">
        <v>223103</v>
      </c>
      <c r="D742" s="89" t="s">
        <v>756</v>
      </c>
      <c r="E742" s="90" t="s">
        <v>108</v>
      </c>
      <c r="F742" s="67" t="s">
        <v>109</v>
      </c>
      <c r="G742" s="96">
        <f t="shared" si="58"/>
        <v>-108469.46365603298</v>
      </c>
      <c r="H742" s="96">
        <f t="shared" si="59"/>
        <v>-71685.706343967031</v>
      </c>
      <c r="I742" s="97">
        <f>+SUMIFS('CUII UE TB'!W:W,'CUII UE TB'!D:D,'Linked UE TB'!C742,'CUII UE TB'!AA:AA,TRUE)</f>
        <v>-180155.17</v>
      </c>
    </row>
    <row r="743" spans="1:9">
      <c r="C743" s="76">
        <v>223104</v>
      </c>
      <c r="D743" s="89" t="s">
        <v>757</v>
      </c>
      <c r="E743" s="90" t="s">
        <v>108</v>
      </c>
      <c r="F743" s="67" t="s">
        <v>109</v>
      </c>
      <c r="G743" s="96">
        <f t="shared" si="58"/>
        <v>0</v>
      </c>
      <c r="H743" s="96">
        <f t="shared" si="59"/>
        <v>0</v>
      </c>
      <c r="I743" s="97">
        <f>+SUMIFS('CUII UE TB'!W:W,'CUII UE TB'!D:D,'Linked UE TB'!C743,'CUII UE TB'!AA:AA,TRUE)</f>
        <v>0</v>
      </c>
    </row>
    <row r="744" spans="1:9">
      <c r="C744" s="76">
        <v>223105</v>
      </c>
      <c r="D744" s="89" t="s">
        <v>758</v>
      </c>
      <c r="E744" s="90" t="s">
        <v>108</v>
      </c>
      <c r="F744" s="67" t="s">
        <v>109</v>
      </c>
      <c r="G744" s="96">
        <f t="shared" si="58"/>
        <v>3.0104454858562432E-2</v>
      </c>
      <c r="H744" s="96">
        <f t="shared" si="59"/>
        <v>1.9895545141437498E-2</v>
      </c>
      <c r="I744" s="97">
        <f>+SUMIFS('CUII UE TB'!W:W,'CUII UE TB'!D:D,'Linked UE TB'!C744,'CUII UE TB'!AA:AA,TRUE)</f>
        <v>4.9999999999999933E-2</v>
      </c>
    </row>
    <row r="745" spans="1:9">
      <c r="C745" s="76">
        <v>223106</v>
      </c>
      <c r="D745" s="89" t="s">
        <v>759</v>
      </c>
      <c r="E745" s="90" t="s">
        <v>108</v>
      </c>
      <c r="F745" s="67" t="s">
        <v>109</v>
      </c>
      <c r="G745" s="96">
        <f t="shared" si="58"/>
        <v>-13113.061011348876</v>
      </c>
      <c r="H745" s="96">
        <f t="shared" si="59"/>
        <v>-8666.2089886511185</v>
      </c>
      <c r="I745" s="97">
        <f>+SUMIFS('CUII UE TB'!W:W,'CUII UE TB'!D:D,'Linked UE TB'!C745,'CUII UE TB'!AA:AA,TRUE)</f>
        <v>-21779.269999999997</v>
      </c>
    </row>
    <row r="746" spans="1:9">
      <c r="A746" s="70" t="s">
        <v>128</v>
      </c>
      <c r="C746" s="90" t="s">
        <v>95</v>
      </c>
      <c r="D746" s="93" t="s">
        <v>753</v>
      </c>
      <c r="E746" s="90"/>
      <c r="G746" s="228">
        <f>SUM(G740:G745)</f>
        <v>-164266.1500721584</v>
      </c>
      <c r="H746" s="228">
        <f>SUM(H740:H745)</f>
        <v>-108560.82992784138</v>
      </c>
      <c r="I746" s="229">
        <f>SUM(I740:I745)</f>
        <v>-272826.97999999981</v>
      </c>
    </row>
    <row r="747" spans="1:9">
      <c r="C747" s="76"/>
      <c r="D747" s="77"/>
      <c r="E747" s="90"/>
      <c r="G747" s="96"/>
      <c r="H747" s="96"/>
      <c r="I747" s="97"/>
    </row>
    <row r="748" spans="1:9">
      <c r="C748" s="76"/>
      <c r="D748" s="77" t="s">
        <v>760</v>
      </c>
      <c r="E748" s="90"/>
      <c r="G748" s="96"/>
      <c r="H748" s="96"/>
      <c r="I748" s="97"/>
    </row>
    <row r="749" spans="1:9">
      <c r="C749" s="76">
        <v>223201</v>
      </c>
      <c r="D749" s="89" t="s">
        <v>761</v>
      </c>
      <c r="E749" s="90" t="s">
        <v>108</v>
      </c>
      <c r="F749" s="67" t="s">
        <v>109</v>
      </c>
      <c r="G749" s="96">
        <f t="shared" ref="G749:G761" si="60">IF(E749="Actual",IF(F749=G$6,$I749,0),VLOOKUP($E749,$F$1755:$L$1761,5,FALSE)*$I749)</f>
        <v>0</v>
      </c>
      <c r="H749" s="96">
        <f t="shared" ref="H749:H761" si="61">IF(E749="Actual",IF(F749=H$6,$I749,0),VLOOKUP($E749,$F$1755:$L$1761,6,FALSE)*$I749)</f>
        <v>0</v>
      </c>
      <c r="I749" s="97">
        <f>+SUMIFS('CUII UE TB'!W:W,'CUII UE TB'!D:D,'Linked UE TB'!C749,'CUII UE TB'!AA:AA,TRUE)</f>
        <v>0</v>
      </c>
    </row>
    <row r="750" spans="1:9">
      <c r="C750" s="76">
        <v>223202</v>
      </c>
      <c r="D750" s="89" t="s">
        <v>762</v>
      </c>
      <c r="E750" s="90" t="s">
        <v>108</v>
      </c>
      <c r="F750" s="67" t="s">
        <v>109</v>
      </c>
      <c r="G750" s="96">
        <f t="shared" si="60"/>
        <v>0</v>
      </c>
      <c r="H750" s="96">
        <f t="shared" si="61"/>
        <v>0</v>
      </c>
      <c r="I750" s="97">
        <f>+SUMIFS('CUII UE TB'!W:W,'CUII UE TB'!D:D,'Linked UE TB'!C750,'CUII UE TB'!AA:AA,TRUE)</f>
        <v>0</v>
      </c>
    </row>
    <row r="751" spans="1:9">
      <c r="C751" s="76">
        <v>223203</v>
      </c>
      <c r="D751" s="89" t="s">
        <v>763</v>
      </c>
      <c r="E751" s="90" t="s">
        <v>108</v>
      </c>
      <c r="F751" s="67" t="s">
        <v>109</v>
      </c>
      <c r="G751" s="96">
        <f t="shared" si="60"/>
        <v>0</v>
      </c>
      <c r="H751" s="96">
        <f t="shared" si="61"/>
        <v>0</v>
      </c>
      <c r="I751" s="97">
        <f>+SUMIFS('CUII UE TB'!W:W,'CUII UE TB'!D:D,'Linked UE TB'!C751,'CUII UE TB'!AA:AA,TRUE)</f>
        <v>0</v>
      </c>
    </row>
    <row r="752" spans="1:9">
      <c r="C752" s="76">
        <v>223204</v>
      </c>
      <c r="D752" s="89" t="s">
        <v>764</v>
      </c>
      <c r="E752" s="90" t="s">
        <v>108</v>
      </c>
      <c r="F752" s="67" t="s">
        <v>109</v>
      </c>
      <c r="G752" s="96">
        <f t="shared" si="60"/>
        <v>0</v>
      </c>
      <c r="H752" s="96">
        <f t="shared" si="61"/>
        <v>0</v>
      </c>
      <c r="I752" s="97">
        <f>+SUMIFS('CUII UE TB'!W:W,'CUII UE TB'!D:D,'Linked UE TB'!C752,'CUII UE TB'!AA:AA,TRUE)</f>
        <v>0</v>
      </c>
    </row>
    <row r="753" spans="1:9">
      <c r="C753" s="76">
        <v>223205</v>
      </c>
      <c r="D753" s="89" t="s">
        <v>765</v>
      </c>
      <c r="E753" s="90" t="s">
        <v>108</v>
      </c>
      <c r="F753" s="67" t="s">
        <v>109</v>
      </c>
      <c r="G753" s="96">
        <f t="shared" si="60"/>
        <v>-6050.5257970752828</v>
      </c>
      <c r="H753" s="96">
        <f t="shared" si="61"/>
        <v>-3998.6942029247484</v>
      </c>
      <c r="I753" s="97">
        <f>+SUMIFS('CUII UE TB'!W:W,'CUII UE TB'!D:D,'Linked UE TB'!C753,'CUII UE TB'!AA:AA,TRUE)</f>
        <v>-10049.220000000032</v>
      </c>
    </row>
    <row r="754" spans="1:9">
      <c r="C754" s="76">
        <v>223206</v>
      </c>
      <c r="D754" s="89" t="s">
        <v>766</v>
      </c>
      <c r="E754" s="90" t="s">
        <v>108</v>
      </c>
      <c r="F754" s="67" t="s">
        <v>109</v>
      </c>
      <c r="G754" s="96">
        <f t="shared" si="60"/>
        <v>-19.110307944215446</v>
      </c>
      <c r="H754" s="96">
        <f t="shared" si="61"/>
        <v>-12.629692055784533</v>
      </c>
      <c r="I754" s="97">
        <f>+SUMIFS('CUII UE TB'!W:W,'CUII UE TB'!D:D,'Linked UE TB'!C754,'CUII UE TB'!AA:AA,TRUE)</f>
        <v>-31.739999999999981</v>
      </c>
    </row>
    <row r="755" spans="1:9">
      <c r="C755" s="76">
        <v>223207</v>
      </c>
      <c r="D755" s="89" t="s">
        <v>767</v>
      </c>
      <c r="E755" s="90" t="s">
        <v>108</v>
      </c>
      <c r="F755" s="67" t="s">
        <v>109</v>
      </c>
      <c r="G755" s="96">
        <f t="shared" si="60"/>
        <v>224.55514968098919</v>
      </c>
      <c r="H755" s="96">
        <f t="shared" si="61"/>
        <v>148.40485031901076</v>
      </c>
      <c r="I755" s="97">
        <f>+SUMIFS('CUII UE TB'!W:W,'CUII UE TB'!D:D,'Linked UE TB'!C755,'CUII UE TB'!AA:AA,TRUE)</f>
        <v>372.96</v>
      </c>
    </row>
    <row r="756" spans="1:9">
      <c r="C756" s="76">
        <v>223208</v>
      </c>
      <c r="D756" s="89" t="s">
        <v>768</v>
      </c>
      <c r="E756" s="90" t="s">
        <v>108</v>
      </c>
      <c r="F756" s="67" t="s">
        <v>109</v>
      </c>
      <c r="G756" s="96">
        <f t="shared" si="60"/>
        <v>0</v>
      </c>
      <c r="H756" s="96">
        <f t="shared" si="61"/>
        <v>0</v>
      </c>
      <c r="I756" s="97">
        <f>+SUMIFS('CUII UE TB'!W:W,'CUII UE TB'!D:D,'Linked UE TB'!C756,'CUII UE TB'!AA:AA,TRUE)</f>
        <v>0</v>
      </c>
    </row>
    <row r="757" spans="1:9">
      <c r="C757" s="76">
        <v>223209</v>
      </c>
      <c r="D757" s="89" t="s">
        <v>769</v>
      </c>
      <c r="E757" s="90" t="s">
        <v>108</v>
      </c>
      <c r="F757" s="67" t="s">
        <v>109</v>
      </c>
      <c r="G757" s="96">
        <f t="shared" si="60"/>
        <v>0</v>
      </c>
      <c r="H757" s="96">
        <f t="shared" si="61"/>
        <v>0</v>
      </c>
      <c r="I757" s="97">
        <f>+SUMIFS('CUII UE TB'!W:W,'CUII UE TB'!D:D,'Linked UE TB'!C757,'CUII UE TB'!AA:AA,TRUE)</f>
        <v>0</v>
      </c>
    </row>
    <row r="758" spans="1:9">
      <c r="C758" s="76">
        <v>223210</v>
      </c>
      <c r="D758" s="89" t="s">
        <v>770</v>
      </c>
      <c r="E758" s="90" t="s">
        <v>108</v>
      </c>
      <c r="F758" s="67" t="s">
        <v>109</v>
      </c>
      <c r="G758" s="96">
        <f t="shared" si="60"/>
        <v>0</v>
      </c>
      <c r="H758" s="96">
        <f t="shared" si="61"/>
        <v>0</v>
      </c>
      <c r="I758" s="97">
        <f>+SUMIFS('CUII UE TB'!W:W,'CUII UE TB'!D:D,'Linked UE TB'!C758,'CUII UE TB'!AA:AA,TRUE)</f>
        <v>0</v>
      </c>
    </row>
    <row r="759" spans="1:9">
      <c r="C759" s="76">
        <v>223211</v>
      </c>
      <c r="D759" s="89" t="s">
        <v>771</v>
      </c>
      <c r="E759" s="90" t="s">
        <v>108</v>
      </c>
      <c r="F759" s="67" t="s">
        <v>109</v>
      </c>
      <c r="G759" s="96">
        <f t="shared" si="60"/>
        <v>0</v>
      </c>
      <c r="H759" s="96">
        <f t="shared" si="61"/>
        <v>0</v>
      </c>
      <c r="I759" s="97">
        <f>+SUMIFS('CUII UE TB'!W:W,'CUII UE TB'!D:D,'Linked UE TB'!C759,'CUII UE TB'!AA:AA,TRUE)</f>
        <v>0</v>
      </c>
    </row>
    <row r="760" spans="1:9">
      <c r="C760" s="76">
        <v>223212</v>
      </c>
      <c r="D760" s="89" t="s">
        <v>772</v>
      </c>
      <c r="E760" s="90" t="s">
        <v>108</v>
      </c>
      <c r="F760" s="67" t="s">
        <v>109</v>
      </c>
      <c r="G760" s="96">
        <f t="shared" si="60"/>
        <v>0</v>
      </c>
      <c r="H760" s="96">
        <f t="shared" si="61"/>
        <v>0</v>
      </c>
      <c r="I760" s="97">
        <f>+SUMIFS('CUII UE TB'!W:W,'CUII UE TB'!D:D,'Linked UE TB'!C760,'CUII UE TB'!AA:AA,TRUE)</f>
        <v>0</v>
      </c>
    </row>
    <row r="761" spans="1:9">
      <c r="C761" s="76">
        <v>223213</v>
      </c>
      <c r="D761" s="89" t="s">
        <v>773</v>
      </c>
      <c r="E761" s="90" t="s">
        <v>108</v>
      </c>
      <c r="F761" s="67" t="s">
        <v>109</v>
      </c>
      <c r="G761" s="96">
        <f t="shared" si="60"/>
        <v>0</v>
      </c>
      <c r="H761" s="96">
        <f t="shared" si="61"/>
        <v>0</v>
      </c>
      <c r="I761" s="97">
        <f>+SUMIFS('CUII UE TB'!W:W,'CUII UE TB'!D:D,'Linked UE TB'!C761,'CUII UE TB'!AA:AA,TRUE)</f>
        <v>0</v>
      </c>
    </row>
    <row r="762" spans="1:9">
      <c r="A762" s="70" t="s">
        <v>128</v>
      </c>
      <c r="C762" s="90" t="s">
        <v>95</v>
      </c>
      <c r="D762" s="93" t="s">
        <v>760</v>
      </c>
      <c r="E762" s="90"/>
      <c r="G762" s="228">
        <f>SUM(G749:G761)</f>
        <v>-5845.0809553385088</v>
      </c>
      <c r="H762" s="228">
        <f>SUM(H749:H761)</f>
        <v>-3862.9190446615225</v>
      </c>
      <c r="I762" s="229">
        <f>SUM(I749:I761)</f>
        <v>-9708.0000000000327</v>
      </c>
    </row>
    <row r="763" spans="1:9" ht="16.5" customHeight="1">
      <c r="C763" s="76"/>
      <c r="D763" s="77"/>
      <c r="E763" s="90"/>
      <c r="G763" s="96"/>
      <c r="H763" s="96"/>
      <c r="I763" s="97"/>
    </row>
    <row r="764" spans="1:9">
      <c r="C764" s="76"/>
      <c r="D764" s="77" t="s">
        <v>774</v>
      </c>
      <c r="E764" s="90"/>
      <c r="G764" s="96"/>
      <c r="H764" s="96"/>
      <c r="I764" s="97"/>
    </row>
    <row r="765" spans="1:9">
      <c r="C765" s="76">
        <v>223301</v>
      </c>
      <c r="D765" s="89" t="s">
        <v>775</v>
      </c>
      <c r="E765" s="90" t="s">
        <v>108</v>
      </c>
      <c r="F765" s="67" t="s">
        <v>109</v>
      </c>
      <c r="G765" s="96">
        <f t="shared" ref="G765:G773" si="62">IF(E765="Actual",IF(F765=G$6,$I765,0),VLOOKUP($E765,$F$1755:$L$1761,5,FALSE)*$I765)</f>
        <v>0</v>
      </c>
      <c r="H765" s="96">
        <f t="shared" ref="H765:H773" si="63">IF(E765="Actual",IF(F765=H$6,$I765,0),VLOOKUP($E765,$F$1755:$L$1761,6,FALSE)*$I765)</f>
        <v>0</v>
      </c>
      <c r="I765" s="97">
        <f>+SUMIFS('CUII UE TB'!W:W,'CUII UE TB'!D:D,'Linked UE TB'!C765,'CUII UE TB'!AA:AA,TRUE)</f>
        <v>0</v>
      </c>
    </row>
    <row r="766" spans="1:9">
      <c r="C766" s="76">
        <v>223302</v>
      </c>
      <c r="D766" s="89" t="s">
        <v>776</v>
      </c>
      <c r="E766" s="90" t="s">
        <v>108</v>
      </c>
      <c r="F766" s="67" t="s">
        <v>109</v>
      </c>
      <c r="G766" s="96">
        <f t="shared" si="62"/>
        <v>0</v>
      </c>
      <c r="H766" s="96">
        <f t="shared" si="63"/>
        <v>0</v>
      </c>
      <c r="I766" s="97">
        <f>+SUMIFS('CUII UE TB'!W:W,'CUII UE TB'!D:D,'Linked UE TB'!C766,'CUII UE TB'!AA:AA,TRUE)</f>
        <v>0</v>
      </c>
    </row>
    <row r="767" spans="1:9">
      <c r="C767" s="76">
        <v>223303</v>
      </c>
      <c r="D767" s="89" t="s">
        <v>777</v>
      </c>
      <c r="E767" s="90" t="s">
        <v>108</v>
      </c>
      <c r="F767" s="67" t="s">
        <v>109</v>
      </c>
      <c r="G767" s="96">
        <f t="shared" si="62"/>
        <v>0</v>
      </c>
      <c r="H767" s="96">
        <f t="shared" si="63"/>
        <v>0</v>
      </c>
      <c r="I767" s="97">
        <f>+SUMIFS('CUII UE TB'!W:W,'CUII UE TB'!D:D,'Linked UE TB'!C767,'CUII UE TB'!AA:AA,TRUE)</f>
        <v>0</v>
      </c>
    </row>
    <row r="768" spans="1:9">
      <c r="C768" s="76">
        <v>223304</v>
      </c>
      <c r="D768" s="89" t="s">
        <v>778</v>
      </c>
      <c r="E768" s="90" t="s">
        <v>108</v>
      </c>
      <c r="F768" s="67" t="s">
        <v>109</v>
      </c>
      <c r="G768" s="96">
        <f t="shared" si="62"/>
        <v>51.033071876235205</v>
      </c>
      <c r="H768" s="96">
        <f t="shared" si="63"/>
        <v>33.726928123764957</v>
      </c>
      <c r="I768" s="97">
        <f>+SUMIFS('CUII UE TB'!W:W,'CUII UE TB'!D:D,'Linked UE TB'!C768,'CUII UE TB'!AA:AA,TRUE)</f>
        <v>84.760000000000161</v>
      </c>
    </row>
    <row r="769" spans="1:9">
      <c r="C769" s="76">
        <v>223305</v>
      </c>
      <c r="D769" s="89" t="s">
        <v>779</v>
      </c>
      <c r="E769" s="90" t="s">
        <v>108</v>
      </c>
      <c r="F769" s="67" t="s">
        <v>109</v>
      </c>
      <c r="G769" s="96">
        <f t="shared" si="62"/>
        <v>11.933405905934166</v>
      </c>
      <c r="H769" s="96">
        <f t="shared" si="63"/>
        <v>7.8865940940658348</v>
      </c>
      <c r="I769" s="97">
        <f>+SUMIFS('CUII UE TB'!W:W,'CUII UE TB'!D:D,'Linked UE TB'!C769,'CUII UE TB'!AA:AA,TRUE)</f>
        <v>19.82</v>
      </c>
    </row>
    <row r="770" spans="1:9">
      <c r="C770" s="76">
        <v>223306</v>
      </c>
      <c r="D770" s="89" t="s">
        <v>780</v>
      </c>
      <c r="E770" s="90" t="s">
        <v>108</v>
      </c>
      <c r="F770" s="67" t="s">
        <v>109</v>
      </c>
      <c r="G770" s="96">
        <f t="shared" si="62"/>
        <v>2.3300848060527355</v>
      </c>
      <c r="H770" s="96">
        <f t="shared" si="63"/>
        <v>1.5399151939472642</v>
      </c>
      <c r="I770" s="97">
        <f>+SUMIFS('CUII UE TB'!W:W,'CUII UE TB'!D:D,'Linked UE TB'!C770,'CUII UE TB'!AA:AA,TRUE)</f>
        <v>3.8699999999999997</v>
      </c>
    </row>
    <row r="771" spans="1:9">
      <c r="C771" s="76">
        <v>223307</v>
      </c>
      <c r="D771" s="89" t="s">
        <v>781</v>
      </c>
      <c r="E771" s="90" t="s">
        <v>108</v>
      </c>
      <c r="F771" s="67" t="s">
        <v>109</v>
      </c>
      <c r="G771" s="96">
        <f t="shared" si="62"/>
        <v>10.470329399808024</v>
      </c>
      <c r="H771" s="96">
        <f t="shared" si="63"/>
        <v>6.9196706001919681</v>
      </c>
      <c r="I771" s="97">
        <f>+SUMIFS('CUII UE TB'!W:W,'CUII UE TB'!D:D,'Linked UE TB'!C771,'CUII UE TB'!AA:AA,TRUE)</f>
        <v>17.389999999999993</v>
      </c>
    </row>
    <row r="772" spans="1:9">
      <c r="C772" s="76">
        <v>223308</v>
      </c>
      <c r="D772" s="89" t="s">
        <v>782</v>
      </c>
      <c r="E772" s="90" t="s">
        <v>108</v>
      </c>
      <c r="F772" s="67" t="s">
        <v>109</v>
      </c>
      <c r="G772" s="96">
        <f t="shared" si="62"/>
        <v>0</v>
      </c>
      <c r="H772" s="96">
        <f t="shared" si="63"/>
        <v>0</v>
      </c>
      <c r="I772" s="97">
        <f>+SUMIFS('CUII UE TB'!W:W,'CUII UE TB'!D:D,'Linked UE TB'!C772,'CUII UE TB'!AA:AA,TRUE)</f>
        <v>0</v>
      </c>
    </row>
    <row r="773" spans="1:9">
      <c r="C773" s="76">
        <v>223309</v>
      </c>
      <c r="D773" s="89" t="s">
        <v>783</v>
      </c>
      <c r="E773" s="90" t="s">
        <v>108</v>
      </c>
      <c r="F773" s="67" t="s">
        <v>109</v>
      </c>
      <c r="G773" s="96">
        <f t="shared" si="62"/>
        <v>0</v>
      </c>
      <c r="H773" s="96">
        <f t="shared" si="63"/>
        <v>0</v>
      </c>
      <c r="I773" s="97">
        <f>+SUMIFS('CUII UE TB'!W:W,'CUII UE TB'!D:D,'Linked UE TB'!C773,'CUII UE TB'!AA:AA,TRUE)</f>
        <v>0</v>
      </c>
    </row>
    <row r="774" spans="1:9">
      <c r="A774" s="70" t="s">
        <v>128</v>
      </c>
      <c r="C774" s="90" t="s">
        <v>95</v>
      </c>
      <c r="D774" s="93" t="s">
        <v>774</v>
      </c>
      <c r="E774" s="90"/>
      <c r="G774" s="228">
        <f>SUM(G765:G773)</f>
        <v>75.766891988030125</v>
      </c>
      <c r="H774" s="228">
        <f>SUM(H765:H773)</f>
        <v>50.073108011970028</v>
      </c>
      <c r="I774" s="229">
        <f>SUM(I765:I773)</f>
        <v>125.84000000000015</v>
      </c>
    </row>
    <row r="775" spans="1:9">
      <c r="C775" s="76"/>
      <c r="D775" s="77"/>
      <c r="E775" s="90"/>
      <c r="G775" s="96"/>
      <c r="H775" s="96"/>
      <c r="I775" s="97"/>
    </row>
    <row r="776" spans="1:9">
      <c r="C776" s="76"/>
      <c r="D776" s="77" t="s">
        <v>784</v>
      </c>
      <c r="E776" s="90"/>
      <c r="G776" s="96"/>
      <c r="H776" s="96"/>
      <c r="I776" s="97"/>
    </row>
    <row r="777" spans="1:9">
      <c r="C777" s="76">
        <v>223401</v>
      </c>
      <c r="D777" s="89" t="s">
        <v>785</v>
      </c>
      <c r="E777" s="90" t="s">
        <v>108</v>
      </c>
      <c r="F777" s="67" t="s">
        <v>109</v>
      </c>
      <c r="G777" s="96">
        <f t="shared" ref="G777:G789" si="64">IF(E777="Actual",IF(F777=G$6,$I777,0),VLOOKUP($E777,$F$1755:$L$1761,5,FALSE)*$I777)</f>
        <v>0</v>
      </c>
      <c r="H777" s="96">
        <f t="shared" ref="H777:H789" si="65">IF(E777="Actual",IF(F777=H$6,$I777,0),VLOOKUP($E777,$F$1755:$L$1761,6,FALSE)*$I777)</f>
        <v>0</v>
      </c>
      <c r="I777" s="97">
        <f>+SUMIFS('CUII UE TB'!W:W,'CUII UE TB'!D:D,'Linked UE TB'!C777,'CUII UE TB'!AA:AA,TRUE)</f>
        <v>0</v>
      </c>
    </row>
    <row r="778" spans="1:9">
      <c r="C778" s="76">
        <v>223402</v>
      </c>
      <c r="D778" s="89" t="s">
        <v>786</v>
      </c>
      <c r="E778" s="90" t="s">
        <v>108</v>
      </c>
      <c r="F778" s="67" t="s">
        <v>109</v>
      </c>
      <c r="G778" s="96">
        <f t="shared" si="64"/>
        <v>0</v>
      </c>
      <c r="H778" s="96">
        <f t="shared" si="65"/>
        <v>0</v>
      </c>
      <c r="I778" s="97">
        <f>+SUMIFS('CUII UE TB'!W:W,'CUII UE TB'!D:D,'Linked UE TB'!C778,'CUII UE TB'!AA:AA,TRUE)</f>
        <v>0</v>
      </c>
    </row>
    <row r="779" spans="1:9">
      <c r="C779" s="76">
        <v>223403</v>
      </c>
      <c r="D779" s="89" t="s">
        <v>787</v>
      </c>
      <c r="E779" s="90" t="s">
        <v>108</v>
      </c>
      <c r="F779" s="67" t="s">
        <v>109</v>
      </c>
      <c r="G779" s="96">
        <f t="shared" si="64"/>
        <v>0</v>
      </c>
      <c r="H779" s="96">
        <f t="shared" si="65"/>
        <v>0</v>
      </c>
      <c r="I779" s="97">
        <f>+SUMIFS('CUII UE TB'!W:W,'CUII UE TB'!D:D,'Linked UE TB'!C779,'CUII UE TB'!AA:AA,TRUE)</f>
        <v>0</v>
      </c>
    </row>
    <row r="780" spans="1:9">
      <c r="C780" s="76">
        <v>223404</v>
      </c>
      <c r="D780" s="89" t="s">
        <v>788</v>
      </c>
      <c r="E780" s="90" t="s">
        <v>108</v>
      </c>
      <c r="F780" s="67" t="s">
        <v>109</v>
      </c>
      <c r="G780" s="96">
        <f t="shared" si="64"/>
        <v>0</v>
      </c>
      <c r="H780" s="96">
        <f t="shared" si="65"/>
        <v>0</v>
      </c>
      <c r="I780" s="97">
        <f>+SUMIFS('CUII UE TB'!W:W,'CUII UE TB'!D:D,'Linked UE TB'!C780,'CUII UE TB'!AA:AA,TRUE)</f>
        <v>0</v>
      </c>
    </row>
    <row r="781" spans="1:9">
      <c r="C781" s="76">
        <v>223405</v>
      </c>
      <c r="D781" s="89" t="s">
        <v>789</v>
      </c>
      <c r="E781" s="90" t="s">
        <v>108</v>
      </c>
      <c r="F781" s="67" t="s">
        <v>109</v>
      </c>
      <c r="G781" s="96">
        <f t="shared" si="64"/>
        <v>0</v>
      </c>
      <c r="H781" s="96">
        <f t="shared" si="65"/>
        <v>0</v>
      </c>
      <c r="I781" s="97">
        <f>+SUMIFS('CUII UE TB'!W:W,'CUII UE TB'!D:D,'Linked UE TB'!C781,'CUII UE TB'!AA:AA,TRUE)</f>
        <v>0</v>
      </c>
    </row>
    <row r="782" spans="1:9">
      <c r="C782" s="76">
        <v>223406</v>
      </c>
      <c r="D782" s="89" t="s">
        <v>790</v>
      </c>
      <c r="E782" s="90" t="s">
        <v>108</v>
      </c>
      <c r="F782" s="67" t="s">
        <v>109</v>
      </c>
      <c r="G782" s="96">
        <f t="shared" si="64"/>
        <v>0</v>
      </c>
      <c r="H782" s="96">
        <f t="shared" si="65"/>
        <v>0</v>
      </c>
      <c r="I782" s="97">
        <f>+SUMIFS('CUII UE TB'!W:W,'CUII UE TB'!D:D,'Linked UE TB'!C782,'CUII UE TB'!AA:AA,TRUE)</f>
        <v>0</v>
      </c>
    </row>
    <row r="783" spans="1:9">
      <c r="C783" s="76">
        <v>223407</v>
      </c>
      <c r="D783" s="89" t="s">
        <v>791</v>
      </c>
      <c r="E783" s="90" t="s">
        <v>108</v>
      </c>
      <c r="F783" s="67" t="s">
        <v>109</v>
      </c>
      <c r="G783" s="96">
        <f t="shared" si="64"/>
        <v>0</v>
      </c>
      <c r="H783" s="96">
        <f t="shared" si="65"/>
        <v>0</v>
      </c>
      <c r="I783" s="97">
        <f>+SUMIFS('CUII UE TB'!W:W,'CUII UE TB'!D:D,'Linked UE TB'!C783,'CUII UE TB'!AA:AA,TRUE)</f>
        <v>0</v>
      </c>
    </row>
    <row r="784" spans="1:9">
      <c r="C784" s="76">
        <v>223408</v>
      </c>
      <c r="D784" s="89" t="s">
        <v>792</v>
      </c>
      <c r="E784" s="90" t="s">
        <v>108</v>
      </c>
      <c r="F784" s="67" t="s">
        <v>109</v>
      </c>
      <c r="G784" s="96">
        <f t="shared" si="64"/>
        <v>0</v>
      </c>
      <c r="H784" s="96">
        <f t="shared" si="65"/>
        <v>0</v>
      </c>
      <c r="I784" s="97">
        <f>+SUMIFS('CUII UE TB'!W:W,'CUII UE TB'!D:D,'Linked UE TB'!C784,'CUII UE TB'!AA:AA,TRUE)</f>
        <v>0</v>
      </c>
    </row>
    <row r="785" spans="1:9">
      <c r="C785" s="76">
        <v>223409</v>
      </c>
      <c r="D785" s="89" t="s">
        <v>793</v>
      </c>
      <c r="E785" s="90" t="s">
        <v>108</v>
      </c>
      <c r="F785" s="67" t="s">
        <v>109</v>
      </c>
      <c r="G785" s="96">
        <f t="shared" si="64"/>
        <v>0</v>
      </c>
      <c r="H785" s="96">
        <f t="shared" si="65"/>
        <v>0</v>
      </c>
      <c r="I785" s="97">
        <f>+SUMIFS('CUII UE TB'!W:W,'CUII UE TB'!D:D,'Linked UE TB'!C785,'CUII UE TB'!AA:AA,TRUE)</f>
        <v>0</v>
      </c>
    </row>
    <row r="786" spans="1:9">
      <c r="C786" s="76">
        <v>223410</v>
      </c>
      <c r="D786" s="89" t="s">
        <v>794</v>
      </c>
      <c r="E786" s="90" t="s">
        <v>108</v>
      </c>
      <c r="F786" s="67" t="s">
        <v>109</v>
      </c>
      <c r="G786" s="96">
        <f t="shared" si="64"/>
        <v>0</v>
      </c>
      <c r="H786" s="96">
        <f t="shared" si="65"/>
        <v>0</v>
      </c>
      <c r="I786" s="97">
        <f>+SUMIFS('CUII UE TB'!W:W,'CUII UE TB'!D:D,'Linked UE TB'!C786,'CUII UE TB'!AA:AA,TRUE)</f>
        <v>0</v>
      </c>
    </row>
    <row r="787" spans="1:9">
      <c r="C787" s="76">
        <v>223411</v>
      </c>
      <c r="D787" s="89" t="s">
        <v>795</v>
      </c>
      <c r="E787" s="90" t="s">
        <v>108</v>
      </c>
      <c r="F787" s="67" t="s">
        <v>109</v>
      </c>
      <c r="G787" s="96">
        <f t="shared" si="64"/>
        <v>0</v>
      </c>
      <c r="H787" s="96">
        <f t="shared" si="65"/>
        <v>0</v>
      </c>
      <c r="I787" s="97">
        <f>+SUMIFS('CUII UE TB'!W:W,'CUII UE TB'!D:D,'Linked UE TB'!C787,'CUII UE TB'!AA:AA,TRUE)</f>
        <v>0</v>
      </c>
    </row>
    <row r="788" spans="1:9">
      <c r="C788" s="76">
        <v>223412</v>
      </c>
      <c r="D788" s="89" t="s">
        <v>796</v>
      </c>
      <c r="E788" s="90" t="s">
        <v>108</v>
      </c>
      <c r="F788" s="67" t="s">
        <v>109</v>
      </c>
      <c r="G788" s="96">
        <f t="shared" si="64"/>
        <v>0</v>
      </c>
      <c r="H788" s="96">
        <f t="shared" si="65"/>
        <v>0</v>
      </c>
      <c r="I788" s="97">
        <f>+SUMIFS('CUII UE TB'!W:W,'CUII UE TB'!D:D,'Linked UE TB'!C788,'CUII UE TB'!AA:AA,TRUE)</f>
        <v>0</v>
      </c>
    </row>
    <row r="789" spans="1:9">
      <c r="C789" s="76">
        <v>223413</v>
      </c>
      <c r="D789" s="89" t="s">
        <v>797</v>
      </c>
      <c r="E789" s="90" t="s">
        <v>108</v>
      </c>
      <c r="F789" s="67" t="s">
        <v>109</v>
      </c>
      <c r="G789" s="96">
        <f t="shared" si="64"/>
        <v>0</v>
      </c>
      <c r="H789" s="96">
        <f t="shared" si="65"/>
        <v>0</v>
      </c>
      <c r="I789" s="97">
        <f>+SUMIFS('CUII UE TB'!W:W,'CUII UE TB'!D:D,'Linked UE TB'!C789,'CUII UE TB'!AA:AA,TRUE)</f>
        <v>0</v>
      </c>
    </row>
    <row r="790" spans="1:9">
      <c r="A790" s="70" t="s">
        <v>128</v>
      </c>
      <c r="C790" s="90" t="s">
        <v>95</v>
      </c>
      <c r="D790" s="93" t="s">
        <v>784</v>
      </c>
      <c r="E790" s="90"/>
      <c r="G790" s="228">
        <f>SUM(G777:G789)</f>
        <v>0</v>
      </c>
      <c r="H790" s="228">
        <f>SUM(H777:H789)</f>
        <v>0</v>
      </c>
      <c r="I790" s="229">
        <f>SUM(I777:I789)</f>
        <v>0</v>
      </c>
    </row>
    <row r="791" spans="1:9">
      <c r="C791" s="76"/>
      <c r="D791" s="77"/>
      <c r="E791" s="90"/>
      <c r="G791" s="96"/>
      <c r="H791" s="96"/>
      <c r="I791" s="97"/>
    </row>
    <row r="792" spans="1:9">
      <c r="C792" s="76"/>
      <c r="D792" s="77" t="s">
        <v>798</v>
      </c>
      <c r="E792" s="90"/>
      <c r="G792" s="96"/>
      <c r="H792" s="96"/>
      <c r="I792" s="97"/>
    </row>
    <row r="793" spans="1:9">
      <c r="C793" s="76">
        <v>223501</v>
      </c>
      <c r="D793" s="89" t="s">
        <v>799</v>
      </c>
      <c r="E793" s="90" t="s">
        <v>220</v>
      </c>
      <c r="F793" s="67" t="s">
        <v>109</v>
      </c>
      <c r="G793" s="96">
        <f>IF(E793="Actual",IF(F793=G$6,$I793,0),VLOOKUP($E793,$F$1755:$L$1761,5,FALSE)*$I793)</f>
        <v>0</v>
      </c>
      <c r="H793" s="96">
        <f>IF(E793="Actual",IF(F793=H$6,$I793,0),VLOOKUP($E793,$F$1755:$L$1761,6,FALSE)*$I793)</f>
        <v>0</v>
      </c>
      <c r="I793" s="97">
        <f>+SUMIFS('CUII UE TB'!W:W,'CUII UE TB'!D:D,'Linked UE TB'!C793,'CUII UE TB'!AA:AA,TRUE)</f>
        <v>0</v>
      </c>
    </row>
    <row r="794" spans="1:9">
      <c r="C794" s="76">
        <v>223502</v>
      </c>
      <c r="D794" s="89" t="s">
        <v>800</v>
      </c>
      <c r="E794" s="90" t="s">
        <v>220</v>
      </c>
      <c r="F794" s="67" t="s">
        <v>109</v>
      </c>
      <c r="G794" s="96">
        <f>IF(E794="Actual",IF(F794=G$6,$I794,0),VLOOKUP($E794,$F$1755:$L$1761,5,FALSE)*$I794)</f>
        <v>18381.817065216463</v>
      </c>
      <c r="H794" s="96">
        <f>IF(E794="Actual",IF(F794=H$6,$I794,0),VLOOKUP($E794,$F$1755:$L$1761,6,FALSE)*$I794)</f>
        <v>17811.182934783545</v>
      </c>
      <c r="I794" s="97">
        <f>+SUMIFS('CUII UE TB'!W:W,'CUII UE TB'!D:D,'Linked UE TB'!C794,'CUII UE TB'!AA:AA,TRUE)</f>
        <v>36193.000000000007</v>
      </c>
    </row>
    <row r="795" spans="1:9">
      <c r="C795" s="76">
        <v>223503</v>
      </c>
      <c r="D795" s="89" t="s">
        <v>801</v>
      </c>
      <c r="E795" s="90" t="s">
        <v>220</v>
      </c>
      <c r="F795" s="67" t="s">
        <v>109</v>
      </c>
      <c r="G795" s="96">
        <f>IF(E795="Actual",IF(F795=G$6,$I795,0),VLOOKUP($E795,$F$1755:$L$1761,5,FALSE)*$I795)</f>
        <v>0</v>
      </c>
      <c r="H795" s="96">
        <f>IF(E795="Actual",IF(F795=H$6,$I795,0),VLOOKUP($E795,$F$1755:$L$1761,6,FALSE)*$I795)</f>
        <v>0</v>
      </c>
      <c r="I795" s="97">
        <f>+SUMIFS('CUII UE TB'!W:W,'CUII UE TB'!D:D,'Linked UE TB'!C795,'CUII UE TB'!AA:AA,TRUE)</f>
        <v>0</v>
      </c>
    </row>
    <row r="796" spans="1:9">
      <c r="A796" s="70" t="s">
        <v>128</v>
      </c>
      <c r="C796" s="90" t="s">
        <v>95</v>
      </c>
      <c r="D796" s="93" t="s">
        <v>798</v>
      </c>
      <c r="E796" s="90"/>
      <c r="G796" s="228">
        <f>SUM(G793:G795)</f>
        <v>18381.817065216463</v>
      </c>
      <c r="H796" s="228">
        <f>SUM(H793:H795)</f>
        <v>17811.182934783545</v>
      </c>
      <c r="I796" s="229">
        <f>SUM(I793:I795)</f>
        <v>36193.000000000007</v>
      </c>
    </row>
    <row r="797" spans="1:9">
      <c r="C797" s="76"/>
      <c r="D797" s="77"/>
      <c r="E797" s="90"/>
      <c r="G797" s="96"/>
      <c r="H797" s="96"/>
      <c r="I797" s="97"/>
    </row>
    <row r="798" spans="1:9">
      <c r="C798" s="76"/>
      <c r="D798" s="77" t="s">
        <v>802</v>
      </c>
      <c r="E798" s="90"/>
      <c r="G798" s="96"/>
      <c r="H798" s="96"/>
      <c r="I798" s="97"/>
    </row>
    <row r="799" spans="1:9">
      <c r="C799" s="76">
        <v>224001</v>
      </c>
      <c r="D799" s="89" t="s">
        <v>803</v>
      </c>
      <c r="E799" s="90" t="s">
        <v>108</v>
      </c>
      <c r="F799" s="67" t="s">
        <v>109</v>
      </c>
      <c r="G799" s="96">
        <f>IF(E799="Actual",IF(F799=G$6,$I799,0),VLOOKUP($E799,$F$1755:$L$1761,5,FALSE)*$I799)</f>
        <v>0</v>
      </c>
      <c r="H799" s="96">
        <f>IF(E799="Actual",IF(F799=H$6,$I799,0),VLOOKUP($E799,$F$1755:$L$1761,6,FALSE)*$I799)</f>
        <v>0</v>
      </c>
      <c r="I799" s="97">
        <f>+SUMIFS('CUII UE TB'!W:W,'CUII UE TB'!D:D,'Linked UE TB'!C799,'CUII UE TB'!AA:AA,TRUE)</f>
        <v>0</v>
      </c>
    </row>
    <row r="800" spans="1:9">
      <c r="C800" s="76">
        <v>224002</v>
      </c>
      <c r="D800" s="89" t="s">
        <v>804</v>
      </c>
      <c r="E800" s="90" t="s">
        <v>108</v>
      </c>
      <c r="F800" s="67" t="s">
        <v>109</v>
      </c>
      <c r="G800" s="96">
        <f>IF(E800="Actual",IF(F800=G$6,$I800,0),VLOOKUP($E800,$F$1755:$L$1761,5,FALSE)*$I800)</f>
        <v>0</v>
      </c>
      <c r="H800" s="96">
        <f>IF(E800="Actual",IF(F800=H$6,$I800,0),VLOOKUP($E800,$F$1755:$L$1761,6,FALSE)*$I800)</f>
        <v>0</v>
      </c>
      <c r="I800" s="97">
        <f>+SUMIFS('CUII UE TB'!W:W,'CUII UE TB'!D:D,'Linked UE TB'!C800,'CUII UE TB'!AA:AA,TRUE)</f>
        <v>0</v>
      </c>
    </row>
    <row r="801" spans="1:9">
      <c r="C801" s="76">
        <v>224003</v>
      </c>
      <c r="D801" s="89" t="s">
        <v>805</v>
      </c>
      <c r="E801" s="90" t="s">
        <v>108</v>
      </c>
      <c r="F801" s="67" t="s">
        <v>109</v>
      </c>
      <c r="G801" s="96">
        <f>IF(E801="Actual",IF(F801=G$6,$I801,0),VLOOKUP($E801,$F$1755:$L$1761,5,FALSE)*$I801)</f>
        <v>-654.10959516684522</v>
      </c>
      <c r="H801" s="96">
        <f>IF(E801="Actual",IF(F801=H$6,$I801,0),VLOOKUP($E801,$F$1755:$L$1761,6,FALSE)*$I801)</f>
        <v>-432.29040483315435</v>
      </c>
      <c r="I801" s="97">
        <f>+SUMIFS('CUII UE TB'!W:W,'CUII UE TB'!D:D,'Linked UE TB'!C801,'CUII UE TB'!AA:AA,TRUE)</f>
        <v>-1086.3999999999996</v>
      </c>
    </row>
    <row r="802" spans="1:9">
      <c r="C802" s="76">
        <v>224004</v>
      </c>
      <c r="D802" s="89" t="s">
        <v>806</v>
      </c>
      <c r="E802" s="90" t="s">
        <v>108</v>
      </c>
      <c r="F802" s="67" t="s">
        <v>109</v>
      </c>
      <c r="G802" s="96">
        <f>IF(E802="Actual",IF(F802=G$6,$I802,0),VLOOKUP($E802,$F$1755:$L$1761,5,FALSE)*$I802)</f>
        <v>0</v>
      </c>
      <c r="H802" s="96">
        <f>IF(E802="Actual",IF(F802=H$6,$I802,0),VLOOKUP($E802,$F$1755:$L$1761,6,FALSE)*$I802)</f>
        <v>0</v>
      </c>
      <c r="I802" s="97">
        <f>+SUMIFS('CUII UE TB'!W:W,'CUII UE TB'!D:D,'Linked UE TB'!C802,'CUII UE TB'!AA:AA,TRUE)</f>
        <v>0</v>
      </c>
    </row>
    <row r="803" spans="1:9">
      <c r="A803" s="70" t="s">
        <v>128</v>
      </c>
      <c r="C803" s="90" t="s">
        <v>95</v>
      </c>
      <c r="D803" s="93" t="s">
        <v>802</v>
      </c>
      <c r="E803" s="90"/>
      <c r="G803" s="228">
        <f>SUM(G799:G802)</f>
        <v>-654.10959516684522</v>
      </c>
      <c r="H803" s="228">
        <f>SUM(H799:H802)</f>
        <v>-432.29040483315435</v>
      </c>
      <c r="I803" s="229">
        <f>SUM(I799:I802)</f>
        <v>-1086.3999999999996</v>
      </c>
    </row>
    <row r="804" spans="1:9">
      <c r="C804" s="76"/>
      <c r="D804" s="77"/>
      <c r="E804" s="90"/>
      <c r="G804" s="96"/>
      <c r="H804" s="96"/>
      <c r="I804" s="97"/>
    </row>
    <row r="805" spans="1:9">
      <c r="C805" s="76"/>
      <c r="D805" s="77" t="s">
        <v>238</v>
      </c>
      <c r="E805" s="90"/>
      <c r="G805" s="96"/>
      <c r="H805" s="96"/>
      <c r="I805" s="97"/>
    </row>
    <row r="806" spans="1:9">
      <c r="B806" s="70" t="s">
        <v>807</v>
      </c>
      <c r="C806" s="76">
        <v>231001</v>
      </c>
      <c r="D806" s="89" t="s">
        <v>73</v>
      </c>
      <c r="E806" s="90" t="s">
        <v>108</v>
      </c>
      <c r="F806" s="67" t="s">
        <v>109</v>
      </c>
      <c r="G806" s="96">
        <f>IF(E806="Actual",IF(F806=G$6,$I806,0),VLOOKUP($E806,$F$1755:$L$1761,5,FALSE)*$I806)</f>
        <v>-17919.839318615541</v>
      </c>
      <c r="H806" s="96">
        <f>IF(E806="Actual",IF(F806=H$6,$I806,0),VLOOKUP($E806,$F$1755:$L$1761,6,FALSE)*$I806)</f>
        <v>-11842.930681384443</v>
      </c>
      <c r="I806" s="97">
        <f>+SUMIFS('CUII UE TB'!W:W,'CUII UE TB'!D:D,'Linked UE TB'!C806,'CUII UE TB'!AA:AA,TRUE)</f>
        <v>-29762.769999999986</v>
      </c>
    </row>
    <row r="807" spans="1:9">
      <c r="B807" s="70" t="s">
        <v>807</v>
      </c>
      <c r="C807" s="76">
        <v>231002</v>
      </c>
      <c r="D807" s="89" t="s">
        <v>808</v>
      </c>
      <c r="E807" s="90" t="s">
        <v>108</v>
      </c>
      <c r="F807" s="67" t="s">
        <v>109</v>
      </c>
      <c r="G807" s="96">
        <f>IF(E807="Actual",IF(F807=G$6,$I807,0),VLOOKUP($E807,$F$1755:$L$1761,5,FALSE)*$I807)</f>
        <v>0</v>
      </c>
      <c r="H807" s="96">
        <f>IF(E807="Actual",IF(F807=H$6,$I807,0),VLOOKUP($E807,$F$1755:$L$1761,6,FALSE)*$I807)</f>
        <v>0</v>
      </c>
      <c r="I807" s="97">
        <f>+SUMIFS('CUII UE TB'!W:W,'CUII UE TB'!D:D,'Linked UE TB'!C807,'CUII UE TB'!AA:AA,TRUE)</f>
        <v>0</v>
      </c>
    </row>
    <row r="808" spans="1:9">
      <c r="B808" s="70" t="s">
        <v>807</v>
      </c>
      <c r="C808" s="76">
        <v>231003</v>
      </c>
      <c r="D808" s="89" t="s">
        <v>213</v>
      </c>
      <c r="E808" s="90" t="s">
        <v>108</v>
      </c>
      <c r="F808" s="67" t="s">
        <v>109</v>
      </c>
      <c r="G808" s="96">
        <f>IF(E808="Actual",IF(F808=G$6,$I808,0),VLOOKUP($E808,$F$1755:$L$1761,5,FALSE)*$I808)</f>
        <v>-2125.6033068714337</v>
      </c>
      <c r="H808" s="96">
        <f>IF(E808="Actual",IF(F808=H$6,$I808,0),VLOOKUP($E808,$F$1755:$L$1761,6,FALSE)*$I808)</f>
        <v>-1404.7766931285628</v>
      </c>
      <c r="I808" s="97">
        <f>+SUMIFS('CUII UE TB'!W:W,'CUII UE TB'!D:D,'Linked UE TB'!C808,'CUII UE TB'!AA:AA,TRUE)</f>
        <v>-3530.3799999999965</v>
      </c>
    </row>
    <row r="809" spans="1:9">
      <c r="A809" s="70" t="s">
        <v>128</v>
      </c>
      <c r="C809" s="90" t="s">
        <v>95</v>
      </c>
      <c r="D809" s="93" t="s">
        <v>238</v>
      </c>
      <c r="E809" s="90"/>
      <c r="G809" s="228">
        <f>SUM(G806:G808)</f>
        <v>-20045.442625486976</v>
      </c>
      <c r="H809" s="228">
        <f>SUM(H806:H808)</f>
        <v>-13247.707374513006</v>
      </c>
      <c r="I809" s="229">
        <f>SUM(I806:I808)</f>
        <v>-33293.14999999998</v>
      </c>
    </row>
    <row r="810" spans="1:9">
      <c r="C810" s="76"/>
      <c r="D810" s="77"/>
      <c r="E810" s="90"/>
      <c r="G810" s="96"/>
      <c r="H810" s="96"/>
      <c r="I810" s="97"/>
    </row>
    <row r="811" spans="1:9">
      <c r="C811" s="76"/>
      <c r="D811" s="77" t="s">
        <v>809</v>
      </c>
      <c r="E811" s="90"/>
      <c r="G811" s="96"/>
      <c r="H811" s="96"/>
      <c r="I811" s="97"/>
    </row>
    <row r="812" spans="1:9">
      <c r="C812" s="76">
        <v>232001</v>
      </c>
      <c r="D812" s="89" t="s">
        <v>810</v>
      </c>
      <c r="E812" s="90" t="s">
        <v>220</v>
      </c>
      <c r="F812" s="67" t="s">
        <v>109</v>
      </c>
      <c r="G812" s="96">
        <f t="shared" ref="G812:G819" si="66">IF(E812="Actual",IF(F812=G$6,$I812,0),VLOOKUP($E812,$F$1755:$L$1761,5,FALSE)*$I812)</f>
        <v>0</v>
      </c>
      <c r="H812" s="96">
        <f t="shared" ref="H812:H819" si="67">IF(E812="Actual",IF(F812=H$6,$I812,0),VLOOKUP($E812,$F$1755:$L$1761,6,FALSE)*$I812)</f>
        <v>0</v>
      </c>
      <c r="I812" s="97">
        <f>+SUMIFS('CUII UE TB'!W:W,'CUII UE TB'!D:D,'Linked UE TB'!C812,'CUII UE TB'!AA:AA,TRUE)</f>
        <v>0</v>
      </c>
    </row>
    <row r="813" spans="1:9">
      <c r="C813" s="76">
        <v>232002</v>
      </c>
      <c r="D813" s="89" t="s">
        <v>811</v>
      </c>
      <c r="E813" s="90" t="s">
        <v>108</v>
      </c>
      <c r="F813" s="67" t="s">
        <v>109</v>
      </c>
      <c r="G813" s="96">
        <f t="shared" si="66"/>
        <v>0</v>
      </c>
      <c r="H813" s="96">
        <f t="shared" si="67"/>
        <v>0</v>
      </c>
      <c r="I813" s="97">
        <f>+SUMIFS('CUII UE TB'!W:W,'CUII UE TB'!D:D,'Linked UE TB'!C813,'CUII UE TB'!AA:AA,TRUE)</f>
        <v>0</v>
      </c>
    </row>
    <row r="814" spans="1:9">
      <c r="C814" s="76">
        <v>232003</v>
      </c>
      <c r="D814" s="89" t="s">
        <v>812</v>
      </c>
      <c r="E814" s="90" t="s">
        <v>108</v>
      </c>
      <c r="F814" s="67" t="s">
        <v>109</v>
      </c>
      <c r="G814" s="96">
        <f t="shared" si="66"/>
        <v>0</v>
      </c>
      <c r="H814" s="96">
        <f t="shared" si="67"/>
        <v>0</v>
      </c>
      <c r="I814" s="97">
        <f>+SUMIFS('CUII UE TB'!W:W,'CUII UE TB'!D:D,'Linked UE TB'!C814,'CUII UE TB'!AA:AA,TRUE)</f>
        <v>0</v>
      </c>
    </row>
    <row r="815" spans="1:9">
      <c r="C815" s="76">
        <v>232004</v>
      </c>
      <c r="D815" s="89" t="s">
        <v>813</v>
      </c>
      <c r="E815" s="90" t="s">
        <v>108</v>
      </c>
      <c r="F815" s="67" t="s">
        <v>109</v>
      </c>
      <c r="G815" s="96">
        <f t="shared" si="66"/>
        <v>0</v>
      </c>
      <c r="H815" s="96">
        <f t="shared" si="67"/>
        <v>0</v>
      </c>
      <c r="I815" s="97">
        <f>+SUMIFS('CUII UE TB'!W:W,'CUII UE TB'!D:D,'Linked UE TB'!C815,'CUII UE TB'!AA:AA,TRUE)</f>
        <v>0</v>
      </c>
    </row>
    <row r="816" spans="1:9">
      <c r="C816" s="76">
        <v>232005</v>
      </c>
      <c r="D816" s="89" t="s">
        <v>814</v>
      </c>
      <c r="E816" s="90" t="s">
        <v>108</v>
      </c>
      <c r="F816" s="67" t="s">
        <v>109</v>
      </c>
      <c r="G816" s="96">
        <f t="shared" si="66"/>
        <v>0</v>
      </c>
      <c r="H816" s="96">
        <f t="shared" si="67"/>
        <v>0</v>
      </c>
      <c r="I816" s="97">
        <f>+SUMIFS('CUII UE TB'!W:W,'CUII UE TB'!D:D,'Linked UE TB'!C816,'CUII UE TB'!AA:AA,TRUE)</f>
        <v>0</v>
      </c>
    </row>
    <row r="817" spans="1:9">
      <c r="C817" s="76">
        <v>232006</v>
      </c>
      <c r="D817" s="89" t="s">
        <v>815</v>
      </c>
      <c r="E817" s="90" t="s">
        <v>108</v>
      </c>
      <c r="F817" s="67" t="s">
        <v>109</v>
      </c>
      <c r="G817" s="96">
        <f t="shared" si="66"/>
        <v>0</v>
      </c>
      <c r="H817" s="96">
        <f t="shared" si="67"/>
        <v>0</v>
      </c>
      <c r="I817" s="97">
        <f>+SUMIFS('CUII UE TB'!W:W,'CUII UE TB'!D:D,'Linked UE TB'!C817,'CUII UE TB'!AA:AA,TRUE)</f>
        <v>0</v>
      </c>
    </row>
    <row r="818" spans="1:9">
      <c r="C818" s="76">
        <v>232007</v>
      </c>
      <c r="D818" s="89" t="s">
        <v>816</v>
      </c>
      <c r="E818" s="90" t="s">
        <v>108</v>
      </c>
      <c r="F818" s="67" t="s">
        <v>109</v>
      </c>
      <c r="G818" s="96">
        <f t="shared" si="66"/>
        <v>0</v>
      </c>
      <c r="H818" s="96">
        <f t="shared" si="67"/>
        <v>0</v>
      </c>
      <c r="I818" s="97">
        <f>+SUMIFS('CUII UE TB'!W:W,'CUII UE TB'!D:D,'Linked UE TB'!C818,'CUII UE TB'!AA:AA,TRUE)</f>
        <v>0</v>
      </c>
    </row>
    <row r="819" spans="1:9">
      <c r="C819" s="76">
        <v>232008</v>
      </c>
      <c r="D819" s="89" t="s">
        <v>809</v>
      </c>
      <c r="E819" s="90" t="s">
        <v>108</v>
      </c>
      <c r="F819" s="67" t="s">
        <v>109</v>
      </c>
      <c r="G819" s="96">
        <f t="shared" si="66"/>
        <v>0</v>
      </c>
      <c r="H819" s="96">
        <f t="shared" si="67"/>
        <v>0</v>
      </c>
      <c r="I819" s="97">
        <f>+SUMIFS('CUII UE TB'!W:W,'CUII UE TB'!D:D,'Linked UE TB'!C819,'CUII UE TB'!AA:AA,TRUE)</f>
        <v>0</v>
      </c>
    </row>
    <row r="820" spans="1:9">
      <c r="A820" s="70" t="s">
        <v>128</v>
      </c>
      <c r="C820" s="90" t="s">
        <v>95</v>
      </c>
      <c r="D820" s="93" t="s">
        <v>809</v>
      </c>
      <c r="E820" s="90"/>
      <c r="G820" s="228">
        <f>SUM(G812:G819)</f>
        <v>0</v>
      </c>
      <c r="H820" s="228">
        <f>SUM(H812:H819)</f>
        <v>0</v>
      </c>
      <c r="I820" s="229">
        <f>SUM(I812:I819)</f>
        <v>0</v>
      </c>
    </row>
    <row r="821" spans="1:9">
      <c r="C821" s="76"/>
      <c r="D821" s="77"/>
      <c r="E821" s="90"/>
      <c r="G821" s="96"/>
      <c r="H821" s="96"/>
      <c r="I821" s="97"/>
    </row>
    <row r="822" spans="1:9">
      <c r="C822" s="76"/>
      <c r="D822" s="77" t="s">
        <v>817</v>
      </c>
      <c r="E822" s="90"/>
      <c r="G822" s="96"/>
      <c r="H822" s="96"/>
      <c r="I822" s="97"/>
    </row>
    <row r="823" spans="1:9">
      <c r="C823" s="76">
        <v>233001</v>
      </c>
      <c r="D823" s="89" t="s">
        <v>818</v>
      </c>
      <c r="E823" s="90" t="s">
        <v>108</v>
      </c>
      <c r="F823" s="67" t="s">
        <v>109</v>
      </c>
      <c r="G823" s="96">
        <f>IF(E823="Actual",IF(F823=G$6,$I823,0),VLOOKUP($E823,$F$1755:$L$1761,5,FALSE)*$I823)</f>
        <v>0</v>
      </c>
      <c r="H823" s="96">
        <f>IF(E823="Actual",IF(F823=H$6,$I823,0),VLOOKUP($E823,$F$1755:$L$1761,6,FALSE)*$I823)</f>
        <v>0</v>
      </c>
      <c r="I823" s="97">
        <f>+SUMIFS('CUII UE TB'!W:W,'CUII UE TB'!D:D,'Linked UE TB'!C823,'CUII UE TB'!AA:AA,TRUE)</f>
        <v>0</v>
      </c>
    </row>
    <row r="824" spans="1:9">
      <c r="C824" s="76">
        <v>233002</v>
      </c>
      <c r="D824" s="89" t="s">
        <v>819</v>
      </c>
      <c r="E824" s="90" t="s">
        <v>108</v>
      </c>
      <c r="F824" s="67" t="s">
        <v>109</v>
      </c>
      <c r="G824" s="96">
        <f>IF(E824="Actual",IF(F824=G$6,$I824,0),VLOOKUP($E824,$F$1755:$L$1761,5,FALSE)*$I824)</f>
        <v>-4807952.4412150634</v>
      </c>
      <c r="H824" s="96">
        <f>IF(E824="Actual",IF(F824=H$6,$I824,0),VLOOKUP($E824,$F$1755:$L$1761,6,FALSE)*$I824)</f>
        <v>-3177497.6587849357</v>
      </c>
      <c r="I824" s="97">
        <f>+SUMIFS('CUII UE TB'!W:W,'CUII UE TB'!D:D,'Linked UE TB'!C824,'CUII UE TB'!AA:AA,TRUE)</f>
        <v>-7985450.0999999996</v>
      </c>
    </row>
    <row r="825" spans="1:9">
      <c r="A825" s="70" t="s">
        <v>128</v>
      </c>
      <c r="C825" s="90" t="s">
        <v>95</v>
      </c>
      <c r="D825" s="93" t="s">
        <v>817</v>
      </c>
      <c r="E825" s="90"/>
      <c r="G825" s="228">
        <f>SUM(G823:G824)</f>
        <v>-4807952.4412150634</v>
      </c>
      <c r="H825" s="228">
        <f>SUM(H823:H824)</f>
        <v>-3177497.6587849357</v>
      </c>
      <c r="I825" s="229">
        <f>SUM(I823:I824)</f>
        <v>-7985450.0999999996</v>
      </c>
    </row>
    <row r="826" spans="1:9">
      <c r="C826" s="76"/>
      <c r="D826" s="77"/>
      <c r="E826" s="90"/>
      <c r="G826" s="96"/>
      <c r="H826" s="96"/>
      <c r="I826" s="97"/>
    </row>
    <row r="827" spans="1:9">
      <c r="C827" s="76"/>
      <c r="D827" s="77" t="s">
        <v>820</v>
      </c>
      <c r="E827" s="90"/>
      <c r="G827" s="96"/>
      <c r="H827" s="96"/>
      <c r="I827" s="97"/>
    </row>
    <row r="828" spans="1:9">
      <c r="C828" s="76">
        <v>241001</v>
      </c>
      <c r="D828" s="89" t="s">
        <v>821</v>
      </c>
      <c r="E828" s="90" t="s">
        <v>108</v>
      </c>
      <c r="F828" s="67" t="s">
        <v>109</v>
      </c>
      <c r="G828" s="96">
        <f>IF(E828="Actual",IF(F828=G$6,$I828,0),VLOOKUP($E828,$F$1755:$L$1761,5,FALSE)*$I828)</f>
        <v>0</v>
      </c>
      <c r="H828" s="96">
        <f>IF(E828="Actual",IF(F828=H$6,$I828,0),VLOOKUP($E828,$F$1755:$L$1761,6,FALSE)*$I828)</f>
        <v>0</v>
      </c>
      <c r="I828" s="97">
        <f>+SUMIFS('CUII UE TB'!W:W,'CUII UE TB'!D:D,'Linked UE TB'!C828,'CUII UE TB'!AA:AA,TRUE)</f>
        <v>0</v>
      </c>
    </row>
    <row r="829" spans="1:9">
      <c r="C829" s="76">
        <v>241002</v>
      </c>
      <c r="D829" s="89" t="s">
        <v>822</v>
      </c>
      <c r="E829" s="90" t="s">
        <v>108</v>
      </c>
      <c r="F829" s="67" t="s">
        <v>109</v>
      </c>
      <c r="G829" s="96">
        <f>IF(E829="Actual",IF(F829=G$6,$I829,0),VLOOKUP($E829,$F$1755:$L$1761,5,FALSE)*$I829)</f>
        <v>0</v>
      </c>
      <c r="H829" s="96">
        <f>IF(E829="Actual",IF(F829=H$6,$I829,0),VLOOKUP($E829,$F$1755:$L$1761,6,FALSE)*$I829)</f>
        <v>0</v>
      </c>
      <c r="I829" s="97">
        <f>+SUMIFS('CUII UE TB'!W:W,'CUII UE TB'!D:D,'Linked UE TB'!C829,'CUII UE TB'!AA:AA,TRUE)</f>
        <v>0</v>
      </c>
    </row>
    <row r="830" spans="1:9">
      <c r="C830" s="76">
        <v>241003</v>
      </c>
      <c r="D830" s="89" t="s">
        <v>823</v>
      </c>
      <c r="E830" s="90" t="s">
        <v>108</v>
      </c>
      <c r="F830" s="67" t="s">
        <v>109</v>
      </c>
      <c r="G830" s="96">
        <f>IF(E830="Actual",IF(F830=G$6,$I830,0),VLOOKUP($E830,$F$1755:$L$1761,5,FALSE)*$I830)</f>
        <v>0</v>
      </c>
      <c r="H830" s="96">
        <f>IF(E830="Actual",IF(F830=H$6,$I830,0),VLOOKUP($E830,$F$1755:$L$1761,6,FALSE)*$I830)</f>
        <v>0</v>
      </c>
      <c r="I830" s="97">
        <f>+SUMIFS('CUII UE TB'!W:W,'CUII UE TB'!D:D,'Linked UE TB'!C830,'CUII UE TB'!AA:AA,TRUE)</f>
        <v>0</v>
      </c>
    </row>
    <row r="831" spans="1:9">
      <c r="C831" s="76">
        <v>241004</v>
      </c>
      <c r="D831" s="89" t="s">
        <v>824</v>
      </c>
      <c r="E831" s="90" t="s">
        <v>108</v>
      </c>
      <c r="F831" s="67" t="s">
        <v>109</v>
      </c>
      <c r="G831" s="96">
        <f>IF(E831="Actual",IF(F831=G$6,$I831,0),VLOOKUP($E831,$F$1755:$L$1761,5,FALSE)*$I831)</f>
        <v>0</v>
      </c>
      <c r="H831" s="96">
        <f>IF(E831="Actual",IF(F831=H$6,$I831,0),VLOOKUP($E831,$F$1755:$L$1761,6,FALSE)*$I831)</f>
        <v>0</v>
      </c>
      <c r="I831" s="97">
        <f>+SUMIFS('CUII UE TB'!W:W,'CUII UE TB'!D:D,'Linked UE TB'!C831,'CUII UE TB'!AA:AA,TRUE)</f>
        <v>0</v>
      </c>
    </row>
    <row r="832" spans="1:9">
      <c r="A832" s="70" t="s">
        <v>128</v>
      </c>
      <c r="C832" s="90" t="s">
        <v>95</v>
      </c>
      <c r="D832" s="93" t="s">
        <v>820</v>
      </c>
      <c r="E832" s="90"/>
      <c r="G832" s="228">
        <f>SUM(G828:G831)</f>
        <v>0</v>
      </c>
      <c r="H832" s="228">
        <f>SUM(H828:H831)</f>
        <v>0</v>
      </c>
      <c r="I832" s="229">
        <f>SUM(I828:I831)</f>
        <v>0</v>
      </c>
    </row>
    <row r="833" spans="1:9">
      <c r="C833" s="76"/>
      <c r="D833" s="77"/>
      <c r="E833" s="90"/>
      <c r="G833" s="96"/>
      <c r="H833" s="96"/>
      <c r="I833" s="97"/>
    </row>
    <row r="834" spans="1:9">
      <c r="C834" s="76"/>
      <c r="D834" s="77" t="s">
        <v>825</v>
      </c>
      <c r="E834" s="90"/>
      <c r="G834" s="96"/>
      <c r="H834" s="96"/>
      <c r="I834" s="97"/>
    </row>
    <row r="835" spans="1:9">
      <c r="C835" s="76">
        <v>242001</v>
      </c>
      <c r="D835" s="89" t="s">
        <v>826</v>
      </c>
      <c r="E835" s="90" t="s">
        <v>108</v>
      </c>
      <c r="F835" s="67" t="s">
        <v>109</v>
      </c>
      <c r="G835" s="96">
        <f>IF(E835="Actual",IF(F835=G$6,$I835,0),VLOOKUP($E835,$F$1755:$L$1761,5,FALSE)*$I835)</f>
        <v>0</v>
      </c>
      <c r="H835" s="96">
        <f>IF(E835="Actual",IF(F835=H$6,$I835,0),VLOOKUP($E835,$F$1755:$L$1761,6,FALSE)*$I835)</f>
        <v>0</v>
      </c>
      <c r="I835" s="97">
        <f>+SUMIFS('CUII UE TB'!W:W,'CUII UE TB'!D:D,'Linked UE TB'!C835,'CUII UE TB'!AA:AA,TRUE)</f>
        <v>0</v>
      </c>
    </row>
    <row r="836" spans="1:9">
      <c r="C836" s="76">
        <v>242002</v>
      </c>
      <c r="D836" s="89" t="s">
        <v>827</v>
      </c>
      <c r="E836" s="90" t="s">
        <v>108</v>
      </c>
      <c r="F836" s="67" t="s">
        <v>109</v>
      </c>
      <c r="G836" s="96">
        <f>IF(E836="Actual",IF(F836=G$6,$I836,0),VLOOKUP($E836,$F$1755:$L$1761,5,FALSE)*$I836)</f>
        <v>0</v>
      </c>
      <c r="H836" s="96">
        <f>IF(E836="Actual",IF(F836=H$6,$I836,0),VLOOKUP($E836,$F$1755:$L$1761,6,FALSE)*$I836)</f>
        <v>0</v>
      </c>
      <c r="I836" s="97">
        <f>+SUMIFS('CUII UE TB'!W:W,'CUII UE TB'!D:D,'Linked UE TB'!C836,'CUII UE TB'!AA:AA,TRUE)</f>
        <v>0</v>
      </c>
    </row>
    <row r="837" spans="1:9">
      <c r="C837" s="76">
        <v>242003</v>
      </c>
      <c r="D837" s="89" t="s">
        <v>828</v>
      </c>
      <c r="E837" s="90" t="s">
        <v>108</v>
      </c>
      <c r="F837" s="67" t="s">
        <v>109</v>
      </c>
      <c r="G837" s="96">
        <f>IF(E837="Actual",IF(F837=G$6,$I837,0),VLOOKUP($E837,$F$1755:$L$1761,5,FALSE)*$I837)</f>
        <v>0</v>
      </c>
      <c r="H837" s="96">
        <f>IF(E837="Actual",IF(F837=H$6,$I837,0),VLOOKUP($E837,$F$1755:$L$1761,6,FALSE)*$I837)</f>
        <v>0</v>
      </c>
      <c r="I837" s="97">
        <f>+SUMIFS('CUII UE TB'!W:W,'CUII UE TB'!D:D,'Linked UE TB'!C837,'CUII UE TB'!AA:AA,TRUE)</f>
        <v>0</v>
      </c>
    </row>
    <row r="838" spans="1:9">
      <c r="C838" s="76">
        <v>242004</v>
      </c>
      <c r="D838" s="89" t="s">
        <v>829</v>
      </c>
      <c r="E838" s="90" t="s">
        <v>108</v>
      </c>
      <c r="F838" s="67" t="s">
        <v>109</v>
      </c>
      <c r="G838" s="96">
        <f>IF(E838="Actual",IF(F838=G$6,$I838,0),VLOOKUP($E838,$F$1755:$L$1761,5,FALSE)*$I838)</f>
        <v>0</v>
      </c>
      <c r="H838" s="96">
        <f>IF(E838="Actual",IF(F838=H$6,$I838,0),VLOOKUP($E838,$F$1755:$L$1761,6,FALSE)*$I838)</f>
        <v>0</v>
      </c>
      <c r="I838" s="97">
        <f>+SUMIFS('CUII UE TB'!W:W,'CUII UE TB'!D:D,'Linked UE TB'!C838,'CUII UE TB'!AA:AA,TRUE)</f>
        <v>0</v>
      </c>
    </row>
    <row r="839" spans="1:9">
      <c r="A839" s="70" t="s">
        <v>128</v>
      </c>
      <c r="C839" s="90" t="s">
        <v>95</v>
      </c>
      <c r="D839" s="93" t="s">
        <v>825</v>
      </c>
      <c r="E839" s="90"/>
      <c r="G839" s="228">
        <f>SUM(G835:G838)</f>
        <v>0</v>
      </c>
      <c r="H839" s="228">
        <f>SUM(H835:H838)</f>
        <v>0</v>
      </c>
      <c r="I839" s="229">
        <f>SUM(I835:I838)</f>
        <v>0</v>
      </c>
    </row>
    <row r="840" spans="1:9">
      <c r="C840" s="76"/>
      <c r="D840" s="77"/>
      <c r="E840" s="90"/>
      <c r="G840" s="96"/>
      <c r="H840" s="96"/>
      <c r="I840" s="97"/>
    </row>
    <row r="841" spans="1:9">
      <c r="C841" s="76"/>
      <c r="D841" s="77" t="s">
        <v>830</v>
      </c>
      <c r="E841" s="90"/>
      <c r="G841" s="96"/>
      <c r="H841" s="96"/>
      <c r="I841" s="97"/>
    </row>
    <row r="842" spans="1:9">
      <c r="C842" s="76">
        <v>251101</v>
      </c>
      <c r="D842" s="89" t="s">
        <v>831</v>
      </c>
      <c r="E842" s="90" t="s">
        <v>108</v>
      </c>
      <c r="F842" s="67" t="s">
        <v>109</v>
      </c>
      <c r="G842" s="96">
        <f>IF(E842="Actual",IF(F842=G$6,$I842,0),VLOOKUP($E842,$F$1755:$L$1761,5,FALSE)*$I842)</f>
        <v>0</v>
      </c>
      <c r="H842" s="96">
        <f>IF(E842="Actual",IF(F842=H$6,$I842,0),VLOOKUP($E842,$F$1755:$L$1761,6,FALSE)*$I842)</f>
        <v>0</v>
      </c>
      <c r="I842" s="97">
        <f>+SUMIFS('CUII UE TB'!W:W,'CUII UE TB'!D:D,'Linked UE TB'!C842,'CUII UE TB'!AA:AA,TRUE)</f>
        <v>0</v>
      </c>
    </row>
    <row r="843" spans="1:9">
      <c r="C843" s="76">
        <v>251102</v>
      </c>
      <c r="D843" s="89" t="s">
        <v>832</v>
      </c>
      <c r="E843" s="90" t="s">
        <v>108</v>
      </c>
      <c r="F843" s="67" t="s">
        <v>109</v>
      </c>
      <c r="G843" s="96">
        <f>IF(E843="Actual",IF(F843=G$6,$I843,0),VLOOKUP($E843,$F$1755:$L$1761,5,FALSE)*$I843)</f>
        <v>0</v>
      </c>
      <c r="H843" s="96">
        <f>IF(E843="Actual",IF(F843=H$6,$I843,0),VLOOKUP($E843,$F$1755:$L$1761,6,FALSE)*$I843)</f>
        <v>0</v>
      </c>
      <c r="I843" s="97">
        <f>+SUMIFS('CUII UE TB'!W:W,'CUII UE TB'!D:D,'Linked UE TB'!C843,'CUII UE TB'!AA:AA,TRUE)</f>
        <v>0</v>
      </c>
    </row>
    <row r="844" spans="1:9">
      <c r="C844" s="76">
        <v>251103</v>
      </c>
      <c r="D844" s="89" t="s">
        <v>833</v>
      </c>
      <c r="E844" s="90" t="s">
        <v>108</v>
      </c>
      <c r="F844" s="67" t="s">
        <v>109</v>
      </c>
      <c r="G844" s="96">
        <f>IF(E844="Actual",IF(F844=G$6,$I844,0),VLOOKUP($E844,$F$1755:$L$1761,5,FALSE)*$I844)</f>
        <v>0</v>
      </c>
      <c r="H844" s="96">
        <f>IF(E844="Actual",IF(F844=H$6,$I844,0),VLOOKUP($E844,$F$1755:$L$1761,6,FALSE)*$I844)</f>
        <v>0</v>
      </c>
      <c r="I844" s="97">
        <f>+SUMIFS('CUII UE TB'!W:W,'CUII UE TB'!D:D,'Linked UE TB'!C844,'CUII UE TB'!AA:AA,TRUE)</f>
        <v>0</v>
      </c>
    </row>
    <row r="845" spans="1:9">
      <c r="C845" s="76">
        <v>251104</v>
      </c>
      <c r="D845" s="89" t="s">
        <v>834</v>
      </c>
      <c r="E845" s="90" t="s">
        <v>108</v>
      </c>
      <c r="F845" s="67" t="s">
        <v>109</v>
      </c>
      <c r="G845" s="96">
        <f>IF(E845="Actual",IF(F845=G$6,$I845,0),VLOOKUP($E845,$F$1755:$L$1761,5,FALSE)*$I845)</f>
        <v>0</v>
      </c>
      <c r="H845" s="96">
        <f>IF(E845="Actual",IF(F845=H$6,$I845,0),VLOOKUP($E845,$F$1755:$L$1761,6,FALSE)*$I845)</f>
        <v>0</v>
      </c>
      <c r="I845" s="97">
        <f>+SUMIFS('CUII UE TB'!W:W,'CUII UE TB'!D:D,'Linked UE TB'!C845,'CUII UE TB'!AA:AA,TRUE)</f>
        <v>0</v>
      </c>
    </row>
    <row r="846" spans="1:9">
      <c r="A846" s="70" t="s">
        <v>128</v>
      </c>
      <c r="C846" s="90" t="s">
        <v>95</v>
      </c>
      <c r="D846" s="93" t="s">
        <v>830</v>
      </c>
      <c r="E846" s="90"/>
      <c r="G846" s="228">
        <f>SUM(G842:G845)</f>
        <v>0</v>
      </c>
      <c r="H846" s="228">
        <f>SUM(H842:H845)</f>
        <v>0</v>
      </c>
      <c r="I846" s="229">
        <f>SUM(I842:I845)</f>
        <v>0</v>
      </c>
    </row>
    <row r="847" spans="1:9">
      <c r="C847" s="76"/>
      <c r="D847" s="77"/>
      <c r="E847" s="90"/>
      <c r="G847" s="96"/>
      <c r="H847" s="96"/>
      <c r="I847" s="97"/>
    </row>
    <row r="848" spans="1:9">
      <c r="C848" s="76"/>
      <c r="D848" s="77" t="s">
        <v>835</v>
      </c>
      <c r="E848" s="90"/>
      <c r="G848" s="96"/>
      <c r="H848" s="96"/>
      <c r="I848" s="97"/>
    </row>
    <row r="849" spans="1:9">
      <c r="C849" s="76">
        <v>251201</v>
      </c>
      <c r="D849" s="89" t="s">
        <v>836</v>
      </c>
      <c r="E849" s="90" t="s">
        <v>108</v>
      </c>
      <c r="F849" s="67" t="s">
        <v>109</v>
      </c>
      <c r="G849" s="96">
        <f t="shared" ref="G849:G861" si="68">IF(E849="Actual",IF(F849=G$6,$I849,0),VLOOKUP($E849,$F$1755:$L$1761,5,FALSE)*$I849)</f>
        <v>0</v>
      </c>
      <c r="H849" s="96">
        <f t="shared" ref="H849:H861" si="69">IF(E849="Actual",IF(F849=H$6,$I849,0),VLOOKUP($E849,$F$1755:$L$1761,6,FALSE)*$I849)</f>
        <v>0</v>
      </c>
      <c r="I849" s="97">
        <f>+SUMIFS('CUII UE TB'!W:W,'CUII UE TB'!D:D,'Linked UE TB'!C849,'CUII UE TB'!AA:AA,TRUE)</f>
        <v>0</v>
      </c>
    </row>
    <row r="850" spans="1:9">
      <c r="C850" s="76">
        <v>251202</v>
      </c>
      <c r="D850" s="89" t="s">
        <v>837</v>
      </c>
      <c r="E850" s="90" t="s">
        <v>108</v>
      </c>
      <c r="F850" s="67" t="s">
        <v>109</v>
      </c>
      <c r="G850" s="96">
        <f t="shared" si="68"/>
        <v>0</v>
      </c>
      <c r="H850" s="96">
        <f t="shared" si="69"/>
        <v>0</v>
      </c>
      <c r="I850" s="97">
        <f>+SUMIFS('CUII UE TB'!W:W,'CUII UE TB'!D:D,'Linked UE TB'!C850,'CUII UE TB'!AA:AA,TRUE)</f>
        <v>0</v>
      </c>
    </row>
    <row r="851" spans="1:9">
      <c r="C851" s="76">
        <v>252001</v>
      </c>
      <c r="D851" s="89" t="s">
        <v>826</v>
      </c>
      <c r="E851" s="90" t="s">
        <v>108</v>
      </c>
      <c r="F851" s="67" t="s">
        <v>109</v>
      </c>
      <c r="G851" s="96">
        <f t="shared" si="68"/>
        <v>0</v>
      </c>
      <c r="H851" s="96">
        <f t="shared" si="69"/>
        <v>0</v>
      </c>
      <c r="I851" s="97">
        <f>+SUMIFS('CUII UE TB'!W:W,'CUII UE TB'!D:D,'Linked UE TB'!C851,'CUII UE TB'!AA:AA,TRUE)</f>
        <v>0</v>
      </c>
    </row>
    <row r="852" spans="1:9">
      <c r="C852" s="76">
        <v>252002</v>
      </c>
      <c r="D852" s="89" t="s">
        <v>827</v>
      </c>
      <c r="E852" s="90" t="s">
        <v>108</v>
      </c>
      <c r="F852" s="67" t="s">
        <v>109</v>
      </c>
      <c r="G852" s="96">
        <f t="shared" si="68"/>
        <v>0</v>
      </c>
      <c r="H852" s="96">
        <f t="shared" si="69"/>
        <v>0</v>
      </c>
      <c r="I852" s="97">
        <f>+SUMIFS('CUII UE TB'!W:W,'CUII UE TB'!D:D,'Linked UE TB'!C852,'CUII UE TB'!AA:AA,TRUE)</f>
        <v>0</v>
      </c>
    </row>
    <row r="853" spans="1:9">
      <c r="C853" s="76">
        <v>252003</v>
      </c>
      <c r="D853" s="89" t="s">
        <v>828</v>
      </c>
      <c r="E853" s="90" t="s">
        <v>108</v>
      </c>
      <c r="F853" s="67" t="s">
        <v>109</v>
      </c>
      <c r="G853" s="96">
        <f t="shared" si="68"/>
        <v>0</v>
      </c>
      <c r="H853" s="96">
        <f t="shared" si="69"/>
        <v>0</v>
      </c>
      <c r="I853" s="97">
        <f>+SUMIFS('CUII UE TB'!W:W,'CUII UE TB'!D:D,'Linked UE TB'!C853,'CUII UE TB'!AA:AA,TRUE)</f>
        <v>0</v>
      </c>
    </row>
    <row r="854" spans="1:9">
      <c r="C854" s="76">
        <v>252004</v>
      </c>
      <c r="D854" s="89" t="s">
        <v>838</v>
      </c>
      <c r="E854" s="90" t="s">
        <v>108</v>
      </c>
      <c r="F854" s="67" t="s">
        <v>109</v>
      </c>
      <c r="G854" s="96">
        <f t="shared" si="68"/>
        <v>0</v>
      </c>
      <c r="H854" s="96">
        <f t="shared" si="69"/>
        <v>0</v>
      </c>
      <c r="I854" s="97">
        <f>+SUMIFS('CUII UE TB'!W:W,'CUII UE TB'!D:D,'Linked UE TB'!C854,'CUII UE TB'!AA:AA,TRUE)</f>
        <v>0</v>
      </c>
    </row>
    <row r="855" spans="1:9">
      <c r="C855" s="76">
        <v>253001</v>
      </c>
      <c r="D855" s="89" t="s">
        <v>839</v>
      </c>
      <c r="E855" s="90" t="s">
        <v>108</v>
      </c>
      <c r="F855" s="67" t="s">
        <v>109</v>
      </c>
      <c r="G855" s="96">
        <f t="shared" si="68"/>
        <v>0</v>
      </c>
      <c r="H855" s="96">
        <f t="shared" si="69"/>
        <v>0</v>
      </c>
      <c r="I855" s="97">
        <f>+SUMIFS('CUII UE TB'!W:W,'CUII UE TB'!D:D,'Linked UE TB'!C855,'CUII UE TB'!AA:AA,TRUE)</f>
        <v>0</v>
      </c>
    </row>
    <row r="856" spans="1:9">
      <c r="C856" s="76">
        <v>253002</v>
      </c>
      <c r="D856" s="89" t="s">
        <v>840</v>
      </c>
      <c r="E856" s="90" t="s">
        <v>108</v>
      </c>
      <c r="F856" s="67" t="s">
        <v>109</v>
      </c>
      <c r="G856" s="96">
        <f t="shared" si="68"/>
        <v>0</v>
      </c>
      <c r="H856" s="96">
        <f t="shared" si="69"/>
        <v>0</v>
      </c>
      <c r="I856" s="97">
        <f>+SUMIFS('CUII UE TB'!W:W,'CUII UE TB'!D:D,'Linked UE TB'!C856,'CUII UE TB'!AA:AA,TRUE)</f>
        <v>0</v>
      </c>
    </row>
    <row r="857" spans="1:9">
      <c r="C857" s="76">
        <v>253003</v>
      </c>
      <c r="D857" s="89" t="s">
        <v>841</v>
      </c>
      <c r="E857" s="90" t="s">
        <v>108</v>
      </c>
      <c r="F857" s="67" t="s">
        <v>109</v>
      </c>
      <c r="G857" s="96">
        <f t="shared" si="68"/>
        <v>0</v>
      </c>
      <c r="H857" s="96">
        <f t="shared" si="69"/>
        <v>0</v>
      </c>
      <c r="I857" s="97">
        <f>+SUMIFS('CUII UE TB'!W:W,'CUII UE TB'!D:D,'Linked UE TB'!C857,'CUII UE TB'!AA:AA,TRUE)</f>
        <v>0</v>
      </c>
    </row>
    <row r="858" spans="1:9">
      <c r="C858" s="76">
        <v>253004</v>
      </c>
      <c r="D858" s="89" t="s">
        <v>842</v>
      </c>
      <c r="E858" s="90" t="s">
        <v>108</v>
      </c>
      <c r="F858" s="67" t="s">
        <v>109</v>
      </c>
      <c r="G858" s="96">
        <f t="shared" si="68"/>
        <v>0</v>
      </c>
      <c r="H858" s="96">
        <f t="shared" si="69"/>
        <v>0</v>
      </c>
      <c r="I858" s="97">
        <f>+SUMIFS('CUII UE TB'!W:W,'CUII UE TB'!D:D,'Linked UE TB'!C858,'CUII UE TB'!AA:AA,TRUE)</f>
        <v>0</v>
      </c>
    </row>
    <row r="859" spans="1:9">
      <c r="C859" s="76">
        <v>253005</v>
      </c>
      <c r="D859" s="89" t="s">
        <v>843</v>
      </c>
      <c r="E859" s="90" t="s">
        <v>108</v>
      </c>
      <c r="F859" s="67" t="s">
        <v>109</v>
      </c>
      <c r="G859" s="96">
        <f t="shared" si="68"/>
        <v>0</v>
      </c>
      <c r="H859" s="96">
        <f t="shared" si="69"/>
        <v>0</v>
      </c>
      <c r="I859" s="97">
        <f>+SUMIFS('CUII UE TB'!W:W,'CUII UE TB'!D:D,'Linked UE TB'!C859,'CUII UE TB'!AA:AA,TRUE)</f>
        <v>0</v>
      </c>
    </row>
    <row r="860" spans="1:9">
      <c r="C860" s="76">
        <v>253006</v>
      </c>
      <c r="D860" s="89" t="s">
        <v>844</v>
      </c>
      <c r="E860" s="90" t="s">
        <v>108</v>
      </c>
      <c r="F860" s="67" t="s">
        <v>109</v>
      </c>
      <c r="G860" s="96">
        <f t="shared" si="68"/>
        <v>0</v>
      </c>
      <c r="H860" s="96">
        <f t="shared" si="69"/>
        <v>0</v>
      </c>
      <c r="I860" s="97">
        <f>+SUMIFS('CUII UE TB'!W:W,'CUII UE TB'!D:D,'Linked UE TB'!C860,'CUII UE TB'!AA:AA,TRUE)</f>
        <v>0</v>
      </c>
    </row>
    <row r="861" spans="1:9">
      <c r="C861" s="76">
        <v>253007</v>
      </c>
      <c r="D861" s="89" t="s">
        <v>845</v>
      </c>
      <c r="E861" s="90" t="s">
        <v>108</v>
      </c>
      <c r="F861" s="67" t="s">
        <v>109</v>
      </c>
      <c r="G861" s="96">
        <f t="shared" si="68"/>
        <v>0</v>
      </c>
      <c r="H861" s="96">
        <f t="shared" si="69"/>
        <v>0</v>
      </c>
      <c r="I861" s="97">
        <f>+SUMIFS('CUII UE TB'!W:W,'CUII UE TB'!D:D,'Linked UE TB'!C861,'CUII UE TB'!AA:AA,TRUE)</f>
        <v>0</v>
      </c>
    </row>
    <row r="862" spans="1:9">
      <c r="A862" s="70" t="s">
        <v>128</v>
      </c>
      <c r="C862" s="90" t="s">
        <v>95</v>
      </c>
      <c r="D862" s="93" t="s">
        <v>835</v>
      </c>
      <c r="E862" s="90"/>
      <c r="G862" s="228">
        <f>SUM(G849:G861)</f>
        <v>0</v>
      </c>
      <c r="H862" s="228">
        <f>SUM(H849:H861)</f>
        <v>0</v>
      </c>
      <c r="I862" s="229">
        <f>SUM(I849:I861)</f>
        <v>0</v>
      </c>
    </row>
    <row r="863" spans="1:9">
      <c r="C863" s="76"/>
      <c r="D863" s="77"/>
      <c r="E863" s="90"/>
      <c r="G863" s="96"/>
      <c r="H863" s="96"/>
      <c r="I863" s="97"/>
    </row>
    <row r="864" spans="1:9">
      <c r="C864" s="76"/>
      <c r="D864" s="77" t="s">
        <v>846</v>
      </c>
      <c r="E864" s="90"/>
      <c r="G864" s="96"/>
      <c r="H864" s="96"/>
      <c r="I864" s="97"/>
    </row>
    <row r="865" spans="1:9">
      <c r="B865" s="70" t="s">
        <v>847</v>
      </c>
      <c r="C865" s="76">
        <v>254001</v>
      </c>
      <c r="D865" s="89" t="s">
        <v>846</v>
      </c>
      <c r="E865" s="90" t="s">
        <v>108</v>
      </c>
      <c r="F865" s="67" t="s">
        <v>109</v>
      </c>
      <c r="G865" s="96">
        <f>IF(E865="Actual",IF(F865=G$6,$I865,0),VLOOKUP($E865,$F$1755:$L$1761,5,FALSE)*$I865)</f>
        <v>0</v>
      </c>
      <c r="H865" s="96">
        <f>IF(E865="Actual",IF(F865=H$6,$I865,0),VLOOKUP($E865,$F$1755:$L$1761,6,FALSE)*$I865)</f>
        <v>0</v>
      </c>
      <c r="I865" s="97">
        <f>+SUMIFS('CUII UE TB'!W:W,'CUII UE TB'!D:D,'Linked UE TB'!C865,'CUII UE TB'!AA:AA,TRUE)</f>
        <v>0</v>
      </c>
    </row>
    <row r="866" spans="1:9">
      <c r="B866" s="70" t="s">
        <v>847</v>
      </c>
      <c r="C866" s="76">
        <v>254002</v>
      </c>
      <c r="D866" s="89" t="s">
        <v>848</v>
      </c>
      <c r="E866" s="90" t="s">
        <v>108</v>
      </c>
      <c r="F866" s="67" t="s">
        <v>109</v>
      </c>
      <c r="G866" s="96">
        <f>IF(E866="Actual",IF(F866=G$6,$I866,0),VLOOKUP($E866,$F$1755:$L$1761,5,FALSE)*$I866)</f>
        <v>0</v>
      </c>
      <c r="H866" s="96">
        <f>IF(E866="Actual",IF(F866=H$6,$I866,0),VLOOKUP($E866,$F$1755:$L$1761,6,FALSE)*$I866)</f>
        <v>0</v>
      </c>
      <c r="I866" s="97">
        <f>+SUMIFS('CUII UE TB'!W:W,'CUII UE TB'!D:D,'Linked UE TB'!C866,'CUII UE TB'!AA:AA,TRUE)</f>
        <v>0</v>
      </c>
    </row>
    <row r="867" spans="1:9">
      <c r="B867" s="70" t="s">
        <v>847</v>
      </c>
      <c r="C867" s="76">
        <v>254003</v>
      </c>
      <c r="D867" s="89" t="s">
        <v>849</v>
      </c>
      <c r="E867" s="90" t="s">
        <v>850</v>
      </c>
      <c r="F867" s="67" t="s">
        <v>109</v>
      </c>
      <c r="G867" s="96">
        <f>IF(E867="Actual",IF(F867=G$6,$I867,0),VLOOKUP($E867,$F$1755:$L$1761,5,FALSE)*$I867)</f>
        <v>0</v>
      </c>
      <c r="H867" s="96">
        <f>IF(E867="Actual",IF(F867=H$6,$I867,0),VLOOKUP($E867,$F$1755:$L$1761,6,FALSE)*$I867)</f>
        <v>0</v>
      </c>
      <c r="I867" s="97">
        <f>+SUMIFS('CUII UE TB'!W:W,'CUII UE TB'!D:D,'Linked UE TB'!C867,'CUII UE TB'!AA:AA,TRUE)</f>
        <v>0</v>
      </c>
    </row>
    <row r="868" spans="1:9">
      <c r="B868" s="70" t="s">
        <v>847</v>
      </c>
      <c r="C868" s="76">
        <v>254004</v>
      </c>
      <c r="D868" s="89" t="s">
        <v>851</v>
      </c>
      <c r="E868" s="90" t="s">
        <v>108</v>
      </c>
      <c r="F868" s="67" t="s">
        <v>109</v>
      </c>
      <c r="G868" s="96">
        <f>IF(E868="Actual",IF(F868=G$6,$I868,0),VLOOKUP($E868,$F$1755:$L$1761,5,FALSE)*$I868)</f>
        <v>0</v>
      </c>
      <c r="H868" s="96">
        <f>IF(E868="Actual",IF(F868=H$6,$I868,0),VLOOKUP($E868,$F$1755:$L$1761,6,FALSE)*$I868)</f>
        <v>0</v>
      </c>
      <c r="I868" s="97">
        <f>+SUMIFS('CUII UE TB'!W:W,'CUII UE TB'!D:D,'Linked UE TB'!C868,'CUII UE TB'!AA:AA,TRUE)</f>
        <v>0</v>
      </c>
    </row>
    <row r="869" spans="1:9">
      <c r="B869" s="70" t="s">
        <v>847</v>
      </c>
      <c r="C869" s="76">
        <v>254005</v>
      </c>
      <c r="D869" s="89" t="s">
        <v>852</v>
      </c>
      <c r="E869" s="90" t="s">
        <v>850</v>
      </c>
      <c r="F869" s="67" t="s">
        <v>109</v>
      </c>
      <c r="G869" s="96">
        <f>IF(E869="Actual",IF(F869=G$6,$I869,0),VLOOKUP($E869,$F$1755:$L$1761,5,FALSE)*$I869)</f>
        <v>0</v>
      </c>
      <c r="H869" s="96">
        <f>IF(E869="Actual",IF(F869=H$6,$I869,0),VLOOKUP($E869,$F$1755:$L$1761,6,FALSE)*$I869)</f>
        <v>0</v>
      </c>
      <c r="I869" s="97">
        <f>+SUMIFS('CUII UE TB'!W:W,'CUII UE TB'!D:D,'Linked UE TB'!C869,'CUII UE TB'!AA:AA,TRUE)</f>
        <v>0</v>
      </c>
    </row>
    <row r="870" spans="1:9">
      <c r="A870" s="70" t="s">
        <v>128</v>
      </c>
      <c r="C870" s="90" t="s">
        <v>95</v>
      </c>
      <c r="D870" s="93" t="s">
        <v>846</v>
      </c>
      <c r="E870" s="90"/>
      <c r="G870" s="228">
        <f>SUM(G865:G869)</f>
        <v>0</v>
      </c>
      <c r="H870" s="228">
        <f>SUM(H865:H869)</f>
        <v>0</v>
      </c>
      <c r="I870" s="229">
        <f>SUM(I865:I869)</f>
        <v>0</v>
      </c>
    </row>
    <row r="871" spans="1:9">
      <c r="C871" s="76"/>
      <c r="D871" s="77"/>
      <c r="E871" s="90"/>
      <c r="G871" s="96"/>
      <c r="H871" s="96"/>
      <c r="I871" s="97"/>
    </row>
    <row r="872" spans="1:9">
      <c r="C872" s="76"/>
      <c r="D872" s="77" t="s">
        <v>853</v>
      </c>
      <c r="E872" s="90"/>
      <c r="G872" s="96"/>
      <c r="H872" s="96"/>
      <c r="I872" s="97"/>
    </row>
    <row r="873" spans="1:9">
      <c r="B873" s="70" t="s">
        <v>854</v>
      </c>
      <c r="C873" s="76">
        <v>255001</v>
      </c>
      <c r="D873" s="89" t="s">
        <v>855</v>
      </c>
      <c r="E873" s="90" t="s">
        <v>850</v>
      </c>
      <c r="F873" s="67" t="s">
        <v>109</v>
      </c>
      <c r="G873" s="96">
        <f t="shared" ref="G873:G912" si="70">IF(E873="Actual",IF(F873=G$6,$I873,0),VLOOKUP($E873,$F$1755:$L$1761,5,FALSE)*$I873)</f>
        <v>-687133.80283977545</v>
      </c>
      <c r="H873" s="96">
        <f t="shared" ref="H873:H912" si="71">IF(E873="Actual",IF(F873=H$6,$I873,0),VLOOKUP($E873,$F$1755:$L$1761,6,FALSE)*$I873)</f>
        <v>-843122.81716022454</v>
      </c>
      <c r="I873" s="97">
        <f>+SUMIFS('CUII UE TB'!W:W,'CUII UE TB'!D:D,'Linked UE TB'!C873,'CUII UE TB'!AA:AA,TRUE)</f>
        <v>-1530256.6199999999</v>
      </c>
    </row>
    <row r="874" spans="1:9">
      <c r="B874" s="70" t="s">
        <v>854</v>
      </c>
      <c r="C874" s="76">
        <v>255002</v>
      </c>
      <c r="D874" s="89" t="s">
        <v>856</v>
      </c>
      <c r="E874" s="90" t="s">
        <v>850</v>
      </c>
      <c r="F874" s="67" t="s">
        <v>109</v>
      </c>
      <c r="G874" s="96">
        <f t="shared" si="70"/>
        <v>1911.1150361109387</v>
      </c>
      <c r="H874" s="96">
        <f t="shared" si="71"/>
        <v>2344.9649638890487</v>
      </c>
      <c r="I874" s="97">
        <f>+SUMIFS('CUII UE TB'!W:W,'CUII UE TB'!D:D,'Linked UE TB'!C874,'CUII UE TB'!AA:AA,TRUE)</f>
        <v>4256.0799999999872</v>
      </c>
    </row>
    <row r="875" spans="1:9">
      <c r="B875" s="70" t="s">
        <v>854</v>
      </c>
      <c r="C875" s="76">
        <v>255003</v>
      </c>
      <c r="D875" s="89" t="s">
        <v>857</v>
      </c>
      <c r="E875" s="90" t="s">
        <v>108</v>
      </c>
      <c r="F875" s="67" t="s">
        <v>109</v>
      </c>
      <c r="G875" s="96">
        <f t="shared" si="70"/>
        <v>0</v>
      </c>
      <c r="H875" s="96">
        <f t="shared" si="71"/>
        <v>0</v>
      </c>
      <c r="I875" s="97">
        <f>+SUMIFS('CUII UE TB'!W:W,'CUII UE TB'!D:D,'Linked UE TB'!C875,'CUII UE TB'!AA:AA,TRUE)</f>
        <v>0</v>
      </c>
    </row>
    <row r="876" spans="1:9">
      <c r="B876" s="70" t="s">
        <v>854</v>
      </c>
      <c r="C876" s="76">
        <v>255004</v>
      </c>
      <c r="D876" s="89" t="s">
        <v>858</v>
      </c>
      <c r="E876" s="90" t="s">
        <v>850</v>
      </c>
      <c r="F876" s="67" t="s">
        <v>109</v>
      </c>
      <c r="G876" s="96">
        <f t="shared" si="70"/>
        <v>0</v>
      </c>
      <c r="H876" s="96">
        <f t="shared" si="71"/>
        <v>0</v>
      </c>
      <c r="I876" s="97">
        <f>+SUMIFS('CUII UE TB'!W:W,'CUII UE TB'!D:D,'Linked UE TB'!C876,'CUII UE TB'!AA:AA,TRUE)</f>
        <v>0</v>
      </c>
    </row>
    <row r="877" spans="1:9">
      <c r="B877" s="70" t="s">
        <v>854</v>
      </c>
      <c r="C877" s="76">
        <v>255005</v>
      </c>
      <c r="D877" s="89" t="s">
        <v>859</v>
      </c>
      <c r="E877" s="90" t="s">
        <v>850</v>
      </c>
      <c r="F877" s="67" t="s">
        <v>109</v>
      </c>
      <c r="G877" s="96">
        <f t="shared" si="70"/>
        <v>0</v>
      </c>
      <c r="H877" s="96">
        <f t="shared" si="71"/>
        <v>0</v>
      </c>
      <c r="I877" s="97">
        <f>+SUMIFS('CUII UE TB'!W:W,'CUII UE TB'!D:D,'Linked UE TB'!C877,'CUII UE TB'!AA:AA,TRUE)</f>
        <v>0</v>
      </c>
    </row>
    <row r="878" spans="1:9">
      <c r="B878" s="70" t="s">
        <v>854</v>
      </c>
      <c r="C878" s="76">
        <v>255006</v>
      </c>
      <c r="D878" s="89" t="s">
        <v>860</v>
      </c>
      <c r="E878" s="90" t="s">
        <v>850</v>
      </c>
      <c r="F878" s="67" t="s">
        <v>109</v>
      </c>
      <c r="G878" s="96">
        <f t="shared" si="70"/>
        <v>0</v>
      </c>
      <c r="H878" s="96">
        <f t="shared" si="71"/>
        <v>0</v>
      </c>
      <c r="I878" s="97">
        <f>+SUMIFS('CUII UE TB'!W:W,'CUII UE TB'!D:D,'Linked UE TB'!C878,'CUII UE TB'!AA:AA,TRUE)</f>
        <v>0</v>
      </c>
    </row>
    <row r="879" spans="1:9">
      <c r="B879" s="70" t="s">
        <v>854</v>
      </c>
      <c r="C879" s="76">
        <v>255007</v>
      </c>
      <c r="D879" s="89" t="s">
        <v>861</v>
      </c>
      <c r="E879" s="90" t="s">
        <v>850</v>
      </c>
      <c r="F879" s="67" t="s">
        <v>109</v>
      </c>
      <c r="G879" s="96">
        <f t="shared" si="70"/>
        <v>0</v>
      </c>
      <c r="H879" s="96">
        <f t="shared" si="71"/>
        <v>0</v>
      </c>
      <c r="I879" s="97">
        <f>+SUMIFS('CUII UE TB'!W:W,'CUII UE TB'!D:D,'Linked UE TB'!C879,'CUII UE TB'!AA:AA,TRUE)</f>
        <v>0</v>
      </c>
    </row>
    <row r="880" spans="1:9">
      <c r="B880" s="70" t="s">
        <v>854</v>
      </c>
      <c r="C880" s="76">
        <v>255008</v>
      </c>
      <c r="D880" s="89" t="s">
        <v>862</v>
      </c>
      <c r="E880" s="90" t="s">
        <v>850</v>
      </c>
      <c r="F880" s="67" t="s">
        <v>109</v>
      </c>
      <c r="G880" s="96">
        <f t="shared" si="70"/>
        <v>0</v>
      </c>
      <c r="H880" s="96">
        <f t="shared" si="71"/>
        <v>0</v>
      </c>
      <c r="I880" s="97">
        <f>+SUMIFS('CUII UE TB'!W:W,'CUII UE TB'!D:D,'Linked UE TB'!C880,'CUII UE TB'!AA:AA,TRUE)</f>
        <v>0</v>
      </c>
    </row>
    <row r="881" spans="2:9">
      <c r="B881" s="70" t="s">
        <v>854</v>
      </c>
      <c r="C881" s="76">
        <v>255009</v>
      </c>
      <c r="D881" s="89" t="s">
        <v>863</v>
      </c>
      <c r="E881" s="90" t="s">
        <v>850</v>
      </c>
      <c r="F881" s="67" t="s">
        <v>109</v>
      </c>
      <c r="G881" s="96">
        <f t="shared" si="70"/>
        <v>0</v>
      </c>
      <c r="H881" s="96">
        <f t="shared" si="71"/>
        <v>0</v>
      </c>
      <c r="I881" s="97">
        <f>+SUMIFS('CUII UE TB'!W:W,'CUII UE TB'!D:D,'Linked UE TB'!C881,'CUII UE TB'!AA:AA,TRUE)</f>
        <v>0</v>
      </c>
    </row>
    <row r="882" spans="2:9">
      <c r="B882" s="70" t="s">
        <v>854</v>
      </c>
      <c r="C882" s="76">
        <v>255010</v>
      </c>
      <c r="D882" s="89" t="s">
        <v>864</v>
      </c>
      <c r="E882" s="90" t="s">
        <v>850</v>
      </c>
      <c r="F882" s="67" t="s">
        <v>109</v>
      </c>
      <c r="G882" s="96">
        <f t="shared" si="70"/>
        <v>0</v>
      </c>
      <c r="H882" s="96">
        <f t="shared" si="71"/>
        <v>0</v>
      </c>
      <c r="I882" s="97">
        <f>+SUMIFS('CUII UE TB'!W:W,'CUII UE TB'!D:D,'Linked UE TB'!C882,'CUII UE TB'!AA:AA,TRUE)</f>
        <v>0</v>
      </c>
    </row>
    <row r="883" spans="2:9">
      <c r="B883" s="70" t="s">
        <v>854</v>
      </c>
      <c r="C883" s="76">
        <v>255011</v>
      </c>
      <c r="D883" s="89" t="s">
        <v>865</v>
      </c>
      <c r="E883" s="90" t="s">
        <v>850</v>
      </c>
      <c r="F883" s="67" t="s">
        <v>109</v>
      </c>
      <c r="G883" s="96">
        <f t="shared" si="70"/>
        <v>0</v>
      </c>
      <c r="H883" s="96">
        <f t="shared" si="71"/>
        <v>0</v>
      </c>
      <c r="I883" s="97">
        <f>+SUMIFS('CUII UE TB'!W:W,'CUII UE TB'!D:D,'Linked UE TB'!C883,'CUII UE TB'!AA:AA,TRUE)</f>
        <v>0</v>
      </c>
    </row>
    <row r="884" spans="2:9">
      <c r="B884" s="70" t="s">
        <v>854</v>
      </c>
      <c r="C884" s="76">
        <v>255012</v>
      </c>
      <c r="D884" s="89" t="s">
        <v>866</v>
      </c>
      <c r="E884" s="90" t="s">
        <v>850</v>
      </c>
      <c r="F884" s="67" t="s">
        <v>109</v>
      </c>
      <c r="G884" s="96">
        <f t="shared" si="70"/>
        <v>0</v>
      </c>
      <c r="H884" s="96">
        <f t="shared" si="71"/>
        <v>0</v>
      </c>
      <c r="I884" s="97">
        <f>+SUMIFS('CUII UE TB'!W:W,'CUII UE TB'!D:D,'Linked UE TB'!C884,'CUII UE TB'!AA:AA,TRUE)</f>
        <v>0</v>
      </c>
    </row>
    <row r="885" spans="2:9">
      <c r="B885" s="70" t="s">
        <v>854</v>
      </c>
      <c r="C885" s="76">
        <v>255013</v>
      </c>
      <c r="D885" s="89" t="s">
        <v>867</v>
      </c>
      <c r="E885" s="90" t="s">
        <v>850</v>
      </c>
      <c r="F885" s="67" t="s">
        <v>109</v>
      </c>
      <c r="G885" s="96">
        <f t="shared" si="70"/>
        <v>0</v>
      </c>
      <c r="H885" s="96">
        <f t="shared" si="71"/>
        <v>0</v>
      </c>
      <c r="I885" s="97">
        <f>+SUMIFS('CUII UE TB'!W:W,'CUII UE TB'!D:D,'Linked UE TB'!C885,'CUII UE TB'!AA:AA,TRUE)</f>
        <v>0</v>
      </c>
    </row>
    <row r="886" spans="2:9">
      <c r="B886" s="70" t="s">
        <v>854</v>
      </c>
      <c r="C886" s="76">
        <v>255014</v>
      </c>
      <c r="D886" s="89" t="s">
        <v>868</v>
      </c>
      <c r="E886" s="90" t="s">
        <v>850</v>
      </c>
      <c r="F886" s="67" t="s">
        <v>109</v>
      </c>
      <c r="G886" s="96">
        <f t="shared" si="70"/>
        <v>0</v>
      </c>
      <c r="H886" s="96">
        <f t="shared" si="71"/>
        <v>0</v>
      </c>
      <c r="I886" s="97">
        <f>+SUMIFS('CUII UE TB'!W:W,'CUII UE TB'!D:D,'Linked UE TB'!C886,'CUII UE TB'!AA:AA,TRUE)</f>
        <v>0</v>
      </c>
    </row>
    <row r="887" spans="2:9">
      <c r="B887" s="70" t="s">
        <v>854</v>
      </c>
      <c r="C887" s="76">
        <v>255015</v>
      </c>
      <c r="D887" s="89" t="s">
        <v>869</v>
      </c>
      <c r="E887" s="90" t="s">
        <v>850</v>
      </c>
      <c r="F887" s="67" t="s">
        <v>109</v>
      </c>
      <c r="G887" s="96">
        <f t="shared" si="70"/>
        <v>0</v>
      </c>
      <c r="H887" s="96">
        <f t="shared" si="71"/>
        <v>0</v>
      </c>
      <c r="I887" s="97">
        <f>+SUMIFS('CUII UE TB'!W:W,'CUII UE TB'!D:D,'Linked UE TB'!C887,'CUII UE TB'!AA:AA,TRUE)</f>
        <v>0</v>
      </c>
    </row>
    <row r="888" spans="2:9">
      <c r="B888" s="70" t="s">
        <v>854</v>
      </c>
      <c r="C888" s="76">
        <v>255016</v>
      </c>
      <c r="D888" s="89" t="s">
        <v>870</v>
      </c>
      <c r="E888" s="90" t="s">
        <v>850</v>
      </c>
      <c r="F888" s="67" t="s">
        <v>109</v>
      </c>
      <c r="G888" s="96">
        <f t="shared" si="70"/>
        <v>0</v>
      </c>
      <c r="H888" s="96">
        <f t="shared" si="71"/>
        <v>0</v>
      </c>
      <c r="I888" s="97">
        <f>+SUMIFS('CUII UE TB'!W:W,'CUII UE TB'!D:D,'Linked UE TB'!C888,'CUII UE TB'!AA:AA,TRUE)</f>
        <v>0</v>
      </c>
    </row>
    <row r="889" spans="2:9">
      <c r="B889" s="70" t="s">
        <v>854</v>
      </c>
      <c r="C889" s="76">
        <v>255017</v>
      </c>
      <c r="D889" s="89" t="s">
        <v>871</v>
      </c>
      <c r="E889" s="90" t="s">
        <v>850</v>
      </c>
      <c r="F889" s="67" t="s">
        <v>109</v>
      </c>
      <c r="G889" s="96">
        <f t="shared" si="70"/>
        <v>0</v>
      </c>
      <c r="H889" s="96">
        <f t="shared" si="71"/>
        <v>0</v>
      </c>
      <c r="I889" s="97">
        <f>+SUMIFS('CUII UE TB'!W:W,'CUII UE TB'!D:D,'Linked UE TB'!C889,'CUII UE TB'!AA:AA,TRUE)</f>
        <v>0</v>
      </c>
    </row>
    <row r="890" spans="2:9">
      <c r="B890" s="70" t="s">
        <v>854</v>
      </c>
      <c r="C890" s="76">
        <v>255018</v>
      </c>
      <c r="D890" s="89" t="s">
        <v>872</v>
      </c>
      <c r="E890" s="90" t="s">
        <v>850</v>
      </c>
      <c r="F890" s="67" t="s">
        <v>109</v>
      </c>
      <c r="G890" s="96">
        <f t="shared" si="70"/>
        <v>0</v>
      </c>
      <c r="H890" s="96">
        <f t="shared" si="71"/>
        <v>0</v>
      </c>
      <c r="I890" s="97">
        <f>+SUMIFS('CUII UE TB'!W:W,'CUII UE TB'!D:D,'Linked UE TB'!C890,'CUII UE TB'!AA:AA,TRUE)</f>
        <v>0</v>
      </c>
    </row>
    <row r="891" spans="2:9">
      <c r="B891" s="70" t="s">
        <v>854</v>
      </c>
      <c r="C891" s="76">
        <v>255019</v>
      </c>
      <c r="D891" s="89" t="s">
        <v>873</v>
      </c>
      <c r="E891" s="90" t="s">
        <v>850</v>
      </c>
      <c r="F891" s="67" t="s">
        <v>109</v>
      </c>
      <c r="G891" s="96">
        <f t="shared" si="70"/>
        <v>0</v>
      </c>
      <c r="H891" s="96">
        <f t="shared" si="71"/>
        <v>0</v>
      </c>
      <c r="I891" s="97">
        <f>+SUMIFS('CUII UE TB'!W:W,'CUII UE TB'!D:D,'Linked UE TB'!C891,'CUII UE TB'!AA:AA,TRUE)</f>
        <v>0</v>
      </c>
    </row>
    <row r="892" spans="2:9">
      <c r="B892" s="70" t="s">
        <v>854</v>
      </c>
      <c r="C892" s="76">
        <v>255020</v>
      </c>
      <c r="D892" s="89" t="s">
        <v>874</v>
      </c>
      <c r="E892" s="90" t="s">
        <v>850</v>
      </c>
      <c r="F892" s="67" t="s">
        <v>109</v>
      </c>
      <c r="G892" s="96">
        <f t="shared" si="70"/>
        <v>0</v>
      </c>
      <c r="H892" s="96">
        <f t="shared" si="71"/>
        <v>0</v>
      </c>
      <c r="I892" s="97">
        <f>+SUMIFS('CUII UE TB'!W:W,'CUII UE TB'!D:D,'Linked UE TB'!C892,'CUII UE TB'!AA:AA,TRUE)</f>
        <v>0</v>
      </c>
    </row>
    <row r="893" spans="2:9">
      <c r="B893" s="70" t="s">
        <v>854</v>
      </c>
      <c r="C893" s="76">
        <v>255021</v>
      </c>
      <c r="D893" s="89" t="s">
        <v>875</v>
      </c>
      <c r="E893" s="90" t="s">
        <v>850</v>
      </c>
      <c r="F893" s="67" t="s">
        <v>109</v>
      </c>
      <c r="G893" s="96">
        <f t="shared" si="70"/>
        <v>0</v>
      </c>
      <c r="H893" s="96">
        <f t="shared" si="71"/>
        <v>0</v>
      </c>
      <c r="I893" s="97">
        <f>+SUMIFS('CUII UE TB'!W:W,'CUII UE TB'!D:D,'Linked UE TB'!C893,'CUII UE TB'!AA:AA,TRUE)</f>
        <v>0</v>
      </c>
    </row>
    <row r="894" spans="2:9">
      <c r="B894" s="70" t="s">
        <v>854</v>
      </c>
      <c r="C894" s="76">
        <v>255022</v>
      </c>
      <c r="D894" s="89" t="s">
        <v>876</v>
      </c>
      <c r="E894" s="90" t="s">
        <v>850</v>
      </c>
      <c r="F894" s="67" t="s">
        <v>109</v>
      </c>
      <c r="G894" s="96">
        <f t="shared" si="70"/>
        <v>0</v>
      </c>
      <c r="H894" s="96">
        <f t="shared" si="71"/>
        <v>0</v>
      </c>
      <c r="I894" s="97">
        <f>+SUMIFS('CUII UE TB'!W:W,'CUII UE TB'!D:D,'Linked UE TB'!C894,'CUII UE TB'!AA:AA,TRUE)</f>
        <v>0</v>
      </c>
    </row>
    <row r="895" spans="2:9">
      <c r="B895" s="70" t="s">
        <v>854</v>
      </c>
      <c r="C895" s="76">
        <v>255023</v>
      </c>
      <c r="D895" s="89" t="s">
        <v>877</v>
      </c>
      <c r="E895" s="90" t="s">
        <v>850</v>
      </c>
      <c r="F895" s="67" t="s">
        <v>109</v>
      </c>
      <c r="G895" s="96">
        <f t="shared" si="70"/>
        <v>0</v>
      </c>
      <c r="H895" s="96">
        <f t="shared" si="71"/>
        <v>0</v>
      </c>
      <c r="I895" s="97">
        <f>+SUMIFS('CUII UE TB'!W:W,'CUII UE TB'!D:D,'Linked UE TB'!C895,'CUII UE TB'!AA:AA,TRUE)</f>
        <v>0</v>
      </c>
    </row>
    <row r="896" spans="2:9">
      <c r="B896" s="70" t="s">
        <v>854</v>
      </c>
      <c r="C896" s="76">
        <v>255024</v>
      </c>
      <c r="D896" s="89" t="s">
        <v>878</v>
      </c>
      <c r="E896" s="90" t="s">
        <v>850</v>
      </c>
      <c r="F896" s="67" t="s">
        <v>109</v>
      </c>
      <c r="G896" s="96">
        <f t="shared" si="70"/>
        <v>0</v>
      </c>
      <c r="H896" s="96">
        <f t="shared" si="71"/>
        <v>0</v>
      </c>
      <c r="I896" s="97">
        <f>+SUMIFS('CUII UE TB'!W:W,'CUII UE TB'!D:D,'Linked UE TB'!C896,'CUII UE TB'!AA:AA,TRUE)</f>
        <v>0</v>
      </c>
    </row>
    <row r="897" spans="2:9">
      <c r="B897" s="70" t="s">
        <v>854</v>
      </c>
      <c r="C897" s="76">
        <v>255025</v>
      </c>
      <c r="D897" s="89" t="s">
        <v>879</v>
      </c>
      <c r="E897" s="90" t="s">
        <v>850</v>
      </c>
      <c r="F897" s="67" t="s">
        <v>109</v>
      </c>
      <c r="G897" s="96">
        <f t="shared" si="70"/>
        <v>0</v>
      </c>
      <c r="H897" s="96">
        <f t="shared" si="71"/>
        <v>0</v>
      </c>
      <c r="I897" s="97">
        <f>+SUMIFS('CUII UE TB'!W:W,'CUII UE TB'!D:D,'Linked UE TB'!C897,'CUII UE TB'!AA:AA,TRUE)</f>
        <v>0</v>
      </c>
    </row>
    <row r="898" spans="2:9">
      <c r="B898" s="70" t="s">
        <v>854</v>
      </c>
      <c r="C898" s="76">
        <v>255026</v>
      </c>
      <c r="D898" s="89" t="s">
        <v>880</v>
      </c>
      <c r="E898" s="90" t="s">
        <v>850</v>
      </c>
      <c r="F898" s="67" t="s">
        <v>109</v>
      </c>
      <c r="G898" s="96">
        <f t="shared" si="70"/>
        <v>0</v>
      </c>
      <c r="H898" s="96">
        <f t="shared" si="71"/>
        <v>0</v>
      </c>
      <c r="I898" s="97">
        <f>+SUMIFS('CUII UE TB'!W:W,'CUII UE TB'!D:D,'Linked UE TB'!C898,'CUII UE TB'!AA:AA,TRUE)</f>
        <v>0</v>
      </c>
    </row>
    <row r="899" spans="2:9">
      <c r="B899" s="70" t="s">
        <v>854</v>
      </c>
      <c r="C899" s="76">
        <v>255027</v>
      </c>
      <c r="D899" s="89" t="s">
        <v>881</v>
      </c>
      <c r="E899" s="90" t="s">
        <v>850</v>
      </c>
      <c r="F899" s="67" t="s">
        <v>109</v>
      </c>
      <c r="G899" s="96">
        <f t="shared" si="70"/>
        <v>0</v>
      </c>
      <c r="H899" s="96">
        <f t="shared" si="71"/>
        <v>0</v>
      </c>
      <c r="I899" s="97">
        <f>+SUMIFS('CUII UE TB'!W:W,'CUII UE TB'!D:D,'Linked UE TB'!C899,'CUII UE TB'!AA:AA,TRUE)</f>
        <v>0</v>
      </c>
    </row>
    <row r="900" spans="2:9">
      <c r="B900" s="70" t="s">
        <v>854</v>
      </c>
      <c r="C900" s="76">
        <v>255028</v>
      </c>
      <c r="D900" s="89" t="s">
        <v>882</v>
      </c>
      <c r="E900" s="90" t="s">
        <v>850</v>
      </c>
      <c r="F900" s="67" t="s">
        <v>109</v>
      </c>
      <c r="G900" s="96">
        <f t="shared" si="70"/>
        <v>0</v>
      </c>
      <c r="H900" s="96">
        <f t="shared" si="71"/>
        <v>0</v>
      </c>
      <c r="I900" s="97">
        <f>+SUMIFS('CUII UE TB'!W:W,'CUII UE TB'!D:D,'Linked UE TB'!C900,'CUII UE TB'!AA:AA,TRUE)</f>
        <v>0</v>
      </c>
    </row>
    <row r="901" spans="2:9">
      <c r="B901" s="70" t="s">
        <v>854</v>
      </c>
      <c r="C901" s="76">
        <v>255029</v>
      </c>
      <c r="D901" s="89" t="s">
        <v>883</v>
      </c>
      <c r="E901" s="90" t="s">
        <v>850</v>
      </c>
      <c r="F901" s="67" t="s">
        <v>109</v>
      </c>
      <c r="G901" s="96">
        <f t="shared" si="70"/>
        <v>0</v>
      </c>
      <c r="H901" s="96">
        <f t="shared" si="71"/>
        <v>0</v>
      </c>
      <c r="I901" s="97">
        <f>+SUMIFS('CUII UE TB'!W:W,'CUII UE TB'!D:D,'Linked UE TB'!C901,'CUII UE TB'!AA:AA,TRUE)</f>
        <v>0</v>
      </c>
    </row>
    <row r="902" spans="2:9">
      <c r="B902" s="70" t="s">
        <v>854</v>
      </c>
      <c r="C902" s="76">
        <v>255030</v>
      </c>
      <c r="D902" s="89" t="s">
        <v>884</v>
      </c>
      <c r="E902" s="90" t="s">
        <v>850</v>
      </c>
      <c r="F902" s="67" t="s">
        <v>109</v>
      </c>
      <c r="G902" s="96">
        <f t="shared" si="70"/>
        <v>0</v>
      </c>
      <c r="H902" s="96">
        <f t="shared" si="71"/>
        <v>0</v>
      </c>
      <c r="I902" s="97">
        <f>+SUMIFS('CUII UE TB'!W:W,'CUII UE TB'!D:D,'Linked UE TB'!C902,'CUII UE TB'!AA:AA,TRUE)</f>
        <v>0</v>
      </c>
    </row>
    <row r="903" spans="2:9">
      <c r="B903" s="70" t="s">
        <v>854</v>
      </c>
      <c r="C903" s="76">
        <v>255031</v>
      </c>
      <c r="D903" s="89" t="s">
        <v>885</v>
      </c>
      <c r="E903" s="90" t="s">
        <v>850</v>
      </c>
      <c r="F903" s="67" t="s">
        <v>109</v>
      </c>
      <c r="G903" s="96">
        <f t="shared" si="70"/>
        <v>0</v>
      </c>
      <c r="H903" s="96">
        <f t="shared" si="71"/>
        <v>0</v>
      </c>
      <c r="I903" s="97">
        <f>+SUMIFS('CUII UE TB'!W:W,'CUII UE TB'!D:D,'Linked UE TB'!C903,'CUII UE TB'!AA:AA,TRUE)</f>
        <v>0</v>
      </c>
    </row>
    <row r="904" spans="2:9">
      <c r="B904" s="70" t="s">
        <v>854</v>
      </c>
      <c r="C904" s="76" t="s">
        <v>886</v>
      </c>
      <c r="D904" s="89" t="s">
        <v>887</v>
      </c>
      <c r="E904" s="90" t="s">
        <v>850</v>
      </c>
      <c r="F904" s="67" t="s">
        <v>109</v>
      </c>
      <c r="G904" s="96">
        <f t="shared" si="70"/>
        <v>0</v>
      </c>
      <c r="H904" s="96">
        <f t="shared" si="71"/>
        <v>0</v>
      </c>
      <c r="I904" s="97">
        <f>+SUMIFS('CUII UE TB'!W:W,'CUII UE TB'!D:D,'Linked UE TB'!C904,'CUII UE TB'!AA:AA,TRUE)</f>
        <v>0</v>
      </c>
    </row>
    <row r="905" spans="2:9">
      <c r="B905" s="70" t="s">
        <v>854</v>
      </c>
      <c r="C905" s="76" t="s">
        <v>888</v>
      </c>
      <c r="D905" s="89" t="s">
        <v>889</v>
      </c>
      <c r="E905" s="90" t="s">
        <v>850</v>
      </c>
      <c r="F905" s="67" t="s">
        <v>109</v>
      </c>
      <c r="G905" s="96">
        <f t="shared" si="70"/>
        <v>0</v>
      </c>
      <c r="H905" s="96">
        <f t="shared" si="71"/>
        <v>0</v>
      </c>
      <c r="I905" s="97">
        <f>+SUMIFS('CUII UE TB'!W:W,'CUII UE TB'!D:D,'Linked UE TB'!C905,'CUII UE TB'!AA:AA,TRUE)</f>
        <v>0</v>
      </c>
    </row>
    <row r="906" spans="2:9">
      <c r="B906" s="70" t="s">
        <v>854</v>
      </c>
      <c r="C906" s="76" t="s">
        <v>890</v>
      </c>
      <c r="D906" s="89" t="s">
        <v>891</v>
      </c>
      <c r="E906" s="90" t="s">
        <v>850</v>
      </c>
      <c r="F906" s="67" t="s">
        <v>109</v>
      </c>
      <c r="G906" s="96">
        <f t="shared" si="70"/>
        <v>0</v>
      </c>
      <c r="H906" s="96">
        <f t="shared" si="71"/>
        <v>0</v>
      </c>
      <c r="I906" s="97">
        <f>+SUMIFS('CUII UE TB'!W:W,'CUII UE TB'!D:D,'Linked UE TB'!C906,'CUII UE TB'!AA:AA,TRUE)</f>
        <v>0</v>
      </c>
    </row>
    <row r="907" spans="2:9">
      <c r="B907" s="70" t="s">
        <v>854</v>
      </c>
      <c r="C907" s="76" t="s">
        <v>892</v>
      </c>
      <c r="D907" s="89" t="s">
        <v>893</v>
      </c>
      <c r="E907" s="90" t="s">
        <v>850</v>
      </c>
      <c r="F907" s="67" t="s">
        <v>109</v>
      </c>
      <c r="G907" s="96">
        <f t="shared" si="70"/>
        <v>0</v>
      </c>
      <c r="H907" s="96">
        <f t="shared" si="71"/>
        <v>0</v>
      </c>
      <c r="I907" s="97">
        <f>+SUMIFS('CUII UE TB'!W:W,'CUII UE TB'!D:D,'Linked UE TB'!C907,'CUII UE TB'!AA:AA,TRUE)</f>
        <v>0</v>
      </c>
    </row>
    <row r="908" spans="2:9">
      <c r="B908" s="70" t="s">
        <v>854</v>
      </c>
      <c r="C908" s="76" t="s">
        <v>894</v>
      </c>
      <c r="D908" s="89" t="s">
        <v>895</v>
      </c>
      <c r="E908" s="90" t="s">
        <v>850</v>
      </c>
      <c r="F908" s="67" t="s">
        <v>109</v>
      </c>
      <c r="G908" s="96">
        <f t="shared" si="70"/>
        <v>0</v>
      </c>
      <c r="H908" s="96">
        <f t="shared" si="71"/>
        <v>0</v>
      </c>
      <c r="I908" s="97">
        <f>+SUMIFS('CUII UE TB'!W:W,'CUII UE TB'!D:D,'Linked UE TB'!C908,'CUII UE TB'!AA:AA,TRUE)</f>
        <v>0</v>
      </c>
    </row>
    <row r="909" spans="2:9">
      <c r="B909" s="70" t="s">
        <v>854</v>
      </c>
      <c r="C909" s="76" t="s">
        <v>896</v>
      </c>
      <c r="D909" s="89" t="s">
        <v>897</v>
      </c>
      <c r="E909" s="90" t="s">
        <v>850</v>
      </c>
      <c r="F909" s="67" t="s">
        <v>109</v>
      </c>
      <c r="G909" s="96">
        <f t="shared" si="70"/>
        <v>0</v>
      </c>
      <c r="H909" s="96">
        <f t="shared" si="71"/>
        <v>0</v>
      </c>
      <c r="I909" s="97">
        <f>+SUMIFS('CUII UE TB'!W:W,'CUII UE TB'!D:D,'Linked UE TB'!C909,'CUII UE TB'!AA:AA,TRUE)</f>
        <v>0</v>
      </c>
    </row>
    <row r="910" spans="2:9">
      <c r="B910" s="70" t="s">
        <v>854</v>
      </c>
      <c r="C910" s="76" t="s">
        <v>898</v>
      </c>
      <c r="D910" s="89" t="s">
        <v>899</v>
      </c>
      <c r="E910" s="90" t="s">
        <v>850</v>
      </c>
      <c r="F910" s="67" t="s">
        <v>109</v>
      </c>
      <c r="G910" s="96">
        <f t="shared" si="70"/>
        <v>0</v>
      </c>
      <c r="H910" s="96">
        <f t="shared" si="71"/>
        <v>0</v>
      </c>
      <c r="I910" s="97">
        <f>+SUMIFS('CUII UE TB'!W:W,'CUII UE TB'!D:D,'Linked UE TB'!C910,'CUII UE TB'!AA:AA,TRUE)</f>
        <v>0</v>
      </c>
    </row>
    <row r="911" spans="2:9">
      <c r="B911" s="70" t="s">
        <v>854</v>
      </c>
      <c r="C911" s="76" t="s">
        <v>900</v>
      </c>
      <c r="D911" s="89" t="s">
        <v>901</v>
      </c>
      <c r="E911" s="90" t="s">
        <v>850</v>
      </c>
      <c r="F911" s="67" t="s">
        <v>109</v>
      </c>
      <c r="G911" s="96">
        <f t="shared" si="70"/>
        <v>0</v>
      </c>
      <c r="H911" s="96">
        <f t="shared" si="71"/>
        <v>0</v>
      </c>
      <c r="I911" s="97">
        <f>+SUMIFS('CUII UE TB'!W:W,'CUII UE TB'!D:D,'Linked UE TB'!C911,'CUII UE TB'!AA:AA,TRUE)</f>
        <v>0</v>
      </c>
    </row>
    <row r="912" spans="2:9">
      <c r="B912" s="70" t="s">
        <v>854</v>
      </c>
      <c r="C912" s="76">
        <v>260001</v>
      </c>
      <c r="D912" s="89" t="s">
        <v>902</v>
      </c>
      <c r="E912" s="90" t="s">
        <v>108</v>
      </c>
      <c r="F912" s="67" t="s">
        <v>109</v>
      </c>
      <c r="G912" s="96">
        <f t="shared" si="70"/>
        <v>-30488.437180283439</v>
      </c>
      <c r="H912" s="96">
        <f t="shared" si="71"/>
        <v>-20149.312819716561</v>
      </c>
      <c r="I912" s="97">
        <f>+SUMIFS('CUII UE TB'!W:W,'CUII UE TB'!D:D,'Linked UE TB'!C912,'CUII UE TB'!AA:AA,TRUE)</f>
        <v>-50637.75</v>
      </c>
    </row>
    <row r="913" spans="1:9">
      <c r="A913" s="70" t="s">
        <v>128</v>
      </c>
      <c r="C913" s="90" t="s">
        <v>95</v>
      </c>
      <c r="D913" s="93" t="s">
        <v>853</v>
      </c>
      <c r="E913" s="90"/>
      <c r="G913" s="228">
        <f>SUM(G873:G912)</f>
        <v>-715711.12498394796</v>
      </c>
      <c r="H913" s="228">
        <f>SUM(H873:H912)</f>
        <v>-860927.16501605196</v>
      </c>
      <c r="I913" s="229">
        <f>SUM(I873:I912)</f>
        <v>-1576638.2899999998</v>
      </c>
    </row>
    <row r="914" spans="1:9">
      <c r="C914" s="76"/>
      <c r="D914" s="77"/>
      <c r="E914" s="90"/>
      <c r="G914" s="96"/>
      <c r="H914" s="96"/>
      <c r="I914" s="97"/>
    </row>
    <row r="915" spans="1:9">
      <c r="C915" s="76"/>
      <c r="D915" s="77" t="s">
        <v>903</v>
      </c>
      <c r="E915" s="90"/>
      <c r="G915" s="96"/>
      <c r="H915" s="96"/>
      <c r="I915" s="97"/>
    </row>
    <row r="916" spans="1:9">
      <c r="C916" s="76">
        <v>260002</v>
      </c>
      <c r="D916" s="89" t="s">
        <v>903</v>
      </c>
      <c r="E916" s="90" t="s">
        <v>108</v>
      </c>
      <c r="F916" s="67" t="s">
        <v>109</v>
      </c>
      <c r="G916" s="96">
        <f t="shared" ref="G916:G932" si="72">IF(E916="Actual",IF(F916=G$6,$I916,0),VLOOKUP($E916,$F$1755:$L$1761,5,FALSE)*$I916)</f>
        <v>0</v>
      </c>
      <c r="H916" s="96">
        <f t="shared" ref="H916:H932" si="73">IF(E916="Actual",IF(F916=H$6,$I916,0),VLOOKUP($E916,$F$1755:$L$1761,6,FALSE)*$I916)</f>
        <v>0</v>
      </c>
      <c r="I916" s="97">
        <f>+SUMIFS('CUII UE TB'!W:W,'CUII UE TB'!D:D,'Linked UE TB'!C916,'CUII UE TB'!AA:AA,TRUE)</f>
        <v>0</v>
      </c>
    </row>
    <row r="917" spans="1:9">
      <c r="C917" s="76">
        <v>260003</v>
      </c>
      <c r="D917" s="89" t="s">
        <v>904</v>
      </c>
      <c r="E917" s="90" t="s">
        <v>108</v>
      </c>
      <c r="F917" s="67" t="s">
        <v>109</v>
      </c>
      <c r="G917" s="96">
        <f t="shared" si="72"/>
        <v>-45571.696281632932</v>
      </c>
      <c r="H917" s="96">
        <f t="shared" si="73"/>
        <v>-30117.593718367145</v>
      </c>
      <c r="I917" s="97">
        <f>+SUMIFS('CUII UE TB'!W:W,'CUII UE TB'!D:D,'Linked UE TB'!C917,'CUII UE TB'!AA:AA,TRUE)</f>
        <v>-75689.290000000081</v>
      </c>
    </row>
    <row r="918" spans="1:9">
      <c r="C918" s="76">
        <v>260004</v>
      </c>
      <c r="D918" s="89" t="s">
        <v>905</v>
      </c>
      <c r="E918" s="90" t="s">
        <v>108</v>
      </c>
      <c r="F918" s="67" t="s">
        <v>109</v>
      </c>
      <c r="G918" s="96">
        <f t="shared" si="72"/>
        <v>0</v>
      </c>
      <c r="H918" s="96">
        <f t="shared" si="73"/>
        <v>0</v>
      </c>
      <c r="I918" s="97">
        <f>+SUMIFS('CUII UE TB'!W:W,'CUII UE TB'!D:D,'Linked UE TB'!C918,'CUII UE TB'!AA:AA,TRUE)</f>
        <v>0</v>
      </c>
    </row>
    <row r="919" spans="1:9">
      <c r="C919" s="76">
        <v>260005</v>
      </c>
      <c r="D919" s="89" t="s">
        <v>906</v>
      </c>
      <c r="E919" s="90" t="s">
        <v>108</v>
      </c>
      <c r="F919" s="67" t="s">
        <v>109</v>
      </c>
      <c r="G919" s="96">
        <f t="shared" si="72"/>
        <v>0</v>
      </c>
      <c r="H919" s="96">
        <f t="shared" si="73"/>
        <v>0</v>
      </c>
      <c r="I919" s="97">
        <f>+SUMIFS('CUII UE TB'!W:W,'CUII UE TB'!D:D,'Linked UE TB'!C919,'CUII UE TB'!AA:AA,TRUE)</f>
        <v>0</v>
      </c>
    </row>
    <row r="920" spans="1:9">
      <c r="C920" s="76">
        <v>260006</v>
      </c>
      <c r="D920" s="89" t="s">
        <v>907</v>
      </c>
      <c r="E920" s="90" t="s">
        <v>108</v>
      </c>
      <c r="F920" s="67" t="s">
        <v>109</v>
      </c>
      <c r="G920" s="96">
        <f t="shared" si="72"/>
        <v>0</v>
      </c>
      <c r="H920" s="96">
        <f t="shared" si="73"/>
        <v>0</v>
      </c>
      <c r="I920" s="97">
        <f>+SUMIFS('CUII UE TB'!W:W,'CUII UE TB'!D:D,'Linked UE TB'!C920,'CUII UE TB'!AA:AA,TRUE)</f>
        <v>0</v>
      </c>
    </row>
    <row r="921" spans="1:9">
      <c r="C921" s="76">
        <v>260007</v>
      </c>
      <c r="D921" s="89" t="s">
        <v>908</v>
      </c>
      <c r="E921" s="90" t="s">
        <v>108</v>
      </c>
      <c r="F921" s="67" t="s">
        <v>109</v>
      </c>
      <c r="G921" s="96">
        <f t="shared" si="72"/>
        <v>0</v>
      </c>
      <c r="H921" s="96">
        <f t="shared" si="73"/>
        <v>0</v>
      </c>
      <c r="I921" s="97">
        <f>+SUMIFS('CUII UE TB'!W:W,'CUII UE TB'!D:D,'Linked UE TB'!C921,'CUII UE TB'!AA:AA,TRUE)</f>
        <v>0</v>
      </c>
    </row>
    <row r="922" spans="1:9">
      <c r="C922" s="76">
        <v>260008</v>
      </c>
      <c r="D922" s="89" t="s">
        <v>909</v>
      </c>
      <c r="E922" s="90" t="s">
        <v>108</v>
      </c>
      <c r="F922" s="67" t="s">
        <v>109</v>
      </c>
      <c r="G922" s="96">
        <f t="shared" si="72"/>
        <v>0</v>
      </c>
      <c r="H922" s="96">
        <f t="shared" si="73"/>
        <v>0</v>
      </c>
      <c r="I922" s="97">
        <f>+SUMIFS('CUII UE TB'!W:W,'CUII UE TB'!D:D,'Linked UE TB'!C922,'CUII UE TB'!AA:AA,TRUE)</f>
        <v>0</v>
      </c>
    </row>
    <row r="923" spans="1:9">
      <c r="C923" s="76">
        <v>260009</v>
      </c>
      <c r="D923" s="89" t="s">
        <v>910</v>
      </c>
      <c r="E923" s="90" t="s">
        <v>108</v>
      </c>
      <c r="F923" s="67" t="s">
        <v>109</v>
      </c>
      <c r="G923" s="96">
        <f t="shared" si="72"/>
        <v>0</v>
      </c>
      <c r="H923" s="96">
        <f t="shared" si="73"/>
        <v>0</v>
      </c>
      <c r="I923" s="97">
        <f>+SUMIFS('CUII UE TB'!W:W,'CUII UE TB'!D:D,'Linked UE TB'!C923,'CUII UE TB'!AA:AA,TRUE)</f>
        <v>0</v>
      </c>
    </row>
    <row r="924" spans="1:9">
      <c r="C924" s="76">
        <v>260010</v>
      </c>
      <c r="D924" s="89" t="s">
        <v>911</v>
      </c>
      <c r="E924" s="90" t="s">
        <v>108</v>
      </c>
      <c r="F924" s="67" t="s">
        <v>109</v>
      </c>
      <c r="G924" s="96">
        <f t="shared" si="72"/>
        <v>0</v>
      </c>
      <c r="H924" s="96">
        <f t="shared" si="73"/>
        <v>0</v>
      </c>
      <c r="I924" s="97">
        <f>+SUMIFS('CUII UE TB'!W:W,'CUII UE TB'!D:D,'Linked UE TB'!C924,'CUII UE TB'!AA:AA,TRUE)</f>
        <v>0</v>
      </c>
    </row>
    <row r="925" spans="1:9">
      <c r="C925" s="76">
        <v>260011</v>
      </c>
      <c r="D925" s="89" t="s">
        <v>912</v>
      </c>
      <c r="E925" s="90" t="s">
        <v>108</v>
      </c>
      <c r="F925" s="67" t="s">
        <v>109</v>
      </c>
      <c r="G925" s="96">
        <f t="shared" si="72"/>
        <v>0</v>
      </c>
      <c r="H925" s="96">
        <f t="shared" si="73"/>
        <v>0</v>
      </c>
      <c r="I925" s="97">
        <f>+SUMIFS('CUII UE TB'!W:W,'CUII UE TB'!D:D,'Linked UE TB'!C925,'CUII UE TB'!AA:AA,TRUE)</f>
        <v>0</v>
      </c>
    </row>
    <row r="926" spans="1:9">
      <c r="C926" s="76">
        <v>260012</v>
      </c>
      <c r="D926" s="89" t="s">
        <v>913</v>
      </c>
      <c r="E926" s="90" t="s">
        <v>108</v>
      </c>
      <c r="F926" s="67" t="s">
        <v>109</v>
      </c>
      <c r="G926" s="96">
        <f t="shared" si="72"/>
        <v>0</v>
      </c>
      <c r="H926" s="96">
        <f t="shared" si="73"/>
        <v>0</v>
      </c>
      <c r="I926" s="97">
        <f>+SUMIFS('CUII UE TB'!W:W,'CUII UE TB'!D:D,'Linked UE TB'!C926,'CUII UE TB'!AA:AA,TRUE)</f>
        <v>0</v>
      </c>
    </row>
    <row r="927" spans="1:9">
      <c r="C927" s="76">
        <v>260013</v>
      </c>
      <c r="D927" s="89" t="s">
        <v>914</v>
      </c>
      <c r="E927" s="90" t="s">
        <v>108</v>
      </c>
      <c r="F927" s="67" t="s">
        <v>109</v>
      </c>
      <c r="G927" s="96">
        <f t="shared" si="72"/>
        <v>0</v>
      </c>
      <c r="H927" s="96">
        <f t="shared" si="73"/>
        <v>0</v>
      </c>
      <c r="I927" s="97">
        <f>+SUMIFS('CUII UE TB'!W:W,'CUII UE TB'!D:D,'Linked UE TB'!C927,'CUII UE TB'!AA:AA,TRUE)</f>
        <v>0</v>
      </c>
    </row>
    <row r="928" spans="1:9">
      <c r="C928" s="76">
        <v>260014</v>
      </c>
      <c r="D928" s="89" t="s">
        <v>915</v>
      </c>
      <c r="E928" s="90" t="s">
        <v>108</v>
      </c>
      <c r="F928" s="67" t="s">
        <v>109</v>
      </c>
      <c r="G928" s="96">
        <f t="shared" si="72"/>
        <v>0</v>
      </c>
      <c r="H928" s="96">
        <f t="shared" si="73"/>
        <v>0</v>
      </c>
      <c r="I928" s="97">
        <f>+SUMIFS('CUII UE TB'!W:W,'CUII UE TB'!D:D,'Linked UE TB'!C928,'CUII UE TB'!AA:AA,TRUE)</f>
        <v>0</v>
      </c>
    </row>
    <row r="929" spans="1:9">
      <c r="C929" s="76">
        <v>260015</v>
      </c>
      <c r="D929" s="89" t="s">
        <v>916</v>
      </c>
      <c r="E929" s="90" t="s">
        <v>108</v>
      </c>
      <c r="F929" s="67" t="s">
        <v>109</v>
      </c>
      <c r="G929" s="96">
        <f t="shared" si="72"/>
        <v>0</v>
      </c>
      <c r="H929" s="96">
        <f t="shared" si="73"/>
        <v>0</v>
      </c>
      <c r="I929" s="97">
        <f>+SUMIFS('CUII UE TB'!W:W,'CUII UE TB'!D:D,'Linked UE TB'!C929,'CUII UE TB'!AA:AA,TRUE)</f>
        <v>0</v>
      </c>
    </row>
    <row r="930" spans="1:9">
      <c r="C930" s="76">
        <v>260016</v>
      </c>
      <c r="D930" s="89" t="s">
        <v>917</v>
      </c>
      <c r="E930" s="90" t="s">
        <v>108</v>
      </c>
      <c r="F930" s="67" t="s">
        <v>109</v>
      </c>
      <c r="G930" s="96">
        <f t="shared" si="72"/>
        <v>-52293.485192253247</v>
      </c>
      <c r="H930" s="96">
        <f t="shared" si="73"/>
        <v>-34559.914807746492</v>
      </c>
      <c r="I930" s="97">
        <f>+SUMIFS('CUII UE TB'!W:W,'CUII UE TB'!D:D,'Linked UE TB'!C930,'CUII UE TB'!AA:AA,TRUE)</f>
        <v>-86853.399999999747</v>
      </c>
    </row>
    <row r="931" spans="1:9">
      <c r="B931" s="70" t="s">
        <v>854</v>
      </c>
      <c r="C931" s="76">
        <v>260017</v>
      </c>
      <c r="D931" s="89" t="s">
        <v>918</v>
      </c>
      <c r="E931" s="90" t="s">
        <v>108</v>
      </c>
      <c r="F931" s="67" t="s">
        <v>109</v>
      </c>
      <c r="G931" s="96">
        <f t="shared" si="72"/>
        <v>-336126.0645899158</v>
      </c>
      <c r="H931" s="96">
        <f t="shared" si="73"/>
        <v>-222140.25541008409</v>
      </c>
      <c r="I931" s="97">
        <f>+SUMIFS('CUII UE TB'!W:W,'CUII UE TB'!D:D,'Linked UE TB'!C931,'CUII UE TB'!AA:AA,TRUE)</f>
        <v>-558266.31999999995</v>
      </c>
    </row>
    <row r="932" spans="1:9">
      <c r="C932" s="76">
        <v>260018</v>
      </c>
      <c r="D932" s="89" t="s">
        <v>919</v>
      </c>
      <c r="E932" s="90" t="s">
        <v>108</v>
      </c>
      <c r="F932" s="67" t="s">
        <v>109</v>
      </c>
      <c r="G932" s="96">
        <f t="shared" si="72"/>
        <v>0</v>
      </c>
      <c r="H932" s="96">
        <f t="shared" si="73"/>
        <v>0</v>
      </c>
      <c r="I932" s="97">
        <f>+SUMIFS('CUII UE TB'!W:W,'CUII UE TB'!D:D,'Linked UE TB'!C932,'CUII UE TB'!AA:AA,TRUE)</f>
        <v>0</v>
      </c>
    </row>
    <row r="933" spans="1:9">
      <c r="A933" s="70" t="s">
        <v>128</v>
      </c>
      <c r="C933" s="90" t="s">
        <v>95</v>
      </c>
      <c r="D933" s="93" t="s">
        <v>903</v>
      </c>
      <c r="E933" s="90"/>
      <c r="G933" s="228">
        <f>SUM(G916:G932)</f>
        <v>-433991.24606380198</v>
      </c>
      <c r="H933" s="228">
        <f>SUM(H916:H932)</f>
        <v>-286817.76393619773</v>
      </c>
      <c r="I933" s="229">
        <f>SUM(I916:I932)</f>
        <v>-720809.00999999978</v>
      </c>
    </row>
    <row r="934" spans="1:9">
      <c r="C934" s="76"/>
      <c r="D934" s="77"/>
      <c r="E934" s="90"/>
      <c r="G934" s="96"/>
      <c r="H934" s="96"/>
      <c r="I934" s="97"/>
    </row>
    <row r="935" spans="1:9">
      <c r="C935" s="76"/>
      <c r="D935" s="77" t="s">
        <v>835</v>
      </c>
      <c r="E935" s="90"/>
      <c r="G935" s="96"/>
      <c r="H935" s="96"/>
      <c r="I935" s="97"/>
    </row>
    <row r="936" spans="1:9">
      <c r="C936" s="76"/>
      <c r="D936" s="77"/>
      <c r="E936" s="90"/>
      <c r="G936" s="96"/>
      <c r="H936" s="96"/>
      <c r="I936" s="97"/>
    </row>
    <row r="937" spans="1:9">
      <c r="C937" s="76"/>
      <c r="D937" s="77" t="s">
        <v>920</v>
      </c>
      <c r="E937" s="90"/>
      <c r="G937" s="96"/>
      <c r="H937" s="96"/>
      <c r="I937" s="97"/>
    </row>
    <row r="938" spans="1:9">
      <c r="B938" s="70" t="s">
        <v>921</v>
      </c>
      <c r="C938" s="76">
        <v>271001</v>
      </c>
      <c r="D938" s="89" t="s">
        <v>922</v>
      </c>
      <c r="E938" s="90" t="s">
        <v>108</v>
      </c>
      <c r="F938" s="67" t="s">
        <v>109</v>
      </c>
      <c r="G938" s="96">
        <f t="shared" ref="G938:G969" si="74">IF(E938="Actual",IF(F938=G$6,$I938,0),VLOOKUP($E938,$F$1755:$L$1761,5,FALSE)*$I938)</f>
        <v>0</v>
      </c>
      <c r="H938" s="96">
        <f t="shared" ref="H938:H969" si="75">IF(E938="Actual",IF(F938=H$6,$I938,0),VLOOKUP($E938,$F$1755:$L$1761,6,FALSE)*$I938)</f>
        <v>0</v>
      </c>
      <c r="I938" s="97">
        <f>+SUMIFS('CUII UE TB'!W:W,'CUII UE TB'!D:D,'Linked UE TB'!C938,'CUII UE TB'!AA:AA,TRUE)</f>
        <v>0</v>
      </c>
    </row>
    <row r="939" spans="1:9">
      <c r="B939" s="70" t="s">
        <v>921</v>
      </c>
      <c r="C939" s="76">
        <v>271002</v>
      </c>
      <c r="D939" s="89" t="s">
        <v>923</v>
      </c>
      <c r="E939" s="90" t="s">
        <v>108</v>
      </c>
      <c r="F939" s="67" t="s">
        <v>109</v>
      </c>
      <c r="G939" s="96">
        <f t="shared" si="74"/>
        <v>0</v>
      </c>
      <c r="H939" s="96">
        <f t="shared" si="75"/>
        <v>0</v>
      </c>
      <c r="I939" s="97">
        <f>+SUMIFS('CUII UE TB'!W:W,'CUII UE TB'!D:D,'Linked UE TB'!C939,'CUII UE TB'!AA:AA,TRUE)</f>
        <v>0</v>
      </c>
    </row>
    <row r="940" spans="1:9">
      <c r="B940" s="70" t="s">
        <v>921</v>
      </c>
      <c r="C940" s="76">
        <v>271003</v>
      </c>
      <c r="D940" s="89" t="s">
        <v>924</v>
      </c>
      <c r="E940" s="90" t="s">
        <v>3</v>
      </c>
      <c r="F940" s="67" t="s">
        <v>2</v>
      </c>
      <c r="G940" s="96">
        <f t="shared" si="74"/>
        <v>0</v>
      </c>
      <c r="H940" s="96">
        <f t="shared" si="75"/>
        <v>0</v>
      </c>
      <c r="I940" s="97">
        <f>+SUMIFS('CUII UE TB'!W:W,'CUII UE TB'!D:D,'Linked UE TB'!C940,'CUII UE TB'!AA:AA,TRUE)</f>
        <v>0</v>
      </c>
    </row>
    <row r="941" spans="1:9">
      <c r="B941" s="70" t="s">
        <v>921</v>
      </c>
      <c r="C941" s="76">
        <v>271004</v>
      </c>
      <c r="D941" s="89" t="s">
        <v>925</v>
      </c>
      <c r="E941" s="90" t="s">
        <v>3</v>
      </c>
      <c r="F941" s="67" t="s">
        <v>2</v>
      </c>
      <c r="G941" s="96">
        <f t="shared" si="74"/>
        <v>0</v>
      </c>
      <c r="H941" s="96">
        <f t="shared" si="75"/>
        <v>0</v>
      </c>
      <c r="I941" s="97">
        <f>+SUMIFS('CUII UE TB'!W:W,'CUII UE TB'!D:D,'Linked UE TB'!C941,'CUII UE TB'!AA:AA,TRUE)</f>
        <v>0</v>
      </c>
    </row>
    <row r="942" spans="1:9">
      <c r="B942" s="70" t="s">
        <v>921</v>
      </c>
      <c r="C942" s="76">
        <v>271005</v>
      </c>
      <c r="D942" s="89" t="s">
        <v>926</v>
      </c>
      <c r="E942" s="90" t="s">
        <v>3</v>
      </c>
      <c r="F942" s="67" t="s">
        <v>2</v>
      </c>
      <c r="G942" s="96">
        <f t="shared" si="74"/>
        <v>0</v>
      </c>
      <c r="H942" s="96">
        <f t="shared" si="75"/>
        <v>0</v>
      </c>
      <c r="I942" s="97">
        <f>+SUMIFS('CUII UE TB'!W:W,'CUII UE TB'!D:D,'Linked UE TB'!C942,'CUII UE TB'!AA:AA,TRUE)</f>
        <v>0</v>
      </c>
    </row>
    <row r="943" spans="1:9">
      <c r="B943" s="70" t="s">
        <v>921</v>
      </c>
      <c r="C943" s="76">
        <v>271006</v>
      </c>
      <c r="D943" s="89" t="s">
        <v>927</v>
      </c>
      <c r="E943" s="90" t="s">
        <v>3</v>
      </c>
      <c r="F943" s="67" t="s">
        <v>76</v>
      </c>
      <c r="G943" s="96">
        <f t="shared" si="74"/>
        <v>0</v>
      </c>
      <c r="H943" s="96">
        <f t="shared" si="75"/>
        <v>0</v>
      </c>
      <c r="I943" s="97">
        <f>+SUMIFS('CUII UE TB'!W:W,'CUII UE TB'!D:D,'Linked UE TB'!C943,'CUII UE TB'!AA:AA,TRUE)</f>
        <v>0</v>
      </c>
    </row>
    <row r="944" spans="1:9">
      <c r="B944" s="70" t="s">
        <v>921</v>
      </c>
      <c r="C944" s="76">
        <v>271007</v>
      </c>
      <c r="D944" s="89" t="s">
        <v>928</v>
      </c>
      <c r="E944" s="90" t="s">
        <v>3</v>
      </c>
      <c r="F944" s="67" t="s">
        <v>76</v>
      </c>
      <c r="G944" s="96">
        <f t="shared" si="74"/>
        <v>0</v>
      </c>
      <c r="H944" s="96">
        <f t="shared" si="75"/>
        <v>0</v>
      </c>
      <c r="I944" s="97">
        <f>+SUMIFS('CUII UE TB'!W:W,'CUII UE TB'!D:D,'Linked UE TB'!C944,'CUII UE TB'!AA:AA,TRUE)</f>
        <v>0</v>
      </c>
    </row>
    <row r="945" spans="2:9">
      <c r="B945" s="70" t="s">
        <v>921</v>
      </c>
      <c r="C945" s="76">
        <v>271008</v>
      </c>
      <c r="D945" s="89" t="s">
        <v>929</v>
      </c>
      <c r="E945" s="90" t="s">
        <v>3</v>
      </c>
      <c r="F945" s="67" t="s">
        <v>76</v>
      </c>
      <c r="G945" s="96">
        <f t="shared" si="74"/>
        <v>0</v>
      </c>
      <c r="H945" s="96">
        <f t="shared" si="75"/>
        <v>0</v>
      </c>
      <c r="I945" s="97">
        <f>+SUMIFS('CUII UE TB'!W:W,'CUII UE TB'!D:D,'Linked UE TB'!C945,'CUII UE TB'!AA:AA,TRUE)</f>
        <v>0</v>
      </c>
    </row>
    <row r="946" spans="2:9">
      <c r="B946" s="70" t="s">
        <v>921</v>
      </c>
      <c r="C946" s="76">
        <v>271009</v>
      </c>
      <c r="D946" s="89" t="s">
        <v>930</v>
      </c>
      <c r="E946" s="90" t="s">
        <v>3</v>
      </c>
      <c r="F946" s="67" t="s">
        <v>76</v>
      </c>
      <c r="G946" s="96">
        <f t="shared" si="74"/>
        <v>0</v>
      </c>
      <c r="H946" s="96">
        <f t="shared" si="75"/>
        <v>0</v>
      </c>
      <c r="I946" s="97">
        <f>+SUMIFS('CUII UE TB'!W:W,'CUII UE TB'!D:D,'Linked UE TB'!C946,'CUII UE TB'!AA:AA,TRUE)</f>
        <v>0</v>
      </c>
    </row>
    <row r="947" spans="2:9">
      <c r="B947" s="70" t="s">
        <v>921</v>
      </c>
      <c r="C947" s="76">
        <v>271010</v>
      </c>
      <c r="D947" s="89" t="s">
        <v>931</v>
      </c>
      <c r="E947" s="90" t="s">
        <v>3</v>
      </c>
      <c r="F947" s="67" t="s">
        <v>76</v>
      </c>
      <c r="G947" s="96">
        <f t="shared" si="74"/>
        <v>0</v>
      </c>
      <c r="H947" s="96">
        <f t="shared" si="75"/>
        <v>0</v>
      </c>
      <c r="I947" s="97">
        <f>+SUMIFS('CUII UE TB'!W:W,'CUII UE TB'!D:D,'Linked UE TB'!C947,'CUII UE TB'!AA:AA,TRUE)</f>
        <v>0</v>
      </c>
    </row>
    <row r="948" spans="2:9">
      <c r="B948" s="70" t="s">
        <v>921</v>
      </c>
      <c r="C948" s="76">
        <v>271011</v>
      </c>
      <c r="D948" s="89" t="s">
        <v>932</v>
      </c>
      <c r="E948" s="90" t="s">
        <v>3</v>
      </c>
      <c r="F948" s="67" t="s">
        <v>2</v>
      </c>
      <c r="G948" s="96">
        <f t="shared" si="74"/>
        <v>-3503405.12</v>
      </c>
      <c r="H948" s="96">
        <f t="shared" si="75"/>
        <v>0</v>
      </c>
      <c r="I948" s="97">
        <f>+SUMIFS('CUII UE TB'!W:W,'CUII UE TB'!D:D,'Linked UE TB'!C948,'CUII UE TB'!AA:AA,TRUE)</f>
        <v>-3503405.12</v>
      </c>
    </row>
    <row r="949" spans="2:9">
      <c r="B949" s="70" t="s">
        <v>921</v>
      </c>
      <c r="C949" s="76">
        <v>271012</v>
      </c>
      <c r="D949" s="89" t="s">
        <v>933</v>
      </c>
      <c r="E949" s="90" t="s">
        <v>3</v>
      </c>
      <c r="F949" s="67" t="s">
        <v>76</v>
      </c>
      <c r="G949" s="96">
        <f t="shared" si="74"/>
        <v>0</v>
      </c>
      <c r="H949" s="96">
        <f t="shared" si="75"/>
        <v>0</v>
      </c>
      <c r="I949" s="97">
        <f>+SUMIFS('CUII UE TB'!W:W,'CUII UE TB'!D:D,'Linked UE TB'!C949,'CUII UE TB'!AA:AA,TRUE)</f>
        <v>0</v>
      </c>
    </row>
    <row r="950" spans="2:9">
      <c r="B950" s="70" t="s">
        <v>921</v>
      </c>
      <c r="C950" s="76">
        <v>271013</v>
      </c>
      <c r="D950" s="89" t="s">
        <v>934</v>
      </c>
      <c r="E950" s="90" t="s">
        <v>3</v>
      </c>
      <c r="F950" s="67" t="s">
        <v>2</v>
      </c>
      <c r="G950" s="96">
        <f t="shared" si="74"/>
        <v>0</v>
      </c>
      <c r="H950" s="96">
        <f t="shared" si="75"/>
        <v>0</v>
      </c>
      <c r="I950" s="97">
        <f>+SUMIFS('CUII UE TB'!W:W,'CUII UE TB'!D:D,'Linked UE TB'!C950,'CUII UE TB'!AA:AA,TRUE)</f>
        <v>0</v>
      </c>
    </row>
    <row r="951" spans="2:9">
      <c r="B951" s="70" t="s">
        <v>921</v>
      </c>
      <c r="C951" s="76">
        <v>271014</v>
      </c>
      <c r="D951" s="89" t="s">
        <v>935</v>
      </c>
      <c r="E951" s="90" t="s">
        <v>3</v>
      </c>
      <c r="F951" s="67" t="s">
        <v>76</v>
      </c>
      <c r="G951" s="96">
        <f t="shared" si="74"/>
        <v>0</v>
      </c>
      <c r="H951" s="96">
        <f t="shared" si="75"/>
        <v>0</v>
      </c>
      <c r="I951" s="97">
        <f>+SUMIFS('CUII UE TB'!W:W,'CUII UE TB'!D:D,'Linked UE TB'!C951,'CUII UE TB'!AA:AA,TRUE)</f>
        <v>0</v>
      </c>
    </row>
    <row r="952" spans="2:9">
      <c r="B952" s="70" t="s">
        <v>921</v>
      </c>
      <c r="C952" s="76">
        <v>271015</v>
      </c>
      <c r="D952" s="89" t="s">
        <v>936</v>
      </c>
      <c r="E952" s="90" t="s">
        <v>3</v>
      </c>
      <c r="F952" s="67" t="s">
        <v>76</v>
      </c>
      <c r="G952" s="96">
        <f t="shared" si="74"/>
        <v>0</v>
      </c>
      <c r="H952" s="96">
        <f t="shared" si="75"/>
        <v>0</v>
      </c>
      <c r="I952" s="97">
        <f>+SUMIFS('CUII UE TB'!W:W,'CUII UE TB'!D:D,'Linked UE TB'!C952,'CUII UE TB'!AA:AA,TRUE)</f>
        <v>0</v>
      </c>
    </row>
    <row r="953" spans="2:9">
      <c r="B953" s="70" t="s">
        <v>921</v>
      </c>
      <c r="C953" s="76">
        <v>271016</v>
      </c>
      <c r="D953" s="89" t="s">
        <v>937</v>
      </c>
      <c r="E953" s="90" t="s">
        <v>3</v>
      </c>
      <c r="F953" s="67" t="s">
        <v>76</v>
      </c>
      <c r="G953" s="96">
        <f t="shared" si="74"/>
        <v>0</v>
      </c>
      <c r="H953" s="96">
        <f t="shared" si="75"/>
        <v>0</v>
      </c>
      <c r="I953" s="97">
        <f>+SUMIFS('CUII UE TB'!W:W,'CUII UE TB'!D:D,'Linked UE TB'!C953,'CUII UE TB'!AA:AA,TRUE)</f>
        <v>0</v>
      </c>
    </row>
    <row r="954" spans="2:9">
      <c r="B954" s="70" t="s">
        <v>921</v>
      </c>
      <c r="C954" s="76">
        <v>271017</v>
      </c>
      <c r="D954" s="89" t="s">
        <v>938</v>
      </c>
      <c r="E954" s="90" t="s">
        <v>3</v>
      </c>
      <c r="F954" s="67" t="s">
        <v>2</v>
      </c>
      <c r="G954" s="96">
        <f t="shared" si="74"/>
        <v>0</v>
      </c>
      <c r="H954" s="96">
        <f t="shared" si="75"/>
        <v>0</v>
      </c>
      <c r="I954" s="97">
        <f>+SUMIFS('CUII UE TB'!W:W,'CUII UE TB'!D:D,'Linked UE TB'!C954,'CUII UE TB'!AA:AA,TRUE)</f>
        <v>0</v>
      </c>
    </row>
    <row r="955" spans="2:9">
      <c r="B955" s="70" t="s">
        <v>921</v>
      </c>
      <c r="C955" s="76">
        <v>271018</v>
      </c>
      <c r="D955" s="89" t="s">
        <v>939</v>
      </c>
      <c r="E955" s="90" t="s">
        <v>3</v>
      </c>
      <c r="F955" s="67" t="s">
        <v>2</v>
      </c>
      <c r="G955" s="96">
        <f t="shared" si="74"/>
        <v>0</v>
      </c>
      <c r="H955" s="96">
        <f t="shared" si="75"/>
        <v>0</v>
      </c>
      <c r="I955" s="97">
        <f>+SUMIFS('CUII UE TB'!W:W,'CUII UE TB'!D:D,'Linked UE TB'!C955,'CUII UE TB'!AA:AA,TRUE)</f>
        <v>0</v>
      </c>
    </row>
    <row r="956" spans="2:9">
      <c r="B956" s="70" t="s">
        <v>921</v>
      </c>
      <c r="C956" s="76">
        <v>271019</v>
      </c>
      <c r="D956" s="89" t="s">
        <v>940</v>
      </c>
      <c r="E956" s="90" t="s">
        <v>3</v>
      </c>
      <c r="F956" s="67" t="s">
        <v>2</v>
      </c>
      <c r="G956" s="96">
        <f t="shared" si="74"/>
        <v>0</v>
      </c>
      <c r="H956" s="96">
        <f t="shared" si="75"/>
        <v>0</v>
      </c>
      <c r="I956" s="97">
        <f>+SUMIFS('CUII UE TB'!W:W,'CUII UE TB'!D:D,'Linked UE TB'!C956,'CUII UE TB'!AA:AA,TRUE)</f>
        <v>0</v>
      </c>
    </row>
    <row r="957" spans="2:9">
      <c r="B957" s="70" t="s">
        <v>921</v>
      </c>
      <c r="C957" s="76">
        <v>271020</v>
      </c>
      <c r="D957" s="89" t="s">
        <v>941</v>
      </c>
      <c r="E957" s="90" t="s">
        <v>3</v>
      </c>
      <c r="F957" s="67" t="s">
        <v>2</v>
      </c>
      <c r="G957" s="96">
        <f t="shared" si="74"/>
        <v>0</v>
      </c>
      <c r="H957" s="96">
        <f t="shared" si="75"/>
        <v>0</v>
      </c>
      <c r="I957" s="97">
        <f>+SUMIFS('CUII UE TB'!W:W,'CUII UE TB'!D:D,'Linked UE TB'!C957,'CUII UE TB'!AA:AA,TRUE)</f>
        <v>0</v>
      </c>
    </row>
    <row r="958" spans="2:9">
      <c r="B958" s="70" t="s">
        <v>921</v>
      </c>
      <c r="C958" s="76">
        <v>271021</v>
      </c>
      <c r="D958" s="89" t="s">
        <v>942</v>
      </c>
      <c r="E958" s="90" t="s">
        <v>3</v>
      </c>
      <c r="F958" s="67" t="s">
        <v>2</v>
      </c>
      <c r="G958" s="96">
        <f t="shared" si="74"/>
        <v>0</v>
      </c>
      <c r="H958" s="96">
        <f t="shared" si="75"/>
        <v>0</v>
      </c>
      <c r="I958" s="97">
        <f>+SUMIFS('CUII UE TB'!W:W,'CUII UE TB'!D:D,'Linked UE TB'!C958,'CUII UE TB'!AA:AA,TRUE)</f>
        <v>0</v>
      </c>
    </row>
    <row r="959" spans="2:9">
      <c r="B959" s="70" t="s">
        <v>921</v>
      </c>
      <c r="C959" s="76">
        <v>271022</v>
      </c>
      <c r="D959" s="89" t="s">
        <v>943</v>
      </c>
      <c r="E959" s="90" t="s">
        <v>3</v>
      </c>
      <c r="F959" s="67" t="s">
        <v>2</v>
      </c>
      <c r="G959" s="96">
        <f t="shared" si="74"/>
        <v>0</v>
      </c>
      <c r="H959" s="96">
        <f t="shared" si="75"/>
        <v>0</v>
      </c>
      <c r="I959" s="97">
        <f>+SUMIFS('CUII UE TB'!W:W,'CUII UE TB'!D:D,'Linked UE TB'!C959,'CUII UE TB'!AA:AA,TRUE)</f>
        <v>0</v>
      </c>
    </row>
    <row r="960" spans="2:9">
      <c r="B960" s="70" t="s">
        <v>921</v>
      </c>
      <c r="C960" s="76">
        <v>271023</v>
      </c>
      <c r="D960" s="89" t="s">
        <v>944</v>
      </c>
      <c r="E960" s="90" t="s">
        <v>3</v>
      </c>
      <c r="F960" s="67" t="s">
        <v>2</v>
      </c>
      <c r="G960" s="96">
        <f t="shared" si="74"/>
        <v>0</v>
      </c>
      <c r="H960" s="96">
        <f t="shared" si="75"/>
        <v>0</v>
      </c>
      <c r="I960" s="97">
        <f>+SUMIFS('CUII UE TB'!W:W,'CUII UE TB'!D:D,'Linked UE TB'!C960,'CUII UE TB'!AA:AA,TRUE)</f>
        <v>0</v>
      </c>
    </row>
    <row r="961" spans="2:9">
      <c r="B961" s="70" t="s">
        <v>921</v>
      </c>
      <c r="C961" s="76">
        <v>271024</v>
      </c>
      <c r="D961" s="89" t="s">
        <v>945</v>
      </c>
      <c r="E961" s="90" t="s">
        <v>3</v>
      </c>
      <c r="F961" s="67" t="s">
        <v>2</v>
      </c>
      <c r="G961" s="96">
        <f t="shared" si="74"/>
        <v>0</v>
      </c>
      <c r="H961" s="96">
        <f t="shared" si="75"/>
        <v>0</v>
      </c>
      <c r="I961" s="97">
        <f>+SUMIFS('CUII UE TB'!W:W,'CUII UE TB'!D:D,'Linked UE TB'!C961,'CUII UE TB'!AA:AA,TRUE)</f>
        <v>0</v>
      </c>
    </row>
    <row r="962" spans="2:9">
      <c r="B962" s="70" t="s">
        <v>921</v>
      </c>
      <c r="C962" s="76">
        <v>271025</v>
      </c>
      <c r="D962" s="89" t="s">
        <v>946</v>
      </c>
      <c r="E962" s="90" t="s">
        <v>3</v>
      </c>
      <c r="F962" s="67" t="s">
        <v>2</v>
      </c>
      <c r="G962" s="96">
        <f t="shared" si="74"/>
        <v>0</v>
      </c>
      <c r="H962" s="96">
        <f t="shared" si="75"/>
        <v>0</v>
      </c>
      <c r="I962" s="97">
        <f>+SUMIFS('CUII UE TB'!W:W,'CUII UE TB'!D:D,'Linked UE TB'!C962,'CUII UE TB'!AA:AA,TRUE)</f>
        <v>0</v>
      </c>
    </row>
    <row r="963" spans="2:9">
      <c r="B963" s="70" t="s">
        <v>921</v>
      </c>
      <c r="C963" s="76">
        <v>271026</v>
      </c>
      <c r="D963" s="89" t="s">
        <v>947</v>
      </c>
      <c r="E963" s="90" t="s">
        <v>3</v>
      </c>
      <c r="F963" s="67" t="s">
        <v>2</v>
      </c>
      <c r="G963" s="96">
        <f t="shared" si="74"/>
        <v>0</v>
      </c>
      <c r="H963" s="96">
        <f t="shared" si="75"/>
        <v>0</v>
      </c>
      <c r="I963" s="97">
        <f>+SUMIFS('CUII UE TB'!W:W,'CUII UE TB'!D:D,'Linked UE TB'!C963,'CUII UE TB'!AA:AA,TRUE)</f>
        <v>0</v>
      </c>
    </row>
    <row r="964" spans="2:9">
      <c r="B964" s="70" t="s">
        <v>921</v>
      </c>
      <c r="C964" s="76">
        <v>271027</v>
      </c>
      <c r="D964" s="89" t="s">
        <v>948</v>
      </c>
      <c r="E964" s="90" t="s">
        <v>3</v>
      </c>
      <c r="F964" s="67" t="s">
        <v>2</v>
      </c>
      <c r="G964" s="96">
        <f t="shared" si="74"/>
        <v>0</v>
      </c>
      <c r="H964" s="96">
        <f t="shared" si="75"/>
        <v>0</v>
      </c>
      <c r="I964" s="97">
        <f>+SUMIFS('CUII UE TB'!W:W,'CUII UE TB'!D:D,'Linked UE TB'!C964,'CUII UE TB'!AA:AA,TRUE)</f>
        <v>0</v>
      </c>
    </row>
    <row r="965" spans="2:9">
      <c r="B965" s="70" t="s">
        <v>921</v>
      </c>
      <c r="C965" s="76">
        <v>271028</v>
      </c>
      <c r="D965" s="89" t="s">
        <v>949</v>
      </c>
      <c r="E965" s="90" t="s">
        <v>3</v>
      </c>
      <c r="F965" s="67" t="s">
        <v>2</v>
      </c>
      <c r="G965" s="96">
        <f t="shared" si="74"/>
        <v>0</v>
      </c>
      <c r="H965" s="96">
        <f t="shared" si="75"/>
        <v>0</v>
      </c>
      <c r="I965" s="97">
        <f>+SUMIFS('CUII UE TB'!W:W,'CUII UE TB'!D:D,'Linked UE TB'!C965,'CUII UE TB'!AA:AA,TRUE)</f>
        <v>0</v>
      </c>
    </row>
    <row r="966" spans="2:9">
      <c r="B966" s="70" t="s">
        <v>921</v>
      </c>
      <c r="C966" s="76">
        <v>271029</v>
      </c>
      <c r="D966" s="89" t="s">
        <v>950</v>
      </c>
      <c r="E966" s="90" t="s">
        <v>3</v>
      </c>
      <c r="F966" s="67" t="s">
        <v>2</v>
      </c>
      <c r="G966" s="96">
        <f t="shared" si="74"/>
        <v>0</v>
      </c>
      <c r="H966" s="96">
        <f t="shared" si="75"/>
        <v>0</v>
      </c>
      <c r="I966" s="97">
        <f>+SUMIFS('CUII UE TB'!W:W,'CUII UE TB'!D:D,'Linked UE TB'!C966,'CUII UE TB'!AA:AA,TRUE)</f>
        <v>0</v>
      </c>
    </row>
    <row r="967" spans="2:9">
      <c r="B967" s="70" t="s">
        <v>921</v>
      </c>
      <c r="C967" s="76">
        <v>271030</v>
      </c>
      <c r="D967" s="89" t="s">
        <v>951</v>
      </c>
      <c r="E967" s="90" t="s">
        <v>3</v>
      </c>
      <c r="F967" s="67" t="s">
        <v>2</v>
      </c>
      <c r="G967" s="96">
        <f t="shared" si="74"/>
        <v>0</v>
      </c>
      <c r="H967" s="96">
        <f t="shared" si="75"/>
        <v>0</v>
      </c>
      <c r="I967" s="97">
        <f>+SUMIFS('CUII UE TB'!W:W,'CUII UE TB'!D:D,'Linked UE TB'!C967,'CUII UE TB'!AA:AA,TRUE)</f>
        <v>0</v>
      </c>
    </row>
    <row r="968" spans="2:9">
      <c r="B968" s="70" t="s">
        <v>921</v>
      </c>
      <c r="C968" s="76">
        <v>271031</v>
      </c>
      <c r="D968" s="89" t="s">
        <v>952</v>
      </c>
      <c r="E968" s="90" t="s">
        <v>3</v>
      </c>
      <c r="F968" s="67" t="s">
        <v>2</v>
      </c>
      <c r="G968" s="96">
        <f t="shared" si="74"/>
        <v>0</v>
      </c>
      <c r="H968" s="96">
        <f t="shared" si="75"/>
        <v>0</v>
      </c>
      <c r="I968" s="97">
        <f>+SUMIFS('CUII UE TB'!W:W,'CUII UE TB'!D:D,'Linked UE TB'!C968,'CUII UE TB'!AA:AA,TRUE)</f>
        <v>0</v>
      </c>
    </row>
    <row r="969" spans="2:9">
      <c r="B969" s="70" t="s">
        <v>921</v>
      </c>
      <c r="C969" s="76">
        <v>271032</v>
      </c>
      <c r="D969" s="89" t="s">
        <v>953</v>
      </c>
      <c r="E969" s="90" t="s">
        <v>108</v>
      </c>
      <c r="F969" s="67" t="s">
        <v>109</v>
      </c>
      <c r="G969" s="96">
        <f t="shared" si="74"/>
        <v>0</v>
      </c>
      <c r="H969" s="96">
        <f t="shared" si="75"/>
        <v>0</v>
      </c>
      <c r="I969" s="97">
        <f>+SUMIFS('CUII UE TB'!W:W,'CUII UE TB'!D:D,'Linked UE TB'!C969,'CUII UE TB'!AA:AA,TRUE)</f>
        <v>0</v>
      </c>
    </row>
    <row r="970" spans="2:9">
      <c r="B970" s="70" t="s">
        <v>921</v>
      </c>
      <c r="C970" s="76">
        <v>271033</v>
      </c>
      <c r="D970" s="89" t="s">
        <v>954</v>
      </c>
      <c r="E970" s="90" t="s">
        <v>108</v>
      </c>
      <c r="F970" s="67" t="s">
        <v>109</v>
      </c>
      <c r="G970" s="96">
        <f t="shared" ref="G970:G1001" si="76">IF(E970="Actual",IF(F970=G$6,$I970,0),VLOOKUP($E970,$F$1755:$L$1761,5,FALSE)*$I970)</f>
        <v>0</v>
      </c>
      <c r="H970" s="96">
        <f t="shared" ref="H970:H1001" si="77">IF(E970="Actual",IF(F970=H$6,$I970,0),VLOOKUP($E970,$F$1755:$L$1761,6,FALSE)*$I970)</f>
        <v>0</v>
      </c>
      <c r="I970" s="97">
        <f>+SUMIFS('CUII UE TB'!W:W,'CUII UE TB'!D:D,'Linked UE TB'!C970,'CUII UE TB'!AA:AA,TRUE)</f>
        <v>0</v>
      </c>
    </row>
    <row r="971" spans="2:9">
      <c r="B971" s="70" t="s">
        <v>921</v>
      </c>
      <c r="C971" s="76">
        <v>271034</v>
      </c>
      <c r="D971" s="89" t="s">
        <v>955</v>
      </c>
      <c r="E971" s="90" t="s">
        <v>108</v>
      </c>
      <c r="F971" s="67" t="s">
        <v>109</v>
      </c>
      <c r="G971" s="96">
        <f t="shared" si="76"/>
        <v>0</v>
      </c>
      <c r="H971" s="96">
        <f t="shared" si="77"/>
        <v>0</v>
      </c>
      <c r="I971" s="97">
        <f>+SUMIFS('CUII UE TB'!W:W,'CUII UE TB'!D:D,'Linked UE TB'!C971,'CUII UE TB'!AA:AA,TRUE)</f>
        <v>0</v>
      </c>
    </row>
    <row r="972" spans="2:9">
      <c r="B972" s="70" t="s">
        <v>921</v>
      </c>
      <c r="C972" s="76">
        <v>271035</v>
      </c>
      <c r="D972" s="89" t="s">
        <v>956</v>
      </c>
      <c r="E972" s="90" t="s">
        <v>108</v>
      </c>
      <c r="F972" s="67" t="s">
        <v>109</v>
      </c>
      <c r="G972" s="96">
        <f t="shared" si="76"/>
        <v>-1564964.6422370279</v>
      </c>
      <c r="H972" s="96">
        <f t="shared" si="77"/>
        <v>-1034259.7077629721</v>
      </c>
      <c r="I972" s="97">
        <f>+SUMIFS('CUII UE TB'!W:W,'CUII UE TB'!D:D,'Linked UE TB'!C972,'CUII UE TB'!AA:AA,TRUE)</f>
        <v>-2599224.35</v>
      </c>
    </row>
    <row r="973" spans="2:9">
      <c r="B973" s="70" t="s">
        <v>921</v>
      </c>
      <c r="C973" s="76">
        <v>271036</v>
      </c>
      <c r="D973" s="89" t="s">
        <v>957</v>
      </c>
      <c r="E973" s="90" t="s">
        <v>108</v>
      </c>
      <c r="F973" s="67" t="s">
        <v>109</v>
      </c>
      <c r="G973" s="96">
        <f t="shared" si="76"/>
        <v>-289104.28488487372</v>
      </c>
      <c r="H973" s="96">
        <f t="shared" si="77"/>
        <v>-191064.32511512612</v>
      </c>
      <c r="I973" s="97">
        <f>+SUMIFS('CUII UE TB'!W:W,'CUII UE TB'!D:D,'Linked UE TB'!C973,'CUII UE TB'!AA:AA,TRUE)</f>
        <v>-480168.60999999987</v>
      </c>
    </row>
    <row r="974" spans="2:9">
      <c r="B974" s="70" t="s">
        <v>921</v>
      </c>
      <c r="C974" s="76">
        <v>271037</v>
      </c>
      <c r="D974" s="89" t="s">
        <v>958</v>
      </c>
      <c r="E974" s="90" t="s">
        <v>108</v>
      </c>
      <c r="F974" s="67" t="s">
        <v>109</v>
      </c>
      <c r="G974" s="96">
        <f t="shared" si="76"/>
        <v>-4609.8108800180671</v>
      </c>
      <c r="H974" s="96">
        <f t="shared" si="77"/>
        <v>-3046.5491199819317</v>
      </c>
      <c r="I974" s="97">
        <f>+SUMIFS('CUII UE TB'!W:W,'CUII UE TB'!D:D,'Linked UE TB'!C974,'CUII UE TB'!AA:AA,TRUE)</f>
        <v>-7656.36</v>
      </c>
    </row>
    <row r="975" spans="2:9">
      <c r="B975" s="70" t="s">
        <v>921</v>
      </c>
      <c r="C975" s="76">
        <v>271038</v>
      </c>
      <c r="D975" s="89" t="s">
        <v>959</v>
      </c>
      <c r="E975" s="90" t="s">
        <v>108</v>
      </c>
      <c r="F975" s="67" t="s">
        <v>109</v>
      </c>
      <c r="G975" s="96">
        <f t="shared" si="76"/>
        <v>0</v>
      </c>
      <c r="H975" s="96">
        <f t="shared" si="77"/>
        <v>0</v>
      </c>
      <c r="I975" s="97">
        <f>+SUMIFS('CUII UE TB'!W:W,'CUII UE TB'!D:D,'Linked UE TB'!C975,'CUII UE TB'!AA:AA,TRUE)</f>
        <v>0</v>
      </c>
    </row>
    <row r="976" spans="2:9">
      <c r="B976" s="70" t="s">
        <v>921</v>
      </c>
      <c r="C976" s="76">
        <v>271039</v>
      </c>
      <c r="D976" s="89" t="s">
        <v>960</v>
      </c>
      <c r="E976" s="90" t="s">
        <v>108</v>
      </c>
      <c r="F976" s="67" t="s">
        <v>109</v>
      </c>
      <c r="G976" s="96">
        <f t="shared" si="76"/>
        <v>0</v>
      </c>
      <c r="H976" s="96">
        <f t="shared" si="77"/>
        <v>0</v>
      </c>
      <c r="I976" s="97">
        <f>+SUMIFS('CUII UE TB'!W:W,'CUII UE TB'!D:D,'Linked UE TB'!C976,'CUII UE TB'!AA:AA,TRUE)</f>
        <v>0</v>
      </c>
    </row>
    <row r="977" spans="2:9">
      <c r="B977" s="70" t="s">
        <v>921</v>
      </c>
      <c r="C977" s="76">
        <v>271040</v>
      </c>
      <c r="D977" s="89" t="s">
        <v>961</v>
      </c>
      <c r="E977" s="90" t="s">
        <v>108</v>
      </c>
      <c r="F977" s="67" t="s">
        <v>109</v>
      </c>
      <c r="G977" s="96">
        <f t="shared" si="76"/>
        <v>-862.19158714922924</v>
      </c>
      <c r="H977" s="96">
        <f t="shared" si="77"/>
        <v>-569.80841285077065</v>
      </c>
      <c r="I977" s="97">
        <f>+SUMIFS('CUII UE TB'!W:W,'CUII UE TB'!D:D,'Linked UE TB'!C977,'CUII UE TB'!AA:AA,TRUE)</f>
        <v>-1432</v>
      </c>
    </row>
    <row r="978" spans="2:9">
      <c r="B978" s="70" t="s">
        <v>921</v>
      </c>
      <c r="C978" s="76">
        <v>271041</v>
      </c>
      <c r="D978" s="89" t="s">
        <v>962</v>
      </c>
      <c r="E978" s="90" t="s">
        <v>3</v>
      </c>
      <c r="F978" s="67" t="s">
        <v>2</v>
      </c>
      <c r="G978" s="96">
        <f t="shared" si="76"/>
        <v>0</v>
      </c>
      <c r="H978" s="96">
        <f t="shared" si="77"/>
        <v>0</v>
      </c>
      <c r="I978" s="97">
        <f>+SUMIFS('CUII UE TB'!W:W,'CUII UE TB'!D:D,'Linked UE TB'!C978,'CUII UE TB'!AA:AA,TRUE)</f>
        <v>0</v>
      </c>
    </row>
    <row r="979" spans="2:9">
      <c r="B979" s="70" t="s">
        <v>921</v>
      </c>
      <c r="C979" s="76">
        <v>271042</v>
      </c>
      <c r="D979" s="89" t="s">
        <v>963</v>
      </c>
      <c r="E979" s="90" t="s">
        <v>3</v>
      </c>
      <c r="F979" s="67" t="s">
        <v>76</v>
      </c>
      <c r="G979" s="96">
        <f t="shared" si="76"/>
        <v>0</v>
      </c>
      <c r="H979" s="96">
        <f t="shared" si="77"/>
        <v>0</v>
      </c>
      <c r="I979" s="97">
        <f>+SUMIFS('CUII UE TB'!W:W,'CUII UE TB'!D:D,'Linked UE TB'!C979,'CUII UE TB'!AA:AA,TRUE)</f>
        <v>0</v>
      </c>
    </row>
    <row r="980" spans="2:9">
      <c r="B980" s="70" t="s">
        <v>921</v>
      </c>
      <c r="C980" s="76">
        <v>271043</v>
      </c>
      <c r="D980" s="89" t="s">
        <v>964</v>
      </c>
      <c r="E980" s="90" t="s">
        <v>3</v>
      </c>
      <c r="F980" s="67" t="s">
        <v>76</v>
      </c>
      <c r="G980" s="96">
        <f t="shared" si="76"/>
        <v>0</v>
      </c>
      <c r="H980" s="96">
        <f t="shared" si="77"/>
        <v>0</v>
      </c>
      <c r="I980" s="97">
        <f>+SUMIFS('CUII UE TB'!W:W,'CUII UE TB'!D:D,'Linked UE TB'!C980,'CUII UE TB'!AA:AA,TRUE)</f>
        <v>0</v>
      </c>
    </row>
    <row r="981" spans="2:9">
      <c r="B981" s="70" t="s">
        <v>921</v>
      </c>
      <c r="C981" s="76">
        <v>271044</v>
      </c>
      <c r="D981" s="89" t="s">
        <v>965</v>
      </c>
      <c r="E981" s="90" t="s">
        <v>3</v>
      </c>
      <c r="F981" s="67" t="s">
        <v>76</v>
      </c>
      <c r="G981" s="96">
        <f t="shared" si="76"/>
        <v>0</v>
      </c>
      <c r="H981" s="96">
        <f t="shared" si="77"/>
        <v>0</v>
      </c>
      <c r="I981" s="97">
        <f>+SUMIFS('CUII UE TB'!W:W,'CUII UE TB'!D:D,'Linked UE TB'!C981,'CUII UE TB'!AA:AA,TRUE)</f>
        <v>0</v>
      </c>
    </row>
    <row r="982" spans="2:9">
      <c r="B982" s="70" t="s">
        <v>921</v>
      </c>
      <c r="C982" s="76">
        <v>271045</v>
      </c>
      <c r="D982" s="89" t="s">
        <v>966</v>
      </c>
      <c r="E982" s="90" t="s">
        <v>3</v>
      </c>
      <c r="F982" s="67" t="s">
        <v>76</v>
      </c>
      <c r="G982" s="96">
        <f t="shared" si="76"/>
        <v>0</v>
      </c>
      <c r="H982" s="96">
        <f t="shared" si="77"/>
        <v>0</v>
      </c>
      <c r="I982" s="97">
        <f>+SUMIFS('CUII UE TB'!W:W,'CUII UE TB'!D:D,'Linked UE TB'!C982,'CUII UE TB'!AA:AA,TRUE)</f>
        <v>0</v>
      </c>
    </row>
    <row r="983" spans="2:9">
      <c r="B983" s="70" t="s">
        <v>921</v>
      </c>
      <c r="C983" s="76">
        <v>271046</v>
      </c>
      <c r="D983" s="89" t="s">
        <v>967</v>
      </c>
      <c r="E983" s="90" t="s">
        <v>3</v>
      </c>
      <c r="F983" s="67" t="s">
        <v>76</v>
      </c>
      <c r="G983" s="96">
        <f t="shared" si="76"/>
        <v>0</v>
      </c>
      <c r="H983" s="96">
        <f t="shared" si="77"/>
        <v>0</v>
      </c>
      <c r="I983" s="97">
        <f>+SUMIFS('CUII UE TB'!W:W,'CUII UE TB'!D:D,'Linked UE TB'!C983,'CUII UE TB'!AA:AA,TRUE)</f>
        <v>0</v>
      </c>
    </row>
    <row r="984" spans="2:9">
      <c r="B984" s="70" t="s">
        <v>921</v>
      </c>
      <c r="C984" s="76">
        <v>271047</v>
      </c>
      <c r="D984" s="89" t="s">
        <v>968</v>
      </c>
      <c r="E984" s="90" t="s">
        <v>3</v>
      </c>
      <c r="F984" s="67" t="s">
        <v>76</v>
      </c>
      <c r="G984" s="96">
        <f t="shared" si="76"/>
        <v>0</v>
      </c>
      <c r="H984" s="96">
        <f t="shared" si="77"/>
        <v>0</v>
      </c>
      <c r="I984" s="97">
        <f>+SUMIFS('CUII UE TB'!W:W,'CUII UE TB'!D:D,'Linked UE TB'!C984,'CUII UE TB'!AA:AA,TRUE)</f>
        <v>0</v>
      </c>
    </row>
    <row r="985" spans="2:9">
      <c r="B985" s="70" t="s">
        <v>921</v>
      </c>
      <c r="C985" s="76">
        <v>271048</v>
      </c>
      <c r="D985" s="89" t="s">
        <v>969</v>
      </c>
      <c r="E985" s="90" t="s">
        <v>3</v>
      </c>
      <c r="F985" s="67" t="s">
        <v>76</v>
      </c>
      <c r="G985" s="96">
        <f t="shared" si="76"/>
        <v>0</v>
      </c>
      <c r="H985" s="96">
        <f t="shared" si="77"/>
        <v>0</v>
      </c>
      <c r="I985" s="97">
        <f>+SUMIFS('CUII UE TB'!W:W,'CUII UE TB'!D:D,'Linked UE TB'!C985,'CUII UE TB'!AA:AA,TRUE)</f>
        <v>0</v>
      </c>
    </row>
    <row r="986" spans="2:9">
      <c r="B986" s="70" t="s">
        <v>921</v>
      </c>
      <c r="C986" s="76">
        <v>271049</v>
      </c>
      <c r="D986" s="89" t="s">
        <v>970</v>
      </c>
      <c r="E986" s="90" t="s">
        <v>3</v>
      </c>
      <c r="F986" s="67" t="s">
        <v>76</v>
      </c>
      <c r="G986" s="96">
        <f t="shared" si="76"/>
        <v>0</v>
      </c>
      <c r="H986" s="96">
        <f t="shared" si="77"/>
        <v>0</v>
      </c>
      <c r="I986" s="97">
        <f>+SUMIFS('CUII UE TB'!W:W,'CUII UE TB'!D:D,'Linked UE TB'!C986,'CUII UE TB'!AA:AA,TRUE)</f>
        <v>0</v>
      </c>
    </row>
    <row r="987" spans="2:9">
      <c r="B987" s="70" t="s">
        <v>921</v>
      </c>
      <c r="C987" s="76">
        <v>271050</v>
      </c>
      <c r="D987" s="89" t="s">
        <v>971</v>
      </c>
      <c r="E987" s="90" t="s">
        <v>3</v>
      </c>
      <c r="F987" s="67" t="s">
        <v>76</v>
      </c>
      <c r="G987" s="96">
        <f t="shared" si="76"/>
        <v>0</v>
      </c>
      <c r="H987" s="96">
        <f t="shared" si="77"/>
        <v>0</v>
      </c>
      <c r="I987" s="97">
        <f>+SUMIFS('CUII UE TB'!W:W,'CUII UE TB'!D:D,'Linked UE TB'!C987,'CUII UE TB'!AA:AA,TRUE)</f>
        <v>0</v>
      </c>
    </row>
    <row r="988" spans="2:9">
      <c r="B988" s="70" t="s">
        <v>921</v>
      </c>
      <c r="C988" s="76">
        <v>271051</v>
      </c>
      <c r="D988" s="89" t="s">
        <v>972</v>
      </c>
      <c r="E988" s="90" t="s">
        <v>3</v>
      </c>
      <c r="F988" s="67" t="s">
        <v>76</v>
      </c>
      <c r="G988" s="96">
        <f t="shared" si="76"/>
        <v>0</v>
      </c>
      <c r="H988" s="96">
        <f t="shared" si="77"/>
        <v>0</v>
      </c>
      <c r="I988" s="97">
        <f>+SUMIFS('CUII UE TB'!W:W,'CUII UE TB'!D:D,'Linked UE TB'!C988,'CUII UE TB'!AA:AA,TRUE)</f>
        <v>0</v>
      </c>
    </row>
    <row r="989" spans="2:9">
      <c r="B989" s="70" t="s">
        <v>921</v>
      </c>
      <c r="C989" s="76">
        <v>271052</v>
      </c>
      <c r="D989" s="89" t="s">
        <v>973</v>
      </c>
      <c r="E989" s="90" t="s">
        <v>108</v>
      </c>
      <c r="F989" s="67" t="s">
        <v>109</v>
      </c>
      <c r="G989" s="96">
        <f t="shared" si="76"/>
        <v>0</v>
      </c>
      <c r="H989" s="96">
        <f t="shared" si="77"/>
        <v>0</v>
      </c>
      <c r="I989" s="97">
        <f>+SUMIFS('CUII UE TB'!W:W,'CUII UE TB'!D:D,'Linked UE TB'!C989,'CUII UE TB'!AA:AA,TRUE)</f>
        <v>0</v>
      </c>
    </row>
    <row r="990" spans="2:9">
      <c r="B990" s="70" t="s">
        <v>921</v>
      </c>
      <c r="C990" s="76">
        <v>271053</v>
      </c>
      <c r="D990" s="89" t="s">
        <v>974</v>
      </c>
      <c r="E990" s="90" t="s">
        <v>3</v>
      </c>
      <c r="F990" s="67" t="s">
        <v>76</v>
      </c>
      <c r="G990" s="96">
        <f t="shared" si="76"/>
        <v>0</v>
      </c>
      <c r="H990" s="96">
        <f t="shared" si="77"/>
        <v>0</v>
      </c>
      <c r="I990" s="97">
        <f>+SUMIFS('CUII UE TB'!W:W,'CUII UE TB'!D:D,'Linked UE TB'!C990,'CUII UE TB'!AA:AA,TRUE)</f>
        <v>0</v>
      </c>
    </row>
    <row r="991" spans="2:9">
      <c r="B991" s="70" t="s">
        <v>921</v>
      </c>
      <c r="C991" s="76">
        <v>271054</v>
      </c>
      <c r="D991" s="89" t="s">
        <v>975</v>
      </c>
      <c r="E991" s="90" t="s">
        <v>3</v>
      </c>
      <c r="F991" s="67" t="s">
        <v>76</v>
      </c>
      <c r="G991" s="96">
        <f t="shared" si="76"/>
        <v>0</v>
      </c>
      <c r="H991" s="96">
        <f t="shared" si="77"/>
        <v>0</v>
      </c>
      <c r="I991" s="97">
        <f>+SUMIFS('CUII UE TB'!W:W,'CUII UE TB'!D:D,'Linked UE TB'!C991,'CUII UE TB'!AA:AA,TRUE)</f>
        <v>0</v>
      </c>
    </row>
    <row r="992" spans="2:9">
      <c r="B992" s="70" t="s">
        <v>921</v>
      </c>
      <c r="C992" s="76">
        <v>271055</v>
      </c>
      <c r="D992" s="89" t="s">
        <v>976</v>
      </c>
      <c r="E992" s="90" t="s">
        <v>3</v>
      </c>
      <c r="F992" s="67" t="s">
        <v>76</v>
      </c>
      <c r="G992" s="96">
        <f t="shared" si="76"/>
        <v>0</v>
      </c>
      <c r="H992" s="96">
        <f t="shared" si="77"/>
        <v>0</v>
      </c>
      <c r="I992" s="97">
        <f>+SUMIFS('CUII UE TB'!W:W,'CUII UE TB'!D:D,'Linked UE TB'!C992,'CUII UE TB'!AA:AA,TRUE)</f>
        <v>0</v>
      </c>
    </row>
    <row r="993" spans="2:9">
      <c r="B993" s="70" t="s">
        <v>921</v>
      </c>
      <c r="C993" s="76">
        <v>271056</v>
      </c>
      <c r="D993" s="89" t="s">
        <v>977</v>
      </c>
      <c r="E993" s="90" t="s">
        <v>3</v>
      </c>
      <c r="F993" s="67" t="s">
        <v>76</v>
      </c>
      <c r="G993" s="96">
        <f t="shared" si="76"/>
        <v>0</v>
      </c>
      <c r="H993" s="96">
        <f t="shared" si="77"/>
        <v>0</v>
      </c>
      <c r="I993" s="97">
        <f>+SUMIFS('CUII UE TB'!W:W,'CUII UE TB'!D:D,'Linked UE TB'!C993,'CUII UE TB'!AA:AA,TRUE)</f>
        <v>0</v>
      </c>
    </row>
    <row r="994" spans="2:9">
      <c r="B994" s="70" t="s">
        <v>921</v>
      </c>
      <c r="C994" s="76">
        <v>271057</v>
      </c>
      <c r="D994" s="89" t="s">
        <v>978</v>
      </c>
      <c r="E994" s="90" t="s">
        <v>3</v>
      </c>
      <c r="F994" s="67" t="s">
        <v>76</v>
      </c>
      <c r="G994" s="96">
        <f t="shared" si="76"/>
        <v>0</v>
      </c>
      <c r="H994" s="96">
        <f t="shared" si="77"/>
        <v>0</v>
      </c>
      <c r="I994" s="97">
        <f>+SUMIFS('CUII UE TB'!W:W,'CUII UE TB'!D:D,'Linked UE TB'!C994,'CUII UE TB'!AA:AA,TRUE)</f>
        <v>0</v>
      </c>
    </row>
    <row r="995" spans="2:9">
      <c r="B995" s="70" t="s">
        <v>921</v>
      </c>
      <c r="C995" s="76">
        <v>271058</v>
      </c>
      <c r="D995" s="89" t="s">
        <v>979</v>
      </c>
      <c r="E995" s="90" t="s">
        <v>108</v>
      </c>
      <c r="F995" s="67" t="s">
        <v>109</v>
      </c>
      <c r="G995" s="96">
        <f t="shared" si="76"/>
        <v>0</v>
      </c>
      <c r="H995" s="96">
        <f t="shared" si="77"/>
        <v>0</v>
      </c>
      <c r="I995" s="97">
        <f>+SUMIFS('CUII UE TB'!W:W,'CUII UE TB'!D:D,'Linked UE TB'!C995,'CUII UE TB'!AA:AA,TRUE)</f>
        <v>0</v>
      </c>
    </row>
    <row r="996" spans="2:9">
      <c r="B996" s="70" t="s">
        <v>921</v>
      </c>
      <c r="C996" s="76">
        <v>271059</v>
      </c>
      <c r="D996" s="89" t="s">
        <v>980</v>
      </c>
      <c r="E996" s="90" t="s">
        <v>108</v>
      </c>
      <c r="F996" s="67" t="s">
        <v>109</v>
      </c>
      <c r="G996" s="96">
        <f t="shared" si="76"/>
        <v>0</v>
      </c>
      <c r="H996" s="96">
        <f t="shared" si="77"/>
        <v>0</v>
      </c>
      <c r="I996" s="97">
        <f>+SUMIFS('CUII UE TB'!W:W,'CUII UE TB'!D:D,'Linked UE TB'!C996,'CUII UE TB'!AA:AA,TRUE)</f>
        <v>0</v>
      </c>
    </row>
    <row r="997" spans="2:9">
      <c r="B997" s="70" t="s">
        <v>921</v>
      </c>
      <c r="C997" s="76">
        <v>271060</v>
      </c>
      <c r="D997" s="89" t="s">
        <v>981</v>
      </c>
      <c r="E997" s="90" t="s">
        <v>108</v>
      </c>
      <c r="F997" s="67" t="s">
        <v>109</v>
      </c>
      <c r="G997" s="96">
        <f t="shared" si="76"/>
        <v>0</v>
      </c>
      <c r="H997" s="96">
        <f t="shared" si="77"/>
        <v>0</v>
      </c>
      <c r="I997" s="97">
        <f>+SUMIFS('CUII UE TB'!W:W,'CUII UE TB'!D:D,'Linked UE TB'!C997,'CUII UE TB'!AA:AA,TRUE)</f>
        <v>0</v>
      </c>
    </row>
    <row r="998" spans="2:9">
      <c r="B998" s="70" t="s">
        <v>921</v>
      </c>
      <c r="C998" s="76">
        <v>271061</v>
      </c>
      <c r="D998" s="89" t="s">
        <v>982</v>
      </c>
      <c r="E998" s="90" t="s">
        <v>108</v>
      </c>
      <c r="F998" s="67" t="s">
        <v>109</v>
      </c>
      <c r="G998" s="96">
        <f t="shared" si="76"/>
        <v>0</v>
      </c>
      <c r="H998" s="96">
        <f t="shared" si="77"/>
        <v>0</v>
      </c>
      <c r="I998" s="97">
        <f>+SUMIFS('CUII UE TB'!W:W,'CUII UE TB'!D:D,'Linked UE TB'!C998,'CUII UE TB'!AA:AA,TRUE)</f>
        <v>0</v>
      </c>
    </row>
    <row r="999" spans="2:9">
      <c r="B999" s="70" t="s">
        <v>921</v>
      </c>
      <c r="C999" s="76">
        <v>271062</v>
      </c>
      <c r="D999" s="89" t="s">
        <v>983</v>
      </c>
      <c r="E999" s="90" t="s">
        <v>108</v>
      </c>
      <c r="F999" s="67" t="s">
        <v>109</v>
      </c>
      <c r="G999" s="96">
        <f t="shared" si="76"/>
        <v>0</v>
      </c>
      <c r="H999" s="96">
        <f t="shared" si="77"/>
        <v>0</v>
      </c>
      <c r="I999" s="97">
        <f>+SUMIFS('CUII UE TB'!W:W,'CUII UE TB'!D:D,'Linked UE TB'!C999,'CUII UE TB'!AA:AA,TRUE)</f>
        <v>0</v>
      </c>
    </row>
    <row r="1000" spans="2:9">
      <c r="B1000" s="70" t="s">
        <v>921</v>
      </c>
      <c r="C1000" s="76">
        <v>271063</v>
      </c>
      <c r="D1000" s="89" t="s">
        <v>984</v>
      </c>
      <c r="E1000" s="90" t="s">
        <v>108</v>
      </c>
      <c r="F1000" s="67" t="s">
        <v>109</v>
      </c>
      <c r="G1000" s="96">
        <f t="shared" si="76"/>
        <v>0</v>
      </c>
      <c r="H1000" s="96">
        <f t="shared" si="77"/>
        <v>0</v>
      </c>
      <c r="I1000" s="97">
        <f>+SUMIFS('CUII UE TB'!W:W,'CUII UE TB'!D:D,'Linked UE TB'!C1000,'CUII UE TB'!AA:AA,TRUE)</f>
        <v>0</v>
      </c>
    </row>
    <row r="1001" spans="2:9">
      <c r="B1001" s="70" t="s">
        <v>921</v>
      </c>
      <c r="C1001" s="76">
        <v>271064</v>
      </c>
      <c r="D1001" s="89" t="s">
        <v>985</v>
      </c>
      <c r="E1001" s="90" t="s">
        <v>108</v>
      </c>
      <c r="F1001" s="67" t="s">
        <v>109</v>
      </c>
      <c r="G1001" s="96">
        <f t="shared" si="76"/>
        <v>0</v>
      </c>
      <c r="H1001" s="96">
        <f t="shared" si="77"/>
        <v>0</v>
      </c>
      <c r="I1001" s="97">
        <f>+SUMIFS('CUII UE TB'!W:W,'CUII UE TB'!D:D,'Linked UE TB'!C1001,'CUII UE TB'!AA:AA,TRUE)</f>
        <v>0</v>
      </c>
    </row>
    <row r="1002" spans="2:9">
      <c r="B1002" s="70" t="s">
        <v>921</v>
      </c>
      <c r="C1002" s="76">
        <v>271065</v>
      </c>
      <c r="D1002" s="89" t="s">
        <v>986</v>
      </c>
      <c r="E1002" s="90" t="s">
        <v>108</v>
      </c>
      <c r="F1002" s="67" t="s">
        <v>109</v>
      </c>
      <c r="G1002" s="96">
        <f t="shared" ref="G1002:G1017" si="78">IF(E1002="Actual",IF(F1002=G$6,$I1002,0),VLOOKUP($E1002,$F$1755:$L$1761,5,FALSE)*$I1002)</f>
        <v>0</v>
      </c>
      <c r="H1002" s="96">
        <f t="shared" ref="H1002:H1017" si="79">IF(E1002="Actual",IF(F1002=H$6,$I1002,0),VLOOKUP($E1002,$F$1755:$L$1761,6,FALSE)*$I1002)</f>
        <v>0</v>
      </c>
      <c r="I1002" s="97">
        <f>+SUMIFS('CUII UE TB'!W:W,'CUII UE TB'!D:D,'Linked UE TB'!C1002,'CUII UE TB'!AA:AA,TRUE)</f>
        <v>0</v>
      </c>
    </row>
    <row r="1003" spans="2:9">
      <c r="B1003" s="70" t="s">
        <v>921</v>
      </c>
      <c r="C1003" s="76">
        <v>271066</v>
      </c>
      <c r="D1003" s="89" t="s">
        <v>987</v>
      </c>
      <c r="E1003" s="90" t="s">
        <v>108</v>
      </c>
      <c r="F1003" s="67" t="s">
        <v>109</v>
      </c>
      <c r="G1003" s="96">
        <f t="shared" si="78"/>
        <v>0</v>
      </c>
      <c r="H1003" s="96">
        <f t="shared" si="79"/>
        <v>0</v>
      </c>
      <c r="I1003" s="97">
        <f>+SUMIFS('CUII UE TB'!W:W,'CUII UE TB'!D:D,'Linked UE TB'!C1003,'CUII UE TB'!AA:AA,TRUE)</f>
        <v>0</v>
      </c>
    </row>
    <row r="1004" spans="2:9">
      <c r="B1004" s="70" t="s">
        <v>921</v>
      </c>
      <c r="C1004" s="76">
        <v>271067</v>
      </c>
      <c r="D1004" s="89" t="s">
        <v>988</v>
      </c>
      <c r="E1004" s="90" t="s">
        <v>108</v>
      </c>
      <c r="F1004" s="67" t="s">
        <v>109</v>
      </c>
      <c r="G1004" s="96">
        <f t="shared" si="78"/>
        <v>0</v>
      </c>
      <c r="H1004" s="96">
        <f t="shared" si="79"/>
        <v>0</v>
      </c>
      <c r="I1004" s="97">
        <f>+SUMIFS('CUII UE TB'!W:W,'CUII UE TB'!D:D,'Linked UE TB'!C1004,'CUII UE TB'!AA:AA,TRUE)</f>
        <v>0</v>
      </c>
    </row>
    <row r="1005" spans="2:9">
      <c r="B1005" s="70" t="s">
        <v>921</v>
      </c>
      <c r="C1005" s="76">
        <v>271068</v>
      </c>
      <c r="D1005" s="89" t="s">
        <v>989</v>
      </c>
      <c r="E1005" s="90" t="s">
        <v>108</v>
      </c>
      <c r="F1005" s="67" t="s">
        <v>109</v>
      </c>
      <c r="G1005" s="96">
        <f t="shared" si="78"/>
        <v>0</v>
      </c>
      <c r="H1005" s="96">
        <f t="shared" si="79"/>
        <v>0</v>
      </c>
      <c r="I1005" s="97">
        <f>+SUMIFS('CUII UE TB'!W:W,'CUII UE TB'!D:D,'Linked UE TB'!C1005,'CUII UE TB'!AA:AA,TRUE)</f>
        <v>0</v>
      </c>
    </row>
    <row r="1006" spans="2:9">
      <c r="B1006" s="70" t="s">
        <v>921</v>
      </c>
      <c r="C1006" s="76">
        <v>271069</v>
      </c>
      <c r="D1006" s="89" t="s">
        <v>990</v>
      </c>
      <c r="E1006" s="90" t="s">
        <v>108</v>
      </c>
      <c r="F1006" s="67" t="s">
        <v>109</v>
      </c>
      <c r="G1006" s="96">
        <f t="shared" si="78"/>
        <v>0</v>
      </c>
      <c r="H1006" s="96">
        <f t="shared" si="79"/>
        <v>0</v>
      </c>
      <c r="I1006" s="97">
        <f>+SUMIFS('CUII UE TB'!W:W,'CUII UE TB'!D:D,'Linked UE TB'!C1006,'CUII UE TB'!AA:AA,TRUE)</f>
        <v>0</v>
      </c>
    </row>
    <row r="1007" spans="2:9">
      <c r="B1007" s="70" t="s">
        <v>921</v>
      </c>
      <c r="C1007" s="76">
        <v>271070</v>
      </c>
      <c r="D1007" s="89" t="s">
        <v>991</v>
      </c>
      <c r="E1007" s="90" t="s">
        <v>108</v>
      </c>
      <c r="F1007" s="67" t="s">
        <v>109</v>
      </c>
      <c r="G1007" s="96">
        <f t="shared" si="78"/>
        <v>0</v>
      </c>
      <c r="H1007" s="96">
        <f t="shared" si="79"/>
        <v>0</v>
      </c>
      <c r="I1007" s="97">
        <f>+SUMIFS('CUII UE TB'!W:W,'CUII UE TB'!D:D,'Linked UE TB'!C1007,'CUII UE TB'!AA:AA,TRUE)</f>
        <v>0</v>
      </c>
    </row>
    <row r="1008" spans="2:9">
      <c r="B1008" s="70" t="s">
        <v>921</v>
      </c>
      <c r="C1008" s="76">
        <v>271071</v>
      </c>
      <c r="D1008" s="89" t="s">
        <v>992</v>
      </c>
      <c r="E1008" s="90" t="s">
        <v>108</v>
      </c>
      <c r="F1008" s="67" t="s">
        <v>109</v>
      </c>
      <c r="G1008" s="96">
        <f t="shared" si="78"/>
        <v>0</v>
      </c>
      <c r="H1008" s="96">
        <f t="shared" si="79"/>
        <v>0</v>
      </c>
      <c r="I1008" s="97">
        <f>+SUMIFS('CUII UE TB'!W:W,'CUII UE TB'!D:D,'Linked UE TB'!C1008,'CUII UE TB'!AA:AA,TRUE)</f>
        <v>0</v>
      </c>
    </row>
    <row r="1009" spans="1:9">
      <c r="B1009" s="70" t="s">
        <v>921</v>
      </c>
      <c r="C1009" s="76">
        <v>271072</v>
      </c>
      <c r="D1009" s="89" t="s">
        <v>993</v>
      </c>
      <c r="E1009" s="90" t="s">
        <v>108</v>
      </c>
      <c r="F1009" s="67" t="s">
        <v>109</v>
      </c>
      <c r="G1009" s="96">
        <f t="shared" si="78"/>
        <v>0</v>
      </c>
      <c r="H1009" s="96">
        <f t="shared" si="79"/>
        <v>0</v>
      </c>
      <c r="I1009" s="97">
        <f>+SUMIFS('CUII UE TB'!W:W,'CUII UE TB'!D:D,'Linked UE TB'!C1009,'CUII UE TB'!AA:AA,TRUE)</f>
        <v>0</v>
      </c>
    </row>
    <row r="1010" spans="1:9">
      <c r="B1010" s="70" t="s">
        <v>921</v>
      </c>
      <c r="C1010" s="76">
        <v>271073</v>
      </c>
      <c r="D1010" s="89" t="s">
        <v>994</v>
      </c>
      <c r="E1010" s="90" t="s">
        <v>108</v>
      </c>
      <c r="F1010" s="67" t="s">
        <v>109</v>
      </c>
      <c r="G1010" s="96">
        <f t="shared" si="78"/>
        <v>0</v>
      </c>
      <c r="H1010" s="96">
        <f t="shared" si="79"/>
        <v>0</v>
      </c>
      <c r="I1010" s="97">
        <f>+SUMIFS('CUII UE TB'!W:W,'CUII UE TB'!D:D,'Linked UE TB'!C1010,'CUII UE TB'!AA:AA,TRUE)</f>
        <v>0</v>
      </c>
    </row>
    <row r="1011" spans="1:9">
      <c r="B1011" s="70" t="s">
        <v>921</v>
      </c>
      <c r="C1011" s="76">
        <v>271074</v>
      </c>
      <c r="D1011" s="89" t="s">
        <v>995</v>
      </c>
      <c r="E1011" s="90" t="s">
        <v>108</v>
      </c>
      <c r="F1011" s="67" t="s">
        <v>109</v>
      </c>
      <c r="G1011" s="96">
        <f t="shared" si="78"/>
        <v>0</v>
      </c>
      <c r="H1011" s="96">
        <f t="shared" si="79"/>
        <v>0</v>
      </c>
      <c r="I1011" s="97">
        <f>+SUMIFS('CUII UE TB'!W:W,'CUII UE TB'!D:D,'Linked UE TB'!C1011,'CUII UE TB'!AA:AA,TRUE)</f>
        <v>0</v>
      </c>
    </row>
    <row r="1012" spans="1:9">
      <c r="B1012" s="70" t="s">
        <v>921</v>
      </c>
      <c r="C1012" s="76">
        <v>271075</v>
      </c>
      <c r="D1012" s="89" t="s">
        <v>996</v>
      </c>
      <c r="E1012" s="90" t="s">
        <v>108</v>
      </c>
      <c r="F1012" s="67" t="s">
        <v>109</v>
      </c>
      <c r="G1012" s="96">
        <f t="shared" si="78"/>
        <v>0</v>
      </c>
      <c r="H1012" s="96">
        <f t="shared" si="79"/>
        <v>0</v>
      </c>
      <c r="I1012" s="97">
        <f>+SUMIFS('CUII UE TB'!W:W,'CUII UE TB'!D:D,'Linked UE TB'!C1012,'CUII UE TB'!AA:AA,TRUE)</f>
        <v>0</v>
      </c>
    </row>
    <row r="1013" spans="1:9">
      <c r="B1013" s="70" t="s">
        <v>921</v>
      </c>
      <c r="C1013" s="76">
        <v>271076</v>
      </c>
      <c r="D1013" s="89" t="s">
        <v>997</v>
      </c>
      <c r="E1013" s="90" t="s">
        <v>108</v>
      </c>
      <c r="F1013" s="67" t="s">
        <v>109</v>
      </c>
      <c r="G1013" s="96">
        <f t="shared" si="78"/>
        <v>0</v>
      </c>
      <c r="H1013" s="96">
        <f t="shared" si="79"/>
        <v>0</v>
      </c>
      <c r="I1013" s="97">
        <f>+SUMIFS('CUII UE TB'!W:W,'CUII UE TB'!D:D,'Linked UE TB'!C1013,'CUII UE TB'!AA:AA,TRUE)</f>
        <v>0</v>
      </c>
    </row>
    <row r="1014" spans="1:9">
      <c r="B1014" s="70" t="s">
        <v>921</v>
      </c>
      <c r="C1014" s="76">
        <v>271077</v>
      </c>
      <c r="D1014" s="89" t="s">
        <v>998</v>
      </c>
      <c r="E1014" s="90" t="s">
        <v>108</v>
      </c>
      <c r="F1014" s="67" t="s">
        <v>109</v>
      </c>
      <c r="G1014" s="96">
        <f t="shared" si="78"/>
        <v>0</v>
      </c>
      <c r="H1014" s="96">
        <f t="shared" si="79"/>
        <v>0</v>
      </c>
      <c r="I1014" s="97">
        <f>+SUMIFS('CUII UE TB'!W:W,'CUII UE TB'!D:D,'Linked UE TB'!C1014,'CUII UE TB'!AA:AA,TRUE)</f>
        <v>0</v>
      </c>
    </row>
    <row r="1015" spans="1:9">
      <c r="B1015" s="70" t="s">
        <v>921</v>
      </c>
      <c r="C1015" s="76">
        <v>271078</v>
      </c>
      <c r="D1015" s="89" t="s">
        <v>999</v>
      </c>
      <c r="E1015" s="90" t="s">
        <v>108</v>
      </c>
      <c r="F1015" s="67" t="s">
        <v>109</v>
      </c>
      <c r="G1015" s="96">
        <f t="shared" si="78"/>
        <v>0</v>
      </c>
      <c r="H1015" s="96">
        <f t="shared" si="79"/>
        <v>0</v>
      </c>
      <c r="I1015" s="97">
        <f>+SUMIFS('CUII UE TB'!W:W,'CUII UE TB'!D:D,'Linked UE TB'!C1015,'CUII UE TB'!AA:AA,TRUE)</f>
        <v>0</v>
      </c>
    </row>
    <row r="1016" spans="1:9">
      <c r="B1016" s="70" t="s">
        <v>921</v>
      </c>
      <c r="C1016" s="76">
        <v>271079</v>
      </c>
      <c r="D1016" s="89" t="s">
        <v>1000</v>
      </c>
      <c r="E1016" s="90" t="s">
        <v>108</v>
      </c>
      <c r="F1016" s="67" t="s">
        <v>109</v>
      </c>
      <c r="G1016" s="96">
        <f t="shared" si="78"/>
        <v>0</v>
      </c>
      <c r="H1016" s="96">
        <f t="shared" si="79"/>
        <v>0</v>
      </c>
      <c r="I1016" s="97">
        <f>+SUMIFS('CUII UE TB'!W:W,'CUII UE TB'!D:D,'Linked UE TB'!C1016,'CUII UE TB'!AA:AA,TRUE)</f>
        <v>0</v>
      </c>
    </row>
    <row r="1017" spans="1:9">
      <c r="B1017" s="70" t="s">
        <v>921</v>
      </c>
      <c r="C1017" s="76">
        <v>271999</v>
      </c>
      <c r="D1017" s="89" t="s">
        <v>472</v>
      </c>
      <c r="E1017" s="90" t="s">
        <v>108</v>
      </c>
      <c r="F1017" s="67" t="s">
        <v>109</v>
      </c>
      <c r="G1017" s="96">
        <f t="shared" si="78"/>
        <v>0</v>
      </c>
      <c r="H1017" s="96">
        <f t="shared" si="79"/>
        <v>0</v>
      </c>
      <c r="I1017" s="97">
        <f>+SUMIFS('CUII UE TB'!W:W,'CUII UE TB'!D:D,'Linked UE TB'!C1017,'CUII UE TB'!AA:AA,TRUE)</f>
        <v>0</v>
      </c>
    </row>
    <row r="1018" spans="1:9">
      <c r="A1018" s="70" t="s">
        <v>128</v>
      </c>
      <c r="C1018" s="90" t="s">
        <v>95</v>
      </c>
      <c r="D1018" s="93" t="s">
        <v>920</v>
      </c>
      <c r="E1018" s="90"/>
      <c r="G1018" s="228">
        <f>SUM(G938:G1017)</f>
        <v>-5362946.0495890696</v>
      </c>
      <c r="H1018" s="228">
        <f>SUM(H938:H1017)</f>
        <v>-1228940.3904109311</v>
      </c>
      <c r="I1018" s="229">
        <f>SUM(I938:I1017)</f>
        <v>-6591886.4400000004</v>
      </c>
    </row>
    <row r="1019" spans="1:9">
      <c r="C1019" s="76"/>
      <c r="D1019" s="77"/>
      <c r="E1019" s="90"/>
      <c r="G1019" s="96"/>
      <c r="H1019" s="96"/>
      <c r="I1019" s="97"/>
    </row>
    <row r="1020" spans="1:9">
      <c r="C1020" s="76"/>
      <c r="D1020" s="77" t="s">
        <v>1001</v>
      </c>
      <c r="E1020" s="90"/>
      <c r="G1020" s="96"/>
      <c r="H1020" s="96"/>
      <c r="I1020" s="97"/>
    </row>
    <row r="1021" spans="1:9">
      <c r="B1021" s="70" t="s">
        <v>921</v>
      </c>
      <c r="C1021" s="76">
        <v>272001</v>
      </c>
      <c r="D1021" s="89" t="s">
        <v>1002</v>
      </c>
      <c r="E1021" s="90" t="s">
        <v>108</v>
      </c>
      <c r="F1021" s="67" t="s">
        <v>109</v>
      </c>
      <c r="G1021" s="96">
        <f t="shared" ref="G1021:G1052" si="80">IF(E1021="Actual",IF(F1021=G$6,$I1021,0),VLOOKUP($E1021,$F$1755:$L$1761,5,FALSE)*$I1021)</f>
        <v>0</v>
      </c>
      <c r="H1021" s="96">
        <f t="shared" ref="H1021:H1052" si="81">IF(E1021="Actual",IF(F1021=H$6,$I1021,0),VLOOKUP($E1021,$F$1755:$L$1761,6,FALSE)*$I1021)</f>
        <v>0</v>
      </c>
      <c r="I1021" s="97">
        <f>+SUMIFS('CUII UE TB'!W:W,'CUII UE TB'!D:D,'Linked UE TB'!C1021,'CUII UE TB'!AA:AA,TRUE)</f>
        <v>0</v>
      </c>
    </row>
    <row r="1022" spans="1:9">
      <c r="B1022" s="70" t="s">
        <v>921</v>
      </c>
      <c r="C1022" s="76">
        <v>272002</v>
      </c>
      <c r="D1022" s="89" t="s">
        <v>1003</v>
      </c>
      <c r="E1022" s="90" t="s">
        <v>108</v>
      </c>
      <c r="F1022" s="67" t="s">
        <v>109</v>
      </c>
      <c r="G1022" s="96">
        <f t="shared" si="80"/>
        <v>0</v>
      </c>
      <c r="H1022" s="96">
        <f t="shared" si="81"/>
        <v>0</v>
      </c>
      <c r="I1022" s="97">
        <f>+SUMIFS('CUII UE TB'!W:W,'CUII UE TB'!D:D,'Linked UE TB'!C1022,'CUII UE TB'!AA:AA,TRUE)</f>
        <v>0</v>
      </c>
    </row>
    <row r="1023" spans="1:9">
      <c r="B1023" s="70" t="s">
        <v>921</v>
      </c>
      <c r="C1023" s="76">
        <v>272003</v>
      </c>
      <c r="D1023" s="89" t="s">
        <v>1004</v>
      </c>
      <c r="E1023" s="90" t="s">
        <v>3</v>
      </c>
      <c r="F1023" s="67" t="s">
        <v>2</v>
      </c>
      <c r="G1023" s="96">
        <f t="shared" si="80"/>
        <v>0</v>
      </c>
      <c r="H1023" s="96">
        <f t="shared" si="81"/>
        <v>0</v>
      </c>
      <c r="I1023" s="97">
        <f>+SUMIFS('CUII UE TB'!W:W,'CUII UE TB'!D:D,'Linked UE TB'!C1023,'CUII UE TB'!AA:AA,TRUE)</f>
        <v>0</v>
      </c>
    </row>
    <row r="1024" spans="1:9">
      <c r="B1024" s="70" t="s">
        <v>921</v>
      </c>
      <c r="C1024" s="76">
        <v>272004</v>
      </c>
      <c r="D1024" s="89" t="s">
        <v>1005</v>
      </c>
      <c r="E1024" s="90" t="s">
        <v>3</v>
      </c>
      <c r="F1024" s="67" t="s">
        <v>2</v>
      </c>
      <c r="G1024" s="96">
        <f t="shared" si="80"/>
        <v>0</v>
      </c>
      <c r="H1024" s="96">
        <f t="shared" si="81"/>
        <v>0</v>
      </c>
      <c r="I1024" s="97">
        <f>+SUMIFS('CUII UE TB'!W:W,'CUII UE TB'!D:D,'Linked UE TB'!C1024,'CUII UE TB'!AA:AA,TRUE)</f>
        <v>0</v>
      </c>
    </row>
    <row r="1025" spans="2:9">
      <c r="B1025" s="70" t="s">
        <v>921</v>
      </c>
      <c r="C1025" s="76">
        <v>272005</v>
      </c>
      <c r="D1025" s="89" t="s">
        <v>1006</v>
      </c>
      <c r="E1025" s="90" t="s">
        <v>3</v>
      </c>
      <c r="F1025" s="67" t="s">
        <v>2</v>
      </c>
      <c r="G1025" s="96">
        <f t="shared" si="80"/>
        <v>0</v>
      </c>
      <c r="H1025" s="96">
        <f t="shared" si="81"/>
        <v>0</v>
      </c>
      <c r="I1025" s="97">
        <f>+SUMIFS('CUII UE TB'!W:W,'CUII UE TB'!D:D,'Linked UE TB'!C1025,'CUII UE TB'!AA:AA,TRUE)</f>
        <v>0</v>
      </c>
    </row>
    <row r="1026" spans="2:9">
      <c r="B1026" s="70" t="s">
        <v>921</v>
      </c>
      <c r="C1026" s="76">
        <v>272006</v>
      </c>
      <c r="D1026" s="89" t="s">
        <v>1007</v>
      </c>
      <c r="E1026" s="90" t="s">
        <v>3</v>
      </c>
      <c r="F1026" s="67" t="s">
        <v>76</v>
      </c>
      <c r="G1026" s="96">
        <f t="shared" si="80"/>
        <v>0</v>
      </c>
      <c r="H1026" s="96">
        <f t="shared" si="81"/>
        <v>0</v>
      </c>
      <c r="I1026" s="97">
        <f>+SUMIFS('CUII UE TB'!W:W,'CUII UE TB'!D:D,'Linked UE TB'!C1026,'CUII UE TB'!AA:AA,TRUE)</f>
        <v>0</v>
      </c>
    </row>
    <row r="1027" spans="2:9">
      <c r="B1027" s="70" t="s">
        <v>921</v>
      </c>
      <c r="C1027" s="76">
        <v>272007</v>
      </c>
      <c r="D1027" s="89" t="s">
        <v>1008</v>
      </c>
      <c r="E1027" s="90" t="s">
        <v>3</v>
      </c>
      <c r="F1027" s="67" t="s">
        <v>76</v>
      </c>
      <c r="G1027" s="96">
        <f t="shared" si="80"/>
        <v>0</v>
      </c>
      <c r="H1027" s="96">
        <f t="shared" si="81"/>
        <v>0</v>
      </c>
      <c r="I1027" s="97">
        <f>+SUMIFS('CUII UE TB'!W:W,'CUII UE TB'!D:D,'Linked UE TB'!C1027,'CUII UE TB'!AA:AA,TRUE)</f>
        <v>0</v>
      </c>
    </row>
    <row r="1028" spans="2:9">
      <c r="B1028" s="70" t="s">
        <v>921</v>
      </c>
      <c r="C1028" s="76">
        <v>272008</v>
      </c>
      <c r="D1028" s="89" t="s">
        <v>1009</v>
      </c>
      <c r="E1028" s="90" t="s">
        <v>3</v>
      </c>
      <c r="F1028" s="67" t="s">
        <v>76</v>
      </c>
      <c r="G1028" s="96">
        <f t="shared" si="80"/>
        <v>0</v>
      </c>
      <c r="H1028" s="96">
        <f t="shared" si="81"/>
        <v>0</v>
      </c>
      <c r="I1028" s="97">
        <f>+SUMIFS('CUII UE TB'!W:W,'CUII UE TB'!D:D,'Linked UE TB'!C1028,'CUII UE TB'!AA:AA,TRUE)</f>
        <v>0</v>
      </c>
    </row>
    <row r="1029" spans="2:9">
      <c r="B1029" s="70" t="s">
        <v>921</v>
      </c>
      <c r="C1029" s="76">
        <v>272009</v>
      </c>
      <c r="D1029" s="89" t="s">
        <v>1010</v>
      </c>
      <c r="E1029" s="90" t="s">
        <v>3</v>
      </c>
      <c r="F1029" s="67" t="s">
        <v>76</v>
      </c>
      <c r="G1029" s="96">
        <f t="shared" si="80"/>
        <v>0</v>
      </c>
      <c r="H1029" s="96">
        <f t="shared" si="81"/>
        <v>0</v>
      </c>
      <c r="I1029" s="97">
        <f>+SUMIFS('CUII UE TB'!W:W,'CUII UE TB'!D:D,'Linked UE TB'!C1029,'CUII UE TB'!AA:AA,TRUE)</f>
        <v>0</v>
      </c>
    </row>
    <row r="1030" spans="2:9">
      <c r="B1030" s="70" t="s">
        <v>921</v>
      </c>
      <c r="C1030" s="76">
        <v>272010</v>
      </c>
      <c r="D1030" s="89" t="s">
        <v>1011</v>
      </c>
      <c r="E1030" s="90" t="s">
        <v>3</v>
      </c>
      <c r="F1030" s="67" t="s">
        <v>76</v>
      </c>
      <c r="G1030" s="96">
        <f t="shared" si="80"/>
        <v>0</v>
      </c>
      <c r="H1030" s="96">
        <f t="shared" si="81"/>
        <v>0</v>
      </c>
      <c r="I1030" s="97">
        <f>+SUMIFS('CUII UE TB'!W:W,'CUII UE TB'!D:D,'Linked UE TB'!C1030,'CUII UE TB'!AA:AA,TRUE)</f>
        <v>0</v>
      </c>
    </row>
    <row r="1031" spans="2:9">
      <c r="B1031" s="70" t="s">
        <v>921</v>
      </c>
      <c r="C1031" s="76">
        <v>272011</v>
      </c>
      <c r="D1031" s="89" t="s">
        <v>1012</v>
      </c>
      <c r="E1031" s="90" t="s">
        <v>3</v>
      </c>
      <c r="F1031" s="67" t="s">
        <v>2</v>
      </c>
      <c r="G1031" s="96">
        <f t="shared" si="80"/>
        <v>496982.31000000006</v>
      </c>
      <c r="H1031" s="96">
        <f t="shared" si="81"/>
        <v>0</v>
      </c>
      <c r="I1031" s="97">
        <f>+SUMIFS('CUII UE TB'!W:W,'CUII UE TB'!D:D,'Linked UE TB'!C1031,'CUII UE TB'!AA:AA,TRUE)</f>
        <v>496982.31000000006</v>
      </c>
    </row>
    <row r="1032" spans="2:9">
      <c r="B1032" s="70" t="s">
        <v>921</v>
      </c>
      <c r="C1032" s="76">
        <v>272012</v>
      </c>
      <c r="D1032" s="89" t="s">
        <v>1013</v>
      </c>
      <c r="E1032" s="90" t="s">
        <v>3</v>
      </c>
      <c r="F1032" s="67" t="s">
        <v>76</v>
      </c>
      <c r="G1032" s="96">
        <f t="shared" si="80"/>
        <v>0</v>
      </c>
      <c r="H1032" s="96">
        <f t="shared" si="81"/>
        <v>0</v>
      </c>
      <c r="I1032" s="97">
        <f>+SUMIFS('CUII UE TB'!W:W,'CUII UE TB'!D:D,'Linked UE TB'!C1032,'CUII UE TB'!AA:AA,TRUE)</f>
        <v>0</v>
      </c>
    </row>
    <row r="1033" spans="2:9">
      <c r="B1033" s="70" t="s">
        <v>921</v>
      </c>
      <c r="C1033" s="76">
        <v>272013</v>
      </c>
      <c r="D1033" s="89" t="s">
        <v>1014</v>
      </c>
      <c r="E1033" s="90" t="s">
        <v>3</v>
      </c>
      <c r="F1033" s="67" t="s">
        <v>2</v>
      </c>
      <c r="G1033" s="96">
        <f t="shared" si="80"/>
        <v>0</v>
      </c>
      <c r="H1033" s="96">
        <f t="shared" si="81"/>
        <v>0</v>
      </c>
      <c r="I1033" s="97">
        <f>+SUMIFS('CUII UE TB'!W:W,'CUII UE TB'!D:D,'Linked UE TB'!C1033,'CUII UE TB'!AA:AA,TRUE)</f>
        <v>0</v>
      </c>
    </row>
    <row r="1034" spans="2:9">
      <c r="B1034" s="70" t="s">
        <v>921</v>
      </c>
      <c r="C1034" s="76">
        <v>272014</v>
      </c>
      <c r="D1034" s="89" t="s">
        <v>1015</v>
      </c>
      <c r="E1034" s="90" t="s">
        <v>3</v>
      </c>
      <c r="F1034" s="67" t="s">
        <v>76</v>
      </c>
      <c r="G1034" s="96">
        <f t="shared" si="80"/>
        <v>0</v>
      </c>
      <c r="H1034" s="96">
        <f t="shared" si="81"/>
        <v>0</v>
      </c>
      <c r="I1034" s="97">
        <f>+SUMIFS('CUII UE TB'!W:W,'CUII UE TB'!D:D,'Linked UE TB'!C1034,'CUII UE TB'!AA:AA,TRUE)</f>
        <v>0</v>
      </c>
    </row>
    <row r="1035" spans="2:9">
      <c r="B1035" s="70" t="s">
        <v>921</v>
      </c>
      <c r="C1035" s="76">
        <v>272015</v>
      </c>
      <c r="D1035" s="89" t="s">
        <v>1016</v>
      </c>
      <c r="E1035" s="90" t="s">
        <v>3</v>
      </c>
      <c r="F1035" s="67" t="s">
        <v>76</v>
      </c>
      <c r="G1035" s="96">
        <f t="shared" si="80"/>
        <v>0</v>
      </c>
      <c r="H1035" s="96">
        <f t="shared" si="81"/>
        <v>0</v>
      </c>
      <c r="I1035" s="97">
        <f>+SUMIFS('CUII UE TB'!W:W,'CUII UE TB'!D:D,'Linked UE TB'!C1035,'CUII UE TB'!AA:AA,TRUE)</f>
        <v>0</v>
      </c>
    </row>
    <row r="1036" spans="2:9">
      <c r="B1036" s="70" t="s">
        <v>921</v>
      </c>
      <c r="C1036" s="76">
        <v>272016</v>
      </c>
      <c r="D1036" s="89" t="s">
        <v>1017</v>
      </c>
      <c r="E1036" s="90" t="s">
        <v>3</v>
      </c>
      <c r="F1036" s="67" t="s">
        <v>76</v>
      </c>
      <c r="G1036" s="96">
        <f t="shared" si="80"/>
        <v>0</v>
      </c>
      <c r="H1036" s="96">
        <f t="shared" si="81"/>
        <v>0</v>
      </c>
      <c r="I1036" s="97">
        <f>+SUMIFS('CUII UE TB'!W:W,'CUII UE TB'!D:D,'Linked UE TB'!C1036,'CUII UE TB'!AA:AA,TRUE)</f>
        <v>0</v>
      </c>
    </row>
    <row r="1037" spans="2:9">
      <c r="B1037" s="70" t="s">
        <v>921</v>
      </c>
      <c r="C1037" s="76">
        <v>272017</v>
      </c>
      <c r="D1037" s="89" t="s">
        <v>1018</v>
      </c>
      <c r="E1037" s="90" t="s">
        <v>3</v>
      </c>
      <c r="F1037" s="67" t="s">
        <v>2</v>
      </c>
      <c r="G1037" s="96">
        <f t="shared" si="80"/>
        <v>0</v>
      </c>
      <c r="H1037" s="96">
        <f t="shared" si="81"/>
        <v>0</v>
      </c>
      <c r="I1037" s="97">
        <f>+SUMIFS('CUII UE TB'!W:W,'CUII UE TB'!D:D,'Linked UE TB'!C1037,'CUII UE TB'!AA:AA,TRUE)</f>
        <v>0</v>
      </c>
    </row>
    <row r="1038" spans="2:9">
      <c r="B1038" s="70" t="s">
        <v>921</v>
      </c>
      <c r="C1038" s="76">
        <v>272018</v>
      </c>
      <c r="D1038" s="89" t="s">
        <v>1019</v>
      </c>
      <c r="E1038" s="90" t="s">
        <v>3</v>
      </c>
      <c r="F1038" s="67" t="s">
        <v>2</v>
      </c>
      <c r="G1038" s="96">
        <f t="shared" si="80"/>
        <v>0</v>
      </c>
      <c r="H1038" s="96">
        <f t="shared" si="81"/>
        <v>0</v>
      </c>
      <c r="I1038" s="97">
        <f>+SUMIFS('CUII UE TB'!W:W,'CUII UE TB'!D:D,'Linked UE TB'!C1038,'CUII UE TB'!AA:AA,TRUE)</f>
        <v>0</v>
      </c>
    </row>
    <row r="1039" spans="2:9">
      <c r="B1039" s="70" t="s">
        <v>921</v>
      </c>
      <c r="C1039" s="76">
        <v>272019</v>
      </c>
      <c r="D1039" s="89" t="s">
        <v>1020</v>
      </c>
      <c r="E1039" s="90" t="s">
        <v>3</v>
      </c>
      <c r="F1039" s="67" t="s">
        <v>2</v>
      </c>
      <c r="G1039" s="96">
        <f t="shared" si="80"/>
        <v>0</v>
      </c>
      <c r="H1039" s="96">
        <f t="shared" si="81"/>
        <v>0</v>
      </c>
      <c r="I1039" s="97">
        <f>+SUMIFS('CUII UE TB'!W:W,'CUII UE TB'!D:D,'Linked UE TB'!C1039,'CUII UE TB'!AA:AA,TRUE)</f>
        <v>0</v>
      </c>
    </row>
    <row r="1040" spans="2:9">
      <c r="B1040" s="70" t="s">
        <v>921</v>
      </c>
      <c r="C1040" s="76">
        <v>272020</v>
      </c>
      <c r="D1040" s="89" t="s">
        <v>1021</v>
      </c>
      <c r="E1040" s="90" t="s">
        <v>3</v>
      </c>
      <c r="F1040" s="67" t="s">
        <v>2</v>
      </c>
      <c r="G1040" s="96">
        <f t="shared" si="80"/>
        <v>0</v>
      </c>
      <c r="H1040" s="96">
        <f t="shared" si="81"/>
        <v>0</v>
      </c>
      <c r="I1040" s="97">
        <f>+SUMIFS('CUII UE TB'!W:W,'CUII UE TB'!D:D,'Linked UE TB'!C1040,'CUII UE TB'!AA:AA,TRUE)</f>
        <v>0</v>
      </c>
    </row>
    <row r="1041" spans="2:9">
      <c r="B1041" s="70" t="s">
        <v>921</v>
      </c>
      <c r="C1041" s="76">
        <v>272021</v>
      </c>
      <c r="D1041" s="89" t="s">
        <v>1022</v>
      </c>
      <c r="E1041" s="90" t="s">
        <v>3</v>
      </c>
      <c r="F1041" s="67" t="s">
        <v>2</v>
      </c>
      <c r="G1041" s="96">
        <f t="shared" si="80"/>
        <v>0</v>
      </c>
      <c r="H1041" s="96">
        <f t="shared" si="81"/>
        <v>0</v>
      </c>
      <c r="I1041" s="97">
        <f>+SUMIFS('CUII UE TB'!W:W,'CUII UE TB'!D:D,'Linked UE TB'!C1041,'CUII UE TB'!AA:AA,TRUE)</f>
        <v>0</v>
      </c>
    </row>
    <row r="1042" spans="2:9">
      <c r="B1042" s="70" t="s">
        <v>921</v>
      </c>
      <c r="C1042" s="76">
        <v>272022</v>
      </c>
      <c r="D1042" s="89" t="s">
        <v>1023</v>
      </c>
      <c r="E1042" s="90" t="s">
        <v>3</v>
      </c>
      <c r="F1042" s="67" t="s">
        <v>2</v>
      </c>
      <c r="G1042" s="96">
        <f t="shared" si="80"/>
        <v>0</v>
      </c>
      <c r="H1042" s="96">
        <f t="shared" si="81"/>
        <v>0</v>
      </c>
      <c r="I1042" s="97">
        <f>+SUMIFS('CUII UE TB'!W:W,'CUII UE TB'!D:D,'Linked UE TB'!C1042,'CUII UE TB'!AA:AA,TRUE)</f>
        <v>0</v>
      </c>
    </row>
    <row r="1043" spans="2:9">
      <c r="B1043" s="70" t="s">
        <v>921</v>
      </c>
      <c r="C1043" s="76">
        <v>272023</v>
      </c>
      <c r="D1043" s="89" t="s">
        <v>1024</v>
      </c>
      <c r="E1043" s="90" t="s">
        <v>3</v>
      </c>
      <c r="F1043" s="67" t="s">
        <v>2</v>
      </c>
      <c r="G1043" s="96">
        <f t="shared" si="80"/>
        <v>0</v>
      </c>
      <c r="H1043" s="96">
        <f t="shared" si="81"/>
        <v>0</v>
      </c>
      <c r="I1043" s="97">
        <f>+SUMIFS('CUII UE TB'!W:W,'CUII UE TB'!D:D,'Linked UE TB'!C1043,'CUII UE TB'!AA:AA,TRUE)</f>
        <v>0</v>
      </c>
    </row>
    <row r="1044" spans="2:9">
      <c r="B1044" s="70" t="s">
        <v>921</v>
      </c>
      <c r="C1044" s="76">
        <v>272024</v>
      </c>
      <c r="D1044" s="89" t="s">
        <v>1025</v>
      </c>
      <c r="E1044" s="90" t="s">
        <v>3</v>
      </c>
      <c r="F1044" s="67" t="s">
        <v>2</v>
      </c>
      <c r="G1044" s="96">
        <f t="shared" si="80"/>
        <v>0</v>
      </c>
      <c r="H1044" s="96">
        <f t="shared" si="81"/>
        <v>0</v>
      </c>
      <c r="I1044" s="97">
        <f>+SUMIFS('CUII UE TB'!W:W,'CUII UE TB'!D:D,'Linked UE TB'!C1044,'CUII UE TB'!AA:AA,TRUE)</f>
        <v>0</v>
      </c>
    </row>
    <row r="1045" spans="2:9">
      <c r="B1045" s="70" t="s">
        <v>921</v>
      </c>
      <c r="C1045" s="76">
        <v>272025</v>
      </c>
      <c r="D1045" s="89" t="s">
        <v>1026</v>
      </c>
      <c r="E1045" s="90" t="s">
        <v>3</v>
      </c>
      <c r="F1045" s="67" t="s">
        <v>2</v>
      </c>
      <c r="G1045" s="96">
        <f t="shared" si="80"/>
        <v>0</v>
      </c>
      <c r="H1045" s="96">
        <f t="shared" si="81"/>
        <v>0</v>
      </c>
      <c r="I1045" s="97">
        <f>+SUMIFS('CUII UE TB'!W:W,'CUII UE TB'!D:D,'Linked UE TB'!C1045,'CUII UE TB'!AA:AA,TRUE)</f>
        <v>0</v>
      </c>
    </row>
    <row r="1046" spans="2:9">
      <c r="B1046" s="70" t="s">
        <v>921</v>
      </c>
      <c r="C1046" s="76">
        <v>272026</v>
      </c>
      <c r="D1046" s="89" t="s">
        <v>1027</v>
      </c>
      <c r="E1046" s="90" t="s">
        <v>3</v>
      </c>
      <c r="F1046" s="67" t="s">
        <v>2</v>
      </c>
      <c r="G1046" s="96">
        <f t="shared" si="80"/>
        <v>0</v>
      </c>
      <c r="H1046" s="96">
        <f t="shared" si="81"/>
        <v>0</v>
      </c>
      <c r="I1046" s="97">
        <f>+SUMIFS('CUII UE TB'!W:W,'CUII UE TB'!D:D,'Linked UE TB'!C1046,'CUII UE TB'!AA:AA,TRUE)</f>
        <v>0</v>
      </c>
    </row>
    <row r="1047" spans="2:9">
      <c r="B1047" s="70" t="s">
        <v>921</v>
      </c>
      <c r="C1047" s="76">
        <v>272027</v>
      </c>
      <c r="D1047" s="89" t="s">
        <v>1028</v>
      </c>
      <c r="E1047" s="90" t="s">
        <v>3</v>
      </c>
      <c r="F1047" s="67" t="s">
        <v>2</v>
      </c>
      <c r="G1047" s="96">
        <f t="shared" si="80"/>
        <v>0</v>
      </c>
      <c r="H1047" s="96">
        <f t="shared" si="81"/>
        <v>0</v>
      </c>
      <c r="I1047" s="97">
        <f>+SUMIFS('CUII UE TB'!W:W,'CUII UE TB'!D:D,'Linked UE TB'!C1047,'CUII UE TB'!AA:AA,TRUE)</f>
        <v>0</v>
      </c>
    </row>
    <row r="1048" spans="2:9">
      <c r="B1048" s="70" t="s">
        <v>921</v>
      </c>
      <c r="C1048" s="76">
        <v>272028</v>
      </c>
      <c r="D1048" s="89" t="s">
        <v>1029</v>
      </c>
      <c r="E1048" s="90" t="s">
        <v>3</v>
      </c>
      <c r="F1048" s="67" t="s">
        <v>2</v>
      </c>
      <c r="G1048" s="96">
        <f t="shared" si="80"/>
        <v>0</v>
      </c>
      <c r="H1048" s="96">
        <f t="shared" si="81"/>
        <v>0</v>
      </c>
      <c r="I1048" s="97">
        <f>+SUMIFS('CUII UE TB'!W:W,'CUII UE TB'!D:D,'Linked UE TB'!C1048,'CUII UE TB'!AA:AA,TRUE)</f>
        <v>0</v>
      </c>
    </row>
    <row r="1049" spans="2:9">
      <c r="B1049" s="70" t="s">
        <v>921</v>
      </c>
      <c r="C1049" s="76">
        <v>272029</v>
      </c>
      <c r="D1049" s="89" t="s">
        <v>1030</v>
      </c>
      <c r="E1049" s="90" t="s">
        <v>3</v>
      </c>
      <c r="F1049" s="67" t="s">
        <v>2</v>
      </c>
      <c r="G1049" s="96">
        <f t="shared" si="80"/>
        <v>0</v>
      </c>
      <c r="H1049" s="96">
        <f t="shared" si="81"/>
        <v>0</v>
      </c>
      <c r="I1049" s="97">
        <f>+SUMIFS('CUII UE TB'!W:W,'CUII UE TB'!D:D,'Linked UE TB'!C1049,'CUII UE TB'!AA:AA,TRUE)</f>
        <v>0</v>
      </c>
    </row>
    <row r="1050" spans="2:9">
      <c r="B1050" s="70" t="s">
        <v>921</v>
      </c>
      <c r="C1050" s="76">
        <v>272030</v>
      </c>
      <c r="D1050" s="89" t="s">
        <v>1031</v>
      </c>
      <c r="E1050" s="90" t="s">
        <v>3</v>
      </c>
      <c r="F1050" s="67" t="s">
        <v>2</v>
      </c>
      <c r="G1050" s="96">
        <f t="shared" si="80"/>
        <v>0</v>
      </c>
      <c r="H1050" s="96">
        <f t="shared" si="81"/>
        <v>0</v>
      </c>
      <c r="I1050" s="97">
        <f>+SUMIFS('CUII UE TB'!W:W,'CUII UE TB'!D:D,'Linked UE TB'!C1050,'CUII UE TB'!AA:AA,TRUE)</f>
        <v>0</v>
      </c>
    </row>
    <row r="1051" spans="2:9">
      <c r="B1051" s="70" t="s">
        <v>921</v>
      </c>
      <c r="C1051" s="76">
        <v>272031</v>
      </c>
      <c r="D1051" s="89" t="s">
        <v>1032</v>
      </c>
      <c r="E1051" s="90" t="s">
        <v>3</v>
      </c>
      <c r="F1051" s="67" t="s">
        <v>2</v>
      </c>
      <c r="G1051" s="96">
        <f t="shared" si="80"/>
        <v>0</v>
      </c>
      <c r="H1051" s="96">
        <f t="shared" si="81"/>
        <v>0</v>
      </c>
      <c r="I1051" s="97">
        <f>+SUMIFS('CUII UE TB'!W:W,'CUII UE TB'!D:D,'Linked UE TB'!C1051,'CUII UE TB'!AA:AA,TRUE)</f>
        <v>0</v>
      </c>
    </row>
    <row r="1052" spans="2:9">
      <c r="B1052" s="70" t="s">
        <v>921</v>
      </c>
      <c r="C1052" s="76">
        <v>272032</v>
      </c>
      <c r="D1052" s="89" t="s">
        <v>1033</v>
      </c>
      <c r="E1052" s="90" t="s">
        <v>108</v>
      </c>
      <c r="F1052" s="67" t="s">
        <v>109</v>
      </c>
      <c r="G1052" s="96">
        <f t="shared" si="80"/>
        <v>0</v>
      </c>
      <c r="H1052" s="96">
        <f t="shared" si="81"/>
        <v>0</v>
      </c>
      <c r="I1052" s="97">
        <f>+SUMIFS('CUII UE TB'!W:W,'CUII UE TB'!D:D,'Linked UE TB'!C1052,'CUII UE TB'!AA:AA,TRUE)</f>
        <v>0</v>
      </c>
    </row>
    <row r="1053" spans="2:9">
      <c r="B1053" s="70" t="s">
        <v>921</v>
      </c>
      <c r="C1053" s="76">
        <v>272033</v>
      </c>
      <c r="D1053" s="89" t="s">
        <v>1034</v>
      </c>
      <c r="E1053" s="90" t="s">
        <v>108</v>
      </c>
      <c r="F1053" s="67" t="s">
        <v>109</v>
      </c>
      <c r="G1053" s="96">
        <f t="shared" ref="G1053:G1084" si="82">IF(E1053="Actual",IF(F1053=G$6,$I1053,0),VLOOKUP($E1053,$F$1755:$L$1761,5,FALSE)*$I1053)</f>
        <v>0</v>
      </c>
      <c r="H1053" s="96">
        <f t="shared" ref="H1053:H1084" si="83">IF(E1053="Actual",IF(F1053=H$6,$I1053,0),VLOOKUP($E1053,$F$1755:$L$1761,6,FALSE)*$I1053)</f>
        <v>0</v>
      </c>
      <c r="I1053" s="97">
        <f>+SUMIFS('CUII UE TB'!W:W,'CUII UE TB'!D:D,'Linked UE TB'!C1053,'CUII UE TB'!AA:AA,TRUE)</f>
        <v>0</v>
      </c>
    </row>
    <row r="1054" spans="2:9">
      <c r="B1054" s="70" t="s">
        <v>921</v>
      </c>
      <c r="C1054" s="76">
        <v>272034</v>
      </c>
      <c r="D1054" s="89" t="s">
        <v>1035</v>
      </c>
      <c r="E1054" s="90" t="s">
        <v>108</v>
      </c>
      <c r="F1054" s="67" t="s">
        <v>109</v>
      </c>
      <c r="G1054" s="96">
        <f t="shared" si="82"/>
        <v>0</v>
      </c>
      <c r="H1054" s="96">
        <f t="shared" si="83"/>
        <v>0</v>
      </c>
      <c r="I1054" s="97">
        <f>+SUMIFS('CUII UE TB'!W:W,'CUII UE TB'!D:D,'Linked UE TB'!C1054,'CUII UE TB'!AA:AA,TRUE)</f>
        <v>0</v>
      </c>
    </row>
    <row r="1055" spans="2:9">
      <c r="B1055" s="70" t="s">
        <v>921</v>
      </c>
      <c r="C1055" s="76">
        <v>272035</v>
      </c>
      <c r="D1055" s="89" t="s">
        <v>1036</v>
      </c>
      <c r="E1055" s="90" t="s">
        <v>108</v>
      </c>
      <c r="F1055" s="67" t="s">
        <v>109</v>
      </c>
      <c r="G1055" s="96">
        <f t="shared" si="82"/>
        <v>487010.27270171081</v>
      </c>
      <c r="H1055" s="96">
        <f t="shared" si="83"/>
        <v>321857.1772982892</v>
      </c>
      <c r="I1055" s="97">
        <f>+SUMIFS('CUII UE TB'!W:W,'CUII UE TB'!D:D,'Linked UE TB'!C1055,'CUII UE TB'!AA:AA,TRUE)</f>
        <v>808867.45000000007</v>
      </c>
    </row>
    <row r="1056" spans="2:9">
      <c r="B1056" s="70" t="s">
        <v>921</v>
      </c>
      <c r="C1056" s="76">
        <v>272036</v>
      </c>
      <c r="D1056" s="89" t="s">
        <v>1037</v>
      </c>
      <c r="E1056" s="90" t="s">
        <v>108</v>
      </c>
      <c r="F1056" s="67" t="s">
        <v>109</v>
      </c>
      <c r="G1056" s="96">
        <f t="shared" si="82"/>
        <v>39742.251580147924</v>
      </c>
      <c r="H1056" s="96">
        <f t="shared" si="83"/>
        <v>26265.008419852067</v>
      </c>
      <c r="I1056" s="97">
        <f>+SUMIFS('CUII UE TB'!W:W,'CUII UE TB'!D:D,'Linked UE TB'!C1056,'CUII UE TB'!AA:AA,TRUE)</f>
        <v>66007.259999999995</v>
      </c>
    </row>
    <row r="1057" spans="2:9">
      <c r="B1057" s="70" t="s">
        <v>921</v>
      </c>
      <c r="C1057" s="76">
        <v>272037</v>
      </c>
      <c r="D1057" s="89" t="s">
        <v>1038</v>
      </c>
      <c r="E1057" s="90" t="s">
        <v>108</v>
      </c>
      <c r="F1057" s="67" t="s">
        <v>109</v>
      </c>
      <c r="G1057" s="96">
        <f t="shared" si="82"/>
        <v>0</v>
      </c>
      <c r="H1057" s="96">
        <f t="shared" si="83"/>
        <v>0</v>
      </c>
      <c r="I1057" s="97">
        <f>+SUMIFS('CUII UE TB'!W:W,'CUII UE TB'!D:D,'Linked UE TB'!C1057,'CUII UE TB'!AA:AA,TRUE)</f>
        <v>0</v>
      </c>
    </row>
    <row r="1058" spans="2:9">
      <c r="B1058" s="70" t="s">
        <v>921</v>
      </c>
      <c r="C1058" s="76">
        <v>272038</v>
      </c>
      <c r="D1058" s="89" t="s">
        <v>1039</v>
      </c>
      <c r="E1058" s="90" t="s">
        <v>108</v>
      </c>
      <c r="F1058" s="67" t="s">
        <v>109</v>
      </c>
      <c r="G1058" s="96">
        <f t="shared" si="82"/>
        <v>0</v>
      </c>
      <c r="H1058" s="96">
        <f t="shared" si="83"/>
        <v>0</v>
      </c>
      <c r="I1058" s="97">
        <f>+SUMIFS('CUII UE TB'!W:W,'CUII UE TB'!D:D,'Linked UE TB'!C1058,'CUII UE TB'!AA:AA,TRUE)</f>
        <v>0</v>
      </c>
    </row>
    <row r="1059" spans="2:9">
      <c r="B1059" s="70" t="s">
        <v>921</v>
      </c>
      <c r="C1059" s="76">
        <v>272039</v>
      </c>
      <c r="D1059" s="89" t="s">
        <v>1040</v>
      </c>
      <c r="E1059" s="90" t="s">
        <v>108</v>
      </c>
      <c r="F1059" s="67" t="s">
        <v>109</v>
      </c>
      <c r="G1059" s="96">
        <f t="shared" si="82"/>
        <v>0</v>
      </c>
      <c r="H1059" s="96">
        <f t="shared" si="83"/>
        <v>0</v>
      </c>
      <c r="I1059" s="97">
        <f>+SUMIFS('CUII UE TB'!W:W,'CUII UE TB'!D:D,'Linked UE TB'!C1059,'CUII UE TB'!AA:AA,TRUE)</f>
        <v>0</v>
      </c>
    </row>
    <row r="1060" spans="2:9">
      <c r="B1060" s="70" t="s">
        <v>921</v>
      </c>
      <c r="C1060" s="76">
        <v>272040</v>
      </c>
      <c r="D1060" s="89" t="s">
        <v>1041</v>
      </c>
      <c r="E1060" s="90" t="s">
        <v>108</v>
      </c>
      <c r="F1060" s="67" t="s">
        <v>109</v>
      </c>
      <c r="G1060" s="96">
        <f t="shared" si="82"/>
        <v>43.856169837953829</v>
      </c>
      <c r="H1060" s="96">
        <f t="shared" si="83"/>
        <v>28.983830162046196</v>
      </c>
      <c r="I1060" s="97">
        <f>+SUMIFS('CUII UE TB'!W:W,'CUII UE TB'!D:D,'Linked UE TB'!C1060,'CUII UE TB'!AA:AA,TRUE)</f>
        <v>72.840000000000032</v>
      </c>
    </row>
    <row r="1061" spans="2:9">
      <c r="B1061" s="70" t="s">
        <v>921</v>
      </c>
      <c r="C1061" s="76">
        <v>272041</v>
      </c>
      <c r="D1061" s="89" t="s">
        <v>1042</v>
      </c>
      <c r="E1061" s="90" t="s">
        <v>108</v>
      </c>
      <c r="F1061" s="67" t="s">
        <v>109</v>
      </c>
      <c r="G1061" s="96">
        <f t="shared" si="82"/>
        <v>0</v>
      </c>
      <c r="H1061" s="96">
        <f t="shared" si="83"/>
        <v>0</v>
      </c>
      <c r="I1061" s="97">
        <f>+SUMIFS('CUII UE TB'!W:W,'CUII UE TB'!D:D,'Linked UE TB'!C1061,'CUII UE TB'!AA:AA,TRUE)</f>
        <v>0</v>
      </c>
    </row>
    <row r="1062" spans="2:9">
      <c r="B1062" s="70" t="s">
        <v>921</v>
      </c>
      <c r="C1062" s="76">
        <v>272042</v>
      </c>
      <c r="D1062" s="89" t="s">
        <v>1043</v>
      </c>
      <c r="E1062" s="90" t="s">
        <v>3</v>
      </c>
      <c r="F1062" s="67" t="s">
        <v>76</v>
      </c>
      <c r="G1062" s="96">
        <f t="shared" si="82"/>
        <v>0</v>
      </c>
      <c r="H1062" s="96">
        <f t="shared" si="83"/>
        <v>0</v>
      </c>
      <c r="I1062" s="97">
        <f>+SUMIFS('CUII UE TB'!W:W,'CUII UE TB'!D:D,'Linked UE TB'!C1062,'CUII UE TB'!AA:AA,TRUE)</f>
        <v>0</v>
      </c>
    </row>
    <row r="1063" spans="2:9">
      <c r="B1063" s="70" t="s">
        <v>921</v>
      </c>
      <c r="C1063" s="76">
        <v>272043</v>
      </c>
      <c r="D1063" s="89" t="s">
        <v>1044</v>
      </c>
      <c r="E1063" s="90" t="s">
        <v>3</v>
      </c>
      <c r="F1063" s="67" t="s">
        <v>76</v>
      </c>
      <c r="G1063" s="96">
        <f t="shared" si="82"/>
        <v>0</v>
      </c>
      <c r="H1063" s="96">
        <f t="shared" si="83"/>
        <v>0</v>
      </c>
      <c r="I1063" s="97">
        <f>+SUMIFS('CUII UE TB'!W:W,'CUII UE TB'!D:D,'Linked UE TB'!C1063,'CUII UE TB'!AA:AA,TRUE)</f>
        <v>0</v>
      </c>
    </row>
    <row r="1064" spans="2:9">
      <c r="B1064" s="70" t="s">
        <v>921</v>
      </c>
      <c r="C1064" s="76">
        <v>272044</v>
      </c>
      <c r="D1064" s="89" t="s">
        <v>1045</v>
      </c>
      <c r="E1064" s="90" t="s">
        <v>3</v>
      </c>
      <c r="F1064" s="67" t="s">
        <v>76</v>
      </c>
      <c r="G1064" s="96">
        <f t="shared" si="82"/>
        <v>0</v>
      </c>
      <c r="H1064" s="96">
        <f t="shared" si="83"/>
        <v>0</v>
      </c>
      <c r="I1064" s="97">
        <f>+SUMIFS('CUII UE TB'!W:W,'CUII UE TB'!D:D,'Linked UE TB'!C1064,'CUII UE TB'!AA:AA,TRUE)</f>
        <v>0</v>
      </c>
    </row>
    <row r="1065" spans="2:9">
      <c r="B1065" s="70" t="s">
        <v>921</v>
      </c>
      <c r="C1065" s="76">
        <v>272045</v>
      </c>
      <c r="D1065" s="89" t="s">
        <v>1046</v>
      </c>
      <c r="E1065" s="90" t="s">
        <v>3</v>
      </c>
      <c r="F1065" s="67" t="s">
        <v>76</v>
      </c>
      <c r="G1065" s="96">
        <f t="shared" si="82"/>
        <v>0</v>
      </c>
      <c r="H1065" s="96">
        <f t="shared" si="83"/>
        <v>0</v>
      </c>
      <c r="I1065" s="97">
        <f>+SUMIFS('CUII UE TB'!W:W,'CUII UE TB'!D:D,'Linked UE TB'!C1065,'CUII UE TB'!AA:AA,TRUE)</f>
        <v>0</v>
      </c>
    </row>
    <row r="1066" spans="2:9">
      <c r="B1066" s="70" t="s">
        <v>921</v>
      </c>
      <c r="C1066" s="76">
        <v>272046</v>
      </c>
      <c r="D1066" s="89" t="s">
        <v>1047</v>
      </c>
      <c r="E1066" s="90" t="s">
        <v>3</v>
      </c>
      <c r="F1066" s="67" t="s">
        <v>76</v>
      </c>
      <c r="G1066" s="96">
        <f t="shared" si="82"/>
        <v>0</v>
      </c>
      <c r="H1066" s="96">
        <f t="shared" si="83"/>
        <v>0</v>
      </c>
      <c r="I1066" s="97">
        <f>+SUMIFS('CUII UE TB'!W:W,'CUII UE TB'!D:D,'Linked UE TB'!C1066,'CUII UE TB'!AA:AA,TRUE)</f>
        <v>0</v>
      </c>
    </row>
    <row r="1067" spans="2:9">
      <c r="B1067" s="70" t="s">
        <v>921</v>
      </c>
      <c r="C1067" s="76">
        <v>272047</v>
      </c>
      <c r="D1067" s="89" t="s">
        <v>1048</v>
      </c>
      <c r="E1067" s="90" t="s">
        <v>3</v>
      </c>
      <c r="F1067" s="67" t="s">
        <v>76</v>
      </c>
      <c r="G1067" s="96">
        <f t="shared" si="82"/>
        <v>0</v>
      </c>
      <c r="H1067" s="96">
        <f t="shared" si="83"/>
        <v>0</v>
      </c>
      <c r="I1067" s="97">
        <f>+SUMIFS('CUII UE TB'!W:W,'CUII UE TB'!D:D,'Linked UE TB'!C1067,'CUII UE TB'!AA:AA,TRUE)</f>
        <v>0</v>
      </c>
    </row>
    <row r="1068" spans="2:9">
      <c r="B1068" s="70" t="s">
        <v>921</v>
      </c>
      <c r="C1068" s="76">
        <v>272048</v>
      </c>
      <c r="D1068" s="89" t="s">
        <v>1049</v>
      </c>
      <c r="E1068" s="90" t="s">
        <v>3</v>
      </c>
      <c r="F1068" s="67" t="s">
        <v>76</v>
      </c>
      <c r="G1068" s="96">
        <f t="shared" si="82"/>
        <v>0</v>
      </c>
      <c r="H1068" s="96">
        <f t="shared" si="83"/>
        <v>0</v>
      </c>
      <c r="I1068" s="97">
        <f>+SUMIFS('CUII UE TB'!W:W,'CUII UE TB'!D:D,'Linked UE TB'!C1068,'CUII UE TB'!AA:AA,TRUE)</f>
        <v>0</v>
      </c>
    </row>
    <row r="1069" spans="2:9">
      <c r="B1069" s="70" t="s">
        <v>921</v>
      </c>
      <c r="C1069" s="76">
        <v>272049</v>
      </c>
      <c r="D1069" s="89" t="s">
        <v>1050</v>
      </c>
      <c r="E1069" s="90" t="s">
        <v>3</v>
      </c>
      <c r="F1069" s="67" t="s">
        <v>76</v>
      </c>
      <c r="G1069" s="96">
        <f t="shared" si="82"/>
        <v>0</v>
      </c>
      <c r="H1069" s="96">
        <f t="shared" si="83"/>
        <v>0</v>
      </c>
      <c r="I1069" s="97">
        <f>+SUMIFS('CUII UE TB'!W:W,'CUII UE TB'!D:D,'Linked UE TB'!C1069,'CUII UE TB'!AA:AA,TRUE)</f>
        <v>0</v>
      </c>
    </row>
    <row r="1070" spans="2:9">
      <c r="B1070" s="70" t="s">
        <v>921</v>
      </c>
      <c r="C1070" s="76">
        <v>272050</v>
      </c>
      <c r="D1070" s="89" t="s">
        <v>1051</v>
      </c>
      <c r="E1070" s="90" t="s">
        <v>3</v>
      </c>
      <c r="F1070" s="67" t="s">
        <v>76</v>
      </c>
      <c r="G1070" s="96">
        <f t="shared" si="82"/>
        <v>0</v>
      </c>
      <c r="H1070" s="96">
        <f t="shared" si="83"/>
        <v>0</v>
      </c>
      <c r="I1070" s="97">
        <f>+SUMIFS('CUII UE TB'!W:W,'CUII UE TB'!D:D,'Linked UE TB'!C1070,'CUII UE TB'!AA:AA,TRUE)</f>
        <v>0</v>
      </c>
    </row>
    <row r="1071" spans="2:9">
      <c r="B1071" s="70" t="s">
        <v>921</v>
      </c>
      <c r="C1071" s="76">
        <v>272051</v>
      </c>
      <c r="D1071" s="89" t="s">
        <v>1052</v>
      </c>
      <c r="E1071" s="90" t="s">
        <v>3</v>
      </c>
      <c r="F1071" s="67" t="s">
        <v>76</v>
      </c>
      <c r="G1071" s="96">
        <f t="shared" si="82"/>
        <v>0</v>
      </c>
      <c r="H1071" s="96">
        <f t="shared" si="83"/>
        <v>0</v>
      </c>
      <c r="I1071" s="97">
        <f>+SUMIFS('CUII UE TB'!W:W,'CUII UE TB'!D:D,'Linked UE TB'!C1071,'CUII UE TB'!AA:AA,TRUE)</f>
        <v>0</v>
      </c>
    </row>
    <row r="1072" spans="2:9">
      <c r="B1072" s="70" t="s">
        <v>921</v>
      </c>
      <c r="C1072" s="76">
        <v>272052</v>
      </c>
      <c r="D1072" s="89" t="s">
        <v>1053</v>
      </c>
      <c r="E1072" s="90" t="s">
        <v>108</v>
      </c>
      <c r="F1072" s="67" t="s">
        <v>109</v>
      </c>
      <c r="G1072" s="96">
        <f t="shared" si="82"/>
        <v>0</v>
      </c>
      <c r="H1072" s="96">
        <f t="shared" si="83"/>
        <v>0</v>
      </c>
      <c r="I1072" s="97">
        <f>+SUMIFS('CUII UE TB'!W:W,'CUII UE TB'!D:D,'Linked UE TB'!C1072,'CUII UE TB'!AA:AA,TRUE)</f>
        <v>0</v>
      </c>
    </row>
    <row r="1073" spans="2:9">
      <c r="B1073" s="70" t="s">
        <v>921</v>
      </c>
      <c r="C1073" s="76">
        <v>272053</v>
      </c>
      <c r="D1073" s="89" t="s">
        <v>1054</v>
      </c>
      <c r="E1073" s="90" t="s">
        <v>3</v>
      </c>
      <c r="F1073" s="67" t="s">
        <v>76</v>
      </c>
      <c r="G1073" s="96">
        <f t="shared" si="82"/>
        <v>0</v>
      </c>
      <c r="H1073" s="96">
        <f t="shared" si="83"/>
        <v>0</v>
      </c>
      <c r="I1073" s="97">
        <f>+SUMIFS('CUII UE TB'!W:W,'CUII UE TB'!D:D,'Linked UE TB'!C1073,'CUII UE TB'!AA:AA,TRUE)</f>
        <v>0</v>
      </c>
    </row>
    <row r="1074" spans="2:9">
      <c r="B1074" s="70" t="s">
        <v>921</v>
      </c>
      <c r="C1074" s="76">
        <v>272054</v>
      </c>
      <c r="D1074" s="89" t="s">
        <v>1055</v>
      </c>
      <c r="E1074" s="90" t="s">
        <v>3</v>
      </c>
      <c r="F1074" s="67" t="s">
        <v>76</v>
      </c>
      <c r="G1074" s="96">
        <f t="shared" si="82"/>
        <v>0</v>
      </c>
      <c r="H1074" s="96">
        <f t="shared" si="83"/>
        <v>0</v>
      </c>
      <c r="I1074" s="97">
        <f>+SUMIFS('CUII UE TB'!W:W,'CUII UE TB'!D:D,'Linked UE TB'!C1074,'CUII UE TB'!AA:AA,TRUE)</f>
        <v>0</v>
      </c>
    </row>
    <row r="1075" spans="2:9">
      <c r="B1075" s="70" t="s">
        <v>921</v>
      </c>
      <c r="C1075" s="76">
        <v>272055</v>
      </c>
      <c r="D1075" s="89" t="s">
        <v>1056</v>
      </c>
      <c r="E1075" s="90" t="s">
        <v>3</v>
      </c>
      <c r="F1075" s="67" t="s">
        <v>76</v>
      </c>
      <c r="G1075" s="96">
        <f t="shared" si="82"/>
        <v>0</v>
      </c>
      <c r="H1075" s="96">
        <f t="shared" si="83"/>
        <v>0</v>
      </c>
      <c r="I1075" s="97">
        <f>+SUMIFS('CUII UE TB'!W:W,'CUII UE TB'!D:D,'Linked UE TB'!C1075,'CUII UE TB'!AA:AA,TRUE)</f>
        <v>0</v>
      </c>
    </row>
    <row r="1076" spans="2:9">
      <c r="B1076" s="70" t="s">
        <v>921</v>
      </c>
      <c r="C1076" s="76">
        <v>272056</v>
      </c>
      <c r="D1076" s="89" t="s">
        <v>1057</v>
      </c>
      <c r="E1076" s="90" t="s">
        <v>3</v>
      </c>
      <c r="F1076" s="67" t="s">
        <v>76</v>
      </c>
      <c r="G1076" s="96">
        <f t="shared" si="82"/>
        <v>0</v>
      </c>
      <c r="H1076" s="96">
        <f t="shared" si="83"/>
        <v>0</v>
      </c>
      <c r="I1076" s="97">
        <f>+SUMIFS('CUII UE TB'!W:W,'CUII UE TB'!D:D,'Linked UE TB'!C1076,'CUII UE TB'!AA:AA,TRUE)</f>
        <v>0</v>
      </c>
    </row>
    <row r="1077" spans="2:9">
      <c r="B1077" s="70" t="s">
        <v>921</v>
      </c>
      <c r="C1077" s="76">
        <v>272057</v>
      </c>
      <c r="D1077" s="89" t="s">
        <v>1058</v>
      </c>
      <c r="E1077" s="90" t="s">
        <v>3</v>
      </c>
      <c r="F1077" s="67" t="s">
        <v>76</v>
      </c>
      <c r="G1077" s="96">
        <f t="shared" si="82"/>
        <v>0</v>
      </c>
      <c r="H1077" s="96">
        <f t="shared" si="83"/>
        <v>0</v>
      </c>
      <c r="I1077" s="97">
        <f>+SUMIFS('CUII UE TB'!W:W,'CUII UE TB'!D:D,'Linked UE TB'!C1077,'CUII UE TB'!AA:AA,TRUE)</f>
        <v>0</v>
      </c>
    </row>
    <row r="1078" spans="2:9">
      <c r="B1078" s="70" t="s">
        <v>921</v>
      </c>
      <c r="C1078" s="76">
        <v>272058</v>
      </c>
      <c r="D1078" s="89" t="s">
        <v>1059</v>
      </c>
      <c r="E1078" s="90" t="s">
        <v>108</v>
      </c>
      <c r="F1078" s="67" t="s">
        <v>109</v>
      </c>
      <c r="G1078" s="96">
        <f t="shared" si="82"/>
        <v>0</v>
      </c>
      <c r="H1078" s="96">
        <f t="shared" si="83"/>
        <v>0</v>
      </c>
      <c r="I1078" s="97">
        <f>+SUMIFS('CUII UE TB'!W:W,'CUII UE TB'!D:D,'Linked UE TB'!C1078,'CUII UE TB'!AA:AA,TRUE)</f>
        <v>0</v>
      </c>
    </row>
    <row r="1079" spans="2:9">
      <c r="B1079" s="70" t="s">
        <v>921</v>
      </c>
      <c r="C1079" s="76">
        <v>272059</v>
      </c>
      <c r="D1079" s="89" t="s">
        <v>1060</v>
      </c>
      <c r="E1079" s="90" t="s">
        <v>108</v>
      </c>
      <c r="F1079" s="67" t="s">
        <v>109</v>
      </c>
      <c r="G1079" s="96">
        <f t="shared" si="82"/>
        <v>0</v>
      </c>
      <c r="H1079" s="96">
        <f t="shared" si="83"/>
        <v>0</v>
      </c>
      <c r="I1079" s="97">
        <f>+SUMIFS('CUII UE TB'!W:W,'CUII UE TB'!D:D,'Linked UE TB'!C1079,'CUII UE TB'!AA:AA,TRUE)</f>
        <v>0</v>
      </c>
    </row>
    <row r="1080" spans="2:9">
      <c r="B1080" s="70" t="s">
        <v>921</v>
      </c>
      <c r="C1080" s="76">
        <v>272060</v>
      </c>
      <c r="D1080" s="89" t="s">
        <v>1061</v>
      </c>
      <c r="E1080" s="90" t="s">
        <v>108</v>
      </c>
      <c r="F1080" s="67" t="s">
        <v>109</v>
      </c>
      <c r="G1080" s="96">
        <f t="shared" si="82"/>
        <v>0</v>
      </c>
      <c r="H1080" s="96">
        <f t="shared" si="83"/>
        <v>0</v>
      </c>
      <c r="I1080" s="97">
        <f>+SUMIFS('CUII UE TB'!W:W,'CUII UE TB'!D:D,'Linked UE TB'!C1080,'CUII UE TB'!AA:AA,TRUE)</f>
        <v>0</v>
      </c>
    </row>
    <row r="1081" spans="2:9">
      <c r="B1081" s="70" t="s">
        <v>921</v>
      </c>
      <c r="C1081" s="76">
        <v>272061</v>
      </c>
      <c r="D1081" s="89" t="s">
        <v>1062</v>
      </c>
      <c r="E1081" s="90" t="s">
        <v>108</v>
      </c>
      <c r="F1081" s="67" t="s">
        <v>109</v>
      </c>
      <c r="G1081" s="96">
        <f t="shared" si="82"/>
        <v>0</v>
      </c>
      <c r="H1081" s="96">
        <f t="shared" si="83"/>
        <v>0</v>
      </c>
      <c r="I1081" s="97">
        <f>+SUMIFS('CUII UE TB'!W:W,'CUII UE TB'!D:D,'Linked UE TB'!C1081,'CUII UE TB'!AA:AA,TRUE)</f>
        <v>0</v>
      </c>
    </row>
    <row r="1082" spans="2:9">
      <c r="B1082" s="70" t="s">
        <v>921</v>
      </c>
      <c r="C1082" s="76">
        <v>272062</v>
      </c>
      <c r="D1082" s="89" t="s">
        <v>1063</v>
      </c>
      <c r="E1082" s="90" t="s">
        <v>108</v>
      </c>
      <c r="F1082" s="67" t="s">
        <v>109</v>
      </c>
      <c r="G1082" s="96">
        <f t="shared" si="82"/>
        <v>0</v>
      </c>
      <c r="H1082" s="96">
        <f t="shared" si="83"/>
        <v>0</v>
      </c>
      <c r="I1082" s="97">
        <f>+SUMIFS('CUII UE TB'!W:W,'CUII UE TB'!D:D,'Linked UE TB'!C1082,'CUII UE TB'!AA:AA,TRUE)</f>
        <v>0</v>
      </c>
    </row>
    <row r="1083" spans="2:9">
      <c r="B1083" s="70" t="s">
        <v>921</v>
      </c>
      <c r="C1083" s="76">
        <v>272063</v>
      </c>
      <c r="D1083" s="89" t="s">
        <v>1064</v>
      </c>
      <c r="E1083" s="90" t="s">
        <v>108</v>
      </c>
      <c r="F1083" s="67" t="s">
        <v>109</v>
      </c>
      <c r="G1083" s="96">
        <f t="shared" si="82"/>
        <v>0</v>
      </c>
      <c r="H1083" s="96">
        <f t="shared" si="83"/>
        <v>0</v>
      </c>
      <c r="I1083" s="97">
        <f>+SUMIFS('CUII UE TB'!W:W,'CUII UE TB'!D:D,'Linked UE TB'!C1083,'CUII UE TB'!AA:AA,TRUE)</f>
        <v>0</v>
      </c>
    </row>
    <row r="1084" spans="2:9">
      <c r="B1084" s="70" t="s">
        <v>921</v>
      </c>
      <c r="C1084" s="76">
        <v>272064</v>
      </c>
      <c r="D1084" s="89" t="s">
        <v>1065</v>
      </c>
      <c r="E1084" s="90" t="s">
        <v>108</v>
      </c>
      <c r="F1084" s="67" t="s">
        <v>109</v>
      </c>
      <c r="G1084" s="96">
        <f t="shared" si="82"/>
        <v>0</v>
      </c>
      <c r="H1084" s="96">
        <f t="shared" si="83"/>
        <v>0</v>
      </c>
      <c r="I1084" s="97">
        <f>+SUMIFS('CUII UE TB'!W:W,'CUII UE TB'!D:D,'Linked UE TB'!C1084,'CUII UE TB'!AA:AA,TRUE)</f>
        <v>0</v>
      </c>
    </row>
    <row r="1085" spans="2:9">
      <c r="B1085" s="70" t="s">
        <v>921</v>
      </c>
      <c r="C1085" s="76">
        <v>272065</v>
      </c>
      <c r="D1085" s="89" t="s">
        <v>1066</v>
      </c>
      <c r="E1085" s="90" t="s">
        <v>108</v>
      </c>
      <c r="F1085" s="67" t="s">
        <v>109</v>
      </c>
      <c r="G1085" s="96">
        <f t="shared" ref="G1085:G1099" si="84">IF(E1085="Actual",IF(F1085=G$6,$I1085,0),VLOOKUP($E1085,$F$1755:$L$1761,5,FALSE)*$I1085)</f>
        <v>0</v>
      </c>
      <c r="H1085" s="96">
        <f t="shared" ref="H1085:H1099" si="85">IF(E1085="Actual",IF(F1085=H$6,$I1085,0),VLOOKUP($E1085,$F$1755:$L$1761,6,FALSE)*$I1085)</f>
        <v>0</v>
      </c>
      <c r="I1085" s="97">
        <f>+SUMIFS('CUII UE TB'!W:W,'CUII UE TB'!D:D,'Linked UE TB'!C1085,'CUII UE TB'!AA:AA,TRUE)</f>
        <v>0</v>
      </c>
    </row>
    <row r="1086" spans="2:9">
      <c r="B1086" s="70" t="s">
        <v>921</v>
      </c>
      <c r="C1086" s="76">
        <v>272066</v>
      </c>
      <c r="D1086" s="89" t="s">
        <v>1067</v>
      </c>
      <c r="E1086" s="90" t="s">
        <v>108</v>
      </c>
      <c r="F1086" s="67" t="s">
        <v>109</v>
      </c>
      <c r="G1086" s="96">
        <f t="shared" si="84"/>
        <v>0</v>
      </c>
      <c r="H1086" s="96">
        <f t="shared" si="85"/>
        <v>0</v>
      </c>
      <c r="I1086" s="97">
        <f>+SUMIFS('CUII UE TB'!W:W,'CUII UE TB'!D:D,'Linked UE TB'!C1086,'CUII UE TB'!AA:AA,TRUE)</f>
        <v>0</v>
      </c>
    </row>
    <row r="1087" spans="2:9">
      <c r="B1087" s="70" t="s">
        <v>921</v>
      </c>
      <c r="C1087" s="76">
        <v>272067</v>
      </c>
      <c r="D1087" s="89" t="s">
        <v>1068</v>
      </c>
      <c r="E1087" s="90" t="s">
        <v>108</v>
      </c>
      <c r="F1087" s="67" t="s">
        <v>109</v>
      </c>
      <c r="G1087" s="96">
        <f t="shared" si="84"/>
        <v>0</v>
      </c>
      <c r="H1087" s="96">
        <f t="shared" si="85"/>
        <v>0</v>
      </c>
      <c r="I1087" s="97">
        <f>+SUMIFS('CUII UE TB'!W:W,'CUII UE TB'!D:D,'Linked UE TB'!C1087,'CUII UE TB'!AA:AA,TRUE)</f>
        <v>0</v>
      </c>
    </row>
    <row r="1088" spans="2:9">
      <c r="B1088" s="70" t="s">
        <v>921</v>
      </c>
      <c r="C1088" s="76">
        <v>272068</v>
      </c>
      <c r="D1088" s="89" t="s">
        <v>1069</v>
      </c>
      <c r="E1088" s="90" t="s">
        <v>108</v>
      </c>
      <c r="F1088" s="67" t="s">
        <v>109</v>
      </c>
      <c r="G1088" s="96">
        <f t="shared" si="84"/>
        <v>0</v>
      </c>
      <c r="H1088" s="96">
        <f t="shared" si="85"/>
        <v>0</v>
      </c>
      <c r="I1088" s="97">
        <f>+SUMIFS('CUII UE TB'!W:W,'CUII UE TB'!D:D,'Linked UE TB'!C1088,'CUII UE TB'!AA:AA,TRUE)</f>
        <v>0</v>
      </c>
    </row>
    <row r="1089" spans="1:9">
      <c r="B1089" s="70" t="s">
        <v>921</v>
      </c>
      <c r="C1089" s="76">
        <v>272069</v>
      </c>
      <c r="D1089" s="89" t="s">
        <v>1070</v>
      </c>
      <c r="E1089" s="90" t="s">
        <v>108</v>
      </c>
      <c r="F1089" s="67" t="s">
        <v>109</v>
      </c>
      <c r="G1089" s="96">
        <f t="shared" si="84"/>
        <v>0</v>
      </c>
      <c r="H1089" s="96">
        <f t="shared" si="85"/>
        <v>0</v>
      </c>
      <c r="I1089" s="97">
        <f>+SUMIFS('CUII UE TB'!W:W,'CUII UE TB'!D:D,'Linked UE TB'!C1089,'CUII UE TB'!AA:AA,TRUE)</f>
        <v>0</v>
      </c>
    </row>
    <row r="1090" spans="1:9">
      <c r="B1090" s="70" t="s">
        <v>921</v>
      </c>
      <c r="C1090" s="76">
        <v>272070</v>
      </c>
      <c r="D1090" s="89" t="s">
        <v>1071</v>
      </c>
      <c r="E1090" s="90" t="s">
        <v>108</v>
      </c>
      <c r="F1090" s="67" t="s">
        <v>109</v>
      </c>
      <c r="G1090" s="96">
        <f t="shared" si="84"/>
        <v>0</v>
      </c>
      <c r="H1090" s="96">
        <f t="shared" si="85"/>
        <v>0</v>
      </c>
      <c r="I1090" s="97">
        <f>+SUMIFS('CUII UE TB'!W:W,'CUII UE TB'!D:D,'Linked UE TB'!C1090,'CUII UE TB'!AA:AA,TRUE)</f>
        <v>0</v>
      </c>
    </row>
    <row r="1091" spans="1:9">
      <c r="B1091" s="70" t="s">
        <v>921</v>
      </c>
      <c r="C1091" s="76">
        <v>272071</v>
      </c>
      <c r="D1091" s="89" t="s">
        <v>1072</v>
      </c>
      <c r="E1091" s="90" t="s">
        <v>108</v>
      </c>
      <c r="F1091" s="67" t="s">
        <v>109</v>
      </c>
      <c r="G1091" s="96">
        <f t="shared" si="84"/>
        <v>0</v>
      </c>
      <c r="H1091" s="96">
        <f t="shared" si="85"/>
        <v>0</v>
      </c>
      <c r="I1091" s="97">
        <f>+SUMIFS('CUII UE TB'!W:W,'CUII UE TB'!D:D,'Linked UE TB'!C1091,'CUII UE TB'!AA:AA,TRUE)</f>
        <v>0</v>
      </c>
    </row>
    <row r="1092" spans="1:9">
      <c r="B1092" s="70" t="s">
        <v>921</v>
      </c>
      <c r="C1092" s="76">
        <v>272072</v>
      </c>
      <c r="D1092" s="89" t="s">
        <v>1073</v>
      </c>
      <c r="E1092" s="90" t="s">
        <v>108</v>
      </c>
      <c r="F1092" s="67" t="s">
        <v>109</v>
      </c>
      <c r="G1092" s="96">
        <f t="shared" si="84"/>
        <v>0</v>
      </c>
      <c r="H1092" s="96">
        <f t="shared" si="85"/>
        <v>0</v>
      </c>
      <c r="I1092" s="97">
        <f>+SUMIFS('CUII UE TB'!W:W,'CUII UE TB'!D:D,'Linked UE TB'!C1092,'CUII UE TB'!AA:AA,TRUE)</f>
        <v>0</v>
      </c>
    </row>
    <row r="1093" spans="1:9">
      <c r="B1093" s="70" t="s">
        <v>921</v>
      </c>
      <c r="C1093" s="76">
        <v>272073</v>
      </c>
      <c r="D1093" s="89" t="s">
        <v>1074</v>
      </c>
      <c r="E1093" s="90" t="s">
        <v>108</v>
      </c>
      <c r="F1093" s="67" t="s">
        <v>109</v>
      </c>
      <c r="G1093" s="96">
        <f t="shared" si="84"/>
        <v>0</v>
      </c>
      <c r="H1093" s="96">
        <f t="shared" si="85"/>
        <v>0</v>
      </c>
      <c r="I1093" s="97">
        <f>+SUMIFS('CUII UE TB'!W:W,'CUII UE TB'!D:D,'Linked UE TB'!C1093,'CUII UE TB'!AA:AA,TRUE)</f>
        <v>0</v>
      </c>
    </row>
    <row r="1094" spans="1:9">
      <c r="B1094" s="70" t="s">
        <v>921</v>
      </c>
      <c r="C1094" s="76">
        <v>272074</v>
      </c>
      <c r="D1094" s="89" t="s">
        <v>1075</v>
      </c>
      <c r="E1094" s="90" t="s">
        <v>108</v>
      </c>
      <c r="F1094" s="67" t="s">
        <v>109</v>
      </c>
      <c r="G1094" s="96">
        <f t="shared" si="84"/>
        <v>0</v>
      </c>
      <c r="H1094" s="96">
        <f t="shared" si="85"/>
        <v>0</v>
      </c>
      <c r="I1094" s="97">
        <f>+SUMIFS('CUII UE TB'!W:W,'CUII UE TB'!D:D,'Linked UE TB'!C1094,'CUII UE TB'!AA:AA,TRUE)</f>
        <v>0</v>
      </c>
    </row>
    <row r="1095" spans="1:9">
      <c r="B1095" s="70" t="s">
        <v>921</v>
      </c>
      <c r="C1095" s="76">
        <v>272075</v>
      </c>
      <c r="D1095" s="89" t="s">
        <v>1076</v>
      </c>
      <c r="E1095" s="90" t="s">
        <v>108</v>
      </c>
      <c r="F1095" s="67" t="s">
        <v>109</v>
      </c>
      <c r="G1095" s="96">
        <f t="shared" si="84"/>
        <v>0</v>
      </c>
      <c r="H1095" s="96">
        <f t="shared" si="85"/>
        <v>0</v>
      </c>
      <c r="I1095" s="97">
        <f>+SUMIFS('CUII UE TB'!W:W,'CUII UE TB'!D:D,'Linked UE TB'!C1095,'CUII UE TB'!AA:AA,TRUE)</f>
        <v>0</v>
      </c>
    </row>
    <row r="1096" spans="1:9">
      <c r="B1096" s="70" t="s">
        <v>921</v>
      </c>
      <c r="C1096" s="76">
        <v>272076</v>
      </c>
      <c r="D1096" s="89" t="s">
        <v>1077</v>
      </c>
      <c r="E1096" s="90" t="s">
        <v>108</v>
      </c>
      <c r="F1096" s="67" t="s">
        <v>109</v>
      </c>
      <c r="G1096" s="96">
        <f t="shared" si="84"/>
        <v>0</v>
      </c>
      <c r="H1096" s="96">
        <f t="shared" si="85"/>
        <v>0</v>
      </c>
      <c r="I1096" s="97">
        <f>+SUMIFS('CUII UE TB'!W:W,'CUII UE TB'!D:D,'Linked UE TB'!C1096,'CUII UE TB'!AA:AA,TRUE)</f>
        <v>0</v>
      </c>
    </row>
    <row r="1097" spans="1:9">
      <c r="B1097" s="70" t="s">
        <v>921</v>
      </c>
      <c r="C1097" s="76">
        <v>272077</v>
      </c>
      <c r="D1097" s="89" t="s">
        <v>1078</v>
      </c>
      <c r="E1097" s="90" t="s">
        <v>108</v>
      </c>
      <c r="F1097" s="67" t="s">
        <v>109</v>
      </c>
      <c r="G1097" s="96">
        <f t="shared" si="84"/>
        <v>0</v>
      </c>
      <c r="H1097" s="96">
        <f t="shared" si="85"/>
        <v>0</v>
      </c>
      <c r="I1097" s="97">
        <f>+SUMIFS('CUII UE TB'!W:W,'CUII UE TB'!D:D,'Linked UE TB'!C1097,'CUII UE TB'!AA:AA,TRUE)</f>
        <v>0</v>
      </c>
    </row>
    <row r="1098" spans="1:9">
      <c r="B1098" s="70" t="s">
        <v>921</v>
      </c>
      <c r="C1098" s="76">
        <v>272078</v>
      </c>
      <c r="D1098" s="89" t="s">
        <v>1079</v>
      </c>
      <c r="E1098" s="90" t="s">
        <v>108</v>
      </c>
      <c r="F1098" s="67" t="s">
        <v>109</v>
      </c>
      <c r="G1098" s="96">
        <f t="shared" si="84"/>
        <v>0</v>
      </c>
      <c r="H1098" s="96">
        <f t="shared" si="85"/>
        <v>0</v>
      </c>
      <c r="I1098" s="97">
        <f>+SUMIFS('CUII UE TB'!W:W,'CUII UE TB'!D:D,'Linked UE TB'!C1098,'CUII UE TB'!AA:AA,TRUE)</f>
        <v>0</v>
      </c>
    </row>
    <row r="1099" spans="1:9">
      <c r="B1099" s="70" t="s">
        <v>921</v>
      </c>
      <c r="C1099" s="76">
        <v>272079</v>
      </c>
      <c r="D1099" s="89" t="s">
        <v>1080</v>
      </c>
      <c r="E1099" s="90" t="s">
        <v>108</v>
      </c>
      <c r="F1099" s="67" t="s">
        <v>109</v>
      </c>
      <c r="G1099" s="96">
        <f t="shared" si="84"/>
        <v>0</v>
      </c>
      <c r="H1099" s="96">
        <f t="shared" si="85"/>
        <v>0</v>
      </c>
      <c r="I1099" s="97">
        <f>+SUMIFS('CUII UE TB'!W:W,'CUII UE TB'!D:D,'Linked UE TB'!C1099,'CUII UE TB'!AA:AA,TRUE)</f>
        <v>0</v>
      </c>
    </row>
    <row r="1100" spans="1:9">
      <c r="A1100" s="70" t="s">
        <v>128</v>
      </c>
      <c r="C1100" s="90" t="s">
        <v>95</v>
      </c>
      <c r="D1100" s="93" t="s">
        <v>1001</v>
      </c>
      <c r="E1100" s="90"/>
      <c r="G1100" s="228">
        <f>SUM(G1021:G1099)</f>
        <v>1023778.6904516967</v>
      </c>
      <c r="H1100" s="228">
        <f>SUM(H1021:H1099)</f>
        <v>348151.1695483033</v>
      </c>
      <c r="I1100" s="229">
        <f>SUM(I1021:I1099)</f>
        <v>1371929.8600000003</v>
      </c>
    </row>
    <row r="1101" spans="1:9">
      <c r="C1101" s="76"/>
      <c r="D1101" s="77"/>
      <c r="E1101" s="90"/>
      <c r="G1101" s="96"/>
      <c r="H1101" s="96"/>
      <c r="I1101" s="97"/>
    </row>
    <row r="1102" spans="1:9">
      <c r="C1102" s="76"/>
      <c r="D1102" s="77" t="s">
        <v>1081</v>
      </c>
      <c r="E1102" s="90"/>
      <c r="G1102" s="96"/>
      <c r="H1102" s="96"/>
      <c r="I1102" s="97"/>
    </row>
    <row r="1103" spans="1:9">
      <c r="B1103" s="70" t="s">
        <v>1081</v>
      </c>
      <c r="C1103" s="76">
        <v>280001</v>
      </c>
      <c r="D1103" s="89" t="s">
        <v>1081</v>
      </c>
      <c r="E1103" s="90" t="s">
        <v>108</v>
      </c>
      <c r="F1103" s="67" t="s">
        <v>109</v>
      </c>
      <c r="G1103" s="96">
        <f>IF(E1103="Actual",IF(F1103=G$6,$I1103,0),VLOOKUP($E1103,$F$1755:$L$1761,5,FALSE)*$I1103)</f>
        <v>-6020.8909717124943</v>
      </c>
      <c r="H1103" s="96">
        <f>IF(E1103="Actual",IF(F1103=H$6,$I1103,0),VLOOKUP($E1103,$F$1755:$L$1761,6,FALSE)*$I1103)</f>
        <v>-3979.1090282875048</v>
      </c>
      <c r="I1103" s="97">
        <f>+SUMIFS('CUII UE TB'!W:W,'CUII UE TB'!D:D,'Linked UE TB'!C1103,'CUII UE TB'!AA:AA,TRUE)</f>
        <v>-10000</v>
      </c>
    </row>
    <row r="1104" spans="1:9">
      <c r="B1104" s="70" t="s">
        <v>1081</v>
      </c>
      <c r="C1104" s="76">
        <v>280002</v>
      </c>
      <c r="D1104" s="89" t="s">
        <v>1082</v>
      </c>
      <c r="E1104" s="90" t="s">
        <v>108</v>
      </c>
      <c r="F1104" s="67" t="s">
        <v>109</v>
      </c>
      <c r="G1104" s="96">
        <f>IF(E1104="Actual",IF(F1104=G$6,$I1104,0),VLOOKUP($E1104,$F$1755:$L$1761,5,FALSE)*$I1104)</f>
        <v>0</v>
      </c>
      <c r="H1104" s="96">
        <f>IF(E1104="Actual",IF(F1104=H$6,$I1104,0),VLOOKUP($E1104,$F$1755:$L$1761,6,FALSE)*$I1104)</f>
        <v>0</v>
      </c>
      <c r="I1104" s="97">
        <f>+SUMIFS('CUII UE TB'!W:W,'CUII UE TB'!D:D,'Linked UE TB'!C1104,'CUII UE TB'!AA:AA,TRUE)</f>
        <v>0</v>
      </c>
    </row>
    <row r="1105" spans="1:9">
      <c r="A1105" s="70" t="s">
        <v>128</v>
      </c>
      <c r="C1105" s="90" t="s">
        <v>95</v>
      </c>
      <c r="D1105" s="93" t="s">
        <v>1081</v>
      </c>
      <c r="E1105" s="90"/>
      <c r="G1105" s="228">
        <f>SUM(G1103:G1104)</f>
        <v>-6020.8909717124943</v>
      </c>
      <c r="H1105" s="228">
        <f>SUM(H1103:H1104)</f>
        <v>-3979.1090282875048</v>
      </c>
      <c r="I1105" s="229">
        <f>SUM(I1103:I1104)</f>
        <v>-10000</v>
      </c>
    </row>
    <row r="1106" spans="1:9">
      <c r="C1106" s="76"/>
      <c r="D1106" s="77"/>
      <c r="E1106" s="90"/>
      <c r="G1106" s="96"/>
      <c r="H1106" s="96"/>
      <c r="I1106" s="97"/>
    </row>
    <row r="1107" spans="1:9">
      <c r="C1107" s="76"/>
      <c r="D1107" s="77" t="s">
        <v>1083</v>
      </c>
      <c r="E1107" s="90"/>
      <c r="G1107" s="96"/>
      <c r="H1107" s="96"/>
      <c r="I1107" s="97"/>
    </row>
    <row r="1108" spans="1:9">
      <c r="C1108" s="76" t="s">
        <v>1084</v>
      </c>
      <c r="D1108" s="89" t="s">
        <v>1085</v>
      </c>
      <c r="E1108" s="90" t="s">
        <v>108</v>
      </c>
      <c r="F1108" s="67" t="s">
        <v>109</v>
      </c>
      <c r="G1108" s="96">
        <f t="shared" ref="G1108:G1118" si="86">IF(E1108="Actual",IF(F1108=G$6,$I1108,0),VLOOKUP($E1108,$F$1755:$L$1761,5,FALSE)*$I1108)</f>
        <v>-602.08909717124948</v>
      </c>
      <c r="H1108" s="96">
        <f t="shared" ref="H1108:H1118" si="87">IF(E1108="Actual",IF(F1108=H$6,$I1108,0),VLOOKUP($E1108,$F$1755:$L$1761,6,FALSE)*$I1108)</f>
        <v>-397.91090282875047</v>
      </c>
      <c r="I1108" s="97">
        <f>+SUMIFS('CUII UE TB'!W:W,'CUII UE TB'!D:D,'Linked UE TB'!C1108,'CUII UE TB'!AA:AA,TRUE)</f>
        <v>-1000</v>
      </c>
    </row>
    <row r="1109" spans="1:9">
      <c r="C1109" s="76" t="s">
        <v>1086</v>
      </c>
      <c r="D1109" s="89" t="s">
        <v>1087</v>
      </c>
      <c r="E1109" s="90" t="s">
        <v>108</v>
      </c>
      <c r="F1109" s="67" t="s">
        <v>109</v>
      </c>
      <c r="G1109" s="96">
        <f t="shared" si="86"/>
        <v>0</v>
      </c>
      <c r="H1109" s="96">
        <f t="shared" si="87"/>
        <v>0</v>
      </c>
      <c r="I1109" s="97">
        <f>+SUMIFS('CUII UE TB'!W:W,'CUII UE TB'!D:D,'Linked UE TB'!C1109,'CUII UE TB'!AA:AA,TRUE)</f>
        <v>0</v>
      </c>
    </row>
    <row r="1110" spans="1:9">
      <c r="C1110" s="76" t="s">
        <v>1088</v>
      </c>
      <c r="D1110" s="89" t="s">
        <v>1089</v>
      </c>
      <c r="E1110" s="90" t="s">
        <v>108</v>
      </c>
      <c r="F1110" s="67" t="s">
        <v>109</v>
      </c>
      <c r="G1110" s="96">
        <f t="shared" si="86"/>
        <v>0</v>
      </c>
      <c r="H1110" s="96">
        <f t="shared" si="87"/>
        <v>0</v>
      </c>
      <c r="I1110" s="97">
        <f>+SUMIFS('CUII UE TB'!W:W,'CUII UE TB'!D:D,'Linked UE TB'!C1110,'CUII UE TB'!AA:AA,TRUE)</f>
        <v>0</v>
      </c>
    </row>
    <row r="1111" spans="1:9">
      <c r="C1111" s="76" t="s">
        <v>1090</v>
      </c>
      <c r="D1111" s="89" t="s">
        <v>1091</v>
      </c>
      <c r="E1111" s="90" t="s">
        <v>108</v>
      </c>
      <c r="F1111" s="67" t="s">
        <v>109</v>
      </c>
      <c r="G1111" s="96">
        <f t="shared" si="86"/>
        <v>0</v>
      </c>
      <c r="H1111" s="96">
        <f t="shared" si="87"/>
        <v>0</v>
      </c>
      <c r="I1111" s="97">
        <f>+SUMIFS('CUII UE TB'!W:W,'CUII UE TB'!D:D,'Linked UE TB'!C1111,'CUII UE TB'!AA:AA,TRUE)</f>
        <v>0</v>
      </c>
    </row>
    <row r="1112" spans="1:9">
      <c r="C1112" s="76" t="s">
        <v>1092</v>
      </c>
      <c r="D1112" s="89" t="s">
        <v>1093</v>
      </c>
      <c r="E1112" s="90" t="s">
        <v>108</v>
      </c>
      <c r="F1112" s="67" t="s">
        <v>109</v>
      </c>
      <c r="G1112" s="96">
        <f t="shared" si="86"/>
        <v>-2947270.0831573596</v>
      </c>
      <c r="H1112" s="96">
        <f t="shared" si="87"/>
        <v>-1947802.9168426401</v>
      </c>
      <c r="I1112" s="97">
        <f>+SUMIFS('CUII UE TB'!W:W,'CUII UE TB'!D:D,'Linked UE TB'!C1112,'CUII UE TB'!AA:AA,TRUE)</f>
        <v>-4895073</v>
      </c>
    </row>
    <row r="1113" spans="1:9">
      <c r="C1113" s="76" t="s">
        <v>1094</v>
      </c>
      <c r="D1113" s="89" t="s">
        <v>1095</v>
      </c>
      <c r="E1113" s="90" t="s">
        <v>108</v>
      </c>
      <c r="F1113" s="67" t="s">
        <v>109</v>
      </c>
      <c r="G1113" s="96">
        <f t="shared" si="86"/>
        <v>0</v>
      </c>
      <c r="H1113" s="96">
        <f t="shared" si="87"/>
        <v>0</v>
      </c>
      <c r="I1113" s="97">
        <f>+SUMIFS('CUII UE TB'!W:W,'CUII UE TB'!D:D,'Linked UE TB'!C1113,'CUII UE TB'!AA:AA,TRUE)</f>
        <v>0</v>
      </c>
    </row>
    <row r="1114" spans="1:9">
      <c r="C1114" s="76" t="s">
        <v>1096</v>
      </c>
      <c r="D1114" s="89" t="s">
        <v>1097</v>
      </c>
      <c r="E1114" s="90" t="s">
        <v>108</v>
      </c>
      <c r="F1114" s="67" t="s">
        <v>109</v>
      </c>
      <c r="G1114" s="96">
        <f t="shared" si="86"/>
        <v>0</v>
      </c>
      <c r="H1114" s="96">
        <f t="shared" si="87"/>
        <v>0</v>
      </c>
      <c r="I1114" s="97">
        <f>+SUMIFS('CUII UE TB'!W:W,'CUII UE TB'!D:D,'Linked UE TB'!C1114,'CUII UE TB'!AA:AA,TRUE)</f>
        <v>0</v>
      </c>
    </row>
    <row r="1115" spans="1:9">
      <c r="C1115" s="76" t="s">
        <v>1098</v>
      </c>
      <c r="D1115" s="89" t="s">
        <v>1099</v>
      </c>
      <c r="E1115" s="90" t="s">
        <v>108</v>
      </c>
      <c r="F1115" s="67" t="s">
        <v>109</v>
      </c>
      <c r="G1115" s="96">
        <f t="shared" si="86"/>
        <v>0</v>
      </c>
      <c r="H1115" s="96">
        <f t="shared" si="87"/>
        <v>0</v>
      </c>
      <c r="I1115" s="97">
        <f>+SUMIFS('CUII UE TB'!W:W,'CUII UE TB'!D:D,'Linked UE TB'!C1115,'CUII UE TB'!AA:AA,TRUE)</f>
        <v>0</v>
      </c>
    </row>
    <row r="1116" spans="1:9">
      <c r="C1116" s="76" t="s">
        <v>1100</v>
      </c>
      <c r="D1116" s="89"/>
      <c r="E1116" s="90" t="s">
        <v>108</v>
      </c>
      <c r="F1116" s="67" t="s">
        <v>109</v>
      </c>
      <c r="G1116" s="96">
        <f t="shared" si="86"/>
        <v>-3189755.2775671612</v>
      </c>
      <c r="H1116" s="96">
        <f t="shared" si="87"/>
        <v>-2108057.442432838</v>
      </c>
      <c r="I1116" s="97">
        <f>+SUMIFS('CUII UE TB'!W:W,'CUII UE TB'!D:D,'Linked UE TB'!C1116,'CUII UE TB'!AA:AA,TRUE)</f>
        <v>-5297812.72</v>
      </c>
    </row>
    <row r="1117" spans="1:9">
      <c r="C1117" s="76" t="s">
        <v>1101</v>
      </c>
      <c r="D1117" s="89" t="s">
        <v>1102</v>
      </c>
      <c r="E1117" s="90" t="s">
        <v>108</v>
      </c>
      <c r="F1117" s="67" t="s">
        <v>109</v>
      </c>
      <c r="G1117" s="96">
        <f t="shared" si="86"/>
        <v>0</v>
      </c>
      <c r="H1117" s="96">
        <f t="shared" si="87"/>
        <v>0</v>
      </c>
      <c r="I1117" s="97">
        <f>+SUMIFS('CUII UE TB'!W:W,'CUII UE TB'!D:D,'Linked UE TB'!C1117,'CUII UE TB'!AA:AA,TRUE)</f>
        <v>0</v>
      </c>
    </row>
    <row r="1118" spans="1:9">
      <c r="C1118" s="76" t="s">
        <v>1103</v>
      </c>
      <c r="D1118" s="89" t="s">
        <v>1104</v>
      </c>
      <c r="E1118" s="90" t="s">
        <v>108</v>
      </c>
      <c r="F1118" s="67" t="s">
        <v>109</v>
      </c>
      <c r="G1118" s="96">
        <f t="shared" si="86"/>
        <v>-204129.00611931446</v>
      </c>
      <c r="H1118" s="96">
        <f t="shared" si="87"/>
        <v>-134905.54388060849</v>
      </c>
      <c r="I1118" s="97">
        <v>-339034.54999992298</v>
      </c>
    </row>
    <row r="1119" spans="1:9">
      <c r="A1119" s="70" t="s">
        <v>128</v>
      </c>
      <c r="C1119" s="90" t="s">
        <v>95</v>
      </c>
      <c r="D1119" s="93" t="s">
        <v>1105</v>
      </c>
      <c r="E1119" s="90"/>
      <c r="G1119" s="228">
        <f>SUM(G1108:G1118)</f>
        <v>-6341756.4559410065</v>
      </c>
      <c r="H1119" s="228">
        <f>SUM(H1108:H1118)</f>
        <v>-4191163.8140589152</v>
      </c>
      <c r="I1119" s="229">
        <f>SUM(I1108:I1118)</f>
        <v>-10532920.269999921</v>
      </c>
    </row>
    <row r="1120" spans="1:9">
      <c r="C1120" s="76"/>
      <c r="D1120" s="77"/>
      <c r="E1120" s="90"/>
      <c r="G1120" s="96"/>
      <c r="H1120" s="96"/>
      <c r="I1120" s="97"/>
    </row>
    <row r="1121" spans="2:9">
      <c r="C1121" s="76"/>
      <c r="D1121" s="77" t="s">
        <v>1195</v>
      </c>
      <c r="E1121" s="90" t="s">
        <v>220</v>
      </c>
      <c r="F1121" s="67" t="s">
        <v>109</v>
      </c>
      <c r="G1121" s="96"/>
      <c r="H1121" s="96"/>
      <c r="I1121" s="97"/>
    </row>
    <row r="1122" spans="2:9">
      <c r="B1122" s="70" t="s">
        <v>1196</v>
      </c>
      <c r="C1122" s="76">
        <v>411001</v>
      </c>
      <c r="D1122" s="89" t="s">
        <v>1197</v>
      </c>
      <c r="E1122" s="90" t="s">
        <v>220</v>
      </c>
      <c r="F1122" s="67" t="s">
        <v>109</v>
      </c>
      <c r="G1122" s="96">
        <v>-2374679.2199998843</v>
      </c>
      <c r="H1122" s="96">
        <v>-874037.73999994202</v>
      </c>
      <c r="I1122" s="97">
        <v>-3248716.9599996787</v>
      </c>
    </row>
    <row r="1123" spans="2:9">
      <c r="B1123" s="70" t="s">
        <v>1196</v>
      </c>
      <c r="C1123" s="76">
        <v>411002</v>
      </c>
      <c r="D1123" s="89" t="s">
        <v>1198</v>
      </c>
      <c r="E1123" s="90" t="s">
        <v>220</v>
      </c>
      <c r="F1123" s="67" t="s">
        <v>109</v>
      </c>
      <c r="G1123" s="233">
        <v>-139522.16999999987</v>
      </c>
      <c r="H1123" s="233">
        <v>-74495.179999999993</v>
      </c>
      <c r="I1123" s="97">
        <v>-214017.34999999992</v>
      </c>
    </row>
    <row r="1124" spans="2:9">
      <c r="B1124" s="70" t="s">
        <v>1196</v>
      </c>
      <c r="C1124" s="76">
        <v>411003</v>
      </c>
      <c r="D1124" s="89" t="s">
        <v>1199</v>
      </c>
      <c r="E1124" s="90" t="s">
        <v>220</v>
      </c>
      <c r="F1124" s="67" t="s">
        <v>109</v>
      </c>
      <c r="G1124" s="96">
        <f t="shared" ref="G1124:G1143" si="88">IF(E1124="Actual",IF(F1124=G$6,$I1124,0),VLOOKUP($E1124,$F$1755:$L$1761,5,FALSE)*$I1124)</f>
        <v>0</v>
      </c>
      <c r="H1124" s="96">
        <f t="shared" ref="H1124:H1143" si="89">IF(E1124="Actual",IF(F1124=H$6,$I1124,0),VLOOKUP($E1124,$F$1755:$L$1761,6,FALSE)*$I1124)</f>
        <v>0</v>
      </c>
      <c r="I1124" s="97">
        <v>0</v>
      </c>
    </row>
    <row r="1125" spans="2:9">
      <c r="B1125" s="70" t="s">
        <v>1196</v>
      </c>
      <c r="C1125" s="76">
        <v>411004</v>
      </c>
      <c r="D1125" s="89" t="s">
        <v>1200</v>
      </c>
      <c r="E1125" s="90" t="s">
        <v>220</v>
      </c>
      <c r="F1125" s="67" t="s">
        <v>109</v>
      </c>
      <c r="G1125" s="96">
        <f t="shared" si="88"/>
        <v>0</v>
      </c>
      <c r="H1125" s="96">
        <f t="shared" si="89"/>
        <v>0</v>
      </c>
      <c r="I1125" s="97">
        <v>0</v>
      </c>
    </row>
    <row r="1126" spans="2:9">
      <c r="B1126" s="70" t="s">
        <v>1196</v>
      </c>
      <c r="C1126" s="76">
        <v>411005</v>
      </c>
      <c r="D1126" s="89" t="s">
        <v>1201</v>
      </c>
      <c r="E1126" s="90" t="s">
        <v>220</v>
      </c>
      <c r="F1126" s="67" t="s">
        <v>109</v>
      </c>
      <c r="G1126" s="96">
        <f t="shared" si="88"/>
        <v>0</v>
      </c>
      <c r="H1126" s="96">
        <f t="shared" si="89"/>
        <v>0</v>
      </c>
      <c r="I1126" s="97">
        <v>0</v>
      </c>
    </row>
    <row r="1127" spans="2:9">
      <c r="B1127" s="70" t="s">
        <v>1196</v>
      </c>
      <c r="C1127" s="76">
        <v>411006</v>
      </c>
      <c r="D1127" s="89" t="s">
        <v>1202</v>
      </c>
      <c r="E1127" s="90" t="s">
        <v>220</v>
      </c>
      <c r="F1127" s="67" t="s">
        <v>109</v>
      </c>
      <c r="G1127" s="96">
        <f t="shared" si="88"/>
        <v>0</v>
      </c>
      <c r="H1127" s="96">
        <f t="shared" si="89"/>
        <v>0</v>
      </c>
      <c r="I1127" s="97">
        <v>0</v>
      </c>
    </row>
    <row r="1128" spans="2:9">
      <c r="B1128" s="70" t="s">
        <v>1196</v>
      </c>
      <c r="C1128" s="76">
        <v>411007</v>
      </c>
      <c r="D1128" s="89" t="s">
        <v>1203</v>
      </c>
      <c r="E1128" s="90" t="s">
        <v>220</v>
      </c>
      <c r="F1128" s="67" t="s">
        <v>109</v>
      </c>
      <c r="G1128" s="96">
        <f t="shared" si="88"/>
        <v>0</v>
      </c>
      <c r="H1128" s="96">
        <f t="shared" si="89"/>
        <v>0</v>
      </c>
      <c r="I1128" s="97">
        <v>0</v>
      </c>
    </row>
    <row r="1129" spans="2:9">
      <c r="B1129" s="70" t="s">
        <v>1204</v>
      </c>
      <c r="C1129" s="76">
        <v>411008</v>
      </c>
      <c r="D1129" s="89" t="s">
        <v>1205</v>
      </c>
      <c r="E1129" s="90" t="s">
        <v>3</v>
      </c>
      <c r="F1129" s="67" t="s">
        <v>2</v>
      </c>
      <c r="G1129" s="96">
        <f t="shared" si="88"/>
        <v>0</v>
      </c>
      <c r="H1129" s="96">
        <f t="shared" si="89"/>
        <v>0</v>
      </c>
      <c r="I1129" s="97">
        <v>0</v>
      </c>
    </row>
    <row r="1130" spans="2:9">
      <c r="B1130" s="70" t="s">
        <v>1206</v>
      </c>
      <c r="C1130" s="76">
        <v>411009</v>
      </c>
      <c r="D1130" s="89" t="s">
        <v>1207</v>
      </c>
      <c r="E1130" s="90" t="s">
        <v>3</v>
      </c>
      <c r="F1130" s="67" t="s">
        <v>76</v>
      </c>
      <c r="G1130" s="96">
        <f t="shared" si="88"/>
        <v>0</v>
      </c>
      <c r="H1130" s="96">
        <f t="shared" si="89"/>
        <v>0</v>
      </c>
      <c r="I1130" s="97">
        <v>0</v>
      </c>
    </row>
    <row r="1131" spans="2:9">
      <c r="B1131" s="70" t="s">
        <v>1196</v>
      </c>
      <c r="C1131" s="76">
        <v>411010</v>
      </c>
      <c r="D1131" s="89" t="s">
        <v>1208</v>
      </c>
      <c r="E1131" s="90" t="s">
        <v>3</v>
      </c>
      <c r="F1131" s="67" t="s">
        <v>299</v>
      </c>
      <c r="G1131" s="96">
        <f t="shared" si="88"/>
        <v>0</v>
      </c>
      <c r="H1131" s="96">
        <f t="shared" si="89"/>
        <v>0</v>
      </c>
      <c r="I1131" s="97">
        <v>0</v>
      </c>
    </row>
    <row r="1132" spans="2:9">
      <c r="B1132" s="70" t="s">
        <v>1196</v>
      </c>
      <c r="C1132" s="76">
        <v>411011</v>
      </c>
      <c r="D1132" s="89" t="s">
        <v>1209</v>
      </c>
      <c r="E1132" s="90" t="s">
        <v>3</v>
      </c>
      <c r="F1132" s="67" t="s">
        <v>2</v>
      </c>
      <c r="G1132" s="96">
        <f t="shared" si="88"/>
        <v>0</v>
      </c>
      <c r="H1132" s="96">
        <f t="shared" si="89"/>
        <v>0</v>
      </c>
      <c r="I1132" s="97">
        <v>0</v>
      </c>
    </row>
    <row r="1133" spans="2:9">
      <c r="B1133" s="70" t="s">
        <v>1196</v>
      </c>
      <c r="C1133" s="76">
        <v>411012</v>
      </c>
      <c r="D1133" s="89" t="s">
        <v>1210</v>
      </c>
      <c r="E1133" s="90" t="s">
        <v>3</v>
      </c>
      <c r="F1133" s="67" t="s">
        <v>76</v>
      </c>
      <c r="G1133" s="96">
        <f t="shared" si="88"/>
        <v>0</v>
      </c>
      <c r="H1133" s="96">
        <f t="shared" si="89"/>
        <v>0</v>
      </c>
      <c r="I1133" s="97">
        <v>0</v>
      </c>
    </row>
    <row r="1134" spans="2:9">
      <c r="B1134" s="70" t="s">
        <v>1196</v>
      </c>
      <c r="C1134" s="76">
        <v>411013</v>
      </c>
      <c r="D1134" s="89" t="s">
        <v>1211</v>
      </c>
      <c r="E1134" s="90" t="s">
        <v>3</v>
      </c>
      <c r="F1134" s="67" t="s">
        <v>2</v>
      </c>
      <c r="G1134" s="96">
        <f t="shared" si="88"/>
        <v>0</v>
      </c>
      <c r="H1134" s="96">
        <f t="shared" si="89"/>
        <v>0</v>
      </c>
      <c r="I1134" s="97">
        <v>0</v>
      </c>
    </row>
    <row r="1135" spans="2:9">
      <c r="B1135" s="70" t="s">
        <v>1196</v>
      </c>
      <c r="C1135" s="76">
        <v>411014</v>
      </c>
      <c r="D1135" s="89" t="s">
        <v>1212</v>
      </c>
      <c r="E1135" s="90" t="s">
        <v>3</v>
      </c>
      <c r="F1135" s="67" t="s">
        <v>2</v>
      </c>
      <c r="G1135" s="96">
        <f t="shared" si="88"/>
        <v>0</v>
      </c>
      <c r="H1135" s="96">
        <f t="shared" si="89"/>
        <v>0</v>
      </c>
      <c r="I1135" s="97">
        <v>0</v>
      </c>
    </row>
    <row r="1136" spans="2:9">
      <c r="B1136" s="70" t="s">
        <v>1196</v>
      </c>
      <c r="C1136" s="76">
        <v>411015</v>
      </c>
      <c r="D1136" s="89" t="s">
        <v>1213</v>
      </c>
      <c r="E1136" s="90" t="s">
        <v>3</v>
      </c>
      <c r="F1136" s="67" t="s">
        <v>2</v>
      </c>
      <c r="G1136" s="96">
        <f t="shared" si="88"/>
        <v>0</v>
      </c>
      <c r="H1136" s="96">
        <f t="shared" si="89"/>
        <v>0</v>
      </c>
      <c r="I1136" s="97">
        <v>0</v>
      </c>
    </row>
    <row r="1137" spans="2:9">
      <c r="B1137" s="70" t="s">
        <v>1196</v>
      </c>
      <c r="C1137" s="76">
        <v>411016</v>
      </c>
      <c r="D1137" s="89" t="s">
        <v>1214</v>
      </c>
      <c r="E1137" s="90" t="s">
        <v>3</v>
      </c>
      <c r="F1137" s="67" t="s">
        <v>2</v>
      </c>
      <c r="G1137" s="96">
        <f t="shared" si="88"/>
        <v>0</v>
      </c>
      <c r="H1137" s="96">
        <f t="shared" si="89"/>
        <v>0</v>
      </c>
      <c r="I1137" s="97">
        <v>0</v>
      </c>
    </row>
    <row r="1138" spans="2:9">
      <c r="B1138" s="70" t="s">
        <v>1196</v>
      </c>
      <c r="C1138" s="76">
        <v>411017</v>
      </c>
      <c r="D1138" s="89" t="s">
        <v>1215</v>
      </c>
      <c r="E1138" s="90" t="s">
        <v>3</v>
      </c>
      <c r="F1138" s="67" t="s">
        <v>2</v>
      </c>
      <c r="G1138" s="96">
        <f t="shared" si="88"/>
        <v>0</v>
      </c>
      <c r="H1138" s="96">
        <f t="shared" si="89"/>
        <v>0</v>
      </c>
      <c r="I1138" s="97">
        <v>0</v>
      </c>
    </row>
    <row r="1139" spans="2:9">
      <c r="B1139" s="70" t="s">
        <v>1196</v>
      </c>
      <c r="C1139" s="76">
        <v>411018</v>
      </c>
      <c r="D1139" s="89" t="s">
        <v>1216</v>
      </c>
      <c r="E1139" s="90" t="s">
        <v>3</v>
      </c>
      <c r="F1139" s="67" t="s">
        <v>2</v>
      </c>
      <c r="G1139" s="96">
        <f t="shared" si="88"/>
        <v>0</v>
      </c>
      <c r="H1139" s="96">
        <f t="shared" si="89"/>
        <v>0</v>
      </c>
      <c r="I1139" s="97">
        <v>0</v>
      </c>
    </row>
    <row r="1140" spans="2:9">
      <c r="B1140" s="70" t="s">
        <v>1196</v>
      </c>
      <c r="C1140" s="76">
        <v>411019</v>
      </c>
      <c r="D1140" s="89" t="s">
        <v>1217</v>
      </c>
      <c r="E1140" s="90" t="s">
        <v>3</v>
      </c>
      <c r="F1140" s="67" t="s">
        <v>2</v>
      </c>
      <c r="G1140" s="96">
        <f t="shared" si="88"/>
        <v>0</v>
      </c>
      <c r="H1140" s="96">
        <f t="shared" si="89"/>
        <v>0</v>
      </c>
      <c r="I1140" s="97">
        <v>0</v>
      </c>
    </row>
    <row r="1141" spans="2:9">
      <c r="B1141" s="70" t="s">
        <v>1196</v>
      </c>
      <c r="C1141" s="76">
        <v>411020</v>
      </c>
      <c r="D1141" s="89" t="s">
        <v>1218</v>
      </c>
      <c r="E1141" s="90" t="s">
        <v>3</v>
      </c>
      <c r="F1141" s="67" t="s">
        <v>2</v>
      </c>
      <c r="G1141" s="96">
        <f t="shared" si="88"/>
        <v>0</v>
      </c>
      <c r="H1141" s="96">
        <f t="shared" si="89"/>
        <v>0</v>
      </c>
      <c r="I1141" s="97">
        <v>0</v>
      </c>
    </row>
    <row r="1142" spans="2:9">
      <c r="B1142" s="70" t="s">
        <v>1196</v>
      </c>
      <c r="C1142" s="76">
        <v>411021</v>
      </c>
      <c r="D1142" s="89" t="s">
        <v>1219</v>
      </c>
      <c r="E1142" s="90" t="s">
        <v>3</v>
      </c>
      <c r="F1142" s="67" t="s">
        <v>2</v>
      </c>
      <c r="G1142" s="96">
        <f t="shared" si="88"/>
        <v>0</v>
      </c>
      <c r="H1142" s="96">
        <f t="shared" si="89"/>
        <v>0</v>
      </c>
      <c r="I1142" s="97">
        <v>0</v>
      </c>
    </row>
    <row r="1143" spans="2:9">
      <c r="B1143" s="70" t="s">
        <v>1196</v>
      </c>
      <c r="C1143" s="76">
        <v>411022</v>
      </c>
      <c r="D1143" s="89" t="s">
        <v>1220</v>
      </c>
      <c r="E1143" s="90" t="s">
        <v>220</v>
      </c>
      <c r="F1143" s="67" t="s">
        <v>109</v>
      </c>
      <c r="G1143" s="96">
        <f t="shared" si="88"/>
        <v>0</v>
      </c>
      <c r="H1143" s="96">
        <f t="shared" si="89"/>
        <v>0</v>
      </c>
      <c r="I1143" s="97">
        <v>0</v>
      </c>
    </row>
    <row r="1144" spans="2:9">
      <c r="B1144" s="70" t="s">
        <v>1196</v>
      </c>
      <c r="C1144" s="76">
        <v>411023</v>
      </c>
      <c r="D1144" s="89" t="s">
        <v>1221</v>
      </c>
      <c r="E1144" s="90" t="s">
        <v>220</v>
      </c>
      <c r="F1144" s="67" t="s">
        <v>109</v>
      </c>
      <c r="G1144" s="96">
        <v>-326.92999999999995</v>
      </c>
      <c r="H1144" s="96">
        <v>-1362462.130000002</v>
      </c>
      <c r="I1144" s="97">
        <v>-1362789.0600000015</v>
      </c>
    </row>
    <row r="1145" spans="2:9">
      <c r="B1145" s="70" t="s">
        <v>1196</v>
      </c>
      <c r="C1145" s="76">
        <v>411024</v>
      </c>
      <c r="D1145" s="89" t="s">
        <v>1222</v>
      </c>
      <c r="E1145" s="90" t="s">
        <v>220</v>
      </c>
      <c r="F1145" s="67" t="s">
        <v>109</v>
      </c>
      <c r="G1145" s="233">
        <v>0</v>
      </c>
      <c r="H1145" s="233">
        <v>-134278.08000000002</v>
      </c>
      <c r="I1145" s="97">
        <v>-134278.08000000005</v>
      </c>
    </row>
    <row r="1146" spans="2:9">
      <c r="B1146" s="70" t="s">
        <v>1196</v>
      </c>
      <c r="C1146" s="76">
        <v>411025</v>
      </c>
      <c r="D1146" s="89" t="s">
        <v>1223</v>
      </c>
      <c r="E1146" s="90" t="s">
        <v>220</v>
      </c>
      <c r="F1146" s="67" t="s">
        <v>109</v>
      </c>
      <c r="G1146" s="96">
        <f t="shared" ref="G1146:G1185" si="90">IF(E1146="Actual",IF(F1146=G$6,$I1146,0),VLOOKUP($E1146,$F$1755:$L$1761,5,FALSE)*$I1146)</f>
        <v>0</v>
      </c>
      <c r="H1146" s="96">
        <f t="shared" ref="H1146:H1185" si="91">IF(E1146="Actual",IF(F1146=H$6,$I1146,0),VLOOKUP($E1146,$F$1755:$L$1761,6,FALSE)*$I1146)</f>
        <v>0</v>
      </c>
      <c r="I1146" s="97">
        <v>0</v>
      </c>
    </row>
    <row r="1147" spans="2:9">
      <c r="B1147" s="70" t="s">
        <v>1196</v>
      </c>
      <c r="C1147" s="76">
        <v>411026</v>
      </c>
      <c r="D1147" s="89" t="s">
        <v>1224</v>
      </c>
      <c r="E1147" s="90" t="s">
        <v>220</v>
      </c>
      <c r="F1147" s="67" t="s">
        <v>109</v>
      </c>
      <c r="G1147" s="96">
        <f t="shared" si="90"/>
        <v>0</v>
      </c>
      <c r="H1147" s="96">
        <f t="shared" si="91"/>
        <v>0</v>
      </c>
      <c r="I1147" s="97">
        <v>0</v>
      </c>
    </row>
    <row r="1148" spans="2:9">
      <c r="B1148" s="70" t="s">
        <v>1196</v>
      </c>
      <c r="C1148" s="76">
        <v>411027</v>
      </c>
      <c r="D1148" s="89" t="s">
        <v>1225</v>
      </c>
      <c r="E1148" s="90" t="s">
        <v>220</v>
      </c>
      <c r="F1148" s="67" t="s">
        <v>109</v>
      </c>
      <c r="G1148" s="96">
        <f t="shared" si="90"/>
        <v>0</v>
      </c>
      <c r="H1148" s="96">
        <f t="shared" si="91"/>
        <v>0</v>
      </c>
      <c r="I1148" s="97">
        <v>0</v>
      </c>
    </row>
    <row r="1149" spans="2:9">
      <c r="B1149" s="70" t="s">
        <v>1196</v>
      </c>
      <c r="C1149" s="76">
        <v>411028</v>
      </c>
      <c r="D1149" s="89" t="s">
        <v>1226</v>
      </c>
      <c r="E1149" s="90" t="s">
        <v>220</v>
      </c>
      <c r="F1149" s="67" t="s">
        <v>109</v>
      </c>
      <c r="G1149" s="96">
        <f t="shared" si="90"/>
        <v>0</v>
      </c>
      <c r="H1149" s="96">
        <f t="shared" si="91"/>
        <v>0</v>
      </c>
      <c r="I1149" s="97">
        <v>0</v>
      </c>
    </row>
    <row r="1150" spans="2:9">
      <c r="B1150" s="70" t="s">
        <v>1196</v>
      </c>
      <c r="C1150" s="76">
        <v>411029</v>
      </c>
      <c r="D1150" s="89" t="s">
        <v>1227</v>
      </c>
      <c r="E1150" s="90" t="s">
        <v>3</v>
      </c>
      <c r="F1150" s="67" t="s">
        <v>2</v>
      </c>
      <c r="G1150" s="234">
        <f t="shared" si="90"/>
        <v>-508.08000000000015</v>
      </c>
      <c r="H1150" s="234">
        <f t="shared" si="91"/>
        <v>0</v>
      </c>
      <c r="I1150" s="97">
        <v>-508.08000000000015</v>
      </c>
    </row>
    <row r="1151" spans="2:9">
      <c r="B1151" s="70" t="s">
        <v>1196</v>
      </c>
      <c r="C1151" s="76">
        <v>411030</v>
      </c>
      <c r="D1151" s="89" t="s">
        <v>1228</v>
      </c>
      <c r="E1151" s="90" t="s">
        <v>220</v>
      </c>
      <c r="F1151" s="67" t="s">
        <v>109</v>
      </c>
      <c r="G1151" s="96">
        <f t="shared" si="90"/>
        <v>0</v>
      </c>
      <c r="H1151" s="96">
        <f t="shared" si="91"/>
        <v>0</v>
      </c>
      <c r="I1151" s="97">
        <v>0</v>
      </c>
    </row>
    <row r="1152" spans="2:9">
      <c r="B1152" s="70" t="s">
        <v>1196</v>
      </c>
      <c r="C1152" s="76">
        <v>411031</v>
      </c>
      <c r="D1152" s="89" t="s">
        <v>1229</v>
      </c>
      <c r="E1152" s="90" t="s">
        <v>3</v>
      </c>
      <c r="F1152" s="67" t="s">
        <v>2</v>
      </c>
      <c r="G1152" s="96">
        <f t="shared" si="90"/>
        <v>0</v>
      </c>
      <c r="H1152" s="96">
        <f t="shared" si="91"/>
        <v>0</v>
      </c>
      <c r="I1152" s="97">
        <v>0</v>
      </c>
    </row>
    <row r="1153" spans="2:9">
      <c r="B1153" s="70" t="s">
        <v>1196</v>
      </c>
      <c r="C1153" s="76">
        <v>411032</v>
      </c>
      <c r="D1153" s="89" t="s">
        <v>1230</v>
      </c>
      <c r="E1153" s="90" t="s">
        <v>3</v>
      </c>
      <c r="F1153" s="67" t="s">
        <v>2</v>
      </c>
      <c r="G1153" s="96">
        <f t="shared" si="90"/>
        <v>0</v>
      </c>
      <c r="H1153" s="96">
        <f t="shared" si="91"/>
        <v>0</v>
      </c>
      <c r="I1153" s="97">
        <v>0</v>
      </c>
    </row>
    <row r="1154" spans="2:9">
      <c r="B1154" s="70" t="s">
        <v>1196</v>
      </c>
      <c r="C1154" s="76">
        <v>411033</v>
      </c>
      <c r="D1154" s="89" t="s">
        <v>1231</v>
      </c>
      <c r="E1154" s="90" t="s">
        <v>3</v>
      </c>
      <c r="F1154" s="67" t="s">
        <v>2</v>
      </c>
      <c r="G1154" s="96">
        <f t="shared" si="90"/>
        <v>0</v>
      </c>
      <c r="H1154" s="96">
        <f t="shared" si="91"/>
        <v>0</v>
      </c>
      <c r="I1154" s="97">
        <v>0</v>
      </c>
    </row>
    <row r="1155" spans="2:9">
      <c r="B1155" s="70" t="s">
        <v>1196</v>
      </c>
      <c r="C1155" s="76">
        <v>411034</v>
      </c>
      <c r="D1155" s="89" t="s">
        <v>1232</v>
      </c>
      <c r="E1155" s="90" t="s">
        <v>220</v>
      </c>
      <c r="F1155" s="67" t="s">
        <v>109</v>
      </c>
      <c r="G1155" s="96">
        <f t="shared" si="90"/>
        <v>0</v>
      </c>
      <c r="H1155" s="96">
        <f t="shared" si="91"/>
        <v>0</v>
      </c>
      <c r="I1155" s="97">
        <v>0</v>
      </c>
    </row>
    <row r="1156" spans="2:9">
      <c r="B1156" s="70" t="s">
        <v>1196</v>
      </c>
      <c r="C1156" s="76">
        <v>411035</v>
      </c>
      <c r="D1156" s="89" t="s">
        <v>1233</v>
      </c>
      <c r="E1156" s="90" t="s">
        <v>220</v>
      </c>
      <c r="F1156" s="67" t="s">
        <v>109</v>
      </c>
      <c r="G1156" s="96">
        <f t="shared" si="90"/>
        <v>0</v>
      </c>
      <c r="H1156" s="96">
        <f t="shared" si="91"/>
        <v>0</v>
      </c>
      <c r="I1156" s="97">
        <v>0</v>
      </c>
    </row>
    <row r="1157" spans="2:9">
      <c r="B1157" s="70" t="s">
        <v>1234</v>
      </c>
      <c r="C1157" s="76">
        <v>411036</v>
      </c>
      <c r="D1157" s="89" t="s">
        <v>1235</v>
      </c>
      <c r="E1157" s="90" t="s">
        <v>220</v>
      </c>
      <c r="F1157" s="67" t="s">
        <v>109</v>
      </c>
      <c r="G1157" s="96">
        <f t="shared" si="90"/>
        <v>0</v>
      </c>
      <c r="H1157" s="96">
        <f t="shared" si="91"/>
        <v>0</v>
      </c>
      <c r="I1157" s="97">
        <v>0</v>
      </c>
    </row>
    <row r="1158" spans="2:9">
      <c r="B1158" s="70" t="s">
        <v>1234</v>
      </c>
      <c r="C1158" s="76">
        <v>411037</v>
      </c>
      <c r="D1158" s="89" t="s">
        <v>1236</v>
      </c>
      <c r="E1158" s="90" t="s">
        <v>220</v>
      </c>
      <c r="F1158" s="67" t="s">
        <v>109</v>
      </c>
      <c r="G1158" s="96">
        <f t="shared" si="90"/>
        <v>0</v>
      </c>
      <c r="H1158" s="96">
        <f t="shared" si="91"/>
        <v>0</v>
      </c>
      <c r="I1158" s="97">
        <v>0</v>
      </c>
    </row>
    <row r="1159" spans="2:9">
      <c r="B1159" s="70" t="s">
        <v>1234</v>
      </c>
      <c r="C1159" s="76">
        <v>411038</v>
      </c>
      <c r="D1159" s="89" t="s">
        <v>1237</v>
      </c>
      <c r="E1159" s="90" t="s">
        <v>220</v>
      </c>
      <c r="F1159" s="67" t="s">
        <v>109</v>
      </c>
      <c r="G1159" s="234">
        <f t="shared" si="90"/>
        <v>-513.20582731632987</v>
      </c>
      <c r="H1159" s="234">
        <f t="shared" si="91"/>
        <v>-497.27417268367014</v>
      </c>
      <c r="I1159" s="97">
        <v>-1010.48</v>
      </c>
    </row>
    <row r="1160" spans="2:9">
      <c r="B1160" s="70" t="s">
        <v>1234</v>
      </c>
      <c r="C1160" s="76">
        <v>411039</v>
      </c>
      <c r="D1160" s="89" t="s">
        <v>1238</v>
      </c>
      <c r="E1160" s="90" t="s">
        <v>220</v>
      </c>
      <c r="F1160" s="67" t="s">
        <v>109</v>
      </c>
      <c r="G1160" s="234">
        <f t="shared" si="90"/>
        <v>-7689.1892958836324</v>
      </c>
      <c r="H1160" s="234">
        <f t="shared" si="91"/>
        <v>-7450.4907041163679</v>
      </c>
      <c r="I1160" s="97">
        <v>-15139.68</v>
      </c>
    </row>
    <row r="1161" spans="2:9">
      <c r="B1161" s="70" t="s">
        <v>1196</v>
      </c>
      <c r="C1161" s="76">
        <v>411040</v>
      </c>
      <c r="D1161" s="89" t="s">
        <v>1239</v>
      </c>
      <c r="E1161" s="90" t="s">
        <v>220</v>
      </c>
      <c r="F1161" s="67" t="s">
        <v>109</v>
      </c>
      <c r="G1161" s="234">
        <f t="shared" si="90"/>
        <v>-13679.057234036851</v>
      </c>
      <c r="H1161" s="234">
        <f t="shared" si="91"/>
        <v>-13254.412765963161</v>
      </c>
      <c r="I1161" s="97">
        <v>-26933.470000000012</v>
      </c>
    </row>
    <row r="1162" spans="2:9">
      <c r="B1162" s="70" t="s">
        <v>1234</v>
      </c>
      <c r="C1162" s="76">
        <v>411041</v>
      </c>
      <c r="D1162" s="89" t="s">
        <v>1240</v>
      </c>
      <c r="E1162" s="90" t="s">
        <v>220</v>
      </c>
      <c r="F1162" s="67" t="s">
        <v>109</v>
      </c>
      <c r="G1162" s="96">
        <f t="shared" si="90"/>
        <v>0</v>
      </c>
      <c r="H1162" s="96">
        <f t="shared" si="91"/>
        <v>0</v>
      </c>
      <c r="I1162" s="97">
        <v>0</v>
      </c>
    </row>
    <row r="1163" spans="2:9">
      <c r="B1163" s="70" t="s">
        <v>1234</v>
      </c>
      <c r="C1163" s="76">
        <v>411042</v>
      </c>
      <c r="D1163" s="89" t="s">
        <v>1241</v>
      </c>
      <c r="E1163" s="90" t="s">
        <v>220</v>
      </c>
      <c r="F1163" s="67" t="s">
        <v>109</v>
      </c>
      <c r="G1163" s="234">
        <f t="shared" si="90"/>
        <v>-39685.135805409154</v>
      </c>
      <c r="H1163" s="234">
        <f t="shared" si="91"/>
        <v>-38453.174194590829</v>
      </c>
      <c r="I1163" s="97">
        <v>-78138.309999999983</v>
      </c>
    </row>
    <row r="1164" spans="2:9">
      <c r="B1164" s="70" t="s">
        <v>1234</v>
      </c>
      <c r="C1164" s="76">
        <v>411043</v>
      </c>
      <c r="D1164" s="89" t="s">
        <v>1242</v>
      </c>
      <c r="E1164" s="90" t="s">
        <v>220</v>
      </c>
      <c r="F1164" s="67" t="s">
        <v>109</v>
      </c>
      <c r="G1164" s="96">
        <f t="shared" si="90"/>
        <v>0</v>
      </c>
      <c r="H1164" s="96">
        <f t="shared" si="91"/>
        <v>0</v>
      </c>
      <c r="I1164" s="97">
        <v>0</v>
      </c>
    </row>
    <row r="1165" spans="2:9">
      <c r="B1165" s="70" t="s">
        <v>1234</v>
      </c>
      <c r="C1165" s="76">
        <v>411044</v>
      </c>
      <c r="D1165" s="89" t="s">
        <v>1243</v>
      </c>
      <c r="E1165" s="90" t="s">
        <v>220</v>
      </c>
      <c r="F1165" s="67" t="s">
        <v>109</v>
      </c>
      <c r="G1165" s="96">
        <f t="shared" si="90"/>
        <v>0</v>
      </c>
      <c r="H1165" s="96">
        <f t="shared" si="91"/>
        <v>0</v>
      </c>
      <c r="I1165" s="97">
        <v>0</v>
      </c>
    </row>
    <row r="1166" spans="2:9">
      <c r="B1166" s="70" t="s">
        <v>1234</v>
      </c>
      <c r="C1166" s="76">
        <v>411045</v>
      </c>
      <c r="D1166" s="89" t="s">
        <v>1244</v>
      </c>
      <c r="E1166" s="90" t="s">
        <v>220</v>
      </c>
      <c r="F1166" s="67" t="s">
        <v>109</v>
      </c>
      <c r="G1166" s="96">
        <f t="shared" si="90"/>
        <v>0</v>
      </c>
      <c r="H1166" s="96">
        <f t="shared" si="91"/>
        <v>0</v>
      </c>
      <c r="I1166" s="97">
        <v>0</v>
      </c>
    </row>
    <row r="1167" spans="2:9">
      <c r="B1167" s="70" t="s">
        <v>1234</v>
      </c>
      <c r="C1167" s="76">
        <v>411046</v>
      </c>
      <c r="D1167" s="89" t="s">
        <v>1245</v>
      </c>
      <c r="E1167" s="90" t="s">
        <v>220</v>
      </c>
      <c r="F1167" s="67" t="s">
        <v>109</v>
      </c>
      <c r="G1167" s="96">
        <f t="shared" si="90"/>
        <v>0</v>
      </c>
      <c r="H1167" s="96">
        <f t="shared" si="91"/>
        <v>0</v>
      </c>
      <c r="I1167" s="97">
        <v>0</v>
      </c>
    </row>
    <row r="1168" spans="2:9">
      <c r="B1168" s="70" t="s">
        <v>1234</v>
      </c>
      <c r="C1168" s="76">
        <v>411047</v>
      </c>
      <c r="D1168" s="89" t="s">
        <v>1246</v>
      </c>
      <c r="E1168" s="90" t="s">
        <v>220</v>
      </c>
      <c r="F1168" s="67" t="s">
        <v>109</v>
      </c>
      <c r="G1168" s="96">
        <f t="shared" si="90"/>
        <v>0</v>
      </c>
      <c r="H1168" s="96">
        <f t="shared" si="91"/>
        <v>0</v>
      </c>
      <c r="I1168" s="97">
        <v>0</v>
      </c>
    </row>
    <row r="1169" spans="2:9">
      <c r="B1169" s="70" t="s">
        <v>1234</v>
      </c>
      <c r="C1169" s="76">
        <v>411048</v>
      </c>
      <c r="D1169" s="89" t="s">
        <v>1247</v>
      </c>
      <c r="E1169" s="90" t="s">
        <v>220</v>
      </c>
      <c r="F1169" s="67" t="s">
        <v>109</v>
      </c>
      <c r="G1169" s="96">
        <f t="shared" si="90"/>
        <v>0</v>
      </c>
      <c r="H1169" s="96">
        <f t="shared" si="91"/>
        <v>0</v>
      </c>
      <c r="I1169" s="97">
        <v>0</v>
      </c>
    </row>
    <row r="1170" spans="2:9">
      <c r="B1170" s="70" t="s">
        <v>1234</v>
      </c>
      <c r="C1170" s="76">
        <v>411049</v>
      </c>
      <c r="D1170" s="89" t="s">
        <v>1248</v>
      </c>
      <c r="E1170" s="90" t="s">
        <v>220</v>
      </c>
      <c r="F1170" s="67" t="s">
        <v>109</v>
      </c>
      <c r="G1170" s="96">
        <f t="shared" si="90"/>
        <v>0</v>
      </c>
      <c r="H1170" s="96">
        <f t="shared" si="91"/>
        <v>0</v>
      </c>
      <c r="I1170" s="97">
        <v>0</v>
      </c>
    </row>
    <row r="1171" spans="2:9">
      <c r="B1171" s="70" t="s">
        <v>1234</v>
      </c>
      <c r="C1171" s="76">
        <v>411050</v>
      </c>
      <c r="D1171" s="89" t="s">
        <v>1249</v>
      </c>
      <c r="E1171" s="90" t="s">
        <v>220</v>
      </c>
      <c r="F1171" s="67" t="s">
        <v>109</v>
      </c>
      <c r="G1171" s="96">
        <f t="shared" si="90"/>
        <v>0</v>
      </c>
      <c r="H1171" s="96">
        <f t="shared" si="91"/>
        <v>0</v>
      </c>
      <c r="I1171" s="97">
        <v>0</v>
      </c>
    </row>
    <row r="1172" spans="2:9">
      <c r="B1172" s="70" t="s">
        <v>1234</v>
      </c>
      <c r="C1172" s="76">
        <v>411051</v>
      </c>
      <c r="D1172" s="89" t="s">
        <v>1250</v>
      </c>
      <c r="E1172" s="90" t="s">
        <v>220</v>
      </c>
      <c r="F1172" s="67" t="s">
        <v>109</v>
      </c>
      <c r="G1172" s="96">
        <f t="shared" si="90"/>
        <v>0</v>
      </c>
      <c r="H1172" s="96">
        <f t="shared" si="91"/>
        <v>0</v>
      </c>
      <c r="I1172" s="97">
        <v>0</v>
      </c>
    </row>
    <row r="1173" spans="2:9">
      <c r="B1173" s="70" t="s">
        <v>1234</v>
      </c>
      <c r="C1173" s="76">
        <v>411052</v>
      </c>
      <c r="D1173" s="89" t="s">
        <v>1251</v>
      </c>
      <c r="E1173" s="90" t="s">
        <v>220</v>
      </c>
      <c r="F1173" s="67" t="s">
        <v>109</v>
      </c>
      <c r="G1173" s="96">
        <f t="shared" si="90"/>
        <v>0</v>
      </c>
      <c r="H1173" s="96">
        <f t="shared" si="91"/>
        <v>0</v>
      </c>
      <c r="I1173" s="97">
        <v>0</v>
      </c>
    </row>
    <row r="1174" spans="2:9">
      <c r="B1174" s="70" t="s">
        <v>1234</v>
      </c>
      <c r="C1174" s="76">
        <v>411053</v>
      </c>
      <c r="D1174" s="89" t="s">
        <v>1252</v>
      </c>
      <c r="E1174" s="90" t="s">
        <v>220</v>
      </c>
      <c r="F1174" s="67" t="s">
        <v>109</v>
      </c>
      <c r="G1174" s="96">
        <f t="shared" si="90"/>
        <v>0</v>
      </c>
      <c r="H1174" s="96">
        <f t="shared" si="91"/>
        <v>0</v>
      </c>
      <c r="I1174" s="97">
        <v>0</v>
      </c>
    </row>
    <row r="1175" spans="2:9">
      <c r="B1175" s="70" t="s">
        <v>1234</v>
      </c>
      <c r="C1175" s="76">
        <v>411054</v>
      </c>
      <c r="D1175" s="89" t="s">
        <v>1253</v>
      </c>
      <c r="E1175" s="90" t="s">
        <v>220</v>
      </c>
      <c r="F1175" s="67" t="s">
        <v>109</v>
      </c>
      <c r="G1175" s="96">
        <f t="shared" si="90"/>
        <v>0</v>
      </c>
      <c r="H1175" s="96">
        <f t="shared" si="91"/>
        <v>0</v>
      </c>
      <c r="I1175" s="97">
        <v>0</v>
      </c>
    </row>
    <row r="1176" spans="2:9">
      <c r="B1176" s="70" t="s">
        <v>1234</v>
      </c>
      <c r="C1176" s="76">
        <v>411055</v>
      </c>
      <c r="D1176" s="89" t="s">
        <v>1254</v>
      </c>
      <c r="E1176" s="90" t="s">
        <v>220</v>
      </c>
      <c r="F1176" s="67" t="s">
        <v>109</v>
      </c>
      <c r="G1176" s="96">
        <f t="shared" si="90"/>
        <v>0</v>
      </c>
      <c r="H1176" s="96">
        <f t="shared" si="91"/>
        <v>0</v>
      </c>
      <c r="I1176" s="97">
        <v>0</v>
      </c>
    </row>
    <row r="1177" spans="2:9">
      <c r="B1177" s="70" t="s">
        <v>1234</v>
      </c>
      <c r="C1177" s="76">
        <v>411056</v>
      </c>
      <c r="D1177" s="89" t="s">
        <v>1255</v>
      </c>
      <c r="E1177" s="90" t="s">
        <v>220</v>
      </c>
      <c r="F1177" s="67" t="s">
        <v>109</v>
      </c>
      <c r="G1177" s="96">
        <f t="shared" si="90"/>
        <v>0</v>
      </c>
      <c r="H1177" s="96">
        <f t="shared" si="91"/>
        <v>0</v>
      </c>
      <c r="I1177" s="97">
        <v>0</v>
      </c>
    </row>
    <row r="1178" spans="2:9">
      <c r="B1178" s="70" t="s">
        <v>1234</v>
      </c>
      <c r="C1178" s="76">
        <v>411057</v>
      </c>
      <c r="D1178" s="89" t="s">
        <v>1256</v>
      </c>
      <c r="E1178" s="90" t="s">
        <v>220</v>
      </c>
      <c r="F1178" s="67" t="s">
        <v>109</v>
      </c>
      <c r="G1178" s="96">
        <f t="shared" si="90"/>
        <v>0</v>
      </c>
      <c r="H1178" s="96">
        <f t="shared" si="91"/>
        <v>0</v>
      </c>
      <c r="I1178" s="97">
        <v>0</v>
      </c>
    </row>
    <row r="1179" spans="2:9">
      <c r="B1179" s="70" t="s">
        <v>1234</v>
      </c>
      <c r="C1179" s="76">
        <v>411058</v>
      </c>
      <c r="D1179" s="89" t="s">
        <v>1257</v>
      </c>
      <c r="E1179" s="90" t="s">
        <v>220</v>
      </c>
      <c r="F1179" s="67" t="s">
        <v>109</v>
      </c>
      <c r="G1179" s="234">
        <f t="shared" si="90"/>
        <v>-12200.771728679891</v>
      </c>
      <c r="H1179" s="234">
        <f t="shared" si="91"/>
        <v>-11822.01827132011</v>
      </c>
      <c r="I1179" s="97">
        <v>-24022.79</v>
      </c>
    </row>
    <row r="1180" spans="2:9">
      <c r="B1180" s="70" t="s">
        <v>1234</v>
      </c>
      <c r="C1180" s="76">
        <v>411059</v>
      </c>
      <c r="D1180" s="89" t="s">
        <v>1258</v>
      </c>
      <c r="E1180" s="90" t="s">
        <v>220</v>
      </c>
      <c r="F1180" s="67" t="s">
        <v>109</v>
      </c>
      <c r="G1180" s="96">
        <f t="shared" si="90"/>
        <v>0</v>
      </c>
      <c r="H1180" s="96">
        <f t="shared" si="91"/>
        <v>0</v>
      </c>
      <c r="I1180" s="97">
        <v>0</v>
      </c>
    </row>
    <row r="1181" spans="2:9">
      <c r="B1181" s="70" t="s">
        <v>1234</v>
      </c>
      <c r="C1181" s="76">
        <v>411060</v>
      </c>
      <c r="D1181" s="89" t="s">
        <v>1259</v>
      </c>
      <c r="E1181" s="90" t="s">
        <v>220</v>
      </c>
      <c r="F1181" s="67" t="s">
        <v>109</v>
      </c>
      <c r="G1181" s="96">
        <f t="shared" si="90"/>
        <v>0</v>
      </c>
      <c r="H1181" s="96">
        <f t="shared" si="91"/>
        <v>0</v>
      </c>
      <c r="I1181" s="97">
        <v>0</v>
      </c>
    </row>
    <row r="1182" spans="2:9">
      <c r="B1182" s="70" t="s">
        <v>1234</v>
      </c>
      <c r="C1182" s="76" t="s">
        <v>1260</v>
      </c>
      <c r="D1182" s="89" t="s">
        <v>1261</v>
      </c>
      <c r="E1182" s="90" t="s">
        <v>220</v>
      </c>
      <c r="F1182" s="67" t="s">
        <v>109</v>
      </c>
      <c r="G1182" s="96">
        <f t="shared" si="90"/>
        <v>0</v>
      </c>
      <c r="H1182" s="96">
        <f t="shared" si="91"/>
        <v>0</v>
      </c>
      <c r="I1182" s="97">
        <v>0</v>
      </c>
    </row>
    <row r="1183" spans="2:9">
      <c r="B1183" s="70" t="s">
        <v>1234</v>
      </c>
      <c r="C1183" s="76" t="s">
        <v>1262</v>
      </c>
      <c r="D1183" s="89" t="s">
        <v>1263</v>
      </c>
      <c r="E1183" s="90" t="s">
        <v>3</v>
      </c>
      <c r="F1183" s="67" t="s">
        <v>2</v>
      </c>
      <c r="G1183" s="96">
        <f t="shared" si="90"/>
        <v>0</v>
      </c>
      <c r="H1183" s="96">
        <f t="shared" si="91"/>
        <v>0</v>
      </c>
      <c r="I1183" s="97">
        <v>0</v>
      </c>
    </row>
    <row r="1184" spans="2:9">
      <c r="B1184" s="70" t="s">
        <v>1234</v>
      </c>
      <c r="C1184" s="76" t="s">
        <v>1264</v>
      </c>
      <c r="D1184" s="89" t="s">
        <v>1265</v>
      </c>
      <c r="E1184" s="90" t="s">
        <v>3</v>
      </c>
      <c r="F1184" s="67" t="s">
        <v>2</v>
      </c>
      <c r="G1184" s="96">
        <f t="shared" si="90"/>
        <v>0</v>
      </c>
      <c r="H1184" s="96">
        <f t="shared" si="91"/>
        <v>0</v>
      </c>
      <c r="I1184" s="97">
        <v>0</v>
      </c>
    </row>
    <row r="1185" spans="1:9">
      <c r="B1185" s="70" t="s">
        <v>1234</v>
      </c>
      <c r="C1185" s="76" t="s">
        <v>1266</v>
      </c>
      <c r="D1185" s="89" t="s">
        <v>1267</v>
      </c>
      <c r="E1185" s="90" t="s">
        <v>3</v>
      </c>
      <c r="F1185" s="67" t="s">
        <v>2</v>
      </c>
      <c r="G1185" s="96">
        <f t="shared" si="90"/>
        <v>0</v>
      </c>
      <c r="H1185" s="96">
        <f t="shared" si="91"/>
        <v>0</v>
      </c>
      <c r="I1185" s="97">
        <v>0</v>
      </c>
    </row>
    <row r="1186" spans="1:9">
      <c r="C1186" s="76"/>
      <c r="D1186" s="77" t="s">
        <v>1268</v>
      </c>
      <c r="E1186" s="90" t="s">
        <v>3</v>
      </c>
      <c r="F1186" s="67" t="s">
        <v>2</v>
      </c>
      <c r="G1186" s="96"/>
      <c r="H1186" s="96"/>
      <c r="I1186" s="97"/>
    </row>
    <row r="1187" spans="1:9">
      <c r="A1187" s="70" t="s">
        <v>1108</v>
      </c>
      <c r="C1187" s="90" t="s">
        <v>95</v>
      </c>
      <c r="D1187" s="93" t="s">
        <v>1195</v>
      </c>
      <c r="E1187" s="90"/>
      <c r="G1187" s="228">
        <f>SUM(G1122:G1186)</f>
        <v>-2588803.7598912101</v>
      </c>
      <c r="H1187" s="228">
        <f>SUM(H1122:H1186)</f>
        <v>-2516750.5001086178</v>
      </c>
      <c r="I1187" s="229">
        <f>SUM(I1122:I1186)</f>
        <v>-5105554.2599996803</v>
      </c>
    </row>
    <row r="1188" spans="1:9">
      <c r="C1188" s="76"/>
      <c r="D1188" s="77"/>
      <c r="E1188" s="90"/>
      <c r="G1188" s="96"/>
      <c r="H1188" s="96"/>
      <c r="I1188" s="97"/>
    </row>
    <row r="1189" spans="1:9">
      <c r="C1189" s="76"/>
      <c r="D1189" s="77"/>
      <c r="E1189" s="90"/>
      <c r="G1189" s="96"/>
      <c r="H1189" s="96"/>
      <c r="I1189" s="97"/>
    </row>
    <row r="1190" spans="1:9">
      <c r="C1190" s="76"/>
      <c r="D1190" s="77" t="s">
        <v>1269</v>
      </c>
      <c r="E1190" s="90"/>
      <c r="G1190" s="96"/>
      <c r="H1190" s="96"/>
      <c r="I1190" s="97"/>
    </row>
    <row r="1191" spans="1:9">
      <c r="C1191" s="76"/>
      <c r="D1191" s="77"/>
      <c r="E1191" s="90"/>
      <c r="G1191" s="96"/>
      <c r="H1191" s="96"/>
      <c r="I1191" s="97"/>
    </row>
    <row r="1192" spans="1:9">
      <c r="C1192" s="76"/>
      <c r="D1192" s="77" t="s">
        <v>1270</v>
      </c>
      <c r="E1192" s="90"/>
      <c r="G1192" s="96"/>
      <c r="H1192" s="96"/>
      <c r="I1192" s="97"/>
    </row>
    <row r="1193" spans="1:9">
      <c r="B1193" s="106" t="s">
        <v>1271</v>
      </c>
      <c r="C1193" s="76">
        <v>511001</v>
      </c>
      <c r="D1193" s="89" t="s">
        <v>1272</v>
      </c>
      <c r="E1193" s="90" t="s">
        <v>3</v>
      </c>
      <c r="F1193" s="67" t="s">
        <v>2</v>
      </c>
      <c r="G1193" s="96">
        <f>IF(E1193="Actual",IF(F1193=G$6,$I1193,0),VLOOKUP($E1193,$F$1755:$L$1761,5,FALSE)*$I1193)</f>
        <v>365902.8</v>
      </c>
      <c r="H1193" s="96">
        <f>IF(E1193="Actual",IF(F1193=H$6,$I1193,0),VLOOKUP($E1193,$F$1755:$L$1761,6,FALSE)*$I1193)</f>
        <v>0</v>
      </c>
      <c r="I1193" s="97">
        <v>365902.8</v>
      </c>
    </row>
    <row r="1194" spans="1:9">
      <c r="B1194" s="106" t="s">
        <v>1273</v>
      </c>
      <c r="C1194" s="76">
        <v>511002</v>
      </c>
      <c r="D1194" s="89" t="s">
        <v>1274</v>
      </c>
      <c r="E1194" s="90" t="s">
        <v>3</v>
      </c>
      <c r="F1194" s="67" t="s">
        <v>76</v>
      </c>
      <c r="G1194" s="96">
        <f>IF(E1194="Actual",IF(F1194=G$6,$I1194,0),VLOOKUP($E1194,$F$1755:$L$1761,5,FALSE)*$I1194)</f>
        <v>0</v>
      </c>
      <c r="H1194" s="96">
        <f>IF(E1194="Actual",IF(F1194=H$6,$I1194,0),VLOOKUP($E1194,$F$1755:$L$1761,6,FALSE)*$I1194)</f>
        <v>0</v>
      </c>
      <c r="I1194" s="97">
        <v>0</v>
      </c>
    </row>
    <row r="1195" spans="1:9">
      <c r="C1195" s="76">
        <v>511003</v>
      </c>
      <c r="D1195" s="89" t="s">
        <v>1275</v>
      </c>
      <c r="E1195" s="90" t="s">
        <v>108</v>
      </c>
      <c r="F1195" s="67" t="s">
        <v>109</v>
      </c>
      <c r="G1195" s="96">
        <f>IF(E1195="Actual",IF(F1195=G$6,$I1195,0),VLOOKUP($E1195,$F$1755:$L$1761,5,FALSE)*$I1195)</f>
        <v>0</v>
      </c>
      <c r="H1195" s="96">
        <f>IF(E1195="Actual",IF(F1195=H$6,$I1195,0),VLOOKUP($E1195,$F$1755:$L$1761,6,FALSE)*$I1195)</f>
        <v>0</v>
      </c>
      <c r="I1195" s="97">
        <v>0</v>
      </c>
    </row>
    <row r="1196" spans="1:9">
      <c r="C1196" s="76">
        <v>511004</v>
      </c>
      <c r="D1196" s="89" t="s">
        <v>1276</v>
      </c>
      <c r="E1196" s="90" t="s">
        <v>108</v>
      </c>
      <c r="F1196" s="67" t="s">
        <v>109</v>
      </c>
      <c r="G1196" s="96">
        <f>IF(E1196="Actual",IF(F1196=G$6,$I1196,0),VLOOKUP($E1196,$F$1755:$L$1761,5,FALSE)*$I1196)</f>
        <v>0</v>
      </c>
      <c r="H1196" s="96">
        <f>IF(E1196="Actual",IF(F1196=H$6,$I1196,0),VLOOKUP($E1196,$F$1755:$L$1761,6,FALSE)*$I1196)</f>
        <v>0</v>
      </c>
      <c r="I1196" s="97">
        <v>0</v>
      </c>
    </row>
    <row r="1197" spans="1:9">
      <c r="C1197" s="76">
        <v>511099</v>
      </c>
      <c r="D1197" s="89" t="s">
        <v>1277</v>
      </c>
      <c r="E1197" s="90" t="s">
        <v>108</v>
      </c>
      <c r="F1197" s="67" t="s">
        <v>109</v>
      </c>
      <c r="G1197" s="96">
        <f>IF(E1197="Actual",IF(F1197=G$6,$I1197,0),VLOOKUP($E1197,$F$1755:$L$1761,5,FALSE)*$I1197)</f>
        <v>0</v>
      </c>
      <c r="H1197" s="96">
        <f>IF(E1197="Actual",IF(F1197=H$6,$I1197,0),VLOOKUP($E1197,$F$1755:$L$1761,6,FALSE)*$I1197)</f>
        <v>0</v>
      </c>
      <c r="I1197" s="97">
        <v>0</v>
      </c>
    </row>
    <row r="1198" spans="1:9">
      <c r="A1198" s="70" t="s">
        <v>1108</v>
      </c>
      <c r="C1198" s="90" t="s">
        <v>95</v>
      </c>
      <c r="D1198" s="93" t="s">
        <v>1270</v>
      </c>
      <c r="E1198" s="90"/>
      <c r="G1198" s="228">
        <f>SUM(G1193:G1197)</f>
        <v>365902.8</v>
      </c>
      <c r="H1198" s="228">
        <f>SUM(H1193:H1197)</f>
        <v>0</v>
      </c>
      <c r="I1198" s="229">
        <f>SUM(I1193:I1197)</f>
        <v>365902.8</v>
      </c>
    </row>
    <row r="1199" spans="1:9">
      <c r="C1199" s="76"/>
      <c r="D1199" s="77"/>
      <c r="E1199" s="90"/>
      <c r="G1199" s="96"/>
      <c r="H1199" s="96"/>
      <c r="I1199" s="97"/>
    </row>
    <row r="1200" spans="1:9">
      <c r="C1200" s="76"/>
      <c r="D1200" s="77" t="s">
        <v>1278</v>
      </c>
      <c r="E1200" s="90"/>
      <c r="G1200" s="96"/>
      <c r="H1200" s="96"/>
      <c r="I1200" s="97"/>
    </row>
    <row r="1201" spans="3:9">
      <c r="C1201" s="76">
        <v>512001</v>
      </c>
      <c r="D1201" s="89" t="s">
        <v>1279</v>
      </c>
      <c r="E1201" s="90" t="s">
        <v>108</v>
      </c>
      <c r="F1201" s="67" t="s">
        <v>109</v>
      </c>
      <c r="G1201" s="96">
        <f t="shared" ref="G1201:G1236" si="92">IF(E1201="Actual",IF(F1201=G$6,$I1201,0),VLOOKUP($E1201,$F$1755:$L$1761,5,FALSE)*$I1201)</f>
        <v>3265.0328397041385</v>
      </c>
      <c r="H1201" s="96">
        <f t="shared" ref="H1201:H1236" si="93">IF(E1201="Actual",IF(F1201=H$6,$I1201,0),VLOOKUP($E1201,$F$1755:$L$1761,6,FALSE)*$I1201)</f>
        <v>2157.8071602958612</v>
      </c>
      <c r="I1201" s="97">
        <v>5422.84</v>
      </c>
    </row>
    <row r="1202" spans="3:9">
      <c r="C1202" s="76">
        <v>512002</v>
      </c>
      <c r="D1202" s="89" t="s">
        <v>1280</v>
      </c>
      <c r="E1202" s="90" t="s">
        <v>3</v>
      </c>
      <c r="F1202" s="67" t="s">
        <v>2</v>
      </c>
      <c r="G1202" s="96">
        <f t="shared" si="92"/>
        <v>20169.190000000002</v>
      </c>
      <c r="H1202" s="96">
        <f t="shared" si="93"/>
        <v>0</v>
      </c>
      <c r="I1202" s="97">
        <v>20169.190000000002</v>
      </c>
    </row>
    <row r="1203" spans="3:9">
      <c r="C1203" s="76">
        <v>512003</v>
      </c>
      <c r="D1203" s="89" t="s">
        <v>1281</v>
      </c>
      <c r="E1203" s="90" t="s">
        <v>3</v>
      </c>
      <c r="F1203" s="67" t="s">
        <v>2</v>
      </c>
      <c r="G1203" s="96">
        <f t="shared" si="92"/>
        <v>14929.86</v>
      </c>
      <c r="H1203" s="96">
        <f t="shared" si="93"/>
        <v>0</v>
      </c>
      <c r="I1203" s="97">
        <v>14929.86</v>
      </c>
    </row>
    <row r="1204" spans="3:9">
      <c r="C1204" s="76">
        <v>512004</v>
      </c>
      <c r="D1204" s="89" t="s">
        <v>1282</v>
      </c>
      <c r="E1204" s="90" t="s">
        <v>108</v>
      </c>
      <c r="F1204" s="67" t="s">
        <v>109</v>
      </c>
      <c r="G1204" s="96">
        <f t="shared" si="92"/>
        <v>0</v>
      </c>
      <c r="H1204" s="96">
        <f t="shared" si="93"/>
        <v>0</v>
      </c>
      <c r="I1204" s="97">
        <v>0</v>
      </c>
    </row>
    <row r="1205" spans="3:9">
      <c r="C1205" s="76">
        <v>512005</v>
      </c>
      <c r="D1205" s="89" t="s">
        <v>1283</v>
      </c>
      <c r="E1205" s="90" t="s">
        <v>3</v>
      </c>
      <c r="F1205" s="67" t="s">
        <v>2</v>
      </c>
      <c r="G1205" s="96">
        <f t="shared" si="92"/>
        <v>2812.05</v>
      </c>
      <c r="H1205" s="96">
        <f t="shared" si="93"/>
        <v>0</v>
      </c>
      <c r="I1205" s="97">
        <v>2812.05</v>
      </c>
    </row>
    <row r="1206" spans="3:9">
      <c r="C1206" s="76">
        <v>512006</v>
      </c>
      <c r="D1206" s="89" t="s">
        <v>1284</v>
      </c>
      <c r="E1206" s="90" t="s">
        <v>3</v>
      </c>
      <c r="F1206" s="67" t="s">
        <v>76</v>
      </c>
      <c r="G1206" s="96">
        <f t="shared" si="92"/>
        <v>0</v>
      </c>
      <c r="H1206" s="96">
        <f t="shared" si="93"/>
        <v>0</v>
      </c>
      <c r="I1206" s="97">
        <v>0</v>
      </c>
    </row>
    <row r="1207" spans="3:9">
      <c r="C1207" s="76">
        <v>512007</v>
      </c>
      <c r="D1207" s="89" t="s">
        <v>1285</v>
      </c>
      <c r="E1207" s="90" t="s">
        <v>108</v>
      </c>
      <c r="F1207" s="67" t="s">
        <v>109</v>
      </c>
      <c r="G1207" s="96">
        <f t="shared" si="92"/>
        <v>0</v>
      </c>
      <c r="H1207" s="96">
        <f t="shared" si="93"/>
        <v>0</v>
      </c>
      <c r="I1207" s="97">
        <v>0</v>
      </c>
    </row>
    <row r="1208" spans="3:9">
      <c r="C1208" s="76">
        <v>512008</v>
      </c>
      <c r="D1208" s="89" t="s">
        <v>1286</v>
      </c>
      <c r="E1208" s="90" t="s">
        <v>108</v>
      </c>
      <c r="F1208" s="67" t="s">
        <v>109</v>
      </c>
      <c r="G1208" s="96">
        <f t="shared" si="92"/>
        <v>1163.2060312799954</v>
      </c>
      <c r="H1208" s="96">
        <f t="shared" si="93"/>
        <v>768.74396872000443</v>
      </c>
      <c r="I1208" s="97">
        <v>1931.9499999999998</v>
      </c>
    </row>
    <row r="1209" spans="3:9">
      <c r="C1209" s="76">
        <v>512009</v>
      </c>
      <c r="D1209" s="89" t="s">
        <v>1287</v>
      </c>
      <c r="E1209" s="90" t="s">
        <v>108</v>
      </c>
      <c r="F1209" s="67" t="s">
        <v>109</v>
      </c>
      <c r="G1209" s="96">
        <f t="shared" si="92"/>
        <v>4686.3303833775626</v>
      </c>
      <c r="H1209" s="96">
        <f t="shared" si="93"/>
        <v>3097.1196166224381</v>
      </c>
      <c r="I1209" s="97">
        <v>7783.4500000000007</v>
      </c>
    </row>
    <row r="1210" spans="3:9">
      <c r="C1210" s="76">
        <v>512010</v>
      </c>
      <c r="D1210" s="89" t="s">
        <v>1288</v>
      </c>
      <c r="E1210" s="90" t="s">
        <v>3</v>
      </c>
      <c r="F1210" s="67" t="s">
        <v>76</v>
      </c>
      <c r="G1210" s="96">
        <f t="shared" si="92"/>
        <v>0</v>
      </c>
      <c r="H1210" s="96">
        <f t="shared" si="93"/>
        <v>9880</v>
      </c>
      <c r="I1210" s="97">
        <v>9880</v>
      </c>
    </row>
    <row r="1211" spans="3:9">
      <c r="C1211" s="76">
        <v>512011</v>
      </c>
      <c r="D1211" s="89" t="s">
        <v>1289</v>
      </c>
      <c r="E1211" s="90" t="s">
        <v>3</v>
      </c>
      <c r="F1211" s="67" t="s">
        <v>76</v>
      </c>
      <c r="G1211" s="96">
        <f t="shared" si="92"/>
        <v>0</v>
      </c>
      <c r="H1211" s="96">
        <f t="shared" si="93"/>
        <v>33281</v>
      </c>
      <c r="I1211" s="97">
        <v>33281</v>
      </c>
    </row>
    <row r="1212" spans="3:9">
      <c r="C1212" s="76">
        <v>512012</v>
      </c>
      <c r="D1212" s="89" t="s">
        <v>1290</v>
      </c>
      <c r="E1212" s="90" t="s">
        <v>108</v>
      </c>
      <c r="F1212" s="67" t="s">
        <v>109</v>
      </c>
      <c r="G1212" s="96">
        <f t="shared" si="92"/>
        <v>93665.950370843988</v>
      </c>
      <c r="H1212" s="96">
        <f t="shared" si="93"/>
        <v>61902.304910488565</v>
      </c>
      <c r="I1212" s="97">
        <v>155568.25528133256</v>
      </c>
    </row>
    <row r="1213" spans="3:9">
      <c r="C1213" s="76">
        <v>512013</v>
      </c>
      <c r="D1213" s="89" t="s">
        <v>1291</v>
      </c>
      <c r="E1213" s="90" t="s">
        <v>3</v>
      </c>
      <c r="F1213" s="67" t="s">
        <v>2</v>
      </c>
      <c r="G1213" s="96">
        <f t="shared" si="92"/>
        <v>0</v>
      </c>
      <c r="H1213" s="96">
        <f t="shared" si="93"/>
        <v>0</v>
      </c>
      <c r="I1213" s="97">
        <v>0</v>
      </c>
    </row>
    <row r="1214" spans="3:9">
      <c r="C1214" s="76">
        <v>512014</v>
      </c>
      <c r="D1214" s="89" t="s">
        <v>1292</v>
      </c>
      <c r="E1214" s="90" t="s">
        <v>108</v>
      </c>
      <c r="F1214" s="67" t="s">
        <v>109</v>
      </c>
      <c r="G1214" s="96">
        <f t="shared" si="92"/>
        <v>10867.309788209617</v>
      </c>
      <c r="H1214" s="96">
        <f t="shared" si="93"/>
        <v>7182.0284895746709</v>
      </c>
      <c r="I1214" s="97">
        <v>18049.338277784289</v>
      </c>
    </row>
    <row r="1215" spans="3:9">
      <c r="C1215" s="76">
        <v>512015</v>
      </c>
      <c r="D1215" s="89" t="s">
        <v>1293</v>
      </c>
      <c r="E1215" s="90" t="s">
        <v>108</v>
      </c>
      <c r="F1215" s="67" t="s">
        <v>109</v>
      </c>
      <c r="G1215" s="96">
        <f t="shared" si="92"/>
        <v>31.892659477161086</v>
      </c>
      <c r="H1215" s="96">
        <f t="shared" si="93"/>
        <v>21.077340522838913</v>
      </c>
      <c r="I1215" s="97">
        <v>52.97</v>
      </c>
    </row>
    <row r="1216" spans="3:9">
      <c r="C1216" s="76">
        <v>512016</v>
      </c>
      <c r="D1216" s="89" t="s">
        <v>1294</v>
      </c>
      <c r="E1216" s="90" t="s">
        <v>108</v>
      </c>
      <c r="F1216" s="67" t="s">
        <v>109</v>
      </c>
      <c r="G1216" s="96">
        <f t="shared" si="92"/>
        <v>5724.651094122295</v>
      </c>
      <c r="H1216" s="96">
        <f t="shared" si="93"/>
        <v>3783.3289058777018</v>
      </c>
      <c r="I1216" s="97">
        <v>9507.9799999999977</v>
      </c>
    </row>
    <row r="1217" spans="3:9">
      <c r="C1217" s="76">
        <v>512017</v>
      </c>
      <c r="D1217" s="89" t="s">
        <v>1295</v>
      </c>
      <c r="E1217" s="90" t="s">
        <v>108</v>
      </c>
      <c r="F1217" s="67" t="s">
        <v>109</v>
      </c>
      <c r="G1217" s="96">
        <f t="shared" si="92"/>
        <v>1352.3523211563436</v>
      </c>
      <c r="H1217" s="96">
        <f t="shared" si="93"/>
        <v>893.74767884365656</v>
      </c>
      <c r="I1217" s="97">
        <v>2246.1000000000004</v>
      </c>
    </row>
    <row r="1218" spans="3:9">
      <c r="C1218" s="76">
        <v>512018</v>
      </c>
      <c r="D1218" s="89" t="s">
        <v>1296</v>
      </c>
      <c r="E1218" s="90" t="s">
        <v>108</v>
      </c>
      <c r="F1218" s="67" t="s">
        <v>109</v>
      </c>
      <c r="G1218" s="96">
        <f t="shared" si="92"/>
        <v>2107.1733596070235</v>
      </c>
      <c r="H1218" s="96">
        <f t="shared" si="93"/>
        <v>1392.5966403929758</v>
      </c>
      <c r="I1218" s="97">
        <v>3499.7699999999995</v>
      </c>
    </row>
    <row r="1219" spans="3:9">
      <c r="C1219" s="76">
        <v>512019</v>
      </c>
      <c r="D1219" s="89" t="s">
        <v>1297</v>
      </c>
      <c r="E1219" s="90" t="s">
        <v>108</v>
      </c>
      <c r="F1219" s="67" t="s">
        <v>109</v>
      </c>
      <c r="G1219" s="96">
        <f t="shared" si="92"/>
        <v>0</v>
      </c>
      <c r="H1219" s="96">
        <f t="shared" si="93"/>
        <v>0</v>
      </c>
      <c r="I1219" s="97">
        <v>0</v>
      </c>
    </row>
    <row r="1220" spans="3:9">
      <c r="C1220" s="76">
        <v>512020</v>
      </c>
      <c r="D1220" s="89" t="s">
        <v>1298</v>
      </c>
      <c r="E1220" s="90" t="s">
        <v>108</v>
      </c>
      <c r="F1220" s="67" t="s">
        <v>109</v>
      </c>
      <c r="G1220" s="96">
        <f t="shared" si="92"/>
        <v>0</v>
      </c>
      <c r="H1220" s="96">
        <f t="shared" si="93"/>
        <v>0</v>
      </c>
      <c r="I1220" s="97">
        <v>0</v>
      </c>
    </row>
    <row r="1221" spans="3:9">
      <c r="C1221" s="76">
        <v>512021</v>
      </c>
      <c r="D1221" s="89" t="s">
        <v>1299</v>
      </c>
      <c r="E1221" s="90" t="s">
        <v>108</v>
      </c>
      <c r="F1221" s="67" t="s">
        <v>109</v>
      </c>
      <c r="G1221" s="96">
        <f t="shared" si="92"/>
        <v>4481.3310875726947</v>
      </c>
      <c r="H1221" s="96">
        <f t="shared" si="93"/>
        <v>2961.6389124273051</v>
      </c>
      <c r="I1221" s="97">
        <v>7442.97</v>
      </c>
    </row>
    <row r="1222" spans="3:9">
      <c r="C1222" s="76">
        <v>512022</v>
      </c>
      <c r="D1222" s="89" t="s">
        <v>1300</v>
      </c>
      <c r="E1222" s="90" t="s">
        <v>108</v>
      </c>
      <c r="F1222" s="67" t="s">
        <v>109</v>
      </c>
      <c r="G1222" s="96">
        <f t="shared" si="92"/>
        <v>0</v>
      </c>
      <c r="H1222" s="96">
        <f t="shared" si="93"/>
        <v>0</v>
      </c>
      <c r="I1222" s="97">
        <v>0</v>
      </c>
    </row>
    <row r="1223" spans="3:9">
      <c r="C1223" s="76">
        <v>512900</v>
      </c>
      <c r="D1223" s="89" t="s">
        <v>1301</v>
      </c>
      <c r="E1223" s="90" t="s">
        <v>108</v>
      </c>
      <c r="F1223" s="67" t="s">
        <v>109</v>
      </c>
      <c r="G1223" s="96">
        <f t="shared" si="92"/>
        <v>5022.34337027332</v>
      </c>
      <c r="H1223" s="96">
        <f t="shared" si="93"/>
        <v>3319.1851408215043</v>
      </c>
      <c r="I1223" s="97">
        <v>8341.5285110948244</v>
      </c>
    </row>
    <row r="1224" spans="3:9">
      <c r="C1224" s="76">
        <v>513001</v>
      </c>
      <c r="D1224" s="89" t="s">
        <v>1302</v>
      </c>
      <c r="E1224" s="90" t="s">
        <v>108</v>
      </c>
      <c r="F1224" s="67" t="s">
        <v>109</v>
      </c>
      <c r="G1224" s="96">
        <f t="shared" si="92"/>
        <v>0</v>
      </c>
      <c r="H1224" s="96">
        <f t="shared" si="93"/>
        <v>0</v>
      </c>
      <c r="I1224" s="97">
        <v>0</v>
      </c>
    </row>
    <row r="1225" spans="3:9">
      <c r="C1225" s="76">
        <v>513002</v>
      </c>
      <c r="D1225" s="89" t="s">
        <v>1303</v>
      </c>
      <c r="E1225" s="90" t="s">
        <v>3</v>
      </c>
      <c r="F1225" s="67" t="s">
        <v>2</v>
      </c>
      <c r="G1225" s="96">
        <f t="shared" si="92"/>
        <v>0</v>
      </c>
      <c r="H1225" s="96">
        <f t="shared" si="93"/>
        <v>0</v>
      </c>
      <c r="I1225" s="97">
        <v>0</v>
      </c>
    </row>
    <row r="1226" spans="3:9">
      <c r="C1226" s="76">
        <v>513003</v>
      </c>
      <c r="D1226" s="89" t="s">
        <v>1304</v>
      </c>
      <c r="E1226" s="90" t="s">
        <v>108</v>
      </c>
      <c r="F1226" s="67" t="s">
        <v>109</v>
      </c>
      <c r="G1226" s="96">
        <f t="shared" si="92"/>
        <v>83.166566992264691</v>
      </c>
      <c r="H1226" s="96">
        <f t="shared" si="93"/>
        <v>54.963433007735297</v>
      </c>
      <c r="I1226" s="97">
        <v>138.13</v>
      </c>
    </row>
    <row r="1227" spans="3:9">
      <c r="C1227" s="76">
        <v>513004</v>
      </c>
      <c r="D1227" s="89" t="s">
        <v>1305</v>
      </c>
      <c r="E1227" s="90" t="s">
        <v>108</v>
      </c>
      <c r="F1227" s="67" t="s">
        <v>109</v>
      </c>
      <c r="G1227" s="96">
        <f t="shared" si="92"/>
        <v>0</v>
      </c>
      <c r="H1227" s="96">
        <f t="shared" si="93"/>
        <v>0</v>
      </c>
      <c r="I1227" s="97">
        <v>0</v>
      </c>
    </row>
    <row r="1228" spans="3:9">
      <c r="C1228" s="76">
        <v>513005</v>
      </c>
      <c r="D1228" s="89" t="s">
        <v>1306</v>
      </c>
      <c r="E1228" s="90" t="s">
        <v>108</v>
      </c>
      <c r="F1228" s="67" t="s">
        <v>109</v>
      </c>
      <c r="G1228" s="96">
        <f t="shared" si="92"/>
        <v>0</v>
      </c>
      <c r="H1228" s="96">
        <f t="shared" si="93"/>
        <v>0</v>
      </c>
      <c r="I1228" s="97">
        <v>0</v>
      </c>
    </row>
    <row r="1229" spans="3:9">
      <c r="C1229" s="76">
        <v>513006</v>
      </c>
      <c r="D1229" s="89" t="s">
        <v>1307</v>
      </c>
      <c r="E1229" s="90" t="s">
        <v>108</v>
      </c>
      <c r="F1229" s="67" t="s">
        <v>109</v>
      </c>
      <c r="G1229" s="96">
        <f t="shared" si="92"/>
        <v>0</v>
      </c>
      <c r="H1229" s="96">
        <f t="shared" si="93"/>
        <v>0</v>
      </c>
      <c r="I1229" s="97">
        <v>0</v>
      </c>
    </row>
    <row r="1230" spans="3:9">
      <c r="C1230" s="76">
        <v>513007</v>
      </c>
      <c r="D1230" s="89" t="s">
        <v>1308</v>
      </c>
      <c r="E1230" s="90" t="s">
        <v>108</v>
      </c>
      <c r="F1230" s="67" t="s">
        <v>109</v>
      </c>
      <c r="G1230" s="96">
        <f t="shared" si="92"/>
        <v>0</v>
      </c>
      <c r="H1230" s="96">
        <f t="shared" si="93"/>
        <v>0</v>
      </c>
      <c r="I1230" s="97">
        <v>0</v>
      </c>
    </row>
    <row r="1231" spans="3:9">
      <c r="C1231" s="76">
        <v>513008</v>
      </c>
      <c r="D1231" s="89" t="s">
        <v>1309</v>
      </c>
      <c r="E1231" s="90" t="s">
        <v>108</v>
      </c>
      <c r="F1231" s="67" t="s">
        <v>109</v>
      </c>
      <c r="G1231" s="96">
        <f t="shared" si="92"/>
        <v>422.41304321485751</v>
      </c>
      <c r="H1231" s="96">
        <f t="shared" si="93"/>
        <v>279.16591777189569</v>
      </c>
      <c r="I1231" s="97">
        <v>701.57896098675326</v>
      </c>
    </row>
    <row r="1232" spans="3:9">
      <c r="C1232" s="76">
        <v>513009</v>
      </c>
      <c r="D1232" s="89" t="s">
        <v>1310</v>
      </c>
      <c r="E1232" s="90" t="s">
        <v>108</v>
      </c>
      <c r="F1232" s="67" t="s">
        <v>109</v>
      </c>
      <c r="G1232" s="96">
        <f t="shared" si="92"/>
        <v>0</v>
      </c>
      <c r="H1232" s="96">
        <f t="shared" si="93"/>
        <v>0</v>
      </c>
      <c r="I1232" s="97">
        <v>0</v>
      </c>
    </row>
    <row r="1233" spans="1:9">
      <c r="C1233" s="76">
        <v>513010</v>
      </c>
      <c r="D1233" s="89" t="s">
        <v>1311</v>
      </c>
      <c r="E1233" s="90" t="s">
        <v>108</v>
      </c>
      <c r="F1233" s="67" t="s">
        <v>109</v>
      </c>
      <c r="G1233" s="96">
        <f t="shared" si="92"/>
        <v>0</v>
      </c>
      <c r="H1233" s="96">
        <f t="shared" si="93"/>
        <v>0</v>
      </c>
      <c r="I1233" s="97">
        <v>0</v>
      </c>
    </row>
    <row r="1234" spans="1:9">
      <c r="C1234" s="76">
        <v>513011</v>
      </c>
      <c r="D1234" s="89" t="s">
        <v>1312</v>
      </c>
      <c r="E1234" s="90" t="s">
        <v>3</v>
      </c>
      <c r="F1234" s="67" t="s">
        <v>2</v>
      </c>
      <c r="G1234" s="96">
        <f t="shared" si="92"/>
        <v>0</v>
      </c>
      <c r="H1234" s="96">
        <f t="shared" si="93"/>
        <v>0</v>
      </c>
      <c r="I1234" s="97">
        <v>0</v>
      </c>
    </row>
    <row r="1235" spans="1:9">
      <c r="C1235" s="76">
        <v>513899</v>
      </c>
      <c r="D1235" s="89" t="s">
        <v>1313</v>
      </c>
      <c r="E1235" s="90" t="s">
        <v>108</v>
      </c>
      <c r="F1235" s="67" t="s">
        <v>109</v>
      </c>
      <c r="G1235" s="96">
        <f t="shared" si="92"/>
        <v>0</v>
      </c>
      <c r="H1235" s="96">
        <f t="shared" si="93"/>
        <v>0</v>
      </c>
      <c r="I1235" s="97">
        <v>0</v>
      </c>
    </row>
    <row r="1236" spans="1:9">
      <c r="C1236" s="76">
        <v>513900</v>
      </c>
      <c r="D1236" s="89" t="s">
        <v>1314</v>
      </c>
      <c r="E1236" s="90" t="s">
        <v>108</v>
      </c>
      <c r="F1236" s="67" t="s">
        <v>109</v>
      </c>
      <c r="G1236" s="96">
        <f t="shared" si="92"/>
        <v>11068.853233070451</v>
      </c>
      <c r="H1236" s="96">
        <f t="shared" si="93"/>
        <v>7315.2252780243716</v>
      </c>
      <c r="I1236" s="97">
        <v>18384.078511094824</v>
      </c>
    </row>
    <row r="1237" spans="1:9">
      <c r="A1237" s="70" t="s">
        <v>1108</v>
      </c>
      <c r="B1237" s="109" t="s">
        <v>1315</v>
      </c>
      <c r="C1237" s="90" t="s">
        <v>95</v>
      </c>
      <c r="D1237" s="93" t="s">
        <v>1278</v>
      </c>
      <c r="E1237" s="90"/>
      <c r="G1237" s="228">
        <f>SUM(G1201:G1236)</f>
        <v>181853.10614890174</v>
      </c>
      <c r="H1237" s="228">
        <f>SUM(H1201:H1236)</f>
        <v>138289.93339339152</v>
      </c>
      <c r="I1237" s="229">
        <f>SUM(I1201:I1236)</f>
        <v>320143.03954229318</v>
      </c>
    </row>
    <row r="1238" spans="1:9">
      <c r="C1238" s="76"/>
      <c r="D1238" s="77"/>
      <c r="E1238" s="90"/>
      <c r="G1238" s="96"/>
      <c r="H1238" s="96"/>
      <c r="I1238" s="97"/>
    </row>
    <row r="1239" spans="1:9">
      <c r="C1239" s="76"/>
      <c r="D1239" s="77" t="s">
        <v>1316</v>
      </c>
      <c r="E1239" s="90"/>
      <c r="G1239" s="96"/>
      <c r="H1239" s="96"/>
      <c r="I1239" s="97"/>
    </row>
    <row r="1240" spans="1:9">
      <c r="C1240" s="76">
        <v>514001</v>
      </c>
      <c r="D1240" s="89" t="s">
        <v>1317</v>
      </c>
      <c r="E1240" s="90" t="s">
        <v>108</v>
      </c>
      <c r="F1240" s="67" t="s">
        <v>109</v>
      </c>
      <c r="G1240" s="96">
        <f>IF(E1240="Actual",IF(F1240=G$6,$I1240,0),VLOOKUP($E1240,$F$1755:$L$1761,5,FALSE)*$I1240)</f>
        <v>21533.252951724917</v>
      </c>
      <c r="H1240" s="96">
        <f>IF(E1240="Actual",IF(F1240=H$6,$I1240,0),VLOOKUP($E1240,$F$1755:$L$1761,6,FALSE)*$I1240)</f>
        <v>14230.977048275083</v>
      </c>
      <c r="I1240" s="97">
        <v>35764.230000000003</v>
      </c>
    </row>
    <row r="1241" spans="1:9">
      <c r="C1241" s="76">
        <v>514002</v>
      </c>
      <c r="D1241" s="89" t="s">
        <v>1318</v>
      </c>
      <c r="E1241" s="90" t="s">
        <v>108</v>
      </c>
      <c r="F1241" s="67" t="s">
        <v>109</v>
      </c>
      <c r="G1241" s="96">
        <f>IF(E1241="Actual",IF(F1241=G$6,$I1241,0),VLOOKUP($E1241,$F$1755:$L$1761,5,FALSE)*$I1241)</f>
        <v>0</v>
      </c>
      <c r="H1241" s="96">
        <f>IF(E1241="Actual",IF(F1241=H$6,$I1241,0),VLOOKUP($E1241,$F$1755:$L$1761,6,FALSE)*$I1241)</f>
        <v>0</v>
      </c>
      <c r="I1241" s="97">
        <v>0</v>
      </c>
    </row>
    <row r="1242" spans="1:9">
      <c r="C1242" s="76">
        <v>514900</v>
      </c>
      <c r="D1242" s="89" t="s">
        <v>1319</v>
      </c>
      <c r="E1242" s="90" t="s">
        <v>108</v>
      </c>
      <c r="F1242" s="67" t="s">
        <v>109</v>
      </c>
      <c r="G1242" s="96">
        <f>IF(E1242="Actual",IF(F1242=G$6,$I1242,0),VLOOKUP($E1242,$F$1755:$L$1761,5,FALSE)*$I1242)</f>
        <v>33520.600019874655</v>
      </c>
      <c r="H1242" s="96">
        <f>IF(E1242="Actual",IF(F1242=H$6,$I1242,0),VLOOKUP($E1242,$F$1755:$L$1761,6,FALSE)*$I1242)</f>
        <v>22153.219980125348</v>
      </c>
      <c r="I1242" s="97">
        <v>55673.820000000007</v>
      </c>
    </row>
    <row r="1243" spans="1:9">
      <c r="A1243" s="70" t="s">
        <v>1108</v>
      </c>
      <c r="B1243" s="109" t="s">
        <v>1320</v>
      </c>
      <c r="C1243" s="90" t="s">
        <v>95</v>
      </c>
      <c r="D1243" s="93" t="s">
        <v>1316</v>
      </c>
      <c r="E1243" s="90"/>
      <c r="G1243" s="228">
        <f>SUM(G1240:G1242)</f>
        <v>55053.852971599568</v>
      </c>
      <c r="H1243" s="228">
        <f>SUM(H1240:H1242)</f>
        <v>36384.197028400435</v>
      </c>
      <c r="I1243" s="229">
        <f>SUM(I1240:I1242)</f>
        <v>91438.050000000017</v>
      </c>
    </row>
    <row r="1244" spans="1:9">
      <c r="C1244" s="76"/>
      <c r="D1244" s="77"/>
      <c r="E1244" s="90"/>
      <c r="G1244" s="96"/>
      <c r="H1244" s="96"/>
      <c r="I1244" s="97"/>
    </row>
    <row r="1245" spans="1:9">
      <c r="C1245" s="76"/>
      <c r="D1245" s="77"/>
      <c r="E1245" s="90"/>
      <c r="G1245" s="96"/>
      <c r="H1245" s="96"/>
      <c r="I1245" s="97"/>
    </row>
    <row r="1246" spans="1:9">
      <c r="C1246" s="76"/>
      <c r="D1246" s="77" t="s">
        <v>1321</v>
      </c>
      <c r="E1246" s="90"/>
      <c r="G1246" s="96"/>
      <c r="H1246" s="96"/>
      <c r="I1246" s="97"/>
    </row>
    <row r="1247" spans="1:9">
      <c r="C1247" s="76">
        <v>515001</v>
      </c>
      <c r="D1247" s="89" t="s">
        <v>1322</v>
      </c>
      <c r="E1247" s="90" t="s">
        <v>108</v>
      </c>
      <c r="F1247" s="67" t="s">
        <v>109</v>
      </c>
      <c r="G1247" s="96">
        <f>IF(E1247="Actual",IF(F1247=G$6,$I1247,0),VLOOKUP($E1247,$F$1755:$L$1761,5,FALSE)*$I1247)</f>
        <v>1833.8790975100221</v>
      </c>
      <c r="H1247" s="96">
        <f>IF(E1247="Actual",IF(F1247=H$6,$I1247,0),VLOOKUP($E1247,$F$1755:$L$1761,6,FALSE)*$I1247)</f>
        <v>1211.980902489978</v>
      </c>
      <c r="I1247" s="97">
        <v>3045.86</v>
      </c>
    </row>
    <row r="1248" spans="1:9">
      <c r="C1248" s="76">
        <v>515002</v>
      </c>
      <c r="D1248" s="89" t="s">
        <v>1323</v>
      </c>
      <c r="E1248" s="90" t="s">
        <v>108</v>
      </c>
      <c r="F1248" s="67" t="s">
        <v>109</v>
      </c>
      <c r="G1248" s="96">
        <f>IF(E1248="Actual",IF(F1248=G$6,$I1248,0),VLOOKUP($E1248,$F$1755:$L$1761,5,FALSE)*$I1248)</f>
        <v>19223.320067754503</v>
      </c>
      <c r="H1248" s="96">
        <f>IF(E1248="Actual",IF(F1248=H$6,$I1248,0),VLOOKUP($E1248,$F$1755:$L$1761,6,FALSE)*$I1248)</f>
        <v>12704.379932245498</v>
      </c>
      <c r="I1248" s="97">
        <v>31927.700000000004</v>
      </c>
    </row>
    <row r="1249" spans="1:9">
      <c r="C1249" s="76">
        <v>515003</v>
      </c>
      <c r="D1249" s="89" t="s">
        <v>1324</v>
      </c>
      <c r="E1249" s="90" t="s">
        <v>108</v>
      </c>
      <c r="F1249" s="67" t="s">
        <v>109</v>
      </c>
      <c r="G1249" s="96">
        <f>IF(E1249="Actual",IF(F1249=G$6,$I1249,0),VLOOKUP($E1249,$F$1755:$L$1761,5,FALSE)*$I1249)</f>
        <v>2129.5891366947094</v>
      </c>
      <c r="H1249" s="96">
        <f>IF(E1249="Actual",IF(F1249=H$6,$I1249,0),VLOOKUP($E1249,$F$1755:$L$1761,6,FALSE)*$I1249)</f>
        <v>1407.4108633052904</v>
      </c>
      <c r="I1249" s="97">
        <v>3537</v>
      </c>
    </row>
    <row r="1250" spans="1:9">
      <c r="C1250" s="76">
        <v>515004</v>
      </c>
      <c r="D1250" s="89" t="s">
        <v>1325</v>
      </c>
      <c r="E1250" s="90" t="s">
        <v>3</v>
      </c>
      <c r="F1250" s="67" t="s">
        <v>2</v>
      </c>
      <c r="G1250" s="96">
        <f>IF(E1250="Actual",IF(F1250=G$6,$I1250,0),VLOOKUP($E1250,$F$1755:$L$1761,5,FALSE)*$I1250)</f>
        <v>661.11</v>
      </c>
      <c r="H1250" s="96">
        <f>IF(E1250="Actual",IF(F1250=H$6,$I1250,0),VLOOKUP($E1250,$F$1755:$L$1761,6,FALSE)*$I1250)</f>
        <v>0</v>
      </c>
      <c r="I1250" s="97">
        <v>661.11</v>
      </c>
    </row>
    <row r="1251" spans="1:9">
      <c r="A1251" s="70" t="s">
        <v>1108</v>
      </c>
      <c r="B1251" s="106" t="s">
        <v>1326</v>
      </c>
      <c r="C1251" s="90" t="s">
        <v>95</v>
      </c>
      <c r="D1251" s="93" t="s">
        <v>1321</v>
      </c>
      <c r="E1251" s="90"/>
      <c r="G1251" s="228">
        <f>SUM(G1247:G1250)</f>
        <v>23847.898301959238</v>
      </c>
      <c r="H1251" s="228">
        <f>SUM(H1247:H1250)</f>
        <v>15323.771698040768</v>
      </c>
      <c r="I1251" s="229">
        <f>SUM(I1247:I1250)</f>
        <v>39171.670000000006</v>
      </c>
    </row>
    <row r="1252" spans="1:9">
      <c r="C1252" s="76"/>
      <c r="D1252" s="77"/>
      <c r="E1252" s="90"/>
      <c r="G1252" s="96"/>
      <c r="H1252" s="96"/>
      <c r="I1252" s="97"/>
    </row>
    <row r="1253" spans="1:9">
      <c r="C1253" s="76"/>
      <c r="D1253" s="77" t="s">
        <v>1327</v>
      </c>
      <c r="E1253" s="90"/>
      <c r="G1253" s="96"/>
      <c r="H1253" s="96"/>
      <c r="I1253" s="97"/>
    </row>
    <row r="1254" spans="1:9">
      <c r="C1254" s="76">
        <v>516001</v>
      </c>
      <c r="D1254" s="89" t="s">
        <v>1328</v>
      </c>
      <c r="E1254" s="90" t="s">
        <v>3</v>
      </c>
      <c r="F1254" s="67" t="s">
        <v>2</v>
      </c>
      <c r="G1254" s="96">
        <f>IF(E1254="Actual",IF(F1254=G$6,$I1254,0),VLOOKUP($E1254,$F$1755:$L$1761,5,FALSE)*$I1254)</f>
        <v>0</v>
      </c>
      <c r="H1254" s="96">
        <f>IF(E1254="Actual",IF(F1254=H$6,$I1254,0),VLOOKUP($E1254,$F$1755:$L$1761,6,FALSE)*$I1254)</f>
        <v>0</v>
      </c>
      <c r="I1254" s="97">
        <v>0</v>
      </c>
    </row>
    <row r="1255" spans="1:9">
      <c r="A1255" s="70" t="s">
        <v>1108</v>
      </c>
      <c r="B1255" s="70" t="s">
        <v>1329</v>
      </c>
      <c r="C1255" s="90" t="s">
        <v>95</v>
      </c>
      <c r="D1255" s="93" t="s">
        <v>1327</v>
      </c>
      <c r="E1255" s="90"/>
      <c r="G1255" s="228">
        <f>SUM(G1254)</f>
        <v>0</v>
      </c>
      <c r="H1255" s="228">
        <f>SUM(H1254)</f>
        <v>0</v>
      </c>
      <c r="I1255" s="229">
        <f>SUM(I1254)</f>
        <v>0</v>
      </c>
    </row>
    <row r="1256" spans="1:9">
      <c r="C1256" s="76"/>
      <c r="D1256" s="77"/>
      <c r="E1256" s="90"/>
      <c r="G1256" s="96"/>
      <c r="H1256" s="96"/>
      <c r="I1256" s="97"/>
    </row>
    <row r="1257" spans="1:9">
      <c r="C1257" s="76"/>
      <c r="D1257" s="77" t="s">
        <v>1330</v>
      </c>
      <c r="E1257" s="90"/>
      <c r="G1257" s="96"/>
      <c r="H1257" s="96"/>
      <c r="I1257" s="97"/>
    </row>
    <row r="1258" spans="1:9">
      <c r="B1258" s="106" t="s">
        <v>1331</v>
      </c>
      <c r="C1258" s="76">
        <v>517001</v>
      </c>
      <c r="D1258" s="89" t="s">
        <v>1332</v>
      </c>
      <c r="E1258" s="90" t="s">
        <v>108</v>
      </c>
      <c r="F1258" s="67" t="s">
        <v>109</v>
      </c>
      <c r="G1258" s="96">
        <f t="shared" ref="G1258:G1270" si="94">IF(E1258="Actual",IF(F1258=G$6,$I1258,0),VLOOKUP($E1258,$F$1755:$L$1761,5,FALSE)*$I1258)</f>
        <v>159237.09251199817</v>
      </c>
      <c r="H1258" s="96">
        <f t="shared" ref="H1258:H1270" si="95">IF(E1258="Actual",IF(F1258=H$6,$I1258,0),VLOOKUP($E1258,$F$1755:$L$1761,6,FALSE)*$I1258)</f>
        <v>105237.20748800179</v>
      </c>
      <c r="I1258" s="97">
        <v>264474.3</v>
      </c>
    </row>
    <row r="1259" spans="1:9">
      <c r="C1259" s="76">
        <v>517002</v>
      </c>
      <c r="D1259" s="89" t="s">
        <v>1333</v>
      </c>
      <c r="E1259" s="90" t="s">
        <v>3</v>
      </c>
      <c r="F1259" s="67" t="s">
        <v>2</v>
      </c>
      <c r="G1259" s="96">
        <f t="shared" si="94"/>
        <v>0</v>
      </c>
      <c r="H1259" s="96">
        <f t="shared" si="95"/>
        <v>0</v>
      </c>
      <c r="I1259" s="97">
        <v>0</v>
      </c>
    </row>
    <row r="1260" spans="1:9">
      <c r="C1260" s="76">
        <v>517003</v>
      </c>
      <c r="D1260" s="89" t="s">
        <v>1334</v>
      </c>
      <c r="E1260" s="90" t="s">
        <v>3</v>
      </c>
      <c r="F1260" s="67" t="s">
        <v>76</v>
      </c>
      <c r="G1260" s="96">
        <f t="shared" si="94"/>
        <v>0</v>
      </c>
      <c r="H1260" s="96">
        <f t="shared" si="95"/>
        <v>0</v>
      </c>
      <c r="I1260" s="97">
        <v>0</v>
      </c>
    </row>
    <row r="1261" spans="1:9">
      <c r="C1261" s="76">
        <v>517004</v>
      </c>
      <c r="D1261" s="89" t="s">
        <v>1335</v>
      </c>
      <c r="E1261" s="90" t="s">
        <v>3</v>
      </c>
      <c r="F1261" s="67" t="s">
        <v>2</v>
      </c>
      <c r="G1261" s="96">
        <f t="shared" si="94"/>
        <v>0</v>
      </c>
      <c r="H1261" s="96">
        <f t="shared" si="95"/>
        <v>0</v>
      </c>
      <c r="I1261" s="97">
        <v>0</v>
      </c>
    </row>
    <row r="1262" spans="1:9">
      <c r="C1262" s="76">
        <v>517005</v>
      </c>
      <c r="D1262" s="89" t="s">
        <v>1336</v>
      </c>
      <c r="E1262" s="90" t="s">
        <v>108</v>
      </c>
      <c r="F1262" s="67" t="s">
        <v>109</v>
      </c>
      <c r="G1262" s="96">
        <f t="shared" si="94"/>
        <v>0</v>
      </c>
      <c r="H1262" s="96">
        <f t="shared" si="95"/>
        <v>0</v>
      </c>
      <c r="I1262" s="97">
        <v>0</v>
      </c>
    </row>
    <row r="1263" spans="1:9">
      <c r="C1263" s="76">
        <v>517006</v>
      </c>
      <c r="D1263" s="89" t="s">
        <v>1337</v>
      </c>
      <c r="E1263" s="90" t="s">
        <v>108</v>
      </c>
      <c r="F1263" s="67" t="s">
        <v>109</v>
      </c>
      <c r="G1263" s="96">
        <f t="shared" si="94"/>
        <v>0</v>
      </c>
      <c r="H1263" s="96">
        <f t="shared" si="95"/>
        <v>0</v>
      </c>
      <c r="I1263" s="97">
        <v>0</v>
      </c>
    </row>
    <row r="1264" spans="1:9">
      <c r="C1264" s="76">
        <v>517007</v>
      </c>
      <c r="D1264" s="89" t="s">
        <v>1338</v>
      </c>
      <c r="E1264" s="90" t="s">
        <v>108</v>
      </c>
      <c r="F1264" s="67" t="s">
        <v>109</v>
      </c>
      <c r="G1264" s="96">
        <f t="shared" si="94"/>
        <v>0</v>
      </c>
      <c r="H1264" s="96">
        <f t="shared" si="95"/>
        <v>0</v>
      </c>
      <c r="I1264" s="97">
        <v>0</v>
      </c>
    </row>
    <row r="1265" spans="1:9">
      <c r="C1265" s="76">
        <v>517008</v>
      </c>
      <c r="D1265" s="89" t="s">
        <v>1339</v>
      </c>
      <c r="E1265" s="90" t="s">
        <v>108</v>
      </c>
      <c r="F1265" s="67" t="s">
        <v>109</v>
      </c>
      <c r="G1265" s="96">
        <f t="shared" si="94"/>
        <v>0</v>
      </c>
      <c r="H1265" s="96">
        <f t="shared" si="95"/>
        <v>0</v>
      </c>
      <c r="I1265" s="97">
        <v>0</v>
      </c>
    </row>
    <row r="1266" spans="1:9">
      <c r="C1266" s="76">
        <v>517009</v>
      </c>
      <c r="D1266" s="89" t="s">
        <v>1340</v>
      </c>
      <c r="E1266" s="90" t="s">
        <v>108</v>
      </c>
      <c r="F1266" s="67" t="s">
        <v>109</v>
      </c>
      <c r="G1266" s="96">
        <f t="shared" si="94"/>
        <v>0</v>
      </c>
      <c r="H1266" s="96">
        <f t="shared" si="95"/>
        <v>0</v>
      </c>
      <c r="I1266" s="97">
        <v>0</v>
      </c>
    </row>
    <row r="1267" spans="1:9">
      <c r="C1267" s="76">
        <v>517010</v>
      </c>
      <c r="D1267" s="89" t="s">
        <v>1341</v>
      </c>
      <c r="E1267" s="90" t="s">
        <v>108</v>
      </c>
      <c r="F1267" s="67" t="s">
        <v>109</v>
      </c>
      <c r="G1267" s="96">
        <f t="shared" si="94"/>
        <v>0</v>
      </c>
      <c r="H1267" s="96">
        <f t="shared" si="95"/>
        <v>0</v>
      </c>
      <c r="I1267" s="97">
        <v>0</v>
      </c>
    </row>
    <row r="1268" spans="1:9">
      <c r="C1268" s="76">
        <v>517011</v>
      </c>
      <c r="D1268" s="89" t="s">
        <v>1342</v>
      </c>
      <c r="E1268" s="90" t="s">
        <v>108</v>
      </c>
      <c r="F1268" s="67" t="s">
        <v>109</v>
      </c>
      <c r="G1268" s="96">
        <f t="shared" si="94"/>
        <v>0</v>
      </c>
      <c r="H1268" s="96">
        <f t="shared" si="95"/>
        <v>0</v>
      </c>
      <c r="I1268" s="97">
        <v>0</v>
      </c>
    </row>
    <row r="1269" spans="1:9">
      <c r="C1269" s="76">
        <v>517012</v>
      </c>
      <c r="D1269" s="89" t="s">
        <v>1343</v>
      </c>
      <c r="E1269" s="90" t="s">
        <v>108</v>
      </c>
      <c r="F1269" s="67" t="s">
        <v>109</v>
      </c>
      <c r="G1269" s="96">
        <f t="shared" si="94"/>
        <v>0</v>
      </c>
      <c r="H1269" s="96">
        <f t="shared" si="95"/>
        <v>0</v>
      </c>
      <c r="I1269" s="97">
        <v>0</v>
      </c>
    </row>
    <row r="1270" spans="1:9">
      <c r="C1270" s="76">
        <v>517099</v>
      </c>
      <c r="D1270" s="89" t="s">
        <v>1344</v>
      </c>
      <c r="E1270" s="90" t="s">
        <v>108</v>
      </c>
      <c r="F1270" s="67" t="s">
        <v>109</v>
      </c>
      <c r="G1270" s="96">
        <f t="shared" si="94"/>
        <v>0</v>
      </c>
      <c r="H1270" s="96">
        <f t="shared" si="95"/>
        <v>0</v>
      </c>
      <c r="I1270" s="97">
        <v>0</v>
      </c>
    </row>
    <row r="1271" spans="1:9">
      <c r="A1271" s="70" t="s">
        <v>1108</v>
      </c>
      <c r="C1271" s="90" t="s">
        <v>95</v>
      </c>
      <c r="D1271" s="93" t="s">
        <v>1330</v>
      </c>
      <c r="E1271" s="90"/>
      <c r="G1271" s="228">
        <f>SUM(G1258:G1270)</f>
        <v>159237.09251199817</v>
      </c>
      <c r="H1271" s="228">
        <f>SUM(H1258:H1270)</f>
        <v>105237.20748800179</v>
      </c>
      <c r="I1271" s="229">
        <f>SUM(I1258:I1270)</f>
        <v>264474.3</v>
      </c>
    </row>
    <row r="1272" spans="1:9">
      <c r="C1272" s="76"/>
      <c r="D1272" s="77"/>
      <c r="E1272" s="90"/>
      <c r="G1272" s="96"/>
      <c r="H1272" s="96"/>
      <c r="I1272" s="97"/>
    </row>
    <row r="1273" spans="1:9">
      <c r="C1273" s="76"/>
      <c r="D1273" s="77" t="s">
        <v>1345</v>
      </c>
      <c r="E1273" s="90"/>
      <c r="G1273" s="96"/>
      <c r="H1273" s="96"/>
      <c r="I1273" s="97"/>
    </row>
    <row r="1274" spans="1:9">
      <c r="B1274" s="106" t="s">
        <v>1346</v>
      </c>
      <c r="C1274" s="76">
        <v>521010</v>
      </c>
      <c r="D1274" s="89" t="s">
        <v>1345</v>
      </c>
      <c r="E1274" s="90" t="s">
        <v>108</v>
      </c>
      <c r="F1274" s="67" t="s">
        <v>109</v>
      </c>
      <c r="G1274" s="96">
        <f t="shared" ref="G1274:G1283" si="96">IF(E1274="Actual",IF(F1274=G$6,$I1274,0),VLOOKUP($E1274,$F$1755:$L$1761,5,FALSE)*$I1274)</f>
        <v>428821.40846322925</v>
      </c>
      <c r="H1274" s="96">
        <f t="shared" ref="H1274:H1283" si="97">IF(E1274="Actual",IF(F1274=H$6,$I1274,0),VLOOKUP($E1274,$F$1755:$L$1761,6,FALSE)*$I1274)</f>
        <v>283401.10225475091</v>
      </c>
      <c r="I1274" s="97">
        <v>712222.51071798021</v>
      </c>
    </row>
    <row r="1275" spans="1:9">
      <c r="B1275" s="106" t="s">
        <v>1346</v>
      </c>
      <c r="C1275" s="76">
        <v>521020</v>
      </c>
      <c r="D1275" s="89" t="s">
        <v>1347</v>
      </c>
      <c r="E1275" s="90" t="s">
        <v>108</v>
      </c>
      <c r="F1275" s="67" t="s">
        <v>109</v>
      </c>
      <c r="G1275" s="96">
        <f t="shared" si="96"/>
        <v>2467.6331941843423</v>
      </c>
      <c r="H1275" s="96">
        <f t="shared" si="97"/>
        <v>1630.8186890632371</v>
      </c>
      <c r="I1275" s="97">
        <v>4098.4518832475796</v>
      </c>
    </row>
    <row r="1276" spans="1:9">
      <c r="B1276" s="106" t="s">
        <v>1346</v>
      </c>
      <c r="C1276" s="76">
        <v>521030</v>
      </c>
      <c r="D1276" s="89" t="s">
        <v>1348</v>
      </c>
      <c r="E1276" s="90" t="s">
        <v>108</v>
      </c>
      <c r="F1276" s="67" t="s">
        <v>109</v>
      </c>
      <c r="G1276" s="96">
        <f t="shared" si="96"/>
        <v>0</v>
      </c>
      <c r="H1276" s="96">
        <f t="shared" si="97"/>
        <v>0</v>
      </c>
      <c r="I1276" s="97">
        <v>0</v>
      </c>
    </row>
    <row r="1277" spans="1:9">
      <c r="B1277" s="106" t="s">
        <v>1346</v>
      </c>
      <c r="C1277" s="76">
        <v>521040</v>
      </c>
      <c r="D1277" s="89" t="s">
        <v>1349</v>
      </c>
      <c r="E1277" s="90" t="s">
        <v>108</v>
      </c>
      <c r="F1277" s="67" t="s">
        <v>109</v>
      </c>
      <c r="G1277" s="96">
        <f t="shared" si="96"/>
        <v>23264.555149199343</v>
      </c>
      <c r="H1277" s="96">
        <f t="shared" si="97"/>
        <v>15375.16654398772</v>
      </c>
      <c r="I1277" s="97">
        <v>38639.721693187064</v>
      </c>
    </row>
    <row r="1278" spans="1:9">
      <c r="B1278" s="106" t="s">
        <v>1346</v>
      </c>
      <c r="C1278" s="76">
        <v>521050</v>
      </c>
      <c r="D1278" s="89" t="s">
        <v>1350</v>
      </c>
      <c r="E1278" s="90" t="s">
        <v>108</v>
      </c>
      <c r="F1278" s="67" t="s">
        <v>109</v>
      </c>
      <c r="G1278" s="96">
        <f t="shared" si="96"/>
        <v>0</v>
      </c>
      <c r="H1278" s="96">
        <f t="shared" si="97"/>
        <v>0</v>
      </c>
      <c r="I1278" s="97">
        <v>0</v>
      </c>
    </row>
    <row r="1279" spans="1:9">
      <c r="B1279" s="106" t="s">
        <v>1346</v>
      </c>
      <c r="C1279" s="76">
        <v>521060</v>
      </c>
      <c r="D1279" s="89" t="s">
        <v>1351</v>
      </c>
      <c r="E1279" s="90" t="s">
        <v>108</v>
      </c>
      <c r="F1279" s="67" t="s">
        <v>109</v>
      </c>
      <c r="G1279" s="96">
        <f t="shared" si="96"/>
        <v>0.18354073545843988</v>
      </c>
      <c r="H1279" s="96">
        <f t="shared" si="97"/>
        <v>0.12129909027624904</v>
      </c>
      <c r="I1279" s="97">
        <v>0.30483982573468893</v>
      </c>
    </row>
    <row r="1280" spans="1:9">
      <c r="B1280" s="106" t="s">
        <v>1346</v>
      </c>
      <c r="C1280" s="76">
        <v>521070</v>
      </c>
      <c r="D1280" s="89" t="s">
        <v>1352</v>
      </c>
      <c r="E1280" s="90" t="s">
        <v>108</v>
      </c>
      <c r="F1280" s="67" t="s">
        <v>109</v>
      </c>
      <c r="G1280" s="96">
        <f t="shared" si="96"/>
        <v>10647.914315396569</v>
      </c>
      <c r="H1280" s="96">
        <f t="shared" si="97"/>
        <v>7037.03358587398</v>
      </c>
      <c r="I1280" s="97">
        <v>17684.947901270549</v>
      </c>
    </row>
    <row r="1281" spans="1:9">
      <c r="B1281" s="106" t="s">
        <v>1346</v>
      </c>
      <c r="C1281" s="76">
        <v>521080</v>
      </c>
      <c r="D1281" s="89" t="s">
        <v>1353</v>
      </c>
      <c r="E1281" s="90" t="s">
        <v>108</v>
      </c>
      <c r="F1281" s="67" t="s">
        <v>109</v>
      </c>
      <c r="G1281" s="96">
        <f t="shared" si="96"/>
        <v>4.3858022028012242E-4</v>
      </c>
      <c r="H1281" s="96">
        <f t="shared" si="97"/>
        <v>2.8985054244365268E-4</v>
      </c>
      <c r="I1281" s="97">
        <v>7.2843076272377516E-4</v>
      </c>
    </row>
    <row r="1282" spans="1:9">
      <c r="B1282" s="106" t="s">
        <v>1346</v>
      </c>
      <c r="C1282" s="76">
        <v>521090</v>
      </c>
      <c r="D1282" s="89" t="s">
        <v>1354</v>
      </c>
      <c r="E1282" s="90" t="s">
        <v>108</v>
      </c>
      <c r="F1282" s="67" t="s">
        <v>109</v>
      </c>
      <c r="G1282" s="96">
        <f t="shared" si="96"/>
        <v>0</v>
      </c>
      <c r="H1282" s="96">
        <f t="shared" si="97"/>
        <v>0</v>
      </c>
      <c r="I1282" s="97">
        <v>0</v>
      </c>
    </row>
    <row r="1283" spans="1:9">
      <c r="B1283" s="106" t="s">
        <v>1355</v>
      </c>
      <c r="C1283" s="76">
        <v>522001</v>
      </c>
      <c r="D1283" s="89" t="s">
        <v>1356</v>
      </c>
      <c r="E1283" s="90" t="s">
        <v>108</v>
      </c>
      <c r="F1283" s="67" t="s">
        <v>109</v>
      </c>
      <c r="G1283" s="96">
        <f t="shared" si="96"/>
        <v>-77648.340704973787</v>
      </c>
      <c r="H1283" s="96">
        <f t="shared" si="97"/>
        <v>-51316.526903131424</v>
      </c>
      <c r="I1283" s="97">
        <v>-128964.86760810521</v>
      </c>
    </row>
    <row r="1284" spans="1:9">
      <c r="A1284" s="70" t="s">
        <v>1108</v>
      </c>
      <c r="C1284" s="90" t="s">
        <v>95</v>
      </c>
      <c r="D1284" s="93" t="s">
        <v>1345</v>
      </c>
      <c r="E1284" s="90"/>
      <c r="G1284" s="228">
        <f>SUM(G1274:G1283)</f>
        <v>387553.35439635138</v>
      </c>
      <c r="H1284" s="228">
        <f>SUM(H1274:H1283)</f>
        <v>256127.71575948517</v>
      </c>
      <c r="I1284" s="229">
        <f>SUM(I1274:I1283)</f>
        <v>643681.07015583676</v>
      </c>
    </row>
    <row r="1285" spans="1:9">
      <c r="C1285" s="76"/>
      <c r="D1285" s="77"/>
      <c r="E1285" s="90"/>
      <c r="G1285" s="96"/>
      <c r="H1285" s="96"/>
      <c r="I1285" s="97"/>
    </row>
    <row r="1286" spans="1:9">
      <c r="C1286" s="76"/>
      <c r="D1286" s="77" t="s">
        <v>1357</v>
      </c>
      <c r="E1286" s="90"/>
      <c r="G1286" s="96"/>
      <c r="H1286" s="96"/>
      <c r="I1286" s="97"/>
    </row>
    <row r="1287" spans="1:9">
      <c r="B1287" s="106" t="s">
        <v>1358</v>
      </c>
      <c r="C1287" s="76">
        <v>531001</v>
      </c>
      <c r="D1287" s="89" t="s">
        <v>1359</v>
      </c>
      <c r="E1287" s="90" t="s">
        <v>108</v>
      </c>
      <c r="F1287" s="67" t="s">
        <v>109</v>
      </c>
      <c r="G1287" s="235">
        <f t="shared" ref="G1287:G1312" si="98">IF(E1287="Actual",IF(F1287=G$6,$I1287,0),VLOOKUP($E1287,$F$1755:$L$1761,5,FALSE)*$I1287)</f>
        <v>14045.079742554977</v>
      </c>
      <c r="H1287" s="235">
        <f t="shared" ref="H1287:H1312" si="99">IF(E1287="Actual",IF(F1287=H$6,$I1287,0),VLOOKUP($E1287,$F$1755:$L$1761,6,FALSE)*$I1287)</f>
        <v>9282.16502660283</v>
      </c>
      <c r="I1287" s="236">
        <v>23327.244769157809</v>
      </c>
    </row>
    <row r="1288" spans="1:9">
      <c r="B1288" s="106" t="s">
        <v>1358</v>
      </c>
      <c r="C1288" s="76">
        <v>531002</v>
      </c>
      <c r="D1288" s="89" t="s">
        <v>1360</v>
      </c>
      <c r="E1288" s="90" t="s">
        <v>108</v>
      </c>
      <c r="F1288" s="67" t="s">
        <v>109</v>
      </c>
      <c r="G1288" s="235">
        <f t="shared" si="98"/>
        <v>14225.292868738517</v>
      </c>
      <c r="H1288" s="235">
        <f t="shared" si="99"/>
        <v>9401.2649539693757</v>
      </c>
      <c r="I1288" s="236">
        <v>23626.557822707895</v>
      </c>
    </row>
    <row r="1289" spans="1:9">
      <c r="B1289" s="106" t="s">
        <v>1358</v>
      </c>
      <c r="C1289" s="76">
        <v>531100</v>
      </c>
      <c r="D1289" s="89" t="s">
        <v>1361</v>
      </c>
      <c r="E1289" s="90" t="s">
        <v>108</v>
      </c>
      <c r="F1289" s="67" t="s">
        <v>109</v>
      </c>
      <c r="G1289" s="235">
        <f t="shared" si="98"/>
        <v>0</v>
      </c>
      <c r="H1289" s="235">
        <f t="shared" si="99"/>
        <v>0</v>
      </c>
      <c r="I1289" s="236">
        <v>0</v>
      </c>
    </row>
    <row r="1290" spans="1:9">
      <c r="B1290" s="106" t="s">
        <v>1358</v>
      </c>
      <c r="C1290" s="76">
        <v>531200</v>
      </c>
      <c r="D1290" s="89" t="s">
        <v>1362</v>
      </c>
      <c r="E1290" s="90" t="s">
        <v>108</v>
      </c>
      <c r="F1290" s="67" t="s">
        <v>109</v>
      </c>
      <c r="G1290" s="235">
        <f t="shared" si="98"/>
        <v>0</v>
      </c>
      <c r="H1290" s="235">
        <f t="shared" si="99"/>
        <v>0</v>
      </c>
      <c r="I1290" s="236">
        <v>0</v>
      </c>
    </row>
    <row r="1291" spans="1:9">
      <c r="B1291" s="106" t="s">
        <v>1358</v>
      </c>
      <c r="C1291" s="76">
        <v>532001</v>
      </c>
      <c r="D1291" s="89" t="s">
        <v>1363</v>
      </c>
      <c r="E1291" s="90" t="s">
        <v>108</v>
      </c>
      <c r="F1291" s="67" t="s">
        <v>109</v>
      </c>
      <c r="G1291" s="235">
        <f t="shared" si="98"/>
        <v>16204.060929193962</v>
      </c>
      <c r="H1291" s="235">
        <f t="shared" si="99"/>
        <v>10709.000618215379</v>
      </c>
      <c r="I1291" s="236">
        <v>26913.061547409343</v>
      </c>
    </row>
    <row r="1292" spans="1:9">
      <c r="B1292" s="106" t="s">
        <v>1358</v>
      </c>
      <c r="C1292" s="76">
        <v>532002</v>
      </c>
      <c r="D1292" s="89" t="s">
        <v>1364</v>
      </c>
      <c r="E1292" s="90" t="s">
        <v>108</v>
      </c>
      <c r="F1292" s="67" t="s">
        <v>109</v>
      </c>
      <c r="G1292" s="235">
        <f t="shared" si="98"/>
        <v>4299.8735979430567</v>
      </c>
      <c r="H1292" s="235">
        <f t="shared" si="99"/>
        <v>2841.7166054750642</v>
      </c>
      <c r="I1292" s="236">
        <v>7141.5902034181208</v>
      </c>
    </row>
    <row r="1293" spans="1:9">
      <c r="B1293" s="106" t="s">
        <v>1358</v>
      </c>
      <c r="C1293" s="76">
        <v>532003</v>
      </c>
      <c r="D1293" s="89" t="s">
        <v>1365</v>
      </c>
      <c r="E1293" s="90" t="s">
        <v>108</v>
      </c>
      <c r="F1293" s="67" t="s">
        <v>109</v>
      </c>
      <c r="G1293" s="235">
        <f t="shared" si="98"/>
        <v>0</v>
      </c>
      <c r="H1293" s="235">
        <f t="shared" si="99"/>
        <v>0</v>
      </c>
      <c r="I1293" s="236">
        <v>0</v>
      </c>
    </row>
    <row r="1294" spans="1:9">
      <c r="B1294" s="106" t="s">
        <v>1358</v>
      </c>
      <c r="C1294" s="76">
        <v>532004</v>
      </c>
      <c r="D1294" s="89" t="s">
        <v>1366</v>
      </c>
      <c r="E1294" s="90" t="s">
        <v>108</v>
      </c>
      <c r="F1294" s="67" t="s">
        <v>109</v>
      </c>
      <c r="G1294" s="235">
        <f t="shared" si="98"/>
        <v>0</v>
      </c>
      <c r="H1294" s="235">
        <f t="shared" si="99"/>
        <v>0</v>
      </c>
      <c r="I1294" s="236">
        <v>0</v>
      </c>
    </row>
    <row r="1295" spans="1:9">
      <c r="B1295" s="106" t="s">
        <v>1358</v>
      </c>
      <c r="C1295" s="76">
        <v>532005</v>
      </c>
      <c r="D1295" s="89" t="s">
        <v>1367</v>
      </c>
      <c r="E1295" s="90" t="s">
        <v>108</v>
      </c>
      <c r="F1295" s="67" t="s">
        <v>109</v>
      </c>
      <c r="G1295" s="235">
        <f t="shared" si="98"/>
        <v>-26329.16390870091</v>
      </c>
      <c r="H1295" s="235">
        <f t="shared" si="99"/>
        <v>-17400.516685751416</v>
      </c>
      <c r="I1295" s="236">
        <v>-43729.680594452329</v>
      </c>
    </row>
    <row r="1296" spans="1:9">
      <c r="B1296" s="106" t="s">
        <v>1358</v>
      </c>
      <c r="C1296" s="76">
        <v>532006</v>
      </c>
      <c r="D1296" s="89" t="s">
        <v>1368</v>
      </c>
      <c r="E1296" s="90" t="s">
        <v>108</v>
      </c>
      <c r="F1296" s="67" t="s">
        <v>109</v>
      </c>
      <c r="G1296" s="235">
        <f t="shared" si="98"/>
        <v>102501.87456488496</v>
      </c>
      <c r="H1296" s="235">
        <f t="shared" si="99"/>
        <v>67741.823662606461</v>
      </c>
      <c r="I1296" s="236">
        <v>170243.69822749143</v>
      </c>
    </row>
    <row r="1297" spans="2:9">
      <c r="B1297" s="106" t="s">
        <v>1358</v>
      </c>
      <c r="C1297" s="76">
        <v>532007</v>
      </c>
      <c r="D1297" s="89" t="s">
        <v>1369</v>
      </c>
      <c r="E1297" s="90" t="s">
        <v>108</v>
      </c>
      <c r="F1297" s="67" t="s">
        <v>109</v>
      </c>
      <c r="G1297" s="235">
        <f t="shared" si="98"/>
        <v>0</v>
      </c>
      <c r="H1297" s="235">
        <f t="shared" si="99"/>
        <v>0</v>
      </c>
      <c r="I1297" s="236">
        <v>0</v>
      </c>
    </row>
    <row r="1298" spans="2:9">
      <c r="B1298" s="106" t="s">
        <v>1358</v>
      </c>
      <c r="C1298" s="76">
        <v>532008</v>
      </c>
      <c r="D1298" s="89" t="s">
        <v>1370</v>
      </c>
      <c r="E1298" s="90" t="s">
        <v>108</v>
      </c>
      <c r="F1298" s="67" t="s">
        <v>109</v>
      </c>
      <c r="G1298" s="235">
        <f t="shared" si="98"/>
        <v>0</v>
      </c>
      <c r="H1298" s="235">
        <f t="shared" si="99"/>
        <v>0</v>
      </c>
      <c r="I1298" s="236">
        <v>0</v>
      </c>
    </row>
    <row r="1299" spans="2:9">
      <c r="B1299" s="106" t="s">
        <v>1371</v>
      </c>
      <c r="C1299" s="76">
        <v>532009</v>
      </c>
      <c r="D1299" s="89" t="s">
        <v>1372</v>
      </c>
      <c r="E1299" s="90" t="s">
        <v>108</v>
      </c>
      <c r="F1299" s="67" t="s">
        <v>109</v>
      </c>
      <c r="G1299" s="235">
        <f t="shared" si="98"/>
        <v>5450.4067005304278</v>
      </c>
      <c r="H1299" s="235">
        <f t="shared" si="99"/>
        <v>3602.0852415055083</v>
      </c>
      <c r="I1299" s="236">
        <v>9052.4919420359365</v>
      </c>
    </row>
    <row r="1300" spans="2:9">
      <c r="B1300" s="106" t="s">
        <v>1358</v>
      </c>
      <c r="C1300" s="76">
        <v>532010</v>
      </c>
      <c r="D1300" s="89" t="s">
        <v>1373</v>
      </c>
      <c r="E1300" s="90" t="s">
        <v>108</v>
      </c>
      <c r="F1300" s="67" t="s">
        <v>109</v>
      </c>
      <c r="G1300" s="235">
        <f t="shared" si="98"/>
        <v>0</v>
      </c>
      <c r="H1300" s="235">
        <f t="shared" si="99"/>
        <v>0</v>
      </c>
      <c r="I1300" s="236">
        <v>0</v>
      </c>
    </row>
    <row r="1301" spans="2:9">
      <c r="B1301" s="106" t="s">
        <v>1358</v>
      </c>
      <c r="C1301" s="76">
        <v>532011</v>
      </c>
      <c r="D1301" s="89" t="s">
        <v>1374</v>
      </c>
      <c r="E1301" s="90" t="s">
        <v>108</v>
      </c>
      <c r="F1301" s="67" t="s">
        <v>109</v>
      </c>
      <c r="G1301" s="235">
        <f t="shared" si="98"/>
        <v>0</v>
      </c>
      <c r="H1301" s="235">
        <f t="shared" si="99"/>
        <v>0</v>
      </c>
      <c r="I1301" s="236">
        <v>0</v>
      </c>
    </row>
    <row r="1302" spans="2:9">
      <c r="B1302" s="106" t="s">
        <v>1358</v>
      </c>
      <c r="C1302" s="76">
        <v>532012</v>
      </c>
      <c r="D1302" s="89" t="s">
        <v>1375</v>
      </c>
      <c r="E1302" s="90" t="s">
        <v>108</v>
      </c>
      <c r="F1302" s="67" t="s">
        <v>109</v>
      </c>
      <c r="G1302" s="235">
        <f t="shared" si="98"/>
        <v>8299.5370414422414</v>
      </c>
      <c r="H1302" s="235">
        <f t="shared" si="99"/>
        <v>5485.0291970685366</v>
      </c>
      <c r="I1302" s="236">
        <v>13784.566238510779</v>
      </c>
    </row>
    <row r="1303" spans="2:9">
      <c r="B1303" s="106" t="s">
        <v>1358</v>
      </c>
      <c r="C1303" s="76">
        <v>532013</v>
      </c>
      <c r="D1303" s="89" t="s">
        <v>1376</v>
      </c>
      <c r="E1303" s="90" t="s">
        <v>108</v>
      </c>
      <c r="F1303" s="67" t="s">
        <v>109</v>
      </c>
      <c r="G1303" s="235">
        <f t="shared" si="98"/>
        <v>-1551.8982902130347</v>
      </c>
      <c r="H1303" s="235">
        <f t="shared" si="99"/>
        <v>-1025.6243679852339</v>
      </c>
      <c r="I1303" s="236">
        <v>-2577.5226581982688</v>
      </c>
    </row>
    <row r="1304" spans="2:9">
      <c r="B1304" s="106" t="s">
        <v>1358</v>
      </c>
      <c r="C1304" s="76">
        <v>532014</v>
      </c>
      <c r="D1304" s="89" t="s">
        <v>1377</v>
      </c>
      <c r="E1304" s="90" t="s">
        <v>108</v>
      </c>
      <c r="F1304" s="67" t="s">
        <v>109</v>
      </c>
      <c r="G1304" s="235">
        <f t="shared" si="98"/>
        <v>2.3842682608900428E-16</v>
      </c>
      <c r="H1304" s="235">
        <f t="shared" si="99"/>
        <v>1.5757241589891302E-16</v>
      </c>
      <c r="I1304" s="236">
        <v>3.9599924198791732E-16</v>
      </c>
    </row>
    <row r="1305" spans="2:9">
      <c r="B1305" s="106" t="s">
        <v>1358</v>
      </c>
      <c r="C1305" s="76">
        <v>532015</v>
      </c>
      <c r="D1305" s="89" t="s">
        <v>1378</v>
      </c>
      <c r="E1305" s="90" t="s">
        <v>108</v>
      </c>
      <c r="F1305" s="67" t="s">
        <v>109</v>
      </c>
      <c r="G1305" s="235">
        <f t="shared" si="98"/>
        <v>0</v>
      </c>
      <c r="H1305" s="235">
        <f t="shared" si="99"/>
        <v>0</v>
      </c>
      <c r="I1305" s="236">
        <v>0</v>
      </c>
    </row>
    <row r="1306" spans="2:9">
      <c r="B1306" s="106" t="s">
        <v>1358</v>
      </c>
      <c r="C1306" s="76">
        <v>532016</v>
      </c>
      <c r="D1306" s="89" t="s">
        <v>1379</v>
      </c>
      <c r="E1306" s="90" t="s">
        <v>108</v>
      </c>
      <c r="F1306" s="67" t="s">
        <v>109</v>
      </c>
      <c r="G1306" s="235">
        <f t="shared" si="98"/>
        <v>-2.7868105363176429E-3</v>
      </c>
      <c r="H1306" s="235">
        <f t="shared" si="99"/>
        <v>-1.841757809149345E-3</v>
      </c>
      <c r="I1306" s="236">
        <v>-4.6285683454669879E-3</v>
      </c>
    </row>
    <row r="1307" spans="2:9">
      <c r="B1307" s="106" t="s">
        <v>1358</v>
      </c>
      <c r="C1307" s="76">
        <v>532017</v>
      </c>
      <c r="D1307" s="89" t="s">
        <v>1380</v>
      </c>
      <c r="E1307" s="90" t="s">
        <v>108</v>
      </c>
      <c r="F1307" s="67" t="s">
        <v>109</v>
      </c>
      <c r="G1307" s="235">
        <f t="shared" si="98"/>
        <v>0</v>
      </c>
      <c r="H1307" s="235">
        <f t="shared" si="99"/>
        <v>0</v>
      </c>
      <c r="I1307" s="236">
        <v>0</v>
      </c>
    </row>
    <row r="1308" spans="2:9">
      <c r="B1308" s="106" t="s">
        <v>1358</v>
      </c>
      <c r="C1308" s="76">
        <v>532018</v>
      </c>
      <c r="D1308" s="89" t="s">
        <v>1381</v>
      </c>
      <c r="E1308" s="90" t="s">
        <v>108</v>
      </c>
      <c r="F1308" s="67" t="s">
        <v>109</v>
      </c>
      <c r="G1308" s="235">
        <f t="shared" si="98"/>
        <v>0</v>
      </c>
      <c r="H1308" s="235">
        <f t="shared" si="99"/>
        <v>0</v>
      </c>
      <c r="I1308" s="236">
        <v>0</v>
      </c>
    </row>
    <row r="1309" spans="2:9">
      <c r="B1309" s="106" t="s">
        <v>1358</v>
      </c>
      <c r="C1309" s="76">
        <v>532019</v>
      </c>
      <c r="D1309" s="89" t="s">
        <v>1382</v>
      </c>
      <c r="E1309" s="90" t="s">
        <v>108</v>
      </c>
      <c r="F1309" s="67" t="s">
        <v>109</v>
      </c>
      <c r="G1309" s="235">
        <f t="shared" si="98"/>
        <v>0</v>
      </c>
      <c r="H1309" s="235">
        <f t="shared" si="99"/>
        <v>0</v>
      </c>
      <c r="I1309" s="236">
        <v>0</v>
      </c>
    </row>
    <row r="1310" spans="2:9">
      <c r="B1310" s="106" t="s">
        <v>1358</v>
      </c>
      <c r="C1310" s="76">
        <v>532020</v>
      </c>
      <c r="D1310" s="89" t="s">
        <v>1383</v>
      </c>
      <c r="E1310" s="90" t="s">
        <v>108</v>
      </c>
      <c r="F1310" s="67" t="s">
        <v>109</v>
      </c>
      <c r="G1310" s="235">
        <f t="shared" si="98"/>
        <v>0</v>
      </c>
      <c r="H1310" s="235">
        <f t="shared" si="99"/>
        <v>0</v>
      </c>
      <c r="I1310" s="236">
        <v>0</v>
      </c>
    </row>
    <row r="1311" spans="2:9">
      <c r="B1311" s="106" t="s">
        <v>1358</v>
      </c>
      <c r="C1311" s="76">
        <v>532021</v>
      </c>
      <c r="D1311" s="89" t="s">
        <v>1384</v>
      </c>
      <c r="E1311" s="90" t="s">
        <v>108</v>
      </c>
      <c r="F1311" s="67" t="s">
        <v>109</v>
      </c>
      <c r="G1311" s="235">
        <f t="shared" si="98"/>
        <v>0</v>
      </c>
      <c r="H1311" s="235">
        <f t="shared" si="99"/>
        <v>0</v>
      </c>
      <c r="I1311" s="236">
        <v>0</v>
      </c>
    </row>
    <row r="1312" spans="2:9">
      <c r="B1312" s="106" t="s">
        <v>1358</v>
      </c>
      <c r="C1312" s="76">
        <v>532900</v>
      </c>
      <c r="D1312" s="89" t="s">
        <v>1385</v>
      </c>
      <c r="E1312" s="90" t="s">
        <v>108</v>
      </c>
      <c r="F1312" s="67" t="s">
        <v>109</v>
      </c>
      <c r="G1312" s="235">
        <f t="shared" si="98"/>
        <v>726.41905400423104</v>
      </c>
      <c r="H1312" s="235">
        <f t="shared" si="99"/>
        <v>480.07855144504839</v>
      </c>
      <c r="I1312" s="236">
        <v>1206.4976054492795</v>
      </c>
    </row>
    <row r="1313" spans="1:9">
      <c r="A1313" s="70" t="s">
        <v>1108</v>
      </c>
      <c r="B1313" s="106"/>
      <c r="C1313" s="90" t="s">
        <v>95</v>
      </c>
      <c r="D1313" s="93" t="s">
        <v>1357</v>
      </c>
      <c r="E1313" s="90"/>
      <c r="G1313" s="228">
        <f>SUM(G1287:G1312)</f>
        <v>137871.4795135679</v>
      </c>
      <c r="H1313" s="228">
        <f>SUM(H1287:H1312)</f>
        <v>91117.020961393748</v>
      </c>
      <c r="I1313" s="229">
        <f>SUM(I1287:I1312)</f>
        <v>228988.50047496168</v>
      </c>
    </row>
    <row r="1314" spans="1:9">
      <c r="C1314" s="76"/>
      <c r="D1314" s="77"/>
      <c r="E1314" s="90"/>
      <c r="G1314" s="96"/>
      <c r="H1314" s="96"/>
      <c r="I1314" s="97"/>
    </row>
    <row r="1315" spans="1:9">
      <c r="C1315" s="76"/>
      <c r="D1315" s="77" t="s">
        <v>1386</v>
      </c>
      <c r="E1315" s="90"/>
      <c r="G1315" s="96"/>
      <c r="H1315" s="96"/>
      <c r="I1315" s="97"/>
    </row>
    <row r="1316" spans="1:9">
      <c r="C1316" s="76">
        <v>540100</v>
      </c>
      <c r="D1316" s="89" t="s">
        <v>1387</v>
      </c>
      <c r="E1316" s="90" t="s">
        <v>108</v>
      </c>
      <c r="F1316" s="67" t="s">
        <v>109</v>
      </c>
      <c r="G1316" s="96">
        <f t="shared" ref="G1316:G1329" si="100">IF(E1316="Actual",IF(F1316=G$6,$I1316,0),VLOOKUP($E1316,$F$1755:$L$1761,5,FALSE)*$I1316)</f>
        <v>0</v>
      </c>
      <c r="H1316" s="96">
        <f t="shared" ref="H1316:H1329" si="101">IF(E1316="Actual",IF(F1316=H$6,$I1316,0),VLOOKUP($E1316,$F$1755:$L$1761,6,FALSE)*$I1316)</f>
        <v>0</v>
      </c>
      <c r="I1316" s="97">
        <v>0</v>
      </c>
    </row>
    <row r="1317" spans="1:9">
      <c r="C1317" s="76">
        <v>540200</v>
      </c>
      <c r="D1317" s="89" t="s">
        <v>1388</v>
      </c>
      <c r="E1317" s="90" t="s">
        <v>108</v>
      </c>
      <c r="F1317" s="67" t="s">
        <v>109</v>
      </c>
      <c r="G1317" s="96">
        <f t="shared" si="100"/>
        <v>0.61077637721339706</v>
      </c>
      <c r="H1317" s="96">
        <f t="shared" si="101"/>
        <v>0.40365218507574313</v>
      </c>
      <c r="I1317" s="97">
        <v>1.0144285622891402</v>
      </c>
    </row>
    <row r="1318" spans="1:9">
      <c r="C1318" s="76">
        <v>540300</v>
      </c>
      <c r="D1318" s="89" t="s">
        <v>1389</v>
      </c>
      <c r="E1318" s="90" t="s">
        <v>108</v>
      </c>
      <c r="F1318" s="67" t="s">
        <v>109</v>
      </c>
      <c r="G1318" s="96">
        <f t="shared" si="100"/>
        <v>0</v>
      </c>
      <c r="H1318" s="96">
        <f t="shared" si="101"/>
        <v>0</v>
      </c>
      <c r="I1318" s="97">
        <v>0</v>
      </c>
    </row>
    <row r="1319" spans="1:9">
      <c r="C1319" s="76">
        <v>540400</v>
      </c>
      <c r="D1319" s="89" t="s">
        <v>1390</v>
      </c>
      <c r="E1319" s="90" t="s">
        <v>108</v>
      </c>
      <c r="F1319" s="67" t="s">
        <v>109</v>
      </c>
      <c r="G1319" s="96">
        <f t="shared" si="100"/>
        <v>14719.931364941895</v>
      </c>
      <c r="H1319" s="96">
        <f t="shared" si="101"/>
        <v>9728.1635002524017</v>
      </c>
      <c r="I1319" s="97">
        <v>24448.094865194296</v>
      </c>
    </row>
    <row r="1320" spans="1:9">
      <c r="C1320" s="76">
        <v>540500</v>
      </c>
      <c r="D1320" s="89" t="s">
        <v>1391</v>
      </c>
      <c r="E1320" s="90" t="s">
        <v>108</v>
      </c>
      <c r="F1320" s="67" t="s">
        <v>109</v>
      </c>
      <c r="G1320" s="96">
        <f t="shared" si="100"/>
        <v>3.9774257914332875E-3</v>
      </c>
      <c r="H1320" s="96">
        <f t="shared" si="101"/>
        <v>2.6286160886142534E-3</v>
      </c>
      <c r="I1320" s="97">
        <v>6.6060418800475418E-3</v>
      </c>
    </row>
    <row r="1321" spans="1:9">
      <c r="C1321" s="76">
        <v>540600</v>
      </c>
      <c r="D1321" s="89" t="s">
        <v>1392</v>
      </c>
      <c r="E1321" s="90" t="s">
        <v>108</v>
      </c>
      <c r="F1321" s="67" t="s">
        <v>109</v>
      </c>
      <c r="G1321" s="96">
        <f t="shared" si="100"/>
        <v>0.45326755780967232</v>
      </c>
      <c r="H1321" s="96">
        <f t="shared" si="101"/>
        <v>0.29955716520761139</v>
      </c>
      <c r="I1321" s="97">
        <v>0.75282472301728376</v>
      </c>
    </row>
    <row r="1322" spans="1:9">
      <c r="C1322" s="76">
        <v>540700</v>
      </c>
      <c r="D1322" s="89" t="s">
        <v>1393</v>
      </c>
      <c r="E1322" s="90" t="s">
        <v>108</v>
      </c>
      <c r="F1322" s="67" t="s">
        <v>109</v>
      </c>
      <c r="G1322" s="96">
        <f t="shared" si="100"/>
        <v>0</v>
      </c>
      <c r="H1322" s="96">
        <f t="shared" si="101"/>
        <v>0</v>
      </c>
      <c r="I1322" s="97">
        <v>0</v>
      </c>
    </row>
    <row r="1323" spans="1:9">
      <c r="C1323" s="76">
        <v>540800</v>
      </c>
      <c r="D1323" s="89" t="s">
        <v>1394</v>
      </c>
      <c r="E1323" s="90" t="s">
        <v>108</v>
      </c>
      <c r="F1323" s="67" t="s">
        <v>109</v>
      </c>
      <c r="G1323" s="96">
        <f t="shared" si="100"/>
        <v>0.27409753280202198</v>
      </c>
      <c r="H1323" s="96">
        <f t="shared" si="101"/>
        <v>0.18114660646207376</v>
      </c>
      <c r="I1323" s="97">
        <v>0.45524413926409579</v>
      </c>
    </row>
    <row r="1324" spans="1:9">
      <c r="C1324" s="76">
        <v>540900</v>
      </c>
      <c r="D1324" s="89" t="s">
        <v>1395</v>
      </c>
      <c r="E1324" s="90" t="s">
        <v>108</v>
      </c>
      <c r="F1324" s="67" t="s">
        <v>109</v>
      </c>
      <c r="G1324" s="96">
        <f t="shared" si="100"/>
        <v>0</v>
      </c>
      <c r="H1324" s="96">
        <f t="shared" si="101"/>
        <v>0</v>
      </c>
      <c r="I1324" s="97">
        <v>0</v>
      </c>
    </row>
    <row r="1325" spans="1:9">
      <c r="C1325" s="76">
        <v>541000</v>
      </c>
      <c r="D1325" s="89" t="s">
        <v>1396</v>
      </c>
      <c r="E1325" s="90" t="s">
        <v>108</v>
      </c>
      <c r="F1325" s="67" t="s">
        <v>109</v>
      </c>
      <c r="G1325" s="96">
        <f t="shared" si="100"/>
        <v>0</v>
      </c>
      <c r="H1325" s="96">
        <f t="shared" si="101"/>
        <v>0</v>
      </c>
      <c r="I1325" s="97">
        <v>0</v>
      </c>
    </row>
    <row r="1326" spans="1:9">
      <c r="C1326" s="76">
        <v>541100</v>
      </c>
      <c r="D1326" s="89" t="s">
        <v>1397</v>
      </c>
      <c r="E1326" s="90" t="s">
        <v>108</v>
      </c>
      <c r="F1326" s="67" t="s">
        <v>109</v>
      </c>
      <c r="G1326" s="96">
        <f t="shared" si="100"/>
        <v>0</v>
      </c>
      <c r="H1326" s="96">
        <f t="shared" si="101"/>
        <v>0</v>
      </c>
      <c r="I1326" s="97">
        <v>0</v>
      </c>
    </row>
    <row r="1327" spans="1:9">
      <c r="C1327" s="76">
        <v>541200</v>
      </c>
      <c r="D1327" s="89" t="s">
        <v>1398</v>
      </c>
      <c r="E1327" s="90" t="s">
        <v>108</v>
      </c>
      <c r="F1327" s="67" t="s">
        <v>109</v>
      </c>
      <c r="G1327" s="96">
        <f t="shared" si="100"/>
        <v>0.85185842170418391</v>
      </c>
      <c r="H1327" s="96">
        <f t="shared" si="101"/>
        <v>0.56297939167992661</v>
      </c>
      <c r="I1327" s="97">
        <v>1.4148378133841106</v>
      </c>
    </row>
    <row r="1328" spans="1:9">
      <c r="C1328" s="76">
        <v>541300</v>
      </c>
      <c r="D1328" s="89" t="s">
        <v>1399</v>
      </c>
      <c r="E1328" s="90" t="s">
        <v>108</v>
      </c>
      <c r="F1328" s="67" t="s">
        <v>109</v>
      </c>
      <c r="G1328" s="96">
        <f t="shared" si="100"/>
        <v>240.23020986724916</v>
      </c>
      <c r="H1328" s="96">
        <f t="shared" si="101"/>
        <v>158.76424294032518</v>
      </c>
      <c r="I1328" s="97">
        <v>398.99445280757436</v>
      </c>
    </row>
    <row r="1329" spans="1:9">
      <c r="C1329" s="76">
        <v>549000</v>
      </c>
      <c r="D1329" s="89" t="s">
        <v>1400</v>
      </c>
      <c r="E1329" s="90" t="s">
        <v>108</v>
      </c>
      <c r="F1329" s="67" t="s">
        <v>109</v>
      </c>
      <c r="G1329" s="96">
        <f t="shared" si="100"/>
        <v>-6515.1751958309414</v>
      </c>
      <c r="H1329" s="96">
        <f t="shared" si="101"/>
        <v>-4305.7734419050767</v>
      </c>
      <c r="I1329" s="97">
        <v>-10820.948637736019</v>
      </c>
    </row>
    <row r="1330" spans="1:9">
      <c r="A1330" s="70" t="s">
        <v>1108</v>
      </c>
      <c r="B1330" s="106" t="s">
        <v>1401</v>
      </c>
      <c r="C1330" s="90" t="s">
        <v>95</v>
      </c>
      <c r="D1330" s="93" t="s">
        <v>1386</v>
      </c>
      <c r="E1330" s="90"/>
      <c r="G1330" s="228">
        <f>SUM(G1316:G1329)</f>
        <v>8447.1803562935238</v>
      </c>
      <c r="H1330" s="228">
        <f>SUM(H1316:H1329)</f>
        <v>5582.6042652521655</v>
      </c>
      <c r="I1330" s="229">
        <f>SUM(I1316:I1329)</f>
        <v>14029.784621545685</v>
      </c>
    </row>
    <row r="1331" spans="1:9">
      <c r="C1331" s="76"/>
      <c r="D1331" s="77"/>
      <c r="E1331" s="90"/>
      <c r="G1331" s="96"/>
      <c r="H1331" s="96"/>
      <c r="I1331" s="97"/>
    </row>
    <row r="1332" spans="1:9">
      <c r="C1332" s="76"/>
      <c r="D1332" s="77" t="s">
        <v>1402</v>
      </c>
      <c r="E1332" s="90"/>
      <c r="G1332" s="96"/>
      <c r="H1332" s="96"/>
      <c r="I1332" s="97"/>
    </row>
    <row r="1333" spans="1:9">
      <c r="C1333" s="76">
        <v>550200</v>
      </c>
      <c r="D1333" s="89" t="s">
        <v>1403</v>
      </c>
      <c r="E1333" s="90" t="s">
        <v>108</v>
      </c>
      <c r="F1333" s="67" t="s">
        <v>109</v>
      </c>
      <c r="G1333" s="96">
        <f t="shared" ref="G1333:G1340" si="102">IF(E1333="Actual",IF(F1333=G$6,$I1333,0),VLOOKUP($E1333,$F$1755:$L$1761,5,FALSE)*$I1333)</f>
        <v>1.9930793340604014</v>
      </c>
      <c r="H1333" s="96">
        <f t="shared" ref="H1333:H1340" si="103">IF(E1333="Actual",IF(F1333=H$6,$I1333,0),VLOOKUP($E1333,$F$1755:$L$1761,6,FALSE)*$I1333)</f>
        <v>1.3171937524717048</v>
      </c>
      <c r="I1333" s="97">
        <v>3.3102730865321064</v>
      </c>
    </row>
    <row r="1334" spans="1:9">
      <c r="C1334" s="76">
        <v>550300</v>
      </c>
      <c r="D1334" s="89" t="s">
        <v>1404</v>
      </c>
      <c r="E1334" s="90" t="s">
        <v>108</v>
      </c>
      <c r="F1334" s="67" t="s">
        <v>109</v>
      </c>
      <c r="G1334" s="96">
        <f t="shared" si="102"/>
        <v>4.3014057197515367E-2</v>
      </c>
      <c r="H1334" s="96">
        <f t="shared" si="103"/>
        <v>2.8427291598875595E-2</v>
      </c>
      <c r="I1334" s="97">
        <v>7.1441348796390969E-2</v>
      </c>
    </row>
    <row r="1335" spans="1:9">
      <c r="C1335" s="76">
        <v>550400</v>
      </c>
      <c r="D1335" s="89" t="s">
        <v>1405</v>
      </c>
      <c r="E1335" s="90" t="s">
        <v>108</v>
      </c>
      <c r="F1335" s="67" t="s">
        <v>109</v>
      </c>
      <c r="G1335" s="96">
        <f t="shared" si="102"/>
        <v>0.3879603338668694</v>
      </c>
      <c r="H1335" s="96">
        <f t="shared" si="103"/>
        <v>0.25639668187979436</v>
      </c>
      <c r="I1335" s="97">
        <v>0.64435701574666382</v>
      </c>
    </row>
    <row r="1336" spans="1:9">
      <c r="C1336" s="76">
        <v>550500</v>
      </c>
      <c r="D1336" s="89" t="s">
        <v>1406</v>
      </c>
      <c r="E1336" s="90" t="s">
        <v>108</v>
      </c>
      <c r="F1336" s="67" t="s">
        <v>109</v>
      </c>
      <c r="G1336" s="96">
        <f t="shared" si="102"/>
        <v>0</v>
      </c>
      <c r="H1336" s="96">
        <f t="shared" si="103"/>
        <v>0</v>
      </c>
      <c r="I1336" s="97">
        <v>0</v>
      </c>
    </row>
    <row r="1337" spans="1:9">
      <c r="C1337" s="76">
        <v>550600</v>
      </c>
      <c r="D1337" s="89" t="s">
        <v>1407</v>
      </c>
      <c r="E1337" s="90" t="s">
        <v>108</v>
      </c>
      <c r="F1337" s="67" t="s">
        <v>109</v>
      </c>
      <c r="G1337" s="96">
        <f t="shared" si="102"/>
        <v>0.62866895637268227</v>
      </c>
      <c r="H1337" s="96">
        <f t="shared" si="103"/>
        <v>0.41547709996069254</v>
      </c>
      <c r="I1337" s="97">
        <v>1.0441460563333749</v>
      </c>
    </row>
    <row r="1338" spans="1:9">
      <c r="C1338" s="76">
        <v>550700</v>
      </c>
      <c r="D1338" s="89" t="s">
        <v>1408</v>
      </c>
      <c r="E1338" s="90" t="s">
        <v>108</v>
      </c>
      <c r="F1338" s="67" t="s">
        <v>109</v>
      </c>
      <c r="G1338" s="96">
        <f t="shared" si="102"/>
        <v>0.17337355424670306</v>
      </c>
      <c r="H1338" s="96">
        <f t="shared" si="103"/>
        <v>0.1145797653886319</v>
      </c>
      <c r="I1338" s="97">
        <v>0.28795331963533499</v>
      </c>
    </row>
    <row r="1339" spans="1:9">
      <c r="C1339" s="76">
        <v>550800</v>
      </c>
      <c r="D1339" s="89" t="s">
        <v>1409</v>
      </c>
      <c r="E1339" s="90" t="s">
        <v>108</v>
      </c>
      <c r="F1339" s="67" t="s">
        <v>109</v>
      </c>
      <c r="G1339" s="96">
        <f t="shared" si="102"/>
        <v>0</v>
      </c>
      <c r="H1339" s="96">
        <f t="shared" si="103"/>
        <v>0</v>
      </c>
      <c r="I1339" s="97">
        <v>0</v>
      </c>
    </row>
    <row r="1340" spans="1:9">
      <c r="C1340" s="76">
        <v>559900</v>
      </c>
      <c r="D1340" s="89" t="s">
        <v>1410</v>
      </c>
      <c r="E1340" s="90" t="s">
        <v>108</v>
      </c>
      <c r="F1340" s="67" t="s">
        <v>109</v>
      </c>
      <c r="G1340" s="96">
        <f t="shared" si="102"/>
        <v>1.5543700079707243E-2</v>
      </c>
      <c r="H1340" s="96">
        <f t="shared" si="103"/>
        <v>1.0272578860959603E-2</v>
      </c>
      <c r="I1340" s="97">
        <v>2.5816278940666848E-2</v>
      </c>
    </row>
    <row r="1341" spans="1:9">
      <c r="A1341" s="70" t="s">
        <v>1108</v>
      </c>
      <c r="B1341" s="106" t="s">
        <v>1411</v>
      </c>
      <c r="C1341" s="90" t="s">
        <v>95</v>
      </c>
      <c r="D1341" s="93" t="s">
        <v>1402</v>
      </c>
      <c r="E1341" s="90"/>
      <c r="G1341" s="228">
        <f>SUM(G1333:G1340)</f>
        <v>3.2416399358238785</v>
      </c>
      <c r="H1341" s="228">
        <f>SUM(H1333:H1340)</f>
        <v>2.1423471701606593</v>
      </c>
      <c r="I1341" s="229">
        <f>SUM(I1333:I1340)</f>
        <v>5.3839871059845379</v>
      </c>
    </row>
    <row r="1342" spans="1:9">
      <c r="C1342" s="76"/>
      <c r="D1342" s="77"/>
      <c r="E1342" s="90"/>
      <c r="G1342" s="96"/>
      <c r="H1342" s="96"/>
      <c r="I1342" s="97"/>
    </row>
    <row r="1343" spans="1:9">
      <c r="C1343" s="76"/>
      <c r="D1343" s="77" t="s">
        <v>1412</v>
      </c>
      <c r="E1343" s="90"/>
      <c r="G1343" s="96"/>
      <c r="H1343" s="96"/>
      <c r="I1343" s="97"/>
    </row>
    <row r="1344" spans="1:9">
      <c r="C1344" s="76">
        <v>560100</v>
      </c>
      <c r="D1344" s="89" t="s">
        <v>1413</v>
      </c>
      <c r="E1344" s="90" t="s">
        <v>108</v>
      </c>
      <c r="F1344" s="67" t="s">
        <v>109</v>
      </c>
      <c r="G1344" s="96">
        <f>IF(E1344="Actual",IF(F1344=G$6,$I1344,0),VLOOKUP($E1344,$F$1755:$L$1761,5,FALSE)*$I1344)</f>
        <v>24215.9073906741</v>
      </c>
      <c r="H1344" s="96">
        <f>IF(E1344="Actual",IF(F1344=H$6,$I1344,0),VLOOKUP($E1344,$F$1755:$L$1761,6,FALSE)*$I1344)</f>
        <v>16003.899784785312</v>
      </c>
      <c r="I1344" s="97">
        <v>40219.807175459413</v>
      </c>
    </row>
    <row r="1345" spans="1:9">
      <c r="C1345" s="76">
        <v>560200</v>
      </c>
      <c r="D1345" s="89" t="s">
        <v>1414</v>
      </c>
      <c r="E1345" s="90" t="s">
        <v>108</v>
      </c>
      <c r="F1345" s="67" t="s">
        <v>109</v>
      </c>
      <c r="G1345" s="96">
        <f>IF(E1345="Actual",IF(F1345=G$6,$I1345,0),VLOOKUP($E1345,$F$1755:$L$1761,5,FALSE)*$I1345)</f>
        <v>9519.8595092315518</v>
      </c>
      <c r="H1345" s="96">
        <f>IF(E1345="Actual",IF(F1345=H$6,$I1345,0),VLOOKUP($E1345,$F$1755:$L$1761,6,FALSE)*$I1345)</f>
        <v>6291.5204907684501</v>
      </c>
      <c r="I1345" s="97">
        <v>15811.380000000003</v>
      </c>
    </row>
    <row r="1346" spans="1:9">
      <c r="C1346" s="76">
        <v>560300</v>
      </c>
      <c r="D1346" s="89" t="s">
        <v>1415</v>
      </c>
      <c r="E1346" s="90" t="s">
        <v>108</v>
      </c>
      <c r="F1346" s="67" t="s">
        <v>109</v>
      </c>
      <c r="G1346" s="96">
        <f>IF(E1346="Actual",IF(F1346=G$6,$I1346,0),VLOOKUP($E1346,$F$1755:$L$1761,5,FALSE)*$I1346)</f>
        <v>10152.982968422641</v>
      </c>
      <c r="H1346" s="96">
        <f>IF(E1346="Actual",IF(F1346=H$6,$I1346,0),VLOOKUP($E1346,$F$1755:$L$1761,6,FALSE)*$I1346)</f>
        <v>6709.9414992743268</v>
      </c>
      <c r="I1346" s="97">
        <v>16862.924467696968</v>
      </c>
    </row>
    <row r="1347" spans="1:9">
      <c r="C1347" s="76">
        <v>560400</v>
      </c>
      <c r="D1347" s="89" t="s">
        <v>1416</v>
      </c>
      <c r="E1347" s="90" t="s">
        <v>108</v>
      </c>
      <c r="F1347" s="67" t="s">
        <v>109</v>
      </c>
      <c r="G1347" s="96">
        <f>IF(E1347="Actual",IF(F1347=G$6,$I1347,0),VLOOKUP($E1347,$F$1755:$L$1761,5,FALSE)*$I1347)</f>
        <v>2106.6254585285978</v>
      </c>
      <c r="H1347" s="96">
        <f>IF(E1347="Actual",IF(F1347=H$6,$I1347,0),VLOOKUP($E1347,$F$1755:$L$1761,6,FALSE)*$I1347)</f>
        <v>1392.2345414714018</v>
      </c>
      <c r="I1347" s="97">
        <v>3498.86</v>
      </c>
    </row>
    <row r="1348" spans="1:9">
      <c r="C1348" s="76">
        <v>560500</v>
      </c>
      <c r="D1348" s="89" t="s">
        <v>1417</v>
      </c>
      <c r="E1348" s="90" t="s">
        <v>108</v>
      </c>
      <c r="F1348" s="67" t="s">
        <v>109</v>
      </c>
      <c r="G1348" s="96">
        <f>IF(E1348="Actual",IF(F1348=G$6,$I1348,0),VLOOKUP($E1348,$F$1755:$L$1761,5,FALSE)*$I1348)</f>
        <v>7263.2175312517647</v>
      </c>
      <c r="H1348" s="96">
        <f>IF(E1348="Actual",IF(F1348=H$6,$I1348,0),VLOOKUP($E1348,$F$1755:$L$1761,6,FALSE)*$I1348)</f>
        <v>4800.1424687482358</v>
      </c>
      <c r="I1348" s="97">
        <v>12063.36</v>
      </c>
    </row>
    <row r="1349" spans="1:9">
      <c r="A1349" s="70" t="s">
        <v>1108</v>
      </c>
      <c r="B1349" s="70" t="s">
        <v>1371</v>
      </c>
      <c r="C1349" s="90" t="s">
        <v>95</v>
      </c>
      <c r="D1349" s="93" t="s">
        <v>1412</v>
      </c>
      <c r="E1349" s="90"/>
      <c r="G1349" s="228">
        <f>SUM(G1344:G1348)</f>
        <v>53258.592858108655</v>
      </c>
      <c r="H1349" s="228">
        <f>SUM(H1344:H1348)</f>
        <v>35197.738785047724</v>
      </c>
      <c r="I1349" s="229">
        <f>SUM(I1344:I1348)</f>
        <v>88456.331643156387</v>
      </c>
    </row>
    <row r="1350" spans="1:9">
      <c r="C1350" s="76"/>
      <c r="D1350" s="77"/>
      <c r="E1350" s="90"/>
      <c r="G1350" s="96"/>
      <c r="H1350" s="96"/>
      <c r="I1350" s="97"/>
    </row>
    <row r="1351" spans="1:9">
      <c r="C1351" s="76"/>
      <c r="D1351" s="77" t="s">
        <v>1418</v>
      </c>
      <c r="E1351" s="90"/>
      <c r="G1351" s="96"/>
      <c r="H1351" s="96"/>
      <c r="I1351" s="97"/>
    </row>
    <row r="1352" spans="1:9">
      <c r="C1352" s="76">
        <v>571100</v>
      </c>
      <c r="D1352" s="89" t="s">
        <v>1419</v>
      </c>
      <c r="E1352" s="90" t="s">
        <v>108</v>
      </c>
      <c r="F1352" s="67" t="s">
        <v>109</v>
      </c>
      <c r="G1352" s="96">
        <f>IF(E1352="Actual",IF(F1352=G$6,$I1352,0),VLOOKUP($E1352,$F$1755:$L$1761,5,FALSE)*$I1352)</f>
        <v>7111.0658937992785</v>
      </c>
      <c r="H1352" s="96">
        <f>IF(E1352="Actual",IF(F1352=H$6,$I1352,0),VLOOKUP($E1352,$F$1755:$L$1761,6,FALSE)*$I1352)</f>
        <v>4699.5879233993237</v>
      </c>
      <c r="I1352" s="97">
        <v>11810.653817198603</v>
      </c>
    </row>
    <row r="1353" spans="1:9">
      <c r="C1353" s="76">
        <v>571200</v>
      </c>
      <c r="D1353" s="89" t="s">
        <v>1420</v>
      </c>
      <c r="E1353" s="90" t="s">
        <v>108</v>
      </c>
      <c r="F1353" s="67" t="s">
        <v>109</v>
      </c>
      <c r="G1353" s="96">
        <f>IF(E1353="Actual",IF(F1353=G$6,$I1353,0),VLOOKUP($E1353,$F$1755:$L$1761,5,FALSE)*$I1353)</f>
        <v>0</v>
      </c>
      <c r="H1353" s="96">
        <f>IF(E1353="Actual",IF(F1353=H$6,$I1353,0),VLOOKUP($E1353,$F$1755:$L$1761,6,FALSE)*$I1353)</f>
        <v>0</v>
      </c>
      <c r="I1353" s="97">
        <v>0</v>
      </c>
    </row>
    <row r="1354" spans="1:9">
      <c r="C1354" s="76">
        <v>571300</v>
      </c>
      <c r="D1354" s="89" t="s">
        <v>1421</v>
      </c>
      <c r="E1354" s="90" t="s">
        <v>108</v>
      </c>
      <c r="F1354" s="67" t="s">
        <v>109</v>
      </c>
      <c r="G1354" s="96">
        <f>IF(E1354="Actual",IF(F1354=G$6,$I1354,0),VLOOKUP($E1354,$F$1755:$L$1761,5,FALSE)*$I1354)</f>
        <v>0</v>
      </c>
      <c r="H1354" s="96">
        <f>IF(E1354="Actual",IF(F1354=H$6,$I1354,0),VLOOKUP($E1354,$F$1755:$L$1761,6,FALSE)*$I1354)</f>
        <v>0</v>
      </c>
      <c r="I1354" s="97">
        <v>0</v>
      </c>
    </row>
    <row r="1355" spans="1:9">
      <c r="A1355" s="70" t="s">
        <v>1108</v>
      </c>
      <c r="B1355" s="70" t="s">
        <v>1422</v>
      </c>
      <c r="C1355" s="90" t="s">
        <v>95</v>
      </c>
      <c r="D1355" s="93" t="s">
        <v>1418</v>
      </c>
      <c r="E1355" s="90"/>
      <c r="G1355" s="228">
        <f>SUM(G1352:G1354)</f>
        <v>7111.0658937992785</v>
      </c>
      <c r="H1355" s="228">
        <f>SUM(H1352:H1354)</f>
        <v>4699.5879233993237</v>
      </c>
      <c r="I1355" s="229">
        <f>SUM(I1352:I1354)</f>
        <v>11810.653817198603</v>
      </c>
    </row>
    <row r="1356" spans="1:9">
      <c r="C1356" s="76"/>
      <c r="D1356" s="77"/>
      <c r="E1356" s="90"/>
      <c r="G1356" s="96"/>
      <c r="H1356" s="96"/>
      <c r="I1356" s="97"/>
    </row>
    <row r="1357" spans="1:9">
      <c r="C1357" s="76"/>
      <c r="D1357" s="77" t="s">
        <v>1423</v>
      </c>
      <c r="E1357" s="90"/>
      <c r="G1357" s="96"/>
      <c r="H1357" s="96"/>
      <c r="I1357" s="97"/>
    </row>
    <row r="1358" spans="1:9">
      <c r="B1358" s="70" t="s">
        <v>1411</v>
      </c>
      <c r="C1358" s="76">
        <v>581100</v>
      </c>
      <c r="D1358" s="89" t="s">
        <v>1424</v>
      </c>
      <c r="E1358" s="90" t="s">
        <v>108</v>
      </c>
      <c r="F1358" s="67" t="s">
        <v>109</v>
      </c>
      <c r="G1358" s="96">
        <f t="shared" ref="G1358:G1385" si="104">IF(E1358="Actual",IF(F1358=G$6,$I1358,0),VLOOKUP($E1358,$F$1755:$L$1761,5,FALSE)*$I1358)</f>
        <v>3092.1590933903867</v>
      </c>
      <c r="H1358" s="96">
        <f t="shared" ref="H1358:H1385" si="105">IF(E1358="Actual",IF(F1358=H$6,$I1358,0),VLOOKUP($E1358,$F$1755:$L$1761,6,FALSE)*$I1358)</f>
        <v>2043.5577098502765</v>
      </c>
      <c r="I1358" s="97">
        <v>5135.7168032406635</v>
      </c>
    </row>
    <row r="1359" spans="1:9">
      <c r="B1359" s="70" t="s">
        <v>1411</v>
      </c>
      <c r="C1359" s="76">
        <v>581200</v>
      </c>
      <c r="D1359" s="89" t="s">
        <v>1425</v>
      </c>
      <c r="E1359" s="90" t="s">
        <v>108</v>
      </c>
      <c r="F1359" s="67" t="s">
        <v>109</v>
      </c>
      <c r="G1359" s="96">
        <f t="shared" si="104"/>
        <v>13.107479645418099</v>
      </c>
      <c r="H1359" s="96">
        <f t="shared" si="105"/>
        <v>8.662520354581897</v>
      </c>
      <c r="I1359" s="97">
        <v>21.769999999999996</v>
      </c>
    </row>
    <row r="1360" spans="1:9">
      <c r="B1360" s="70" t="s">
        <v>1411</v>
      </c>
      <c r="C1360" s="76">
        <v>581300</v>
      </c>
      <c r="D1360" s="89" t="s">
        <v>1426</v>
      </c>
      <c r="E1360" s="90" t="s">
        <v>108</v>
      </c>
      <c r="F1360" s="67" t="s">
        <v>109</v>
      </c>
      <c r="G1360" s="96">
        <f t="shared" si="104"/>
        <v>29.038757156569332</v>
      </c>
      <c r="H1360" s="96">
        <f t="shared" si="105"/>
        <v>19.191242843430615</v>
      </c>
      <c r="I1360" s="97">
        <v>48.229999999999947</v>
      </c>
    </row>
    <row r="1361" spans="2:9">
      <c r="B1361" s="70" t="s">
        <v>1411</v>
      </c>
      <c r="C1361" s="76">
        <v>582100</v>
      </c>
      <c r="D1361" s="89" t="s">
        <v>391</v>
      </c>
      <c r="E1361" s="90" t="s">
        <v>108</v>
      </c>
      <c r="F1361" s="67" t="s">
        <v>109</v>
      </c>
      <c r="G1361" s="96">
        <f t="shared" si="104"/>
        <v>229.1158144297342</v>
      </c>
      <c r="H1361" s="96">
        <f t="shared" si="105"/>
        <v>151.41891955925848</v>
      </c>
      <c r="I1361" s="97">
        <v>380.53473398899268</v>
      </c>
    </row>
    <row r="1362" spans="2:9">
      <c r="B1362" s="70" t="s">
        <v>1411</v>
      </c>
      <c r="C1362" s="76">
        <v>582200</v>
      </c>
      <c r="D1362" s="89" t="s">
        <v>1427</v>
      </c>
      <c r="E1362" s="90" t="s">
        <v>108</v>
      </c>
      <c r="F1362" s="67" t="s">
        <v>109</v>
      </c>
      <c r="G1362" s="96">
        <f t="shared" si="104"/>
        <v>0</v>
      </c>
      <c r="H1362" s="96">
        <f t="shared" si="105"/>
        <v>0</v>
      </c>
      <c r="I1362" s="97">
        <v>0</v>
      </c>
    </row>
    <row r="1363" spans="2:9">
      <c r="B1363" s="70" t="s">
        <v>1411</v>
      </c>
      <c r="C1363" s="76">
        <v>583100</v>
      </c>
      <c r="D1363" s="89" t="s">
        <v>1428</v>
      </c>
      <c r="E1363" s="90" t="s">
        <v>108</v>
      </c>
      <c r="F1363" s="67" t="s">
        <v>109</v>
      </c>
      <c r="G1363" s="96">
        <f t="shared" si="104"/>
        <v>186.41997257921503</v>
      </c>
      <c r="H1363" s="96">
        <f t="shared" si="105"/>
        <v>123.20193131351138</v>
      </c>
      <c r="I1363" s="97">
        <v>309.62190389272644</v>
      </c>
    </row>
    <row r="1364" spans="2:9">
      <c r="B1364" s="70" t="s">
        <v>1411</v>
      </c>
      <c r="C1364" s="76">
        <v>583200</v>
      </c>
      <c r="D1364" s="89" t="s">
        <v>1429</v>
      </c>
      <c r="E1364" s="90" t="s">
        <v>108</v>
      </c>
      <c r="F1364" s="67" t="s">
        <v>109</v>
      </c>
      <c r="G1364" s="96">
        <f t="shared" si="104"/>
        <v>0</v>
      </c>
      <c r="H1364" s="96">
        <f t="shared" si="105"/>
        <v>0</v>
      </c>
      <c r="I1364" s="97">
        <v>0</v>
      </c>
    </row>
    <row r="1365" spans="2:9">
      <c r="B1365" s="70" t="s">
        <v>1411</v>
      </c>
      <c r="C1365" s="76">
        <v>583300</v>
      </c>
      <c r="D1365" s="89" t="s">
        <v>1430</v>
      </c>
      <c r="E1365" s="90" t="s">
        <v>108</v>
      </c>
      <c r="F1365" s="67" t="s">
        <v>109</v>
      </c>
      <c r="G1365" s="96">
        <f t="shared" si="104"/>
        <v>0</v>
      </c>
      <c r="H1365" s="96">
        <f t="shared" si="105"/>
        <v>0</v>
      </c>
      <c r="I1365" s="97">
        <v>0</v>
      </c>
    </row>
    <row r="1366" spans="2:9">
      <c r="B1366" s="109" t="s">
        <v>1431</v>
      </c>
      <c r="C1366" s="76">
        <v>583400</v>
      </c>
      <c r="D1366" s="89" t="s">
        <v>1432</v>
      </c>
      <c r="E1366" s="90" t="s">
        <v>108</v>
      </c>
      <c r="F1366" s="67" t="s">
        <v>109</v>
      </c>
      <c r="G1366" s="96">
        <f t="shared" si="104"/>
        <v>1839.8408095419902</v>
      </c>
      <c r="H1366" s="96">
        <f t="shared" si="105"/>
        <v>1215.9209011184048</v>
      </c>
      <c r="I1366" s="97">
        <v>3055.7617106603952</v>
      </c>
    </row>
    <row r="1367" spans="2:9">
      <c r="B1367" s="109" t="s">
        <v>1431</v>
      </c>
      <c r="C1367" s="76">
        <v>583500</v>
      </c>
      <c r="D1367" s="89" t="s">
        <v>1433</v>
      </c>
      <c r="E1367" s="90" t="s">
        <v>108</v>
      </c>
      <c r="F1367" s="67" t="s">
        <v>109</v>
      </c>
      <c r="G1367" s="96">
        <f t="shared" si="104"/>
        <v>0</v>
      </c>
      <c r="H1367" s="96">
        <f t="shared" si="105"/>
        <v>0</v>
      </c>
      <c r="I1367" s="97">
        <v>0</v>
      </c>
    </row>
    <row r="1368" spans="2:9">
      <c r="B1368" s="109" t="s">
        <v>1431</v>
      </c>
      <c r="C1368" s="76">
        <v>584100</v>
      </c>
      <c r="D1368" s="89" t="s">
        <v>1434</v>
      </c>
      <c r="E1368" s="90" t="s">
        <v>108</v>
      </c>
      <c r="F1368" s="67" t="s">
        <v>109</v>
      </c>
      <c r="G1368" s="96">
        <f t="shared" si="104"/>
        <v>2.1212420121625237E-2</v>
      </c>
      <c r="H1368" s="96">
        <f t="shared" si="105"/>
        <v>1.401894384308692E-2</v>
      </c>
      <c r="I1368" s="97">
        <v>3.5231363964712159E-2</v>
      </c>
    </row>
    <row r="1369" spans="2:9">
      <c r="B1369" s="109" t="s">
        <v>1431</v>
      </c>
      <c r="C1369" s="76">
        <v>584200</v>
      </c>
      <c r="D1369" s="89" t="s">
        <v>1435</v>
      </c>
      <c r="E1369" s="90" t="s">
        <v>108</v>
      </c>
      <c r="F1369" s="67" t="s">
        <v>109</v>
      </c>
      <c r="G1369" s="96">
        <f t="shared" si="104"/>
        <v>2185.1027954969636</v>
      </c>
      <c r="H1369" s="96">
        <f t="shared" si="105"/>
        <v>1444.0989385372015</v>
      </c>
      <c r="I1369" s="97">
        <v>3629.2017340341654</v>
      </c>
    </row>
    <row r="1370" spans="2:9">
      <c r="B1370" s="109" t="s">
        <v>1431</v>
      </c>
      <c r="C1370" s="76">
        <v>584300</v>
      </c>
      <c r="D1370" s="89" t="s">
        <v>1436</v>
      </c>
      <c r="E1370" s="90" t="s">
        <v>108</v>
      </c>
      <c r="F1370" s="67" t="s">
        <v>109</v>
      </c>
      <c r="G1370" s="96">
        <f t="shared" si="104"/>
        <v>10.835908180923495</v>
      </c>
      <c r="H1370" s="96">
        <f t="shared" si="105"/>
        <v>7.1612756774672945</v>
      </c>
      <c r="I1370" s="97">
        <v>17.997183858390791</v>
      </c>
    </row>
    <row r="1371" spans="2:9">
      <c r="B1371" s="109" t="s">
        <v>1431</v>
      </c>
      <c r="C1371" s="76">
        <v>584900</v>
      </c>
      <c r="D1371" s="89" t="s">
        <v>1437</v>
      </c>
      <c r="E1371" s="90" t="s">
        <v>108</v>
      </c>
      <c r="F1371" s="67" t="s">
        <v>109</v>
      </c>
      <c r="G1371" s="96">
        <f t="shared" si="104"/>
        <v>201.28346027597371</v>
      </c>
      <c r="H1371" s="96">
        <f t="shared" si="105"/>
        <v>133.02496886125672</v>
      </c>
      <c r="I1371" s="97">
        <v>334.30842913723046</v>
      </c>
    </row>
    <row r="1372" spans="2:9">
      <c r="B1372" s="109" t="s">
        <v>1431</v>
      </c>
      <c r="C1372" s="76">
        <v>585100</v>
      </c>
      <c r="D1372" s="89" t="s">
        <v>1438</v>
      </c>
      <c r="E1372" s="90" t="s">
        <v>108</v>
      </c>
      <c r="F1372" s="67" t="s">
        <v>109</v>
      </c>
      <c r="G1372" s="96">
        <f t="shared" si="104"/>
        <v>2870.104538196601</v>
      </c>
      <c r="H1372" s="96">
        <f t="shared" si="105"/>
        <v>1896.8054618033989</v>
      </c>
      <c r="I1372" s="97">
        <v>4766.91</v>
      </c>
    </row>
    <row r="1373" spans="2:9">
      <c r="B1373" s="109" t="s">
        <v>1431</v>
      </c>
      <c r="C1373" s="76">
        <v>585200</v>
      </c>
      <c r="D1373" s="89" t="s">
        <v>1439</v>
      </c>
      <c r="E1373" s="90" t="s">
        <v>108</v>
      </c>
      <c r="F1373" s="67" t="s">
        <v>109</v>
      </c>
      <c r="G1373" s="96">
        <f t="shared" si="104"/>
        <v>-169.56033154536729</v>
      </c>
      <c r="H1373" s="96">
        <f t="shared" si="105"/>
        <v>-112.05966845463271</v>
      </c>
      <c r="I1373" s="97">
        <v>-281.62</v>
      </c>
    </row>
    <row r="1374" spans="2:9">
      <c r="B1374" s="109" t="s">
        <v>1431</v>
      </c>
      <c r="C1374" s="76">
        <v>585300</v>
      </c>
      <c r="D1374" s="89" t="s">
        <v>1440</v>
      </c>
      <c r="E1374" s="90" t="s">
        <v>108</v>
      </c>
      <c r="F1374" s="67" t="s">
        <v>109</v>
      </c>
      <c r="G1374" s="96">
        <f t="shared" si="104"/>
        <v>0</v>
      </c>
      <c r="H1374" s="96">
        <f t="shared" si="105"/>
        <v>0</v>
      </c>
      <c r="I1374" s="97">
        <v>0</v>
      </c>
    </row>
    <row r="1375" spans="2:9">
      <c r="B1375" s="109" t="s">
        <v>1431</v>
      </c>
      <c r="C1375" s="76">
        <v>585400</v>
      </c>
      <c r="D1375" s="89" t="s">
        <v>1441</v>
      </c>
      <c r="E1375" s="90" t="s">
        <v>108</v>
      </c>
      <c r="F1375" s="67" t="s">
        <v>109</v>
      </c>
      <c r="G1375" s="96">
        <f t="shared" si="104"/>
        <v>384.73493309242843</v>
      </c>
      <c r="H1375" s="96">
        <f t="shared" si="105"/>
        <v>254.26506690757154</v>
      </c>
      <c r="I1375" s="97">
        <v>639</v>
      </c>
    </row>
    <row r="1376" spans="2:9">
      <c r="B1376" s="109" t="s">
        <v>1431</v>
      </c>
      <c r="C1376" s="76">
        <v>585500</v>
      </c>
      <c r="D1376" s="89" t="s">
        <v>1442</v>
      </c>
      <c r="E1376" s="90" t="s">
        <v>108</v>
      </c>
      <c r="F1376" s="67" t="s">
        <v>109</v>
      </c>
      <c r="G1376" s="96">
        <f t="shared" si="104"/>
        <v>0</v>
      </c>
      <c r="H1376" s="96">
        <f t="shared" si="105"/>
        <v>0</v>
      </c>
      <c r="I1376" s="97">
        <v>0</v>
      </c>
    </row>
    <row r="1377" spans="1:9">
      <c r="B1377" s="109" t="s">
        <v>1431</v>
      </c>
      <c r="C1377" s="76">
        <v>585900</v>
      </c>
      <c r="D1377" s="89" t="s">
        <v>1443</v>
      </c>
      <c r="E1377" s="90" t="s">
        <v>108</v>
      </c>
      <c r="F1377" s="67" t="s">
        <v>109</v>
      </c>
      <c r="G1377" s="96">
        <f t="shared" si="104"/>
        <v>25.509997063314803</v>
      </c>
      <c r="H1377" s="96">
        <f t="shared" si="105"/>
        <v>16.85914262575535</v>
      </c>
      <c r="I1377" s="97">
        <v>42.369139689070153</v>
      </c>
    </row>
    <row r="1378" spans="1:9">
      <c r="B1378" s="109" t="s">
        <v>1431</v>
      </c>
      <c r="C1378" s="76">
        <v>586100</v>
      </c>
      <c r="D1378" s="89" t="s">
        <v>1444</v>
      </c>
      <c r="E1378" s="90" t="s">
        <v>108</v>
      </c>
      <c r="F1378" s="67" t="s">
        <v>109</v>
      </c>
      <c r="G1378" s="96">
        <f t="shared" si="104"/>
        <v>8849.5567386798102</v>
      </c>
      <c r="H1378" s="96">
        <f t="shared" si="105"/>
        <v>5848.5282793964598</v>
      </c>
      <c r="I1378" s="97">
        <v>14698.08501807627</v>
      </c>
    </row>
    <row r="1379" spans="1:9">
      <c r="B1379" s="109" t="s">
        <v>1431</v>
      </c>
      <c r="C1379" s="76">
        <v>586200</v>
      </c>
      <c r="D1379" s="89" t="s">
        <v>1445</v>
      </c>
      <c r="E1379" s="90" t="s">
        <v>108</v>
      </c>
      <c r="F1379" s="67" t="s">
        <v>109</v>
      </c>
      <c r="G1379" s="96">
        <f t="shared" si="104"/>
        <v>191.8426914261216</v>
      </c>
      <c r="H1379" s="96">
        <f t="shared" si="105"/>
        <v>126.78571810237156</v>
      </c>
      <c r="I1379" s="97">
        <v>318.62840952849319</v>
      </c>
    </row>
    <row r="1380" spans="1:9">
      <c r="B1380" s="109" t="s">
        <v>1446</v>
      </c>
      <c r="C1380" s="76">
        <v>587100</v>
      </c>
      <c r="D1380" s="89" t="s">
        <v>1447</v>
      </c>
      <c r="E1380" s="90" t="s">
        <v>108</v>
      </c>
      <c r="F1380" s="67" t="s">
        <v>109</v>
      </c>
      <c r="G1380" s="96">
        <f t="shared" si="104"/>
        <v>400.63610614872107</v>
      </c>
      <c r="H1380" s="96">
        <f t="shared" si="105"/>
        <v>264.77389385127884</v>
      </c>
      <c r="I1380" s="97">
        <v>665.41</v>
      </c>
    </row>
    <row r="1381" spans="1:9">
      <c r="B1381" s="109" t="s">
        <v>1446</v>
      </c>
      <c r="C1381" s="76">
        <v>587200</v>
      </c>
      <c r="D1381" s="89" t="s">
        <v>1448</v>
      </c>
      <c r="E1381" s="90" t="s">
        <v>108</v>
      </c>
      <c r="F1381" s="67" t="s">
        <v>109</v>
      </c>
      <c r="G1381" s="96">
        <f t="shared" si="104"/>
        <v>0</v>
      </c>
      <c r="H1381" s="96">
        <f t="shared" si="105"/>
        <v>0</v>
      </c>
      <c r="I1381" s="97">
        <v>0</v>
      </c>
    </row>
    <row r="1382" spans="1:9">
      <c r="B1382" s="109" t="s">
        <v>1446</v>
      </c>
      <c r="C1382" s="76">
        <v>587300</v>
      </c>
      <c r="D1382" s="89" t="s">
        <v>1449</v>
      </c>
      <c r="E1382" s="90" t="s">
        <v>108</v>
      </c>
      <c r="F1382" s="67" t="s">
        <v>109</v>
      </c>
      <c r="G1382" s="96">
        <f t="shared" si="104"/>
        <v>0</v>
      </c>
      <c r="H1382" s="96">
        <f t="shared" si="105"/>
        <v>0</v>
      </c>
      <c r="I1382" s="97">
        <v>0</v>
      </c>
    </row>
    <row r="1383" spans="1:9">
      <c r="B1383" s="109" t="s">
        <v>1446</v>
      </c>
      <c r="C1383" s="76">
        <v>587400</v>
      </c>
      <c r="D1383" s="89" t="s">
        <v>1450</v>
      </c>
      <c r="E1383" s="90" t="s">
        <v>108</v>
      </c>
      <c r="F1383" s="67" t="s">
        <v>109</v>
      </c>
      <c r="G1383" s="96">
        <f t="shared" si="104"/>
        <v>0</v>
      </c>
      <c r="H1383" s="96">
        <f t="shared" si="105"/>
        <v>0</v>
      </c>
      <c r="I1383" s="97">
        <v>0</v>
      </c>
    </row>
    <row r="1384" spans="1:9">
      <c r="B1384" s="109" t="s">
        <v>1446</v>
      </c>
      <c r="C1384" s="76">
        <v>587500</v>
      </c>
      <c r="D1384" s="89" t="s">
        <v>1451</v>
      </c>
      <c r="E1384" s="90" t="s">
        <v>108</v>
      </c>
      <c r="F1384" s="67" t="s">
        <v>109</v>
      </c>
      <c r="G1384" s="96">
        <f t="shared" si="104"/>
        <v>996.11351794797849</v>
      </c>
      <c r="H1384" s="96">
        <f t="shared" si="105"/>
        <v>658.31524123059603</v>
      </c>
      <c r="I1384" s="97">
        <v>1654.4287591785746</v>
      </c>
    </row>
    <row r="1385" spans="1:9">
      <c r="B1385" s="70" t="s">
        <v>1411</v>
      </c>
      <c r="C1385" s="76">
        <v>587900</v>
      </c>
      <c r="D1385" s="89" t="s">
        <v>1452</v>
      </c>
      <c r="E1385" s="90" t="s">
        <v>108</v>
      </c>
      <c r="F1385" s="67" t="s">
        <v>109</v>
      </c>
      <c r="G1385" s="96">
        <f t="shared" si="104"/>
        <v>595.83013772081574</v>
      </c>
      <c r="H1385" s="96">
        <f t="shared" si="105"/>
        <v>393.77445821051771</v>
      </c>
      <c r="I1385" s="97">
        <v>989.60459593133351</v>
      </c>
    </row>
    <row r="1386" spans="1:9">
      <c r="A1386" s="70" t="s">
        <v>1108</v>
      </c>
      <c r="B1386" s="106"/>
      <c r="C1386" s="90" t="s">
        <v>95</v>
      </c>
      <c r="D1386" s="93" t="s">
        <v>1423</v>
      </c>
      <c r="E1386" s="90"/>
      <c r="G1386" s="228">
        <f>SUM(G1358:G1385)</f>
        <v>21931.69363184772</v>
      </c>
      <c r="H1386" s="228">
        <f>SUM(H1358:H1385)</f>
        <v>14494.300020732549</v>
      </c>
      <c r="I1386" s="229">
        <f>SUM(I1358:I1385)</f>
        <v>36425.993652580277</v>
      </c>
    </row>
    <row r="1387" spans="1:9">
      <c r="C1387" s="76"/>
      <c r="D1387" s="77"/>
      <c r="E1387" s="90"/>
      <c r="G1387" s="96"/>
      <c r="H1387" s="96"/>
      <c r="I1387" s="97"/>
    </row>
    <row r="1388" spans="1:9">
      <c r="C1388" s="76"/>
      <c r="D1388" s="77" t="s">
        <v>1453</v>
      </c>
      <c r="E1388" s="90"/>
      <c r="G1388" s="96"/>
      <c r="H1388" s="96"/>
      <c r="I1388" s="97"/>
    </row>
    <row r="1389" spans="1:9">
      <c r="C1389" s="76">
        <v>591000</v>
      </c>
      <c r="D1389" s="89" t="s">
        <v>1454</v>
      </c>
      <c r="E1389" s="90" t="s">
        <v>108</v>
      </c>
      <c r="F1389" s="67" t="s">
        <v>109</v>
      </c>
      <c r="G1389" s="96">
        <f t="shared" ref="G1389:G1395" si="106">IF(E1389="Actual",IF(F1389=G$6,$I1389,0),VLOOKUP($E1389,$F$1755:$L$1761,5,FALSE)*$I1389)</f>
        <v>-7.6296584348481359E-14</v>
      </c>
      <c r="H1389" s="96">
        <f t="shared" ref="H1389:H1395" si="107">IF(E1389="Actual",IF(F1389=H$6,$I1389,0),VLOOKUP($E1389,$F$1755:$L$1761,6,FALSE)*$I1389)</f>
        <v>-5.0423173087652157E-14</v>
      </c>
      <c r="I1389" s="97">
        <v>-1.2671975743613353E-13</v>
      </c>
    </row>
    <row r="1390" spans="1:9">
      <c r="C1390" s="76">
        <v>592000</v>
      </c>
      <c r="D1390" s="89" t="s">
        <v>1455</v>
      </c>
      <c r="E1390" s="90" t="s">
        <v>108</v>
      </c>
      <c r="F1390" s="67" t="s">
        <v>109</v>
      </c>
      <c r="G1390" s="96">
        <f t="shared" si="106"/>
        <v>13.366377957201736</v>
      </c>
      <c r="H1390" s="96">
        <f t="shared" si="107"/>
        <v>8.8336220427982592</v>
      </c>
      <c r="I1390" s="97">
        <v>22.199999999999996</v>
      </c>
    </row>
    <row r="1391" spans="1:9">
      <c r="C1391" s="76">
        <v>593000</v>
      </c>
      <c r="D1391" s="89" t="s">
        <v>1456</v>
      </c>
      <c r="E1391" s="90" t="s">
        <v>108</v>
      </c>
      <c r="F1391" s="67" t="s">
        <v>109</v>
      </c>
      <c r="G1391" s="96">
        <f t="shared" si="106"/>
        <v>629.64868056120724</v>
      </c>
      <c r="H1391" s="96">
        <f t="shared" si="107"/>
        <v>416.12458376036722</v>
      </c>
      <c r="I1391" s="97">
        <v>1045.7732643215745</v>
      </c>
    </row>
    <row r="1392" spans="1:9">
      <c r="C1392" s="76">
        <v>594000</v>
      </c>
      <c r="D1392" s="89" t="s">
        <v>1457</v>
      </c>
      <c r="E1392" s="90" t="s">
        <v>108</v>
      </c>
      <c r="F1392" s="67" t="s">
        <v>109</v>
      </c>
      <c r="G1392" s="96">
        <f t="shared" si="106"/>
        <v>36.257742234790022</v>
      </c>
      <c r="H1392" s="96">
        <f t="shared" si="107"/>
        <v>23.962152802567537</v>
      </c>
      <c r="I1392" s="97">
        <v>60.21989503735756</v>
      </c>
    </row>
    <row r="1393" spans="1:9">
      <c r="C1393" s="76">
        <v>595000</v>
      </c>
      <c r="D1393" s="89" t="s">
        <v>1458</v>
      </c>
      <c r="E1393" s="90" t="s">
        <v>108</v>
      </c>
      <c r="F1393" s="67" t="s">
        <v>109</v>
      </c>
      <c r="G1393" s="96">
        <f t="shared" si="106"/>
        <v>165.53241868215437</v>
      </c>
      <c r="H1393" s="96">
        <f t="shared" si="107"/>
        <v>109.39768628048826</v>
      </c>
      <c r="I1393" s="97">
        <v>274.93010496264264</v>
      </c>
    </row>
    <row r="1394" spans="1:9">
      <c r="C1394" s="76">
        <v>596000</v>
      </c>
      <c r="D1394" s="89" t="s">
        <v>1459</v>
      </c>
      <c r="E1394" s="90" t="s">
        <v>108</v>
      </c>
      <c r="F1394" s="67" t="s">
        <v>109</v>
      </c>
      <c r="G1394" s="96">
        <f t="shared" si="106"/>
        <v>0</v>
      </c>
      <c r="H1394" s="96">
        <f t="shared" si="107"/>
        <v>0</v>
      </c>
      <c r="I1394" s="97">
        <v>0</v>
      </c>
    </row>
    <row r="1395" spans="1:9">
      <c r="B1395" s="109"/>
      <c r="C1395" s="76">
        <v>599900</v>
      </c>
      <c r="D1395" s="89" t="s">
        <v>1460</v>
      </c>
      <c r="E1395" s="90" t="s">
        <v>108</v>
      </c>
      <c r="F1395" s="67" t="s">
        <v>109</v>
      </c>
      <c r="G1395" s="96">
        <f t="shared" si="106"/>
        <v>3172.9090531896049</v>
      </c>
      <c r="H1395" s="96">
        <f t="shared" si="107"/>
        <v>2096.9240464241366</v>
      </c>
      <c r="I1395" s="97">
        <v>5269.833099613742</v>
      </c>
    </row>
    <row r="1396" spans="1:9">
      <c r="A1396" s="70" t="s">
        <v>1108</v>
      </c>
      <c r="B1396" s="109" t="s">
        <v>1446</v>
      </c>
      <c r="C1396" s="90" t="s">
        <v>95</v>
      </c>
      <c r="D1396" s="93" t="s">
        <v>1453</v>
      </c>
      <c r="E1396" s="90"/>
      <c r="G1396" s="228">
        <f>SUM(G1389:G1395)</f>
        <v>4017.7142726249581</v>
      </c>
      <c r="H1396" s="228">
        <f>SUM(H1389:H1395)</f>
        <v>2655.2420913103579</v>
      </c>
      <c r="I1396" s="229">
        <f>SUM(I1389:I1395)</f>
        <v>6672.9563639353164</v>
      </c>
    </row>
    <row r="1397" spans="1:9">
      <c r="C1397" s="76"/>
      <c r="D1397" s="77"/>
      <c r="E1397" s="90"/>
      <c r="G1397" s="96"/>
      <c r="H1397" s="96"/>
      <c r="I1397" s="97"/>
    </row>
    <row r="1398" spans="1:9">
      <c r="C1398" s="76"/>
      <c r="D1398" s="77" t="s">
        <v>1461</v>
      </c>
      <c r="E1398" s="90"/>
      <c r="G1398" s="96"/>
      <c r="H1398" s="96"/>
      <c r="I1398" s="97"/>
    </row>
    <row r="1399" spans="1:9">
      <c r="C1399" s="76">
        <v>601000</v>
      </c>
      <c r="D1399" s="89" t="s">
        <v>1462</v>
      </c>
      <c r="E1399" s="90" t="s">
        <v>108</v>
      </c>
      <c r="F1399" s="67" t="s">
        <v>109</v>
      </c>
      <c r="G1399" s="96">
        <f t="shared" ref="G1399:G1404" si="108">IF(E1399="Actual",IF(F1399=G$6,$I1399,0),VLOOKUP($E1399,$F$1755:$L$1761,5,FALSE)*$I1399)</f>
        <v>0</v>
      </c>
      <c r="H1399" s="96">
        <f t="shared" ref="H1399:H1404" si="109">IF(E1399="Actual",IF(F1399=H$6,$I1399,0),VLOOKUP($E1399,$F$1755:$L$1761,6,FALSE)*$I1399)</f>
        <v>0</v>
      </c>
      <c r="I1399" s="97">
        <v>0</v>
      </c>
    </row>
    <row r="1400" spans="1:9">
      <c r="C1400" s="76">
        <v>602000</v>
      </c>
      <c r="D1400" s="89" t="s">
        <v>1463</v>
      </c>
      <c r="E1400" s="90" t="s">
        <v>108</v>
      </c>
      <c r="F1400" s="67" t="s">
        <v>109</v>
      </c>
      <c r="G1400" s="96">
        <f t="shared" si="108"/>
        <v>13199.954509852631</v>
      </c>
      <c r="H1400" s="96">
        <f t="shared" si="109"/>
        <v>8723.6354901473642</v>
      </c>
      <c r="I1400" s="97">
        <v>21923.589999999997</v>
      </c>
    </row>
    <row r="1401" spans="1:9">
      <c r="C1401" s="76">
        <v>603000</v>
      </c>
      <c r="D1401" s="89" t="s">
        <v>1464</v>
      </c>
      <c r="E1401" s="90" t="s">
        <v>108</v>
      </c>
      <c r="F1401" s="67" t="s">
        <v>109</v>
      </c>
      <c r="G1401" s="96">
        <f t="shared" si="108"/>
        <v>4620.9397664393327</v>
      </c>
      <c r="H1401" s="96">
        <f t="shared" si="109"/>
        <v>3053.9040202187398</v>
      </c>
      <c r="I1401" s="97">
        <v>7674.8437866580725</v>
      </c>
    </row>
    <row r="1402" spans="1:9">
      <c r="C1402" s="76">
        <v>604000</v>
      </c>
      <c r="D1402" s="89" t="s">
        <v>1465</v>
      </c>
      <c r="E1402" s="90" t="s">
        <v>108</v>
      </c>
      <c r="F1402" s="67" t="s">
        <v>109</v>
      </c>
      <c r="G1402" s="96">
        <f t="shared" si="108"/>
        <v>2013.4040036135732</v>
      </c>
      <c r="H1402" s="96">
        <f t="shared" si="109"/>
        <v>1330.6259963864263</v>
      </c>
      <c r="I1402" s="97">
        <v>3344.0299999999997</v>
      </c>
    </row>
    <row r="1403" spans="1:9">
      <c r="C1403" s="76">
        <v>605000</v>
      </c>
      <c r="D1403" s="89" t="s">
        <v>1466</v>
      </c>
      <c r="E1403" s="90" t="s">
        <v>108</v>
      </c>
      <c r="F1403" s="67" t="s">
        <v>109</v>
      </c>
      <c r="G1403" s="96">
        <f t="shared" si="108"/>
        <v>0</v>
      </c>
      <c r="H1403" s="96">
        <f t="shared" si="109"/>
        <v>0</v>
      </c>
      <c r="I1403" s="97">
        <v>0</v>
      </c>
    </row>
    <row r="1404" spans="1:9">
      <c r="C1404" s="76">
        <v>609000</v>
      </c>
      <c r="D1404" s="89" t="s">
        <v>1467</v>
      </c>
      <c r="E1404" s="90" t="s">
        <v>108</v>
      </c>
      <c r="F1404" s="67" t="s">
        <v>109</v>
      </c>
      <c r="G1404" s="96">
        <f t="shared" si="108"/>
        <v>6532.0625245168621</v>
      </c>
      <c r="H1404" s="96">
        <f t="shared" si="109"/>
        <v>4316.9340030833991</v>
      </c>
      <c r="I1404" s="97">
        <v>10848.996527600262</v>
      </c>
    </row>
    <row r="1405" spans="1:9">
      <c r="A1405" s="70" t="s">
        <v>1108</v>
      </c>
      <c r="B1405" s="109" t="s">
        <v>1468</v>
      </c>
      <c r="C1405" s="90" t="s">
        <v>95</v>
      </c>
      <c r="D1405" s="93" t="s">
        <v>1461</v>
      </c>
      <c r="E1405" s="90"/>
      <c r="G1405" s="228">
        <f>SUM(G1399:G1404)</f>
        <v>26366.360804422398</v>
      </c>
      <c r="H1405" s="228">
        <f>SUM(H1399:H1404)</f>
        <v>17425.099509835927</v>
      </c>
      <c r="I1405" s="229">
        <f>SUM(I1399:I1404)</f>
        <v>43791.460314258329</v>
      </c>
    </row>
    <row r="1406" spans="1:9">
      <c r="C1406" s="76"/>
      <c r="D1406" s="77"/>
      <c r="E1406" s="90"/>
      <c r="G1406" s="96"/>
      <c r="H1406" s="96"/>
      <c r="I1406" s="97"/>
    </row>
    <row r="1407" spans="1:9">
      <c r="C1407" s="76"/>
      <c r="D1407" s="77" t="s">
        <v>1469</v>
      </c>
      <c r="E1407" s="90"/>
      <c r="G1407" s="96"/>
      <c r="H1407" s="96"/>
      <c r="I1407" s="97"/>
    </row>
    <row r="1408" spans="1:9">
      <c r="C1408" s="76">
        <v>611100</v>
      </c>
      <c r="D1408" s="89" t="s">
        <v>1470</v>
      </c>
      <c r="E1408" s="90" t="s">
        <v>108</v>
      </c>
      <c r="F1408" s="67" t="s">
        <v>109</v>
      </c>
      <c r="G1408" s="96">
        <f t="shared" ref="G1408:G1415" si="110">IF(E1408="Actual",IF(F1408=G$6,$I1408,0),VLOOKUP($E1408,$F$1755:$L$1761,5,FALSE)*$I1408)</f>
        <v>60089.744243012814</v>
      </c>
      <c r="H1408" s="96">
        <f t="shared" ref="H1408:H1415" si="111">IF(E1408="Actual",IF(F1408=H$6,$I1408,0),VLOOKUP($E1408,$F$1755:$L$1761,6,FALSE)*$I1408)</f>
        <v>39712.335756987181</v>
      </c>
      <c r="I1408" s="97">
        <v>99802.08</v>
      </c>
    </row>
    <row r="1409" spans="1:9">
      <c r="C1409" s="76">
        <v>611200</v>
      </c>
      <c r="D1409" s="89" t="s">
        <v>1471</v>
      </c>
      <c r="E1409" s="90" t="s">
        <v>108</v>
      </c>
      <c r="F1409" s="67" t="s">
        <v>109</v>
      </c>
      <c r="G1409" s="96">
        <f t="shared" si="110"/>
        <v>0</v>
      </c>
      <c r="H1409" s="96">
        <f t="shared" si="111"/>
        <v>0</v>
      </c>
      <c r="I1409" s="97">
        <v>0</v>
      </c>
    </row>
    <row r="1410" spans="1:9">
      <c r="C1410" s="76">
        <v>611300</v>
      </c>
      <c r="D1410" s="89" t="s">
        <v>1472</v>
      </c>
      <c r="E1410" s="90" t="s">
        <v>108</v>
      </c>
      <c r="F1410" s="67" t="s">
        <v>109</v>
      </c>
      <c r="G1410" s="96">
        <f t="shared" si="110"/>
        <v>0</v>
      </c>
      <c r="H1410" s="96">
        <f t="shared" si="111"/>
        <v>0</v>
      </c>
      <c r="I1410" s="97">
        <v>0</v>
      </c>
    </row>
    <row r="1411" spans="1:9">
      <c r="C1411" s="76">
        <v>611400</v>
      </c>
      <c r="D1411" s="89" t="s">
        <v>1473</v>
      </c>
      <c r="E1411" s="90" t="s">
        <v>108</v>
      </c>
      <c r="F1411" s="67" t="s">
        <v>109</v>
      </c>
      <c r="G1411" s="96">
        <f t="shared" si="110"/>
        <v>0</v>
      </c>
      <c r="H1411" s="96">
        <f t="shared" si="111"/>
        <v>0</v>
      </c>
      <c r="I1411" s="97">
        <v>0</v>
      </c>
    </row>
    <row r="1412" spans="1:9">
      <c r="C1412" s="76">
        <v>612100</v>
      </c>
      <c r="D1412" s="89" t="s">
        <v>1474</v>
      </c>
      <c r="E1412" s="90" t="s">
        <v>108</v>
      </c>
      <c r="F1412" s="67" t="s">
        <v>109</v>
      </c>
      <c r="G1412" s="96">
        <f t="shared" si="110"/>
        <v>0</v>
      </c>
      <c r="H1412" s="96">
        <f t="shared" si="111"/>
        <v>0</v>
      </c>
      <c r="I1412" s="97">
        <v>0</v>
      </c>
    </row>
    <row r="1413" spans="1:9">
      <c r="C1413" s="76">
        <v>612200</v>
      </c>
      <c r="D1413" s="89" t="s">
        <v>1475</v>
      </c>
      <c r="E1413" s="90" t="s">
        <v>108</v>
      </c>
      <c r="F1413" s="67" t="s">
        <v>109</v>
      </c>
      <c r="G1413" s="96">
        <f t="shared" si="110"/>
        <v>0</v>
      </c>
      <c r="H1413" s="96">
        <f t="shared" si="111"/>
        <v>0</v>
      </c>
      <c r="I1413" s="97">
        <v>0</v>
      </c>
    </row>
    <row r="1414" spans="1:9">
      <c r="C1414" s="76">
        <v>612300</v>
      </c>
      <c r="D1414" s="89" t="s">
        <v>1476</v>
      </c>
      <c r="E1414" s="90" t="s">
        <v>108</v>
      </c>
      <c r="F1414" s="67" t="s">
        <v>109</v>
      </c>
      <c r="G1414" s="96">
        <f t="shared" si="110"/>
        <v>0</v>
      </c>
      <c r="H1414" s="96">
        <f t="shared" si="111"/>
        <v>0</v>
      </c>
      <c r="I1414" s="97">
        <v>0</v>
      </c>
    </row>
    <row r="1415" spans="1:9">
      <c r="C1415" s="76">
        <v>612900</v>
      </c>
      <c r="D1415" s="89" t="s">
        <v>1477</v>
      </c>
      <c r="E1415" s="90" t="s">
        <v>108</v>
      </c>
      <c r="F1415" s="67" t="s">
        <v>109</v>
      </c>
      <c r="G1415" s="96">
        <f t="shared" si="110"/>
        <v>0</v>
      </c>
      <c r="H1415" s="96">
        <f t="shared" si="111"/>
        <v>0</v>
      </c>
      <c r="I1415" s="97">
        <v>0</v>
      </c>
    </row>
    <row r="1416" spans="1:9">
      <c r="A1416" s="70" t="s">
        <v>1108</v>
      </c>
      <c r="B1416" s="106" t="s">
        <v>1478</v>
      </c>
      <c r="C1416" s="90" t="s">
        <v>95</v>
      </c>
      <c r="D1416" s="93" t="s">
        <v>1469</v>
      </c>
      <c r="E1416" s="90"/>
      <c r="G1416" s="228">
        <f>SUM(G1408:G1415)</f>
        <v>60089.744243012814</v>
      </c>
      <c r="H1416" s="228">
        <f>SUM(H1408:H1415)</f>
        <v>39712.335756987181</v>
      </c>
      <c r="I1416" s="229">
        <f>SUM(I1408:I1415)</f>
        <v>99802.08</v>
      </c>
    </row>
    <row r="1417" spans="1:9">
      <c r="C1417" s="76"/>
      <c r="D1417" s="77"/>
      <c r="E1417" s="90"/>
      <c r="G1417" s="96"/>
      <c r="H1417" s="96"/>
      <c r="I1417" s="97"/>
    </row>
    <row r="1418" spans="1:9">
      <c r="C1418" s="76"/>
      <c r="D1418" s="77" t="s">
        <v>1479</v>
      </c>
      <c r="E1418" s="90"/>
      <c r="G1418" s="96"/>
      <c r="H1418" s="96"/>
      <c r="I1418" s="97"/>
    </row>
    <row r="1419" spans="1:9">
      <c r="C1419" s="76">
        <v>621100</v>
      </c>
      <c r="D1419" s="89" t="s">
        <v>1480</v>
      </c>
      <c r="E1419" s="90" t="s">
        <v>108</v>
      </c>
      <c r="F1419" s="67" t="s">
        <v>109</v>
      </c>
      <c r="G1419" s="96">
        <f t="shared" ref="G1419:G1444" si="112">IF(E1419="Actual",IF(F1419=G$6,$I1419,0),VLOOKUP($E1419,$F$1755:$L$1761,5,FALSE)*$I1419)</f>
        <v>0</v>
      </c>
      <c r="H1419" s="96">
        <f t="shared" ref="H1419:H1444" si="113">IF(E1419="Actual",IF(F1419=H$6,$I1419,0),VLOOKUP($E1419,$F$1755:$L$1761,6,FALSE)*$I1419)</f>
        <v>0</v>
      </c>
      <c r="I1419" s="97">
        <v>0</v>
      </c>
    </row>
    <row r="1420" spans="1:9">
      <c r="C1420" s="76">
        <v>621200</v>
      </c>
      <c r="D1420" s="89" t="s">
        <v>1481</v>
      </c>
      <c r="E1420" s="90" t="s">
        <v>108</v>
      </c>
      <c r="F1420" s="67" t="s">
        <v>109</v>
      </c>
      <c r="G1420" s="96">
        <f t="shared" si="112"/>
        <v>0</v>
      </c>
      <c r="H1420" s="96">
        <f t="shared" si="113"/>
        <v>0</v>
      </c>
      <c r="I1420" s="97">
        <v>0</v>
      </c>
    </row>
    <row r="1421" spans="1:9">
      <c r="C1421" s="76">
        <v>621300</v>
      </c>
      <c r="D1421" s="89" t="s">
        <v>1482</v>
      </c>
      <c r="E1421" s="90" t="s">
        <v>108</v>
      </c>
      <c r="F1421" s="67" t="s">
        <v>109</v>
      </c>
      <c r="G1421" s="96">
        <f t="shared" si="112"/>
        <v>0</v>
      </c>
      <c r="H1421" s="96">
        <f t="shared" si="113"/>
        <v>0</v>
      </c>
      <c r="I1421" s="97">
        <v>0</v>
      </c>
    </row>
    <row r="1422" spans="1:9">
      <c r="C1422" s="76">
        <v>621400</v>
      </c>
      <c r="D1422" s="89" t="s">
        <v>1483</v>
      </c>
      <c r="E1422" s="90" t="s">
        <v>108</v>
      </c>
      <c r="F1422" s="67" t="s">
        <v>109</v>
      </c>
      <c r="G1422" s="96">
        <f t="shared" si="112"/>
        <v>0</v>
      </c>
      <c r="H1422" s="96">
        <f t="shared" si="113"/>
        <v>0</v>
      </c>
      <c r="I1422" s="97">
        <v>0</v>
      </c>
    </row>
    <row r="1423" spans="1:9">
      <c r="C1423" s="76">
        <v>621500</v>
      </c>
      <c r="D1423" s="89" t="s">
        <v>1484</v>
      </c>
      <c r="E1423" s="90" t="s">
        <v>108</v>
      </c>
      <c r="F1423" s="67" t="s">
        <v>109</v>
      </c>
      <c r="G1423" s="96">
        <f t="shared" si="112"/>
        <v>0</v>
      </c>
      <c r="H1423" s="96">
        <f t="shared" si="113"/>
        <v>0</v>
      </c>
      <c r="I1423" s="97">
        <v>0</v>
      </c>
    </row>
    <row r="1424" spans="1:9">
      <c r="C1424" s="76">
        <v>622100</v>
      </c>
      <c r="D1424" s="89" t="s">
        <v>1485</v>
      </c>
      <c r="E1424" s="90" t="s">
        <v>108</v>
      </c>
      <c r="F1424" s="67" t="s">
        <v>109</v>
      </c>
      <c r="G1424" s="96">
        <f t="shared" si="112"/>
        <v>0.7396238889027914</v>
      </c>
      <c r="H1424" s="96">
        <f t="shared" si="113"/>
        <v>0.48880541230480629</v>
      </c>
      <c r="I1424" s="97">
        <v>1.2284293012075977</v>
      </c>
    </row>
    <row r="1425" spans="3:9">
      <c r="C1425" s="76">
        <v>622200</v>
      </c>
      <c r="D1425" s="89" t="s">
        <v>1486</v>
      </c>
      <c r="E1425" s="90" t="s">
        <v>108</v>
      </c>
      <c r="F1425" s="67" t="s">
        <v>109</v>
      </c>
      <c r="G1425" s="96">
        <f t="shared" si="112"/>
        <v>0</v>
      </c>
      <c r="H1425" s="96">
        <f t="shared" si="113"/>
        <v>0</v>
      </c>
      <c r="I1425" s="97">
        <v>0</v>
      </c>
    </row>
    <row r="1426" spans="3:9">
      <c r="C1426" s="76">
        <v>622300</v>
      </c>
      <c r="D1426" s="89" t="s">
        <v>1487</v>
      </c>
      <c r="E1426" s="90" t="s">
        <v>108</v>
      </c>
      <c r="F1426" s="67" t="s">
        <v>109</v>
      </c>
      <c r="G1426" s="96">
        <f t="shared" si="112"/>
        <v>0</v>
      </c>
      <c r="H1426" s="96">
        <f t="shared" si="113"/>
        <v>0</v>
      </c>
      <c r="I1426" s="97">
        <v>0</v>
      </c>
    </row>
    <row r="1427" spans="3:9">
      <c r="C1427" s="76">
        <v>623100</v>
      </c>
      <c r="D1427" s="89" t="s">
        <v>1488</v>
      </c>
      <c r="E1427" s="90" t="s">
        <v>108</v>
      </c>
      <c r="F1427" s="67" t="s">
        <v>109</v>
      </c>
      <c r="G1427" s="96">
        <f t="shared" si="112"/>
        <v>0</v>
      </c>
      <c r="H1427" s="96">
        <f t="shared" si="113"/>
        <v>0</v>
      </c>
      <c r="I1427" s="97">
        <v>0</v>
      </c>
    </row>
    <row r="1428" spans="3:9">
      <c r="C1428" s="76">
        <v>623200</v>
      </c>
      <c r="D1428" s="89" t="s">
        <v>1489</v>
      </c>
      <c r="E1428" s="90" t="s">
        <v>108</v>
      </c>
      <c r="F1428" s="67" t="s">
        <v>109</v>
      </c>
      <c r="G1428" s="96">
        <f t="shared" si="112"/>
        <v>45.156682287843708</v>
      </c>
      <c r="H1428" s="96">
        <f t="shared" si="113"/>
        <v>29.843317712156285</v>
      </c>
      <c r="I1428" s="97">
        <v>75</v>
      </c>
    </row>
    <row r="1429" spans="3:9">
      <c r="C1429" s="76">
        <v>624100</v>
      </c>
      <c r="D1429" s="89" t="s">
        <v>1490</v>
      </c>
      <c r="E1429" s="90" t="s">
        <v>108</v>
      </c>
      <c r="F1429" s="67" t="s">
        <v>109</v>
      </c>
      <c r="G1429" s="96">
        <f t="shared" si="112"/>
        <v>352.09771502926395</v>
      </c>
      <c r="H1429" s="96">
        <f t="shared" si="113"/>
        <v>232.69565971128273</v>
      </c>
      <c r="I1429" s="97">
        <v>584.79337474054671</v>
      </c>
    </row>
    <row r="1430" spans="3:9">
      <c r="C1430" s="76">
        <v>624200</v>
      </c>
      <c r="D1430" s="89" t="s">
        <v>1491</v>
      </c>
      <c r="E1430" s="90" t="s">
        <v>108</v>
      </c>
      <c r="F1430" s="67" t="s">
        <v>109</v>
      </c>
      <c r="G1430" s="96">
        <f t="shared" si="112"/>
        <v>0</v>
      </c>
      <c r="H1430" s="96">
        <f t="shared" si="113"/>
        <v>0</v>
      </c>
      <c r="I1430" s="97">
        <v>0</v>
      </c>
    </row>
    <row r="1431" spans="3:9">
      <c r="C1431" s="76">
        <v>624300</v>
      </c>
      <c r="D1431" s="89" t="s">
        <v>1492</v>
      </c>
      <c r="E1431" s="90" t="s">
        <v>108</v>
      </c>
      <c r="F1431" s="67" t="s">
        <v>109</v>
      </c>
      <c r="G1431" s="96">
        <f t="shared" si="112"/>
        <v>0</v>
      </c>
      <c r="H1431" s="96">
        <f t="shared" si="113"/>
        <v>0</v>
      </c>
      <c r="I1431" s="97">
        <v>0</v>
      </c>
    </row>
    <row r="1432" spans="3:9">
      <c r="C1432" s="76">
        <v>625100</v>
      </c>
      <c r="D1432" s="89" t="s">
        <v>1493</v>
      </c>
      <c r="E1432" s="90" t="s">
        <v>108</v>
      </c>
      <c r="F1432" s="67" t="s">
        <v>109</v>
      </c>
      <c r="G1432" s="96">
        <f t="shared" si="112"/>
        <v>0</v>
      </c>
      <c r="H1432" s="96">
        <f t="shared" si="113"/>
        <v>0</v>
      </c>
      <c r="I1432" s="97">
        <v>0</v>
      </c>
    </row>
    <row r="1433" spans="3:9">
      <c r="C1433" s="76">
        <v>625200</v>
      </c>
      <c r="D1433" s="89" t="s">
        <v>1494</v>
      </c>
      <c r="E1433" s="90" t="s">
        <v>108</v>
      </c>
      <c r="F1433" s="67" t="s">
        <v>109</v>
      </c>
      <c r="G1433" s="96">
        <f t="shared" si="112"/>
        <v>0</v>
      </c>
      <c r="H1433" s="96">
        <f t="shared" si="113"/>
        <v>0</v>
      </c>
      <c r="I1433" s="97">
        <v>0</v>
      </c>
    </row>
    <row r="1434" spans="3:9">
      <c r="C1434" s="76">
        <v>626100</v>
      </c>
      <c r="D1434" s="89" t="s">
        <v>1495</v>
      </c>
      <c r="E1434" s="90" t="s">
        <v>108</v>
      </c>
      <c r="F1434" s="67" t="s">
        <v>109</v>
      </c>
      <c r="G1434" s="96">
        <f t="shared" si="112"/>
        <v>394.42455692186422</v>
      </c>
      <c r="H1434" s="96">
        <f t="shared" si="113"/>
        <v>260.66878187958531</v>
      </c>
      <c r="I1434" s="97">
        <v>655.09333880144959</v>
      </c>
    </row>
    <row r="1435" spans="3:9">
      <c r="C1435" s="76">
        <v>629100</v>
      </c>
      <c r="D1435" s="89" t="s">
        <v>1496</v>
      </c>
      <c r="E1435" s="90" t="s">
        <v>108</v>
      </c>
      <c r="F1435" s="67" t="s">
        <v>109</v>
      </c>
      <c r="G1435" s="96">
        <f t="shared" si="112"/>
        <v>3350.8223976675463</v>
      </c>
      <c r="H1435" s="96">
        <f t="shared" si="113"/>
        <v>2214.5040854235217</v>
      </c>
      <c r="I1435" s="97">
        <v>5565.3264830910684</v>
      </c>
    </row>
    <row r="1436" spans="3:9">
      <c r="C1436" s="76">
        <v>629200</v>
      </c>
      <c r="D1436" s="89" t="s">
        <v>1497</v>
      </c>
      <c r="E1436" s="90" t="s">
        <v>108</v>
      </c>
      <c r="F1436" s="67" t="s">
        <v>109</v>
      </c>
      <c r="G1436" s="96">
        <f t="shared" si="112"/>
        <v>0</v>
      </c>
      <c r="H1436" s="96">
        <f t="shared" si="113"/>
        <v>0</v>
      </c>
      <c r="I1436" s="97">
        <v>0</v>
      </c>
    </row>
    <row r="1437" spans="3:9">
      <c r="C1437" s="76">
        <v>629300</v>
      </c>
      <c r="D1437" s="89" t="s">
        <v>1498</v>
      </c>
      <c r="E1437" s="90" t="s">
        <v>108</v>
      </c>
      <c r="F1437" s="67" t="s">
        <v>109</v>
      </c>
      <c r="G1437" s="96">
        <f t="shared" si="112"/>
        <v>0</v>
      </c>
      <c r="H1437" s="96">
        <f t="shared" si="113"/>
        <v>0</v>
      </c>
      <c r="I1437" s="97">
        <v>0</v>
      </c>
    </row>
    <row r="1438" spans="3:9">
      <c r="C1438" s="76">
        <v>629400</v>
      </c>
      <c r="D1438" s="89" t="s">
        <v>1499</v>
      </c>
      <c r="E1438" s="90" t="s">
        <v>108</v>
      </c>
      <c r="F1438" s="67" t="s">
        <v>109</v>
      </c>
      <c r="G1438" s="96">
        <f t="shared" si="112"/>
        <v>0</v>
      </c>
      <c r="H1438" s="96">
        <f t="shared" si="113"/>
        <v>0</v>
      </c>
      <c r="I1438" s="97">
        <v>0</v>
      </c>
    </row>
    <row r="1439" spans="3:9">
      <c r="C1439" s="76">
        <v>629500</v>
      </c>
      <c r="D1439" s="89" t="s">
        <v>1500</v>
      </c>
      <c r="E1439" s="90" t="s">
        <v>108</v>
      </c>
      <c r="F1439" s="67" t="s">
        <v>109</v>
      </c>
      <c r="G1439" s="96">
        <f t="shared" si="112"/>
        <v>2694.6389238074566</v>
      </c>
      <c r="H1439" s="96">
        <f t="shared" si="113"/>
        <v>1780.8430878540707</v>
      </c>
      <c r="I1439" s="97">
        <v>4475.4820116615274</v>
      </c>
    </row>
    <row r="1440" spans="3:9">
      <c r="C1440" s="76">
        <v>629600</v>
      </c>
      <c r="D1440" s="89" t="s">
        <v>1501</v>
      </c>
      <c r="E1440" s="90" t="s">
        <v>108</v>
      </c>
      <c r="F1440" s="67" t="s">
        <v>109</v>
      </c>
      <c r="G1440" s="96">
        <f t="shared" si="112"/>
        <v>8.7836208679080065E-3</v>
      </c>
      <c r="H1440" s="96">
        <f t="shared" si="113"/>
        <v>5.8049523335923026E-3</v>
      </c>
      <c r="I1440" s="97">
        <v>1.458857320150031E-2</v>
      </c>
    </row>
    <row r="1441" spans="1:9">
      <c r="C1441" s="76">
        <v>629700</v>
      </c>
      <c r="D1441" s="89" t="s">
        <v>1502</v>
      </c>
      <c r="E1441" s="90" t="s">
        <v>108</v>
      </c>
      <c r="F1441" s="67" t="s">
        <v>109</v>
      </c>
      <c r="G1441" s="96">
        <f t="shared" si="112"/>
        <v>0</v>
      </c>
      <c r="H1441" s="96">
        <f t="shared" si="113"/>
        <v>0</v>
      </c>
      <c r="I1441" s="97">
        <v>0</v>
      </c>
    </row>
    <row r="1442" spans="1:9">
      <c r="C1442" s="76">
        <v>629800</v>
      </c>
      <c r="D1442" s="89" t="s">
        <v>1503</v>
      </c>
      <c r="E1442" s="90" t="s">
        <v>108</v>
      </c>
      <c r="F1442" s="67" t="s">
        <v>109</v>
      </c>
      <c r="G1442" s="96">
        <f t="shared" si="112"/>
        <v>0</v>
      </c>
      <c r="H1442" s="96">
        <f t="shared" si="113"/>
        <v>0</v>
      </c>
      <c r="I1442" s="97">
        <v>0</v>
      </c>
    </row>
    <row r="1443" spans="1:9">
      <c r="C1443" s="76">
        <v>629850</v>
      </c>
      <c r="D1443" s="89" t="s">
        <v>1504</v>
      </c>
      <c r="E1443" s="90" t="s">
        <v>108</v>
      </c>
      <c r="F1443" s="67" t="s">
        <v>109</v>
      </c>
      <c r="G1443" s="96">
        <f t="shared" si="112"/>
        <v>0</v>
      </c>
      <c r="H1443" s="96">
        <f t="shared" si="113"/>
        <v>0</v>
      </c>
      <c r="I1443" s="97">
        <v>0</v>
      </c>
    </row>
    <row r="1444" spans="1:9">
      <c r="C1444" s="76">
        <v>629900</v>
      </c>
      <c r="D1444" s="89" t="s">
        <v>1505</v>
      </c>
      <c r="E1444" s="90" t="s">
        <v>108</v>
      </c>
      <c r="F1444" s="67" t="s">
        <v>109</v>
      </c>
      <c r="G1444" s="96">
        <f t="shared" si="112"/>
        <v>819.56370070828609</v>
      </c>
      <c r="H1444" s="96">
        <f t="shared" si="113"/>
        <v>541.63633523121416</v>
      </c>
      <c r="I1444" s="97">
        <v>1361.2000359395004</v>
      </c>
    </row>
    <row r="1445" spans="1:9">
      <c r="A1445" s="70" t="s">
        <v>1108</v>
      </c>
      <c r="B1445" s="70" t="s">
        <v>1446</v>
      </c>
      <c r="C1445" s="90" t="s">
        <v>95</v>
      </c>
      <c r="D1445" s="93" t="s">
        <v>1479</v>
      </c>
      <c r="E1445" s="90"/>
      <c r="G1445" s="228">
        <f>SUM(G1419:G1444)</f>
        <v>7657.4523839320318</v>
      </c>
      <c r="H1445" s="228">
        <f>SUM(H1419:H1444)</f>
        <v>5060.6858781764695</v>
      </c>
      <c r="I1445" s="229">
        <f>SUM(I1419:I1444)</f>
        <v>12718.138262108501</v>
      </c>
    </row>
    <row r="1446" spans="1:9">
      <c r="C1446" s="76"/>
      <c r="D1446" s="77"/>
      <c r="E1446" s="90"/>
      <c r="G1446" s="96"/>
      <c r="H1446" s="96"/>
      <c r="I1446" s="97"/>
    </row>
    <row r="1447" spans="1:9">
      <c r="C1447" s="76"/>
      <c r="D1447" s="77" t="s">
        <v>1506</v>
      </c>
      <c r="E1447" s="90"/>
      <c r="G1447" s="96"/>
      <c r="H1447" s="96"/>
      <c r="I1447" s="97"/>
    </row>
    <row r="1448" spans="1:9">
      <c r="C1448" s="76">
        <v>627100</v>
      </c>
      <c r="D1448" s="89" t="s">
        <v>1507</v>
      </c>
      <c r="E1448" s="90" t="s">
        <v>220</v>
      </c>
      <c r="F1448" s="67" t="s">
        <v>109</v>
      </c>
      <c r="G1448" s="96">
        <f>IF(E1448="Actual",IF(F1448=G$6,$I1448,0),VLOOKUP($E1448,$F$1755:$L$1761,5,FALSE)*$I1448)</f>
        <v>-582.46586083617001</v>
      </c>
      <c r="H1448" s="96">
        <f>IF(E1448="Actual",IF(F1448=H$6,$I1448,0),VLOOKUP($E1448,$F$1755:$L$1761,6,FALSE)*$I1448)</f>
        <v>-564.38413916383035</v>
      </c>
      <c r="I1448" s="97">
        <v>-1146.8500000000004</v>
      </c>
    </row>
    <row r="1449" spans="1:9">
      <c r="C1449" s="76">
        <v>627200</v>
      </c>
      <c r="D1449" s="89" t="s">
        <v>1508</v>
      </c>
      <c r="E1449" s="90" t="s">
        <v>220</v>
      </c>
      <c r="F1449" s="67" t="s">
        <v>109</v>
      </c>
      <c r="G1449" s="96">
        <f>IF(E1449="Actual",IF(F1449=G$6,$I1449,0),VLOOKUP($E1449,$F$1755:$L$1761,5,FALSE)*$I1449)</f>
        <v>1.209685951895636E-2</v>
      </c>
      <c r="H1449" s="96">
        <f>IF(E1449="Actual",IF(F1449=H$6,$I1449,0),VLOOKUP($E1449,$F$1755:$L$1761,6,FALSE)*$I1449)</f>
        <v>1.1721331850060612E-2</v>
      </c>
      <c r="I1449" s="97">
        <v>2.3818191369016972E-2</v>
      </c>
    </row>
    <row r="1450" spans="1:9">
      <c r="C1450" s="76">
        <v>627300</v>
      </c>
      <c r="D1450" s="89" t="s">
        <v>1509</v>
      </c>
      <c r="E1450" s="90" t="s">
        <v>220</v>
      </c>
      <c r="F1450" s="67" t="s">
        <v>109</v>
      </c>
      <c r="G1450" s="96">
        <f>IF(E1450="Actual",IF(F1450=G$6,$I1450,0),VLOOKUP($E1450,$F$1755:$L$1761,5,FALSE)*$I1450)</f>
        <v>31068.739682548738</v>
      </c>
      <c r="H1450" s="96">
        <f>IF(E1450="Actual",IF(F1450=H$6,$I1450,0),VLOOKUP($E1450,$F$1755:$L$1761,6,FALSE)*$I1450)</f>
        <v>30104.260317451262</v>
      </c>
      <c r="I1450" s="97">
        <v>61173</v>
      </c>
    </row>
    <row r="1451" spans="1:9">
      <c r="A1451" s="70" t="s">
        <v>1108</v>
      </c>
      <c r="B1451" s="109" t="s">
        <v>1510</v>
      </c>
      <c r="C1451" s="90" t="s">
        <v>95</v>
      </c>
      <c r="D1451" s="93" t="s">
        <v>1506</v>
      </c>
      <c r="E1451" s="90"/>
      <c r="G1451" s="228">
        <f>SUM(G1448:G1450)</f>
        <v>30486.285918572088</v>
      </c>
      <c r="H1451" s="228">
        <f>SUM(H1448:H1450)</f>
        <v>29539.887899619283</v>
      </c>
      <c r="I1451" s="229">
        <f>SUM(I1448:I1450)</f>
        <v>60026.173818191368</v>
      </c>
    </row>
    <row r="1452" spans="1:9">
      <c r="C1452" s="76"/>
      <c r="D1452" s="77"/>
      <c r="E1452" s="90"/>
      <c r="G1452" s="96"/>
      <c r="H1452" s="96"/>
      <c r="I1452" s="97"/>
    </row>
    <row r="1453" spans="1:9">
      <c r="C1453" s="76"/>
      <c r="D1453" s="77" t="s">
        <v>1511</v>
      </c>
      <c r="E1453" s="90"/>
      <c r="G1453" s="96"/>
      <c r="H1453" s="96"/>
      <c r="I1453" s="97"/>
    </row>
    <row r="1454" spans="1:9">
      <c r="C1454" s="76">
        <v>628100</v>
      </c>
      <c r="D1454" s="89" t="s">
        <v>1512</v>
      </c>
      <c r="E1454" s="90" t="s">
        <v>108</v>
      </c>
      <c r="F1454" s="67" t="s">
        <v>109</v>
      </c>
      <c r="G1454" s="96">
        <f t="shared" ref="G1454:G1459" si="114">IF(E1454="Actual",IF(F1454=G$6,$I1454,0),VLOOKUP($E1454,$F$1755:$L$1761,5,FALSE)*$I1454)</f>
        <v>0</v>
      </c>
      <c r="H1454" s="96">
        <f t="shared" ref="H1454:H1459" si="115">IF(E1454="Actual",IF(F1454=H$6,$I1454,0),VLOOKUP($E1454,$F$1755:$L$1761,6,FALSE)*$I1454)</f>
        <v>0</v>
      </c>
      <c r="I1454" s="97">
        <v>0</v>
      </c>
    </row>
    <row r="1455" spans="1:9">
      <c r="C1455" s="76">
        <v>628200</v>
      </c>
      <c r="D1455" s="89" t="s">
        <v>1513</v>
      </c>
      <c r="E1455" s="90" t="s">
        <v>108</v>
      </c>
      <c r="F1455" s="67" t="s">
        <v>109</v>
      </c>
      <c r="G1455" s="96">
        <f t="shared" si="114"/>
        <v>0</v>
      </c>
      <c r="H1455" s="96">
        <f t="shared" si="115"/>
        <v>0</v>
      </c>
      <c r="I1455" s="97">
        <v>0</v>
      </c>
    </row>
    <row r="1456" spans="1:9">
      <c r="C1456" s="76">
        <v>628300</v>
      </c>
      <c r="D1456" s="89" t="s">
        <v>1514</v>
      </c>
      <c r="E1456" s="90" t="s">
        <v>108</v>
      </c>
      <c r="F1456" s="67" t="s">
        <v>109</v>
      </c>
      <c r="G1456" s="96">
        <f t="shared" si="114"/>
        <v>8.0625257737190523</v>
      </c>
      <c r="H1456" s="96">
        <f t="shared" si="115"/>
        <v>5.3283923006965423</v>
      </c>
      <c r="I1456" s="97">
        <v>13.390918074415595</v>
      </c>
    </row>
    <row r="1457" spans="1:9">
      <c r="C1457" s="76">
        <v>628400</v>
      </c>
      <c r="D1457" s="89" t="s">
        <v>1515</v>
      </c>
      <c r="E1457" s="90" t="s">
        <v>108</v>
      </c>
      <c r="F1457" s="67" t="s">
        <v>109</v>
      </c>
      <c r="G1457" s="96">
        <f t="shared" si="114"/>
        <v>17841.080128953534</v>
      </c>
      <c r="H1457" s="96">
        <f t="shared" si="115"/>
        <v>11790.880012452373</v>
      </c>
      <c r="I1457" s="97">
        <v>29631.960141405907</v>
      </c>
    </row>
    <row r="1458" spans="1:9">
      <c r="C1458" s="76">
        <v>628500</v>
      </c>
      <c r="D1458" s="89" t="s">
        <v>1516</v>
      </c>
      <c r="E1458" s="90" t="s">
        <v>108</v>
      </c>
      <c r="F1458" s="67" t="s">
        <v>109</v>
      </c>
      <c r="G1458" s="96">
        <f t="shared" si="114"/>
        <v>0</v>
      </c>
      <c r="H1458" s="96">
        <f t="shared" si="115"/>
        <v>0</v>
      </c>
      <c r="I1458" s="97">
        <v>0</v>
      </c>
    </row>
    <row r="1459" spans="1:9">
      <c r="C1459" s="76">
        <v>628600</v>
      </c>
      <c r="D1459" s="89" t="s">
        <v>1517</v>
      </c>
      <c r="E1459" s="90" t="s">
        <v>108</v>
      </c>
      <c r="F1459" s="67" t="s">
        <v>109</v>
      </c>
      <c r="G1459" s="96">
        <f t="shared" si="114"/>
        <v>0</v>
      </c>
      <c r="H1459" s="96">
        <f t="shared" si="115"/>
        <v>0</v>
      </c>
      <c r="I1459" s="97">
        <v>0</v>
      </c>
    </row>
    <row r="1460" spans="1:9">
      <c r="A1460" s="70" t="s">
        <v>1108</v>
      </c>
      <c r="B1460" s="70" t="s">
        <v>1411</v>
      </c>
      <c r="C1460" s="90" t="s">
        <v>95</v>
      </c>
      <c r="D1460" s="93" t="s">
        <v>1511</v>
      </c>
      <c r="E1460" s="90"/>
      <c r="G1460" s="228">
        <f>SUM(G1454:G1459)</f>
        <v>17849.142654727253</v>
      </c>
      <c r="H1460" s="228">
        <f>SUM(H1454:H1459)</f>
        <v>11796.20840475307</v>
      </c>
      <c r="I1460" s="229">
        <f>SUM(I1454:I1459)</f>
        <v>29645.351059480323</v>
      </c>
    </row>
    <row r="1461" spans="1:9">
      <c r="C1461" s="76"/>
      <c r="D1461" s="77"/>
      <c r="E1461" s="90"/>
      <c r="G1461" s="96"/>
      <c r="H1461" s="96"/>
      <c r="I1461" s="97"/>
    </row>
    <row r="1462" spans="1:9">
      <c r="C1462" s="76"/>
      <c r="D1462" s="77" t="s">
        <v>1518</v>
      </c>
      <c r="E1462" s="90"/>
      <c r="G1462" s="96"/>
      <c r="H1462" s="96"/>
      <c r="I1462" s="97"/>
    </row>
    <row r="1463" spans="1:9">
      <c r="C1463" s="76">
        <v>630001</v>
      </c>
      <c r="D1463" s="89" t="s">
        <v>1519</v>
      </c>
      <c r="E1463" s="90" t="s">
        <v>108</v>
      </c>
      <c r="F1463" s="67" t="s">
        <v>109</v>
      </c>
      <c r="G1463" s="96">
        <f>IF(E1463="Actual",IF(F1463=G$6,$I1463,0),VLOOKUP($E1463,$F$1755:$L$1761,5,FALSE)*$I1463)</f>
        <v>0</v>
      </c>
      <c r="H1463" s="96">
        <f>IF(E1463="Actual",IF(F1463=H$6,$I1463,0),VLOOKUP($E1463,$F$1755:$L$1761,6,FALSE)*$I1463)</f>
        <v>0</v>
      </c>
      <c r="I1463" s="97">
        <v>0</v>
      </c>
    </row>
    <row r="1464" spans="1:9">
      <c r="C1464" s="76">
        <v>630002</v>
      </c>
      <c r="D1464" s="89" t="s">
        <v>1518</v>
      </c>
      <c r="E1464" s="90" t="s">
        <v>108</v>
      </c>
      <c r="F1464" s="67" t="s">
        <v>109</v>
      </c>
      <c r="G1464" s="96">
        <f>IF(E1464="Actual",IF(F1464=G$6,$I1464,0),VLOOKUP($E1464,$F$1755:$L$1761,5,FALSE)*$I1464)</f>
        <v>0</v>
      </c>
      <c r="H1464" s="96">
        <f>IF(E1464="Actual",IF(F1464=H$6,$I1464,0),VLOOKUP($E1464,$F$1755:$L$1761,6,FALSE)*$I1464)</f>
        <v>0</v>
      </c>
      <c r="I1464" s="97">
        <v>0</v>
      </c>
    </row>
    <row r="1465" spans="1:9">
      <c r="A1465" s="70" t="s">
        <v>1108</v>
      </c>
      <c r="C1465" s="90" t="s">
        <v>95</v>
      </c>
      <c r="D1465" s="93" t="s">
        <v>1518</v>
      </c>
      <c r="E1465" s="90"/>
      <c r="G1465" s="228">
        <f>SUM(G1463:G1464)</f>
        <v>0</v>
      </c>
      <c r="H1465" s="228">
        <f>SUM(H1463:H1464)</f>
        <v>0</v>
      </c>
      <c r="I1465" s="229">
        <f>SUM(I1463:I1464)</f>
        <v>0</v>
      </c>
    </row>
    <row r="1466" spans="1:9">
      <c r="C1466" s="76"/>
      <c r="D1466" s="77"/>
      <c r="E1466" s="90"/>
      <c r="G1466" s="96"/>
      <c r="H1466" s="96"/>
      <c r="I1466" s="97"/>
    </row>
    <row r="1467" spans="1:9">
      <c r="C1467" s="76"/>
      <c r="D1467" s="77" t="s">
        <v>1520</v>
      </c>
      <c r="E1467" s="90"/>
      <c r="G1467" s="96"/>
      <c r="H1467" s="96"/>
      <c r="I1467" s="97"/>
    </row>
    <row r="1468" spans="1:9">
      <c r="C1468" s="76">
        <v>641100</v>
      </c>
      <c r="D1468" s="89" t="s">
        <v>1521</v>
      </c>
      <c r="E1468" s="90" t="s">
        <v>108</v>
      </c>
      <c r="F1468" s="67" t="s">
        <v>109</v>
      </c>
      <c r="G1468" s="96">
        <f t="shared" ref="G1468:G1480" si="116">IF(E1468="Actual",IF(F1468=G$6,$I1468,0),VLOOKUP($E1468,$F$1755:$L$1761,5,FALSE)*$I1468)</f>
        <v>31561.40712679116</v>
      </c>
      <c r="H1468" s="96">
        <f t="shared" ref="H1468:H1480" si="117">IF(E1468="Actual",IF(F1468=H$6,$I1468,0),VLOOKUP($E1468,$F$1755:$L$1761,6,FALSE)*$I1468)</f>
        <v>20858.421225978847</v>
      </c>
      <c r="I1468" s="97">
        <v>52419.828352770011</v>
      </c>
    </row>
    <row r="1469" spans="1:9">
      <c r="C1469" s="76">
        <v>641200</v>
      </c>
      <c r="D1469" s="89" t="s">
        <v>1522</v>
      </c>
      <c r="E1469" s="90" t="s">
        <v>108</v>
      </c>
      <c r="F1469" s="67" t="s">
        <v>109</v>
      </c>
      <c r="G1469" s="96">
        <f t="shared" si="116"/>
        <v>0</v>
      </c>
      <c r="H1469" s="96">
        <f t="shared" si="117"/>
        <v>0</v>
      </c>
      <c r="I1469" s="97">
        <v>0</v>
      </c>
    </row>
    <row r="1470" spans="1:9">
      <c r="C1470" s="76">
        <v>641300</v>
      </c>
      <c r="D1470" s="89" t="s">
        <v>1523</v>
      </c>
      <c r="E1470" s="90" t="s">
        <v>108</v>
      </c>
      <c r="F1470" s="67" t="s">
        <v>109</v>
      </c>
      <c r="G1470" s="96">
        <f t="shared" si="116"/>
        <v>0</v>
      </c>
      <c r="H1470" s="96">
        <f t="shared" si="117"/>
        <v>0</v>
      </c>
      <c r="I1470" s="97">
        <v>0</v>
      </c>
    </row>
    <row r="1471" spans="1:9">
      <c r="C1471" s="76">
        <v>642100</v>
      </c>
      <c r="D1471" s="89" t="s">
        <v>1524</v>
      </c>
      <c r="E1471" s="90" t="s">
        <v>108</v>
      </c>
      <c r="F1471" s="67" t="s">
        <v>109</v>
      </c>
      <c r="G1471" s="96">
        <f t="shared" si="116"/>
        <v>401.19027480870005</v>
      </c>
      <c r="H1471" s="96">
        <f t="shared" si="117"/>
        <v>265.1401349156788</v>
      </c>
      <c r="I1471" s="97">
        <v>666.33040972437891</v>
      </c>
    </row>
    <row r="1472" spans="1:9">
      <c r="C1472" s="76">
        <v>642200</v>
      </c>
      <c r="D1472" s="89" t="s">
        <v>1525</v>
      </c>
      <c r="E1472" s="90" t="s">
        <v>108</v>
      </c>
      <c r="F1472" s="67" t="s">
        <v>109</v>
      </c>
      <c r="G1472" s="96">
        <f t="shared" si="116"/>
        <v>3628.646406195026</v>
      </c>
      <c r="H1472" s="96">
        <f t="shared" si="117"/>
        <v>2398.1134591525215</v>
      </c>
      <c r="I1472" s="97">
        <v>6026.7598653475479</v>
      </c>
    </row>
    <row r="1473" spans="1:9" ht="13.75" customHeight="1">
      <c r="C1473" s="76">
        <v>642300</v>
      </c>
      <c r="D1473" s="89" t="s">
        <v>1526</v>
      </c>
      <c r="E1473" s="90" t="s">
        <v>108</v>
      </c>
      <c r="F1473" s="67" t="s">
        <v>109</v>
      </c>
      <c r="G1473" s="96">
        <f t="shared" si="116"/>
        <v>0</v>
      </c>
      <c r="H1473" s="96">
        <f t="shared" si="117"/>
        <v>0</v>
      </c>
      <c r="I1473" s="97">
        <v>0</v>
      </c>
    </row>
    <row r="1474" spans="1:9">
      <c r="C1474" s="76">
        <v>643100</v>
      </c>
      <c r="D1474" s="89" t="s">
        <v>1527</v>
      </c>
      <c r="E1474" s="90" t="s">
        <v>108</v>
      </c>
      <c r="F1474" s="67" t="s">
        <v>109</v>
      </c>
      <c r="G1474" s="96">
        <f t="shared" si="116"/>
        <v>4.3816251921368315E-2</v>
      </c>
      <c r="H1474" s="96">
        <f t="shared" si="117"/>
        <v>2.8957449059478137E-2</v>
      </c>
      <c r="I1474" s="97">
        <v>7.2773700980846456E-2</v>
      </c>
    </row>
    <row r="1475" spans="1:9">
      <c r="C1475" s="76">
        <v>643200</v>
      </c>
      <c r="D1475" s="89" t="s">
        <v>1528</v>
      </c>
      <c r="E1475" s="90" t="s">
        <v>108</v>
      </c>
      <c r="F1475" s="67" t="s">
        <v>109</v>
      </c>
      <c r="G1475" s="96">
        <f t="shared" si="116"/>
        <v>-50.575484162384953</v>
      </c>
      <c r="H1475" s="96">
        <f t="shared" si="117"/>
        <v>-33.42451583761504</v>
      </c>
      <c r="I1475" s="97">
        <v>-84</v>
      </c>
    </row>
    <row r="1476" spans="1:9">
      <c r="A1476" s="112"/>
      <c r="B1476" s="112"/>
      <c r="C1476" s="113">
        <v>643300</v>
      </c>
      <c r="D1476" s="114" t="s">
        <v>1529</v>
      </c>
      <c r="E1476" s="115" t="s">
        <v>108</v>
      </c>
      <c r="F1476" s="116" t="s">
        <v>109</v>
      </c>
      <c r="G1476" s="96">
        <f t="shared" si="116"/>
        <v>66039.895766698653</v>
      </c>
      <c r="H1476" s="96">
        <f t="shared" si="117"/>
        <v>43644.694233301336</v>
      </c>
      <c r="I1476" s="97">
        <v>109684.59</v>
      </c>
    </row>
    <row r="1477" spans="1:9">
      <c r="A1477" s="112"/>
      <c r="B1477" s="112"/>
      <c r="C1477" s="113">
        <v>643400</v>
      </c>
      <c r="D1477" s="114" t="s">
        <v>1530</v>
      </c>
      <c r="E1477" s="115" t="s">
        <v>108</v>
      </c>
      <c r="F1477" s="116" t="s">
        <v>109</v>
      </c>
      <c r="G1477" s="96">
        <f t="shared" si="116"/>
        <v>3844.2345962628337</v>
      </c>
      <c r="H1477" s="96">
        <f t="shared" si="117"/>
        <v>2540.5921915396952</v>
      </c>
      <c r="I1477" s="97">
        <v>6384.826787802529</v>
      </c>
    </row>
    <row r="1478" spans="1:9">
      <c r="C1478" s="76">
        <v>643500</v>
      </c>
      <c r="D1478" s="89" t="s">
        <v>1531</v>
      </c>
      <c r="E1478" s="90" t="s">
        <v>108</v>
      </c>
      <c r="F1478" s="67" t="s">
        <v>109</v>
      </c>
      <c r="G1478" s="96">
        <f t="shared" si="116"/>
        <v>0</v>
      </c>
      <c r="H1478" s="96">
        <f t="shared" si="117"/>
        <v>0</v>
      </c>
      <c r="I1478" s="97">
        <v>0</v>
      </c>
    </row>
    <row r="1479" spans="1:9">
      <c r="C1479" s="76">
        <v>643600</v>
      </c>
      <c r="D1479" s="89" t="s">
        <v>1532</v>
      </c>
      <c r="E1479" s="90" t="s">
        <v>108</v>
      </c>
      <c r="F1479" s="67" t="s">
        <v>109</v>
      </c>
      <c r="G1479" s="96">
        <f t="shared" si="116"/>
        <v>75516.796218847056</v>
      </c>
      <c r="H1479" s="96">
        <f t="shared" si="117"/>
        <v>49907.823781152962</v>
      </c>
      <c r="I1479" s="97">
        <v>125424.62000000002</v>
      </c>
    </row>
    <row r="1480" spans="1:9">
      <c r="C1480" s="76">
        <v>643700</v>
      </c>
      <c r="D1480" s="89" t="s">
        <v>1533</v>
      </c>
      <c r="E1480" s="90" t="s">
        <v>108</v>
      </c>
      <c r="F1480" s="67" t="s">
        <v>109</v>
      </c>
      <c r="G1480" s="96">
        <f t="shared" si="116"/>
        <v>-18315.367738668025</v>
      </c>
      <c r="H1480" s="96">
        <f t="shared" si="117"/>
        <v>-12104.328988473784</v>
      </c>
      <c r="I1480" s="97">
        <v>-30419.696727141811</v>
      </c>
    </row>
    <row r="1481" spans="1:9">
      <c r="A1481" s="70" t="s">
        <v>1108</v>
      </c>
      <c r="B1481" s="109" t="s">
        <v>1534</v>
      </c>
      <c r="C1481" s="90" t="s">
        <v>95</v>
      </c>
      <c r="D1481" s="93" t="s">
        <v>1520</v>
      </c>
      <c r="E1481" s="90"/>
      <c r="G1481" s="228">
        <f>SUM(G1465:G1480)</f>
        <v>162626.27098302494</v>
      </c>
      <c r="H1481" s="228">
        <f>SUM(H1465:H1480)</f>
        <v>107477.06047917869</v>
      </c>
      <c r="I1481" s="228">
        <f>SUM(I1465:I1480)</f>
        <v>270103.3314622037</v>
      </c>
    </row>
    <row r="1482" spans="1:9">
      <c r="C1482" s="76"/>
      <c r="D1482" s="89"/>
      <c r="E1482" s="90"/>
      <c r="G1482" s="96"/>
      <c r="H1482" s="96"/>
      <c r="I1482" s="97"/>
    </row>
    <row r="1483" spans="1:9">
      <c r="C1483" s="76">
        <v>680001</v>
      </c>
      <c r="D1483" s="89" t="s">
        <v>1535</v>
      </c>
      <c r="E1483" s="90" t="s">
        <v>108</v>
      </c>
      <c r="F1483" s="67" t="s">
        <v>109</v>
      </c>
      <c r="G1483" s="96">
        <f>IF(E1483="Actual",IF(F1483=G$6,$I1483,0),VLOOKUP($E1483,$F$1755:$L$1761,5,FALSE)*$I1483)</f>
        <v>0</v>
      </c>
      <c r="H1483" s="96">
        <f>IF(E1483="Actual",IF(F1483=H$6,$I1483,0),VLOOKUP($E1483,$F$1755:$L$1761,6,FALSE)*$I1483)</f>
        <v>0</v>
      </c>
      <c r="I1483" s="97">
        <v>0</v>
      </c>
    </row>
    <row r="1484" spans="1:9">
      <c r="C1484" s="76">
        <v>691000</v>
      </c>
      <c r="D1484" s="89" t="s">
        <v>1536</v>
      </c>
      <c r="E1484" s="90" t="s">
        <v>108</v>
      </c>
      <c r="F1484" s="67" t="s">
        <v>109</v>
      </c>
      <c r="G1484" s="96">
        <f>IF(E1484="Actual",IF(F1484=G$6,$I1484,0),VLOOKUP($E1484,$F$1755:$L$1761,5,FALSE)*$I1484)</f>
        <v>423677.45640570694</v>
      </c>
      <c r="H1484" s="96">
        <f>IF(E1484="Actual",IF(F1484=H$6,$I1484,0),VLOOKUP($E1484,$F$1755:$L$1761,6,FALSE)*$I1484)</f>
        <v>280001.5479081716</v>
      </c>
      <c r="I1484" s="97">
        <v>703679.0043138786</v>
      </c>
    </row>
    <row r="1485" spans="1:9">
      <c r="C1485" s="76">
        <v>692000</v>
      </c>
      <c r="D1485" s="89" t="s">
        <v>1537</v>
      </c>
      <c r="E1485" s="90" t="s">
        <v>108</v>
      </c>
      <c r="F1485" s="67" t="s">
        <v>109</v>
      </c>
      <c r="G1485" s="96">
        <f>IF(E1485="Actual",IF(F1485=G$6,$I1485,0),VLOOKUP($E1485,$F$1755:$L$1761,5,FALSE)*$I1485)</f>
        <v>37594.888773304723</v>
      </c>
      <c r="H1485" s="96">
        <f>IF(E1485="Actual",IF(F1485=H$6,$I1485,0),VLOOKUP($E1485,$F$1755:$L$1761,6,FALSE)*$I1485)</f>
        <v>24845.851226695271</v>
      </c>
      <c r="I1485" s="97">
        <v>62440.74</v>
      </c>
    </row>
    <row r="1486" spans="1:9">
      <c r="C1486" s="76">
        <v>693000</v>
      </c>
      <c r="D1486" s="89" t="s">
        <v>1538</v>
      </c>
      <c r="E1486" s="90" t="s">
        <v>108</v>
      </c>
      <c r="F1486" s="67" t="s">
        <v>109</v>
      </c>
      <c r="G1486" s="96">
        <f>IF(E1486="Actual",IF(F1486=G$6,$I1486,0),VLOOKUP($E1486,$F$1755:$L$1761,5,FALSE)*$I1486)</f>
        <v>0</v>
      </c>
      <c r="H1486" s="96">
        <f>IF(E1486="Actual",IF(F1486=H$6,$I1486,0),VLOOKUP($E1486,$F$1755:$L$1761,6,FALSE)*$I1486)</f>
        <v>0</v>
      </c>
      <c r="I1486" s="97">
        <v>0</v>
      </c>
    </row>
    <row r="1487" spans="1:9">
      <c r="C1487" s="76">
        <v>694000</v>
      </c>
      <c r="D1487" s="89" t="s">
        <v>1539</v>
      </c>
      <c r="E1487" s="90" t="s">
        <v>108</v>
      </c>
      <c r="F1487" s="67" t="s">
        <v>109</v>
      </c>
      <c r="G1487" s="96">
        <f>IF(E1487="Actual",IF(F1487=G$6,$I1487,0),VLOOKUP($E1487,$F$1755:$L$1761,5,FALSE)*$I1487)</f>
        <v>0</v>
      </c>
      <c r="H1487" s="96">
        <f>IF(E1487="Actual",IF(F1487=H$6,$I1487,0),VLOOKUP($E1487,$F$1755:$L$1761,6,FALSE)*$I1487)</f>
        <v>0</v>
      </c>
      <c r="I1487" s="97">
        <v>0</v>
      </c>
    </row>
    <row r="1488" spans="1:9">
      <c r="A1488" s="70" t="s">
        <v>1108</v>
      </c>
      <c r="B1488" s="109" t="s">
        <v>1540</v>
      </c>
      <c r="C1488" s="90" t="s">
        <v>95</v>
      </c>
      <c r="D1488" s="93" t="s">
        <v>1536</v>
      </c>
      <c r="E1488" s="90"/>
      <c r="G1488" s="228">
        <f>SUM(G1483:G1487)</f>
        <v>461272.34517901164</v>
      </c>
      <c r="H1488" s="228">
        <f t="shared" ref="H1488:I1488" si="118">SUM(H1483:H1487)</f>
        <v>304847.39913486689</v>
      </c>
      <c r="I1488" s="228">
        <f t="shared" si="118"/>
        <v>766119.74431387859</v>
      </c>
    </row>
    <row r="1489" spans="2:10">
      <c r="C1489" s="76"/>
      <c r="D1489" s="77"/>
      <c r="E1489" s="90"/>
      <c r="G1489" s="96"/>
      <c r="H1489" s="96"/>
      <c r="I1489" s="97"/>
    </row>
    <row r="1490" spans="2:10">
      <c r="C1490" s="76"/>
      <c r="D1490" s="77"/>
      <c r="E1490" s="90"/>
      <c r="G1490" s="96"/>
      <c r="H1490" s="96"/>
      <c r="I1490" s="97"/>
    </row>
    <row r="1491" spans="2:10">
      <c r="C1491" s="76"/>
      <c r="D1491" s="77" t="s">
        <v>1541</v>
      </c>
      <c r="E1491" s="90"/>
      <c r="G1491" s="96"/>
      <c r="H1491" s="96"/>
      <c r="I1491" s="97"/>
    </row>
    <row r="1492" spans="2:10">
      <c r="B1492" s="109" t="s">
        <v>1542</v>
      </c>
      <c r="C1492" s="76">
        <v>710201</v>
      </c>
      <c r="D1492" s="89" t="s">
        <v>1543</v>
      </c>
      <c r="E1492" s="90" t="s">
        <v>108</v>
      </c>
      <c r="F1492" s="67" t="s">
        <v>109</v>
      </c>
      <c r="G1492" s="96">
        <f t="shared" ref="G1492:G1555" si="119">IF(E1492="Actual",IF(F1492=G$6,$I1492,0),VLOOKUP($E1492,$F$1755:$L$1761,5,FALSE)*$I1492)</f>
        <v>2574.6533973236974</v>
      </c>
      <c r="H1492" s="96">
        <f t="shared" ref="H1492:H1555" si="120">IF(E1492="Actual",IF(F1492=H$6,$I1492,0),VLOOKUP($E1492,$F$1755:$L$1761,6,FALSE)*$I1492)</f>
        <v>1701.5466026763031</v>
      </c>
      <c r="I1492" s="97">
        <v>4276.2000000000007</v>
      </c>
      <c r="J1492" s="120"/>
    </row>
    <row r="1493" spans="2:10">
      <c r="B1493" s="109" t="s">
        <v>1542</v>
      </c>
      <c r="C1493" s="76">
        <v>710202</v>
      </c>
      <c r="D1493" s="89" t="s">
        <v>1544</v>
      </c>
      <c r="E1493" s="90" t="s">
        <v>108</v>
      </c>
      <c r="F1493" s="67" t="s">
        <v>109</v>
      </c>
      <c r="G1493" s="96">
        <f t="shared" si="119"/>
        <v>100.21170933318277</v>
      </c>
      <c r="H1493" s="96">
        <f t="shared" si="120"/>
        <v>66.22829066681723</v>
      </c>
      <c r="I1493" s="97">
        <v>166.44</v>
      </c>
      <c r="J1493" s="120"/>
    </row>
    <row r="1494" spans="2:10">
      <c r="B1494" s="109" t="s">
        <v>1542</v>
      </c>
      <c r="C1494" s="76">
        <v>710203</v>
      </c>
      <c r="D1494" s="89" t="s">
        <v>1545</v>
      </c>
      <c r="E1494" s="90" t="s">
        <v>108</v>
      </c>
      <c r="F1494" s="67" t="s">
        <v>109</v>
      </c>
      <c r="G1494" s="96">
        <f t="shared" si="119"/>
        <v>3083.2982666139692</v>
      </c>
      <c r="H1494" s="96">
        <f t="shared" si="120"/>
        <v>2037.7017333860315</v>
      </c>
      <c r="I1494" s="97">
        <v>5121.0000000000009</v>
      </c>
      <c r="J1494" s="120"/>
    </row>
    <row r="1495" spans="2:10">
      <c r="B1495" s="109" t="s">
        <v>1542</v>
      </c>
      <c r="C1495" s="76">
        <v>710204</v>
      </c>
      <c r="D1495" s="89" t="s">
        <v>1546</v>
      </c>
      <c r="E1495" s="90" t="s">
        <v>3</v>
      </c>
      <c r="F1495" s="67" t="s">
        <v>2</v>
      </c>
      <c r="G1495" s="96">
        <f t="shared" si="119"/>
        <v>10850.680000000006</v>
      </c>
      <c r="H1495" s="96">
        <f t="shared" si="120"/>
        <v>0</v>
      </c>
      <c r="I1495" s="97">
        <v>10850.680000000006</v>
      </c>
      <c r="J1495" s="120"/>
    </row>
    <row r="1496" spans="2:10">
      <c r="B1496" s="109" t="s">
        <v>1542</v>
      </c>
      <c r="C1496" s="76">
        <v>710205</v>
      </c>
      <c r="D1496" s="89" t="s">
        <v>1547</v>
      </c>
      <c r="E1496" s="90" t="s">
        <v>3</v>
      </c>
      <c r="F1496" s="67" t="s">
        <v>2</v>
      </c>
      <c r="G1496" s="96">
        <f t="shared" si="119"/>
        <v>6202.2799999999988</v>
      </c>
      <c r="H1496" s="96">
        <f t="shared" si="120"/>
        <v>0</v>
      </c>
      <c r="I1496" s="97">
        <v>6202.2799999999988</v>
      </c>
      <c r="J1496" s="120"/>
    </row>
    <row r="1497" spans="2:10">
      <c r="B1497" s="109" t="s">
        <v>1542</v>
      </c>
      <c r="C1497" s="76">
        <v>710206</v>
      </c>
      <c r="D1497" s="89" t="s">
        <v>1548</v>
      </c>
      <c r="E1497" s="90" t="s">
        <v>3</v>
      </c>
      <c r="F1497" s="67" t="s">
        <v>2</v>
      </c>
      <c r="G1497" s="96">
        <f t="shared" si="119"/>
        <v>89.88</v>
      </c>
      <c r="H1497" s="96">
        <f t="shared" si="120"/>
        <v>0</v>
      </c>
      <c r="I1497" s="97">
        <v>89.88</v>
      </c>
      <c r="J1497" s="120"/>
    </row>
    <row r="1498" spans="2:10">
      <c r="B1498" s="109" t="s">
        <v>1542</v>
      </c>
      <c r="C1498" s="76">
        <v>710207</v>
      </c>
      <c r="D1498" s="89" t="s">
        <v>1549</v>
      </c>
      <c r="E1498" s="90" t="s">
        <v>3</v>
      </c>
      <c r="F1498" s="67" t="s">
        <v>76</v>
      </c>
      <c r="G1498" s="96">
        <f t="shared" si="119"/>
        <v>0</v>
      </c>
      <c r="H1498" s="96">
        <f t="shared" si="120"/>
        <v>244.32000000000005</v>
      </c>
      <c r="I1498" s="97">
        <v>244.32000000000005</v>
      </c>
      <c r="J1498" s="120"/>
    </row>
    <row r="1499" spans="2:10">
      <c r="B1499" s="109" t="s">
        <v>1542</v>
      </c>
      <c r="C1499" s="76">
        <v>710208</v>
      </c>
      <c r="D1499" s="89" t="s">
        <v>1550</v>
      </c>
      <c r="E1499" s="90" t="s">
        <v>3</v>
      </c>
      <c r="F1499" s="67" t="s">
        <v>76</v>
      </c>
      <c r="G1499" s="96">
        <f t="shared" si="119"/>
        <v>0</v>
      </c>
      <c r="H1499" s="96">
        <f t="shared" si="120"/>
        <v>21228.120000000003</v>
      </c>
      <c r="I1499" s="97">
        <v>21228.120000000003</v>
      </c>
      <c r="J1499" s="120"/>
    </row>
    <row r="1500" spans="2:10">
      <c r="B1500" s="109" t="s">
        <v>1542</v>
      </c>
      <c r="C1500" s="76">
        <v>710209</v>
      </c>
      <c r="D1500" s="89" t="s">
        <v>1551</v>
      </c>
      <c r="E1500" s="90" t="s">
        <v>3</v>
      </c>
      <c r="F1500" s="67" t="s">
        <v>76</v>
      </c>
      <c r="G1500" s="96">
        <f t="shared" si="119"/>
        <v>0</v>
      </c>
      <c r="H1500" s="96">
        <f t="shared" si="120"/>
        <v>48608.149999999994</v>
      </c>
      <c r="I1500" s="97">
        <v>48608.149999999994</v>
      </c>
      <c r="J1500" s="120"/>
    </row>
    <row r="1501" spans="2:10">
      <c r="B1501" s="109" t="s">
        <v>1542</v>
      </c>
      <c r="C1501" s="76">
        <v>710210</v>
      </c>
      <c r="D1501" s="89" t="s">
        <v>1552</v>
      </c>
      <c r="E1501" s="90" t="s">
        <v>3</v>
      </c>
      <c r="F1501" s="67" t="s">
        <v>76</v>
      </c>
      <c r="G1501" s="96">
        <f t="shared" si="119"/>
        <v>0</v>
      </c>
      <c r="H1501" s="96">
        <f t="shared" si="120"/>
        <v>9.9599999999999991</v>
      </c>
      <c r="I1501" s="97">
        <v>9.9599999999999991</v>
      </c>
      <c r="J1501" s="120"/>
    </row>
    <row r="1502" spans="2:10">
      <c r="B1502" s="109" t="s">
        <v>1542</v>
      </c>
      <c r="C1502" s="76">
        <v>710211</v>
      </c>
      <c r="D1502" s="89" t="s">
        <v>1553</v>
      </c>
      <c r="E1502" s="90" t="s">
        <v>3</v>
      </c>
      <c r="F1502" s="67" t="s">
        <v>299</v>
      </c>
      <c r="G1502" s="96">
        <f t="shared" si="119"/>
        <v>0</v>
      </c>
      <c r="H1502" s="96">
        <f t="shared" si="120"/>
        <v>0</v>
      </c>
      <c r="I1502" s="97">
        <v>0</v>
      </c>
      <c r="J1502" s="120"/>
    </row>
    <row r="1503" spans="2:10">
      <c r="B1503" s="109" t="s">
        <v>1542</v>
      </c>
      <c r="C1503" s="76">
        <v>710212</v>
      </c>
      <c r="D1503" s="89" t="s">
        <v>1554</v>
      </c>
      <c r="E1503" s="90" t="s">
        <v>3</v>
      </c>
      <c r="F1503" s="67" t="s">
        <v>299</v>
      </c>
      <c r="G1503" s="96">
        <f t="shared" si="119"/>
        <v>0</v>
      </c>
      <c r="H1503" s="96">
        <f t="shared" si="120"/>
        <v>0</v>
      </c>
      <c r="I1503" s="97">
        <v>0</v>
      </c>
      <c r="J1503" s="120"/>
    </row>
    <row r="1504" spans="2:10">
      <c r="B1504" s="109" t="s">
        <v>1542</v>
      </c>
      <c r="C1504" s="76">
        <v>710213</v>
      </c>
      <c r="D1504" s="89" t="s">
        <v>1555</v>
      </c>
      <c r="E1504" s="90" t="s">
        <v>3</v>
      </c>
      <c r="F1504" s="67" t="s">
        <v>299</v>
      </c>
      <c r="G1504" s="96">
        <f t="shared" si="119"/>
        <v>0</v>
      </c>
      <c r="H1504" s="96">
        <f t="shared" si="120"/>
        <v>0</v>
      </c>
      <c r="I1504" s="97">
        <v>0</v>
      </c>
      <c r="J1504" s="120"/>
    </row>
    <row r="1505" spans="2:10">
      <c r="B1505" s="109" t="s">
        <v>1542</v>
      </c>
      <c r="C1505" s="76">
        <v>710214</v>
      </c>
      <c r="D1505" s="89" t="s">
        <v>1556</v>
      </c>
      <c r="E1505" s="90" t="s">
        <v>3</v>
      </c>
      <c r="F1505" s="67" t="s">
        <v>299</v>
      </c>
      <c r="G1505" s="96">
        <f t="shared" si="119"/>
        <v>0</v>
      </c>
      <c r="H1505" s="96">
        <f t="shared" si="120"/>
        <v>0</v>
      </c>
      <c r="I1505" s="97">
        <v>0</v>
      </c>
      <c r="J1505" s="120"/>
    </row>
    <row r="1506" spans="2:10">
      <c r="B1506" s="109" t="s">
        <v>1542</v>
      </c>
      <c r="C1506" s="76">
        <v>710215</v>
      </c>
      <c r="D1506" s="89" t="s">
        <v>1557</v>
      </c>
      <c r="E1506" s="90" t="s">
        <v>3</v>
      </c>
      <c r="F1506" s="67" t="s">
        <v>299</v>
      </c>
      <c r="G1506" s="96">
        <f t="shared" si="119"/>
        <v>0</v>
      </c>
      <c r="H1506" s="96">
        <f t="shared" si="120"/>
        <v>0</v>
      </c>
      <c r="I1506" s="97">
        <v>0</v>
      </c>
      <c r="J1506" s="120"/>
    </row>
    <row r="1507" spans="2:10">
      <c r="B1507" s="109" t="s">
        <v>1542</v>
      </c>
      <c r="C1507" s="76">
        <v>710216</v>
      </c>
      <c r="D1507" s="89" t="s">
        <v>1558</v>
      </c>
      <c r="E1507" s="90" t="s">
        <v>108</v>
      </c>
      <c r="F1507" s="67" t="s">
        <v>109</v>
      </c>
      <c r="G1507" s="96">
        <f t="shared" si="119"/>
        <v>0</v>
      </c>
      <c r="H1507" s="96">
        <f t="shared" si="120"/>
        <v>0</v>
      </c>
      <c r="I1507" s="97">
        <v>0</v>
      </c>
      <c r="J1507" s="120"/>
    </row>
    <row r="1508" spans="2:10">
      <c r="B1508" s="109" t="s">
        <v>1542</v>
      </c>
      <c r="C1508" s="76">
        <v>710217</v>
      </c>
      <c r="D1508" s="89" t="s">
        <v>1559</v>
      </c>
      <c r="E1508" s="90" t="s">
        <v>108</v>
      </c>
      <c r="F1508" s="67" t="s">
        <v>109</v>
      </c>
      <c r="G1508" s="96">
        <f t="shared" si="119"/>
        <v>0</v>
      </c>
      <c r="H1508" s="96">
        <f t="shared" si="120"/>
        <v>0</v>
      </c>
      <c r="I1508" s="97">
        <v>0</v>
      </c>
      <c r="J1508" s="120"/>
    </row>
    <row r="1509" spans="2:10">
      <c r="B1509" s="109" t="s">
        <v>1542</v>
      </c>
      <c r="C1509" s="76">
        <v>710218</v>
      </c>
      <c r="D1509" s="89" t="s">
        <v>1560</v>
      </c>
      <c r="E1509" s="90" t="s">
        <v>108</v>
      </c>
      <c r="F1509" s="67" t="s">
        <v>109</v>
      </c>
      <c r="G1509" s="96">
        <f t="shared" si="119"/>
        <v>0</v>
      </c>
      <c r="H1509" s="96">
        <f t="shared" si="120"/>
        <v>0</v>
      </c>
      <c r="I1509" s="97">
        <v>0</v>
      </c>
      <c r="J1509" s="120"/>
    </row>
    <row r="1510" spans="2:10">
      <c r="B1510" s="109" t="s">
        <v>1542</v>
      </c>
      <c r="C1510" s="76">
        <v>710219</v>
      </c>
      <c r="D1510" s="89" t="s">
        <v>1561</v>
      </c>
      <c r="E1510" s="90" t="s">
        <v>108</v>
      </c>
      <c r="F1510" s="67" t="s">
        <v>109</v>
      </c>
      <c r="G1510" s="96">
        <f t="shared" si="119"/>
        <v>0</v>
      </c>
      <c r="H1510" s="96">
        <f t="shared" si="120"/>
        <v>0</v>
      </c>
      <c r="I1510" s="97">
        <v>0</v>
      </c>
      <c r="J1510" s="120"/>
    </row>
    <row r="1511" spans="2:10">
      <c r="B1511" s="109" t="s">
        <v>1542</v>
      </c>
      <c r="C1511" s="76">
        <v>710220</v>
      </c>
      <c r="D1511" s="89" t="s">
        <v>1562</v>
      </c>
      <c r="E1511" s="90" t="s">
        <v>108</v>
      </c>
      <c r="F1511" s="67" t="s">
        <v>109</v>
      </c>
      <c r="G1511" s="96">
        <f t="shared" si="119"/>
        <v>76.474313494718572</v>
      </c>
      <c r="H1511" s="96">
        <f t="shared" si="120"/>
        <v>50.540631393026707</v>
      </c>
      <c r="I1511" s="97">
        <v>127.01494488774529</v>
      </c>
      <c r="J1511" s="120"/>
    </row>
    <row r="1512" spans="2:10">
      <c r="B1512" s="109" t="s">
        <v>1542</v>
      </c>
      <c r="C1512" s="76">
        <v>710221</v>
      </c>
      <c r="D1512" s="89" t="s">
        <v>1563</v>
      </c>
      <c r="E1512" s="90" t="s">
        <v>3</v>
      </c>
      <c r="F1512" s="67" t="s">
        <v>2</v>
      </c>
      <c r="G1512" s="96">
        <f t="shared" si="119"/>
        <v>0</v>
      </c>
      <c r="H1512" s="96">
        <f t="shared" si="120"/>
        <v>0</v>
      </c>
      <c r="I1512" s="97">
        <v>0</v>
      </c>
      <c r="J1512" s="120"/>
    </row>
    <row r="1513" spans="2:10">
      <c r="B1513" s="109" t="s">
        <v>1542</v>
      </c>
      <c r="C1513" s="76">
        <v>710222</v>
      </c>
      <c r="D1513" s="89" t="s">
        <v>1564</v>
      </c>
      <c r="E1513" s="90" t="s">
        <v>3</v>
      </c>
      <c r="F1513" s="67" t="s">
        <v>2</v>
      </c>
      <c r="G1513" s="96">
        <f t="shared" si="119"/>
        <v>0</v>
      </c>
      <c r="H1513" s="96">
        <f t="shared" si="120"/>
        <v>0</v>
      </c>
      <c r="I1513" s="97">
        <v>0</v>
      </c>
      <c r="J1513" s="120"/>
    </row>
    <row r="1514" spans="2:10">
      <c r="B1514" s="109" t="s">
        <v>1542</v>
      </c>
      <c r="C1514" s="76">
        <v>710223</v>
      </c>
      <c r="D1514" s="89" t="s">
        <v>1565</v>
      </c>
      <c r="E1514" s="90" t="s">
        <v>3</v>
      </c>
      <c r="F1514" s="67" t="s">
        <v>2</v>
      </c>
      <c r="G1514" s="96">
        <f t="shared" si="119"/>
        <v>29507.520000000004</v>
      </c>
      <c r="H1514" s="96">
        <f t="shared" si="120"/>
        <v>0</v>
      </c>
      <c r="I1514" s="97">
        <v>29507.520000000004</v>
      </c>
      <c r="J1514" s="120"/>
    </row>
    <row r="1515" spans="2:10">
      <c r="B1515" s="109" t="s">
        <v>1542</v>
      </c>
      <c r="C1515" s="76">
        <v>710224</v>
      </c>
      <c r="D1515" s="89" t="s">
        <v>1566</v>
      </c>
      <c r="E1515" s="90" t="s">
        <v>3</v>
      </c>
      <c r="F1515" s="67" t="s">
        <v>2</v>
      </c>
      <c r="G1515" s="96">
        <f t="shared" si="119"/>
        <v>0</v>
      </c>
      <c r="H1515" s="96">
        <f t="shared" si="120"/>
        <v>0</v>
      </c>
      <c r="I1515" s="97">
        <v>0</v>
      </c>
      <c r="J1515" s="120"/>
    </row>
    <row r="1516" spans="2:10">
      <c r="B1516" s="109" t="s">
        <v>1542</v>
      </c>
      <c r="C1516" s="76">
        <v>710225</v>
      </c>
      <c r="D1516" s="89" t="s">
        <v>1567</v>
      </c>
      <c r="E1516" s="90" t="s">
        <v>3</v>
      </c>
      <c r="F1516" s="67" t="s">
        <v>2</v>
      </c>
      <c r="G1516" s="96">
        <f t="shared" si="119"/>
        <v>711.21</v>
      </c>
      <c r="H1516" s="96">
        <f t="shared" si="120"/>
        <v>0</v>
      </c>
      <c r="I1516" s="97">
        <v>711.21</v>
      </c>
      <c r="J1516" s="120"/>
    </row>
    <row r="1517" spans="2:10">
      <c r="B1517" s="109" t="s">
        <v>1542</v>
      </c>
      <c r="C1517" s="76">
        <v>710226</v>
      </c>
      <c r="D1517" s="89" t="s">
        <v>1568</v>
      </c>
      <c r="E1517" s="90" t="s">
        <v>3</v>
      </c>
      <c r="F1517" s="67" t="s">
        <v>2</v>
      </c>
      <c r="G1517" s="96">
        <f t="shared" si="119"/>
        <v>49.459999999999994</v>
      </c>
      <c r="H1517" s="96">
        <f t="shared" si="120"/>
        <v>0</v>
      </c>
      <c r="I1517" s="97">
        <v>49.459999999999994</v>
      </c>
      <c r="J1517" s="120"/>
    </row>
    <row r="1518" spans="2:10">
      <c r="B1518" s="109" t="s">
        <v>1542</v>
      </c>
      <c r="C1518" s="76">
        <v>710227</v>
      </c>
      <c r="D1518" s="89" t="s">
        <v>1569</v>
      </c>
      <c r="E1518" s="90" t="s">
        <v>3</v>
      </c>
      <c r="F1518" s="67" t="s">
        <v>2</v>
      </c>
      <c r="G1518" s="96">
        <f t="shared" si="119"/>
        <v>1938.1000000000001</v>
      </c>
      <c r="H1518" s="96">
        <f t="shared" si="120"/>
        <v>0</v>
      </c>
      <c r="I1518" s="97">
        <v>1938.1000000000001</v>
      </c>
      <c r="J1518" s="120"/>
    </row>
    <row r="1519" spans="2:10">
      <c r="B1519" s="109" t="s">
        <v>1542</v>
      </c>
      <c r="C1519" s="76">
        <v>710228</v>
      </c>
      <c r="D1519" s="89" t="s">
        <v>1570</v>
      </c>
      <c r="E1519" s="90" t="s">
        <v>3</v>
      </c>
      <c r="F1519" s="67" t="s">
        <v>2</v>
      </c>
      <c r="G1519" s="96">
        <f t="shared" si="119"/>
        <v>16583.669999999998</v>
      </c>
      <c r="H1519" s="96">
        <f t="shared" si="120"/>
        <v>0</v>
      </c>
      <c r="I1519" s="97">
        <v>16583.669999999998</v>
      </c>
      <c r="J1519" s="120"/>
    </row>
    <row r="1520" spans="2:10">
      <c r="B1520" s="109" t="s">
        <v>1542</v>
      </c>
      <c r="C1520" s="76">
        <v>710229</v>
      </c>
      <c r="D1520" s="89" t="s">
        <v>1571</v>
      </c>
      <c r="E1520" s="90" t="s">
        <v>3</v>
      </c>
      <c r="F1520" s="67" t="s">
        <v>2</v>
      </c>
      <c r="G1520" s="96">
        <f t="shared" si="119"/>
        <v>2922.6000000000004</v>
      </c>
      <c r="H1520" s="96">
        <f t="shared" si="120"/>
        <v>0</v>
      </c>
      <c r="I1520" s="97">
        <v>2922.6000000000004</v>
      </c>
      <c r="J1520" s="120"/>
    </row>
    <row r="1521" spans="2:10">
      <c r="B1521" s="109" t="s">
        <v>1542</v>
      </c>
      <c r="C1521" s="76">
        <v>710230</v>
      </c>
      <c r="D1521" s="89" t="s">
        <v>1572</v>
      </c>
      <c r="E1521" s="90" t="s">
        <v>3</v>
      </c>
      <c r="F1521" s="67" t="s">
        <v>2</v>
      </c>
      <c r="G1521" s="96">
        <f t="shared" si="119"/>
        <v>17876.139999999996</v>
      </c>
      <c r="H1521" s="96">
        <f t="shared" si="120"/>
        <v>0</v>
      </c>
      <c r="I1521" s="97">
        <v>17876.139999999996</v>
      </c>
      <c r="J1521" s="120"/>
    </row>
    <row r="1522" spans="2:10">
      <c r="B1522" s="109" t="s">
        <v>1542</v>
      </c>
      <c r="C1522" s="76">
        <v>710231</v>
      </c>
      <c r="D1522" s="89" t="s">
        <v>1573</v>
      </c>
      <c r="E1522" s="90" t="s">
        <v>3</v>
      </c>
      <c r="F1522" s="67" t="s">
        <v>2</v>
      </c>
      <c r="G1522" s="96">
        <f t="shared" si="119"/>
        <v>33182.520000000011</v>
      </c>
      <c r="H1522" s="96">
        <f t="shared" si="120"/>
        <v>0</v>
      </c>
      <c r="I1522" s="97">
        <v>33182.520000000011</v>
      </c>
      <c r="J1522" s="120"/>
    </row>
    <row r="1523" spans="2:10">
      <c r="B1523" s="109" t="s">
        <v>1542</v>
      </c>
      <c r="C1523" s="76">
        <v>710232</v>
      </c>
      <c r="D1523" s="89" t="s">
        <v>1574</v>
      </c>
      <c r="E1523" s="90" t="s">
        <v>3</v>
      </c>
      <c r="F1523" s="67" t="s">
        <v>2</v>
      </c>
      <c r="G1523" s="96">
        <f t="shared" si="119"/>
        <v>72961.91</v>
      </c>
      <c r="H1523" s="96">
        <f t="shared" si="120"/>
        <v>0</v>
      </c>
      <c r="I1523" s="97">
        <v>72961.91</v>
      </c>
      <c r="J1523" s="120"/>
    </row>
    <row r="1524" spans="2:10">
      <c r="B1524" s="109" t="s">
        <v>1542</v>
      </c>
      <c r="C1524" s="76">
        <v>710233</v>
      </c>
      <c r="D1524" s="89" t="s">
        <v>1575</v>
      </c>
      <c r="E1524" s="90" t="s">
        <v>3</v>
      </c>
      <c r="F1524" s="67" t="s">
        <v>2</v>
      </c>
      <c r="G1524" s="96">
        <f t="shared" si="119"/>
        <v>46547.59</v>
      </c>
      <c r="H1524" s="96">
        <f t="shared" si="120"/>
        <v>0</v>
      </c>
      <c r="I1524" s="97">
        <v>46547.59</v>
      </c>
      <c r="J1524" s="120"/>
    </row>
    <row r="1525" spans="2:10">
      <c r="B1525" s="109" t="s">
        <v>1542</v>
      </c>
      <c r="C1525" s="76">
        <v>710234</v>
      </c>
      <c r="D1525" s="89" t="s">
        <v>1576</v>
      </c>
      <c r="E1525" s="90" t="s">
        <v>3</v>
      </c>
      <c r="F1525" s="67" t="s">
        <v>2</v>
      </c>
      <c r="G1525" s="96">
        <f t="shared" si="119"/>
        <v>26947.369999999995</v>
      </c>
      <c r="H1525" s="96">
        <f t="shared" si="120"/>
        <v>0</v>
      </c>
      <c r="I1525" s="97">
        <v>26947.369999999995</v>
      </c>
      <c r="J1525" s="120"/>
    </row>
    <row r="1526" spans="2:10">
      <c r="B1526" s="109" t="s">
        <v>1542</v>
      </c>
      <c r="C1526" s="76">
        <v>710235</v>
      </c>
      <c r="D1526" s="89" t="s">
        <v>1577</v>
      </c>
      <c r="E1526" s="90" t="s">
        <v>3</v>
      </c>
      <c r="F1526" s="67" t="s">
        <v>2</v>
      </c>
      <c r="G1526" s="96">
        <f t="shared" si="119"/>
        <v>2047.29</v>
      </c>
      <c r="H1526" s="96">
        <f t="shared" si="120"/>
        <v>0</v>
      </c>
      <c r="I1526" s="97">
        <v>2047.29</v>
      </c>
      <c r="J1526" s="120"/>
    </row>
    <row r="1527" spans="2:10">
      <c r="B1527" s="109" t="s">
        <v>1542</v>
      </c>
      <c r="C1527" s="76">
        <v>710236</v>
      </c>
      <c r="D1527" s="89" t="s">
        <v>1578</v>
      </c>
      <c r="E1527" s="90" t="s">
        <v>3</v>
      </c>
      <c r="F1527" s="67" t="s">
        <v>2</v>
      </c>
      <c r="G1527" s="96">
        <f t="shared" si="119"/>
        <v>7080.4100000000008</v>
      </c>
      <c r="H1527" s="96">
        <f t="shared" si="120"/>
        <v>0</v>
      </c>
      <c r="I1527" s="97">
        <v>7080.4100000000008</v>
      </c>
      <c r="J1527" s="120"/>
    </row>
    <row r="1528" spans="2:10">
      <c r="B1528" s="109" t="s">
        <v>1542</v>
      </c>
      <c r="C1528" s="76">
        <v>710237</v>
      </c>
      <c r="D1528" s="89" t="s">
        <v>1579</v>
      </c>
      <c r="E1528" s="90" t="s">
        <v>3</v>
      </c>
      <c r="F1528" s="67" t="s">
        <v>2</v>
      </c>
      <c r="G1528" s="96">
        <f t="shared" si="119"/>
        <v>55.439999999999991</v>
      </c>
      <c r="H1528" s="96">
        <f t="shared" si="120"/>
        <v>0</v>
      </c>
      <c r="I1528" s="97">
        <v>55.439999999999991</v>
      </c>
      <c r="J1528" s="120"/>
    </row>
    <row r="1529" spans="2:10">
      <c r="B1529" s="109" t="s">
        <v>1542</v>
      </c>
      <c r="C1529" s="76">
        <v>710238</v>
      </c>
      <c r="D1529" s="89" t="s">
        <v>1580</v>
      </c>
      <c r="E1529" s="90" t="s">
        <v>3</v>
      </c>
      <c r="F1529" s="67" t="s">
        <v>76</v>
      </c>
      <c r="G1529" s="96">
        <f t="shared" si="119"/>
        <v>0</v>
      </c>
      <c r="H1529" s="96">
        <f t="shared" si="120"/>
        <v>0</v>
      </c>
      <c r="I1529" s="97">
        <v>0</v>
      </c>
      <c r="J1529" s="120"/>
    </row>
    <row r="1530" spans="2:10">
      <c r="B1530" s="109" t="s">
        <v>1542</v>
      </c>
      <c r="C1530" s="76">
        <v>710239</v>
      </c>
      <c r="D1530" s="89" t="s">
        <v>1581</v>
      </c>
      <c r="E1530" s="90" t="s">
        <v>3</v>
      </c>
      <c r="F1530" s="67" t="s">
        <v>76</v>
      </c>
      <c r="G1530" s="96">
        <f t="shared" si="119"/>
        <v>0</v>
      </c>
      <c r="H1530" s="96">
        <f t="shared" si="120"/>
        <v>0</v>
      </c>
      <c r="I1530" s="97">
        <v>0</v>
      </c>
      <c r="J1530" s="120"/>
    </row>
    <row r="1531" spans="2:10">
      <c r="B1531" s="109" t="s">
        <v>1542</v>
      </c>
      <c r="C1531" s="76">
        <v>710240</v>
      </c>
      <c r="D1531" s="89" t="s">
        <v>1582</v>
      </c>
      <c r="E1531" s="90" t="s">
        <v>3</v>
      </c>
      <c r="F1531" s="67" t="s">
        <v>76</v>
      </c>
      <c r="G1531" s="96">
        <f t="shared" si="119"/>
        <v>0</v>
      </c>
      <c r="H1531" s="96">
        <f t="shared" si="120"/>
        <v>1215.9499999999996</v>
      </c>
      <c r="I1531" s="97">
        <v>1215.9499999999996</v>
      </c>
      <c r="J1531" s="120"/>
    </row>
    <row r="1532" spans="2:10">
      <c r="B1532" s="109" t="s">
        <v>1542</v>
      </c>
      <c r="C1532" s="76">
        <v>710241</v>
      </c>
      <c r="D1532" s="89" t="s">
        <v>1583</v>
      </c>
      <c r="E1532" s="90" t="s">
        <v>3</v>
      </c>
      <c r="F1532" s="67" t="s">
        <v>76</v>
      </c>
      <c r="G1532" s="96">
        <f t="shared" si="119"/>
        <v>0</v>
      </c>
      <c r="H1532" s="96">
        <f t="shared" si="120"/>
        <v>81474.729999999981</v>
      </c>
      <c r="I1532" s="97">
        <v>81474.729999999981</v>
      </c>
      <c r="J1532" s="120"/>
    </row>
    <row r="1533" spans="2:10">
      <c r="B1533" s="109" t="s">
        <v>1542</v>
      </c>
      <c r="C1533" s="76">
        <v>710242</v>
      </c>
      <c r="D1533" s="89" t="s">
        <v>1584</v>
      </c>
      <c r="E1533" s="90" t="s">
        <v>3</v>
      </c>
      <c r="F1533" s="67" t="s">
        <v>76</v>
      </c>
      <c r="G1533" s="96">
        <f t="shared" si="119"/>
        <v>0</v>
      </c>
      <c r="H1533" s="96">
        <f t="shared" si="120"/>
        <v>132180.55999999994</v>
      </c>
      <c r="I1533" s="97">
        <v>132180.55999999994</v>
      </c>
      <c r="J1533" s="120"/>
    </row>
    <row r="1534" spans="2:10">
      <c r="B1534" s="109" t="s">
        <v>1542</v>
      </c>
      <c r="C1534" s="76">
        <v>710243</v>
      </c>
      <c r="D1534" s="89" t="s">
        <v>1585</v>
      </c>
      <c r="E1534" s="90" t="s">
        <v>3</v>
      </c>
      <c r="F1534" s="67" t="s">
        <v>76</v>
      </c>
      <c r="G1534" s="96">
        <f t="shared" si="119"/>
        <v>0</v>
      </c>
      <c r="H1534" s="96">
        <f t="shared" si="120"/>
        <v>10189.16</v>
      </c>
      <c r="I1534" s="97">
        <v>10189.16</v>
      </c>
      <c r="J1534" s="120"/>
    </row>
    <row r="1535" spans="2:10">
      <c r="B1535" s="109" t="s">
        <v>1542</v>
      </c>
      <c r="C1535" s="76">
        <v>710244</v>
      </c>
      <c r="D1535" s="89" t="s">
        <v>1586</v>
      </c>
      <c r="E1535" s="90" t="s">
        <v>3</v>
      </c>
      <c r="F1535" s="67" t="s">
        <v>76</v>
      </c>
      <c r="G1535" s="96">
        <f t="shared" si="119"/>
        <v>0</v>
      </c>
      <c r="H1535" s="96">
        <f t="shared" si="120"/>
        <v>1034.7500000000002</v>
      </c>
      <c r="I1535" s="97">
        <v>1034.7500000000002</v>
      </c>
      <c r="J1535" s="120"/>
    </row>
    <row r="1536" spans="2:10">
      <c r="B1536" s="109" t="s">
        <v>1542</v>
      </c>
      <c r="C1536" s="76">
        <v>710245</v>
      </c>
      <c r="D1536" s="89" t="s">
        <v>1587</v>
      </c>
      <c r="E1536" s="90" t="s">
        <v>3</v>
      </c>
      <c r="F1536" s="67" t="s">
        <v>76</v>
      </c>
      <c r="G1536" s="96">
        <f t="shared" si="119"/>
        <v>0</v>
      </c>
      <c r="H1536" s="96">
        <f t="shared" si="120"/>
        <v>362.87999999999994</v>
      </c>
      <c r="I1536" s="97">
        <v>362.87999999999994</v>
      </c>
      <c r="J1536" s="120"/>
    </row>
    <row r="1537" spans="2:10">
      <c r="B1537" s="109" t="s">
        <v>1542</v>
      </c>
      <c r="C1537" s="76">
        <v>710246</v>
      </c>
      <c r="D1537" s="89" t="s">
        <v>1588</v>
      </c>
      <c r="E1537" s="90" t="s">
        <v>3</v>
      </c>
      <c r="F1537" s="67" t="s">
        <v>76</v>
      </c>
      <c r="G1537" s="96">
        <f t="shared" si="119"/>
        <v>0</v>
      </c>
      <c r="H1537" s="96">
        <f t="shared" si="120"/>
        <v>1514.8899999999999</v>
      </c>
      <c r="I1537" s="97">
        <v>1514.8899999999999</v>
      </c>
      <c r="J1537" s="120"/>
    </row>
    <row r="1538" spans="2:10">
      <c r="B1538" s="109" t="s">
        <v>1542</v>
      </c>
      <c r="C1538" s="76">
        <v>710247</v>
      </c>
      <c r="D1538" s="89" t="s">
        <v>1589</v>
      </c>
      <c r="E1538" s="90" t="s">
        <v>3</v>
      </c>
      <c r="F1538" s="67" t="s">
        <v>76</v>
      </c>
      <c r="G1538" s="96">
        <f t="shared" si="119"/>
        <v>0</v>
      </c>
      <c r="H1538" s="96">
        <f t="shared" si="120"/>
        <v>66</v>
      </c>
      <c r="I1538" s="97">
        <v>66</v>
      </c>
      <c r="J1538" s="120"/>
    </row>
    <row r="1539" spans="2:10">
      <c r="B1539" s="109" t="s">
        <v>1542</v>
      </c>
      <c r="C1539" s="76">
        <v>710248</v>
      </c>
      <c r="D1539" s="89" t="s">
        <v>1590</v>
      </c>
      <c r="E1539" s="90" t="s">
        <v>3</v>
      </c>
      <c r="F1539" s="67" t="s">
        <v>76</v>
      </c>
      <c r="G1539" s="96">
        <f t="shared" si="119"/>
        <v>0</v>
      </c>
      <c r="H1539" s="96">
        <f t="shared" si="120"/>
        <v>0</v>
      </c>
      <c r="I1539" s="97">
        <v>0</v>
      </c>
      <c r="J1539" s="120"/>
    </row>
    <row r="1540" spans="2:10">
      <c r="B1540" s="109" t="s">
        <v>1542</v>
      </c>
      <c r="C1540" s="76">
        <v>710249</v>
      </c>
      <c r="D1540" s="89" t="s">
        <v>1591</v>
      </c>
      <c r="E1540" s="90" t="s">
        <v>3</v>
      </c>
      <c r="F1540" s="67" t="s">
        <v>76</v>
      </c>
      <c r="G1540" s="96">
        <f t="shared" si="119"/>
        <v>0</v>
      </c>
      <c r="H1540" s="96">
        <f t="shared" si="120"/>
        <v>14272.37</v>
      </c>
      <c r="I1540" s="97">
        <v>14272.37</v>
      </c>
      <c r="J1540" s="120"/>
    </row>
    <row r="1541" spans="2:10">
      <c r="B1541" s="109" t="s">
        <v>1542</v>
      </c>
      <c r="C1541" s="76">
        <v>710250</v>
      </c>
      <c r="D1541" s="89" t="s">
        <v>1592</v>
      </c>
      <c r="E1541" s="90" t="s">
        <v>3</v>
      </c>
      <c r="F1541" s="67" t="s">
        <v>76</v>
      </c>
      <c r="G1541" s="96">
        <f t="shared" si="119"/>
        <v>0</v>
      </c>
      <c r="H1541" s="96">
        <f t="shared" si="120"/>
        <v>-17.399999999999995</v>
      </c>
      <c r="I1541" s="97">
        <v>-17.399999999999995</v>
      </c>
      <c r="J1541" s="120"/>
    </row>
    <row r="1542" spans="2:10">
      <c r="B1542" s="109" t="s">
        <v>1542</v>
      </c>
      <c r="C1542" s="76">
        <v>710251</v>
      </c>
      <c r="D1542" s="89" t="s">
        <v>1593</v>
      </c>
      <c r="E1542" s="90" t="s">
        <v>3</v>
      </c>
      <c r="F1542" s="67" t="s">
        <v>76</v>
      </c>
      <c r="G1542" s="96">
        <f t="shared" si="119"/>
        <v>0</v>
      </c>
      <c r="H1542" s="96">
        <f t="shared" si="120"/>
        <v>16.319999999999997</v>
      </c>
      <c r="I1542" s="97">
        <v>16.319999999999997</v>
      </c>
      <c r="J1542" s="120"/>
    </row>
    <row r="1543" spans="2:10">
      <c r="B1543" s="109" t="s">
        <v>1542</v>
      </c>
      <c r="C1543" s="76">
        <v>710252</v>
      </c>
      <c r="D1543" s="89" t="s">
        <v>1594</v>
      </c>
      <c r="E1543" s="90" t="s">
        <v>3</v>
      </c>
      <c r="F1543" s="67" t="s">
        <v>76</v>
      </c>
      <c r="G1543" s="96">
        <f t="shared" si="119"/>
        <v>0</v>
      </c>
      <c r="H1543" s="96">
        <f t="shared" si="120"/>
        <v>1997.2800000000004</v>
      </c>
      <c r="I1543" s="97">
        <v>1997.2800000000004</v>
      </c>
      <c r="J1543" s="120"/>
    </row>
    <row r="1544" spans="2:10">
      <c r="B1544" s="109" t="s">
        <v>1542</v>
      </c>
      <c r="C1544" s="76">
        <v>710253</v>
      </c>
      <c r="D1544" s="89" t="s">
        <v>1595</v>
      </c>
      <c r="E1544" s="90" t="s">
        <v>3</v>
      </c>
      <c r="F1544" s="67" t="s">
        <v>76</v>
      </c>
      <c r="G1544" s="96">
        <f t="shared" si="119"/>
        <v>0</v>
      </c>
      <c r="H1544" s="96">
        <f t="shared" si="120"/>
        <v>157189.28</v>
      </c>
      <c r="I1544" s="97">
        <v>157189.28</v>
      </c>
      <c r="J1544" s="120"/>
    </row>
    <row r="1545" spans="2:10">
      <c r="B1545" s="109" t="s">
        <v>1542</v>
      </c>
      <c r="C1545" s="76">
        <v>710254</v>
      </c>
      <c r="D1545" s="89" t="s">
        <v>1596</v>
      </c>
      <c r="E1545" s="90" t="s">
        <v>3</v>
      </c>
      <c r="F1545" s="67" t="s">
        <v>76</v>
      </c>
      <c r="G1545" s="96">
        <f t="shared" si="119"/>
        <v>0</v>
      </c>
      <c r="H1545" s="96">
        <f t="shared" si="120"/>
        <v>692.88</v>
      </c>
      <c r="I1545" s="97">
        <v>692.88</v>
      </c>
      <c r="J1545" s="120"/>
    </row>
    <row r="1546" spans="2:10">
      <c r="B1546" s="109" t="s">
        <v>1542</v>
      </c>
      <c r="C1546" s="76">
        <v>710255</v>
      </c>
      <c r="D1546" s="89" t="s">
        <v>1597</v>
      </c>
      <c r="E1546" s="90" t="s">
        <v>3</v>
      </c>
      <c r="F1546" s="67" t="s">
        <v>76</v>
      </c>
      <c r="G1546" s="96">
        <f t="shared" si="119"/>
        <v>0</v>
      </c>
      <c r="H1546" s="96">
        <f t="shared" si="120"/>
        <v>2049.9299999999998</v>
      </c>
      <c r="I1546" s="97">
        <v>2049.9299999999998</v>
      </c>
      <c r="J1546" s="120"/>
    </row>
    <row r="1547" spans="2:10">
      <c r="B1547" s="109" t="s">
        <v>1542</v>
      </c>
      <c r="C1547" s="76">
        <v>710256</v>
      </c>
      <c r="D1547" s="89" t="s">
        <v>1598</v>
      </c>
      <c r="E1547" s="90" t="s">
        <v>3</v>
      </c>
      <c r="F1547" s="67" t="s">
        <v>76</v>
      </c>
      <c r="G1547" s="96">
        <f t="shared" si="119"/>
        <v>0</v>
      </c>
      <c r="H1547" s="96">
        <f t="shared" si="120"/>
        <v>0</v>
      </c>
      <c r="I1547" s="97">
        <v>0</v>
      </c>
      <c r="J1547" s="120"/>
    </row>
    <row r="1548" spans="2:10">
      <c r="B1548" s="109" t="s">
        <v>1542</v>
      </c>
      <c r="C1548" s="76">
        <v>710257</v>
      </c>
      <c r="D1548" s="89" t="s">
        <v>1599</v>
      </c>
      <c r="E1548" s="90" t="s">
        <v>3</v>
      </c>
      <c r="F1548" s="67" t="s">
        <v>76</v>
      </c>
      <c r="G1548" s="96">
        <f t="shared" si="119"/>
        <v>0</v>
      </c>
      <c r="H1548" s="96">
        <f t="shared" si="120"/>
        <v>0</v>
      </c>
      <c r="I1548" s="97">
        <v>0</v>
      </c>
      <c r="J1548" s="120"/>
    </row>
    <row r="1549" spans="2:10">
      <c r="B1549" s="109" t="s">
        <v>1542</v>
      </c>
      <c r="C1549" s="76">
        <v>710258</v>
      </c>
      <c r="D1549" s="89" t="s">
        <v>1600</v>
      </c>
      <c r="E1549" s="90" t="s">
        <v>3</v>
      </c>
      <c r="F1549" s="67" t="s">
        <v>299</v>
      </c>
      <c r="G1549" s="96">
        <f t="shared" si="119"/>
        <v>0</v>
      </c>
      <c r="H1549" s="96">
        <f t="shared" si="120"/>
        <v>0</v>
      </c>
      <c r="I1549" s="97">
        <v>0</v>
      </c>
      <c r="J1549" s="120"/>
    </row>
    <row r="1550" spans="2:10">
      <c r="B1550" s="109" t="s">
        <v>1542</v>
      </c>
      <c r="C1550" s="76">
        <v>710259</v>
      </c>
      <c r="D1550" s="89" t="s">
        <v>1601</v>
      </c>
      <c r="E1550" s="90" t="s">
        <v>3</v>
      </c>
      <c r="F1550" s="67" t="s">
        <v>299</v>
      </c>
      <c r="G1550" s="96">
        <f t="shared" si="119"/>
        <v>0</v>
      </c>
      <c r="H1550" s="96">
        <f t="shared" si="120"/>
        <v>0</v>
      </c>
      <c r="I1550" s="97">
        <v>0</v>
      </c>
      <c r="J1550" s="120"/>
    </row>
    <row r="1551" spans="2:10">
      <c r="B1551" s="109" t="s">
        <v>1542</v>
      </c>
      <c r="C1551" s="76">
        <v>710260</v>
      </c>
      <c r="D1551" s="89" t="s">
        <v>1602</v>
      </c>
      <c r="E1551" s="90" t="s">
        <v>3</v>
      </c>
      <c r="F1551" s="67" t="s">
        <v>299</v>
      </c>
      <c r="G1551" s="96">
        <f t="shared" si="119"/>
        <v>0</v>
      </c>
      <c r="H1551" s="96">
        <f t="shared" si="120"/>
        <v>0</v>
      </c>
      <c r="I1551" s="97">
        <v>0</v>
      </c>
      <c r="J1551" s="120"/>
    </row>
    <row r="1552" spans="2:10">
      <c r="B1552" s="109" t="s">
        <v>1542</v>
      </c>
      <c r="C1552" s="76">
        <v>710261</v>
      </c>
      <c r="D1552" s="89" t="s">
        <v>1603</v>
      </c>
      <c r="E1552" s="90" t="s">
        <v>108</v>
      </c>
      <c r="F1552" s="67" t="s">
        <v>109</v>
      </c>
      <c r="G1552" s="96">
        <f t="shared" si="119"/>
        <v>0</v>
      </c>
      <c r="H1552" s="96">
        <f t="shared" si="120"/>
        <v>0</v>
      </c>
      <c r="I1552" s="97">
        <v>0</v>
      </c>
      <c r="J1552" s="120"/>
    </row>
    <row r="1553" spans="2:10">
      <c r="B1553" s="109" t="s">
        <v>1542</v>
      </c>
      <c r="C1553" s="76">
        <v>710262</v>
      </c>
      <c r="D1553" s="89" t="s">
        <v>1604</v>
      </c>
      <c r="E1553" s="90" t="s">
        <v>108</v>
      </c>
      <c r="F1553" s="67" t="s">
        <v>109</v>
      </c>
      <c r="G1553" s="96">
        <f t="shared" si="119"/>
        <v>0</v>
      </c>
      <c r="H1553" s="96">
        <f t="shared" si="120"/>
        <v>0</v>
      </c>
      <c r="I1553" s="97">
        <v>0</v>
      </c>
      <c r="J1553" s="120"/>
    </row>
    <row r="1554" spans="2:10">
      <c r="B1554" s="109" t="s">
        <v>1542</v>
      </c>
      <c r="C1554" s="76">
        <v>710263</v>
      </c>
      <c r="D1554" s="89" t="s">
        <v>1605</v>
      </c>
      <c r="E1554" s="90" t="s">
        <v>108</v>
      </c>
      <c r="F1554" s="67" t="s">
        <v>109</v>
      </c>
      <c r="G1554" s="96">
        <f t="shared" si="119"/>
        <v>9.2480885325503905</v>
      </c>
      <c r="H1554" s="96">
        <f t="shared" si="120"/>
        <v>6.1119114674496062</v>
      </c>
      <c r="I1554" s="97">
        <v>15.359999999999998</v>
      </c>
      <c r="J1554" s="120"/>
    </row>
    <row r="1555" spans="2:10">
      <c r="B1555" s="109" t="s">
        <v>1542</v>
      </c>
      <c r="C1555" s="76">
        <v>710264</v>
      </c>
      <c r="D1555" s="89" t="s">
        <v>1606</v>
      </c>
      <c r="E1555" s="90" t="s">
        <v>108</v>
      </c>
      <c r="F1555" s="67" t="s">
        <v>109</v>
      </c>
      <c r="G1555" s="96">
        <f t="shared" si="119"/>
        <v>9.3203392242109402</v>
      </c>
      <c r="H1555" s="96">
        <f t="shared" si="120"/>
        <v>6.1596607757890558</v>
      </c>
      <c r="I1555" s="97">
        <v>15.479999999999997</v>
      </c>
      <c r="J1555" s="120"/>
    </row>
    <row r="1556" spans="2:10">
      <c r="B1556" s="109" t="s">
        <v>1542</v>
      </c>
      <c r="C1556" s="76">
        <v>710265</v>
      </c>
      <c r="D1556" s="89" t="s">
        <v>1607</v>
      </c>
      <c r="E1556" s="90" t="s">
        <v>108</v>
      </c>
      <c r="F1556" s="67" t="s">
        <v>109</v>
      </c>
      <c r="G1556" s="96">
        <f t="shared" ref="G1556:G1619" si="121">IF(E1556="Actual",IF(F1556=G$6,$I1556,0),VLOOKUP($E1556,$F$1755:$L$1761,5,FALSE)*$I1556)</f>
        <v>0</v>
      </c>
      <c r="H1556" s="96">
        <f t="shared" ref="H1556:H1619" si="122">IF(E1556="Actual",IF(F1556=H$6,$I1556,0),VLOOKUP($E1556,$F$1755:$L$1761,6,FALSE)*$I1556)</f>
        <v>0</v>
      </c>
      <c r="I1556" s="97">
        <v>0</v>
      </c>
      <c r="J1556" s="120"/>
    </row>
    <row r="1557" spans="2:10">
      <c r="B1557" s="109" t="s">
        <v>1542</v>
      </c>
      <c r="C1557" s="76">
        <v>710266</v>
      </c>
      <c r="D1557" s="89" t="s">
        <v>1608</v>
      </c>
      <c r="E1557" s="90" t="s">
        <v>108</v>
      </c>
      <c r="F1557" s="67" t="s">
        <v>109</v>
      </c>
      <c r="G1557" s="96">
        <f t="shared" si="121"/>
        <v>0</v>
      </c>
      <c r="H1557" s="96">
        <f t="shared" si="122"/>
        <v>0</v>
      </c>
      <c r="I1557" s="97">
        <v>0</v>
      </c>
      <c r="J1557" s="120"/>
    </row>
    <row r="1558" spans="2:10">
      <c r="B1558" s="109" t="s">
        <v>1542</v>
      </c>
      <c r="C1558" s="76">
        <v>710267</v>
      </c>
      <c r="D1558" s="89" t="s">
        <v>1609</v>
      </c>
      <c r="E1558" s="90" t="s">
        <v>3</v>
      </c>
      <c r="F1558" s="67" t="s">
        <v>2</v>
      </c>
      <c r="G1558" s="96">
        <f t="shared" si="121"/>
        <v>0</v>
      </c>
      <c r="H1558" s="96">
        <f t="shared" si="122"/>
        <v>0</v>
      </c>
      <c r="I1558" s="97">
        <v>0</v>
      </c>
      <c r="J1558" s="120"/>
    </row>
    <row r="1559" spans="2:10">
      <c r="B1559" s="109" t="s">
        <v>1542</v>
      </c>
      <c r="C1559" s="76">
        <v>710268</v>
      </c>
      <c r="D1559" s="89" t="s">
        <v>1610</v>
      </c>
      <c r="E1559" s="90" t="s">
        <v>3</v>
      </c>
      <c r="F1559" s="67" t="s">
        <v>2</v>
      </c>
      <c r="G1559" s="96">
        <f t="shared" si="121"/>
        <v>0</v>
      </c>
      <c r="H1559" s="96">
        <f t="shared" si="122"/>
        <v>0</v>
      </c>
      <c r="I1559" s="97">
        <v>0</v>
      </c>
      <c r="J1559" s="120"/>
    </row>
    <row r="1560" spans="2:10">
      <c r="B1560" s="109" t="s">
        <v>1542</v>
      </c>
      <c r="C1560" s="76">
        <v>710269</v>
      </c>
      <c r="D1560" s="89" t="s">
        <v>1611</v>
      </c>
      <c r="E1560" s="90" t="s">
        <v>3</v>
      </c>
      <c r="F1560" s="67" t="s">
        <v>2</v>
      </c>
      <c r="G1560" s="96">
        <f t="shared" si="121"/>
        <v>94.63</v>
      </c>
      <c r="H1560" s="96">
        <f t="shared" si="122"/>
        <v>0</v>
      </c>
      <c r="I1560" s="97">
        <v>94.63</v>
      </c>
      <c r="J1560" s="120"/>
    </row>
    <row r="1561" spans="2:10">
      <c r="B1561" s="109" t="s">
        <v>1542</v>
      </c>
      <c r="C1561" s="76">
        <v>710270</v>
      </c>
      <c r="D1561" s="89" t="s">
        <v>1612</v>
      </c>
      <c r="E1561" s="90" t="s">
        <v>3</v>
      </c>
      <c r="F1561" s="67" t="s">
        <v>2</v>
      </c>
      <c r="G1561" s="96">
        <f t="shared" si="121"/>
        <v>0</v>
      </c>
      <c r="H1561" s="96">
        <f t="shared" si="122"/>
        <v>0</v>
      </c>
      <c r="I1561" s="97">
        <v>0</v>
      </c>
      <c r="J1561" s="120"/>
    </row>
    <row r="1562" spans="2:10">
      <c r="B1562" s="109" t="s">
        <v>1542</v>
      </c>
      <c r="C1562" s="76">
        <v>710271</v>
      </c>
      <c r="D1562" s="89" t="s">
        <v>1613</v>
      </c>
      <c r="E1562" s="90" t="s">
        <v>3</v>
      </c>
      <c r="F1562" s="67" t="s">
        <v>2</v>
      </c>
      <c r="G1562" s="96">
        <f t="shared" si="121"/>
        <v>576.72</v>
      </c>
      <c r="H1562" s="96">
        <f t="shared" si="122"/>
        <v>0</v>
      </c>
      <c r="I1562" s="97">
        <v>576.72</v>
      </c>
      <c r="J1562" s="120"/>
    </row>
    <row r="1563" spans="2:10">
      <c r="B1563" s="109" t="s">
        <v>1542</v>
      </c>
      <c r="C1563" s="76">
        <v>710272</v>
      </c>
      <c r="D1563" s="89" t="s">
        <v>1614</v>
      </c>
      <c r="E1563" s="90" t="s">
        <v>3</v>
      </c>
      <c r="F1563" s="67" t="s">
        <v>76</v>
      </c>
      <c r="G1563" s="96">
        <f t="shared" si="121"/>
        <v>0</v>
      </c>
      <c r="H1563" s="96">
        <f t="shared" si="122"/>
        <v>501.93</v>
      </c>
      <c r="I1563" s="97">
        <v>501.93</v>
      </c>
      <c r="J1563" s="120"/>
    </row>
    <row r="1564" spans="2:10">
      <c r="B1564" s="109" t="s">
        <v>1542</v>
      </c>
      <c r="C1564" s="76">
        <v>710273</v>
      </c>
      <c r="D1564" s="89" t="s">
        <v>1615</v>
      </c>
      <c r="E1564" s="90" t="s">
        <v>3</v>
      </c>
      <c r="F1564" s="67" t="s">
        <v>76</v>
      </c>
      <c r="G1564" s="96">
        <f t="shared" si="121"/>
        <v>0</v>
      </c>
      <c r="H1564" s="96">
        <f t="shared" si="122"/>
        <v>675.6</v>
      </c>
      <c r="I1564" s="97">
        <v>675.6</v>
      </c>
      <c r="J1564" s="120"/>
    </row>
    <row r="1565" spans="2:10">
      <c r="B1565" s="109" t="s">
        <v>1542</v>
      </c>
      <c r="C1565" s="76">
        <v>710274</v>
      </c>
      <c r="D1565" s="89" t="s">
        <v>1616</v>
      </c>
      <c r="E1565" s="90" t="s">
        <v>3</v>
      </c>
      <c r="F1565" s="67" t="s">
        <v>76</v>
      </c>
      <c r="G1565" s="96">
        <f t="shared" si="121"/>
        <v>0</v>
      </c>
      <c r="H1565" s="96">
        <f t="shared" si="122"/>
        <v>179.69</v>
      </c>
      <c r="I1565" s="97">
        <v>179.69</v>
      </c>
      <c r="J1565" s="120"/>
    </row>
    <row r="1566" spans="2:10">
      <c r="B1566" s="109" t="s">
        <v>1542</v>
      </c>
      <c r="C1566" s="76">
        <v>710275</v>
      </c>
      <c r="D1566" s="89" t="s">
        <v>1617</v>
      </c>
      <c r="E1566" s="90" t="s">
        <v>3</v>
      </c>
      <c r="F1566" s="67" t="s">
        <v>76</v>
      </c>
      <c r="G1566" s="96">
        <f t="shared" si="121"/>
        <v>0</v>
      </c>
      <c r="H1566" s="96">
        <f t="shared" si="122"/>
        <v>0</v>
      </c>
      <c r="I1566" s="97">
        <v>0</v>
      </c>
      <c r="J1566" s="120"/>
    </row>
    <row r="1567" spans="2:10">
      <c r="B1567" s="109" t="s">
        <v>1542</v>
      </c>
      <c r="C1567" s="76">
        <v>710276</v>
      </c>
      <c r="D1567" s="89" t="s">
        <v>1618</v>
      </c>
      <c r="E1567" s="90" t="s">
        <v>3</v>
      </c>
      <c r="F1567" s="67" t="s">
        <v>76</v>
      </c>
      <c r="G1567" s="96">
        <f t="shared" si="121"/>
        <v>0</v>
      </c>
      <c r="H1567" s="96">
        <f t="shared" si="122"/>
        <v>0</v>
      </c>
      <c r="I1567" s="97">
        <v>0</v>
      </c>
      <c r="J1567" s="120"/>
    </row>
    <row r="1568" spans="2:10">
      <c r="B1568" s="109" t="s">
        <v>1542</v>
      </c>
      <c r="C1568" s="76">
        <v>710277</v>
      </c>
      <c r="D1568" s="89" t="s">
        <v>1619</v>
      </c>
      <c r="E1568" s="90" t="s">
        <v>108</v>
      </c>
      <c r="F1568" s="67" t="s">
        <v>109</v>
      </c>
      <c r="G1568" s="96">
        <f t="shared" si="121"/>
        <v>0</v>
      </c>
      <c r="H1568" s="96">
        <f t="shared" si="122"/>
        <v>0</v>
      </c>
      <c r="I1568" s="97">
        <v>0</v>
      </c>
      <c r="J1568" s="120"/>
    </row>
    <row r="1569" spans="2:10">
      <c r="B1569" s="109" t="s">
        <v>1542</v>
      </c>
      <c r="C1569" s="76">
        <v>710278</v>
      </c>
      <c r="D1569" s="89" t="s">
        <v>1620</v>
      </c>
      <c r="E1569" s="90" t="s">
        <v>108</v>
      </c>
      <c r="F1569" s="67" t="s">
        <v>109</v>
      </c>
      <c r="G1569" s="96">
        <f t="shared" si="121"/>
        <v>0</v>
      </c>
      <c r="H1569" s="96">
        <f t="shared" si="122"/>
        <v>0</v>
      </c>
      <c r="I1569" s="97">
        <v>0</v>
      </c>
      <c r="J1569" s="120"/>
    </row>
    <row r="1570" spans="2:10">
      <c r="B1570" s="109" t="s">
        <v>1542</v>
      </c>
      <c r="C1570" s="76">
        <v>710279</v>
      </c>
      <c r="D1570" s="89" t="s">
        <v>1621</v>
      </c>
      <c r="E1570" s="90" t="s">
        <v>108</v>
      </c>
      <c r="F1570" s="67" t="s">
        <v>109</v>
      </c>
      <c r="G1570" s="96">
        <f t="shared" si="121"/>
        <v>0</v>
      </c>
      <c r="H1570" s="96">
        <f t="shared" si="122"/>
        <v>0</v>
      </c>
      <c r="I1570" s="97">
        <v>0</v>
      </c>
      <c r="J1570" s="120"/>
    </row>
    <row r="1571" spans="2:10">
      <c r="B1571" s="109" t="s">
        <v>1542</v>
      </c>
      <c r="C1571" s="76">
        <v>710280</v>
      </c>
      <c r="D1571" s="89" t="s">
        <v>1622</v>
      </c>
      <c r="E1571" s="90" t="s">
        <v>108</v>
      </c>
      <c r="F1571" s="67" t="s">
        <v>109</v>
      </c>
      <c r="G1571" s="96">
        <f t="shared" si="121"/>
        <v>0</v>
      </c>
      <c r="H1571" s="96">
        <f t="shared" si="122"/>
        <v>0</v>
      </c>
      <c r="I1571" s="97">
        <v>0</v>
      </c>
      <c r="J1571" s="120"/>
    </row>
    <row r="1572" spans="2:10">
      <c r="B1572" s="109" t="s">
        <v>1542</v>
      </c>
      <c r="C1572" s="76">
        <v>710281</v>
      </c>
      <c r="D1572" s="89" t="s">
        <v>1623</v>
      </c>
      <c r="E1572" s="90" t="s">
        <v>108</v>
      </c>
      <c r="F1572" s="67" t="s">
        <v>109</v>
      </c>
      <c r="G1572" s="96">
        <f t="shared" si="121"/>
        <v>0</v>
      </c>
      <c r="H1572" s="96">
        <f t="shared" si="122"/>
        <v>0</v>
      </c>
      <c r="I1572" s="97">
        <v>0</v>
      </c>
      <c r="J1572" s="120"/>
    </row>
    <row r="1573" spans="2:10">
      <c r="B1573" s="109" t="s">
        <v>1542</v>
      </c>
      <c r="C1573" s="76">
        <v>710282</v>
      </c>
      <c r="D1573" s="89" t="s">
        <v>1624</v>
      </c>
      <c r="E1573" s="90" t="s">
        <v>108</v>
      </c>
      <c r="F1573" s="67" t="s">
        <v>109</v>
      </c>
      <c r="G1573" s="96">
        <f t="shared" si="121"/>
        <v>0</v>
      </c>
      <c r="H1573" s="96">
        <f t="shared" si="122"/>
        <v>0</v>
      </c>
      <c r="I1573" s="97">
        <v>0</v>
      </c>
      <c r="J1573" s="120"/>
    </row>
    <row r="1574" spans="2:10">
      <c r="B1574" s="109" t="s">
        <v>1542</v>
      </c>
      <c r="C1574" s="76">
        <v>710283</v>
      </c>
      <c r="D1574" s="89" t="s">
        <v>1625</v>
      </c>
      <c r="E1574" s="90" t="s">
        <v>108</v>
      </c>
      <c r="F1574" s="67" t="s">
        <v>109</v>
      </c>
      <c r="G1574" s="96">
        <f t="shared" si="121"/>
        <v>0</v>
      </c>
      <c r="H1574" s="96">
        <f t="shared" si="122"/>
        <v>0</v>
      </c>
      <c r="I1574" s="97">
        <v>0</v>
      </c>
      <c r="J1574" s="120"/>
    </row>
    <row r="1575" spans="2:10">
      <c r="B1575" s="109" t="s">
        <v>1542</v>
      </c>
      <c r="C1575" s="76">
        <v>710284</v>
      </c>
      <c r="D1575" s="89" t="s">
        <v>1626</v>
      </c>
      <c r="E1575" s="90" t="s">
        <v>108</v>
      </c>
      <c r="F1575" s="67" t="s">
        <v>109</v>
      </c>
      <c r="G1575" s="96">
        <f t="shared" si="121"/>
        <v>0</v>
      </c>
      <c r="H1575" s="96">
        <f t="shared" si="122"/>
        <v>0</v>
      </c>
      <c r="I1575" s="97">
        <v>0</v>
      </c>
      <c r="J1575" s="120"/>
    </row>
    <row r="1576" spans="2:10">
      <c r="B1576" s="109" t="s">
        <v>1542</v>
      </c>
      <c r="C1576" s="76">
        <v>710285</v>
      </c>
      <c r="D1576" s="89" t="s">
        <v>1627</v>
      </c>
      <c r="E1576" s="90" t="s">
        <v>108</v>
      </c>
      <c r="F1576" s="67" t="s">
        <v>109</v>
      </c>
      <c r="G1576" s="96">
        <f t="shared" si="121"/>
        <v>0</v>
      </c>
      <c r="H1576" s="96">
        <f t="shared" si="122"/>
        <v>0</v>
      </c>
      <c r="I1576" s="97">
        <v>0</v>
      </c>
      <c r="J1576" s="120"/>
    </row>
    <row r="1577" spans="2:10">
      <c r="B1577" s="109" t="s">
        <v>1542</v>
      </c>
      <c r="C1577" s="76">
        <v>710286</v>
      </c>
      <c r="D1577" s="89" t="s">
        <v>1628</v>
      </c>
      <c r="E1577" s="90" t="s">
        <v>108</v>
      </c>
      <c r="F1577" s="67" t="s">
        <v>109</v>
      </c>
      <c r="G1577" s="96">
        <f t="shared" si="121"/>
        <v>0</v>
      </c>
      <c r="H1577" s="96">
        <f t="shared" si="122"/>
        <v>0</v>
      </c>
      <c r="I1577" s="97">
        <v>0</v>
      </c>
      <c r="J1577" s="120"/>
    </row>
    <row r="1578" spans="2:10">
      <c r="B1578" s="109" t="s">
        <v>1542</v>
      </c>
      <c r="C1578" s="76">
        <v>710287</v>
      </c>
      <c r="D1578" s="89" t="s">
        <v>1629</v>
      </c>
      <c r="E1578" s="90" t="s">
        <v>108</v>
      </c>
      <c r="F1578" s="67" t="s">
        <v>109</v>
      </c>
      <c r="G1578" s="96">
        <f t="shared" si="121"/>
        <v>0</v>
      </c>
      <c r="H1578" s="96">
        <f t="shared" si="122"/>
        <v>0</v>
      </c>
      <c r="I1578" s="97">
        <v>0</v>
      </c>
      <c r="J1578" s="120"/>
    </row>
    <row r="1579" spans="2:10">
      <c r="B1579" s="109" t="s">
        <v>1542</v>
      </c>
      <c r="C1579" s="76">
        <v>710288</v>
      </c>
      <c r="D1579" s="89" t="s">
        <v>1630</v>
      </c>
      <c r="E1579" s="90" t="s">
        <v>108</v>
      </c>
      <c r="F1579" s="67" t="s">
        <v>109</v>
      </c>
      <c r="G1579" s="96">
        <f t="shared" si="121"/>
        <v>0</v>
      </c>
      <c r="H1579" s="96">
        <f t="shared" si="122"/>
        <v>0</v>
      </c>
      <c r="I1579" s="97">
        <v>0</v>
      </c>
      <c r="J1579" s="120"/>
    </row>
    <row r="1580" spans="2:10">
      <c r="B1580" s="109" t="s">
        <v>1542</v>
      </c>
      <c r="C1580" s="76">
        <v>710289</v>
      </c>
      <c r="D1580" s="89" t="s">
        <v>1631</v>
      </c>
      <c r="E1580" s="90" t="s">
        <v>108</v>
      </c>
      <c r="F1580" s="67" t="s">
        <v>109</v>
      </c>
      <c r="G1580" s="96">
        <f t="shared" si="121"/>
        <v>0</v>
      </c>
      <c r="H1580" s="96">
        <f t="shared" si="122"/>
        <v>0</v>
      </c>
      <c r="I1580" s="97">
        <v>0</v>
      </c>
      <c r="J1580" s="120"/>
    </row>
    <row r="1581" spans="2:10">
      <c r="B1581" s="109" t="s">
        <v>1542</v>
      </c>
      <c r="C1581" s="76">
        <v>710290</v>
      </c>
      <c r="D1581" s="89" t="s">
        <v>1632</v>
      </c>
      <c r="E1581" s="90" t="s">
        <v>108</v>
      </c>
      <c r="F1581" s="67" t="s">
        <v>109</v>
      </c>
      <c r="G1581" s="96">
        <f t="shared" si="121"/>
        <v>0</v>
      </c>
      <c r="H1581" s="96">
        <f t="shared" si="122"/>
        <v>0</v>
      </c>
      <c r="I1581" s="97">
        <v>0</v>
      </c>
      <c r="J1581" s="120"/>
    </row>
    <row r="1582" spans="2:10">
      <c r="B1582" s="109" t="s">
        <v>1542</v>
      </c>
      <c r="C1582" s="76">
        <v>710291</v>
      </c>
      <c r="D1582" s="89" t="s">
        <v>1633</v>
      </c>
      <c r="E1582" s="90" t="s">
        <v>108</v>
      </c>
      <c r="F1582" s="67" t="s">
        <v>109</v>
      </c>
      <c r="G1582" s="96">
        <f t="shared" si="121"/>
        <v>0</v>
      </c>
      <c r="H1582" s="96">
        <f t="shared" si="122"/>
        <v>0</v>
      </c>
      <c r="I1582" s="97">
        <v>0</v>
      </c>
      <c r="J1582" s="120"/>
    </row>
    <row r="1583" spans="2:10">
      <c r="B1583" s="109" t="s">
        <v>1542</v>
      </c>
      <c r="C1583" s="76">
        <v>710292</v>
      </c>
      <c r="D1583" s="89" t="s">
        <v>1634</v>
      </c>
      <c r="E1583" s="90" t="s">
        <v>108</v>
      </c>
      <c r="F1583" s="67" t="s">
        <v>109</v>
      </c>
      <c r="G1583" s="96">
        <f t="shared" si="121"/>
        <v>0</v>
      </c>
      <c r="H1583" s="96">
        <f t="shared" si="122"/>
        <v>0</v>
      </c>
      <c r="I1583" s="97">
        <v>0</v>
      </c>
      <c r="J1583" s="120"/>
    </row>
    <row r="1584" spans="2:10">
      <c r="B1584" s="109" t="s">
        <v>1542</v>
      </c>
      <c r="C1584" s="76">
        <v>710293</v>
      </c>
      <c r="D1584" s="89" t="s">
        <v>1635</v>
      </c>
      <c r="E1584" s="90" t="s">
        <v>108</v>
      </c>
      <c r="F1584" s="67" t="s">
        <v>109</v>
      </c>
      <c r="G1584" s="96">
        <f t="shared" si="121"/>
        <v>0</v>
      </c>
      <c r="H1584" s="96">
        <f t="shared" si="122"/>
        <v>0</v>
      </c>
      <c r="I1584" s="97">
        <v>0</v>
      </c>
      <c r="J1584" s="120"/>
    </row>
    <row r="1585" spans="2:10">
      <c r="B1585" s="109" t="s">
        <v>1542</v>
      </c>
      <c r="C1585" s="76">
        <v>710299</v>
      </c>
      <c r="D1585" s="89" t="s">
        <v>1636</v>
      </c>
      <c r="E1585" s="90" t="s">
        <v>108</v>
      </c>
      <c r="F1585" s="67" t="s">
        <v>109</v>
      </c>
      <c r="G1585" s="96">
        <f t="shared" si="121"/>
        <v>0</v>
      </c>
      <c r="H1585" s="96">
        <f t="shared" si="122"/>
        <v>0</v>
      </c>
      <c r="I1585" s="97">
        <v>0</v>
      </c>
      <c r="J1585" s="120"/>
    </row>
    <row r="1586" spans="2:10">
      <c r="B1586" s="109" t="s">
        <v>1542</v>
      </c>
      <c r="C1586" s="76">
        <v>710301</v>
      </c>
      <c r="D1586" s="89" t="s">
        <v>1637</v>
      </c>
      <c r="E1586" s="90" t="s">
        <v>108</v>
      </c>
      <c r="F1586" s="67" t="s">
        <v>109</v>
      </c>
      <c r="G1586" s="96">
        <f t="shared" si="121"/>
        <v>0</v>
      </c>
      <c r="H1586" s="96">
        <f t="shared" si="122"/>
        <v>0</v>
      </c>
      <c r="I1586" s="97">
        <v>0</v>
      </c>
      <c r="J1586" s="120"/>
    </row>
    <row r="1587" spans="2:10">
      <c r="B1587" s="109" t="s">
        <v>1542</v>
      </c>
      <c r="C1587" s="76">
        <v>710302</v>
      </c>
      <c r="D1587" s="89" t="s">
        <v>1638</v>
      </c>
      <c r="E1587" s="90" t="s">
        <v>108</v>
      </c>
      <c r="F1587" s="67" t="s">
        <v>109</v>
      </c>
      <c r="G1587" s="96">
        <f t="shared" si="121"/>
        <v>0</v>
      </c>
      <c r="H1587" s="96">
        <f t="shared" si="122"/>
        <v>0</v>
      </c>
      <c r="I1587" s="97">
        <v>0</v>
      </c>
      <c r="J1587" s="120"/>
    </row>
    <row r="1588" spans="2:10">
      <c r="B1588" s="109" t="s">
        <v>1542</v>
      </c>
      <c r="C1588" s="76">
        <v>710303</v>
      </c>
      <c r="D1588" s="89" t="s">
        <v>1639</v>
      </c>
      <c r="E1588" s="90" t="s">
        <v>108</v>
      </c>
      <c r="F1588" s="67" t="s">
        <v>109</v>
      </c>
      <c r="G1588" s="96">
        <f t="shared" si="121"/>
        <v>211.76264010517556</v>
      </c>
      <c r="H1588" s="96">
        <f t="shared" si="122"/>
        <v>139.9504885664517</v>
      </c>
      <c r="I1588" s="97">
        <v>351.71312867162726</v>
      </c>
      <c r="J1588" s="120"/>
    </row>
    <row r="1589" spans="2:10">
      <c r="B1589" s="109" t="s">
        <v>1542</v>
      </c>
      <c r="C1589" s="76">
        <v>710304</v>
      </c>
      <c r="D1589" s="89" t="s">
        <v>1640</v>
      </c>
      <c r="E1589" s="90" t="s">
        <v>108</v>
      </c>
      <c r="F1589" s="67" t="s">
        <v>109</v>
      </c>
      <c r="G1589" s="96">
        <f t="shared" si="121"/>
        <v>0</v>
      </c>
      <c r="H1589" s="96">
        <f t="shared" si="122"/>
        <v>0</v>
      </c>
      <c r="I1589" s="97">
        <v>0</v>
      </c>
      <c r="J1589" s="120"/>
    </row>
    <row r="1590" spans="2:10">
      <c r="B1590" s="109" t="s">
        <v>1542</v>
      </c>
      <c r="C1590" s="76">
        <v>710305</v>
      </c>
      <c r="D1590" s="89" t="s">
        <v>1641</v>
      </c>
      <c r="E1590" s="90" t="s">
        <v>108</v>
      </c>
      <c r="F1590" s="67" t="s">
        <v>109</v>
      </c>
      <c r="G1590" s="96">
        <f t="shared" si="121"/>
        <v>3.7570359663485959</v>
      </c>
      <c r="H1590" s="96">
        <f t="shared" si="122"/>
        <v>2.4829640336514025</v>
      </c>
      <c r="I1590" s="97">
        <v>6.2399999999999984</v>
      </c>
      <c r="J1590" s="120"/>
    </row>
    <row r="1591" spans="2:10">
      <c r="B1591" s="109" t="s">
        <v>1542</v>
      </c>
      <c r="C1591" s="76">
        <v>710306</v>
      </c>
      <c r="D1591" s="89" t="s">
        <v>1642</v>
      </c>
      <c r="E1591" s="90" t="s">
        <v>108</v>
      </c>
      <c r="F1591" s="67" t="s">
        <v>109</v>
      </c>
      <c r="G1591" s="96">
        <f t="shared" si="121"/>
        <v>1164.428272147253</v>
      </c>
      <c r="H1591" s="96">
        <f t="shared" si="122"/>
        <v>769.55172785274681</v>
      </c>
      <c r="I1591" s="97">
        <v>1933.98</v>
      </c>
      <c r="J1591" s="120"/>
    </row>
    <row r="1592" spans="2:10">
      <c r="B1592" s="109" t="s">
        <v>1542</v>
      </c>
      <c r="C1592" s="76">
        <v>710307</v>
      </c>
      <c r="D1592" s="89" t="s">
        <v>1643</v>
      </c>
      <c r="E1592" s="90" t="s">
        <v>108</v>
      </c>
      <c r="F1592" s="67" t="s">
        <v>109</v>
      </c>
      <c r="G1592" s="96">
        <f t="shared" si="121"/>
        <v>0</v>
      </c>
      <c r="H1592" s="96">
        <f t="shared" si="122"/>
        <v>0</v>
      </c>
      <c r="I1592" s="97">
        <v>0</v>
      </c>
      <c r="J1592" s="120"/>
    </row>
    <row r="1593" spans="2:10">
      <c r="B1593" s="109" t="s">
        <v>1542</v>
      </c>
      <c r="C1593" s="76">
        <v>710308</v>
      </c>
      <c r="D1593" s="89" t="s">
        <v>1644</v>
      </c>
      <c r="E1593" s="90" t="s">
        <v>108</v>
      </c>
      <c r="F1593" s="67" t="s">
        <v>109</v>
      </c>
      <c r="G1593" s="96">
        <f t="shared" si="121"/>
        <v>2295.6679221928175</v>
      </c>
      <c r="H1593" s="96">
        <f t="shared" si="122"/>
        <v>1517.1696345382104</v>
      </c>
      <c r="I1593" s="97">
        <v>3812.8375567310281</v>
      </c>
      <c r="J1593" s="120"/>
    </row>
    <row r="1594" spans="2:10">
      <c r="B1594" s="109" t="s">
        <v>1542</v>
      </c>
      <c r="C1594" s="76">
        <v>710309</v>
      </c>
      <c r="D1594" s="89" t="s">
        <v>1645</v>
      </c>
      <c r="E1594" s="90" t="s">
        <v>108</v>
      </c>
      <c r="F1594" s="67" t="s">
        <v>109</v>
      </c>
      <c r="G1594" s="96">
        <f t="shared" si="121"/>
        <v>1378.2481732256788</v>
      </c>
      <c r="H1594" s="96">
        <f t="shared" si="122"/>
        <v>910.86182677432089</v>
      </c>
      <c r="I1594" s="97">
        <v>2289.1099999999997</v>
      </c>
      <c r="J1594" s="120"/>
    </row>
    <row r="1595" spans="2:10">
      <c r="B1595" s="109" t="s">
        <v>1542</v>
      </c>
      <c r="C1595" s="76">
        <v>710310</v>
      </c>
      <c r="D1595" s="89" t="s">
        <v>1646</v>
      </c>
      <c r="E1595" s="90" t="s">
        <v>108</v>
      </c>
      <c r="F1595" s="67" t="s">
        <v>109</v>
      </c>
      <c r="G1595" s="96">
        <f t="shared" si="121"/>
        <v>422.48284513554091</v>
      </c>
      <c r="H1595" s="96">
        <f t="shared" si="122"/>
        <v>279.2120487272789</v>
      </c>
      <c r="I1595" s="97">
        <v>701.69489386281987</v>
      </c>
      <c r="J1595" s="120"/>
    </row>
    <row r="1596" spans="2:10">
      <c r="B1596" s="109" t="s">
        <v>1542</v>
      </c>
      <c r="C1596" s="76">
        <v>710311</v>
      </c>
      <c r="D1596" s="89" t="s">
        <v>1647</v>
      </c>
      <c r="E1596" s="90" t="s">
        <v>108</v>
      </c>
      <c r="F1596" s="67" t="s">
        <v>109</v>
      </c>
      <c r="G1596" s="96">
        <f t="shared" si="121"/>
        <v>1755.2281987465412</v>
      </c>
      <c r="H1596" s="96">
        <f t="shared" si="122"/>
        <v>1160.0018012534581</v>
      </c>
      <c r="I1596" s="97">
        <v>2915.2299999999996</v>
      </c>
      <c r="J1596" s="120"/>
    </row>
    <row r="1597" spans="2:10">
      <c r="B1597" s="109" t="s">
        <v>1542</v>
      </c>
      <c r="C1597" s="76">
        <v>710401</v>
      </c>
      <c r="D1597" s="89" t="s">
        <v>1648</v>
      </c>
      <c r="E1597" s="90" t="s">
        <v>108</v>
      </c>
      <c r="F1597" s="67" t="s">
        <v>109</v>
      </c>
      <c r="G1597" s="96">
        <f t="shared" si="121"/>
        <v>29965.33365693079</v>
      </c>
      <c r="H1597" s="96">
        <f t="shared" si="122"/>
        <v>19803.602199431152</v>
      </c>
      <c r="I1597" s="97">
        <v>49768.935856361946</v>
      </c>
      <c r="J1597" s="120"/>
    </row>
    <row r="1598" spans="2:10">
      <c r="B1598" s="109" t="s">
        <v>1542</v>
      </c>
      <c r="C1598" s="76">
        <v>710501</v>
      </c>
      <c r="D1598" s="89" t="s">
        <v>1649</v>
      </c>
      <c r="E1598" s="90" t="s">
        <v>108</v>
      </c>
      <c r="F1598" s="67" t="s">
        <v>109</v>
      </c>
      <c r="G1598" s="96">
        <f t="shared" si="121"/>
        <v>831.82137089279365</v>
      </c>
      <c r="H1598" s="96">
        <f t="shared" si="122"/>
        <v>549.73723031901739</v>
      </c>
      <c r="I1598" s="97">
        <v>1381.558601211811</v>
      </c>
      <c r="J1598" s="120"/>
    </row>
    <row r="1599" spans="2:10">
      <c r="B1599" s="109" t="s">
        <v>1542</v>
      </c>
      <c r="C1599" s="76">
        <v>710502</v>
      </c>
      <c r="D1599" s="89" t="s">
        <v>1650</v>
      </c>
      <c r="E1599" s="90" t="s">
        <v>108</v>
      </c>
      <c r="F1599" s="67" t="s">
        <v>109</v>
      </c>
      <c r="G1599" s="96">
        <f t="shared" si="121"/>
        <v>3.1027661368777313E-4</v>
      </c>
      <c r="H1599" s="96">
        <f t="shared" si="122"/>
        <v>2.0505677325698756E-4</v>
      </c>
      <c r="I1599" s="97">
        <v>5.1533338694476072E-4</v>
      </c>
      <c r="J1599" s="120"/>
    </row>
    <row r="1600" spans="2:10">
      <c r="B1600" s="109" t="s">
        <v>1542</v>
      </c>
      <c r="C1600" s="76">
        <v>710503</v>
      </c>
      <c r="D1600" s="89" t="s">
        <v>1651</v>
      </c>
      <c r="E1600" s="90" t="s">
        <v>108</v>
      </c>
      <c r="F1600" s="67" t="s">
        <v>109</v>
      </c>
      <c r="G1600" s="96">
        <f t="shared" si="121"/>
        <v>0</v>
      </c>
      <c r="H1600" s="96">
        <f t="shared" si="122"/>
        <v>0</v>
      </c>
      <c r="I1600" s="97">
        <v>0</v>
      </c>
      <c r="J1600" s="120"/>
    </row>
    <row r="1601" spans="2:10">
      <c r="B1601" s="109" t="s">
        <v>1542</v>
      </c>
      <c r="C1601" s="76">
        <v>710504</v>
      </c>
      <c r="D1601" s="89" t="s">
        <v>1652</v>
      </c>
      <c r="E1601" s="90" t="s">
        <v>108</v>
      </c>
      <c r="F1601" s="67" t="s">
        <v>109</v>
      </c>
      <c r="G1601" s="96">
        <f t="shared" si="121"/>
        <v>534.20039526058952</v>
      </c>
      <c r="H1601" s="96">
        <f t="shared" si="122"/>
        <v>353.04436265046309</v>
      </c>
      <c r="I1601" s="97">
        <v>887.2447579110526</v>
      </c>
      <c r="J1601" s="120"/>
    </row>
    <row r="1602" spans="2:10">
      <c r="B1602" s="109" t="s">
        <v>1542</v>
      </c>
      <c r="C1602" s="76">
        <v>710601</v>
      </c>
      <c r="D1602" s="89" t="s">
        <v>1653</v>
      </c>
      <c r="E1602" s="90" t="s">
        <v>108</v>
      </c>
      <c r="F1602" s="67" t="s">
        <v>109</v>
      </c>
      <c r="G1602" s="96">
        <f t="shared" si="121"/>
        <v>0</v>
      </c>
      <c r="H1602" s="96">
        <f t="shared" si="122"/>
        <v>0</v>
      </c>
      <c r="I1602" s="97">
        <v>0</v>
      </c>
      <c r="J1602" s="120"/>
    </row>
    <row r="1603" spans="2:10">
      <c r="B1603" s="109" t="s">
        <v>1542</v>
      </c>
      <c r="C1603" s="76">
        <v>710602</v>
      </c>
      <c r="D1603" s="89" t="s">
        <v>1654</v>
      </c>
      <c r="E1603" s="90" t="s">
        <v>108</v>
      </c>
      <c r="F1603" s="67" t="s">
        <v>109</v>
      </c>
      <c r="G1603" s="96">
        <f t="shared" si="121"/>
        <v>1.2798182951768013E-2</v>
      </c>
      <c r="H1603" s="96">
        <f t="shared" si="122"/>
        <v>8.4581111945581135E-3</v>
      </c>
      <c r="I1603" s="97">
        <v>2.1256294146326127E-2</v>
      </c>
      <c r="J1603" s="120"/>
    </row>
    <row r="1604" spans="2:10">
      <c r="B1604" s="109" t="s">
        <v>1542</v>
      </c>
      <c r="C1604" s="76">
        <v>710603</v>
      </c>
      <c r="D1604" s="89" t="s">
        <v>1655</v>
      </c>
      <c r="E1604" s="90" t="s">
        <v>108</v>
      </c>
      <c r="F1604" s="67" t="s">
        <v>109</v>
      </c>
      <c r="G1604" s="96">
        <f t="shared" si="121"/>
        <v>0</v>
      </c>
      <c r="H1604" s="96">
        <f t="shared" si="122"/>
        <v>0</v>
      </c>
      <c r="I1604" s="97">
        <v>0</v>
      </c>
      <c r="J1604" s="120"/>
    </row>
    <row r="1605" spans="2:10">
      <c r="B1605" s="109" t="s">
        <v>1542</v>
      </c>
      <c r="C1605" s="76">
        <v>710801</v>
      </c>
      <c r="D1605" s="89" t="s">
        <v>1656</v>
      </c>
      <c r="E1605" s="90" t="s">
        <v>108</v>
      </c>
      <c r="F1605" s="67" t="s">
        <v>109</v>
      </c>
      <c r="G1605" s="96">
        <f t="shared" si="121"/>
        <v>0</v>
      </c>
      <c r="H1605" s="96">
        <f t="shared" si="122"/>
        <v>0</v>
      </c>
      <c r="I1605" s="97">
        <v>0</v>
      </c>
      <c r="J1605" s="120"/>
    </row>
    <row r="1606" spans="2:10">
      <c r="B1606" s="109" t="s">
        <v>1657</v>
      </c>
      <c r="C1606" s="76">
        <v>710901</v>
      </c>
      <c r="D1606" s="89" t="s">
        <v>1658</v>
      </c>
      <c r="E1606" s="90" t="s">
        <v>108</v>
      </c>
      <c r="F1606" s="67" t="s">
        <v>109</v>
      </c>
      <c r="G1606" s="96">
        <f t="shared" si="121"/>
        <v>-2796.2462686466033</v>
      </c>
      <c r="H1606" s="96">
        <f t="shared" si="122"/>
        <v>-1847.993731353396</v>
      </c>
      <c r="I1606" s="97">
        <v>-4644.24</v>
      </c>
    </row>
    <row r="1607" spans="2:10">
      <c r="B1607" s="106" t="s">
        <v>1659</v>
      </c>
      <c r="C1607" s="76">
        <v>720001</v>
      </c>
      <c r="D1607" s="89" t="s">
        <v>1660</v>
      </c>
      <c r="E1607" s="90" t="s">
        <v>108</v>
      </c>
      <c r="F1607" s="67" t="s">
        <v>109</v>
      </c>
      <c r="G1607" s="96">
        <f t="shared" si="121"/>
        <v>0</v>
      </c>
      <c r="H1607" s="96">
        <f t="shared" si="122"/>
        <v>0</v>
      </c>
      <c r="I1607" s="97">
        <v>0</v>
      </c>
    </row>
    <row r="1608" spans="2:10">
      <c r="B1608" s="106" t="s">
        <v>1659</v>
      </c>
      <c r="C1608" s="76">
        <v>720002</v>
      </c>
      <c r="D1608" s="89" t="s">
        <v>1661</v>
      </c>
      <c r="E1608" s="90" t="s">
        <v>108</v>
      </c>
      <c r="F1608" s="67" t="s">
        <v>109</v>
      </c>
      <c r="G1608" s="96">
        <f t="shared" si="121"/>
        <v>0</v>
      </c>
      <c r="H1608" s="96">
        <f t="shared" si="122"/>
        <v>0</v>
      </c>
      <c r="I1608" s="97">
        <v>0</v>
      </c>
    </row>
    <row r="1609" spans="2:10">
      <c r="B1609" s="106" t="s">
        <v>1659</v>
      </c>
      <c r="C1609" s="76">
        <v>720003</v>
      </c>
      <c r="D1609" s="89" t="s">
        <v>1662</v>
      </c>
      <c r="E1609" s="90" t="s">
        <v>3</v>
      </c>
      <c r="F1609" s="67" t="s">
        <v>2</v>
      </c>
      <c r="G1609" s="96">
        <f t="shared" si="121"/>
        <v>0</v>
      </c>
      <c r="H1609" s="96">
        <f t="shared" si="122"/>
        <v>0</v>
      </c>
      <c r="I1609" s="97">
        <v>0</v>
      </c>
    </row>
    <row r="1610" spans="2:10">
      <c r="B1610" s="106" t="s">
        <v>1659</v>
      </c>
      <c r="C1610" s="76">
        <v>720004</v>
      </c>
      <c r="D1610" s="89" t="s">
        <v>1663</v>
      </c>
      <c r="E1610" s="90" t="s">
        <v>3</v>
      </c>
      <c r="F1610" s="67" t="s">
        <v>2</v>
      </c>
      <c r="G1610" s="96">
        <f t="shared" si="121"/>
        <v>0</v>
      </c>
      <c r="H1610" s="96">
        <f t="shared" si="122"/>
        <v>0</v>
      </c>
      <c r="I1610" s="97">
        <v>0</v>
      </c>
    </row>
    <row r="1611" spans="2:10">
      <c r="B1611" s="106" t="s">
        <v>1659</v>
      </c>
      <c r="C1611" s="76">
        <v>720005</v>
      </c>
      <c r="D1611" s="89" t="s">
        <v>1664</v>
      </c>
      <c r="E1611" s="90" t="s">
        <v>3</v>
      </c>
      <c r="F1611" s="67" t="s">
        <v>2</v>
      </c>
      <c r="G1611" s="96">
        <f t="shared" si="121"/>
        <v>0</v>
      </c>
      <c r="H1611" s="96">
        <f t="shared" si="122"/>
        <v>0</v>
      </c>
      <c r="I1611" s="97">
        <v>0</v>
      </c>
    </row>
    <row r="1612" spans="2:10">
      <c r="B1612" s="106" t="s">
        <v>1659</v>
      </c>
      <c r="C1612" s="76">
        <v>720006</v>
      </c>
      <c r="D1612" s="89" t="s">
        <v>1665</v>
      </c>
      <c r="E1612" s="90" t="s">
        <v>3</v>
      </c>
      <c r="F1612" s="67" t="s">
        <v>76</v>
      </c>
      <c r="G1612" s="96">
        <f t="shared" si="121"/>
        <v>0</v>
      </c>
      <c r="H1612" s="96">
        <f t="shared" si="122"/>
        <v>0</v>
      </c>
      <c r="I1612" s="97">
        <v>0</v>
      </c>
    </row>
    <row r="1613" spans="2:10">
      <c r="B1613" s="106" t="s">
        <v>1659</v>
      </c>
      <c r="C1613" s="76">
        <v>720007</v>
      </c>
      <c r="D1613" s="89" t="s">
        <v>1666</v>
      </c>
      <c r="E1613" s="90" t="s">
        <v>3</v>
      </c>
      <c r="F1613" s="67" t="s">
        <v>76</v>
      </c>
      <c r="G1613" s="96">
        <f t="shared" si="121"/>
        <v>0</v>
      </c>
      <c r="H1613" s="96">
        <f t="shared" si="122"/>
        <v>0</v>
      </c>
      <c r="I1613" s="97">
        <v>0</v>
      </c>
    </row>
    <row r="1614" spans="2:10">
      <c r="B1614" s="106" t="s">
        <v>1659</v>
      </c>
      <c r="C1614" s="76">
        <v>720008</v>
      </c>
      <c r="D1614" s="89" t="s">
        <v>1667</v>
      </c>
      <c r="E1614" s="90" t="s">
        <v>3</v>
      </c>
      <c r="F1614" s="67" t="s">
        <v>76</v>
      </c>
      <c r="G1614" s="96">
        <f t="shared" si="121"/>
        <v>0</v>
      </c>
      <c r="H1614" s="96">
        <f t="shared" si="122"/>
        <v>0</v>
      </c>
      <c r="I1614" s="97">
        <v>0</v>
      </c>
    </row>
    <row r="1615" spans="2:10">
      <c r="B1615" s="106" t="s">
        <v>1659</v>
      </c>
      <c r="C1615" s="76">
        <v>720009</v>
      </c>
      <c r="D1615" s="89" t="s">
        <v>1668</v>
      </c>
      <c r="E1615" s="90" t="s">
        <v>3</v>
      </c>
      <c r="F1615" s="67" t="s">
        <v>76</v>
      </c>
      <c r="G1615" s="96">
        <f t="shared" si="121"/>
        <v>0</v>
      </c>
      <c r="H1615" s="96">
        <f t="shared" si="122"/>
        <v>0</v>
      </c>
      <c r="I1615" s="97">
        <v>0</v>
      </c>
    </row>
    <row r="1616" spans="2:10">
      <c r="B1616" s="106" t="s">
        <v>1659</v>
      </c>
      <c r="C1616" s="76">
        <v>720010</v>
      </c>
      <c r="D1616" s="89" t="s">
        <v>1669</v>
      </c>
      <c r="E1616" s="90" t="s">
        <v>3</v>
      </c>
      <c r="F1616" s="67" t="s">
        <v>76</v>
      </c>
      <c r="G1616" s="96">
        <f t="shared" si="121"/>
        <v>0</v>
      </c>
      <c r="H1616" s="96">
        <f t="shared" si="122"/>
        <v>0</v>
      </c>
      <c r="I1616" s="97">
        <v>0</v>
      </c>
    </row>
    <row r="1617" spans="2:9">
      <c r="B1617" s="106" t="s">
        <v>1659</v>
      </c>
      <c r="C1617" s="76">
        <v>720011</v>
      </c>
      <c r="D1617" s="89" t="s">
        <v>1670</v>
      </c>
      <c r="E1617" s="90" t="s">
        <v>3</v>
      </c>
      <c r="F1617" s="67" t="s">
        <v>2</v>
      </c>
      <c r="G1617" s="96">
        <f t="shared" si="121"/>
        <v>-73627.559999999969</v>
      </c>
      <c r="H1617" s="96">
        <f t="shared" si="122"/>
        <v>0</v>
      </c>
      <c r="I1617" s="97">
        <v>-73627.559999999969</v>
      </c>
    </row>
    <row r="1618" spans="2:9">
      <c r="B1618" s="106" t="s">
        <v>1659</v>
      </c>
      <c r="C1618" s="76">
        <v>720012</v>
      </c>
      <c r="D1618" s="89" t="s">
        <v>1671</v>
      </c>
      <c r="E1618" s="90" t="s">
        <v>3</v>
      </c>
      <c r="F1618" s="67" t="s">
        <v>76</v>
      </c>
      <c r="G1618" s="96">
        <f t="shared" si="121"/>
        <v>0</v>
      </c>
      <c r="H1618" s="96">
        <f t="shared" si="122"/>
        <v>0</v>
      </c>
      <c r="I1618" s="97">
        <v>0</v>
      </c>
    </row>
    <row r="1619" spans="2:9">
      <c r="B1619" s="106" t="s">
        <v>1659</v>
      </c>
      <c r="C1619" s="76">
        <v>720013</v>
      </c>
      <c r="D1619" s="89" t="s">
        <v>1672</v>
      </c>
      <c r="E1619" s="90" t="s">
        <v>3</v>
      </c>
      <c r="F1619" s="67" t="s">
        <v>2</v>
      </c>
      <c r="G1619" s="96">
        <f t="shared" si="121"/>
        <v>0</v>
      </c>
      <c r="H1619" s="96">
        <f t="shared" si="122"/>
        <v>0</v>
      </c>
      <c r="I1619" s="97">
        <v>0</v>
      </c>
    </row>
    <row r="1620" spans="2:9">
      <c r="B1620" s="106" t="s">
        <v>1659</v>
      </c>
      <c r="C1620" s="76">
        <v>720014</v>
      </c>
      <c r="D1620" s="89" t="s">
        <v>1673</v>
      </c>
      <c r="E1620" s="90" t="s">
        <v>3</v>
      </c>
      <c r="F1620" s="67" t="s">
        <v>76</v>
      </c>
      <c r="G1620" s="96">
        <f t="shared" ref="G1620:G1683" si="123">IF(E1620="Actual",IF(F1620=G$6,$I1620,0),VLOOKUP($E1620,$F$1755:$L$1761,5,FALSE)*$I1620)</f>
        <v>0</v>
      </c>
      <c r="H1620" s="96">
        <f t="shared" ref="H1620:H1683" si="124">IF(E1620="Actual",IF(F1620=H$6,$I1620,0),VLOOKUP($E1620,$F$1755:$L$1761,6,FALSE)*$I1620)</f>
        <v>0</v>
      </c>
      <c r="I1620" s="97">
        <v>0</v>
      </c>
    </row>
    <row r="1621" spans="2:9">
      <c r="B1621" s="106" t="s">
        <v>1659</v>
      </c>
      <c r="C1621" s="76">
        <v>720015</v>
      </c>
      <c r="D1621" s="89" t="s">
        <v>1674</v>
      </c>
      <c r="E1621" s="90" t="s">
        <v>3</v>
      </c>
      <c r="F1621" s="67" t="s">
        <v>76</v>
      </c>
      <c r="G1621" s="96">
        <f t="shared" si="123"/>
        <v>0</v>
      </c>
      <c r="H1621" s="96">
        <f t="shared" si="124"/>
        <v>0</v>
      </c>
      <c r="I1621" s="97">
        <v>0</v>
      </c>
    </row>
    <row r="1622" spans="2:9">
      <c r="B1622" s="106" t="s">
        <v>1659</v>
      </c>
      <c r="C1622" s="76">
        <v>720016</v>
      </c>
      <c r="D1622" s="89" t="s">
        <v>1675</v>
      </c>
      <c r="E1622" s="90" t="s">
        <v>3</v>
      </c>
      <c r="F1622" s="67" t="s">
        <v>76</v>
      </c>
      <c r="G1622" s="96">
        <f t="shared" si="123"/>
        <v>0</v>
      </c>
      <c r="H1622" s="96">
        <f t="shared" si="124"/>
        <v>0</v>
      </c>
      <c r="I1622" s="97">
        <v>0</v>
      </c>
    </row>
    <row r="1623" spans="2:9">
      <c r="B1623" s="106" t="s">
        <v>1659</v>
      </c>
      <c r="C1623" s="76">
        <v>720017</v>
      </c>
      <c r="D1623" s="89" t="s">
        <v>1676</v>
      </c>
      <c r="E1623" s="90" t="s">
        <v>3</v>
      </c>
      <c r="F1623" s="67" t="s">
        <v>2</v>
      </c>
      <c r="G1623" s="96">
        <f t="shared" si="123"/>
        <v>0</v>
      </c>
      <c r="H1623" s="96">
        <f t="shared" si="124"/>
        <v>0</v>
      </c>
      <c r="I1623" s="97">
        <v>0</v>
      </c>
    </row>
    <row r="1624" spans="2:9">
      <c r="B1624" s="106" t="s">
        <v>1659</v>
      </c>
      <c r="C1624" s="76">
        <v>720018</v>
      </c>
      <c r="D1624" s="89" t="s">
        <v>1677</v>
      </c>
      <c r="E1624" s="90" t="s">
        <v>3</v>
      </c>
      <c r="F1624" s="67" t="s">
        <v>2</v>
      </c>
      <c r="G1624" s="96">
        <f t="shared" si="123"/>
        <v>0</v>
      </c>
      <c r="H1624" s="96">
        <f t="shared" si="124"/>
        <v>0</v>
      </c>
      <c r="I1624" s="97">
        <v>0</v>
      </c>
    </row>
    <row r="1625" spans="2:9">
      <c r="B1625" s="106" t="s">
        <v>1659</v>
      </c>
      <c r="C1625" s="76">
        <v>720019</v>
      </c>
      <c r="D1625" s="89" t="s">
        <v>1678</v>
      </c>
      <c r="E1625" s="90" t="s">
        <v>3</v>
      </c>
      <c r="F1625" s="67" t="s">
        <v>2</v>
      </c>
      <c r="G1625" s="96">
        <f t="shared" si="123"/>
        <v>0</v>
      </c>
      <c r="H1625" s="96">
        <f t="shared" si="124"/>
        <v>0</v>
      </c>
      <c r="I1625" s="97">
        <v>0</v>
      </c>
    </row>
    <row r="1626" spans="2:9">
      <c r="B1626" s="106" t="s">
        <v>1659</v>
      </c>
      <c r="C1626" s="76">
        <v>720020</v>
      </c>
      <c r="D1626" s="89" t="s">
        <v>1679</v>
      </c>
      <c r="E1626" s="90" t="s">
        <v>3</v>
      </c>
      <c r="F1626" s="67" t="s">
        <v>2</v>
      </c>
      <c r="G1626" s="96">
        <f t="shared" si="123"/>
        <v>0</v>
      </c>
      <c r="H1626" s="96">
        <f t="shared" si="124"/>
        <v>0</v>
      </c>
      <c r="I1626" s="97">
        <v>0</v>
      </c>
    </row>
    <row r="1627" spans="2:9">
      <c r="B1627" s="106" t="s">
        <v>1659</v>
      </c>
      <c r="C1627" s="76">
        <v>720021</v>
      </c>
      <c r="D1627" s="89" t="s">
        <v>1680</v>
      </c>
      <c r="E1627" s="90" t="s">
        <v>3</v>
      </c>
      <c r="F1627" s="67" t="s">
        <v>2</v>
      </c>
      <c r="G1627" s="96">
        <f t="shared" si="123"/>
        <v>0</v>
      </c>
      <c r="H1627" s="96">
        <f t="shared" si="124"/>
        <v>0</v>
      </c>
      <c r="I1627" s="97">
        <v>0</v>
      </c>
    </row>
    <row r="1628" spans="2:9">
      <c r="B1628" s="106" t="s">
        <v>1659</v>
      </c>
      <c r="C1628" s="76">
        <v>720022</v>
      </c>
      <c r="D1628" s="89" t="s">
        <v>1681</v>
      </c>
      <c r="E1628" s="90" t="s">
        <v>3</v>
      </c>
      <c r="F1628" s="67" t="s">
        <v>2</v>
      </c>
      <c r="G1628" s="96">
        <f t="shared" si="123"/>
        <v>0</v>
      </c>
      <c r="H1628" s="96">
        <f t="shared" si="124"/>
        <v>0</v>
      </c>
      <c r="I1628" s="97">
        <v>0</v>
      </c>
    </row>
    <row r="1629" spans="2:9">
      <c r="B1629" s="106" t="s">
        <v>1659</v>
      </c>
      <c r="C1629" s="76">
        <v>720023</v>
      </c>
      <c r="D1629" s="89" t="s">
        <v>1682</v>
      </c>
      <c r="E1629" s="90" t="s">
        <v>3</v>
      </c>
      <c r="F1629" s="67" t="s">
        <v>2</v>
      </c>
      <c r="G1629" s="96">
        <f t="shared" si="123"/>
        <v>0</v>
      </c>
      <c r="H1629" s="96">
        <f t="shared" si="124"/>
        <v>0</v>
      </c>
      <c r="I1629" s="97">
        <v>0</v>
      </c>
    </row>
    <row r="1630" spans="2:9">
      <c r="B1630" s="106" t="s">
        <v>1659</v>
      </c>
      <c r="C1630" s="76">
        <v>720024</v>
      </c>
      <c r="D1630" s="89" t="s">
        <v>1683</v>
      </c>
      <c r="E1630" s="90" t="s">
        <v>3</v>
      </c>
      <c r="F1630" s="67" t="s">
        <v>2</v>
      </c>
      <c r="G1630" s="96">
        <f t="shared" si="123"/>
        <v>0</v>
      </c>
      <c r="H1630" s="96">
        <f t="shared" si="124"/>
        <v>0</v>
      </c>
      <c r="I1630" s="97">
        <v>0</v>
      </c>
    </row>
    <row r="1631" spans="2:9">
      <c r="B1631" s="106" t="s">
        <v>1659</v>
      </c>
      <c r="C1631" s="76">
        <v>720025</v>
      </c>
      <c r="D1631" s="89" t="s">
        <v>1684</v>
      </c>
      <c r="E1631" s="90" t="s">
        <v>3</v>
      </c>
      <c r="F1631" s="67" t="s">
        <v>2</v>
      </c>
      <c r="G1631" s="96">
        <f t="shared" si="123"/>
        <v>0</v>
      </c>
      <c r="H1631" s="96">
        <f t="shared" si="124"/>
        <v>0</v>
      </c>
      <c r="I1631" s="97">
        <v>0</v>
      </c>
    </row>
    <row r="1632" spans="2:9">
      <c r="B1632" s="106" t="s">
        <v>1659</v>
      </c>
      <c r="C1632" s="76">
        <v>720026</v>
      </c>
      <c r="D1632" s="89" t="s">
        <v>1685</v>
      </c>
      <c r="E1632" s="90" t="s">
        <v>3</v>
      </c>
      <c r="F1632" s="67" t="s">
        <v>2</v>
      </c>
      <c r="G1632" s="96">
        <f t="shared" si="123"/>
        <v>0</v>
      </c>
      <c r="H1632" s="96">
        <f t="shared" si="124"/>
        <v>0</v>
      </c>
      <c r="I1632" s="97">
        <v>0</v>
      </c>
    </row>
    <row r="1633" spans="2:9">
      <c r="B1633" s="106" t="s">
        <v>1659</v>
      </c>
      <c r="C1633" s="76">
        <v>720027</v>
      </c>
      <c r="D1633" s="89" t="s">
        <v>1686</v>
      </c>
      <c r="E1633" s="90" t="s">
        <v>3</v>
      </c>
      <c r="F1633" s="67" t="s">
        <v>2</v>
      </c>
      <c r="G1633" s="96">
        <f t="shared" si="123"/>
        <v>0</v>
      </c>
      <c r="H1633" s="96">
        <f t="shared" si="124"/>
        <v>0</v>
      </c>
      <c r="I1633" s="97">
        <v>0</v>
      </c>
    </row>
    <row r="1634" spans="2:9">
      <c r="B1634" s="106" t="s">
        <v>1659</v>
      </c>
      <c r="C1634" s="76">
        <v>720028</v>
      </c>
      <c r="D1634" s="89" t="s">
        <v>1687</v>
      </c>
      <c r="E1634" s="90" t="s">
        <v>3</v>
      </c>
      <c r="F1634" s="67" t="s">
        <v>2</v>
      </c>
      <c r="G1634" s="96">
        <f t="shared" si="123"/>
        <v>0</v>
      </c>
      <c r="H1634" s="96">
        <f t="shared" si="124"/>
        <v>0</v>
      </c>
      <c r="I1634" s="97">
        <v>0</v>
      </c>
    </row>
    <row r="1635" spans="2:9">
      <c r="B1635" s="106" t="s">
        <v>1659</v>
      </c>
      <c r="C1635" s="76">
        <v>720029</v>
      </c>
      <c r="D1635" s="89" t="s">
        <v>1688</v>
      </c>
      <c r="E1635" s="90" t="s">
        <v>3</v>
      </c>
      <c r="F1635" s="67" t="s">
        <v>2</v>
      </c>
      <c r="G1635" s="96">
        <f t="shared" si="123"/>
        <v>0</v>
      </c>
      <c r="H1635" s="96">
        <f t="shared" si="124"/>
        <v>0</v>
      </c>
      <c r="I1635" s="97">
        <v>0</v>
      </c>
    </row>
    <row r="1636" spans="2:9">
      <c r="B1636" s="106" t="s">
        <v>1659</v>
      </c>
      <c r="C1636" s="76">
        <v>720030</v>
      </c>
      <c r="D1636" s="89" t="s">
        <v>1689</v>
      </c>
      <c r="E1636" s="90" t="s">
        <v>3</v>
      </c>
      <c r="F1636" s="67" t="s">
        <v>2</v>
      </c>
      <c r="G1636" s="96">
        <f t="shared" si="123"/>
        <v>0</v>
      </c>
      <c r="H1636" s="96">
        <f t="shared" si="124"/>
        <v>0</v>
      </c>
      <c r="I1636" s="97">
        <v>0</v>
      </c>
    </row>
    <row r="1637" spans="2:9">
      <c r="B1637" s="106" t="s">
        <v>1659</v>
      </c>
      <c r="C1637" s="76">
        <v>720031</v>
      </c>
      <c r="D1637" s="89" t="s">
        <v>1690</v>
      </c>
      <c r="E1637" s="90" t="s">
        <v>3</v>
      </c>
      <c r="F1637" s="67" t="s">
        <v>2</v>
      </c>
      <c r="G1637" s="96">
        <f t="shared" si="123"/>
        <v>0</v>
      </c>
      <c r="H1637" s="96">
        <f t="shared" si="124"/>
        <v>0</v>
      </c>
      <c r="I1637" s="97">
        <v>0</v>
      </c>
    </row>
    <row r="1638" spans="2:9">
      <c r="B1638" s="106" t="s">
        <v>1659</v>
      </c>
      <c r="C1638" s="76">
        <v>720032</v>
      </c>
      <c r="D1638" s="89" t="s">
        <v>1691</v>
      </c>
      <c r="E1638" s="90" t="s">
        <v>108</v>
      </c>
      <c r="F1638" s="67" t="s">
        <v>109</v>
      </c>
      <c r="G1638" s="96">
        <f t="shared" si="123"/>
        <v>0</v>
      </c>
      <c r="H1638" s="96">
        <f t="shared" si="124"/>
        <v>0</v>
      </c>
      <c r="I1638" s="97">
        <v>0</v>
      </c>
    </row>
    <row r="1639" spans="2:9">
      <c r="B1639" s="106" t="s">
        <v>1659</v>
      </c>
      <c r="C1639" s="76">
        <v>720033</v>
      </c>
      <c r="D1639" s="89" t="s">
        <v>1692</v>
      </c>
      <c r="E1639" s="90" t="s">
        <v>108</v>
      </c>
      <c r="F1639" s="67" t="s">
        <v>109</v>
      </c>
      <c r="G1639" s="96">
        <f t="shared" si="123"/>
        <v>0</v>
      </c>
      <c r="H1639" s="96">
        <f t="shared" si="124"/>
        <v>0</v>
      </c>
      <c r="I1639" s="97">
        <v>0</v>
      </c>
    </row>
    <row r="1640" spans="2:9">
      <c r="B1640" s="106" t="s">
        <v>1659</v>
      </c>
      <c r="C1640" s="76">
        <v>720034</v>
      </c>
      <c r="D1640" s="89" t="s">
        <v>1693</v>
      </c>
      <c r="E1640" s="90" t="s">
        <v>108</v>
      </c>
      <c r="F1640" s="67" t="s">
        <v>109</v>
      </c>
      <c r="G1640" s="96">
        <f t="shared" si="123"/>
        <v>0</v>
      </c>
      <c r="H1640" s="96">
        <f t="shared" si="124"/>
        <v>0</v>
      </c>
      <c r="I1640" s="97">
        <v>0</v>
      </c>
    </row>
    <row r="1641" spans="2:9">
      <c r="B1641" s="106" t="s">
        <v>1659</v>
      </c>
      <c r="C1641" s="76">
        <v>720035</v>
      </c>
      <c r="D1641" s="89" t="s">
        <v>1694</v>
      </c>
      <c r="E1641" s="90" t="s">
        <v>108</v>
      </c>
      <c r="F1641" s="67" t="s">
        <v>109</v>
      </c>
      <c r="G1641" s="96">
        <f t="shared" si="123"/>
        <v>-31299.288630116876</v>
      </c>
      <c r="H1641" s="96">
        <f t="shared" si="124"/>
        <v>-20685.191369883123</v>
      </c>
      <c r="I1641" s="97">
        <v>-51984.480000000003</v>
      </c>
    </row>
    <row r="1642" spans="2:9">
      <c r="B1642" s="106" t="s">
        <v>1659</v>
      </c>
      <c r="C1642" s="76">
        <v>720036</v>
      </c>
      <c r="D1642" s="89" t="s">
        <v>1695</v>
      </c>
      <c r="E1642" s="90" t="s">
        <v>108</v>
      </c>
      <c r="F1642" s="67" t="s">
        <v>109</v>
      </c>
      <c r="G1642" s="96">
        <f t="shared" si="123"/>
        <v>-5871.8137112528912</v>
      </c>
      <c r="H1642" s="96">
        <f t="shared" si="124"/>
        <v>-3880.5862887471044</v>
      </c>
      <c r="I1642" s="97">
        <v>-9752.399999999996</v>
      </c>
    </row>
    <row r="1643" spans="2:9">
      <c r="B1643" s="106" t="s">
        <v>1659</v>
      </c>
      <c r="C1643" s="76">
        <v>720037</v>
      </c>
      <c r="D1643" s="89" t="s">
        <v>1696</v>
      </c>
      <c r="E1643" s="90" t="s">
        <v>108</v>
      </c>
      <c r="F1643" s="67" t="s">
        <v>109</v>
      </c>
      <c r="G1643" s="96">
        <f t="shared" si="123"/>
        <v>0</v>
      </c>
      <c r="H1643" s="96">
        <f t="shared" si="124"/>
        <v>0</v>
      </c>
      <c r="I1643" s="97">
        <v>0</v>
      </c>
    </row>
    <row r="1644" spans="2:9">
      <c r="B1644" s="106" t="s">
        <v>1659</v>
      </c>
      <c r="C1644" s="76">
        <v>720038</v>
      </c>
      <c r="D1644" s="89" t="s">
        <v>1697</v>
      </c>
      <c r="E1644" s="90" t="s">
        <v>108</v>
      </c>
      <c r="F1644" s="67" t="s">
        <v>109</v>
      </c>
      <c r="G1644" s="96">
        <f t="shared" si="123"/>
        <v>0</v>
      </c>
      <c r="H1644" s="96">
        <f t="shared" si="124"/>
        <v>0</v>
      </c>
      <c r="I1644" s="97">
        <v>0</v>
      </c>
    </row>
    <row r="1645" spans="2:9">
      <c r="B1645" s="106" t="s">
        <v>1659</v>
      </c>
      <c r="C1645" s="76">
        <v>720039</v>
      </c>
      <c r="D1645" s="89" t="s">
        <v>1698</v>
      </c>
      <c r="E1645" s="90" t="s">
        <v>108</v>
      </c>
      <c r="F1645" s="67" t="s">
        <v>109</v>
      </c>
      <c r="G1645" s="96">
        <f t="shared" si="123"/>
        <v>0</v>
      </c>
      <c r="H1645" s="96">
        <f t="shared" si="124"/>
        <v>0</v>
      </c>
      <c r="I1645" s="97">
        <v>0</v>
      </c>
    </row>
    <row r="1646" spans="2:9">
      <c r="B1646" s="106" t="s">
        <v>1659</v>
      </c>
      <c r="C1646" s="76">
        <v>720040</v>
      </c>
      <c r="D1646" s="89" t="s">
        <v>1699</v>
      </c>
      <c r="E1646" s="90" t="s">
        <v>108</v>
      </c>
      <c r="F1646" s="67" t="s">
        <v>109</v>
      </c>
      <c r="G1646" s="96">
        <f t="shared" si="123"/>
        <v>-6.5025622494494959</v>
      </c>
      <c r="H1646" s="96">
        <f t="shared" si="124"/>
        <v>-4.2974377505505057</v>
      </c>
      <c r="I1646" s="97">
        <v>-10.800000000000002</v>
      </c>
    </row>
    <row r="1647" spans="2:9">
      <c r="B1647" s="106" t="s">
        <v>1659</v>
      </c>
      <c r="C1647" s="76">
        <v>720041</v>
      </c>
      <c r="D1647" s="89" t="s">
        <v>1700</v>
      </c>
      <c r="E1647" s="90" t="s">
        <v>108</v>
      </c>
      <c r="F1647" s="67" t="s">
        <v>109</v>
      </c>
      <c r="G1647" s="96">
        <f t="shared" si="123"/>
        <v>0</v>
      </c>
      <c r="H1647" s="96">
        <f t="shared" si="124"/>
        <v>0</v>
      </c>
      <c r="I1647" s="97">
        <v>0</v>
      </c>
    </row>
    <row r="1648" spans="2:9">
      <c r="B1648" s="106" t="s">
        <v>1659</v>
      </c>
      <c r="C1648" s="76">
        <v>720042</v>
      </c>
      <c r="D1648" s="89" t="s">
        <v>1701</v>
      </c>
      <c r="E1648" s="90" t="s">
        <v>3</v>
      </c>
      <c r="F1648" s="67" t="s">
        <v>76</v>
      </c>
      <c r="G1648" s="96">
        <f t="shared" si="123"/>
        <v>0</v>
      </c>
      <c r="H1648" s="96">
        <f t="shared" si="124"/>
        <v>0</v>
      </c>
      <c r="I1648" s="97">
        <v>0</v>
      </c>
    </row>
    <row r="1649" spans="2:9">
      <c r="B1649" s="106" t="s">
        <v>1659</v>
      </c>
      <c r="C1649" s="76">
        <v>720043</v>
      </c>
      <c r="D1649" s="89" t="s">
        <v>1702</v>
      </c>
      <c r="E1649" s="90" t="s">
        <v>3</v>
      </c>
      <c r="F1649" s="67" t="s">
        <v>76</v>
      </c>
      <c r="G1649" s="96">
        <f t="shared" si="123"/>
        <v>0</v>
      </c>
      <c r="H1649" s="96">
        <f t="shared" si="124"/>
        <v>0</v>
      </c>
      <c r="I1649" s="97">
        <v>0</v>
      </c>
    </row>
    <row r="1650" spans="2:9">
      <c r="B1650" s="106" t="s">
        <v>1659</v>
      </c>
      <c r="C1650" s="76">
        <v>720044</v>
      </c>
      <c r="D1650" s="89" t="s">
        <v>1703</v>
      </c>
      <c r="E1650" s="90" t="s">
        <v>3</v>
      </c>
      <c r="F1650" s="67" t="s">
        <v>76</v>
      </c>
      <c r="G1650" s="96">
        <f t="shared" si="123"/>
        <v>0</v>
      </c>
      <c r="H1650" s="96">
        <f t="shared" si="124"/>
        <v>0</v>
      </c>
      <c r="I1650" s="97">
        <v>0</v>
      </c>
    </row>
    <row r="1651" spans="2:9">
      <c r="B1651" s="106" t="s">
        <v>1659</v>
      </c>
      <c r="C1651" s="76">
        <v>720045</v>
      </c>
      <c r="D1651" s="89" t="s">
        <v>1704</v>
      </c>
      <c r="E1651" s="90" t="s">
        <v>3</v>
      </c>
      <c r="F1651" s="67" t="s">
        <v>76</v>
      </c>
      <c r="G1651" s="96">
        <f t="shared" si="123"/>
        <v>0</v>
      </c>
      <c r="H1651" s="96">
        <f t="shared" si="124"/>
        <v>0</v>
      </c>
      <c r="I1651" s="97">
        <v>0</v>
      </c>
    </row>
    <row r="1652" spans="2:9">
      <c r="B1652" s="106" t="s">
        <v>1659</v>
      </c>
      <c r="C1652" s="76">
        <v>720046</v>
      </c>
      <c r="D1652" s="89" t="s">
        <v>1705</v>
      </c>
      <c r="E1652" s="90" t="s">
        <v>3</v>
      </c>
      <c r="F1652" s="67" t="s">
        <v>76</v>
      </c>
      <c r="G1652" s="96">
        <f t="shared" si="123"/>
        <v>0</v>
      </c>
      <c r="H1652" s="96">
        <f t="shared" si="124"/>
        <v>0</v>
      </c>
      <c r="I1652" s="97">
        <v>0</v>
      </c>
    </row>
    <row r="1653" spans="2:9">
      <c r="B1653" s="106" t="s">
        <v>1659</v>
      </c>
      <c r="C1653" s="76">
        <v>720047</v>
      </c>
      <c r="D1653" s="89" t="s">
        <v>1706</v>
      </c>
      <c r="E1653" s="90" t="s">
        <v>3</v>
      </c>
      <c r="F1653" s="67" t="s">
        <v>76</v>
      </c>
      <c r="G1653" s="96">
        <f t="shared" si="123"/>
        <v>0</v>
      </c>
      <c r="H1653" s="96">
        <f t="shared" si="124"/>
        <v>0</v>
      </c>
      <c r="I1653" s="97">
        <v>0</v>
      </c>
    </row>
    <row r="1654" spans="2:9">
      <c r="B1654" s="106" t="s">
        <v>1659</v>
      </c>
      <c r="C1654" s="76">
        <v>720048</v>
      </c>
      <c r="D1654" s="89" t="s">
        <v>1707</v>
      </c>
      <c r="E1654" s="90" t="s">
        <v>3</v>
      </c>
      <c r="F1654" s="67" t="s">
        <v>76</v>
      </c>
      <c r="G1654" s="96">
        <f t="shared" si="123"/>
        <v>0</v>
      </c>
      <c r="H1654" s="96">
        <f t="shared" si="124"/>
        <v>0</v>
      </c>
      <c r="I1654" s="97">
        <v>0</v>
      </c>
    </row>
    <row r="1655" spans="2:9">
      <c r="B1655" s="106" t="s">
        <v>1659</v>
      </c>
      <c r="C1655" s="76">
        <v>720049</v>
      </c>
      <c r="D1655" s="89" t="s">
        <v>1708</v>
      </c>
      <c r="E1655" s="90" t="s">
        <v>3</v>
      </c>
      <c r="F1655" s="67" t="s">
        <v>76</v>
      </c>
      <c r="G1655" s="96">
        <f t="shared" si="123"/>
        <v>0</v>
      </c>
      <c r="H1655" s="96">
        <f t="shared" si="124"/>
        <v>0</v>
      </c>
      <c r="I1655" s="97">
        <v>0</v>
      </c>
    </row>
    <row r="1656" spans="2:9">
      <c r="B1656" s="106" t="s">
        <v>1659</v>
      </c>
      <c r="C1656" s="76">
        <v>720050</v>
      </c>
      <c r="D1656" s="89" t="s">
        <v>1709</v>
      </c>
      <c r="E1656" s="90" t="s">
        <v>3</v>
      </c>
      <c r="F1656" s="67" t="s">
        <v>76</v>
      </c>
      <c r="G1656" s="96">
        <f t="shared" si="123"/>
        <v>0</v>
      </c>
      <c r="H1656" s="96">
        <f t="shared" si="124"/>
        <v>0</v>
      </c>
      <c r="I1656" s="97">
        <v>0</v>
      </c>
    </row>
    <row r="1657" spans="2:9">
      <c r="B1657" s="106" t="s">
        <v>1659</v>
      </c>
      <c r="C1657" s="76">
        <v>720051</v>
      </c>
      <c r="D1657" s="89" t="s">
        <v>1710</v>
      </c>
      <c r="E1657" s="90" t="s">
        <v>3</v>
      </c>
      <c r="F1657" s="67" t="s">
        <v>76</v>
      </c>
      <c r="G1657" s="96">
        <f t="shared" si="123"/>
        <v>0</v>
      </c>
      <c r="H1657" s="96">
        <f t="shared" si="124"/>
        <v>0</v>
      </c>
      <c r="I1657" s="97">
        <v>0</v>
      </c>
    </row>
    <row r="1658" spans="2:9">
      <c r="B1658" s="106" t="s">
        <v>1659</v>
      </c>
      <c r="C1658" s="76">
        <v>720052</v>
      </c>
      <c r="D1658" s="89" t="s">
        <v>1711</v>
      </c>
      <c r="E1658" s="90" t="s">
        <v>108</v>
      </c>
      <c r="F1658" s="67" t="s">
        <v>109</v>
      </c>
      <c r="G1658" s="96">
        <f t="shared" si="123"/>
        <v>0</v>
      </c>
      <c r="H1658" s="96">
        <f t="shared" si="124"/>
        <v>0</v>
      </c>
      <c r="I1658" s="97">
        <v>0</v>
      </c>
    </row>
    <row r="1659" spans="2:9">
      <c r="B1659" s="106" t="s">
        <v>1659</v>
      </c>
      <c r="C1659" s="76">
        <v>720053</v>
      </c>
      <c r="D1659" s="89" t="s">
        <v>1712</v>
      </c>
      <c r="E1659" s="90" t="s">
        <v>3</v>
      </c>
      <c r="F1659" s="67" t="s">
        <v>76</v>
      </c>
      <c r="G1659" s="96">
        <f t="shared" si="123"/>
        <v>0</v>
      </c>
      <c r="H1659" s="96">
        <f t="shared" si="124"/>
        <v>0</v>
      </c>
      <c r="I1659" s="97">
        <v>0</v>
      </c>
    </row>
    <row r="1660" spans="2:9">
      <c r="B1660" s="106" t="s">
        <v>1659</v>
      </c>
      <c r="C1660" s="76">
        <v>720054</v>
      </c>
      <c r="D1660" s="89" t="s">
        <v>1713</v>
      </c>
      <c r="E1660" s="90" t="s">
        <v>3</v>
      </c>
      <c r="F1660" s="67" t="s">
        <v>76</v>
      </c>
      <c r="G1660" s="96">
        <f t="shared" si="123"/>
        <v>0</v>
      </c>
      <c r="H1660" s="96">
        <f t="shared" si="124"/>
        <v>0</v>
      </c>
      <c r="I1660" s="97">
        <v>0</v>
      </c>
    </row>
    <row r="1661" spans="2:9">
      <c r="B1661" s="106" t="s">
        <v>1659</v>
      </c>
      <c r="C1661" s="76">
        <v>720055</v>
      </c>
      <c r="D1661" s="89" t="s">
        <v>1714</v>
      </c>
      <c r="E1661" s="90" t="s">
        <v>3</v>
      </c>
      <c r="F1661" s="67" t="s">
        <v>76</v>
      </c>
      <c r="G1661" s="96">
        <f t="shared" si="123"/>
        <v>0</v>
      </c>
      <c r="H1661" s="96">
        <f t="shared" si="124"/>
        <v>0</v>
      </c>
      <c r="I1661" s="97">
        <v>0</v>
      </c>
    </row>
    <row r="1662" spans="2:9">
      <c r="B1662" s="106" t="s">
        <v>1659</v>
      </c>
      <c r="C1662" s="76">
        <v>720056</v>
      </c>
      <c r="D1662" s="89" t="s">
        <v>1715</v>
      </c>
      <c r="E1662" s="90" t="s">
        <v>3</v>
      </c>
      <c r="F1662" s="67" t="s">
        <v>76</v>
      </c>
      <c r="G1662" s="96">
        <f t="shared" si="123"/>
        <v>0</v>
      </c>
      <c r="H1662" s="96">
        <f t="shared" si="124"/>
        <v>0</v>
      </c>
      <c r="I1662" s="97">
        <v>0</v>
      </c>
    </row>
    <row r="1663" spans="2:9">
      <c r="B1663" s="106" t="s">
        <v>1659</v>
      </c>
      <c r="C1663" s="76">
        <v>720057</v>
      </c>
      <c r="D1663" s="89" t="s">
        <v>1716</v>
      </c>
      <c r="E1663" s="90" t="s">
        <v>3</v>
      </c>
      <c r="F1663" s="67" t="s">
        <v>76</v>
      </c>
      <c r="G1663" s="96">
        <f t="shared" si="123"/>
        <v>0</v>
      </c>
      <c r="H1663" s="96">
        <f t="shared" si="124"/>
        <v>0</v>
      </c>
      <c r="I1663" s="97">
        <v>0</v>
      </c>
    </row>
    <row r="1664" spans="2:9">
      <c r="B1664" s="106" t="s">
        <v>1659</v>
      </c>
      <c r="C1664" s="76">
        <v>720058</v>
      </c>
      <c r="D1664" s="89" t="s">
        <v>1717</v>
      </c>
      <c r="E1664" s="90" t="s">
        <v>108</v>
      </c>
      <c r="F1664" s="67" t="s">
        <v>109</v>
      </c>
      <c r="G1664" s="96">
        <f t="shared" si="123"/>
        <v>0</v>
      </c>
      <c r="H1664" s="96">
        <f t="shared" si="124"/>
        <v>0</v>
      </c>
      <c r="I1664" s="97">
        <v>0</v>
      </c>
    </row>
    <row r="1665" spans="2:9">
      <c r="B1665" s="106" t="s">
        <v>1659</v>
      </c>
      <c r="C1665" s="76">
        <v>720059</v>
      </c>
      <c r="D1665" s="89" t="s">
        <v>1718</v>
      </c>
      <c r="E1665" s="90" t="s">
        <v>108</v>
      </c>
      <c r="F1665" s="67" t="s">
        <v>109</v>
      </c>
      <c r="G1665" s="96">
        <f t="shared" si="123"/>
        <v>0</v>
      </c>
      <c r="H1665" s="96">
        <f t="shared" si="124"/>
        <v>0</v>
      </c>
      <c r="I1665" s="97">
        <v>0</v>
      </c>
    </row>
    <row r="1666" spans="2:9">
      <c r="B1666" s="106" t="s">
        <v>1659</v>
      </c>
      <c r="C1666" s="76">
        <v>720060</v>
      </c>
      <c r="D1666" s="89" t="s">
        <v>1719</v>
      </c>
      <c r="E1666" s="90" t="s">
        <v>108</v>
      </c>
      <c r="F1666" s="67" t="s">
        <v>109</v>
      </c>
      <c r="G1666" s="96">
        <f t="shared" si="123"/>
        <v>0</v>
      </c>
      <c r="H1666" s="96">
        <f t="shared" si="124"/>
        <v>0</v>
      </c>
      <c r="I1666" s="97">
        <v>0</v>
      </c>
    </row>
    <row r="1667" spans="2:9">
      <c r="B1667" s="106" t="s">
        <v>1659</v>
      </c>
      <c r="C1667" s="76">
        <v>720061</v>
      </c>
      <c r="D1667" s="89" t="s">
        <v>1720</v>
      </c>
      <c r="E1667" s="90" t="s">
        <v>108</v>
      </c>
      <c r="F1667" s="67" t="s">
        <v>109</v>
      </c>
      <c r="G1667" s="96">
        <f t="shared" si="123"/>
        <v>0</v>
      </c>
      <c r="H1667" s="96">
        <f t="shared" si="124"/>
        <v>0</v>
      </c>
      <c r="I1667" s="97">
        <v>0</v>
      </c>
    </row>
    <row r="1668" spans="2:9">
      <c r="B1668" s="106" t="s">
        <v>1659</v>
      </c>
      <c r="C1668" s="76">
        <v>720062</v>
      </c>
      <c r="D1668" s="89" t="s">
        <v>1721</v>
      </c>
      <c r="E1668" s="90" t="s">
        <v>108</v>
      </c>
      <c r="F1668" s="67" t="s">
        <v>109</v>
      </c>
      <c r="G1668" s="96">
        <f t="shared" si="123"/>
        <v>0</v>
      </c>
      <c r="H1668" s="96">
        <f t="shared" si="124"/>
        <v>0</v>
      </c>
      <c r="I1668" s="97">
        <v>0</v>
      </c>
    </row>
    <row r="1669" spans="2:9">
      <c r="B1669" s="106" t="s">
        <v>1659</v>
      </c>
      <c r="C1669" s="76">
        <v>720063</v>
      </c>
      <c r="D1669" s="89" t="s">
        <v>1722</v>
      </c>
      <c r="E1669" s="90" t="s">
        <v>108</v>
      </c>
      <c r="F1669" s="67" t="s">
        <v>109</v>
      </c>
      <c r="G1669" s="96">
        <f t="shared" si="123"/>
        <v>0</v>
      </c>
      <c r="H1669" s="96">
        <f t="shared" si="124"/>
        <v>0</v>
      </c>
      <c r="I1669" s="97">
        <v>0</v>
      </c>
    </row>
    <row r="1670" spans="2:9">
      <c r="B1670" s="106" t="s">
        <v>1659</v>
      </c>
      <c r="C1670" s="76">
        <v>720064</v>
      </c>
      <c r="D1670" s="89" t="s">
        <v>1723</v>
      </c>
      <c r="E1670" s="90" t="s">
        <v>108</v>
      </c>
      <c r="F1670" s="67" t="s">
        <v>109</v>
      </c>
      <c r="G1670" s="96">
        <f t="shared" si="123"/>
        <v>0</v>
      </c>
      <c r="H1670" s="96">
        <f t="shared" si="124"/>
        <v>0</v>
      </c>
      <c r="I1670" s="97">
        <v>0</v>
      </c>
    </row>
    <row r="1671" spans="2:9">
      <c r="B1671" s="106" t="s">
        <v>1659</v>
      </c>
      <c r="C1671" s="76">
        <v>720065</v>
      </c>
      <c r="D1671" s="89" t="s">
        <v>1724</v>
      </c>
      <c r="E1671" s="90" t="s">
        <v>108</v>
      </c>
      <c r="F1671" s="67" t="s">
        <v>109</v>
      </c>
      <c r="G1671" s="96">
        <f t="shared" si="123"/>
        <v>0</v>
      </c>
      <c r="H1671" s="96">
        <f t="shared" si="124"/>
        <v>0</v>
      </c>
      <c r="I1671" s="97">
        <v>0</v>
      </c>
    </row>
    <row r="1672" spans="2:9">
      <c r="B1672" s="106" t="s">
        <v>1659</v>
      </c>
      <c r="C1672" s="76">
        <v>720066</v>
      </c>
      <c r="D1672" s="89" t="s">
        <v>1725</v>
      </c>
      <c r="E1672" s="90" t="s">
        <v>108</v>
      </c>
      <c r="F1672" s="67" t="s">
        <v>109</v>
      </c>
      <c r="G1672" s="96">
        <f t="shared" si="123"/>
        <v>0</v>
      </c>
      <c r="H1672" s="96">
        <f t="shared" si="124"/>
        <v>0</v>
      </c>
      <c r="I1672" s="97">
        <v>0</v>
      </c>
    </row>
    <row r="1673" spans="2:9">
      <c r="B1673" s="106" t="s">
        <v>1659</v>
      </c>
      <c r="C1673" s="76">
        <v>720067</v>
      </c>
      <c r="D1673" s="89" t="s">
        <v>1726</v>
      </c>
      <c r="E1673" s="90" t="s">
        <v>108</v>
      </c>
      <c r="F1673" s="67" t="s">
        <v>109</v>
      </c>
      <c r="G1673" s="96">
        <f t="shared" si="123"/>
        <v>0</v>
      </c>
      <c r="H1673" s="96">
        <f t="shared" si="124"/>
        <v>0</v>
      </c>
      <c r="I1673" s="97">
        <v>0</v>
      </c>
    </row>
    <row r="1674" spans="2:9">
      <c r="B1674" s="106" t="s">
        <v>1659</v>
      </c>
      <c r="C1674" s="76">
        <v>720068</v>
      </c>
      <c r="D1674" s="89" t="s">
        <v>1727</v>
      </c>
      <c r="E1674" s="90" t="s">
        <v>108</v>
      </c>
      <c r="F1674" s="67" t="s">
        <v>109</v>
      </c>
      <c r="G1674" s="96">
        <f t="shared" si="123"/>
        <v>0</v>
      </c>
      <c r="H1674" s="96">
        <f t="shared" si="124"/>
        <v>0</v>
      </c>
      <c r="I1674" s="97">
        <v>0</v>
      </c>
    </row>
    <row r="1675" spans="2:9">
      <c r="B1675" s="106" t="s">
        <v>1659</v>
      </c>
      <c r="C1675" s="76">
        <v>720069</v>
      </c>
      <c r="D1675" s="89" t="s">
        <v>1728</v>
      </c>
      <c r="E1675" s="90" t="s">
        <v>108</v>
      </c>
      <c r="F1675" s="67" t="s">
        <v>109</v>
      </c>
      <c r="G1675" s="96">
        <f t="shared" si="123"/>
        <v>0</v>
      </c>
      <c r="H1675" s="96">
        <f t="shared" si="124"/>
        <v>0</v>
      </c>
      <c r="I1675" s="97">
        <v>0</v>
      </c>
    </row>
    <row r="1676" spans="2:9">
      <c r="B1676" s="106" t="s">
        <v>1659</v>
      </c>
      <c r="C1676" s="76">
        <v>720070</v>
      </c>
      <c r="D1676" s="89" t="s">
        <v>1729</v>
      </c>
      <c r="E1676" s="90" t="s">
        <v>108</v>
      </c>
      <c r="F1676" s="67" t="s">
        <v>109</v>
      </c>
      <c r="G1676" s="96">
        <f t="shared" si="123"/>
        <v>0</v>
      </c>
      <c r="H1676" s="96">
        <f t="shared" si="124"/>
        <v>0</v>
      </c>
      <c r="I1676" s="97">
        <v>0</v>
      </c>
    </row>
    <row r="1677" spans="2:9">
      <c r="B1677" s="106" t="s">
        <v>1659</v>
      </c>
      <c r="C1677" s="76">
        <v>720071</v>
      </c>
      <c r="D1677" s="89" t="s">
        <v>1730</v>
      </c>
      <c r="E1677" s="90" t="s">
        <v>108</v>
      </c>
      <c r="F1677" s="67" t="s">
        <v>109</v>
      </c>
      <c r="G1677" s="96">
        <f t="shared" si="123"/>
        <v>0</v>
      </c>
      <c r="H1677" s="96">
        <f t="shared" si="124"/>
        <v>0</v>
      </c>
      <c r="I1677" s="97">
        <v>0</v>
      </c>
    </row>
    <row r="1678" spans="2:9">
      <c r="B1678" s="106" t="s">
        <v>1659</v>
      </c>
      <c r="C1678" s="76">
        <v>720072</v>
      </c>
      <c r="D1678" s="89" t="s">
        <v>1731</v>
      </c>
      <c r="E1678" s="90" t="s">
        <v>108</v>
      </c>
      <c r="F1678" s="67" t="s">
        <v>109</v>
      </c>
      <c r="G1678" s="96">
        <f t="shared" si="123"/>
        <v>0</v>
      </c>
      <c r="H1678" s="96">
        <f t="shared" si="124"/>
        <v>0</v>
      </c>
      <c r="I1678" s="97">
        <v>0</v>
      </c>
    </row>
    <row r="1679" spans="2:9">
      <c r="B1679" s="106" t="s">
        <v>1659</v>
      </c>
      <c r="C1679" s="76">
        <v>720073</v>
      </c>
      <c r="D1679" s="89" t="s">
        <v>1732</v>
      </c>
      <c r="E1679" s="90" t="s">
        <v>108</v>
      </c>
      <c r="F1679" s="67" t="s">
        <v>109</v>
      </c>
      <c r="G1679" s="96">
        <f t="shared" si="123"/>
        <v>0</v>
      </c>
      <c r="H1679" s="96">
        <f t="shared" si="124"/>
        <v>0</v>
      </c>
      <c r="I1679" s="97">
        <v>0</v>
      </c>
    </row>
    <row r="1680" spans="2:9">
      <c r="B1680" s="106" t="s">
        <v>1659</v>
      </c>
      <c r="C1680" s="76">
        <v>720074</v>
      </c>
      <c r="D1680" s="89" t="s">
        <v>1733</v>
      </c>
      <c r="E1680" s="90" t="s">
        <v>108</v>
      </c>
      <c r="F1680" s="67" t="s">
        <v>109</v>
      </c>
      <c r="G1680" s="96">
        <f t="shared" si="123"/>
        <v>0</v>
      </c>
      <c r="H1680" s="96">
        <f t="shared" si="124"/>
        <v>0</v>
      </c>
      <c r="I1680" s="97">
        <v>0</v>
      </c>
    </row>
    <row r="1681" spans="2:9">
      <c r="B1681" s="106" t="s">
        <v>1659</v>
      </c>
      <c r="C1681" s="76">
        <v>720075</v>
      </c>
      <c r="D1681" s="89" t="s">
        <v>1734</v>
      </c>
      <c r="E1681" s="90" t="s">
        <v>108</v>
      </c>
      <c r="F1681" s="67" t="s">
        <v>109</v>
      </c>
      <c r="G1681" s="96">
        <f t="shared" si="123"/>
        <v>0</v>
      </c>
      <c r="H1681" s="96">
        <f t="shared" si="124"/>
        <v>0</v>
      </c>
      <c r="I1681" s="97">
        <v>0</v>
      </c>
    </row>
    <row r="1682" spans="2:9">
      <c r="B1682" s="106" t="s">
        <v>1659</v>
      </c>
      <c r="C1682" s="76">
        <v>720076</v>
      </c>
      <c r="D1682" s="89" t="s">
        <v>1735</v>
      </c>
      <c r="E1682" s="90" t="s">
        <v>108</v>
      </c>
      <c r="F1682" s="67" t="s">
        <v>109</v>
      </c>
      <c r="G1682" s="96">
        <f t="shared" si="123"/>
        <v>0</v>
      </c>
      <c r="H1682" s="96">
        <f t="shared" si="124"/>
        <v>0</v>
      </c>
      <c r="I1682" s="97">
        <v>0</v>
      </c>
    </row>
    <row r="1683" spans="2:9">
      <c r="B1683" s="106" t="s">
        <v>1659</v>
      </c>
      <c r="C1683" s="76">
        <v>720077</v>
      </c>
      <c r="D1683" s="89" t="s">
        <v>1736</v>
      </c>
      <c r="E1683" s="90" t="s">
        <v>108</v>
      </c>
      <c r="F1683" s="67" t="s">
        <v>109</v>
      </c>
      <c r="G1683" s="96">
        <f t="shared" si="123"/>
        <v>0</v>
      </c>
      <c r="H1683" s="96">
        <f t="shared" si="124"/>
        <v>0</v>
      </c>
      <c r="I1683" s="97">
        <v>0</v>
      </c>
    </row>
    <row r="1684" spans="2:9">
      <c r="B1684" s="106" t="s">
        <v>1659</v>
      </c>
      <c r="C1684" s="76">
        <v>720078</v>
      </c>
      <c r="D1684" s="89" t="s">
        <v>1737</v>
      </c>
      <c r="E1684" s="90" t="s">
        <v>108</v>
      </c>
      <c r="F1684" s="67" t="s">
        <v>109</v>
      </c>
      <c r="G1684" s="96">
        <f t="shared" ref="G1684:G1698" si="125">IF(E1684="Actual",IF(F1684=G$6,$I1684,0),VLOOKUP($E1684,$F$1755:$L$1761,5,FALSE)*$I1684)</f>
        <v>0</v>
      </c>
      <c r="H1684" s="96">
        <f t="shared" ref="H1684:H1698" si="126">IF(E1684="Actual",IF(F1684=H$6,$I1684,0),VLOOKUP($E1684,$F$1755:$L$1761,6,FALSE)*$I1684)</f>
        <v>0</v>
      </c>
      <c r="I1684" s="97">
        <v>0</v>
      </c>
    </row>
    <row r="1685" spans="2:9">
      <c r="B1685" s="106" t="s">
        <v>1659</v>
      </c>
      <c r="C1685" s="76">
        <v>720079</v>
      </c>
      <c r="D1685" s="89" t="s">
        <v>1738</v>
      </c>
      <c r="E1685" s="90" t="s">
        <v>108</v>
      </c>
      <c r="F1685" s="67" t="s">
        <v>109</v>
      </c>
      <c r="G1685" s="96">
        <f t="shared" si="125"/>
        <v>0</v>
      </c>
      <c r="H1685" s="96">
        <f t="shared" si="126"/>
        <v>0</v>
      </c>
      <c r="I1685" s="97">
        <v>0</v>
      </c>
    </row>
    <row r="1686" spans="2:9">
      <c r="B1686" s="106" t="s">
        <v>1659</v>
      </c>
      <c r="C1686" s="76">
        <v>730001</v>
      </c>
      <c r="D1686" s="89" t="s">
        <v>1739</v>
      </c>
      <c r="E1686" s="90" t="s">
        <v>108</v>
      </c>
      <c r="F1686" s="67" t="s">
        <v>109</v>
      </c>
      <c r="G1686" s="96">
        <f t="shared" si="125"/>
        <v>0</v>
      </c>
      <c r="H1686" s="96">
        <f t="shared" si="126"/>
        <v>0</v>
      </c>
      <c r="I1686" s="97">
        <v>0</v>
      </c>
    </row>
    <row r="1687" spans="2:9">
      <c r="B1687" s="106" t="s">
        <v>1659</v>
      </c>
      <c r="C1687" s="76">
        <v>730002</v>
      </c>
      <c r="D1687" s="89" t="s">
        <v>1740</v>
      </c>
      <c r="E1687" s="90" t="s">
        <v>108</v>
      </c>
      <c r="F1687" s="67" t="s">
        <v>109</v>
      </c>
      <c r="G1687" s="96">
        <f t="shared" si="125"/>
        <v>0</v>
      </c>
      <c r="H1687" s="96">
        <f t="shared" si="126"/>
        <v>0</v>
      </c>
      <c r="I1687" s="97">
        <v>0</v>
      </c>
    </row>
    <row r="1688" spans="2:9">
      <c r="B1688" s="106" t="s">
        <v>1659</v>
      </c>
      <c r="C1688" s="76">
        <v>740001</v>
      </c>
      <c r="D1688" s="89" t="s">
        <v>1741</v>
      </c>
      <c r="E1688" s="90" t="s">
        <v>108</v>
      </c>
      <c r="F1688" s="67" t="s">
        <v>109</v>
      </c>
      <c r="G1688" s="96">
        <f t="shared" si="125"/>
        <v>0</v>
      </c>
      <c r="H1688" s="96">
        <f t="shared" si="126"/>
        <v>0</v>
      </c>
      <c r="I1688" s="97">
        <v>0</v>
      </c>
    </row>
    <row r="1689" spans="2:9">
      <c r="B1689" s="106" t="s">
        <v>1659</v>
      </c>
      <c r="C1689" s="76">
        <v>750001</v>
      </c>
      <c r="D1689" s="89" t="s">
        <v>1742</v>
      </c>
      <c r="E1689" s="90" t="s">
        <v>108</v>
      </c>
      <c r="F1689" s="67" t="s">
        <v>109</v>
      </c>
      <c r="G1689" s="96">
        <f t="shared" si="125"/>
        <v>0</v>
      </c>
      <c r="H1689" s="96">
        <f t="shared" si="126"/>
        <v>0</v>
      </c>
      <c r="I1689" s="97">
        <v>0</v>
      </c>
    </row>
    <row r="1690" spans="2:9">
      <c r="B1690" s="106" t="s">
        <v>1659</v>
      </c>
      <c r="C1690" s="76">
        <v>750002</v>
      </c>
      <c r="D1690" s="89" t="s">
        <v>1743</v>
      </c>
      <c r="E1690" s="90" t="s">
        <v>108</v>
      </c>
      <c r="F1690" s="67" t="s">
        <v>109</v>
      </c>
      <c r="G1690" s="96">
        <f t="shared" si="125"/>
        <v>0</v>
      </c>
      <c r="H1690" s="96">
        <f t="shared" si="126"/>
        <v>0</v>
      </c>
      <c r="I1690" s="97">
        <v>0</v>
      </c>
    </row>
    <row r="1691" spans="2:9">
      <c r="B1691" s="106" t="s">
        <v>1659</v>
      </c>
      <c r="C1691" s="76">
        <v>750003</v>
      </c>
      <c r="D1691" s="89" t="s">
        <v>1744</v>
      </c>
      <c r="E1691" s="90" t="s">
        <v>108</v>
      </c>
      <c r="F1691" s="67" t="s">
        <v>109</v>
      </c>
      <c r="G1691" s="96">
        <f t="shared" si="125"/>
        <v>0</v>
      </c>
      <c r="H1691" s="96">
        <f t="shared" si="126"/>
        <v>0</v>
      </c>
      <c r="I1691" s="97">
        <v>0</v>
      </c>
    </row>
    <row r="1692" spans="2:9">
      <c r="B1692" s="106" t="s">
        <v>1659</v>
      </c>
      <c r="C1692" s="76">
        <v>750004</v>
      </c>
      <c r="D1692" s="89" t="s">
        <v>1745</v>
      </c>
      <c r="E1692" s="90" t="s">
        <v>108</v>
      </c>
      <c r="F1692" s="67" t="s">
        <v>109</v>
      </c>
      <c r="G1692" s="96">
        <f t="shared" si="125"/>
        <v>0</v>
      </c>
      <c r="H1692" s="96">
        <f t="shared" si="126"/>
        <v>0</v>
      </c>
      <c r="I1692" s="97">
        <v>0</v>
      </c>
    </row>
    <row r="1693" spans="2:9">
      <c r="B1693" s="106" t="s">
        <v>1659</v>
      </c>
      <c r="C1693" s="76">
        <v>750005</v>
      </c>
      <c r="D1693" s="89" t="s">
        <v>1746</v>
      </c>
      <c r="E1693" s="90" t="s">
        <v>108</v>
      </c>
      <c r="F1693" s="67" t="s">
        <v>109</v>
      </c>
      <c r="G1693" s="96">
        <f t="shared" si="125"/>
        <v>0</v>
      </c>
      <c r="H1693" s="96">
        <f t="shared" si="126"/>
        <v>0</v>
      </c>
      <c r="I1693" s="97">
        <v>0</v>
      </c>
    </row>
    <row r="1694" spans="2:9">
      <c r="B1694" s="106" t="s">
        <v>1659</v>
      </c>
      <c r="C1694" s="76">
        <v>750006</v>
      </c>
      <c r="D1694" s="89" t="s">
        <v>1747</v>
      </c>
      <c r="E1694" s="90" t="s">
        <v>108</v>
      </c>
      <c r="F1694" s="67" t="s">
        <v>109</v>
      </c>
      <c r="G1694" s="96">
        <f t="shared" si="125"/>
        <v>0</v>
      </c>
      <c r="H1694" s="96">
        <f t="shared" si="126"/>
        <v>0</v>
      </c>
      <c r="I1694" s="97">
        <v>0</v>
      </c>
    </row>
    <row r="1695" spans="2:9">
      <c r="B1695" s="106" t="s">
        <v>1659</v>
      </c>
      <c r="C1695" s="76">
        <v>750007</v>
      </c>
      <c r="D1695" s="89" t="s">
        <v>1748</v>
      </c>
      <c r="E1695" s="90" t="s">
        <v>108</v>
      </c>
      <c r="F1695" s="67" t="s">
        <v>109</v>
      </c>
      <c r="G1695" s="96">
        <f t="shared" si="125"/>
        <v>0</v>
      </c>
      <c r="H1695" s="96">
        <f t="shared" si="126"/>
        <v>0</v>
      </c>
      <c r="I1695" s="97">
        <v>0</v>
      </c>
    </row>
    <row r="1696" spans="2:9">
      <c r="B1696" s="106" t="s">
        <v>1659</v>
      </c>
      <c r="C1696" s="76">
        <v>750008</v>
      </c>
      <c r="D1696" s="89" t="s">
        <v>1749</v>
      </c>
      <c r="E1696" s="90" t="s">
        <v>108</v>
      </c>
      <c r="F1696" s="67" t="s">
        <v>109</v>
      </c>
      <c r="G1696" s="96">
        <f t="shared" si="125"/>
        <v>0</v>
      </c>
      <c r="H1696" s="96">
        <f t="shared" si="126"/>
        <v>0</v>
      </c>
      <c r="I1696" s="97">
        <v>0</v>
      </c>
    </row>
    <row r="1697" spans="1:9">
      <c r="B1697" s="106" t="s">
        <v>1659</v>
      </c>
      <c r="C1697" s="76">
        <v>750009</v>
      </c>
      <c r="D1697" s="89" t="s">
        <v>1750</v>
      </c>
      <c r="E1697" s="90" t="s">
        <v>108</v>
      </c>
      <c r="F1697" s="67" t="s">
        <v>109</v>
      </c>
      <c r="G1697" s="96">
        <f t="shared" si="125"/>
        <v>0</v>
      </c>
      <c r="H1697" s="96">
        <f t="shared" si="126"/>
        <v>0</v>
      </c>
      <c r="I1697" s="97">
        <v>0</v>
      </c>
    </row>
    <row r="1698" spans="1:9">
      <c r="B1698" s="106" t="s">
        <v>1659</v>
      </c>
      <c r="C1698" s="76">
        <v>750010</v>
      </c>
      <c r="D1698" s="89" t="s">
        <v>1751</v>
      </c>
      <c r="E1698" s="90" t="s">
        <v>108</v>
      </c>
      <c r="F1698" s="67" t="s">
        <v>109</v>
      </c>
      <c r="G1698" s="96">
        <f t="shared" si="125"/>
        <v>0</v>
      </c>
      <c r="H1698" s="96">
        <f t="shared" si="126"/>
        <v>0</v>
      </c>
      <c r="I1698" s="97">
        <v>0</v>
      </c>
    </row>
    <row r="1699" spans="1:9">
      <c r="A1699" s="70" t="s">
        <v>1108</v>
      </c>
      <c r="B1699" s="109"/>
      <c r="C1699" s="90" t="s">
        <v>95</v>
      </c>
      <c r="D1699" s="93" t="s">
        <v>1541</v>
      </c>
      <c r="E1699" s="90"/>
      <c r="G1699" s="228">
        <f>SUM(G1492:G1698)</f>
        <v>207040.15856131955</v>
      </c>
      <c r="H1699" s="228">
        <f>SUM(H1492:H1698)</f>
        <v>478623.19294994604</v>
      </c>
      <c r="I1699" s="229">
        <f>SUM(I1492:I1698)</f>
        <v>685663.35151126538</v>
      </c>
    </row>
    <row r="1700" spans="1:9">
      <c r="C1700" s="76"/>
      <c r="D1700" s="77"/>
      <c r="E1700" s="90"/>
      <c r="G1700" s="96"/>
      <c r="H1700" s="96"/>
      <c r="I1700" s="97"/>
    </row>
    <row r="1701" spans="1:9">
      <c r="C1701" s="76"/>
      <c r="D1701" s="77"/>
      <c r="E1701" s="90"/>
      <c r="G1701" s="96"/>
      <c r="H1701" s="96"/>
      <c r="I1701" s="97"/>
    </row>
    <row r="1702" spans="1:9">
      <c r="C1702" s="76"/>
      <c r="D1702" s="77" t="s">
        <v>1752</v>
      </c>
      <c r="E1702" s="90"/>
      <c r="G1702" s="96"/>
      <c r="H1702" s="96"/>
      <c r="I1702" s="97"/>
    </row>
    <row r="1703" spans="1:9">
      <c r="B1703" s="109" t="s">
        <v>1753</v>
      </c>
      <c r="C1703" s="76">
        <v>811001</v>
      </c>
      <c r="D1703" s="89" t="s">
        <v>1754</v>
      </c>
      <c r="E1703" s="90" t="s">
        <v>108</v>
      </c>
      <c r="F1703" s="67" t="s">
        <v>109</v>
      </c>
      <c r="G1703" s="96">
        <f t="shared" ref="G1703:G1734" si="127">IF(E1703="Actual",IF(F1703=G$6,$I1703,0),VLOOKUP($E1703,$F$1755:$L$1761,5,FALSE)*$I1703)</f>
        <v>0</v>
      </c>
      <c r="H1703" s="96">
        <f t="shared" ref="H1703:H1734" si="128">IF(E1703="Actual",IF(F1703=H$6,$I1703,0),VLOOKUP($E1703,$F$1755:$L$1761,6,FALSE)*$I1703)</f>
        <v>0</v>
      </c>
      <c r="I1703" s="97">
        <v>0</v>
      </c>
    </row>
    <row r="1704" spans="1:9">
      <c r="B1704" s="109" t="s">
        <v>1753</v>
      </c>
      <c r="C1704" s="76">
        <v>811002</v>
      </c>
      <c r="D1704" s="89" t="s">
        <v>1755</v>
      </c>
      <c r="E1704" s="90" t="s">
        <v>108</v>
      </c>
      <c r="F1704" s="67" t="s">
        <v>109</v>
      </c>
      <c r="G1704" s="96">
        <f t="shared" si="127"/>
        <v>1224.1254061317825</v>
      </c>
      <c r="H1704" s="96">
        <f t="shared" si="128"/>
        <v>809.0045938682174</v>
      </c>
      <c r="I1704" s="97">
        <v>2033.1299999999999</v>
      </c>
    </row>
    <row r="1705" spans="1:9">
      <c r="B1705" s="109" t="s">
        <v>1753</v>
      </c>
      <c r="C1705" s="76">
        <v>811003</v>
      </c>
      <c r="D1705" s="89" t="s">
        <v>1756</v>
      </c>
      <c r="E1705" s="90" t="s">
        <v>108</v>
      </c>
      <c r="F1705" s="67" t="s">
        <v>109</v>
      </c>
      <c r="G1705" s="96">
        <f t="shared" si="127"/>
        <v>0</v>
      </c>
      <c r="H1705" s="96">
        <f t="shared" si="128"/>
        <v>0</v>
      </c>
      <c r="I1705" s="97">
        <v>0</v>
      </c>
    </row>
    <row r="1706" spans="1:9">
      <c r="B1706" s="109" t="s">
        <v>1753</v>
      </c>
      <c r="C1706" s="76">
        <v>812001</v>
      </c>
      <c r="D1706" s="89" t="s">
        <v>1757</v>
      </c>
      <c r="E1706" s="90" t="s">
        <v>108</v>
      </c>
      <c r="F1706" s="67" t="s">
        <v>109</v>
      </c>
      <c r="G1706" s="96">
        <f t="shared" si="127"/>
        <v>0</v>
      </c>
      <c r="H1706" s="96">
        <f t="shared" si="128"/>
        <v>0</v>
      </c>
      <c r="I1706" s="97">
        <v>0</v>
      </c>
    </row>
    <row r="1707" spans="1:9">
      <c r="B1707" s="109" t="s">
        <v>1753</v>
      </c>
      <c r="C1707" s="76">
        <v>812002</v>
      </c>
      <c r="D1707" s="89" t="s">
        <v>1758</v>
      </c>
      <c r="E1707" s="90" t="s">
        <v>108</v>
      </c>
      <c r="F1707" s="67" t="s">
        <v>109</v>
      </c>
      <c r="G1707" s="96">
        <f t="shared" si="127"/>
        <v>0</v>
      </c>
      <c r="H1707" s="96">
        <f t="shared" si="128"/>
        <v>0</v>
      </c>
      <c r="I1707" s="97">
        <v>0</v>
      </c>
    </row>
    <row r="1708" spans="1:9">
      <c r="B1708" s="109" t="s">
        <v>1753</v>
      </c>
      <c r="C1708" s="76">
        <v>812003</v>
      </c>
      <c r="D1708" s="89" t="s">
        <v>1759</v>
      </c>
      <c r="E1708" s="90" t="s">
        <v>108</v>
      </c>
      <c r="F1708" s="67" t="s">
        <v>109</v>
      </c>
      <c r="G1708" s="96">
        <f t="shared" si="127"/>
        <v>0</v>
      </c>
      <c r="H1708" s="96">
        <f t="shared" si="128"/>
        <v>0</v>
      </c>
      <c r="I1708" s="97">
        <v>0</v>
      </c>
    </row>
    <row r="1709" spans="1:9">
      <c r="B1709" s="109" t="s">
        <v>1753</v>
      </c>
      <c r="C1709" s="76">
        <v>813001</v>
      </c>
      <c r="D1709" s="89" t="s">
        <v>1760</v>
      </c>
      <c r="E1709" s="90" t="s">
        <v>108</v>
      </c>
      <c r="F1709" s="67" t="s">
        <v>109</v>
      </c>
      <c r="G1709" s="96">
        <f t="shared" si="127"/>
        <v>0</v>
      </c>
      <c r="H1709" s="96">
        <f t="shared" si="128"/>
        <v>0</v>
      </c>
      <c r="I1709" s="97">
        <v>0</v>
      </c>
    </row>
    <row r="1710" spans="1:9">
      <c r="B1710" s="109" t="s">
        <v>1753</v>
      </c>
      <c r="C1710" s="76">
        <v>814001</v>
      </c>
      <c r="D1710" s="89" t="s">
        <v>1761</v>
      </c>
      <c r="E1710" s="90" t="s">
        <v>108</v>
      </c>
      <c r="F1710" s="67" t="s">
        <v>109</v>
      </c>
      <c r="G1710" s="96">
        <f t="shared" si="127"/>
        <v>0</v>
      </c>
      <c r="H1710" s="96">
        <f t="shared" si="128"/>
        <v>0</v>
      </c>
      <c r="I1710" s="97">
        <v>0</v>
      </c>
    </row>
    <row r="1711" spans="1:9">
      <c r="B1711" s="109" t="s">
        <v>1753</v>
      </c>
      <c r="C1711" s="76">
        <v>814002</v>
      </c>
      <c r="D1711" s="89" t="s">
        <v>1762</v>
      </c>
      <c r="E1711" s="90" t="s">
        <v>108</v>
      </c>
      <c r="F1711" s="67" t="s">
        <v>109</v>
      </c>
      <c r="G1711" s="96">
        <f t="shared" si="127"/>
        <v>0</v>
      </c>
      <c r="H1711" s="96">
        <f t="shared" si="128"/>
        <v>0</v>
      </c>
      <c r="I1711" s="97">
        <v>0</v>
      </c>
    </row>
    <row r="1712" spans="1:9">
      <c r="B1712" s="109" t="s">
        <v>1753</v>
      </c>
      <c r="C1712" s="76">
        <v>814003</v>
      </c>
      <c r="D1712" s="89" t="s">
        <v>1763</v>
      </c>
      <c r="E1712" s="90" t="s">
        <v>108</v>
      </c>
      <c r="F1712" s="67" t="s">
        <v>109</v>
      </c>
      <c r="G1712" s="96">
        <f t="shared" si="127"/>
        <v>0</v>
      </c>
      <c r="H1712" s="96">
        <f t="shared" si="128"/>
        <v>0</v>
      </c>
      <c r="I1712" s="97">
        <v>0</v>
      </c>
    </row>
    <row r="1713" spans="2:9">
      <c r="B1713" s="109" t="s">
        <v>1753</v>
      </c>
      <c r="C1713" s="76">
        <v>815001</v>
      </c>
      <c r="D1713" s="89" t="s">
        <v>1764</v>
      </c>
      <c r="E1713" s="90" t="s">
        <v>108</v>
      </c>
      <c r="F1713" s="67" t="s">
        <v>109</v>
      </c>
      <c r="G1713" s="96">
        <f t="shared" si="127"/>
        <v>313908.20623025234</v>
      </c>
      <c r="H1713" s="96">
        <f t="shared" si="128"/>
        <v>207456.83376974758</v>
      </c>
      <c r="I1713" s="97">
        <v>521365.04</v>
      </c>
    </row>
    <row r="1714" spans="2:9">
      <c r="B1714" s="109" t="s">
        <v>1753</v>
      </c>
      <c r="C1714" s="76">
        <v>816001</v>
      </c>
      <c r="D1714" s="89" t="s">
        <v>1765</v>
      </c>
      <c r="E1714" s="90" t="s">
        <v>108</v>
      </c>
      <c r="F1714" s="67" t="s">
        <v>109</v>
      </c>
      <c r="G1714" s="96">
        <f t="shared" si="127"/>
        <v>0</v>
      </c>
      <c r="H1714" s="96">
        <f t="shared" si="128"/>
        <v>0</v>
      </c>
      <c r="I1714" s="97">
        <v>0</v>
      </c>
    </row>
    <row r="1715" spans="2:9">
      <c r="B1715" s="109" t="s">
        <v>1753</v>
      </c>
      <c r="C1715" s="76">
        <v>816002</v>
      </c>
      <c r="D1715" s="89" t="s">
        <v>1766</v>
      </c>
      <c r="E1715" s="90" t="s">
        <v>108</v>
      </c>
      <c r="F1715" s="67" t="s">
        <v>109</v>
      </c>
      <c r="G1715" s="96">
        <f t="shared" si="127"/>
        <v>0</v>
      </c>
      <c r="H1715" s="96">
        <f t="shared" si="128"/>
        <v>0</v>
      </c>
      <c r="I1715" s="97">
        <v>0</v>
      </c>
    </row>
    <row r="1716" spans="2:9">
      <c r="B1716" s="109" t="s">
        <v>1753</v>
      </c>
      <c r="C1716" s="76">
        <v>816003</v>
      </c>
      <c r="D1716" s="89" t="s">
        <v>1767</v>
      </c>
      <c r="E1716" s="90" t="s">
        <v>108</v>
      </c>
      <c r="F1716" s="67" t="s">
        <v>109</v>
      </c>
      <c r="G1716" s="96">
        <f t="shared" si="127"/>
        <v>0</v>
      </c>
      <c r="H1716" s="96">
        <f t="shared" si="128"/>
        <v>0</v>
      </c>
      <c r="I1716" s="97">
        <v>0</v>
      </c>
    </row>
    <row r="1717" spans="2:9">
      <c r="B1717" s="109" t="s">
        <v>1753</v>
      </c>
      <c r="C1717" s="76">
        <v>816004</v>
      </c>
      <c r="D1717" s="89" t="s">
        <v>1768</v>
      </c>
      <c r="E1717" s="90" t="s">
        <v>108</v>
      </c>
      <c r="F1717" s="67" t="s">
        <v>109</v>
      </c>
      <c r="G1717" s="96">
        <f t="shared" si="127"/>
        <v>0</v>
      </c>
      <c r="H1717" s="96">
        <f t="shared" si="128"/>
        <v>0</v>
      </c>
      <c r="I1717" s="97">
        <v>0</v>
      </c>
    </row>
    <row r="1718" spans="2:9">
      <c r="B1718" s="109" t="s">
        <v>1753</v>
      </c>
      <c r="C1718" s="76">
        <v>817001</v>
      </c>
      <c r="D1718" s="89" t="s">
        <v>1769</v>
      </c>
      <c r="E1718" s="90" t="s">
        <v>108</v>
      </c>
      <c r="F1718" s="67" t="s">
        <v>109</v>
      </c>
      <c r="G1718" s="96">
        <f t="shared" si="127"/>
        <v>0</v>
      </c>
      <c r="H1718" s="96">
        <f t="shared" si="128"/>
        <v>0</v>
      </c>
      <c r="I1718" s="97">
        <v>0</v>
      </c>
    </row>
    <row r="1719" spans="2:9">
      <c r="B1719" s="109" t="s">
        <v>1753</v>
      </c>
      <c r="C1719" s="76">
        <v>817002</v>
      </c>
      <c r="D1719" s="89" t="s">
        <v>1770</v>
      </c>
      <c r="E1719" s="90" t="s">
        <v>108</v>
      </c>
      <c r="F1719" s="67" t="s">
        <v>109</v>
      </c>
      <c r="G1719" s="96">
        <f t="shared" si="127"/>
        <v>0</v>
      </c>
      <c r="H1719" s="96">
        <f t="shared" si="128"/>
        <v>0</v>
      </c>
      <c r="I1719" s="97">
        <v>0</v>
      </c>
    </row>
    <row r="1720" spans="2:9">
      <c r="B1720" s="70" t="s">
        <v>1771</v>
      </c>
      <c r="C1720" s="76">
        <v>820001</v>
      </c>
      <c r="D1720" s="89" t="s">
        <v>1772</v>
      </c>
      <c r="E1720" s="90" t="s">
        <v>108</v>
      </c>
      <c r="F1720" s="67" t="s">
        <v>109</v>
      </c>
      <c r="G1720" s="96">
        <f t="shared" si="127"/>
        <v>-62460.12687233922</v>
      </c>
      <c r="H1720" s="96">
        <f t="shared" si="128"/>
        <v>-41278.883127660774</v>
      </c>
      <c r="I1720" s="97">
        <v>-103739.01</v>
      </c>
    </row>
    <row r="1721" spans="2:9">
      <c r="B1721" s="70" t="s">
        <v>1773</v>
      </c>
      <c r="C1721" s="76">
        <v>830001</v>
      </c>
      <c r="D1721" s="89" t="s">
        <v>1774</v>
      </c>
      <c r="E1721" s="90" t="s">
        <v>108</v>
      </c>
      <c r="F1721" s="67" t="s">
        <v>109</v>
      </c>
      <c r="G1721" s="96">
        <f t="shared" si="127"/>
        <v>-12010.611790864434</v>
      </c>
      <c r="H1721" s="96">
        <f t="shared" si="128"/>
        <v>-7937.6182091355649</v>
      </c>
      <c r="I1721" s="97">
        <v>-19948.23</v>
      </c>
    </row>
    <row r="1722" spans="2:9">
      <c r="B1722" s="70" t="s">
        <v>1773</v>
      </c>
      <c r="C1722" s="76">
        <v>830002</v>
      </c>
      <c r="D1722" s="89" t="s">
        <v>1775</v>
      </c>
      <c r="E1722" s="90" t="s">
        <v>108</v>
      </c>
      <c r="F1722" s="67" t="s">
        <v>109</v>
      </c>
      <c r="G1722" s="96">
        <f t="shared" si="127"/>
        <v>0</v>
      </c>
      <c r="H1722" s="96">
        <f t="shared" si="128"/>
        <v>0</v>
      </c>
      <c r="I1722" s="97">
        <v>0</v>
      </c>
    </row>
    <row r="1723" spans="2:9">
      <c r="B1723" s="70" t="s">
        <v>1773</v>
      </c>
      <c r="C1723" s="76">
        <v>830003</v>
      </c>
      <c r="D1723" s="89" t="s">
        <v>1776</v>
      </c>
      <c r="E1723" s="90" t="s">
        <v>108</v>
      </c>
      <c r="F1723" s="67" t="s">
        <v>109</v>
      </c>
      <c r="G1723" s="96">
        <f t="shared" si="127"/>
        <v>0</v>
      </c>
      <c r="H1723" s="96">
        <f t="shared" si="128"/>
        <v>0</v>
      </c>
      <c r="I1723" s="97">
        <v>0</v>
      </c>
    </row>
    <row r="1724" spans="2:9">
      <c r="B1724" s="70" t="s">
        <v>1773</v>
      </c>
      <c r="C1724" s="76">
        <v>841001</v>
      </c>
      <c r="D1724" s="89" t="s">
        <v>1777</v>
      </c>
      <c r="E1724" s="90" t="s">
        <v>108</v>
      </c>
      <c r="F1724" s="67" t="s">
        <v>109</v>
      </c>
      <c r="G1724" s="96">
        <f t="shared" si="127"/>
        <v>0</v>
      </c>
      <c r="H1724" s="96">
        <f t="shared" si="128"/>
        <v>0</v>
      </c>
      <c r="I1724" s="97">
        <v>0</v>
      </c>
    </row>
    <row r="1725" spans="2:9">
      <c r="B1725" s="70" t="s">
        <v>1773</v>
      </c>
      <c r="C1725" s="76">
        <v>841002</v>
      </c>
      <c r="D1725" s="89" t="s">
        <v>1778</v>
      </c>
      <c r="E1725" s="90" t="s">
        <v>108</v>
      </c>
      <c r="F1725" s="67" t="s">
        <v>109</v>
      </c>
      <c r="G1725" s="96">
        <f t="shared" si="127"/>
        <v>0</v>
      </c>
      <c r="H1725" s="96">
        <f t="shared" si="128"/>
        <v>0</v>
      </c>
      <c r="I1725" s="97">
        <v>0</v>
      </c>
    </row>
    <row r="1726" spans="2:9">
      <c r="B1726" s="70" t="s">
        <v>1773</v>
      </c>
      <c r="C1726" s="76">
        <v>841003</v>
      </c>
      <c r="D1726" s="89" t="s">
        <v>1779</v>
      </c>
      <c r="E1726" s="90" t="s">
        <v>108</v>
      </c>
      <c r="F1726" s="67" t="s">
        <v>109</v>
      </c>
      <c r="G1726" s="96">
        <f t="shared" si="127"/>
        <v>0</v>
      </c>
      <c r="H1726" s="96">
        <f t="shared" si="128"/>
        <v>0</v>
      </c>
      <c r="I1726" s="97">
        <v>0</v>
      </c>
    </row>
    <row r="1727" spans="2:9">
      <c r="B1727" s="70" t="s">
        <v>1773</v>
      </c>
      <c r="C1727" s="76">
        <v>841004</v>
      </c>
      <c r="D1727" s="89" t="s">
        <v>1780</v>
      </c>
      <c r="E1727" s="90" t="s">
        <v>108</v>
      </c>
      <c r="F1727" s="67" t="s">
        <v>109</v>
      </c>
      <c r="G1727" s="96">
        <f t="shared" si="127"/>
        <v>0</v>
      </c>
      <c r="H1727" s="96">
        <f t="shared" si="128"/>
        <v>0</v>
      </c>
      <c r="I1727" s="97">
        <v>0</v>
      </c>
    </row>
    <row r="1728" spans="2:9">
      <c r="B1728" s="70" t="s">
        <v>1773</v>
      </c>
      <c r="C1728" s="76">
        <v>842001</v>
      </c>
      <c r="D1728" s="89" t="s">
        <v>1781</v>
      </c>
      <c r="E1728" s="90" t="s">
        <v>108</v>
      </c>
      <c r="F1728" s="67" t="s">
        <v>109</v>
      </c>
      <c r="G1728" s="96">
        <f t="shared" si="127"/>
        <v>0</v>
      </c>
      <c r="H1728" s="96">
        <f t="shared" si="128"/>
        <v>0</v>
      </c>
      <c r="I1728" s="97">
        <v>0</v>
      </c>
    </row>
    <row r="1729" spans="1:9">
      <c r="B1729" s="70" t="s">
        <v>1773</v>
      </c>
      <c r="C1729" s="76">
        <v>842002</v>
      </c>
      <c r="D1729" s="89" t="s">
        <v>1782</v>
      </c>
      <c r="E1729" s="90" t="s">
        <v>108</v>
      </c>
      <c r="F1729" s="67" t="s">
        <v>109</v>
      </c>
      <c r="G1729" s="96">
        <f t="shared" si="127"/>
        <v>0</v>
      </c>
      <c r="H1729" s="96">
        <f t="shared" si="128"/>
        <v>0</v>
      </c>
      <c r="I1729" s="97">
        <v>0</v>
      </c>
    </row>
    <row r="1730" spans="1:9">
      <c r="B1730" s="70" t="s">
        <v>1773</v>
      </c>
      <c r="C1730" s="76">
        <v>842003</v>
      </c>
      <c r="D1730" s="89" t="s">
        <v>1783</v>
      </c>
      <c r="E1730" s="90" t="s">
        <v>108</v>
      </c>
      <c r="F1730" s="67" t="s">
        <v>109</v>
      </c>
      <c r="G1730" s="96">
        <f t="shared" si="127"/>
        <v>-3842.3038242899888</v>
      </c>
      <c r="H1730" s="96">
        <f t="shared" si="128"/>
        <v>-2539.3161757100106</v>
      </c>
      <c r="I1730" s="97">
        <v>-6381.62</v>
      </c>
    </row>
    <row r="1731" spans="1:9">
      <c r="B1731" s="70" t="s">
        <v>1773</v>
      </c>
      <c r="C1731" s="76">
        <v>843001</v>
      </c>
      <c r="D1731" s="89" t="s">
        <v>1784</v>
      </c>
      <c r="E1731" s="90" t="s">
        <v>108</v>
      </c>
      <c r="F1731" s="67" t="s">
        <v>109</v>
      </c>
      <c r="G1731" s="96">
        <f t="shared" si="127"/>
        <v>0</v>
      </c>
      <c r="H1731" s="96">
        <f t="shared" si="128"/>
        <v>0</v>
      </c>
      <c r="I1731" s="97">
        <v>0</v>
      </c>
    </row>
    <row r="1732" spans="1:9">
      <c r="B1732" s="70" t="s">
        <v>1773</v>
      </c>
      <c r="C1732" s="76">
        <v>843002</v>
      </c>
      <c r="D1732" s="89" t="s">
        <v>1785</v>
      </c>
      <c r="E1732" s="90" t="s">
        <v>108</v>
      </c>
      <c r="F1732" s="67" t="s">
        <v>109</v>
      </c>
      <c r="G1732" s="96">
        <f t="shared" si="127"/>
        <v>0</v>
      </c>
      <c r="H1732" s="96">
        <f t="shared" si="128"/>
        <v>0</v>
      </c>
      <c r="I1732" s="97">
        <v>0</v>
      </c>
    </row>
    <row r="1733" spans="1:9">
      <c r="B1733" s="70" t="s">
        <v>1773</v>
      </c>
      <c r="C1733" s="76">
        <v>843003</v>
      </c>
      <c r="D1733" s="89" t="s">
        <v>1786</v>
      </c>
      <c r="E1733" s="90" t="s">
        <v>108</v>
      </c>
      <c r="F1733" s="67" t="s">
        <v>109</v>
      </c>
      <c r="G1733" s="96">
        <f t="shared" si="127"/>
        <v>-1192.4735822934899</v>
      </c>
      <c r="H1733" s="96">
        <f t="shared" si="128"/>
        <v>-788.08641770651002</v>
      </c>
      <c r="I1733" s="97">
        <v>-1980.56</v>
      </c>
    </row>
    <row r="1734" spans="1:9">
      <c r="B1734" s="70" t="s">
        <v>1773</v>
      </c>
      <c r="C1734" s="76">
        <v>890001</v>
      </c>
      <c r="D1734" s="89" t="s">
        <v>1787</v>
      </c>
      <c r="E1734" s="90" t="s">
        <v>108</v>
      </c>
      <c r="F1734" s="67" t="s">
        <v>109</v>
      </c>
      <c r="G1734" s="96">
        <f t="shared" si="127"/>
        <v>0</v>
      </c>
      <c r="H1734" s="96">
        <f t="shared" si="128"/>
        <v>0</v>
      </c>
      <c r="I1734" s="97">
        <v>0</v>
      </c>
    </row>
    <row r="1735" spans="1:9">
      <c r="A1735" s="70" t="s">
        <v>1108</v>
      </c>
      <c r="C1735" s="90" t="s">
        <v>95</v>
      </c>
      <c r="D1735" s="93" t="s">
        <v>1752</v>
      </c>
      <c r="E1735" s="90"/>
      <c r="G1735" s="228">
        <f>SUM(G1703:G1734)</f>
        <v>235626.81556659698</v>
      </c>
      <c r="H1735" s="228">
        <f>SUM(H1703:H1734)</f>
        <v>155721.93443340293</v>
      </c>
      <c r="I1735" s="229">
        <f>SUM(I1703:I1734)</f>
        <v>391348.75</v>
      </c>
    </row>
    <row r="1736" spans="1:9">
      <c r="C1736" s="76"/>
      <c r="D1736" s="77"/>
      <c r="E1736" s="90"/>
      <c r="G1736" s="96"/>
      <c r="H1736" s="96"/>
      <c r="I1736" s="97"/>
    </row>
    <row r="1737" spans="1:9">
      <c r="C1737" s="76"/>
      <c r="D1737" s="77" t="s">
        <v>1788</v>
      </c>
      <c r="E1737" s="90"/>
      <c r="G1737" s="96"/>
      <c r="H1737" s="96"/>
      <c r="I1737" s="97"/>
    </row>
    <row r="1738" spans="1:9">
      <c r="B1738" s="106" t="s">
        <v>1789</v>
      </c>
      <c r="C1738" s="76">
        <v>910001</v>
      </c>
      <c r="D1738" s="89" t="s">
        <v>1790</v>
      </c>
      <c r="E1738" s="90" t="s">
        <v>220</v>
      </c>
      <c r="F1738" s="67" t="s">
        <v>109</v>
      </c>
      <c r="G1738" s="96">
        <f>IF(E1738="Actual",IF(F1738=G$6,$I1738,0),VLOOKUP($E1738,$F$1755:$L$1761,5,FALSE)*$I1738)</f>
        <v>0</v>
      </c>
      <c r="H1738" s="96">
        <f>IF(E1738="Actual",IF(F1738=H$6,$I1738,0),VLOOKUP($E1738,$F$1755:$L$1761,6,FALSE)*$I1738)</f>
        <v>0</v>
      </c>
      <c r="I1738" s="97">
        <v>0</v>
      </c>
    </row>
    <row r="1739" spans="1:9">
      <c r="B1739" s="106" t="s">
        <v>1791</v>
      </c>
      <c r="C1739" s="76">
        <v>910002</v>
      </c>
      <c r="D1739" s="89" t="s">
        <v>1792</v>
      </c>
      <c r="E1739" s="90" t="s">
        <v>220</v>
      </c>
      <c r="F1739" s="67" t="s">
        <v>109</v>
      </c>
      <c r="G1739" s="96">
        <f>IF(E1739="Actual",IF(F1739=G$6,$I1739,0),VLOOKUP($E1739,$F$1755:$L$1761,5,FALSE)*$I1739)</f>
        <v>-2470.3540972440574</v>
      </c>
      <c r="H1739" s="96">
        <f>IF(E1739="Actual",IF(F1739=H$6,$I1739,0),VLOOKUP($E1739,$F$1755:$L$1761,6,FALSE)*$I1739)</f>
        <v>-2393.6659027559431</v>
      </c>
      <c r="I1739" s="97">
        <v>-4864.0200000000004</v>
      </c>
    </row>
    <row r="1740" spans="1:9">
      <c r="B1740" s="106" t="s">
        <v>1789</v>
      </c>
      <c r="C1740" s="76">
        <v>920001</v>
      </c>
      <c r="D1740" s="89" t="s">
        <v>1793</v>
      </c>
      <c r="E1740" s="90" t="s">
        <v>850</v>
      </c>
      <c r="F1740" s="67" t="s">
        <v>109</v>
      </c>
      <c r="G1740" s="96">
        <f>IF(E1740="Actual",IF(F1740=G$6,$I1740,0),VLOOKUP($E1740,$F$1755:$L$1761,5,FALSE)*$I1740)</f>
        <v>-12219.366210967897</v>
      </c>
      <c r="H1740" s="96">
        <f>IF(E1740="Actual",IF(F1740=H$6,$I1740,0),VLOOKUP($E1740,$F$1755:$L$1761,6,FALSE)*$I1740)</f>
        <v>-14993.333789032076</v>
      </c>
      <c r="I1740" s="97">
        <v>-27212.699999999972</v>
      </c>
    </row>
    <row r="1741" spans="1:9">
      <c r="B1741" s="106" t="s">
        <v>1791</v>
      </c>
      <c r="C1741" s="76">
        <v>920002</v>
      </c>
      <c r="D1741" s="89" t="s">
        <v>1794</v>
      </c>
      <c r="E1741" s="90" t="s">
        <v>850</v>
      </c>
      <c r="F1741" s="67" t="s">
        <v>109</v>
      </c>
      <c r="G1741" s="96">
        <f>IF(E1741="Actual",IF(F1741=G$6,$I1741,0),VLOOKUP($E1741,$F$1755:$L$1761,5,FALSE)*$I1741)</f>
        <v>15400.44181347556</v>
      </c>
      <c r="H1741" s="96">
        <f>IF(E1741="Actual",IF(F1741=H$6,$I1741,0),VLOOKUP($E1741,$F$1755:$L$1761,6,FALSE)*$I1741)</f>
        <v>18896.558186524442</v>
      </c>
      <c r="I1741" s="97">
        <v>34297</v>
      </c>
    </row>
    <row r="1742" spans="1:9">
      <c r="B1742" s="70" t="s">
        <v>1795</v>
      </c>
      <c r="C1742" s="76">
        <v>920003</v>
      </c>
      <c r="D1742" s="89" t="s">
        <v>1796</v>
      </c>
      <c r="E1742" s="90" t="s">
        <v>108</v>
      </c>
      <c r="F1742" s="67" t="s">
        <v>109</v>
      </c>
      <c r="G1742" s="96">
        <f>IF(E1742="Actual",IF(F1742=G$6,$I1742,0),VLOOKUP($E1742,$F$1755:$L$1761,5,FALSE)*$I1742)</f>
        <v>-1126.5087008074079</v>
      </c>
      <c r="H1742" s="96">
        <f>IF(E1742="Actual",IF(F1742=H$6,$I1742,0),VLOOKUP($E1742,$F$1755:$L$1761,6,FALSE)*$I1742)</f>
        <v>-744.49129919259224</v>
      </c>
      <c r="I1742" s="97">
        <v>-1871.0000000000002</v>
      </c>
    </row>
    <row r="1743" spans="1:9">
      <c r="A1743" s="70" t="s">
        <v>1108</v>
      </c>
      <c r="C1743" s="90" t="s">
        <v>95</v>
      </c>
      <c r="D1743" s="93" t="s">
        <v>1788</v>
      </c>
      <c r="E1743" s="90"/>
      <c r="G1743" s="228">
        <f>+SUM(G1738:G1742)</f>
        <v>-415.78719554380223</v>
      </c>
      <c r="H1743" s="228">
        <f>+SUM(H1738:H1742)</f>
        <v>765.06719554383005</v>
      </c>
      <c r="I1743" s="229">
        <f>+SUM(I1738:I1742)</f>
        <v>349.28000000002771</v>
      </c>
    </row>
    <row r="1744" spans="1:9" ht="15" thickBot="1">
      <c r="C1744" s="121"/>
      <c r="D1744" s="122"/>
      <c r="E1744" s="123"/>
      <c r="F1744" s="124"/>
      <c r="G1744" s="125"/>
      <c r="H1744" s="125"/>
      <c r="I1744" s="237"/>
    </row>
    <row r="1745" spans="5:12" ht="15" thickBot="1"/>
    <row r="1746" spans="5:12">
      <c r="F1746" s="127" t="s">
        <v>1106</v>
      </c>
      <c r="G1746" s="87"/>
      <c r="H1746" s="87"/>
      <c r="I1746" s="238"/>
      <c r="J1746" s="129"/>
      <c r="L1746" s="130"/>
    </row>
    <row r="1747" spans="5:12">
      <c r="E1747" s="131" t="s">
        <v>128</v>
      </c>
      <c r="F1747" s="90" t="s">
        <v>1107</v>
      </c>
      <c r="G1747" s="239"/>
      <c r="H1747" s="239">
        <f>+SUMIFS($I$6:$I$1743,$A$6:$A$1743,D1747)</f>
        <v>0</v>
      </c>
      <c r="I1747" s="239">
        <f>+SUMIFS($I$6:$I$1743,$A$6:$A$1743,E1747)</f>
        <v>-215683.81999992952</v>
      </c>
      <c r="J1747" s="89"/>
      <c r="L1747" s="130"/>
    </row>
    <row r="1748" spans="5:12" ht="15" thickBot="1">
      <c r="E1748" s="131" t="s">
        <v>1108</v>
      </c>
      <c r="F1748" s="123" t="s">
        <v>1109</v>
      </c>
      <c r="G1748" s="240"/>
      <c r="H1748" s="240">
        <f>+SUMIFS($I$6:$I$1743,$A$6:$A$1743,D1748)</f>
        <v>0</v>
      </c>
      <c r="I1748" s="240">
        <f>+SUMIFS($I$6:$I$1743,$A$6:$A$1743,E1748)</f>
        <v>-634786.06499968143</v>
      </c>
      <c r="J1748" s="134">
        <f>+I1748+I1747</f>
        <v>-850469.88499961095</v>
      </c>
    </row>
    <row r="1751" spans="5:12" ht="16" thickBot="1">
      <c r="F1751" s="135" t="s">
        <v>1110</v>
      </c>
      <c r="G1751" s="136"/>
      <c r="H1751" s="136"/>
      <c r="I1751" s="136"/>
    </row>
    <row r="1752" spans="5:12">
      <c r="F1752" s="137"/>
      <c r="G1752" s="241" t="s">
        <v>1111</v>
      </c>
      <c r="H1752" s="242" t="s">
        <v>1111</v>
      </c>
      <c r="I1752" s="242" t="s">
        <v>1111</v>
      </c>
      <c r="J1752" s="139" t="s">
        <v>1112</v>
      </c>
      <c r="K1752" s="139" t="s">
        <v>1112</v>
      </c>
      <c r="L1752" s="140" t="s">
        <v>1112</v>
      </c>
    </row>
    <row r="1753" spans="5:12" ht="15.5">
      <c r="F1753" s="135" t="s">
        <v>100</v>
      </c>
      <c r="G1753" s="243" t="s">
        <v>2</v>
      </c>
      <c r="H1753" s="244" t="s">
        <v>76</v>
      </c>
      <c r="I1753" s="244" t="s">
        <v>1113</v>
      </c>
      <c r="J1753" s="142" t="s">
        <v>2</v>
      </c>
      <c r="K1753" s="142" t="s">
        <v>76</v>
      </c>
      <c r="L1753" s="143" t="s">
        <v>1113</v>
      </c>
    </row>
    <row r="1754" spans="5:12">
      <c r="F1754" s="144"/>
      <c r="G1754" s="245"/>
      <c r="H1754" s="246"/>
      <c r="I1754" s="246"/>
      <c r="J1754" s="147"/>
      <c r="K1754" s="147"/>
      <c r="L1754" s="148"/>
    </row>
    <row r="1755" spans="5:12">
      <c r="F1755" s="137" t="s">
        <v>1114</v>
      </c>
      <c r="G1755" s="247">
        <v>5331.7999999999993</v>
      </c>
      <c r="H1755" s="248">
        <v>3523.7</v>
      </c>
      <c r="I1755" s="249">
        <f t="shared" ref="I1755:I1760" si="129">SUM(G1755:H1755)</f>
        <v>8855.5</v>
      </c>
      <c r="J1755" s="152">
        <f>+G1755/$I1755</f>
        <v>0.60208909717124948</v>
      </c>
      <c r="K1755" s="152">
        <f>+H1755/$I1755</f>
        <v>0.39791090282875047</v>
      </c>
      <c r="L1755" s="153">
        <f t="shared" ref="L1755:L1761" si="130">SUM(J1755:K1755)</f>
        <v>1</v>
      </c>
    </row>
    <row r="1756" spans="5:12">
      <c r="F1756" s="137" t="s">
        <v>1115</v>
      </c>
      <c r="G1756" s="248">
        <v>2527668.8699998842</v>
      </c>
      <c r="H1756" s="248">
        <v>2449201.4299999443</v>
      </c>
      <c r="I1756" s="249">
        <f t="shared" si="129"/>
        <v>4976870.2999998285</v>
      </c>
      <c r="J1756" s="152">
        <f t="shared" ref="J1756:K1761" si="131">+G1756/$I1756</f>
        <v>0.50788321126230096</v>
      </c>
      <c r="K1756" s="152">
        <f t="shared" si="131"/>
        <v>0.49211678873769904</v>
      </c>
      <c r="L1756" s="153">
        <f t="shared" si="130"/>
        <v>1</v>
      </c>
    </row>
    <row r="1757" spans="5:12">
      <c r="F1757" s="137" t="s">
        <v>1116</v>
      </c>
      <c r="G1757" s="250">
        <f>+SUMIFS($I:$I,$B:$B,"PIS",$F:$F,G$1753)</f>
        <v>15597605.119999999</v>
      </c>
      <c r="H1757" s="249">
        <f>+SUMIFS($I:$I,$B:$B,"PIS",$F:$F,H$1753)</f>
        <v>19138480.329999998</v>
      </c>
      <c r="I1757" s="249">
        <f t="shared" si="129"/>
        <v>34736085.449999996</v>
      </c>
      <c r="J1757" s="152">
        <f t="shared" si="131"/>
        <v>0.44903174660977813</v>
      </c>
      <c r="K1757" s="152">
        <f t="shared" si="131"/>
        <v>0.55096825339022193</v>
      </c>
      <c r="L1757" s="153">
        <f t="shared" si="130"/>
        <v>1</v>
      </c>
    </row>
    <row r="1758" spans="5:12">
      <c r="F1758" s="137" t="s">
        <v>1117</v>
      </c>
      <c r="G1758" s="250">
        <f>+G1767</f>
        <v>13410273.254920553</v>
      </c>
      <c r="H1758" s="249">
        <f>+H1767</f>
        <v>11239202.965079434</v>
      </c>
      <c r="I1758" s="249">
        <f t="shared" si="129"/>
        <v>24649476.219999988</v>
      </c>
      <c r="J1758" s="152">
        <f t="shared" si="131"/>
        <v>0.54403887268159401</v>
      </c>
      <c r="K1758" s="152">
        <f t="shared" si="131"/>
        <v>0.45596112731840593</v>
      </c>
      <c r="L1758" s="153">
        <f t="shared" si="130"/>
        <v>1</v>
      </c>
    </row>
    <row r="1759" spans="5:12">
      <c r="F1759" s="137" t="s">
        <v>1118</v>
      </c>
      <c r="G1759" s="250">
        <f>-SUMIFS($I:$I,$B:$B,"DC",$F:$F,G$1753)</f>
        <v>-127564.79000000004</v>
      </c>
      <c r="H1759" s="249">
        <f>-SUMIFS($I:$I,$B:$B,"DC",$F:$F,H$1753)</f>
        <v>-217046.32000000007</v>
      </c>
      <c r="I1759" s="249">
        <f t="shared" si="129"/>
        <v>-344611.1100000001</v>
      </c>
      <c r="J1759" s="152">
        <f t="shared" si="131"/>
        <v>0.3701702768665816</v>
      </c>
      <c r="K1759" s="152">
        <f t="shared" si="131"/>
        <v>0.62982972313341845</v>
      </c>
      <c r="L1759" s="153">
        <f t="shared" si="130"/>
        <v>1</v>
      </c>
    </row>
    <row r="1760" spans="5:12">
      <c r="F1760" s="137" t="s">
        <v>921</v>
      </c>
      <c r="G1760" s="250">
        <f>+SUMIFS($I:$I,$B:$B,"CIAC",$F:$F,G$1753)</f>
        <v>-3006422.81</v>
      </c>
      <c r="H1760" s="249">
        <f>+SUMIFS($I:$I,$B:$B,"CIAC",$F:$F,H$1753)</f>
        <v>0</v>
      </c>
      <c r="I1760" s="249">
        <f t="shared" si="129"/>
        <v>-3006422.81</v>
      </c>
      <c r="J1760" s="155">
        <f t="shared" si="131"/>
        <v>1</v>
      </c>
      <c r="K1760" s="152">
        <f t="shared" si="131"/>
        <v>0</v>
      </c>
      <c r="L1760" s="153">
        <f>SUM(J1760:K1760)</f>
        <v>1</v>
      </c>
    </row>
    <row r="1761" spans="3:12" ht="15" thickBot="1">
      <c r="F1761" s="137" t="s">
        <v>1119</v>
      </c>
      <c r="G1761" s="251">
        <f>+G1778</f>
        <v>10407319.036379607</v>
      </c>
      <c r="H1761" s="252">
        <f>+H1778</f>
        <v>10986310.813620383</v>
      </c>
      <c r="I1761" s="252">
        <f>SUM(G1761:H1761)</f>
        <v>21393629.84999999</v>
      </c>
      <c r="J1761" s="158">
        <f t="shared" si="131"/>
        <v>0.48646812669705097</v>
      </c>
      <c r="K1761" s="158">
        <f t="shared" si="131"/>
        <v>0.51353187330294903</v>
      </c>
      <c r="L1761" s="159">
        <f t="shared" si="130"/>
        <v>1</v>
      </c>
    </row>
    <row r="1763" spans="3:12" ht="15" thickBot="1"/>
    <row r="1764" spans="3:12" ht="15" thickBot="1">
      <c r="E1764" s="131"/>
      <c r="F1764" s="477" t="s">
        <v>1799</v>
      </c>
      <c r="G1764" s="478"/>
      <c r="H1764" s="478"/>
      <c r="I1764" s="479"/>
    </row>
    <row r="1765" spans="3:12" s="166" customFormat="1">
      <c r="D1765" s="161"/>
      <c r="E1765" s="162" t="s">
        <v>275</v>
      </c>
      <c r="F1765" s="163" t="s">
        <v>850</v>
      </c>
      <c r="G1765" s="253">
        <f>SUMIFS(G:G,$B:$B,E1765)</f>
        <v>17615189.030836426</v>
      </c>
      <c r="H1765" s="253">
        <f>SUMIFS(H:H,$B:$B,E1765)</f>
        <v>20471868.759163566</v>
      </c>
      <c r="I1765" s="254">
        <f t="shared" ref="I1765:I1776" si="132">SUM(G1765:H1765)</f>
        <v>38087057.789999992</v>
      </c>
    </row>
    <row r="1766" spans="3:12" s="166" customFormat="1">
      <c r="D1766" s="161"/>
      <c r="E1766" s="162" t="s">
        <v>478</v>
      </c>
      <c r="F1766" s="163" t="s">
        <v>1121</v>
      </c>
      <c r="G1766" s="255">
        <f>SUMIFS(G:G,$B:$B,E1766)</f>
        <v>-4204915.7759158723</v>
      </c>
      <c r="H1766" s="255">
        <f>SUMIFS(H:H,$B:$B,E1766)</f>
        <v>-9232665.7940841317</v>
      </c>
      <c r="I1766" s="256">
        <f t="shared" si="132"/>
        <v>-13437581.570000004</v>
      </c>
      <c r="J1766" s="257">
        <f>G1766-G534-G538-G539-G540-G541-G546-G545-G547-G551</f>
        <v>-3225005.2517731357</v>
      </c>
    </row>
    <row r="1767" spans="3:12" s="166" customFormat="1">
      <c r="D1767" s="161"/>
      <c r="E1767" s="162"/>
      <c r="F1767" s="163" t="s">
        <v>1122</v>
      </c>
      <c r="G1767" s="253">
        <f>+SUM(G1765:G1766)</f>
        <v>13410273.254920553</v>
      </c>
      <c r="H1767" s="253">
        <f>+SUM(H1765:H1766)</f>
        <v>11239202.965079434</v>
      </c>
      <c r="I1767" s="254">
        <f t="shared" si="132"/>
        <v>24649476.219999988</v>
      </c>
    </row>
    <row r="1768" spans="3:12" s="166" customFormat="1">
      <c r="D1768" s="161"/>
      <c r="E1768" s="258" t="s">
        <v>474</v>
      </c>
      <c r="F1768" s="163" t="s">
        <v>1123</v>
      </c>
      <c r="G1768" s="253">
        <f t="shared" ref="G1768:G1776" si="133">SUMIFS(G:G,$B:$B,E1768)</f>
        <v>83339.962631358983</v>
      </c>
      <c r="H1768" s="253">
        <f t="shared" ref="H1768:H1776" si="134">SUMIFS(H:H,$B:$B,E1768)</f>
        <v>55078.02736864092</v>
      </c>
      <c r="I1768" s="254">
        <f t="shared" si="132"/>
        <v>138417.9899999999</v>
      </c>
    </row>
    <row r="1769" spans="3:12" s="166" customFormat="1">
      <c r="D1769" s="161"/>
      <c r="E1769" s="162" t="s">
        <v>654</v>
      </c>
      <c r="F1769" s="163" t="s">
        <v>1124</v>
      </c>
      <c r="G1769" s="253">
        <f t="shared" si="133"/>
        <v>823255.70585252112</v>
      </c>
      <c r="H1769" s="253">
        <f t="shared" si="134"/>
        <v>676817.14414747921</v>
      </c>
      <c r="I1769" s="254">
        <f t="shared" si="132"/>
        <v>1500072.8500000003</v>
      </c>
    </row>
    <row r="1770" spans="3:12" s="166" customFormat="1" ht="29">
      <c r="C1770" s="160"/>
      <c r="D1770" s="161"/>
      <c r="E1770" s="162" t="s">
        <v>921</v>
      </c>
      <c r="F1770" s="163" t="s">
        <v>1125</v>
      </c>
      <c r="G1770" s="253">
        <f t="shared" si="133"/>
        <v>-4339167.359137373</v>
      </c>
      <c r="H1770" s="253">
        <f t="shared" si="134"/>
        <v>-880789.22086262761</v>
      </c>
      <c r="I1770" s="254">
        <f t="shared" si="132"/>
        <v>-5219956.580000001</v>
      </c>
    </row>
    <row r="1771" spans="3:12" s="166" customFormat="1" ht="29">
      <c r="C1771" s="160"/>
      <c r="D1771" s="161"/>
      <c r="E1771" s="162" t="s">
        <v>1081</v>
      </c>
      <c r="F1771" s="163" t="s">
        <v>1126</v>
      </c>
      <c r="G1771" s="253">
        <f t="shared" si="133"/>
        <v>-6020.8909717124943</v>
      </c>
      <c r="H1771" s="253">
        <f t="shared" si="134"/>
        <v>-3979.1090282875048</v>
      </c>
      <c r="I1771" s="254">
        <f t="shared" si="132"/>
        <v>-10000</v>
      </c>
    </row>
    <row r="1772" spans="3:12" s="166" customFormat="1" ht="29">
      <c r="C1772" s="160"/>
      <c r="D1772" s="161"/>
      <c r="E1772" s="162" t="s">
        <v>854</v>
      </c>
      <c r="F1772" s="163" t="s">
        <v>69</v>
      </c>
      <c r="G1772" s="253">
        <f t="shared" si="133"/>
        <v>-1051837.1895738638</v>
      </c>
      <c r="H1772" s="253">
        <f t="shared" si="134"/>
        <v>-1083067.4204261361</v>
      </c>
      <c r="I1772" s="254">
        <f t="shared" si="132"/>
        <v>-2134904.61</v>
      </c>
    </row>
    <row r="1773" spans="3:12" s="166" customFormat="1">
      <c r="C1773" s="160"/>
      <c r="D1773" s="161"/>
      <c r="E1773" s="162" t="s">
        <v>225</v>
      </c>
      <c r="F1773" s="163" t="s">
        <v>1127</v>
      </c>
      <c r="G1773" s="253">
        <f t="shared" si="133"/>
        <v>2305.2486307944214</v>
      </c>
      <c r="H1773" s="253">
        <f t="shared" si="134"/>
        <v>1523.5013692055784</v>
      </c>
      <c r="I1773" s="254">
        <f t="shared" si="132"/>
        <v>3828.75</v>
      </c>
    </row>
    <row r="1774" spans="3:12" s="166" customFormat="1">
      <c r="C1774" s="160"/>
      <c r="D1774" s="161"/>
      <c r="E1774" s="162" t="s">
        <v>807</v>
      </c>
      <c r="F1774" s="163" t="s">
        <v>73</v>
      </c>
      <c r="G1774" s="253">
        <f t="shared" si="133"/>
        <v>-20045.442625486976</v>
      </c>
      <c r="H1774" s="253">
        <f t="shared" si="134"/>
        <v>-13247.707374513006</v>
      </c>
      <c r="I1774" s="254">
        <f t="shared" si="132"/>
        <v>-33293.14999999998</v>
      </c>
    </row>
    <row r="1775" spans="3:12" s="166" customFormat="1">
      <c r="C1775" s="160"/>
      <c r="D1775" s="161"/>
      <c r="E1775" s="162" t="s">
        <v>630</v>
      </c>
      <c r="F1775" s="163" t="s">
        <v>629</v>
      </c>
      <c r="G1775" s="253">
        <f t="shared" si="133"/>
        <v>1505215.746652815</v>
      </c>
      <c r="H1775" s="253">
        <f t="shared" si="134"/>
        <v>994772.63334718533</v>
      </c>
      <c r="I1775" s="254">
        <f t="shared" si="132"/>
        <v>2499988.3800000004</v>
      </c>
    </row>
    <row r="1776" spans="3:12" s="166" customFormat="1">
      <c r="C1776" s="160"/>
      <c r="D1776" s="161"/>
      <c r="E1776" s="162" t="s">
        <v>847</v>
      </c>
      <c r="F1776" s="163" t="s">
        <v>1128</v>
      </c>
      <c r="G1776" s="253">
        <f t="shared" si="133"/>
        <v>0</v>
      </c>
      <c r="H1776" s="253">
        <f t="shared" si="134"/>
        <v>0</v>
      </c>
      <c r="I1776" s="254">
        <f t="shared" si="132"/>
        <v>0</v>
      </c>
    </row>
    <row r="1777" spans="6:9">
      <c r="F1777" s="169"/>
      <c r="I1777" s="259"/>
    </row>
    <row r="1778" spans="6:9" ht="15" thickBot="1">
      <c r="F1778" s="171" t="s">
        <v>1129</v>
      </c>
      <c r="G1778" s="172">
        <f>+SUM(G1767:G1776)</f>
        <v>10407319.036379607</v>
      </c>
      <c r="H1778" s="172">
        <f>+SUM(H1767:H1776)</f>
        <v>10986310.813620383</v>
      </c>
      <c r="I1778" s="173">
        <f>+SUM(I1767:I1776)</f>
        <v>21393629.849999987</v>
      </c>
    </row>
  </sheetData>
  <autoFilter ref="A6:I1743" xr:uid="{E48CF70C-E628-41F5-A76B-5DCCCAA6B22D}"/>
  <mergeCells count="1">
    <mergeCell ref="F1764:I176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BAAB7-8ABA-4F12-8EF5-6EB08CECE9A0}">
  <dimension ref="A1:AC2811"/>
  <sheetViews>
    <sheetView topLeftCell="A4" zoomScale="70" zoomScaleNormal="70" workbookViewId="0">
      <selection activeCell="Y24" sqref="Y24"/>
    </sheetView>
  </sheetViews>
  <sheetFormatPr defaultColWidth="8.81640625" defaultRowHeight="14.5"/>
  <cols>
    <col min="1" max="1" width="8" style="106" bestFit="1" customWidth="1"/>
    <col min="2" max="2" width="10.1796875" style="106" bestFit="1" customWidth="1"/>
    <col min="3" max="3" width="9.1796875" style="106" bestFit="1" customWidth="1"/>
    <col min="4" max="4" width="13.453125" style="106" bestFit="1" customWidth="1"/>
    <col min="5" max="5" width="6.453125" style="106" bestFit="1" customWidth="1"/>
    <col min="6" max="7" width="8.7265625" style="106" bestFit="1" customWidth="1"/>
    <col min="8" max="8" width="8" style="106" bestFit="1" customWidth="1"/>
    <col min="9" max="9" width="122.1796875" style="106" bestFit="1" customWidth="1"/>
    <col min="10" max="10" width="32" style="106" bestFit="1" customWidth="1"/>
    <col min="11" max="12" width="17.7265625" style="106" bestFit="1" customWidth="1"/>
    <col min="13" max="13" width="18.54296875" style="106" bestFit="1" customWidth="1"/>
    <col min="14" max="14" width="14.54296875" style="106" bestFit="1" customWidth="1"/>
    <col min="15" max="15" width="17.54296875" style="106" bestFit="1" customWidth="1"/>
    <col min="16" max="16" width="15.453125" style="106" bestFit="1" customWidth="1"/>
    <col min="17" max="18" width="11.7265625" style="106" bestFit="1" customWidth="1"/>
    <col min="19" max="19" width="11.26953125" style="106" bestFit="1" customWidth="1"/>
    <col min="20" max="20" width="15.1796875" style="106" bestFit="1" customWidth="1"/>
    <col min="21" max="21" width="16.1796875" style="261" bestFit="1" customWidth="1"/>
    <col min="22" max="23" width="17" style="261" bestFit="1" customWidth="1"/>
    <col min="24" max="24" width="17" style="261" customWidth="1"/>
    <col min="25" max="25" width="40.1796875" style="106" bestFit="1" customWidth="1"/>
    <col min="26" max="26" width="8.81640625" style="106"/>
    <col min="27" max="27" width="8.81640625" style="48"/>
    <col min="28" max="16384" width="8.81640625" style="106"/>
  </cols>
  <sheetData>
    <row r="1" spans="1:27">
      <c r="A1" s="260">
        <v>756</v>
      </c>
      <c r="K1" s="261"/>
      <c r="L1" s="261"/>
      <c r="M1" s="261"/>
      <c r="N1" s="261"/>
      <c r="O1" s="261"/>
      <c r="P1" s="261"/>
      <c r="Q1" s="261"/>
      <c r="R1" s="261"/>
      <c r="S1" s="261"/>
      <c r="T1" s="261"/>
      <c r="V1" s="261" t="s">
        <v>3247</v>
      </c>
      <c r="W1" s="261" t="s">
        <v>3247</v>
      </c>
      <c r="X1" s="262"/>
    </row>
    <row r="2" spans="1:27">
      <c r="K2" s="261"/>
      <c r="L2" s="261"/>
      <c r="M2" s="261"/>
      <c r="N2" s="261"/>
      <c r="O2" s="261"/>
      <c r="P2" s="261"/>
      <c r="Q2" s="261"/>
      <c r="R2" s="261"/>
      <c r="S2" s="261"/>
      <c r="T2" s="261"/>
      <c r="X2" s="262"/>
    </row>
    <row r="3" spans="1:27">
      <c r="K3" s="261"/>
      <c r="L3" s="261"/>
      <c r="M3" s="261"/>
      <c r="N3" s="261"/>
      <c r="O3" s="261"/>
      <c r="P3" s="261"/>
      <c r="Q3" s="261"/>
      <c r="R3" s="261"/>
      <c r="S3" s="261"/>
      <c r="T3" s="261"/>
      <c r="X3" s="262"/>
    </row>
    <row r="4" spans="1:27">
      <c r="A4" s="263" t="s">
        <v>3248</v>
      </c>
      <c r="B4" s="263" t="s">
        <v>3249</v>
      </c>
      <c r="C4" s="263" t="s">
        <v>3250</v>
      </c>
      <c r="D4" s="263" t="s">
        <v>3251</v>
      </c>
      <c r="E4" s="263" t="s">
        <v>3252</v>
      </c>
      <c r="F4" s="263" t="s">
        <v>3253</v>
      </c>
      <c r="G4" s="263" t="s">
        <v>3254</v>
      </c>
      <c r="H4" s="263" t="s">
        <v>3255</v>
      </c>
      <c r="I4" s="263" t="s">
        <v>99</v>
      </c>
      <c r="J4" s="263" t="s">
        <v>3256</v>
      </c>
      <c r="K4" s="263" t="s">
        <v>3257</v>
      </c>
      <c r="L4" s="263" t="s">
        <v>3258</v>
      </c>
      <c r="M4" s="263" t="s">
        <v>3259</v>
      </c>
      <c r="N4" s="263" t="s">
        <v>3260</v>
      </c>
      <c r="O4" s="263" t="s">
        <v>3261</v>
      </c>
      <c r="P4" s="263" t="s">
        <v>3262</v>
      </c>
      <c r="Q4" s="264" t="s">
        <v>3263</v>
      </c>
      <c r="R4" s="264" t="s">
        <v>3264</v>
      </c>
      <c r="S4" s="264" t="s">
        <v>3265</v>
      </c>
      <c r="T4" s="263" t="s">
        <v>3266</v>
      </c>
      <c r="U4" s="263" t="s">
        <v>3267</v>
      </c>
      <c r="V4" s="263" t="s">
        <v>3268</v>
      </c>
      <c r="W4" s="265" t="s">
        <v>3268</v>
      </c>
      <c r="X4" s="266" t="s">
        <v>98</v>
      </c>
      <c r="Y4" s="106" t="s">
        <v>99</v>
      </c>
      <c r="Z4" s="106" t="s">
        <v>3269</v>
      </c>
      <c r="AA4" s="48" t="s">
        <v>3270</v>
      </c>
    </row>
    <row r="5" spans="1:27">
      <c r="A5" s="267" t="s">
        <v>3271</v>
      </c>
      <c r="B5" s="267" t="s">
        <v>3272</v>
      </c>
      <c r="C5" s="267" t="s">
        <v>3273</v>
      </c>
      <c r="D5" s="267" t="s">
        <v>3274</v>
      </c>
      <c r="E5" s="267" t="s">
        <v>3275</v>
      </c>
      <c r="F5" s="267" t="s">
        <v>3276</v>
      </c>
      <c r="G5" s="267" t="s">
        <v>3275</v>
      </c>
      <c r="H5" s="267" t="s">
        <v>3277</v>
      </c>
      <c r="I5" s="267" t="s">
        <v>3278</v>
      </c>
      <c r="J5" s="267" t="s">
        <v>3279</v>
      </c>
      <c r="K5" s="268">
        <v>17129.87</v>
      </c>
      <c r="L5" s="268">
        <v>17129.87</v>
      </c>
      <c r="M5" s="269">
        <v>0</v>
      </c>
      <c r="N5" s="268">
        <v>0</v>
      </c>
      <c r="O5" s="268">
        <v>0</v>
      </c>
      <c r="P5" s="269">
        <v>0</v>
      </c>
      <c r="Q5" s="270">
        <v>0</v>
      </c>
      <c r="R5" s="270">
        <v>0</v>
      </c>
      <c r="S5" s="270">
        <v>0</v>
      </c>
      <c r="T5" s="268">
        <v>17129.87</v>
      </c>
      <c r="U5" s="268">
        <v>17129.87</v>
      </c>
      <c r="V5" s="269">
        <v>0</v>
      </c>
      <c r="W5" s="269" cm="1">
        <f t="array" ref="W5">IF(Z5=756,V5*INDEX('09.30.22 ERC'!$I$676:$I$679,MATCH($A$1,'09.30.22 ERC'!$D$676:$D$679,0),),V5)</f>
        <v>0</v>
      </c>
      <c r="X5" s="271">
        <f t="shared" ref="X5:X68" si="0">+_xlfn.NUMBERVALUE(D5)</f>
        <v>0</v>
      </c>
      <c r="Z5" s="106">
        <v>150</v>
      </c>
      <c r="AA5" s="273" t="b">
        <f>IF($A$1=756,TRUE,IF($A$1=Z5,TRUE,FALSE))</f>
        <v>1</v>
      </c>
    </row>
    <row r="6" spans="1:27">
      <c r="A6" s="267" t="s">
        <v>3271</v>
      </c>
      <c r="B6" s="267" t="s">
        <v>3280</v>
      </c>
      <c r="C6" s="267" t="s">
        <v>3281</v>
      </c>
      <c r="D6" s="267" t="s">
        <v>3274</v>
      </c>
      <c r="E6" s="267" t="s">
        <v>3275</v>
      </c>
      <c r="F6" s="267" t="s">
        <v>3276</v>
      </c>
      <c r="G6" s="267" t="s">
        <v>3275</v>
      </c>
      <c r="H6" s="267" t="s">
        <v>3277</v>
      </c>
      <c r="I6" s="267" t="s">
        <v>3282</v>
      </c>
      <c r="J6" s="267" t="s">
        <v>3283</v>
      </c>
      <c r="K6" s="268">
        <v>3822.66</v>
      </c>
      <c r="L6" s="268">
        <v>3822.66</v>
      </c>
      <c r="M6" s="269">
        <v>0</v>
      </c>
      <c r="N6" s="268">
        <v>0</v>
      </c>
      <c r="O6" s="268">
        <v>0</v>
      </c>
      <c r="P6" s="269">
        <v>0</v>
      </c>
      <c r="Q6" s="270">
        <v>0</v>
      </c>
      <c r="R6" s="270">
        <v>0</v>
      </c>
      <c r="S6" s="270">
        <v>0</v>
      </c>
      <c r="T6" s="268">
        <v>3822.66</v>
      </c>
      <c r="U6" s="268">
        <v>3822.66</v>
      </c>
      <c r="V6" s="269">
        <v>0</v>
      </c>
      <c r="W6" s="269" cm="1">
        <f t="array" ref="W6">IF(Z6=756,V6*INDEX('09.30.22 ERC'!$I$676:$I$679,MATCH($A$1,'09.30.22 ERC'!$D$676:$D$679,0),),V6)</f>
        <v>0</v>
      </c>
      <c r="X6" s="271">
        <f t="shared" si="0"/>
        <v>0</v>
      </c>
      <c r="Z6" s="106">
        <v>150</v>
      </c>
      <c r="AA6" s="273" t="b">
        <f t="shared" ref="AA6:AA69" si="1">IF($A$1=756,TRUE,IF($A$1=Z6,TRUE,FALSE))</f>
        <v>1</v>
      </c>
    </row>
    <row r="7" spans="1:27">
      <c r="A7" s="267" t="s">
        <v>3271</v>
      </c>
      <c r="B7" s="267" t="s">
        <v>3284</v>
      </c>
      <c r="C7" s="267" t="s">
        <v>3273</v>
      </c>
      <c r="D7" s="267" t="s">
        <v>3274</v>
      </c>
      <c r="E7" s="267" t="s">
        <v>3275</v>
      </c>
      <c r="F7" s="267" t="s">
        <v>3276</v>
      </c>
      <c r="G7" s="267" t="s">
        <v>3275</v>
      </c>
      <c r="H7" s="267" t="s">
        <v>3277</v>
      </c>
      <c r="I7" s="267" t="s">
        <v>3285</v>
      </c>
      <c r="J7" s="267" t="s">
        <v>3286</v>
      </c>
      <c r="K7" s="268">
        <v>2751.74</v>
      </c>
      <c r="L7" s="268">
        <v>2751.74</v>
      </c>
      <c r="M7" s="269">
        <v>0</v>
      </c>
      <c r="N7" s="268">
        <v>0</v>
      </c>
      <c r="O7" s="268">
        <v>0</v>
      </c>
      <c r="P7" s="269">
        <v>0</v>
      </c>
      <c r="Q7" s="270">
        <v>0</v>
      </c>
      <c r="R7" s="270">
        <v>0</v>
      </c>
      <c r="S7" s="270">
        <v>0</v>
      </c>
      <c r="T7" s="268">
        <v>2751.74</v>
      </c>
      <c r="U7" s="268">
        <v>2751.74</v>
      </c>
      <c r="V7" s="269">
        <v>0</v>
      </c>
      <c r="W7" s="269" cm="1">
        <f t="array" ref="W7">IF(Z7=756,V7*INDEX('09.30.22 ERC'!$I$676:$I$679,MATCH($A$1,'09.30.22 ERC'!$D$676:$D$679,0),),V7)</f>
        <v>0</v>
      </c>
      <c r="X7" s="271">
        <f t="shared" si="0"/>
        <v>0</v>
      </c>
      <c r="Z7" s="106">
        <v>151</v>
      </c>
      <c r="AA7" s="273" t="b">
        <f t="shared" si="1"/>
        <v>1</v>
      </c>
    </row>
    <row r="8" spans="1:27">
      <c r="A8" s="267" t="s">
        <v>3271</v>
      </c>
      <c r="B8" s="267" t="s">
        <v>3287</v>
      </c>
      <c r="C8" s="267" t="s">
        <v>3281</v>
      </c>
      <c r="D8" s="267" t="s">
        <v>3274</v>
      </c>
      <c r="E8" s="267" t="s">
        <v>3275</v>
      </c>
      <c r="F8" s="267" t="s">
        <v>3276</v>
      </c>
      <c r="G8" s="267" t="s">
        <v>3275</v>
      </c>
      <c r="H8" s="267" t="s">
        <v>3277</v>
      </c>
      <c r="I8" s="267" t="s">
        <v>3288</v>
      </c>
      <c r="J8" s="267" t="s">
        <v>3289</v>
      </c>
      <c r="K8" s="268">
        <v>600</v>
      </c>
      <c r="L8" s="268">
        <v>600</v>
      </c>
      <c r="M8" s="269">
        <v>0</v>
      </c>
      <c r="N8" s="268">
        <v>0</v>
      </c>
      <c r="O8" s="268">
        <v>0</v>
      </c>
      <c r="P8" s="269">
        <v>0</v>
      </c>
      <c r="Q8" s="270">
        <v>0</v>
      </c>
      <c r="R8" s="270">
        <v>0</v>
      </c>
      <c r="S8" s="270">
        <v>0</v>
      </c>
      <c r="T8" s="268">
        <v>600</v>
      </c>
      <c r="U8" s="268">
        <v>600</v>
      </c>
      <c r="V8" s="269">
        <v>0</v>
      </c>
      <c r="W8" s="269" cm="1">
        <f t="array" ref="W8">IF(Z8=756,V8*INDEX('09.30.22 ERC'!$I$676:$I$679,MATCH($A$1,'09.30.22 ERC'!$D$676:$D$679,0),),V8)</f>
        <v>0</v>
      </c>
      <c r="X8" s="271">
        <f t="shared" si="0"/>
        <v>0</v>
      </c>
      <c r="Z8" s="106">
        <v>151</v>
      </c>
      <c r="AA8" s="273" t="b">
        <f t="shared" si="1"/>
        <v>1</v>
      </c>
    </row>
    <row r="9" spans="1:27">
      <c r="A9" s="267" t="s">
        <v>3271</v>
      </c>
      <c r="B9" s="267" t="s">
        <v>3290</v>
      </c>
      <c r="C9" s="267" t="s">
        <v>3291</v>
      </c>
      <c r="D9" s="267" t="s">
        <v>3274</v>
      </c>
      <c r="E9" s="267" t="s">
        <v>3275</v>
      </c>
      <c r="F9" s="267" t="s">
        <v>3276</v>
      </c>
      <c r="G9" s="267" t="s">
        <v>3275</v>
      </c>
      <c r="H9" s="267" t="s">
        <v>3277</v>
      </c>
      <c r="I9" s="267" t="s">
        <v>3292</v>
      </c>
      <c r="J9" s="267" t="s">
        <v>3293</v>
      </c>
      <c r="K9" s="268">
        <v>1475.45</v>
      </c>
      <c r="L9" s="268">
        <v>1475.45</v>
      </c>
      <c r="M9" s="269">
        <v>0</v>
      </c>
      <c r="N9" s="268">
        <v>0</v>
      </c>
      <c r="O9" s="268">
        <v>0</v>
      </c>
      <c r="P9" s="269">
        <v>0</v>
      </c>
      <c r="Q9" s="270">
        <v>0</v>
      </c>
      <c r="R9" s="270">
        <v>0</v>
      </c>
      <c r="S9" s="270">
        <v>0</v>
      </c>
      <c r="T9" s="268">
        <v>1475.45</v>
      </c>
      <c r="U9" s="268">
        <v>1475.45</v>
      </c>
      <c r="V9" s="269">
        <v>0</v>
      </c>
      <c r="W9" s="269" cm="1">
        <f t="array" ref="W9">IF(Z9=756,V9*INDEX('09.30.22 ERC'!$I$676:$I$679,MATCH($A$1,'09.30.22 ERC'!$D$676:$D$679,0),),V9)</f>
        <v>0</v>
      </c>
      <c r="X9" s="271">
        <f t="shared" si="0"/>
        <v>0</v>
      </c>
      <c r="Z9" s="106">
        <v>151</v>
      </c>
      <c r="AA9" s="273" t="b">
        <f t="shared" si="1"/>
        <v>1</v>
      </c>
    </row>
    <row r="10" spans="1:27">
      <c r="A10" s="267" t="s">
        <v>3271</v>
      </c>
      <c r="B10" s="267" t="s">
        <v>3294</v>
      </c>
      <c r="C10" s="267" t="s">
        <v>3273</v>
      </c>
      <c r="D10" s="267" t="s">
        <v>3274</v>
      </c>
      <c r="E10" s="267" t="s">
        <v>3275</v>
      </c>
      <c r="F10" s="267" t="s">
        <v>3276</v>
      </c>
      <c r="G10" s="267" t="s">
        <v>3275</v>
      </c>
      <c r="H10" s="267" t="s">
        <v>3277</v>
      </c>
      <c r="I10" s="267" t="s">
        <v>3295</v>
      </c>
      <c r="J10" s="267" t="s">
        <v>3296</v>
      </c>
      <c r="K10" s="268">
        <v>400</v>
      </c>
      <c r="L10" s="268">
        <v>400</v>
      </c>
      <c r="M10" s="269">
        <v>0</v>
      </c>
      <c r="N10" s="268">
        <v>0</v>
      </c>
      <c r="O10" s="268">
        <v>0</v>
      </c>
      <c r="P10" s="269">
        <v>0</v>
      </c>
      <c r="Q10" s="270">
        <v>0</v>
      </c>
      <c r="R10" s="270">
        <v>0</v>
      </c>
      <c r="S10" s="270">
        <v>0</v>
      </c>
      <c r="T10" s="268">
        <v>400</v>
      </c>
      <c r="U10" s="268">
        <v>400</v>
      </c>
      <c r="V10" s="269">
        <v>0</v>
      </c>
      <c r="W10" s="269" cm="1">
        <f t="array" ref="W10">IF(Z10=756,V10*INDEX('09.30.22 ERC'!$I$676:$I$679,MATCH($A$1,'09.30.22 ERC'!$D$676:$D$679,0),),V10)</f>
        <v>0</v>
      </c>
      <c r="X10" s="271">
        <f t="shared" si="0"/>
        <v>0</v>
      </c>
      <c r="Z10" s="106">
        <v>152</v>
      </c>
      <c r="AA10" s="273" t="b">
        <f t="shared" si="1"/>
        <v>1</v>
      </c>
    </row>
    <row r="11" spans="1:27">
      <c r="A11" s="267" t="s">
        <v>3271</v>
      </c>
      <c r="B11" s="267" t="s">
        <v>3294</v>
      </c>
      <c r="C11" s="267" t="s">
        <v>3273</v>
      </c>
      <c r="D11" s="267" t="s">
        <v>3297</v>
      </c>
      <c r="E11" s="267" t="s">
        <v>3275</v>
      </c>
      <c r="F11" s="267" t="s">
        <v>3276</v>
      </c>
      <c r="G11" s="267" t="s">
        <v>3275</v>
      </c>
      <c r="H11" s="267" t="s">
        <v>3277</v>
      </c>
      <c r="I11" s="267" t="s">
        <v>3298</v>
      </c>
      <c r="J11" s="267" t="s">
        <v>3299</v>
      </c>
      <c r="K11" s="268">
        <v>3262878.79</v>
      </c>
      <c r="L11" s="268">
        <v>3131618.58</v>
      </c>
      <c r="M11" s="269">
        <v>131260.20999999996</v>
      </c>
      <c r="N11" s="268">
        <v>90345.29</v>
      </c>
      <c r="O11" s="268">
        <v>82160.160000000003</v>
      </c>
      <c r="P11" s="269">
        <v>8185.1299999999901</v>
      </c>
      <c r="Q11" s="270">
        <v>870137.31</v>
      </c>
      <c r="R11" s="270">
        <v>908398.96999999974</v>
      </c>
      <c r="S11" s="270">
        <v>-38261.659999999683</v>
      </c>
      <c r="T11" s="268">
        <v>4133016.1</v>
      </c>
      <c r="U11" s="268">
        <v>4040017.55</v>
      </c>
      <c r="V11" s="269">
        <v>92998.550000000279</v>
      </c>
      <c r="W11" s="269" cm="1">
        <f t="array" ref="W11">IF(Z11=756,V11*INDEX('09.30.22 ERC'!$I$676:$I$679,MATCH($A$1,'09.30.22 ERC'!$D$676:$D$679,0),),V11)</f>
        <v>92998.550000000279</v>
      </c>
      <c r="X11" s="271">
        <f t="shared" si="0"/>
        <v>112102</v>
      </c>
      <c r="Y11" s="106" t="s">
        <v>207</v>
      </c>
      <c r="Z11" s="106">
        <v>152</v>
      </c>
      <c r="AA11" s="273" t="b">
        <f t="shared" si="1"/>
        <v>1</v>
      </c>
    </row>
    <row r="12" spans="1:27">
      <c r="A12" s="267" t="s">
        <v>3271</v>
      </c>
      <c r="B12" s="267" t="s">
        <v>3300</v>
      </c>
      <c r="C12" s="267" t="s">
        <v>3301</v>
      </c>
      <c r="D12" s="267" t="s">
        <v>3297</v>
      </c>
      <c r="E12" s="267" t="s">
        <v>3275</v>
      </c>
      <c r="F12" s="267" t="s">
        <v>3276</v>
      </c>
      <c r="G12" s="267" t="s">
        <v>3275</v>
      </c>
      <c r="H12" s="267" t="s">
        <v>3277</v>
      </c>
      <c r="I12" s="267" t="s">
        <v>3302</v>
      </c>
      <c r="J12" s="267" t="s">
        <v>3303</v>
      </c>
      <c r="K12" s="268">
        <v>12951632.289999999</v>
      </c>
      <c r="L12" s="268">
        <v>12580304.779999999</v>
      </c>
      <c r="M12" s="269">
        <v>371327.50999999978</v>
      </c>
      <c r="N12" s="268">
        <v>353007.3</v>
      </c>
      <c r="O12" s="268">
        <v>344498.56</v>
      </c>
      <c r="P12" s="269">
        <v>8508.7399999999907</v>
      </c>
      <c r="Q12" s="270">
        <v>4459356.8800000027</v>
      </c>
      <c r="R12" s="270">
        <v>4457399.9300000016</v>
      </c>
      <c r="S12" s="270">
        <v>1956.9500000011176</v>
      </c>
      <c r="T12" s="268">
        <v>17410989.170000002</v>
      </c>
      <c r="U12" s="268">
        <v>17037704.710000001</v>
      </c>
      <c r="V12" s="269">
        <v>373284.46000000089</v>
      </c>
      <c r="W12" s="269" cm="1">
        <f t="array" ref="W12">IF(Z12=756,V12*INDEX('09.30.22 ERC'!$I$676:$I$679,MATCH($A$1,'09.30.22 ERC'!$D$676:$D$679,0),),V12)</f>
        <v>373284.46000000089</v>
      </c>
      <c r="X12" s="271">
        <f t="shared" si="0"/>
        <v>112102</v>
      </c>
      <c r="Y12" s="106" t="s">
        <v>207</v>
      </c>
      <c r="Z12" s="106">
        <v>150</v>
      </c>
      <c r="AA12" s="273" t="b">
        <f t="shared" si="1"/>
        <v>1</v>
      </c>
    </row>
    <row r="13" spans="1:27">
      <c r="A13" s="267" t="s">
        <v>3271</v>
      </c>
      <c r="B13" s="267" t="s">
        <v>3304</v>
      </c>
      <c r="C13" s="267" t="s">
        <v>3301</v>
      </c>
      <c r="D13" s="267" t="s">
        <v>3297</v>
      </c>
      <c r="E13" s="267" t="s">
        <v>3275</v>
      </c>
      <c r="F13" s="267" t="s">
        <v>3276</v>
      </c>
      <c r="G13" s="267" t="s">
        <v>3275</v>
      </c>
      <c r="H13" s="267" t="s">
        <v>3277</v>
      </c>
      <c r="I13" s="267" t="s">
        <v>3305</v>
      </c>
      <c r="J13" s="267" t="s">
        <v>3306</v>
      </c>
      <c r="K13" s="268">
        <v>1271916.2</v>
      </c>
      <c r="L13" s="268">
        <v>1207791.8899999999</v>
      </c>
      <c r="M13" s="269">
        <v>64124.310000000056</v>
      </c>
      <c r="N13" s="268">
        <v>67638.820000000007</v>
      </c>
      <c r="O13" s="268">
        <v>33530.39</v>
      </c>
      <c r="P13" s="269">
        <v>34108.430000000008</v>
      </c>
      <c r="Q13" s="270">
        <v>424861.90000000014</v>
      </c>
      <c r="R13" s="270">
        <v>402689.78</v>
      </c>
      <c r="S13" s="270">
        <v>22172.120000000112</v>
      </c>
      <c r="T13" s="268">
        <v>1696778.1</v>
      </c>
      <c r="U13" s="268">
        <v>1610481.67</v>
      </c>
      <c r="V13" s="269">
        <v>86296.430000000168</v>
      </c>
      <c r="W13" s="269" cm="1">
        <f t="array" ref="W13">IF(Z13=756,V13*INDEX('09.30.22 ERC'!$I$676:$I$679,MATCH($A$1,'09.30.22 ERC'!$D$676:$D$679,0),),V13)</f>
        <v>86296.430000000168</v>
      </c>
      <c r="X13" s="271">
        <f t="shared" si="0"/>
        <v>112102</v>
      </c>
      <c r="Y13" s="106" t="s">
        <v>207</v>
      </c>
      <c r="Z13" s="106">
        <v>151</v>
      </c>
      <c r="AA13" s="273" t="b">
        <f t="shared" si="1"/>
        <v>1</v>
      </c>
    </row>
    <row r="14" spans="1:27">
      <c r="A14" s="267" t="s">
        <v>3271</v>
      </c>
      <c r="B14" s="267" t="s">
        <v>3272</v>
      </c>
      <c r="C14" s="267" t="s">
        <v>3273</v>
      </c>
      <c r="D14" s="267" t="s">
        <v>3307</v>
      </c>
      <c r="E14" s="267" t="s">
        <v>3275</v>
      </c>
      <c r="F14" s="267" t="s">
        <v>3276</v>
      </c>
      <c r="G14" s="267" t="s">
        <v>3275</v>
      </c>
      <c r="H14" s="267" t="s">
        <v>3277</v>
      </c>
      <c r="I14" s="267" t="s">
        <v>3308</v>
      </c>
      <c r="J14" s="267" t="s">
        <v>3309</v>
      </c>
      <c r="K14" s="268">
        <v>75877.33</v>
      </c>
      <c r="L14" s="268">
        <v>75877.33</v>
      </c>
      <c r="M14" s="269">
        <v>0</v>
      </c>
      <c r="N14" s="268">
        <v>0</v>
      </c>
      <c r="O14" s="268">
        <v>0</v>
      </c>
      <c r="P14" s="269">
        <v>0</v>
      </c>
      <c r="Q14" s="270">
        <v>0</v>
      </c>
      <c r="R14" s="270">
        <v>0</v>
      </c>
      <c r="S14" s="270">
        <v>0</v>
      </c>
      <c r="T14" s="268">
        <v>75877.33</v>
      </c>
      <c r="U14" s="268">
        <v>75877.33</v>
      </c>
      <c r="V14" s="269">
        <v>0</v>
      </c>
      <c r="W14" s="269" cm="1">
        <f t="array" ref="W14">IF(Z14=756,V14*INDEX('09.30.22 ERC'!$I$676:$I$679,MATCH($A$1,'09.30.22 ERC'!$D$676:$D$679,0),),V14)</f>
        <v>0</v>
      </c>
      <c r="X14" s="271">
        <f t="shared" si="0"/>
        <v>112104</v>
      </c>
      <c r="Y14" s="106" t="s">
        <v>207</v>
      </c>
      <c r="Z14" s="106">
        <v>150</v>
      </c>
      <c r="AA14" s="273" t="b">
        <f t="shared" si="1"/>
        <v>1</v>
      </c>
    </row>
    <row r="15" spans="1:27">
      <c r="A15" s="267" t="s">
        <v>3271</v>
      </c>
      <c r="B15" s="267" t="s">
        <v>3294</v>
      </c>
      <c r="C15" s="267" t="s">
        <v>3273</v>
      </c>
      <c r="D15" s="267" t="s">
        <v>3310</v>
      </c>
      <c r="E15" s="267" t="s">
        <v>3275</v>
      </c>
      <c r="F15" s="267" t="s">
        <v>3276</v>
      </c>
      <c r="G15" s="267" t="s">
        <v>3275</v>
      </c>
      <c r="H15" s="267" t="s">
        <v>3277</v>
      </c>
      <c r="I15" s="267" t="s">
        <v>3311</v>
      </c>
      <c r="J15" s="267" t="s">
        <v>3312</v>
      </c>
      <c r="K15" s="268">
        <v>6225</v>
      </c>
      <c r="L15" s="268">
        <v>39811</v>
      </c>
      <c r="M15" s="269">
        <v>-33586</v>
      </c>
      <c r="N15" s="268">
        <v>2450</v>
      </c>
      <c r="O15" s="268">
        <v>0</v>
      </c>
      <c r="P15" s="269">
        <v>2450</v>
      </c>
      <c r="Q15" s="270">
        <v>29817</v>
      </c>
      <c r="R15" s="270">
        <v>3818</v>
      </c>
      <c r="S15" s="270">
        <v>25999</v>
      </c>
      <c r="T15" s="268">
        <v>36042</v>
      </c>
      <c r="U15" s="268">
        <v>43629</v>
      </c>
      <c r="V15" s="269">
        <v>-7587</v>
      </c>
      <c r="W15" s="269" cm="1">
        <f t="array" ref="W15">IF(Z15=756,V15*INDEX('09.30.22 ERC'!$I$676:$I$679,MATCH($A$1,'09.30.22 ERC'!$D$676:$D$679,0),),V15)</f>
        <v>-7587</v>
      </c>
      <c r="X15" s="271">
        <f t="shared" si="0"/>
        <v>112202</v>
      </c>
      <c r="Y15" s="106" t="s">
        <v>217</v>
      </c>
      <c r="Z15" s="106">
        <v>152</v>
      </c>
      <c r="AA15" s="273" t="b">
        <f t="shared" si="1"/>
        <v>1</v>
      </c>
    </row>
    <row r="16" spans="1:27">
      <c r="A16" s="267" t="s">
        <v>3271</v>
      </c>
      <c r="B16" s="267" t="s">
        <v>3300</v>
      </c>
      <c r="C16" s="267" t="s">
        <v>3301</v>
      </c>
      <c r="D16" s="267" t="s">
        <v>3310</v>
      </c>
      <c r="E16" s="267" t="s">
        <v>3275</v>
      </c>
      <c r="F16" s="267" t="s">
        <v>3276</v>
      </c>
      <c r="G16" s="267" t="s">
        <v>3275</v>
      </c>
      <c r="H16" s="267" t="s">
        <v>3277</v>
      </c>
      <c r="I16" s="267" t="s">
        <v>3313</v>
      </c>
      <c r="J16" s="267" t="s">
        <v>3314</v>
      </c>
      <c r="K16" s="268">
        <v>22057</v>
      </c>
      <c r="L16" s="268">
        <v>49621</v>
      </c>
      <c r="M16" s="269">
        <v>-27564</v>
      </c>
      <c r="N16" s="268">
        <v>883</v>
      </c>
      <c r="O16" s="268">
        <v>0</v>
      </c>
      <c r="P16" s="269">
        <v>883</v>
      </c>
      <c r="Q16" s="270">
        <v>19725</v>
      </c>
      <c r="R16" s="270">
        <v>9008</v>
      </c>
      <c r="S16" s="270">
        <v>10717</v>
      </c>
      <c r="T16" s="268">
        <v>41782</v>
      </c>
      <c r="U16" s="268">
        <v>58629</v>
      </c>
      <c r="V16" s="269">
        <v>-16847</v>
      </c>
      <c r="W16" s="269" cm="1">
        <f t="array" ref="W16">IF(Z16=756,V16*INDEX('09.30.22 ERC'!$I$676:$I$679,MATCH($A$1,'09.30.22 ERC'!$D$676:$D$679,0),),V16)</f>
        <v>-16847</v>
      </c>
      <c r="X16" s="271">
        <f t="shared" si="0"/>
        <v>112202</v>
      </c>
      <c r="Y16" s="106" t="s">
        <v>217</v>
      </c>
      <c r="Z16" s="106">
        <v>150</v>
      </c>
      <c r="AA16" s="273" t="b">
        <f t="shared" si="1"/>
        <v>1</v>
      </c>
    </row>
    <row r="17" spans="1:27">
      <c r="A17" s="267" t="s">
        <v>3271</v>
      </c>
      <c r="B17" s="267" t="s">
        <v>3304</v>
      </c>
      <c r="C17" s="267" t="s">
        <v>3301</v>
      </c>
      <c r="D17" s="267" t="s">
        <v>3310</v>
      </c>
      <c r="E17" s="267" t="s">
        <v>3275</v>
      </c>
      <c r="F17" s="267" t="s">
        <v>3276</v>
      </c>
      <c r="G17" s="267" t="s">
        <v>3275</v>
      </c>
      <c r="H17" s="267" t="s">
        <v>3277</v>
      </c>
      <c r="I17" s="267" t="s">
        <v>3315</v>
      </c>
      <c r="J17" s="267" t="s">
        <v>3316</v>
      </c>
      <c r="K17" s="268">
        <v>4252</v>
      </c>
      <c r="L17" s="268">
        <v>14675</v>
      </c>
      <c r="M17" s="269">
        <v>-10423</v>
      </c>
      <c r="N17" s="268">
        <v>684</v>
      </c>
      <c r="O17" s="268">
        <v>0</v>
      </c>
      <c r="P17" s="269">
        <v>684</v>
      </c>
      <c r="Q17" s="270">
        <v>10241</v>
      </c>
      <c r="R17" s="270">
        <v>5434</v>
      </c>
      <c r="S17" s="270">
        <v>4807</v>
      </c>
      <c r="T17" s="268">
        <v>14493</v>
      </c>
      <c r="U17" s="268">
        <v>20109</v>
      </c>
      <c r="V17" s="269">
        <v>-5616</v>
      </c>
      <c r="W17" s="269" cm="1">
        <f t="array" ref="W17">IF(Z17=756,V17*INDEX('09.30.22 ERC'!$I$676:$I$679,MATCH($A$1,'09.30.22 ERC'!$D$676:$D$679,0),),V17)</f>
        <v>-5616</v>
      </c>
      <c r="X17" s="271">
        <f t="shared" si="0"/>
        <v>112202</v>
      </c>
      <c r="Y17" s="106" t="s">
        <v>217</v>
      </c>
      <c r="Z17" s="106">
        <v>151</v>
      </c>
      <c r="AA17" s="273" t="b">
        <f t="shared" si="1"/>
        <v>1</v>
      </c>
    </row>
    <row r="18" spans="1:27">
      <c r="A18" s="267" t="s">
        <v>3271</v>
      </c>
      <c r="B18" s="267" t="s">
        <v>3272</v>
      </c>
      <c r="C18" s="267" t="s">
        <v>3273</v>
      </c>
      <c r="D18" s="267" t="s">
        <v>3317</v>
      </c>
      <c r="E18" s="267" t="s">
        <v>3275</v>
      </c>
      <c r="F18" s="267" t="s">
        <v>3276</v>
      </c>
      <c r="G18" s="267" t="s">
        <v>3275</v>
      </c>
      <c r="H18" s="267" t="s">
        <v>3277</v>
      </c>
      <c r="I18" s="267" t="s">
        <v>3318</v>
      </c>
      <c r="J18" s="267" t="s">
        <v>3319</v>
      </c>
      <c r="K18" s="268">
        <v>1217960.28</v>
      </c>
      <c r="L18" s="268">
        <v>1166124.57</v>
      </c>
      <c r="M18" s="269">
        <v>51835.709999999963</v>
      </c>
      <c r="N18" s="268">
        <v>59025</v>
      </c>
      <c r="O18" s="268">
        <v>62731.97</v>
      </c>
      <c r="P18" s="269">
        <v>-3706.9700000000012</v>
      </c>
      <c r="Q18" s="270">
        <v>530494.87999999989</v>
      </c>
      <c r="R18" s="270">
        <v>525574.92999999993</v>
      </c>
      <c r="S18" s="270">
        <v>4919.9499999999534</v>
      </c>
      <c r="T18" s="268">
        <v>1748455.16</v>
      </c>
      <c r="U18" s="268">
        <v>1691699.5</v>
      </c>
      <c r="V18" s="269">
        <v>56755.659999999916</v>
      </c>
      <c r="W18" s="269" cm="1">
        <f t="array" ref="W18">IF(Z18=756,V18*INDEX('09.30.22 ERC'!$I$676:$I$679,MATCH($A$1,'09.30.22 ERC'!$D$676:$D$679,0),),V18)</f>
        <v>56755.659999999916</v>
      </c>
      <c r="X18" s="271">
        <f t="shared" si="0"/>
        <v>112301</v>
      </c>
      <c r="Y18" s="106" t="s">
        <v>218</v>
      </c>
      <c r="Z18" s="106">
        <v>150</v>
      </c>
      <c r="AA18" s="273" t="b">
        <f t="shared" si="1"/>
        <v>1</v>
      </c>
    </row>
    <row r="19" spans="1:27">
      <c r="A19" s="267" t="s">
        <v>3271</v>
      </c>
      <c r="B19" s="267" t="s">
        <v>3280</v>
      </c>
      <c r="C19" s="267" t="s">
        <v>3281</v>
      </c>
      <c r="D19" s="267" t="s">
        <v>3317</v>
      </c>
      <c r="E19" s="267" t="s">
        <v>3275</v>
      </c>
      <c r="F19" s="267" t="s">
        <v>3276</v>
      </c>
      <c r="G19" s="267" t="s">
        <v>3275</v>
      </c>
      <c r="H19" s="267" t="s">
        <v>3277</v>
      </c>
      <c r="I19" s="267" t="s">
        <v>3320</v>
      </c>
      <c r="J19" s="267" t="s">
        <v>3321</v>
      </c>
      <c r="K19" s="268">
        <v>1790086.24</v>
      </c>
      <c r="L19" s="268">
        <v>1712599.99</v>
      </c>
      <c r="M19" s="269">
        <v>77486.25</v>
      </c>
      <c r="N19" s="268">
        <v>86296</v>
      </c>
      <c r="O19" s="268">
        <v>90529.93</v>
      </c>
      <c r="P19" s="269">
        <v>-4233.929999999993</v>
      </c>
      <c r="Q19" s="270">
        <v>776110.90999999992</v>
      </c>
      <c r="R19" s="270">
        <v>770072.2100000002</v>
      </c>
      <c r="S19" s="270">
        <v>6038.6999999997206</v>
      </c>
      <c r="T19" s="268">
        <v>2566197.15</v>
      </c>
      <c r="U19" s="268">
        <v>2482672.2000000002</v>
      </c>
      <c r="V19" s="269">
        <v>83524.949999999721</v>
      </c>
      <c r="W19" s="269" cm="1">
        <f t="array" ref="W19">IF(Z19=756,V19*INDEX('09.30.22 ERC'!$I$676:$I$679,MATCH($A$1,'09.30.22 ERC'!$D$676:$D$679,0),),V19)</f>
        <v>83524.949999999721</v>
      </c>
      <c r="X19" s="271">
        <f t="shared" si="0"/>
        <v>112301</v>
      </c>
      <c r="Y19" s="106" t="s">
        <v>218</v>
      </c>
      <c r="Z19" s="106">
        <v>150</v>
      </c>
      <c r="AA19" s="273" t="b">
        <f t="shared" si="1"/>
        <v>1</v>
      </c>
    </row>
    <row r="20" spans="1:27">
      <c r="A20" s="267" t="s">
        <v>3271</v>
      </c>
      <c r="B20" s="267" t="s">
        <v>3284</v>
      </c>
      <c r="C20" s="267" t="s">
        <v>3273</v>
      </c>
      <c r="D20" s="267" t="s">
        <v>3317</v>
      </c>
      <c r="E20" s="267" t="s">
        <v>3275</v>
      </c>
      <c r="F20" s="267" t="s">
        <v>3276</v>
      </c>
      <c r="G20" s="267" t="s">
        <v>3275</v>
      </c>
      <c r="H20" s="267" t="s">
        <v>3277</v>
      </c>
      <c r="I20" s="267" t="s">
        <v>3322</v>
      </c>
      <c r="J20" s="267" t="s">
        <v>3323</v>
      </c>
      <c r="K20" s="268">
        <v>134610.43</v>
      </c>
      <c r="L20" s="268">
        <v>128807.76</v>
      </c>
      <c r="M20" s="269">
        <v>5802.6699999999983</v>
      </c>
      <c r="N20" s="268">
        <v>6488.94</v>
      </c>
      <c r="O20" s="268">
        <v>6520</v>
      </c>
      <c r="P20" s="269">
        <v>-31.0600000000004</v>
      </c>
      <c r="Q20" s="270">
        <v>59192.69</v>
      </c>
      <c r="R20" s="270">
        <v>58598.509999999995</v>
      </c>
      <c r="S20" s="270">
        <v>594.18000000000757</v>
      </c>
      <c r="T20" s="268">
        <v>193803.12</v>
      </c>
      <c r="U20" s="268">
        <v>187406.27</v>
      </c>
      <c r="V20" s="269">
        <v>6396.8500000000058</v>
      </c>
      <c r="W20" s="269" cm="1">
        <f t="array" ref="W20">IF(Z20=756,V20*INDEX('09.30.22 ERC'!$I$676:$I$679,MATCH($A$1,'09.30.22 ERC'!$D$676:$D$679,0),),V20)</f>
        <v>6396.8500000000058</v>
      </c>
      <c r="X20" s="271">
        <f t="shared" si="0"/>
        <v>112301</v>
      </c>
      <c r="Y20" s="106" t="s">
        <v>218</v>
      </c>
      <c r="Z20" s="106">
        <v>151</v>
      </c>
      <c r="AA20" s="273" t="b">
        <f t="shared" si="1"/>
        <v>1</v>
      </c>
    </row>
    <row r="21" spans="1:27">
      <c r="A21" s="267" t="s">
        <v>3271</v>
      </c>
      <c r="B21" s="267" t="s">
        <v>3287</v>
      </c>
      <c r="C21" s="267" t="s">
        <v>3281</v>
      </c>
      <c r="D21" s="267" t="s">
        <v>3317</v>
      </c>
      <c r="E21" s="267" t="s">
        <v>3275</v>
      </c>
      <c r="F21" s="267" t="s">
        <v>3276</v>
      </c>
      <c r="G21" s="267" t="s">
        <v>3275</v>
      </c>
      <c r="H21" s="267" t="s">
        <v>3277</v>
      </c>
      <c r="I21" s="267" t="s">
        <v>3324</v>
      </c>
      <c r="J21" s="267" t="s">
        <v>3325</v>
      </c>
      <c r="K21" s="268">
        <v>332134.65000000002</v>
      </c>
      <c r="L21" s="268">
        <v>309019.90000000002</v>
      </c>
      <c r="M21" s="269">
        <v>23114.75</v>
      </c>
      <c r="N21" s="268">
        <v>20669.689999999999</v>
      </c>
      <c r="O21" s="268">
        <v>40683.89</v>
      </c>
      <c r="P21" s="269">
        <v>-20014.2</v>
      </c>
      <c r="Q21" s="270">
        <v>209620.68999999994</v>
      </c>
      <c r="R21" s="270">
        <v>212065.75</v>
      </c>
      <c r="S21" s="270">
        <v>-2445.0600000000559</v>
      </c>
      <c r="T21" s="268">
        <v>541755.34</v>
      </c>
      <c r="U21" s="268">
        <v>521085.65</v>
      </c>
      <c r="V21" s="269">
        <v>20669.689999999944</v>
      </c>
      <c r="W21" s="269" cm="1">
        <f t="array" ref="W21">IF(Z21=756,V21*INDEX('09.30.22 ERC'!$I$676:$I$679,MATCH($A$1,'09.30.22 ERC'!$D$676:$D$679,0),),V21)</f>
        <v>20669.689999999944</v>
      </c>
      <c r="X21" s="271">
        <f t="shared" si="0"/>
        <v>112301</v>
      </c>
      <c r="Y21" s="106" t="s">
        <v>218</v>
      </c>
      <c r="Z21" s="106">
        <v>151</v>
      </c>
      <c r="AA21" s="273" t="b">
        <f t="shared" si="1"/>
        <v>1</v>
      </c>
    </row>
    <row r="22" spans="1:27">
      <c r="A22" s="267" t="s">
        <v>3271</v>
      </c>
      <c r="B22" s="267" t="s">
        <v>3294</v>
      </c>
      <c r="C22" s="267" t="s">
        <v>3273</v>
      </c>
      <c r="D22" s="267" t="s">
        <v>3317</v>
      </c>
      <c r="E22" s="267" t="s">
        <v>3275</v>
      </c>
      <c r="F22" s="267" t="s">
        <v>3276</v>
      </c>
      <c r="G22" s="267" t="s">
        <v>3275</v>
      </c>
      <c r="H22" s="267" t="s">
        <v>3277</v>
      </c>
      <c r="I22" s="267" t="s">
        <v>3326</v>
      </c>
      <c r="J22" s="267" t="s">
        <v>3327</v>
      </c>
      <c r="K22" s="268">
        <v>2839819.74</v>
      </c>
      <c r="L22" s="268">
        <v>2775690.84</v>
      </c>
      <c r="M22" s="269">
        <v>64128.900000000373</v>
      </c>
      <c r="N22" s="268">
        <v>66264.509999999995</v>
      </c>
      <c r="O22" s="268">
        <v>66712.09</v>
      </c>
      <c r="P22" s="269">
        <v>-447.58000000000175</v>
      </c>
      <c r="Q22" s="270">
        <v>595591.37999999989</v>
      </c>
      <c r="R22" s="270">
        <v>594960.37000000011</v>
      </c>
      <c r="S22" s="270">
        <v>631.00999999977648</v>
      </c>
      <c r="T22" s="268">
        <v>3435411.12</v>
      </c>
      <c r="U22" s="268">
        <v>3370651.21</v>
      </c>
      <c r="V22" s="269">
        <v>64759.910000000149</v>
      </c>
      <c r="W22" s="269" cm="1">
        <f t="array" ref="W22">IF(Z22=756,V22*INDEX('09.30.22 ERC'!$I$676:$I$679,MATCH($A$1,'09.30.22 ERC'!$D$676:$D$679,0),),V22)</f>
        <v>64759.910000000149</v>
      </c>
      <c r="X22" s="271">
        <f t="shared" si="0"/>
        <v>112301</v>
      </c>
      <c r="Y22" s="106" t="s">
        <v>218</v>
      </c>
      <c r="Z22" s="106">
        <v>152</v>
      </c>
      <c r="AA22" s="273" t="b">
        <f t="shared" si="1"/>
        <v>1</v>
      </c>
    </row>
    <row r="23" spans="1:27">
      <c r="A23" s="267" t="s">
        <v>3271</v>
      </c>
      <c r="B23" s="267" t="s">
        <v>3300</v>
      </c>
      <c r="C23" s="267" t="s">
        <v>3301</v>
      </c>
      <c r="D23" s="267" t="s">
        <v>3317</v>
      </c>
      <c r="E23" s="267" t="s">
        <v>3275</v>
      </c>
      <c r="F23" s="267" t="s">
        <v>3276</v>
      </c>
      <c r="G23" s="267" t="s">
        <v>3275</v>
      </c>
      <c r="H23" s="267" t="s">
        <v>3277</v>
      </c>
      <c r="I23" s="267" t="s">
        <v>3328</v>
      </c>
      <c r="J23" s="267" t="s">
        <v>3329</v>
      </c>
      <c r="K23" s="268">
        <v>2303172.04</v>
      </c>
      <c r="L23" s="268">
        <v>2303172.04</v>
      </c>
      <c r="M23" s="269">
        <v>0</v>
      </c>
      <c r="N23" s="268">
        <v>0</v>
      </c>
      <c r="O23" s="268">
        <v>0</v>
      </c>
      <c r="P23" s="269">
        <v>0</v>
      </c>
      <c r="Q23" s="270">
        <v>0</v>
      </c>
      <c r="R23" s="270">
        <v>0</v>
      </c>
      <c r="S23" s="270">
        <v>0</v>
      </c>
      <c r="T23" s="268">
        <v>2303172.04</v>
      </c>
      <c r="U23" s="268">
        <v>2303172.04</v>
      </c>
      <c r="V23" s="269">
        <v>0</v>
      </c>
      <c r="W23" s="269" cm="1">
        <f t="array" ref="W23">IF(Z23=756,V23*INDEX('09.30.22 ERC'!$I$676:$I$679,MATCH($A$1,'09.30.22 ERC'!$D$676:$D$679,0),),V23)</f>
        <v>0</v>
      </c>
      <c r="X23" s="271">
        <f t="shared" si="0"/>
        <v>112301</v>
      </c>
      <c r="Y23" s="106" t="s">
        <v>218</v>
      </c>
      <c r="Z23" s="106">
        <v>150</v>
      </c>
      <c r="AA23" s="273" t="b">
        <f t="shared" si="1"/>
        <v>1</v>
      </c>
    </row>
    <row r="24" spans="1:27">
      <c r="A24" s="267" t="s">
        <v>3271</v>
      </c>
      <c r="B24" s="267" t="s">
        <v>3304</v>
      </c>
      <c r="C24" s="267" t="s">
        <v>3301</v>
      </c>
      <c r="D24" s="267" t="s">
        <v>3317</v>
      </c>
      <c r="E24" s="267" t="s">
        <v>3275</v>
      </c>
      <c r="F24" s="267" t="s">
        <v>3276</v>
      </c>
      <c r="G24" s="267" t="s">
        <v>3275</v>
      </c>
      <c r="H24" s="267" t="s">
        <v>3277</v>
      </c>
      <c r="I24" s="267" t="s">
        <v>3330</v>
      </c>
      <c r="J24" s="267" t="s">
        <v>3331</v>
      </c>
      <c r="K24" s="268">
        <v>276482.38</v>
      </c>
      <c r="L24" s="268">
        <v>276482.38</v>
      </c>
      <c r="M24" s="269">
        <v>0</v>
      </c>
      <c r="N24" s="268">
        <v>0</v>
      </c>
      <c r="O24" s="268">
        <v>0</v>
      </c>
      <c r="P24" s="269">
        <v>0</v>
      </c>
      <c r="Q24" s="270">
        <v>0</v>
      </c>
      <c r="R24" s="270">
        <v>0</v>
      </c>
      <c r="S24" s="270">
        <v>0</v>
      </c>
      <c r="T24" s="268">
        <v>276482.38</v>
      </c>
      <c r="U24" s="268">
        <v>276482.38</v>
      </c>
      <c r="V24" s="269">
        <v>0</v>
      </c>
      <c r="W24" s="269" cm="1">
        <f t="array" ref="W24">IF(Z24=756,V24*INDEX('09.30.22 ERC'!$I$676:$I$679,MATCH($A$1,'09.30.22 ERC'!$D$676:$D$679,0),),V24)</f>
        <v>0</v>
      </c>
      <c r="X24" s="271">
        <f t="shared" si="0"/>
        <v>112301</v>
      </c>
      <c r="Y24" s="106" t="s">
        <v>218</v>
      </c>
      <c r="Z24" s="106">
        <v>151</v>
      </c>
      <c r="AA24" s="273" t="b">
        <f t="shared" si="1"/>
        <v>1</v>
      </c>
    </row>
    <row r="25" spans="1:27">
      <c r="A25" s="267" t="s">
        <v>3271</v>
      </c>
      <c r="B25" s="267" t="s">
        <v>3272</v>
      </c>
      <c r="C25" s="267" t="s">
        <v>3273</v>
      </c>
      <c r="D25" s="267" t="s">
        <v>3332</v>
      </c>
      <c r="E25" s="267" t="s">
        <v>3275</v>
      </c>
      <c r="F25" s="267" t="s">
        <v>3276</v>
      </c>
      <c r="G25" s="267" t="s">
        <v>3275</v>
      </c>
      <c r="H25" s="267" t="s">
        <v>3277</v>
      </c>
      <c r="I25" s="267" t="s">
        <v>3333</v>
      </c>
      <c r="J25" s="267" t="s">
        <v>3334</v>
      </c>
      <c r="K25" s="268">
        <v>869.14</v>
      </c>
      <c r="L25" s="268">
        <v>869.14</v>
      </c>
      <c r="M25" s="269">
        <v>0</v>
      </c>
      <c r="N25" s="268">
        <v>0</v>
      </c>
      <c r="O25" s="268">
        <v>0</v>
      </c>
      <c r="P25" s="269">
        <v>0</v>
      </c>
      <c r="Q25" s="270">
        <v>363.16999999999996</v>
      </c>
      <c r="R25" s="270">
        <v>363.16999999999996</v>
      </c>
      <c r="S25" s="270">
        <v>0</v>
      </c>
      <c r="T25" s="268">
        <v>1232.31</v>
      </c>
      <c r="U25" s="268">
        <v>1232.31</v>
      </c>
      <c r="V25" s="269">
        <v>0</v>
      </c>
      <c r="W25" s="269" cm="1">
        <f t="array" ref="W25">IF(Z25=756,V25*INDEX('09.30.22 ERC'!$I$676:$I$679,MATCH($A$1,'09.30.22 ERC'!$D$676:$D$679,0),),V25)</f>
        <v>0</v>
      </c>
      <c r="X25" s="271">
        <f t="shared" si="0"/>
        <v>113101</v>
      </c>
      <c r="Y25" s="106" t="s">
        <v>224</v>
      </c>
      <c r="Z25" s="106">
        <v>150</v>
      </c>
      <c r="AA25" s="273" t="b">
        <f t="shared" si="1"/>
        <v>1</v>
      </c>
    </row>
    <row r="26" spans="1:27">
      <c r="A26" s="267" t="s">
        <v>3271</v>
      </c>
      <c r="B26" s="267" t="s">
        <v>3280</v>
      </c>
      <c r="C26" s="267" t="s">
        <v>3281</v>
      </c>
      <c r="D26" s="267" t="s">
        <v>3332</v>
      </c>
      <c r="E26" s="267" t="s">
        <v>3275</v>
      </c>
      <c r="F26" s="267" t="s">
        <v>3276</v>
      </c>
      <c r="G26" s="267" t="s">
        <v>3275</v>
      </c>
      <c r="H26" s="267" t="s">
        <v>3277</v>
      </c>
      <c r="I26" s="267" t="s">
        <v>3335</v>
      </c>
      <c r="J26" s="267" t="s">
        <v>3336</v>
      </c>
      <c r="K26" s="268">
        <v>0</v>
      </c>
      <c r="L26" s="268">
        <v>0</v>
      </c>
      <c r="M26" s="269">
        <v>0</v>
      </c>
      <c r="N26" s="268">
        <v>0</v>
      </c>
      <c r="O26" s="268">
        <v>0</v>
      </c>
      <c r="P26" s="269">
        <v>0</v>
      </c>
      <c r="Q26" s="270">
        <v>11.96</v>
      </c>
      <c r="R26" s="270">
        <v>11.96</v>
      </c>
      <c r="S26" s="270">
        <v>0</v>
      </c>
      <c r="T26" s="268">
        <v>11.96</v>
      </c>
      <c r="U26" s="268">
        <v>11.96</v>
      </c>
      <c r="V26" s="269">
        <v>0</v>
      </c>
      <c r="W26" s="269" cm="1">
        <f t="array" ref="W26">IF(Z26=756,V26*INDEX('09.30.22 ERC'!$I$676:$I$679,MATCH($A$1,'09.30.22 ERC'!$D$676:$D$679,0),),V26)</f>
        <v>0</v>
      </c>
      <c r="X26" s="271">
        <f t="shared" si="0"/>
        <v>113101</v>
      </c>
      <c r="Y26" s="106" t="s">
        <v>224</v>
      </c>
      <c r="Z26" s="106">
        <v>150</v>
      </c>
      <c r="AA26" s="273" t="b">
        <f t="shared" si="1"/>
        <v>1</v>
      </c>
    </row>
    <row r="27" spans="1:27">
      <c r="A27" s="267" t="s">
        <v>3271</v>
      </c>
      <c r="B27" s="267" t="s">
        <v>3272</v>
      </c>
      <c r="C27" s="267" t="s">
        <v>3273</v>
      </c>
      <c r="D27" s="267" t="s">
        <v>3337</v>
      </c>
      <c r="E27" s="267" t="s">
        <v>3275</v>
      </c>
      <c r="F27" s="267" t="s">
        <v>3276</v>
      </c>
      <c r="G27" s="267" t="s">
        <v>3275</v>
      </c>
      <c r="H27" s="267" t="s">
        <v>3277</v>
      </c>
      <c r="I27" s="267" t="s">
        <v>3338</v>
      </c>
      <c r="J27" s="267" t="s">
        <v>3339</v>
      </c>
      <c r="K27" s="268">
        <v>4398.29</v>
      </c>
      <c r="L27" s="268">
        <v>2150</v>
      </c>
      <c r="M27" s="269">
        <v>2248.29</v>
      </c>
      <c r="N27" s="268">
        <v>0</v>
      </c>
      <c r="O27" s="268">
        <v>0</v>
      </c>
      <c r="P27" s="269">
        <v>0</v>
      </c>
      <c r="Q27" s="270">
        <v>0</v>
      </c>
      <c r="R27" s="270">
        <v>0</v>
      </c>
      <c r="S27" s="270">
        <v>0</v>
      </c>
      <c r="T27" s="268">
        <v>4398.29</v>
      </c>
      <c r="U27" s="268">
        <v>2150</v>
      </c>
      <c r="V27" s="269">
        <v>2248.29</v>
      </c>
      <c r="W27" s="269" cm="1">
        <f t="array" ref="W27">IF(Z27=756,V27*INDEX('09.30.22 ERC'!$I$676:$I$679,MATCH($A$1,'09.30.22 ERC'!$D$676:$D$679,0),),V27)</f>
        <v>2248.29</v>
      </c>
      <c r="X27" s="271">
        <f t="shared" si="0"/>
        <v>113102</v>
      </c>
      <c r="Y27" s="106" t="s">
        <v>224</v>
      </c>
      <c r="Z27" s="106">
        <v>150</v>
      </c>
      <c r="AA27" s="273" t="b">
        <f t="shared" si="1"/>
        <v>1</v>
      </c>
    </row>
    <row r="28" spans="1:27">
      <c r="A28" s="267" t="s">
        <v>3271</v>
      </c>
      <c r="B28" s="267" t="s">
        <v>3280</v>
      </c>
      <c r="C28" s="267" t="s">
        <v>3281</v>
      </c>
      <c r="D28" s="267" t="s">
        <v>3337</v>
      </c>
      <c r="E28" s="267" t="s">
        <v>3275</v>
      </c>
      <c r="F28" s="267" t="s">
        <v>3276</v>
      </c>
      <c r="G28" s="267" t="s">
        <v>3275</v>
      </c>
      <c r="H28" s="267" t="s">
        <v>3277</v>
      </c>
      <c r="I28" s="267" t="s">
        <v>3340</v>
      </c>
      <c r="J28" s="267" t="s">
        <v>3341</v>
      </c>
      <c r="K28" s="268">
        <v>1623.73</v>
      </c>
      <c r="L28" s="268">
        <v>620</v>
      </c>
      <c r="M28" s="269">
        <v>1003.73</v>
      </c>
      <c r="N28" s="268">
        <v>0</v>
      </c>
      <c r="O28" s="268">
        <v>0</v>
      </c>
      <c r="P28" s="269">
        <v>0</v>
      </c>
      <c r="Q28" s="270">
        <v>0</v>
      </c>
      <c r="R28" s="270">
        <v>0</v>
      </c>
      <c r="S28" s="270">
        <v>0</v>
      </c>
      <c r="T28" s="268">
        <v>1623.73</v>
      </c>
      <c r="U28" s="268">
        <v>620</v>
      </c>
      <c r="V28" s="269">
        <v>1003.73</v>
      </c>
      <c r="W28" s="269" cm="1">
        <f t="array" ref="W28">IF(Z28=756,V28*INDEX('09.30.22 ERC'!$I$676:$I$679,MATCH($A$1,'09.30.22 ERC'!$D$676:$D$679,0),),V28)</f>
        <v>1003.73</v>
      </c>
      <c r="X28" s="271">
        <f t="shared" si="0"/>
        <v>113102</v>
      </c>
      <c r="Y28" s="106" t="s">
        <v>224</v>
      </c>
      <c r="Z28" s="106">
        <v>150</v>
      </c>
      <c r="AA28" s="273" t="b">
        <f t="shared" si="1"/>
        <v>1</v>
      </c>
    </row>
    <row r="29" spans="1:27">
      <c r="A29" s="267" t="s">
        <v>3271</v>
      </c>
      <c r="B29" s="267" t="s">
        <v>3284</v>
      </c>
      <c r="C29" s="267" t="s">
        <v>3273</v>
      </c>
      <c r="D29" s="267" t="s">
        <v>3337</v>
      </c>
      <c r="E29" s="267" t="s">
        <v>3275</v>
      </c>
      <c r="F29" s="267" t="s">
        <v>3276</v>
      </c>
      <c r="G29" s="267" t="s">
        <v>3275</v>
      </c>
      <c r="H29" s="267" t="s">
        <v>3277</v>
      </c>
      <c r="I29" s="267" t="s">
        <v>3342</v>
      </c>
      <c r="J29" s="267" t="s">
        <v>3343</v>
      </c>
      <c r="K29" s="268">
        <v>1520.96</v>
      </c>
      <c r="L29" s="268">
        <v>1066</v>
      </c>
      <c r="M29" s="269">
        <v>454.96000000000004</v>
      </c>
      <c r="N29" s="268">
        <v>0</v>
      </c>
      <c r="O29" s="268">
        <v>0</v>
      </c>
      <c r="P29" s="269">
        <v>0</v>
      </c>
      <c r="Q29" s="270">
        <v>0</v>
      </c>
      <c r="R29" s="270">
        <v>0</v>
      </c>
      <c r="S29" s="270">
        <v>0</v>
      </c>
      <c r="T29" s="268">
        <v>1520.96</v>
      </c>
      <c r="U29" s="268">
        <v>1066</v>
      </c>
      <c r="V29" s="269">
        <v>454.96000000000004</v>
      </c>
      <c r="W29" s="269" cm="1">
        <f t="array" ref="W29">IF(Z29=756,V29*INDEX('09.30.22 ERC'!$I$676:$I$679,MATCH($A$1,'09.30.22 ERC'!$D$676:$D$679,0),),V29)</f>
        <v>454.96000000000004</v>
      </c>
      <c r="X29" s="271">
        <f t="shared" si="0"/>
        <v>113102</v>
      </c>
      <c r="Y29" s="106" t="s">
        <v>224</v>
      </c>
      <c r="Z29" s="106">
        <v>151</v>
      </c>
      <c r="AA29" s="273" t="b">
        <f t="shared" si="1"/>
        <v>1</v>
      </c>
    </row>
    <row r="30" spans="1:27">
      <c r="A30" s="267" t="s">
        <v>3271</v>
      </c>
      <c r="B30" s="267" t="s">
        <v>3287</v>
      </c>
      <c r="C30" s="267" t="s">
        <v>3281</v>
      </c>
      <c r="D30" s="267" t="s">
        <v>3337</v>
      </c>
      <c r="E30" s="267" t="s">
        <v>3275</v>
      </c>
      <c r="F30" s="267" t="s">
        <v>3276</v>
      </c>
      <c r="G30" s="267" t="s">
        <v>3275</v>
      </c>
      <c r="H30" s="267" t="s">
        <v>3277</v>
      </c>
      <c r="I30" s="267" t="s">
        <v>3344</v>
      </c>
      <c r="J30" s="267" t="s">
        <v>3345</v>
      </c>
      <c r="K30" s="268">
        <v>188.77</v>
      </c>
      <c r="L30" s="268">
        <v>67</v>
      </c>
      <c r="M30" s="269">
        <v>121.77000000000001</v>
      </c>
      <c r="N30" s="268">
        <v>0</v>
      </c>
      <c r="O30" s="268">
        <v>0</v>
      </c>
      <c r="P30" s="269">
        <v>0</v>
      </c>
      <c r="Q30" s="270">
        <v>0</v>
      </c>
      <c r="R30" s="270">
        <v>0</v>
      </c>
      <c r="S30" s="270">
        <v>0</v>
      </c>
      <c r="T30" s="268">
        <v>188.77</v>
      </c>
      <c r="U30" s="268">
        <v>67</v>
      </c>
      <c r="V30" s="269">
        <v>121.77000000000001</v>
      </c>
      <c r="W30" s="269" cm="1">
        <f t="array" ref="W30">IF(Z30=756,V30*INDEX('09.30.22 ERC'!$I$676:$I$679,MATCH($A$1,'09.30.22 ERC'!$D$676:$D$679,0),),V30)</f>
        <v>121.77000000000001</v>
      </c>
      <c r="X30" s="271">
        <f t="shared" si="0"/>
        <v>113102</v>
      </c>
      <c r="Y30" s="106" t="s">
        <v>224</v>
      </c>
      <c r="Z30" s="106">
        <v>151</v>
      </c>
      <c r="AA30" s="273" t="b">
        <f t="shared" si="1"/>
        <v>1</v>
      </c>
    </row>
    <row r="31" spans="1:27">
      <c r="A31" s="267" t="s">
        <v>3271</v>
      </c>
      <c r="B31" s="267" t="s">
        <v>3300</v>
      </c>
      <c r="C31" s="267" t="s">
        <v>3301</v>
      </c>
      <c r="D31" s="267" t="s">
        <v>3337</v>
      </c>
      <c r="E31" s="267" t="s">
        <v>3275</v>
      </c>
      <c r="F31" s="267" t="s">
        <v>3276</v>
      </c>
      <c r="G31" s="267" t="s">
        <v>3275</v>
      </c>
      <c r="H31" s="267" t="s">
        <v>3277</v>
      </c>
      <c r="I31" s="267" t="s">
        <v>3346</v>
      </c>
      <c r="J31" s="267" t="s">
        <v>3347</v>
      </c>
      <c r="K31" s="268">
        <v>4271</v>
      </c>
      <c r="L31" s="268">
        <v>4271</v>
      </c>
      <c r="M31" s="269">
        <v>0</v>
      </c>
      <c r="N31" s="268">
        <v>0</v>
      </c>
      <c r="O31" s="268">
        <v>0</v>
      </c>
      <c r="P31" s="269">
        <v>0</v>
      </c>
      <c r="Q31" s="270">
        <v>0</v>
      </c>
      <c r="R31" s="270">
        <v>0</v>
      </c>
      <c r="S31" s="270">
        <v>0</v>
      </c>
      <c r="T31" s="268">
        <v>4271</v>
      </c>
      <c r="U31" s="268">
        <v>4271</v>
      </c>
      <c r="V31" s="269">
        <v>0</v>
      </c>
      <c r="W31" s="269" cm="1">
        <f t="array" ref="W31">IF(Z31=756,V31*INDEX('09.30.22 ERC'!$I$676:$I$679,MATCH($A$1,'09.30.22 ERC'!$D$676:$D$679,0),),V31)</f>
        <v>0</v>
      </c>
      <c r="X31" s="271">
        <f t="shared" si="0"/>
        <v>113102</v>
      </c>
      <c r="Y31" s="106" t="s">
        <v>224</v>
      </c>
      <c r="Z31" s="106">
        <v>150</v>
      </c>
      <c r="AA31" s="273" t="b">
        <f t="shared" si="1"/>
        <v>1</v>
      </c>
    </row>
    <row r="32" spans="1:27">
      <c r="A32" s="267" t="s">
        <v>3271</v>
      </c>
      <c r="B32" s="267" t="s">
        <v>3304</v>
      </c>
      <c r="C32" s="267" t="s">
        <v>3301</v>
      </c>
      <c r="D32" s="267" t="s">
        <v>3337</v>
      </c>
      <c r="E32" s="267" t="s">
        <v>3275</v>
      </c>
      <c r="F32" s="267" t="s">
        <v>3276</v>
      </c>
      <c r="G32" s="267" t="s">
        <v>3275</v>
      </c>
      <c r="H32" s="267" t="s">
        <v>3277</v>
      </c>
      <c r="I32" s="267" t="s">
        <v>3348</v>
      </c>
      <c r="J32" s="267" t="s">
        <v>3349</v>
      </c>
      <c r="K32" s="268">
        <v>1180</v>
      </c>
      <c r="L32" s="268">
        <v>1180</v>
      </c>
      <c r="M32" s="269">
        <v>0</v>
      </c>
      <c r="N32" s="268">
        <v>0</v>
      </c>
      <c r="O32" s="268">
        <v>0</v>
      </c>
      <c r="P32" s="269">
        <v>0</v>
      </c>
      <c r="Q32" s="270">
        <v>0</v>
      </c>
      <c r="R32" s="270">
        <v>0</v>
      </c>
      <c r="S32" s="270">
        <v>0</v>
      </c>
      <c r="T32" s="268">
        <v>1180</v>
      </c>
      <c r="U32" s="268">
        <v>1180</v>
      </c>
      <c r="V32" s="269">
        <v>0</v>
      </c>
      <c r="W32" s="269" cm="1">
        <f t="array" ref="W32">IF(Z32=756,V32*INDEX('09.30.22 ERC'!$I$676:$I$679,MATCH($A$1,'09.30.22 ERC'!$D$676:$D$679,0),),V32)</f>
        <v>0</v>
      </c>
      <c r="X32" s="271">
        <f t="shared" si="0"/>
        <v>113102</v>
      </c>
      <c r="Y32" s="106" t="s">
        <v>224</v>
      </c>
      <c r="Z32" s="106">
        <v>151</v>
      </c>
      <c r="AA32" s="273" t="b">
        <f t="shared" si="1"/>
        <v>1</v>
      </c>
    </row>
    <row r="33" spans="1:27">
      <c r="A33" s="267" t="s">
        <v>3271</v>
      </c>
      <c r="B33" s="267" t="s">
        <v>3300</v>
      </c>
      <c r="C33" s="267" t="s">
        <v>3301</v>
      </c>
      <c r="D33" s="267" t="s">
        <v>3350</v>
      </c>
      <c r="E33" s="267" t="s">
        <v>3275</v>
      </c>
      <c r="F33" s="267" t="s">
        <v>3276</v>
      </c>
      <c r="G33" s="267" t="s">
        <v>3275</v>
      </c>
      <c r="H33" s="267" t="s">
        <v>3277</v>
      </c>
      <c r="I33" s="267" t="s">
        <v>3351</v>
      </c>
      <c r="J33" s="267" t="s">
        <v>3352</v>
      </c>
      <c r="K33" s="268">
        <v>8208</v>
      </c>
      <c r="L33" s="268">
        <v>8208</v>
      </c>
      <c r="M33" s="269">
        <v>0</v>
      </c>
      <c r="N33" s="268">
        <v>0</v>
      </c>
      <c r="O33" s="268">
        <v>0</v>
      </c>
      <c r="P33" s="269">
        <v>0</v>
      </c>
      <c r="Q33" s="270">
        <v>0</v>
      </c>
      <c r="R33" s="270">
        <v>0</v>
      </c>
      <c r="S33" s="270">
        <v>0</v>
      </c>
      <c r="T33" s="268">
        <v>8208</v>
      </c>
      <c r="U33" s="268">
        <v>8208</v>
      </c>
      <c r="V33" s="269">
        <v>0</v>
      </c>
      <c r="W33" s="269" cm="1">
        <f t="array" ref="W33">IF(Z33=756,V33*INDEX('09.30.22 ERC'!$I$676:$I$679,MATCH($A$1,'09.30.22 ERC'!$D$676:$D$679,0),),V33)</f>
        <v>0</v>
      </c>
      <c r="X33" s="271">
        <f t="shared" si="0"/>
        <v>113209</v>
      </c>
      <c r="Y33" s="106" t="s">
        <v>227</v>
      </c>
      <c r="Z33" s="106">
        <v>150</v>
      </c>
      <c r="AA33" s="273" t="b">
        <f t="shared" si="1"/>
        <v>1</v>
      </c>
    </row>
    <row r="34" spans="1:27">
      <c r="A34" s="267" t="s">
        <v>3271</v>
      </c>
      <c r="B34" s="267" t="s">
        <v>3304</v>
      </c>
      <c r="C34" s="267" t="s">
        <v>3301</v>
      </c>
      <c r="D34" s="267" t="s">
        <v>3350</v>
      </c>
      <c r="E34" s="267" t="s">
        <v>3275</v>
      </c>
      <c r="F34" s="267" t="s">
        <v>3276</v>
      </c>
      <c r="G34" s="267" t="s">
        <v>3275</v>
      </c>
      <c r="H34" s="267" t="s">
        <v>3277</v>
      </c>
      <c r="I34" s="267" t="s">
        <v>3353</v>
      </c>
      <c r="J34" s="267" t="s">
        <v>3354</v>
      </c>
      <c r="K34" s="268">
        <v>2037</v>
      </c>
      <c r="L34" s="268">
        <v>2037</v>
      </c>
      <c r="M34" s="269">
        <v>0</v>
      </c>
      <c r="N34" s="268">
        <v>0</v>
      </c>
      <c r="O34" s="268">
        <v>0</v>
      </c>
      <c r="P34" s="269">
        <v>0</v>
      </c>
      <c r="Q34" s="270">
        <v>0</v>
      </c>
      <c r="R34" s="270">
        <v>0</v>
      </c>
      <c r="S34" s="270">
        <v>0</v>
      </c>
      <c r="T34" s="268">
        <v>2037</v>
      </c>
      <c r="U34" s="268">
        <v>2037</v>
      </c>
      <c r="V34" s="269">
        <v>0</v>
      </c>
      <c r="W34" s="269" cm="1">
        <f t="array" ref="W34">IF(Z34=756,V34*INDEX('09.30.22 ERC'!$I$676:$I$679,MATCH($A$1,'09.30.22 ERC'!$D$676:$D$679,0),),V34)</f>
        <v>0</v>
      </c>
      <c r="X34" s="271">
        <f t="shared" si="0"/>
        <v>113209</v>
      </c>
      <c r="Y34" s="106" t="s">
        <v>227</v>
      </c>
      <c r="Z34" s="106">
        <v>151</v>
      </c>
      <c r="AA34" s="273" t="b">
        <f t="shared" si="1"/>
        <v>1</v>
      </c>
    </row>
    <row r="35" spans="1:27">
      <c r="A35" s="267" t="s">
        <v>3271</v>
      </c>
      <c r="B35" s="267" t="s">
        <v>3274</v>
      </c>
      <c r="C35" s="267" t="s">
        <v>3291</v>
      </c>
      <c r="D35" s="267" t="s">
        <v>3355</v>
      </c>
      <c r="E35" s="267" t="s">
        <v>3356</v>
      </c>
      <c r="F35" s="267" t="s">
        <v>3276</v>
      </c>
      <c r="G35" s="267" t="s">
        <v>3275</v>
      </c>
      <c r="H35" s="267" t="s">
        <v>3277</v>
      </c>
      <c r="I35" s="267" t="s">
        <v>3357</v>
      </c>
      <c r="J35" s="267" t="s">
        <v>3358</v>
      </c>
      <c r="K35" s="268">
        <v>633262.52</v>
      </c>
      <c r="L35" s="268">
        <v>1097914.73</v>
      </c>
      <c r="M35" s="269">
        <v>-464652.20999999996</v>
      </c>
      <c r="N35" s="268">
        <v>0</v>
      </c>
      <c r="O35" s="268">
        <v>119884.5</v>
      </c>
      <c r="P35" s="269">
        <v>-119884.5</v>
      </c>
      <c r="Q35" s="270">
        <v>239841.26</v>
      </c>
      <c r="R35" s="270">
        <v>586010.1100000001</v>
      </c>
      <c r="S35" s="270">
        <v>-346168.85000000009</v>
      </c>
      <c r="T35" s="268">
        <v>873103.78</v>
      </c>
      <c r="U35" s="268">
        <v>1683924.84</v>
      </c>
      <c r="V35" s="269">
        <v>-810821.06</v>
      </c>
      <c r="W35" s="269" cm="1">
        <f t="array" ref="W35">IF(Z35=756,V35*INDEX('09.30.22 ERC'!$I$676:$I$679,MATCH($A$1,'09.30.22 ERC'!$D$676:$D$679,0),),V35)</f>
        <v>-810821.06</v>
      </c>
      <c r="X35" s="271">
        <f t="shared" si="0"/>
        <v>113603</v>
      </c>
      <c r="Y35" s="106" t="s">
        <v>3359</v>
      </c>
      <c r="Z35" s="106">
        <v>756</v>
      </c>
      <c r="AA35" s="273" t="b">
        <f t="shared" si="1"/>
        <v>1</v>
      </c>
    </row>
    <row r="36" spans="1:27">
      <c r="A36" s="267" t="s">
        <v>3271</v>
      </c>
      <c r="B36" s="267" t="s">
        <v>3274</v>
      </c>
      <c r="C36" s="267" t="s">
        <v>3291</v>
      </c>
      <c r="D36" s="267" t="s">
        <v>3355</v>
      </c>
      <c r="E36" s="267" t="s">
        <v>3360</v>
      </c>
      <c r="F36" s="267" t="s">
        <v>3276</v>
      </c>
      <c r="G36" s="267" t="s">
        <v>3275</v>
      </c>
      <c r="H36" s="267" t="s">
        <v>3277</v>
      </c>
      <c r="I36" s="267" t="s">
        <v>3361</v>
      </c>
      <c r="J36" s="267" t="s">
        <v>3362</v>
      </c>
      <c r="K36" s="268">
        <v>8540761.8800000008</v>
      </c>
      <c r="L36" s="268">
        <v>9455680.4600000009</v>
      </c>
      <c r="M36" s="269">
        <v>-914918.58000000007</v>
      </c>
      <c r="N36" s="268">
        <v>714654.5</v>
      </c>
      <c r="O36" s="268">
        <v>447800.62</v>
      </c>
      <c r="P36" s="269">
        <v>266853.88</v>
      </c>
      <c r="Q36" s="270">
        <v>4657457.92</v>
      </c>
      <c r="R36" s="270">
        <v>6026108.6099999994</v>
      </c>
      <c r="S36" s="270">
        <v>-1368650.6899999995</v>
      </c>
      <c r="T36" s="268">
        <v>13198219.800000001</v>
      </c>
      <c r="U36" s="268">
        <v>15481789.07</v>
      </c>
      <c r="V36" s="269">
        <v>-2283569.2699999996</v>
      </c>
      <c r="W36" s="269" cm="1">
        <f t="array" ref="W36">IF(Z36=756,V36*INDEX('09.30.22 ERC'!$I$676:$I$679,MATCH($A$1,'09.30.22 ERC'!$D$676:$D$679,0),),V36)</f>
        <v>-2283569.2699999996</v>
      </c>
      <c r="X36" s="271">
        <f t="shared" si="0"/>
        <v>113603</v>
      </c>
      <c r="Y36" s="106" t="s">
        <v>3359</v>
      </c>
      <c r="Z36" s="106">
        <v>756</v>
      </c>
      <c r="AA36" s="273" t="b">
        <f t="shared" si="1"/>
        <v>1</v>
      </c>
    </row>
    <row r="37" spans="1:27">
      <c r="A37" s="267" t="s">
        <v>3271</v>
      </c>
      <c r="B37" s="267" t="s">
        <v>3274</v>
      </c>
      <c r="C37" s="267" t="s">
        <v>3291</v>
      </c>
      <c r="D37" s="267" t="s">
        <v>3355</v>
      </c>
      <c r="E37" s="267" t="s">
        <v>3363</v>
      </c>
      <c r="F37" s="267" t="s">
        <v>3276</v>
      </c>
      <c r="G37" s="267" t="s">
        <v>3275</v>
      </c>
      <c r="H37" s="267" t="s">
        <v>3277</v>
      </c>
      <c r="I37" s="267" t="s">
        <v>3364</v>
      </c>
      <c r="J37" s="267" t="s">
        <v>3365</v>
      </c>
      <c r="K37" s="268">
        <v>0</v>
      </c>
      <c r="L37" s="268">
        <v>0</v>
      </c>
      <c r="M37" s="269">
        <v>0</v>
      </c>
      <c r="N37" s="268">
        <v>0</v>
      </c>
      <c r="O37" s="268">
        <v>0</v>
      </c>
      <c r="P37" s="269">
        <v>0</v>
      </c>
      <c r="Q37" s="270">
        <v>35861.57</v>
      </c>
      <c r="R37" s="270">
        <v>0</v>
      </c>
      <c r="S37" s="270">
        <v>35861.57</v>
      </c>
      <c r="T37" s="268">
        <v>35861.57</v>
      </c>
      <c r="U37" s="268">
        <v>0</v>
      </c>
      <c r="V37" s="269">
        <v>35861.57</v>
      </c>
      <c r="W37" s="269" cm="1">
        <f t="array" ref="W37">IF(Z37=756,V37*INDEX('09.30.22 ERC'!$I$676:$I$679,MATCH($A$1,'09.30.22 ERC'!$D$676:$D$679,0),),V37)</f>
        <v>35861.57</v>
      </c>
      <c r="X37" s="271">
        <f t="shared" si="0"/>
        <v>113603</v>
      </c>
      <c r="Y37" s="106" t="s">
        <v>3359</v>
      </c>
      <c r="Z37" s="106">
        <v>756</v>
      </c>
      <c r="AA37" s="273" t="b">
        <f t="shared" si="1"/>
        <v>1</v>
      </c>
    </row>
    <row r="38" spans="1:27">
      <c r="A38" s="267" t="s">
        <v>3271</v>
      </c>
      <c r="B38" s="267" t="s">
        <v>3274</v>
      </c>
      <c r="C38" s="267" t="s">
        <v>3291</v>
      </c>
      <c r="D38" s="267" t="s">
        <v>3355</v>
      </c>
      <c r="E38" s="267" t="s">
        <v>3366</v>
      </c>
      <c r="F38" s="267" t="s">
        <v>3276</v>
      </c>
      <c r="G38" s="267" t="s">
        <v>3275</v>
      </c>
      <c r="H38" s="267" t="s">
        <v>3277</v>
      </c>
      <c r="I38" s="267" t="s">
        <v>3367</v>
      </c>
      <c r="J38" s="267" t="s">
        <v>3368</v>
      </c>
      <c r="K38" s="268">
        <v>77569.759999999995</v>
      </c>
      <c r="L38" s="268">
        <v>153095.60999999999</v>
      </c>
      <c r="M38" s="269">
        <v>-75525.849999999991</v>
      </c>
      <c r="N38" s="268">
        <v>0</v>
      </c>
      <c r="O38" s="268">
        <v>0</v>
      </c>
      <c r="P38" s="269">
        <v>0</v>
      </c>
      <c r="Q38" s="270">
        <v>0</v>
      </c>
      <c r="R38" s="270">
        <v>0</v>
      </c>
      <c r="S38" s="270">
        <v>0</v>
      </c>
      <c r="T38" s="268">
        <v>77569.759999999995</v>
      </c>
      <c r="U38" s="268">
        <v>153095.60999999999</v>
      </c>
      <c r="V38" s="269">
        <v>-75525.849999999991</v>
      </c>
      <c r="W38" s="269" cm="1">
        <f t="array" ref="W38">IF(Z38=756,V38*INDEX('09.30.22 ERC'!$I$676:$I$679,MATCH($A$1,'09.30.22 ERC'!$D$676:$D$679,0),),V38)</f>
        <v>-75525.849999999991</v>
      </c>
      <c r="X38" s="271">
        <f t="shared" si="0"/>
        <v>113603</v>
      </c>
      <c r="Y38" s="106" t="s">
        <v>3359</v>
      </c>
      <c r="Z38" s="106">
        <v>756</v>
      </c>
      <c r="AA38" s="273" t="b">
        <f t="shared" si="1"/>
        <v>1</v>
      </c>
    </row>
    <row r="39" spans="1:27">
      <c r="A39" s="267" t="s">
        <v>3271</v>
      </c>
      <c r="B39" s="267" t="s">
        <v>3274</v>
      </c>
      <c r="C39" s="267" t="s">
        <v>3291</v>
      </c>
      <c r="D39" s="267" t="s">
        <v>3355</v>
      </c>
      <c r="E39" s="267" t="s">
        <v>3369</v>
      </c>
      <c r="F39" s="267" t="s">
        <v>3276</v>
      </c>
      <c r="G39" s="267" t="s">
        <v>3275</v>
      </c>
      <c r="H39" s="267" t="s">
        <v>3277</v>
      </c>
      <c r="I39" s="267" t="s">
        <v>3370</v>
      </c>
      <c r="J39" s="267" t="s">
        <v>3371</v>
      </c>
      <c r="K39" s="268">
        <v>875.95</v>
      </c>
      <c r="L39" s="268">
        <v>0</v>
      </c>
      <c r="M39" s="269">
        <v>875.95</v>
      </c>
      <c r="N39" s="268">
        <v>0</v>
      </c>
      <c r="O39" s="268">
        <v>0</v>
      </c>
      <c r="P39" s="269">
        <v>0</v>
      </c>
      <c r="Q39" s="270">
        <v>0</v>
      </c>
      <c r="R39" s="270">
        <v>0</v>
      </c>
      <c r="S39" s="270">
        <v>0</v>
      </c>
      <c r="T39" s="268">
        <v>875.95</v>
      </c>
      <c r="U39" s="268">
        <v>0</v>
      </c>
      <c r="V39" s="269">
        <v>875.95</v>
      </c>
      <c r="W39" s="269" cm="1">
        <f t="array" ref="W39">IF(Z39=756,V39*INDEX('09.30.22 ERC'!$I$676:$I$679,MATCH($A$1,'09.30.22 ERC'!$D$676:$D$679,0),),V39)</f>
        <v>875.95</v>
      </c>
      <c r="X39" s="271">
        <f t="shared" si="0"/>
        <v>113603</v>
      </c>
      <c r="Y39" s="106" t="s">
        <v>3359</v>
      </c>
      <c r="Z39" s="106">
        <v>756</v>
      </c>
      <c r="AA39" s="273" t="b">
        <f t="shared" si="1"/>
        <v>1</v>
      </c>
    </row>
    <row r="40" spans="1:27">
      <c r="A40" s="267" t="s">
        <v>3271</v>
      </c>
      <c r="B40" s="267" t="s">
        <v>3274</v>
      </c>
      <c r="C40" s="267" t="s">
        <v>3291</v>
      </c>
      <c r="D40" s="267" t="s">
        <v>3355</v>
      </c>
      <c r="E40" s="267" t="s">
        <v>3372</v>
      </c>
      <c r="F40" s="267" t="s">
        <v>3276</v>
      </c>
      <c r="G40" s="267" t="s">
        <v>3275</v>
      </c>
      <c r="H40" s="267" t="s">
        <v>3277</v>
      </c>
      <c r="I40" s="267" t="s">
        <v>3373</v>
      </c>
      <c r="J40" s="267" t="s">
        <v>3374</v>
      </c>
      <c r="K40" s="268">
        <v>0</v>
      </c>
      <c r="L40" s="268">
        <v>0</v>
      </c>
      <c r="M40" s="269">
        <v>0</v>
      </c>
      <c r="N40" s="268">
        <v>0</v>
      </c>
      <c r="O40" s="268">
        <v>0</v>
      </c>
      <c r="P40" s="269">
        <v>0</v>
      </c>
      <c r="Q40" s="270">
        <v>1058.07</v>
      </c>
      <c r="R40" s="270">
        <v>0</v>
      </c>
      <c r="S40" s="270">
        <v>1058.07</v>
      </c>
      <c r="T40" s="268">
        <v>1058.07</v>
      </c>
      <c r="U40" s="268">
        <v>0</v>
      </c>
      <c r="V40" s="269">
        <v>1058.07</v>
      </c>
      <c r="W40" s="269" cm="1">
        <f t="array" ref="W40">IF(Z40=756,V40*INDEX('09.30.22 ERC'!$I$676:$I$679,MATCH($A$1,'09.30.22 ERC'!$D$676:$D$679,0),),V40)</f>
        <v>1058.07</v>
      </c>
      <c r="X40" s="271">
        <f t="shared" si="0"/>
        <v>113603</v>
      </c>
      <c r="Y40" s="106" t="s">
        <v>3359</v>
      </c>
      <c r="Z40" s="106">
        <v>756</v>
      </c>
      <c r="AA40" s="273" t="b">
        <f t="shared" si="1"/>
        <v>1</v>
      </c>
    </row>
    <row r="41" spans="1:27">
      <c r="A41" s="267" t="s">
        <v>3271</v>
      </c>
      <c r="B41" s="267" t="s">
        <v>3274</v>
      </c>
      <c r="C41" s="267" t="s">
        <v>3291</v>
      </c>
      <c r="D41" s="267" t="s">
        <v>3355</v>
      </c>
      <c r="E41" s="267" t="s">
        <v>3375</v>
      </c>
      <c r="F41" s="267" t="s">
        <v>3276</v>
      </c>
      <c r="G41" s="267" t="s">
        <v>3275</v>
      </c>
      <c r="H41" s="267" t="s">
        <v>3277</v>
      </c>
      <c r="I41" s="267" t="s">
        <v>3376</v>
      </c>
      <c r="J41" s="267" t="s">
        <v>3377</v>
      </c>
      <c r="K41" s="268">
        <v>0</v>
      </c>
      <c r="L41" s="268">
        <v>23061</v>
      </c>
      <c r="M41" s="269">
        <v>-23061</v>
      </c>
      <c r="N41" s="268">
        <v>0</v>
      </c>
      <c r="O41" s="268">
        <v>0</v>
      </c>
      <c r="P41" s="269">
        <v>0</v>
      </c>
      <c r="Q41" s="270">
        <v>23061</v>
      </c>
      <c r="R41" s="270">
        <v>0</v>
      </c>
      <c r="S41" s="270">
        <v>23061</v>
      </c>
      <c r="T41" s="268">
        <v>23061</v>
      </c>
      <c r="U41" s="268">
        <v>23061</v>
      </c>
      <c r="V41" s="269">
        <v>0</v>
      </c>
      <c r="W41" s="269" cm="1">
        <f t="array" ref="W41">IF(Z41=756,V41*INDEX('09.30.22 ERC'!$I$676:$I$679,MATCH($A$1,'09.30.22 ERC'!$D$676:$D$679,0),),V41)</f>
        <v>0</v>
      </c>
      <c r="X41" s="271">
        <f t="shared" si="0"/>
        <v>113603</v>
      </c>
      <c r="Y41" s="106" t="s">
        <v>3359</v>
      </c>
      <c r="Z41" s="106">
        <v>756</v>
      </c>
      <c r="AA41" s="273" t="b">
        <f t="shared" si="1"/>
        <v>1</v>
      </c>
    </row>
    <row r="42" spans="1:27">
      <c r="A42" s="267" t="s">
        <v>3271</v>
      </c>
      <c r="B42" s="267" t="s">
        <v>3274</v>
      </c>
      <c r="C42" s="267" t="s">
        <v>3291</v>
      </c>
      <c r="D42" s="267" t="s">
        <v>3355</v>
      </c>
      <c r="E42" s="267" t="s">
        <v>3378</v>
      </c>
      <c r="F42" s="267" t="s">
        <v>3276</v>
      </c>
      <c r="G42" s="267" t="s">
        <v>3275</v>
      </c>
      <c r="H42" s="267" t="s">
        <v>3277</v>
      </c>
      <c r="I42" s="267" t="s">
        <v>3379</v>
      </c>
      <c r="J42" s="267" t="s">
        <v>3380</v>
      </c>
      <c r="K42" s="268">
        <v>4230330.79</v>
      </c>
      <c r="L42" s="268">
        <v>3627704.71</v>
      </c>
      <c r="M42" s="269">
        <v>602626.08000000007</v>
      </c>
      <c r="N42" s="268">
        <v>449939.92</v>
      </c>
      <c r="O42" s="268">
        <v>7114.2</v>
      </c>
      <c r="P42" s="269">
        <v>442825.72</v>
      </c>
      <c r="Q42" s="270">
        <v>701434.00999999978</v>
      </c>
      <c r="R42" s="270">
        <v>34444.410000000149</v>
      </c>
      <c r="S42" s="270">
        <v>666989.59999999963</v>
      </c>
      <c r="T42" s="268">
        <v>4931764.8</v>
      </c>
      <c r="U42" s="268">
        <v>3662149.12</v>
      </c>
      <c r="V42" s="269">
        <v>1269615.6799999997</v>
      </c>
      <c r="W42" s="269" cm="1">
        <f t="array" ref="W42">IF(Z42=756,V42*INDEX('09.30.22 ERC'!$I$676:$I$679,MATCH($A$1,'09.30.22 ERC'!$D$676:$D$679,0),),V42)</f>
        <v>1269615.6799999997</v>
      </c>
      <c r="X42" s="271">
        <f t="shared" si="0"/>
        <v>113603</v>
      </c>
      <c r="Y42" s="106" t="s">
        <v>3359</v>
      </c>
      <c r="Z42" s="106">
        <v>756</v>
      </c>
      <c r="AA42" s="273" t="b">
        <f t="shared" si="1"/>
        <v>1</v>
      </c>
    </row>
    <row r="43" spans="1:27">
      <c r="A43" s="267" t="s">
        <v>3271</v>
      </c>
      <c r="B43" s="267" t="s">
        <v>3274</v>
      </c>
      <c r="C43" s="267" t="s">
        <v>3381</v>
      </c>
      <c r="D43" s="267" t="s">
        <v>3355</v>
      </c>
      <c r="E43" s="267" t="s">
        <v>3356</v>
      </c>
      <c r="F43" s="267" t="s">
        <v>3276</v>
      </c>
      <c r="G43" s="267" t="s">
        <v>3275</v>
      </c>
      <c r="H43" s="267" t="s">
        <v>3277</v>
      </c>
      <c r="I43" s="267" t="s">
        <v>3382</v>
      </c>
      <c r="J43" s="267" t="s">
        <v>3383</v>
      </c>
      <c r="K43" s="268">
        <v>0</v>
      </c>
      <c r="L43" s="268">
        <v>373694.89</v>
      </c>
      <c r="M43" s="269">
        <v>-373694.89</v>
      </c>
      <c r="N43" s="268">
        <v>0</v>
      </c>
      <c r="O43" s="268">
        <v>0</v>
      </c>
      <c r="P43" s="269">
        <v>0</v>
      </c>
      <c r="Q43" s="270">
        <v>0</v>
      </c>
      <c r="R43" s="270">
        <v>0</v>
      </c>
      <c r="S43" s="270">
        <v>0</v>
      </c>
      <c r="T43" s="268">
        <v>0</v>
      </c>
      <c r="U43" s="268">
        <v>373694.89</v>
      </c>
      <c r="V43" s="269">
        <v>-373694.89</v>
      </c>
      <c r="W43" s="269" cm="1">
        <f t="array" ref="W43">IF(Z43=756,V43*INDEX('09.30.22 ERC'!$I$676:$I$679,MATCH($A$1,'09.30.22 ERC'!$D$676:$D$679,0),),V43)</f>
        <v>-373694.89</v>
      </c>
      <c r="X43" s="271">
        <f t="shared" si="0"/>
        <v>113603</v>
      </c>
      <c r="Y43" s="106" t="s">
        <v>3359</v>
      </c>
      <c r="Z43" s="106">
        <v>756</v>
      </c>
      <c r="AA43" s="273" t="b">
        <f t="shared" si="1"/>
        <v>1</v>
      </c>
    </row>
    <row r="44" spans="1:27">
      <c r="A44" s="267" t="s">
        <v>3271</v>
      </c>
      <c r="B44" s="267" t="s">
        <v>3274</v>
      </c>
      <c r="C44" s="267" t="s">
        <v>3381</v>
      </c>
      <c r="D44" s="267" t="s">
        <v>3355</v>
      </c>
      <c r="E44" s="267" t="s">
        <v>3360</v>
      </c>
      <c r="F44" s="267" t="s">
        <v>3276</v>
      </c>
      <c r="G44" s="267" t="s">
        <v>3275</v>
      </c>
      <c r="H44" s="267" t="s">
        <v>3277</v>
      </c>
      <c r="I44" s="267" t="s">
        <v>3384</v>
      </c>
      <c r="J44" s="267" t="s">
        <v>3385</v>
      </c>
      <c r="K44" s="268">
        <v>28.64</v>
      </c>
      <c r="L44" s="268">
        <v>28.64</v>
      </c>
      <c r="M44" s="269">
        <v>0</v>
      </c>
      <c r="N44" s="268">
        <v>0</v>
      </c>
      <c r="O44" s="268">
        <v>0</v>
      </c>
      <c r="P44" s="269">
        <v>0</v>
      </c>
      <c r="Q44" s="270">
        <v>0</v>
      </c>
      <c r="R44" s="270">
        <v>0</v>
      </c>
      <c r="S44" s="270">
        <v>0</v>
      </c>
      <c r="T44" s="268">
        <v>28.64</v>
      </c>
      <c r="U44" s="268">
        <v>28.64</v>
      </c>
      <c r="V44" s="269">
        <v>0</v>
      </c>
      <c r="W44" s="269" cm="1">
        <f t="array" ref="W44">IF(Z44=756,V44*INDEX('09.30.22 ERC'!$I$676:$I$679,MATCH($A$1,'09.30.22 ERC'!$D$676:$D$679,0),),V44)</f>
        <v>0</v>
      </c>
      <c r="X44" s="271">
        <f t="shared" si="0"/>
        <v>113603</v>
      </c>
      <c r="Y44" s="106" t="s">
        <v>3359</v>
      </c>
      <c r="Z44" s="106">
        <v>756</v>
      </c>
      <c r="AA44" s="273" t="b">
        <f t="shared" si="1"/>
        <v>1</v>
      </c>
    </row>
    <row r="45" spans="1:27">
      <c r="A45" s="267" t="s">
        <v>3271</v>
      </c>
      <c r="B45" s="267" t="s">
        <v>3274</v>
      </c>
      <c r="C45" s="267" t="s">
        <v>3381</v>
      </c>
      <c r="D45" s="267" t="s">
        <v>3355</v>
      </c>
      <c r="E45" s="267" t="s">
        <v>3378</v>
      </c>
      <c r="F45" s="267" t="s">
        <v>3276</v>
      </c>
      <c r="G45" s="267" t="s">
        <v>3275</v>
      </c>
      <c r="H45" s="267" t="s">
        <v>3277</v>
      </c>
      <c r="I45" s="267" t="s">
        <v>3386</v>
      </c>
      <c r="J45" s="267" t="s">
        <v>3387</v>
      </c>
      <c r="K45" s="268">
        <v>6798541.0199999996</v>
      </c>
      <c r="L45" s="268">
        <v>8136845.2000000002</v>
      </c>
      <c r="M45" s="269">
        <v>-1338304.1800000006</v>
      </c>
      <c r="N45" s="268">
        <v>55666.86</v>
      </c>
      <c r="O45" s="268">
        <v>729549.97</v>
      </c>
      <c r="P45" s="269">
        <v>-673883.11</v>
      </c>
      <c r="Q45" s="270">
        <v>2304470.08</v>
      </c>
      <c r="R45" s="270">
        <v>2795289.4699999997</v>
      </c>
      <c r="S45" s="270">
        <v>-490819.38999999966</v>
      </c>
      <c r="T45" s="268">
        <v>9103011.0999999996</v>
      </c>
      <c r="U45" s="268">
        <v>10932134.67</v>
      </c>
      <c r="V45" s="269">
        <v>-1829123.5700000003</v>
      </c>
      <c r="W45" s="269" cm="1">
        <f t="array" ref="W45">IF(Z45=756,V45*INDEX('09.30.22 ERC'!$I$676:$I$679,MATCH($A$1,'09.30.22 ERC'!$D$676:$D$679,0),),V45)</f>
        <v>-1829123.5700000003</v>
      </c>
      <c r="X45" s="271">
        <f t="shared" si="0"/>
        <v>113603</v>
      </c>
      <c r="Y45" s="106" t="s">
        <v>3359</v>
      </c>
      <c r="Z45" s="106">
        <v>756</v>
      </c>
      <c r="AA45" s="273" t="b">
        <f t="shared" si="1"/>
        <v>1</v>
      </c>
    </row>
    <row r="46" spans="1:27">
      <c r="A46" s="267" t="s">
        <v>3271</v>
      </c>
      <c r="B46" s="267" t="s">
        <v>3388</v>
      </c>
      <c r="C46" s="267" t="s">
        <v>3389</v>
      </c>
      <c r="D46" s="267" t="s">
        <v>3355</v>
      </c>
      <c r="E46" s="267" t="s">
        <v>3275</v>
      </c>
      <c r="F46" s="267" t="s">
        <v>3276</v>
      </c>
      <c r="G46" s="267" t="s">
        <v>3275</v>
      </c>
      <c r="H46" s="267" t="s">
        <v>3277</v>
      </c>
      <c r="I46" s="267" t="s">
        <v>3390</v>
      </c>
      <c r="J46" s="267" t="s">
        <v>3391</v>
      </c>
      <c r="K46" s="268">
        <v>29166447.84</v>
      </c>
      <c r="L46" s="268">
        <v>26471773</v>
      </c>
      <c r="M46" s="269">
        <v>2694674.84</v>
      </c>
      <c r="N46" s="268">
        <v>0</v>
      </c>
      <c r="O46" s="268">
        <v>0</v>
      </c>
      <c r="P46" s="269">
        <v>0</v>
      </c>
      <c r="Q46" s="270">
        <v>0</v>
      </c>
      <c r="R46" s="270">
        <v>0</v>
      </c>
      <c r="S46" s="270">
        <v>0</v>
      </c>
      <c r="T46" s="268">
        <v>29166447.84</v>
      </c>
      <c r="U46" s="268">
        <v>26471773</v>
      </c>
      <c r="V46" s="269">
        <v>2694674.84</v>
      </c>
      <c r="W46" s="269" cm="1">
        <f t="array" ref="W46">IF(Z46=756,V46*INDEX('09.30.22 ERC'!$I$676:$I$679,MATCH($A$1,'09.30.22 ERC'!$D$676:$D$679,0),),V46)</f>
        <v>2694674.84</v>
      </c>
      <c r="X46" s="271">
        <f t="shared" si="0"/>
        <v>113603</v>
      </c>
      <c r="Y46" s="106" t="s">
        <v>3359</v>
      </c>
      <c r="Z46" s="106">
        <v>756</v>
      </c>
      <c r="AA46" s="273" t="b">
        <f t="shared" si="1"/>
        <v>1</v>
      </c>
    </row>
    <row r="47" spans="1:27">
      <c r="A47" s="267" t="s">
        <v>3271</v>
      </c>
      <c r="B47" s="267" t="s">
        <v>3388</v>
      </c>
      <c r="C47" s="267" t="s">
        <v>3392</v>
      </c>
      <c r="D47" s="267" t="s">
        <v>3355</v>
      </c>
      <c r="E47" s="267" t="s">
        <v>3275</v>
      </c>
      <c r="F47" s="267" t="s">
        <v>3276</v>
      </c>
      <c r="G47" s="267" t="s">
        <v>3275</v>
      </c>
      <c r="H47" s="267" t="s">
        <v>3277</v>
      </c>
      <c r="I47" s="267" t="s">
        <v>3393</v>
      </c>
      <c r="J47" s="267" t="s">
        <v>3394</v>
      </c>
      <c r="K47" s="268">
        <v>165082.26</v>
      </c>
      <c r="L47" s="268">
        <v>3150091.22</v>
      </c>
      <c r="M47" s="269">
        <v>-2985008.96</v>
      </c>
      <c r="N47" s="268">
        <v>0</v>
      </c>
      <c r="O47" s="268">
        <v>0</v>
      </c>
      <c r="P47" s="269">
        <v>0</v>
      </c>
      <c r="Q47" s="270">
        <v>0</v>
      </c>
      <c r="R47" s="270">
        <v>0</v>
      </c>
      <c r="S47" s="270">
        <v>0</v>
      </c>
      <c r="T47" s="268">
        <v>165082.26</v>
      </c>
      <c r="U47" s="268">
        <v>3150091.22</v>
      </c>
      <c r="V47" s="269">
        <v>-2985008.96</v>
      </c>
      <c r="W47" s="269" cm="1">
        <f t="array" ref="W47">IF(Z47=756,V47*INDEX('09.30.22 ERC'!$I$676:$I$679,MATCH($A$1,'09.30.22 ERC'!$D$676:$D$679,0),),V47)</f>
        <v>-2985008.96</v>
      </c>
      <c r="X47" s="271">
        <f t="shared" si="0"/>
        <v>113603</v>
      </c>
      <c r="Y47" s="106" t="s">
        <v>3359</v>
      </c>
      <c r="Z47" s="106">
        <v>756</v>
      </c>
      <c r="AA47" s="273" t="b">
        <f t="shared" si="1"/>
        <v>1</v>
      </c>
    </row>
    <row r="48" spans="1:27">
      <c r="A48" s="267" t="s">
        <v>3271</v>
      </c>
      <c r="B48" s="267" t="s">
        <v>3395</v>
      </c>
      <c r="C48" s="267" t="s">
        <v>3389</v>
      </c>
      <c r="D48" s="267" t="s">
        <v>3355</v>
      </c>
      <c r="E48" s="267" t="s">
        <v>3275</v>
      </c>
      <c r="F48" s="267" t="s">
        <v>3276</v>
      </c>
      <c r="G48" s="267" t="s">
        <v>3275</v>
      </c>
      <c r="H48" s="267" t="s">
        <v>3277</v>
      </c>
      <c r="I48" s="267" t="s">
        <v>3396</v>
      </c>
      <c r="J48" s="267" t="s">
        <v>3397</v>
      </c>
      <c r="K48" s="268">
        <v>32</v>
      </c>
      <c r="L48" s="268">
        <v>22060.82</v>
      </c>
      <c r="M48" s="269">
        <v>-22028.82</v>
      </c>
      <c r="N48" s="268">
        <v>0</v>
      </c>
      <c r="O48" s="268">
        <v>0</v>
      </c>
      <c r="P48" s="269">
        <v>0</v>
      </c>
      <c r="Q48" s="270">
        <v>0</v>
      </c>
      <c r="R48" s="270">
        <v>0</v>
      </c>
      <c r="S48" s="270">
        <v>0</v>
      </c>
      <c r="T48" s="268">
        <v>32</v>
      </c>
      <c r="U48" s="268">
        <v>22060.82</v>
      </c>
      <c r="V48" s="269">
        <v>-22028.82</v>
      </c>
      <c r="W48" s="269" cm="1">
        <f t="array" ref="W48">IF(Z48=756,V48*INDEX('09.30.22 ERC'!$I$676:$I$679,MATCH($A$1,'09.30.22 ERC'!$D$676:$D$679,0),),V48)</f>
        <v>-22028.82</v>
      </c>
      <c r="X48" s="271">
        <f t="shared" si="0"/>
        <v>113603</v>
      </c>
      <c r="Y48" s="106" t="s">
        <v>3359</v>
      </c>
      <c r="Z48" s="106">
        <v>756</v>
      </c>
      <c r="AA48" s="273" t="b">
        <f t="shared" si="1"/>
        <v>1</v>
      </c>
    </row>
    <row r="49" spans="1:27">
      <c r="A49" s="267" t="s">
        <v>3271</v>
      </c>
      <c r="B49" s="267" t="s">
        <v>3395</v>
      </c>
      <c r="C49" s="267" t="s">
        <v>3392</v>
      </c>
      <c r="D49" s="267" t="s">
        <v>3355</v>
      </c>
      <c r="E49" s="267" t="s">
        <v>3275</v>
      </c>
      <c r="F49" s="267" t="s">
        <v>3276</v>
      </c>
      <c r="G49" s="267" t="s">
        <v>3275</v>
      </c>
      <c r="H49" s="267" t="s">
        <v>3277</v>
      </c>
      <c r="I49" s="267" t="s">
        <v>3398</v>
      </c>
      <c r="J49" s="267" t="s">
        <v>3399</v>
      </c>
      <c r="K49" s="268">
        <v>1243.5899999999999</v>
      </c>
      <c r="L49" s="268">
        <v>84206.94</v>
      </c>
      <c r="M49" s="269">
        <v>-82963.350000000006</v>
      </c>
      <c r="N49" s="268">
        <v>0</v>
      </c>
      <c r="O49" s="268">
        <v>0</v>
      </c>
      <c r="P49" s="269">
        <v>0</v>
      </c>
      <c r="Q49" s="270">
        <v>0</v>
      </c>
      <c r="R49" s="270">
        <v>0</v>
      </c>
      <c r="S49" s="270">
        <v>0</v>
      </c>
      <c r="T49" s="268">
        <v>1243.5899999999999</v>
      </c>
      <c r="U49" s="268">
        <v>84206.94</v>
      </c>
      <c r="V49" s="269">
        <v>-82963.350000000006</v>
      </c>
      <c r="W49" s="269" cm="1">
        <f t="array" ref="W49">IF(Z49=756,V49*INDEX('09.30.22 ERC'!$I$676:$I$679,MATCH($A$1,'09.30.22 ERC'!$D$676:$D$679,0),),V49)</f>
        <v>-82963.350000000006</v>
      </c>
      <c r="X49" s="271">
        <f t="shared" si="0"/>
        <v>113603</v>
      </c>
      <c r="Y49" s="106" t="s">
        <v>3359</v>
      </c>
      <c r="Z49" s="106">
        <v>756</v>
      </c>
      <c r="AA49" s="273" t="b">
        <f t="shared" si="1"/>
        <v>1</v>
      </c>
    </row>
    <row r="50" spans="1:27">
      <c r="A50" s="267" t="s">
        <v>3271</v>
      </c>
      <c r="B50" s="267" t="s">
        <v>3294</v>
      </c>
      <c r="C50" s="267" t="s">
        <v>3273</v>
      </c>
      <c r="D50" s="267" t="s">
        <v>3355</v>
      </c>
      <c r="E50" s="267" t="s">
        <v>3275</v>
      </c>
      <c r="F50" s="267" t="s">
        <v>3276</v>
      </c>
      <c r="G50" s="267" t="s">
        <v>3275</v>
      </c>
      <c r="H50" s="267" t="s">
        <v>3277</v>
      </c>
      <c r="I50" s="267" t="s">
        <v>3400</v>
      </c>
      <c r="J50" s="267" t="s">
        <v>3401</v>
      </c>
      <c r="K50" s="268">
        <v>3533264.5</v>
      </c>
      <c r="L50" s="268">
        <v>1827325.53</v>
      </c>
      <c r="M50" s="269">
        <v>1705938.97</v>
      </c>
      <c r="N50" s="268">
        <v>0</v>
      </c>
      <c r="O50" s="268">
        <v>0</v>
      </c>
      <c r="P50" s="269">
        <v>0</v>
      </c>
      <c r="Q50" s="270">
        <v>0</v>
      </c>
      <c r="R50" s="270">
        <v>0</v>
      </c>
      <c r="S50" s="270">
        <v>0</v>
      </c>
      <c r="T50" s="268">
        <v>3533264.5</v>
      </c>
      <c r="U50" s="268">
        <v>1827325.53</v>
      </c>
      <c r="V50" s="269">
        <v>1705938.97</v>
      </c>
      <c r="W50" s="269" cm="1">
        <f t="array" ref="W50">IF(Z50=756,V50*INDEX('09.30.22 ERC'!$I$676:$I$679,MATCH($A$1,'09.30.22 ERC'!$D$676:$D$679,0),),V50)</f>
        <v>1705938.97</v>
      </c>
      <c r="X50" s="271">
        <f t="shared" si="0"/>
        <v>113603</v>
      </c>
      <c r="Y50" s="106" t="s">
        <v>3359</v>
      </c>
      <c r="Z50" s="106">
        <v>152</v>
      </c>
      <c r="AA50" s="273" t="b">
        <f t="shared" si="1"/>
        <v>1</v>
      </c>
    </row>
    <row r="51" spans="1:27">
      <c r="A51" s="267" t="s">
        <v>3271</v>
      </c>
      <c r="B51" s="267" t="s">
        <v>3294</v>
      </c>
      <c r="C51" s="267" t="s">
        <v>3402</v>
      </c>
      <c r="D51" s="267" t="s">
        <v>3355</v>
      </c>
      <c r="E51" s="267" t="s">
        <v>3275</v>
      </c>
      <c r="F51" s="267" t="s">
        <v>3276</v>
      </c>
      <c r="G51" s="267" t="s">
        <v>3275</v>
      </c>
      <c r="H51" s="267" t="s">
        <v>3277</v>
      </c>
      <c r="I51" s="267" t="s">
        <v>3403</v>
      </c>
      <c r="J51" s="267" t="s">
        <v>3404</v>
      </c>
      <c r="K51" s="268">
        <v>15510161.779999999</v>
      </c>
      <c r="L51" s="268">
        <v>19007239.57</v>
      </c>
      <c r="M51" s="269">
        <v>-3497077.790000001</v>
      </c>
      <c r="N51" s="268">
        <v>0</v>
      </c>
      <c r="O51" s="268">
        <v>0</v>
      </c>
      <c r="P51" s="269">
        <v>0</v>
      </c>
      <c r="Q51" s="270">
        <v>0</v>
      </c>
      <c r="R51" s="270">
        <v>0</v>
      </c>
      <c r="S51" s="270">
        <v>0</v>
      </c>
      <c r="T51" s="268">
        <v>15510161.779999999</v>
      </c>
      <c r="U51" s="268">
        <v>19007239.57</v>
      </c>
      <c r="V51" s="269">
        <v>-3497077.790000001</v>
      </c>
      <c r="W51" s="269" cm="1">
        <f t="array" ref="W51">IF(Z51=756,V51*INDEX('09.30.22 ERC'!$I$676:$I$679,MATCH($A$1,'09.30.22 ERC'!$D$676:$D$679,0),),V51)</f>
        <v>-3497077.790000001</v>
      </c>
      <c r="X51" s="271">
        <f t="shared" si="0"/>
        <v>113603</v>
      </c>
      <c r="Y51" s="106" t="s">
        <v>3359</v>
      </c>
      <c r="Z51" s="106">
        <v>152</v>
      </c>
      <c r="AA51" s="273" t="b">
        <f t="shared" si="1"/>
        <v>1</v>
      </c>
    </row>
    <row r="52" spans="1:27">
      <c r="A52" s="267" t="s">
        <v>3271</v>
      </c>
      <c r="B52" s="267" t="s">
        <v>3300</v>
      </c>
      <c r="C52" s="267" t="s">
        <v>3405</v>
      </c>
      <c r="D52" s="267" t="s">
        <v>3355</v>
      </c>
      <c r="E52" s="267" t="s">
        <v>3275</v>
      </c>
      <c r="F52" s="267" t="s">
        <v>3276</v>
      </c>
      <c r="G52" s="267" t="s">
        <v>3275</v>
      </c>
      <c r="H52" s="267" t="s">
        <v>3277</v>
      </c>
      <c r="I52" s="267" t="s">
        <v>3406</v>
      </c>
      <c r="J52" s="267" t="s">
        <v>3407</v>
      </c>
      <c r="K52" s="268">
        <v>52775453.810000002</v>
      </c>
      <c r="L52" s="268">
        <v>66442949.240000002</v>
      </c>
      <c r="M52" s="269">
        <v>-13667495.43</v>
      </c>
      <c r="N52" s="268">
        <v>0</v>
      </c>
      <c r="O52" s="268">
        <v>0</v>
      </c>
      <c r="P52" s="269">
        <v>0</v>
      </c>
      <c r="Q52" s="270">
        <v>0</v>
      </c>
      <c r="R52" s="270">
        <v>0</v>
      </c>
      <c r="S52" s="270">
        <v>0</v>
      </c>
      <c r="T52" s="268">
        <v>52775453.810000002</v>
      </c>
      <c r="U52" s="268">
        <v>66442949.240000002</v>
      </c>
      <c r="V52" s="269">
        <v>-13667495.43</v>
      </c>
      <c r="W52" s="269" cm="1">
        <f t="array" ref="W52">IF(Z52=756,V52*INDEX('09.30.22 ERC'!$I$676:$I$679,MATCH($A$1,'09.30.22 ERC'!$D$676:$D$679,0),),V52)</f>
        <v>-13667495.43</v>
      </c>
      <c r="X52" s="271">
        <f t="shared" si="0"/>
        <v>113603</v>
      </c>
      <c r="Y52" s="106" t="s">
        <v>3359</v>
      </c>
      <c r="Z52" s="106">
        <v>150</v>
      </c>
      <c r="AA52" s="273" t="b">
        <f t="shared" si="1"/>
        <v>1</v>
      </c>
    </row>
    <row r="53" spans="1:27">
      <c r="A53" s="267" t="s">
        <v>3271</v>
      </c>
      <c r="B53" s="267" t="s">
        <v>3300</v>
      </c>
      <c r="C53" s="267" t="s">
        <v>3301</v>
      </c>
      <c r="D53" s="267" t="s">
        <v>3355</v>
      </c>
      <c r="E53" s="267" t="s">
        <v>3275</v>
      </c>
      <c r="F53" s="267" t="s">
        <v>3276</v>
      </c>
      <c r="G53" s="267" t="s">
        <v>3275</v>
      </c>
      <c r="H53" s="267" t="s">
        <v>3277</v>
      </c>
      <c r="I53" s="267" t="s">
        <v>3408</v>
      </c>
      <c r="J53" s="267" t="s">
        <v>3409</v>
      </c>
      <c r="K53" s="268">
        <v>18273659.870000001</v>
      </c>
      <c r="L53" s="268">
        <v>5650608.0899999999</v>
      </c>
      <c r="M53" s="269">
        <v>12623051.780000001</v>
      </c>
      <c r="N53" s="268">
        <v>0</v>
      </c>
      <c r="O53" s="268">
        <v>0</v>
      </c>
      <c r="P53" s="269">
        <v>0</v>
      </c>
      <c r="Q53" s="270">
        <v>0</v>
      </c>
      <c r="R53" s="270">
        <v>0</v>
      </c>
      <c r="S53" s="270">
        <v>0</v>
      </c>
      <c r="T53" s="268">
        <v>18273659.870000001</v>
      </c>
      <c r="U53" s="268">
        <v>5650608.0899999999</v>
      </c>
      <c r="V53" s="269">
        <v>12623051.780000001</v>
      </c>
      <c r="W53" s="269" cm="1">
        <f t="array" ref="W53">IF(Z53=756,V53*INDEX('09.30.22 ERC'!$I$676:$I$679,MATCH($A$1,'09.30.22 ERC'!$D$676:$D$679,0),),V53)</f>
        <v>12623051.780000001</v>
      </c>
      <c r="X53" s="271">
        <f t="shared" si="0"/>
        <v>113603</v>
      </c>
      <c r="Y53" s="106" t="s">
        <v>3359</v>
      </c>
      <c r="Z53" s="106">
        <v>150</v>
      </c>
      <c r="AA53" s="273" t="b">
        <f t="shared" si="1"/>
        <v>1</v>
      </c>
    </row>
    <row r="54" spans="1:27">
      <c r="A54" s="267" t="s">
        <v>3271</v>
      </c>
      <c r="B54" s="267" t="s">
        <v>3304</v>
      </c>
      <c r="C54" s="267" t="s">
        <v>3405</v>
      </c>
      <c r="D54" s="267" t="s">
        <v>3355</v>
      </c>
      <c r="E54" s="267" t="s">
        <v>3275</v>
      </c>
      <c r="F54" s="267" t="s">
        <v>3276</v>
      </c>
      <c r="G54" s="267" t="s">
        <v>3275</v>
      </c>
      <c r="H54" s="267" t="s">
        <v>3277</v>
      </c>
      <c r="I54" s="267" t="s">
        <v>3410</v>
      </c>
      <c r="J54" s="267" t="s">
        <v>3411</v>
      </c>
      <c r="K54" s="268">
        <v>3506627.83</v>
      </c>
      <c r="L54" s="268">
        <v>5258667.92</v>
      </c>
      <c r="M54" s="269">
        <v>-1752040.0899999999</v>
      </c>
      <c r="N54" s="268">
        <v>0</v>
      </c>
      <c r="O54" s="268">
        <v>0</v>
      </c>
      <c r="P54" s="269">
        <v>0</v>
      </c>
      <c r="Q54" s="270">
        <v>0</v>
      </c>
      <c r="R54" s="270">
        <v>0</v>
      </c>
      <c r="S54" s="270">
        <v>0</v>
      </c>
      <c r="T54" s="268">
        <v>3506627.83</v>
      </c>
      <c r="U54" s="268">
        <v>5258667.92</v>
      </c>
      <c r="V54" s="269">
        <v>-1752040.0899999999</v>
      </c>
      <c r="W54" s="269" cm="1">
        <f t="array" ref="W54">IF(Z54=756,V54*INDEX('09.30.22 ERC'!$I$676:$I$679,MATCH($A$1,'09.30.22 ERC'!$D$676:$D$679,0),),V54)</f>
        <v>-1752040.0899999999</v>
      </c>
      <c r="X54" s="271">
        <f t="shared" si="0"/>
        <v>113603</v>
      </c>
      <c r="Y54" s="106" t="s">
        <v>3359</v>
      </c>
      <c r="Z54" s="106">
        <v>151</v>
      </c>
      <c r="AA54" s="273" t="b">
        <f t="shared" si="1"/>
        <v>1</v>
      </c>
    </row>
    <row r="55" spans="1:27">
      <c r="A55" s="267" t="s">
        <v>3271</v>
      </c>
      <c r="B55" s="267" t="s">
        <v>3304</v>
      </c>
      <c r="C55" s="267" t="s">
        <v>3301</v>
      </c>
      <c r="D55" s="267" t="s">
        <v>3355</v>
      </c>
      <c r="E55" s="267" t="s">
        <v>3275</v>
      </c>
      <c r="F55" s="267" t="s">
        <v>3276</v>
      </c>
      <c r="G55" s="267" t="s">
        <v>3275</v>
      </c>
      <c r="H55" s="267" t="s">
        <v>3277</v>
      </c>
      <c r="I55" s="267" t="s">
        <v>3412</v>
      </c>
      <c r="J55" s="267" t="s">
        <v>3413</v>
      </c>
      <c r="K55" s="268">
        <v>3523461.51</v>
      </c>
      <c r="L55" s="268">
        <v>515782.98</v>
      </c>
      <c r="M55" s="269">
        <v>3007678.53</v>
      </c>
      <c r="N55" s="268">
        <v>0</v>
      </c>
      <c r="O55" s="268">
        <v>0</v>
      </c>
      <c r="P55" s="269">
        <v>0</v>
      </c>
      <c r="Q55" s="270">
        <v>0</v>
      </c>
      <c r="R55" s="270">
        <v>0</v>
      </c>
      <c r="S55" s="270">
        <v>0</v>
      </c>
      <c r="T55" s="268">
        <v>3523461.51</v>
      </c>
      <c r="U55" s="268">
        <v>515782.98</v>
      </c>
      <c r="V55" s="269">
        <v>3007678.53</v>
      </c>
      <c r="W55" s="269" cm="1">
        <f t="array" ref="W55">IF(Z55=756,V55*INDEX('09.30.22 ERC'!$I$676:$I$679,MATCH($A$1,'09.30.22 ERC'!$D$676:$D$679,0),),V55)</f>
        <v>3007678.53</v>
      </c>
      <c r="X55" s="271">
        <f t="shared" si="0"/>
        <v>113603</v>
      </c>
      <c r="Y55" s="106" t="s">
        <v>3359</v>
      </c>
      <c r="Z55" s="106">
        <v>151</v>
      </c>
      <c r="AA55" s="273" t="b">
        <f t="shared" si="1"/>
        <v>1</v>
      </c>
    </row>
    <row r="56" spans="1:27">
      <c r="A56" s="267" t="s">
        <v>3271</v>
      </c>
      <c r="B56" s="267" t="s">
        <v>1806</v>
      </c>
      <c r="C56" s="267" t="s">
        <v>3392</v>
      </c>
      <c r="D56" s="267" t="s">
        <v>3414</v>
      </c>
      <c r="E56" s="267" t="s">
        <v>3275</v>
      </c>
      <c r="F56" s="267" t="s">
        <v>3276</v>
      </c>
      <c r="G56" s="267" t="s">
        <v>3275</v>
      </c>
      <c r="H56" s="267" t="s">
        <v>3277</v>
      </c>
      <c r="I56" s="267" t="s">
        <v>3415</v>
      </c>
      <c r="J56" s="267" t="s">
        <v>3416</v>
      </c>
      <c r="K56" s="268">
        <v>0</v>
      </c>
      <c r="L56" s="268">
        <v>0</v>
      </c>
      <c r="M56" s="269">
        <v>0</v>
      </c>
      <c r="N56" s="268">
        <v>8.64</v>
      </c>
      <c r="O56" s="268">
        <v>8.64</v>
      </c>
      <c r="P56" s="269">
        <v>0</v>
      </c>
      <c r="Q56" s="270">
        <v>8.64</v>
      </c>
      <c r="R56" s="270">
        <v>8.64</v>
      </c>
      <c r="S56" s="270">
        <v>0</v>
      </c>
      <c r="T56" s="268">
        <v>8.64</v>
      </c>
      <c r="U56" s="268">
        <v>8.64</v>
      </c>
      <c r="V56" s="269">
        <v>0</v>
      </c>
      <c r="W56" s="269" cm="1">
        <f t="array" ref="W56">IF(Z56=756,V56*INDEX('09.30.22 ERC'!$I$676:$I$679,MATCH($A$1,'09.30.22 ERC'!$D$676:$D$679,0),),V56)</f>
        <v>0</v>
      </c>
      <c r="X56" s="271">
        <f t="shared" si="0"/>
        <v>113702</v>
      </c>
      <c r="Y56" s="272" t="s">
        <v>256</v>
      </c>
      <c r="Z56" s="106">
        <v>756</v>
      </c>
      <c r="AA56" s="273" t="b">
        <f t="shared" si="1"/>
        <v>1</v>
      </c>
    </row>
    <row r="57" spans="1:27">
      <c r="A57" s="267" t="s">
        <v>3271</v>
      </c>
      <c r="B57" s="267" t="s">
        <v>3388</v>
      </c>
      <c r="C57" s="267" t="s">
        <v>3392</v>
      </c>
      <c r="D57" s="267" t="s">
        <v>3414</v>
      </c>
      <c r="E57" s="267" t="s">
        <v>3275</v>
      </c>
      <c r="F57" s="267" t="s">
        <v>3276</v>
      </c>
      <c r="G57" s="267" t="s">
        <v>3275</v>
      </c>
      <c r="H57" s="267" t="s">
        <v>3277</v>
      </c>
      <c r="I57" s="267" t="s">
        <v>3417</v>
      </c>
      <c r="J57" s="267" t="s">
        <v>3418</v>
      </c>
      <c r="K57" s="268">
        <v>0</v>
      </c>
      <c r="L57" s="268">
        <v>0</v>
      </c>
      <c r="M57" s="269">
        <v>0</v>
      </c>
      <c r="N57" s="268">
        <v>8.64</v>
      </c>
      <c r="O57" s="268">
        <v>4.32</v>
      </c>
      <c r="P57" s="269">
        <v>4.32</v>
      </c>
      <c r="Q57" s="270">
        <v>8.64</v>
      </c>
      <c r="R57" s="270">
        <v>4.32</v>
      </c>
      <c r="S57" s="270">
        <v>4.32</v>
      </c>
      <c r="T57" s="268">
        <v>8.64</v>
      </c>
      <c r="U57" s="268">
        <v>4.32</v>
      </c>
      <c r="V57" s="269">
        <v>4.32</v>
      </c>
      <c r="W57" s="269" cm="1">
        <f t="array" ref="W57">IF(Z57=756,V57*INDEX('09.30.22 ERC'!$I$676:$I$679,MATCH($A$1,'09.30.22 ERC'!$D$676:$D$679,0),),V57)</f>
        <v>4.32</v>
      </c>
      <c r="X57" s="271">
        <f t="shared" si="0"/>
        <v>113702</v>
      </c>
      <c r="Y57" s="272" t="s">
        <v>256</v>
      </c>
      <c r="Z57" s="106">
        <v>756</v>
      </c>
      <c r="AA57" s="273" t="b">
        <f t="shared" si="1"/>
        <v>1</v>
      </c>
    </row>
    <row r="58" spans="1:27">
      <c r="A58" s="267" t="s">
        <v>3271</v>
      </c>
      <c r="B58" s="267" t="s">
        <v>3388</v>
      </c>
      <c r="C58" s="267" t="s">
        <v>3392</v>
      </c>
      <c r="D58" s="267" t="s">
        <v>3419</v>
      </c>
      <c r="E58" s="267" t="s">
        <v>3275</v>
      </c>
      <c r="F58" s="267" t="s">
        <v>3276</v>
      </c>
      <c r="G58" s="267" t="s">
        <v>3275</v>
      </c>
      <c r="H58" s="267" t="s">
        <v>3277</v>
      </c>
      <c r="I58" s="267" t="s">
        <v>3420</v>
      </c>
      <c r="J58" s="267" t="s">
        <v>3421</v>
      </c>
      <c r="K58" s="268">
        <v>12727.73</v>
      </c>
      <c r="L58" s="268">
        <v>12727.73</v>
      </c>
      <c r="M58" s="269">
        <v>0</v>
      </c>
      <c r="N58" s="268">
        <v>0</v>
      </c>
      <c r="O58" s="268">
        <v>0</v>
      </c>
      <c r="P58" s="269">
        <v>0</v>
      </c>
      <c r="Q58" s="270">
        <v>0</v>
      </c>
      <c r="R58" s="270">
        <v>0</v>
      </c>
      <c r="S58" s="270">
        <v>0</v>
      </c>
      <c r="T58" s="268">
        <v>12727.73</v>
      </c>
      <c r="U58" s="268">
        <v>12727.73</v>
      </c>
      <c r="V58" s="269">
        <v>0</v>
      </c>
      <c r="W58" s="269" cm="1">
        <f t="array" ref="W58">IF(Z58=756,V58*INDEX('09.30.22 ERC'!$I$676:$I$679,MATCH($A$1,'09.30.22 ERC'!$D$676:$D$679,0),),V58)</f>
        <v>0</v>
      </c>
      <c r="X58" s="271">
        <f t="shared" si="0"/>
        <v>113712</v>
      </c>
      <c r="Y58" s="106" t="s">
        <v>256</v>
      </c>
      <c r="Z58" s="106">
        <v>756</v>
      </c>
      <c r="AA58" s="273" t="b">
        <f t="shared" si="1"/>
        <v>1</v>
      </c>
    </row>
    <row r="59" spans="1:27">
      <c r="A59" s="267" t="s">
        <v>3271</v>
      </c>
      <c r="B59" s="267" t="s">
        <v>1806</v>
      </c>
      <c r="C59" s="267" t="s">
        <v>3392</v>
      </c>
      <c r="D59" s="267" t="s">
        <v>3422</v>
      </c>
      <c r="E59" s="267" t="s">
        <v>3275</v>
      </c>
      <c r="F59" s="267" t="s">
        <v>3276</v>
      </c>
      <c r="G59" s="267" t="s">
        <v>3275</v>
      </c>
      <c r="H59" s="267" t="s">
        <v>3277</v>
      </c>
      <c r="I59" s="267" t="s">
        <v>3423</v>
      </c>
      <c r="J59" s="267" t="s">
        <v>3424</v>
      </c>
      <c r="K59" s="268">
        <v>0</v>
      </c>
      <c r="L59" s="268">
        <v>0</v>
      </c>
      <c r="M59" s="269">
        <v>0</v>
      </c>
      <c r="N59" s="268">
        <v>4.32</v>
      </c>
      <c r="O59" s="268">
        <v>4.32</v>
      </c>
      <c r="P59" s="269">
        <v>0</v>
      </c>
      <c r="Q59" s="270">
        <v>4.32</v>
      </c>
      <c r="R59" s="270">
        <v>4.32</v>
      </c>
      <c r="S59" s="270">
        <v>0</v>
      </c>
      <c r="T59" s="268">
        <v>4.32</v>
      </c>
      <c r="U59" s="268">
        <v>4.32</v>
      </c>
      <c r="V59" s="269">
        <v>0</v>
      </c>
      <c r="W59" s="269" cm="1">
        <f t="array" ref="W59">IF(Z59=756,V59*INDEX('09.30.22 ERC'!$I$676:$I$679,MATCH($A$1,'09.30.22 ERC'!$D$676:$D$679,0),),V59)</f>
        <v>0</v>
      </c>
      <c r="X59" s="271">
        <f t="shared" si="0"/>
        <v>113799</v>
      </c>
      <c r="Y59" s="106" t="s">
        <v>256</v>
      </c>
      <c r="Z59" s="106">
        <v>756</v>
      </c>
      <c r="AA59" s="273" t="b">
        <f t="shared" si="1"/>
        <v>1</v>
      </c>
    </row>
    <row r="60" spans="1:27">
      <c r="A60" s="267" t="s">
        <v>3271</v>
      </c>
      <c r="B60" s="267" t="s">
        <v>3388</v>
      </c>
      <c r="C60" s="267" t="s">
        <v>3392</v>
      </c>
      <c r="D60" s="267" t="s">
        <v>3422</v>
      </c>
      <c r="E60" s="267" t="s">
        <v>3275</v>
      </c>
      <c r="F60" s="267" t="s">
        <v>3276</v>
      </c>
      <c r="G60" s="267" t="s">
        <v>3275</v>
      </c>
      <c r="H60" s="267" t="s">
        <v>3277</v>
      </c>
      <c r="I60" s="267" t="s">
        <v>3425</v>
      </c>
      <c r="J60" s="267" t="s">
        <v>3426</v>
      </c>
      <c r="K60" s="268">
        <v>1582.7</v>
      </c>
      <c r="L60" s="268">
        <v>1582.7</v>
      </c>
      <c r="M60" s="269">
        <v>0</v>
      </c>
      <c r="N60" s="268">
        <v>0</v>
      </c>
      <c r="O60" s="268">
        <v>4.32</v>
      </c>
      <c r="P60" s="269">
        <v>-4.32</v>
      </c>
      <c r="Q60" s="270">
        <v>0</v>
      </c>
      <c r="R60" s="270">
        <v>4.3199999999999363</v>
      </c>
      <c r="S60" s="270">
        <v>-4.3199999999999363</v>
      </c>
      <c r="T60" s="268">
        <v>1582.7</v>
      </c>
      <c r="U60" s="268">
        <v>1587.02</v>
      </c>
      <c r="V60" s="269">
        <v>-4.3199999999999363</v>
      </c>
      <c r="W60" s="269" cm="1">
        <f t="array" ref="W60">IF(Z60=756,V60*INDEX('09.30.22 ERC'!$I$676:$I$679,MATCH($A$1,'09.30.22 ERC'!$D$676:$D$679,0),),V60)</f>
        <v>-4.3199999999999363</v>
      </c>
      <c r="X60" s="271">
        <f t="shared" si="0"/>
        <v>113799</v>
      </c>
      <c r="Y60" s="106" t="s">
        <v>256</v>
      </c>
      <c r="Z60" s="106">
        <v>756</v>
      </c>
      <c r="AA60" s="273" t="b">
        <f t="shared" si="1"/>
        <v>1</v>
      </c>
    </row>
    <row r="61" spans="1:27">
      <c r="A61" s="267" t="s">
        <v>3271</v>
      </c>
      <c r="B61" s="267" t="s">
        <v>3272</v>
      </c>
      <c r="C61" s="267" t="s">
        <v>3402</v>
      </c>
      <c r="D61" s="267" t="s">
        <v>3427</v>
      </c>
      <c r="E61" s="267" t="s">
        <v>3275</v>
      </c>
      <c r="F61" s="267" t="s">
        <v>3276</v>
      </c>
      <c r="G61" s="267" t="s">
        <v>3275</v>
      </c>
      <c r="H61" s="267" t="s">
        <v>3277</v>
      </c>
      <c r="I61" s="267" t="s">
        <v>3428</v>
      </c>
      <c r="J61" s="267" t="s">
        <v>3429</v>
      </c>
      <c r="K61" s="268">
        <v>15045.86</v>
      </c>
      <c r="L61" s="268">
        <v>15045.86</v>
      </c>
      <c r="M61" s="269">
        <v>0</v>
      </c>
      <c r="N61" s="268">
        <v>0</v>
      </c>
      <c r="O61" s="268">
        <v>0</v>
      </c>
      <c r="P61" s="269">
        <v>0</v>
      </c>
      <c r="Q61" s="270">
        <v>0</v>
      </c>
      <c r="R61" s="270">
        <v>0</v>
      </c>
      <c r="S61" s="270">
        <v>0</v>
      </c>
      <c r="T61" s="268">
        <v>15045.86</v>
      </c>
      <c r="U61" s="268">
        <v>15045.86</v>
      </c>
      <c r="V61" s="269">
        <v>0</v>
      </c>
      <c r="W61" s="269" cm="1">
        <f t="array" ref="W61">IF(Z61=756,V61*INDEX('09.30.22 ERC'!$I$676:$I$679,MATCH($A$1,'09.30.22 ERC'!$D$676:$D$679,0),),V61)</f>
        <v>0</v>
      </c>
      <c r="X61" s="271">
        <f t="shared" si="0"/>
        <v>141101</v>
      </c>
      <c r="Y61" s="106" t="s">
        <v>476</v>
      </c>
      <c r="Z61" s="106">
        <v>150</v>
      </c>
      <c r="AA61" s="273" t="b">
        <f t="shared" si="1"/>
        <v>1</v>
      </c>
    </row>
    <row r="62" spans="1:27">
      <c r="A62" s="267" t="s">
        <v>3271</v>
      </c>
      <c r="B62" s="267" t="s">
        <v>3280</v>
      </c>
      <c r="C62" s="267" t="s">
        <v>3430</v>
      </c>
      <c r="D62" s="267" t="s">
        <v>3427</v>
      </c>
      <c r="E62" s="267" t="s">
        <v>3275</v>
      </c>
      <c r="F62" s="267" t="s">
        <v>3276</v>
      </c>
      <c r="G62" s="267" t="s">
        <v>3275</v>
      </c>
      <c r="H62" s="267" t="s">
        <v>3277</v>
      </c>
      <c r="I62" s="267" t="s">
        <v>3431</v>
      </c>
      <c r="J62" s="267" t="s">
        <v>3432</v>
      </c>
      <c r="K62" s="268">
        <v>14846.04</v>
      </c>
      <c r="L62" s="268">
        <v>14846.04</v>
      </c>
      <c r="M62" s="269">
        <v>0</v>
      </c>
      <c r="N62" s="268">
        <v>0</v>
      </c>
      <c r="O62" s="268">
        <v>0</v>
      </c>
      <c r="P62" s="269">
        <v>0</v>
      </c>
      <c r="Q62" s="270">
        <v>0</v>
      </c>
      <c r="R62" s="270">
        <v>0</v>
      </c>
      <c r="S62" s="270">
        <v>0</v>
      </c>
      <c r="T62" s="268">
        <v>14846.04</v>
      </c>
      <c r="U62" s="268">
        <v>14846.04</v>
      </c>
      <c r="V62" s="269">
        <v>0</v>
      </c>
      <c r="W62" s="269" cm="1">
        <f t="array" ref="W62">IF(Z62=756,V62*INDEX('09.30.22 ERC'!$I$676:$I$679,MATCH($A$1,'09.30.22 ERC'!$D$676:$D$679,0),),V62)</f>
        <v>0</v>
      </c>
      <c r="X62" s="271">
        <f t="shared" si="0"/>
        <v>141101</v>
      </c>
      <c r="Y62" s="106" t="s">
        <v>476</v>
      </c>
      <c r="Z62" s="106">
        <v>150</v>
      </c>
      <c r="AA62" s="273" t="b">
        <f t="shared" si="1"/>
        <v>1</v>
      </c>
    </row>
    <row r="63" spans="1:27">
      <c r="A63" s="267" t="s">
        <v>3271</v>
      </c>
      <c r="B63" s="267" t="s">
        <v>3284</v>
      </c>
      <c r="C63" s="267" t="s">
        <v>3402</v>
      </c>
      <c r="D63" s="267" t="s">
        <v>3427</v>
      </c>
      <c r="E63" s="267" t="s">
        <v>3275</v>
      </c>
      <c r="F63" s="267" t="s">
        <v>3276</v>
      </c>
      <c r="G63" s="267" t="s">
        <v>3275</v>
      </c>
      <c r="H63" s="267" t="s">
        <v>3277</v>
      </c>
      <c r="I63" s="267" t="s">
        <v>3433</v>
      </c>
      <c r="J63" s="267" t="s">
        <v>3434</v>
      </c>
      <c r="K63" s="268">
        <v>1025.0899999999999</v>
      </c>
      <c r="L63" s="268">
        <v>1025.0899999999999</v>
      </c>
      <c r="M63" s="269">
        <v>0</v>
      </c>
      <c r="N63" s="268">
        <v>0</v>
      </c>
      <c r="O63" s="268">
        <v>0</v>
      </c>
      <c r="P63" s="269">
        <v>0</v>
      </c>
      <c r="Q63" s="270">
        <v>0</v>
      </c>
      <c r="R63" s="270">
        <v>0</v>
      </c>
      <c r="S63" s="270">
        <v>0</v>
      </c>
      <c r="T63" s="268">
        <v>1025.0899999999999</v>
      </c>
      <c r="U63" s="268">
        <v>1025.0899999999999</v>
      </c>
      <c r="V63" s="269">
        <v>0</v>
      </c>
      <c r="W63" s="269" cm="1">
        <f t="array" ref="W63">IF(Z63=756,V63*INDEX('09.30.22 ERC'!$I$676:$I$679,MATCH($A$1,'09.30.22 ERC'!$D$676:$D$679,0),),V63)</f>
        <v>0</v>
      </c>
      <c r="X63" s="271">
        <f t="shared" si="0"/>
        <v>141101</v>
      </c>
      <c r="Y63" s="106" t="s">
        <v>476</v>
      </c>
      <c r="Z63" s="106">
        <v>151</v>
      </c>
      <c r="AA63" s="273" t="b">
        <f t="shared" si="1"/>
        <v>1</v>
      </c>
    </row>
    <row r="64" spans="1:27">
      <c r="A64" s="267" t="s">
        <v>3271</v>
      </c>
      <c r="B64" s="267" t="s">
        <v>3287</v>
      </c>
      <c r="C64" s="267" t="s">
        <v>3430</v>
      </c>
      <c r="D64" s="267" t="s">
        <v>3427</v>
      </c>
      <c r="E64" s="267" t="s">
        <v>3275</v>
      </c>
      <c r="F64" s="267" t="s">
        <v>3276</v>
      </c>
      <c r="G64" s="267" t="s">
        <v>3275</v>
      </c>
      <c r="H64" s="267" t="s">
        <v>3277</v>
      </c>
      <c r="I64" s="267" t="s">
        <v>3435</v>
      </c>
      <c r="J64" s="267" t="s">
        <v>3436</v>
      </c>
      <c r="K64" s="268">
        <v>1156</v>
      </c>
      <c r="L64" s="268">
        <v>1156</v>
      </c>
      <c r="M64" s="269">
        <v>0</v>
      </c>
      <c r="N64" s="268">
        <v>0</v>
      </c>
      <c r="O64" s="268">
        <v>0</v>
      </c>
      <c r="P64" s="269">
        <v>0</v>
      </c>
      <c r="Q64" s="270">
        <v>0</v>
      </c>
      <c r="R64" s="270">
        <v>0</v>
      </c>
      <c r="S64" s="270">
        <v>0</v>
      </c>
      <c r="T64" s="268">
        <v>1156</v>
      </c>
      <c r="U64" s="268">
        <v>1156</v>
      </c>
      <c r="V64" s="269">
        <v>0</v>
      </c>
      <c r="W64" s="269" cm="1">
        <f t="array" ref="W64">IF(Z64=756,V64*INDEX('09.30.22 ERC'!$I$676:$I$679,MATCH($A$1,'09.30.22 ERC'!$D$676:$D$679,0),),V64)</f>
        <v>0</v>
      </c>
      <c r="X64" s="271">
        <f t="shared" si="0"/>
        <v>141101</v>
      </c>
      <c r="Y64" s="106" t="s">
        <v>476</v>
      </c>
      <c r="Z64" s="106">
        <v>151</v>
      </c>
      <c r="AA64" s="273" t="b">
        <f t="shared" si="1"/>
        <v>1</v>
      </c>
    </row>
    <row r="65" spans="1:27">
      <c r="A65" s="267" t="s">
        <v>3271</v>
      </c>
      <c r="B65" s="267" t="s">
        <v>3294</v>
      </c>
      <c r="C65" s="267" t="s">
        <v>3402</v>
      </c>
      <c r="D65" s="267" t="s">
        <v>3427</v>
      </c>
      <c r="E65" s="267" t="s">
        <v>3275</v>
      </c>
      <c r="F65" s="267" t="s">
        <v>3276</v>
      </c>
      <c r="G65" s="267" t="s">
        <v>3275</v>
      </c>
      <c r="H65" s="267" t="s">
        <v>3277</v>
      </c>
      <c r="I65" s="267" t="s">
        <v>3437</v>
      </c>
      <c r="J65" s="267" t="s">
        <v>3438</v>
      </c>
      <c r="K65" s="268">
        <v>19076.39</v>
      </c>
      <c r="L65" s="268">
        <v>19076.39</v>
      </c>
      <c r="M65" s="269">
        <v>0</v>
      </c>
      <c r="N65" s="268">
        <v>0</v>
      </c>
      <c r="O65" s="268">
        <v>0</v>
      </c>
      <c r="P65" s="269">
        <v>0</v>
      </c>
      <c r="Q65" s="270">
        <v>0</v>
      </c>
      <c r="R65" s="270">
        <v>0</v>
      </c>
      <c r="S65" s="270">
        <v>0</v>
      </c>
      <c r="T65" s="268">
        <v>19076.39</v>
      </c>
      <c r="U65" s="268">
        <v>19076.39</v>
      </c>
      <c r="V65" s="269">
        <v>0</v>
      </c>
      <c r="W65" s="269" cm="1">
        <f t="array" ref="W65">IF(Z65=756,V65*INDEX('09.30.22 ERC'!$I$676:$I$679,MATCH($A$1,'09.30.22 ERC'!$D$676:$D$679,0),),V65)</f>
        <v>0</v>
      </c>
      <c r="X65" s="271">
        <f t="shared" si="0"/>
        <v>141101</v>
      </c>
      <c r="Y65" s="106" t="s">
        <v>476</v>
      </c>
      <c r="Z65" s="106">
        <v>152</v>
      </c>
      <c r="AA65" s="273" t="b">
        <f t="shared" si="1"/>
        <v>1</v>
      </c>
    </row>
    <row r="66" spans="1:27">
      <c r="A66" s="267" t="s">
        <v>3271</v>
      </c>
      <c r="B66" s="267" t="s">
        <v>3300</v>
      </c>
      <c r="C66" s="267" t="s">
        <v>3405</v>
      </c>
      <c r="D66" s="267" t="s">
        <v>3427</v>
      </c>
      <c r="E66" s="267" t="s">
        <v>3275</v>
      </c>
      <c r="F66" s="267" t="s">
        <v>3276</v>
      </c>
      <c r="G66" s="267" t="s">
        <v>3275</v>
      </c>
      <c r="H66" s="267" t="s">
        <v>3277</v>
      </c>
      <c r="I66" s="267" t="s">
        <v>3439</v>
      </c>
      <c r="J66" s="267" t="s">
        <v>3440</v>
      </c>
      <c r="K66" s="268">
        <v>36324.07</v>
      </c>
      <c r="L66" s="268">
        <v>36324.07</v>
      </c>
      <c r="M66" s="269">
        <v>0</v>
      </c>
      <c r="N66" s="268">
        <v>0</v>
      </c>
      <c r="O66" s="268">
        <v>0</v>
      </c>
      <c r="P66" s="269">
        <v>0</v>
      </c>
      <c r="Q66" s="270">
        <v>0</v>
      </c>
      <c r="R66" s="270">
        <v>0</v>
      </c>
      <c r="S66" s="270">
        <v>0</v>
      </c>
      <c r="T66" s="268">
        <v>36324.07</v>
      </c>
      <c r="U66" s="268">
        <v>36324.07</v>
      </c>
      <c r="V66" s="269">
        <v>0</v>
      </c>
      <c r="W66" s="269" cm="1">
        <f t="array" ref="W66">IF(Z66=756,V66*INDEX('09.30.22 ERC'!$I$676:$I$679,MATCH($A$1,'09.30.22 ERC'!$D$676:$D$679,0),),V66)</f>
        <v>0</v>
      </c>
      <c r="X66" s="271">
        <f t="shared" si="0"/>
        <v>141101</v>
      </c>
      <c r="Y66" s="106" t="s">
        <v>476</v>
      </c>
      <c r="Z66" s="106">
        <v>150</v>
      </c>
      <c r="AA66" s="273" t="b">
        <f t="shared" si="1"/>
        <v>1</v>
      </c>
    </row>
    <row r="67" spans="1:27">
      <c r="A67" s="267" t="s">
        <v>3271</v>
      </c>
      <c r="B67" s="267" t="s">
        <v>3300</v>
      </c>
      <c r="C67" s="267" t="s">
        <v>3301</v>
      </c>
      <c r="D67" s="267" t="s">
        <v>3427</v>
      </c>
      <c r="E67" s="267" t="s">
        <v>3275</v>
      </c>
      <c r="F67" s="267" t="s">
        <v>3276</v>
      </c>
      <c r="G67" s="267" t="s">
        <v>3275</v>
      </c>
      <c r="H67" s="267" t="s">
        <v>3277</v>
      </c>
      <c r="I67" s="267" t="s">
        <v>3441</v>
      </c>
      <c r="J67" s="267" t="s">
        <v>3442</v>
      </c>
      <c r="K67" s="268">
        <v>489233.08</v>
      </c>
      <c r="L67" s="268">
        <v>244616.54</v>
      </c>
      <c r="M67" s="269">
        <v>244616.54</v>
      </c>
      <c r="N67" s="268">
        <v>0</v>
      </c>
      <c r="O67" s="268">
        <v>0</v>
      </c>
      <c r="P67" s="269">
        <v>0</v>
      </c>
      <c r="Q67" s="270">
        <v>0</v>
      </c>
      <c r="R67" s="270">
        <v>0</v>
      </c>
      <c r="S67" s="270">
        <v>0</v>
      </c>
      <c r="T67" s="268">
        <v>489233.08</v>
      </c>
      <c r="U67" s="268">
        <v>244616.54</v>
      </c>
      <c r="V67" s="269">
        <v>244616.54</v>
      </c>
      <c r="W67" s="269" cm="1">
        <f t="array" ref="W67">IF(Z67=756,V67*INDEX('09.30.22 ERC'!$I$676:$I$679,MATCH($A$1,'09.30.22 ERC'!$D$676:$D$679,0),),V67)</f>
        <v>244616.54</v>
      </c>
      <c r="X67" s="271">
        <f t="shared" si="0"/>
        <v>141101</v>
      </c>
      <c r="Y67" s="106" t="s">
        <v>476</v>
      </c>
      <c r="Z67" s="106">
        <v>150</v>
      </c>
      <c r="AA67" s="273" t="b">
        <f t="shared" si="1"/>
        <v>1</v>
      </c>
    </row>
    <row r="68" spans="1:27">
      <c r="A68" s="267" t="s">
        <v>3271</v>
      </c>
      <c r="B68" s="267" t="s">
        <v>3304</v>
      </c>
      <c r="C68" s="267" t="s">
        <v>3405</v>
      </c>
      <c r="D68" s="267" t="s">
        <v>3427</v>
      </c>
      <c r="E68" s="267" t="s">
        <v>3275</v>
      </c>
      <c r="F68" s="267" t="s">
        <v>3276</v>
      </c>
      <c r="G68" s="267" t="s">
        <v>3275</v>
      </c>
      <c r="H68" s="267" t="s">
        <v>3277</v>
      </c>
      <c r="I68" s="267" t="s">
        <v>3443</v>
      </c>
      <c r="J68" s="267" t="s">
        <v>3444</v>
      </c>
      <c r="K68" s="268">
        <v>2411.6799999999998</v>
      </c>
      <c r="L68" s="268">
        <v>2411.6799999999998</v>
      </c>
      <c r="M68" s="269">
        <v>0</v>
      </c>
      <c r="N68" s="268">
        <v>0</v>
      </c>
      <c r="O68" s="268">
        <v>0</v>
      </c>
      <c r="P68" s="269">
        <v>0</v>
      </c>
      <c r="Q68" s="270">
        <v>0</v>
      </c>
      <c r="R68" s="270">
        <v>0</v>
      </c>
      <c r="S68" s="270">
        <v>0</v>
      </c>
      <c r="T68" s="268">
        <v>2411.6799999999998</v>
      </c>
      <c r="U68" s="268">
        <v>2411.6799999999998</v>
      </c>
      <c r="V68" s="269">
        <v>0</v>
      </c>
      <c r="W68" s="269" cm="1">
        <f t="array" ref="W68">IF(Z68=756,V68*INDEX('09.30.22 ERC'!$I$676:$I$679,MATCH($A$1,'09.30.22 ERC'!$D$676:$D$679,0),),V68)</f>
        <v>0</v>
      </c>
      <c r="X68" s="271">
        <f t="shared" si="0"/>
        <v>141101</v>
      </c>
      <c r="Y68" s="106" t="s">
        <v>476</v>
      </c>
      <c r="Z68" s="106">
        <v>151</v>
      </c>
      <c r="AA68" s="273" t="b">
        <f t="shared" si="1"/>
        <v>1</v>
      </c>
    </row>
    <row r="69" spans="1:27">
      <c r="A69" s="267" t="s">
        <v>3271</v>
      </c>
      <c r="B69" s="267" t="s">
        <v>3294</v>
      </c>
      <c r="C69" s="267" t="s">
        <v>3273</v>
      </c>
      <c r="D69" s="267" t="s">
        <v>3445</v>
      </c>
      <c r="E69" s="267" t="s">
        <v>3275</v>
      </c>
      <c r="F69" s="267" t="s">
        <v>3276</v>
      </c>
      <c r="G69" s="267" t="s">
        <v>3275</v>
      </c>
      <c r="H69" s="267" t="s">
        <v>3277</v>
      </c>
      <c r="I69" s="267" t="s">
        <v>3446</v>
      </c>
      <c r="J69" s="267" t="s">
        <v>3447</v>
      </c>
      <c r="K69" s="268">
        <v>2400</v>
      </c>
      <c r="L69" s="268">
        <v>1200</v>
      </c>
      <c r="M69" s="269">
        <v>1200</v>
      </c>
      <c r="N69" s="268">
        <v>0</v>
      </c>
      <c r="O69" s="268">
        <v>0</v>
      </c>
      <c r="P69" s="269">
        <v>0</v>
      </c>
      <c r="Q69" s="270">
        <v>0</v>
      </c>
      <c r="R69" s="270">
        <v>0</v>
      </c>
      <c r="S69" s="270">
        <v>0</v>
      </c>
      <c r="T69" s="268">
        <v>2400</v>
      </c>
      <c r="U69" s="268">
        <v>1200</v>
      </c>
      <c r="V69" s="269">
        <v>1200</v>
      </c>
      <c r="W69" s="269" cm="1">
        <f t="array" ref="W69">IF(Z69=756,V69*INDEX('09.30.22 ERC'!$I$676:$I$679,MATCH($A$1,'09.30.22 ERC'!$D$676:$D$679,0),),V69)</f>
        <v>1200</v>
      </c>
      <c r="X69" s="271">
        <f t="shared" ref="X69:X132" si="2">+_xlfn.NUMBERVALUE(D69)</f>
        <v>141102</v>
      </c>
      <c r="Y69" s="106" t="s">
        <v>476</v>
      </c>
      <c r="Z69" s="106">
        <v>152</v>
      </c>
      <c r="AA69" s="273" t="b">
        <f t="shared" si="1"/>
        <v>1</v>
      </c>
    </row>
    <row r="70" spans="1:27">
      <c r="A70" s="267" t="s">
        <v>3271</v>
      </c>
      <c r="B70" s="267" t="s">
        <v>3300</v>
      </c>
      <c r="C70" s="267" t="s">
        <v>3301</v>
      </c>
      <c r="D70" s="267" t="s">
        <v>3445</v>
      </c>
      <c r="E70" s="267" t="s">
        <v>3275</v>
      </c>
      <c r="F70" s="267" t="s">
        <v>3276</v>
      </c>
      <c r="G70" s="267" t="s">
        <v>3275</v>
      </c>
      <c r="H70" s="267" t="s">
        <v>3277</v>
      </c>
      <c r="I70" s="267" t="s">
        <v>3448</v>
      </c>
      <c r="J70" s="267" t="s">
        <v>3449</v>
      </c>
      <c r="K70" s="268">
        <v>12000</v>
      </c>
      <c r="L70" s="268">
        <v>6000</v>
      </c>
      <c r="M70" s="269">
        <v>6000</v>
      </c>
      <c r="N70" s="268">
        <v>0</v>
      </c>
      <c r="O70" s="268">
        <v>0</v>
      </c>
      <c r="P70" s="269">
        <v>0</v>
      </c>
      <c r="Q70" s="270">
        <v>0</v>
      </c>
      <c r="R70" s="270">
        <v>0</v>
      </c>
      <c r="S70" s="270">
        <v>0</v>
      </c>
      <c r="T70" s="268">
        <v>12000</v>
      </c>
      <c r="U70" s="268">
        <v>6000</v>
      </c>
      <c r="V70" s="269">
        <v>6000</v>
      </c>
      <c r="W70" s="269" cm="1">
        <f t="array" ref="W70">IF(Z70=756,V70*INDEX('09.30.22 ERC'!$I$676:$I$679,MATCH($A$1,'09.30.22 ERC'!$D$676:$D$679,0),),V70)</f>
        <v>6000</v>
      </c>
      <c r="X70" s="271">
        <f t="shared" si="2"/>
        <v>141102</v>
      </c>
      <c r="Y70" s="106" t="s">
        <v>476</v>
      </c>
      <c r="Z70" s="106">
        <v>150</v>
      </c>
      <c r="AA70" s="273" t="b">
        <f t="shared" ref="AA70:AA133" si="3">IF($A$1=756,TRUE,IF($A$1=Z70,TRUE,FALSE))</f>
        <v>1</v>
      </c>
    </row>
    <row r="71" spans="1:27">
      <c r="A71" s="267" t="s">
        <v>3271</v>
      </c>
      <c r="B71" s="267" t="s">
        <v>3272</v>
      </c>
      <c r="C71" s="267" t="s">
        <v>3273</v>
      </c>
      <c r="D71" s="267" t="s">
        <v>3450</v>
      </c>
      <c r="E71" s="267" t="s">
        <v>3275</v>
      </c>
      <c r="F71" s="267" t="s">
        <v>3276</v>
      </c>
      <c r="G71" s="267" t="s">
        <v>3275</v>
      </c>
      <c r="H71" s="267" t="s">
        <v>3277</v>
      </c>
      <c r="I71" s="267" t="s">
        <v>3451</v>
      </c>
      <c r="J71" s="267" t="s">
        <v>3452</v>
      </c>
      <c r="K71" s="268">
        <v>1532.44</v>
      </c>
      <c r="L71" s="268">
        <v>766.22</v>
      </c>
      <c r="M71" s="269">
        <v>766.22</v>
      </c>
      <c r="N71" s="268">
        <v>0</v>
      </c>
      <c r="O71" s="268">
        <v>0</v>
      </c>
      <c r="P71" s="269">
        <v>0</v>
      </c>
      <c r="Q71" s="270">
        <v>0</v>
      </c>
      <c r="R71" s="270">
        <v>0</v>
      </c>
      <c r="S71" s="270">
        <v>0</v>
      </c>
      <c r="T71" s="268">
        <v>1532.44</v>
      </c>
      <c r="U71" s="268">
        <v>766.22</v>
      </c>
      <c r="V71" s="269">
        <v>766.22</v>
      </c>
      <c r="W71" s="269" cm="1">
        <f t="array" ref="W71">IF(Z71=756,V71*INDEX('09.30.22 ERC'!$I$676:$I$679,MATCH($A$1,'09.30.22 ERC'!$D$676:$D$679,0),),V71)</f>
        <v>766.22</v>
      </c>
      <c r="X71" s="271">
        <f t="shared" si="2"/>
        <v>141103</v>
      </c>
      <c r="Y71" s="106" t="s">
        <v>476</v>
      </c>
      <c r="Z71" s="106">
        <v>150</v>
      </c>
      <c r="AA71" s="273" t="b">
        <f t="shared" si="3"/>
        <v>1</v>
      </c>
    </row>
    <row r="72" spans="1:27">
      <c r="A72" s="267" t="s">
        <v>3271</v>
      </c>
      <c r="B72" s="267" t="s">
        <v>3300</v>
      </c>
      <c r="C72" s="267" t="s">
        <v>3301</v>
      </c>
      <c r="D72" s="267" t="s">
        <v>3450</v>
      </c>
      <c r="E72" s="267" t="s">
        <v>3275</v>
      </c>
      <c r="F72" s="267" t="s">
        <v>3276</v>
      </c>
      <c r="G72" s="267" t="s">
        <v>3275</v>
      </c>
      <c r="H72" s="267" t="s">
        <v>3277</v>
      </c>
      <c r="I72" s="267" t="s">
        <v>3453</v>
      </c>
      <c r="J72" s="267" t="s">
        <v>3454</v>
      </c>
      <c r="K72" s="268">
        <v>766.22</v>
      </c>
      <c r="L72" s="268">
        <v>766.22</v>
      </c>
      <c r="M72" s="269">
        <v>0</v>
      </c>
      <c r="N72" s="268">
        <v>0</v>
      </c>
      <c r="O72" s="268">
        <v>0</v>
      </c>
      <c r="P72" s="269">
        <v>0</v>
      </c>
      <c r="Q72" s="270">
        <v>0</v>
      </c>
      <c r="R72" s="270">
        <v>0</v>
      </c>
      <c r="S72" s="270">
        <v>0</v>
      </c>
      <c r="T72" s="268">
        <v>766.22</v>
      </c>
      <c r="U72" s="268">
        <v>766.22</v>
      </c>
      <c r="V72" s="269">
        <v>0</v>
      </c>
      <c r="W72" s="269" cm="1">
        <f t="array" ref="W72">IF(Z72=756,V72*INDEX('09.30.22 ERC'!$I$676:$I$679,MATCH($A$1,'09.30.22 ERC'!$D$676:$D$679,0),),V72)</f>
        <v>0</v>
      </c>
      <c r="X72" s="271">
        <f t="shared" si="2"/>
        <v>141103</v>
      </c>
      <c r="Y72" s="106" t="s">
        <v>476</v>
      </c>
      <c r="Z72" s="106">
        <v>150</v>
      </c>
      <c r="AA72" s="273" t="b">
        <f t="shared" si="3"/>
        <v>1</v>
      </c>
    </row>
    <row r="73" spans="1:27">
      <c r="A73" s="267" t="s">
        <v>3271</v>
      </c>
      <c r="B73" s="267" t="s">
        <v>3300</v>
      </c>
      <c r="C73" s="267" t="s">
        <v>3301</v>
      </c>
      <c r="D73" s="267" t="s">
        <v>3455</v>
      </c>
      <c r="E73" s="267" t="s">
        <v>3275</v>
      </c>
      <c r="F73" s="267" t="s">
        <v>3276</v>
      </c>
      <c r="G73" s="267" t="s">
        <v>3275</v>
      </c>
      <c r="H73" s="267" t="s">
        <v>3277</v>
      </c>
      <c r="I73" s="267" t="s">
        <v>3456</v>
      </c>
      <c r="J73" s="267" t="s">
        <v>3457</v>
      </c>
      <c r="K73" s="268">
        <v>24000</v>
      </c>
      <c r="L73" s="268">
        <v>12000</v>
      </c>
      <c r="M73" s="269">
        <v>12000</v>
      </c>
      <c r="N73" s="268">
        <v>0</v>
      </c>
      <c r="O73" s="268">
        <v>0</v>
      </c>
      <c r="P73" s="269">
        <v>0</v>
      </c>
      <c r="Q73" s="270">
        <v>0</v>
      </c>
      <c r="R73" s="270">
        <v>0</v>
      </c>
      <c r="S73" s="270">
        <v>0</v>
      </c>
      <c r="T73" s="268">
        <v>24000</v>
      </c>
      <c r="U73" s="268">
        <v>12000</v>
      </c>
      <c r="V73" s="269">
        <v>12000</v>
      </c>
      <c r="W73" s="269" cm="1">
        <f t="array" ref="W73">IF(Z73=756,V73*INDEX('09.30.22 ERC'!$I$676:$I$679,MATCH($A$1,'09.30.22 ERC'!$D$676:$D$679,0),),V73)</f>
        <v>12000</v>
      </c>
      <c r="X73" s="271">
        <f t="shared" si="2"/>
        <v>141104</v>
      </c>
      <c r="Y73" s="106" t="s">
        <v>476</v>
      </c>
      <c r="Z73" s="106">
        <v>150</v>
      </c>
      <c r="AA73" s="273" t="b">
        <f t="shared" si="3"/>
        <v>1</v>
      </c>
    </row>
    <row r="74" spans="1:27">
      <c r="A74" s="267" t="s">
        <v>3271</v>
      </c>
      <c r="B74" s="267" t="s">
        <v>3272</v>
      </c>
      <c r="C74" s="267" t="s">
        <v>3273</v>
      </c>
      <c r="D74" s="267" t="s">
        <v>3458</v>
      </c>
      <c r="E74" s="267" t="s">
        <v>3275</v>
      </c>
      <c r="F74" s="267" t="s">
        <v>3276</v>
      </c>
      <c r="G74" s="267" t="s">
        <v>3275</v>
      </c>
      <c r="H74" s="267" t="s">
        <v>3277</v>
      </c>
      <c r="I74" s="267" t="s">
        <v>3459</v>
      </c>
      <c r="J74" s="267" t="s">
        <v>3460</v>
      </c>
      <c r="K74" s="268">
        <v>766.22</v>
      </c>
      <c r="L74" s="268">
        <v>766.22</v>
      </c>
      <c r="M74" s="269">
        <v>0</v>
      </c>
      <c r="N74" s="268">
        <v>0</v>
      </c>
      <c r="O74" s="268">
        <v>0</v>
      </c>
      <c r="P74" s="269">
        <v>0</v>
      </c>
      <c r="Q74" s="270">
        <v>0</v>
      </c>
      <c r="R74" s="270">
        <v>0</v>
      </c>
      <c r="S74" s="270">
        <v>0</v>
      </c>
      <c r="T74" s="268">
        <v>766.22</v>
      </c>
      <c r="U74" s="268">
        <v>766.22</v>
      </c>
      <c r="V74" s="269">
        <v>0</v>
      </c>
      <c r="W74" s="269" cm="1">
        <f t="array" ref="W74">IF(Z74=756,V74*INDEX('09.30.22 ERC'!$I$676:$I$679,MATCH($A$1,'09.30.22 ERC'!$D$676:$D$679,0),),V74)</f>
        <v>0</v>
      </c>
      <c r="X74" s="271">
        <f t="shared" si="2"/>
        <v>141199</v>
      </c>
      <c r="Y74" s="106" t="s">
        <v>476</v>
      </c>
      <c r="Z74" s="106">
        <v>150</v>
      </c>
      <c r="AA74" s="273" t="b">
        <f t="shared" si="3"/>
        <v>1</v>
      </c>
    </row>
    <row r="75" spans="1:27">
      <c r="A75" s="267" t="s">
        <v>3271</v>
      </c>
      <c r="B75" s="267" t="s">
        <v>3294</v>
      </c>
      <c r="C75" s="267" t="s">
        <v>3273</v>
      </c>
      <c r="D75" s="267" t="s">
        <v>3458</v>
      </c>
      <c r="E75" s="267" t="s">
        <v>3275</v>
      </c>
      <c r="F75" s="267" t="s">
        <v>3276</v>
      </c>
      <c r="G75" s="267" t="s">
        <v>3275</v>
      </c>
      <c r="H75" s="267" t="s">
        <v>3277</v>
      </c>
      <c r="I75" s="267" t="s">
        <v>3461</v>
      </c>
      <c r="J75" s="267" t="s">
        <v>3462</v>
      </c>
      <c r="K75" s="268">
        <v>1200</v>
      </c>
      <c r="L75" s="268">
        <v>1200</v>
      </c>
      <c r="M75" s="269">
        <v>0</v>
      </c>
      <c r="N75" s="268">
        <v>0</v>
      </c>
      <c r="O75" s="268">
        <v>0</v>
      </c>
      <c r="P75" s="269">
        <v>0</v>
      </c>
      <c r="Q75" s="270">
        <v>0</v>
      </c>
      <c r="R75" s="270">
        <v>0</v>
      </c>
      <c r="S75" s="270">
        <v>0</v>
      </c>
      <c r="T75" s="268">
        <v>1200</v>
      </c>
      <c r="U75" s="268">
        <v>1200</v>
      </c>
      <c r="V75" s="269">
        <v>0</v>
      </c>
      <c r="W75" s="269" cm="1">
        <f t="array" ref="W75">IF(Z75=756,V75*INDEX('09.30.22 ERC'!$I$676:$I$679,MATCH($A$1,'09.30.22 ERC'!$D$676:$D$679,0),),V75)</f>
        <v>0</v>
      </c>
      <c r="X75" s="271">
        <f t="shared" si="2"/>
        <v>141199</v>
      </c>
      <c r="Y75" s="106" t="s">
        <v>476</v>
      </c>
      <c r="Z75" s="106">
        <v>152</v>
      </c>
      <c r="AA75" s="273" t="b">
        <f t="shared" si="3"/>
        <v>1</v>
      </c>
    </row>
    <row r="76" spans="1:27">
      <c r="A76" s="267" t="s">
        <v>3271</v>
      </c>
      <c r="B76" s="267" t="s">
        <v>3300</v>
      </c>
      <c r="C76" s="267" t="s">
        <v>3301</v>
      </c>
      <c r="D76" s="267" t="s">
        <v>3458</v>
      </c>
      <c r="E76" s="267" t="s">
        <v>3275</v>
      </c>
      <c r="F76" s="267" t="s">
        <v>3276</v>
      </c>
      <c r="G76" s="267" t="s">
        <v>3275</v>
      </c>
      <c r="H76" s="267" t="s">
        <v>3277</v>
      </c>
      <c r="I76" s="267" t="s">
        <v>3463</v>
      </c>
      <c r="J76" s="267" t="s">
        <v>3464</v>
      </c>
      <c r="K76" s="268">
        <v>262616.53999999998</v>
      </c>
      <c r="L76" s="268">
        <v>262616.53999999998</v>
      </c>
      <c r="M76" s="269">
        <v>0</v>
      </c>
      <c r="N76" s="268">
        <v>0</v>
      </c>
      <c r="O76" s="268">
        <v>0</v>
      </c>
      <c r="P76" s="269">
        <v>0</v>
      </c>
      <c r="Q76" s="270">
        <v>0</v>
      </c>
      <c r="R76" s="270">
        <v>0</v>
      </c>
      <c r="S76" s="270">
        <v>0</v>
      </c>
      <c r="T76" s="268">
        <v>262616.53999999998</v>
      </c>
      <c r="U76" s="268">
        <v>262616.53999999998</v>
      </c>
      <c r="V76" s="269">
        <v>0</v>
      </c>
      <c r="W76" s="269" cm="1">
        <f t="array" ref="W76">IF(Z76=756,V76*INDEX('09.30.22 ERC'!$I$676:$I$679,MATCH($A$1,'09.30.22 ERC'!$D$676:$D$679,0),),V76)</f>
        <v>0</v>
      </c>
      <c r="X76" s="271">
        <f t="shared" si="2"/>
        <v>141199</v>
      </c>
      <c r="Y76" s="106" t="s">
        <v>476</v>
      </c>
      <c r="Z76" s="106">
        <v>150</v>
      </c>
      <c r="AA76" s="273" t="b">
        <f t="shared" si="3"/>
        <v>1</v>
      </c>
    </row>
    <row r="77" spans="1:27">
      <c r="A77" s="267" t="s">
        <v>3271</v>
      </c>
      <c r="B77" s="267" t="s">
        <v>3272</v>
      </c>
      <c r="C77" s="267" t="s">
        <v>3273</v>
      </c>
      <c r="D77" s="267" t="s">
        <v>3465</v>
      </c>
      <c r="E77" s="267" t="s">
        <v>3275</v>
      </c>
      <c r="F77" s="267" t="s">
        <v>3276</v>
      </c>
      <c r="G77" s="267" t="s">
        <v>3275</v>
      </c>
      <c r="H77" s="267" t="s">
        <v>3277</v>
      </c>
      <c r="I77" s="267" t="s">
        <v>3466</v>
      </c>
      <c r="J77" s="267" t="s">
        <v>3467</v>
      </c>
      <c r="K77" s="268">
        <v>105427.27</v>
      </c>
      <c r="L77" s="268">
        <v>52713.64</v>
      </c>
      <c r="M77" s="269">
        <v>52713.630000000005</v>
      </c>
      <c r="N77" s="268">
        <v>0</v>
      </c>
      <c r="O77" s="268">
        <v>0</v>
      </c>
      <c r="P77" s="269">
        <v>0</v>
      </c>
      <c r="Q77" s="270">
        <v>0</v>
      </c>
      <c r="R77" s="270">
        <v>0</v>
      </c>
      <c r="S77" s="270">
        <v>0</v>
      </c>
      <c r="T77" s="268">
        <v>105427.27</v>
      </c>
      <c r="U77" s="268">
        <v>52713.64</v>
      </c>
      <c r="V77" s="269">
        <v>52713.630000000005</v>
      </c>
      <c r="W77" s="269" cm="1">
        <f t="array" ref="W77">IF(Z77=756,V77*INDEX('09.30.22 ERC'!$I$676:$I$679,MATCH($A$1,'09.30.22 ERC'!$D$676:$D$679,0),),V77)</f>
        <v>52713.630000000005</v>
      </c>
      <c r="X77" s="271">
        <f t="shared" si="2"/>
        <v>141201</v>
      </c>
      <c r="Y77" s="106" t="s">
        <v>476</v>
      </c>
      <c r="Z77" s="106">
        <v>150</v>
      </c>
      <c r="AA77" s="273" t="b">
        <f t="shared" si="3"/>
        <v>1</v>
      </c>
    </row>
    <row r="78" spans="1:27">
      <c r="A78" s="267" t="s">
        <v>3271</v>
      </c>
      <c r="B78" s="267" t="s">
        <v>3280</v>
      </c>
      <c r="C78" s="267" t="s">
        <v>3281</v>
      </c>
      <c r="D78" s="267" t="s">
        <v>3465</v>
      </c>
      <c r="E78" s="267" t="s">
        <v>3275</v>
      </c>
      <c r="F78" s="267" t="s">
        <v>3276</v>
      </c>
      <c r="G78" s="267" t="s">
        <v>3275</v>
      </c>
      <c r="H78" s="267" t="s">
        <v>3277</v>
      </c>
      <c r="I78" s="267" t="s">
        <v>3468</v>
      </c>
      <c r="J78" s="267" t="s">
        <v>3469</v>
      </c>
      <c r="K78" s="268">
        <v>12318.01</v>
      </c>
      <c r="L78" s="268">
        <v>6159.01</v>
      </c>
      <c r="M78" s="269">
        <v>6159</v>
      </c>
      <c r="N78" s="268">
        <v>0</v>
      </c>
      <c r="O78" s="268">
        <v>0</v>
      </c>
      <c r="P78" s="269">
        <v>0</v>
      </c>
      <c r="Q78" s="270">
        <v>0</v>
      </c>
      <c r="R78" s="270">
        <v>0</v>
      </c>
      <c r="S78" s="270">
        <v>0</v>
      </c>
      <c r="T78" s="268">
        <v>12318.01</v>
      </c>
      <c r="U78" s="268">
        <v>6159.01</v>
      </c>
      <c r="V78" s="269">
        <v>6159</v>
      </c>
      <c r="W78" s="269" cm="1">
        <f t="array" ref="W78">IF(Z78=756,V78*INDEX('09.30.22 ERC'!$I$676:$I$679,MATCH($A$1,'09.30.22 ERC'!$D$676:$D$679,0),),V78)</f>
        <v>6159</v>
      </c>
      <c r="X78" s="271">
        <f t="shared" si="2"/>
        <v>141201</v>
      </c>
      <c r="Y78" s="106" t="s">
        <v>476</v>
      </c>
      <c r="Z78" s="106">
        <v>150</v>
      </c>
      <c r="AA78" s="273" t="b">
        <f t="shared" si="3"/>
        <v>1</v>
      </c>
    </row>
    <row r="79" spans="1:27">
      <c r="A79" s="267" t="s">
        <v>3271</v>
      </c>
      <c r="B79" s="267" t="s">
        <v>3284</v>
      </c>
      <c r="C79" s="267" t="s">
        <v>3273</v>
      </c>
      <c r="D79" s="267" t="s">
        <v>3465</v>
      </c>
      <c r="E79" s="267" t="s">
        <v>3275</v>
      </c>
      <c r="F79" s="267" t="s">
        <v>3276</v>
      </c>
      <c r="G79" s="267" t="s">
        <v>3275</v>
      </c>
      <c r="H79" s="267" t="s">
        <v>3277</v>
      </c>
      <c r="I79" s="267" t="s">
        <v>3470</v>
      </c>
      <c r="J79" s="267" t="s">
        <v>3471</v>
      </c>
      <c r="K79" s="268">
        <v>103638.09</v>
      </c>
      <c r="L79" s="268">
        <v>51819.05</v>
      </c>
      <c r="M79" s="269">
        <v>51819.039999999994</v>
      </c>
      <c r="N79" s="268">
        <v>0</v>
      </c>
      <c r="O79" s="268">
        <v>0</v>
      </c>
      <c r="P79" s="269">
        <v>0</v>
      </c>
      <c r="Q79" s="270">
        <v>0</v>
      </c>
      <c r="R79" s="270">
        <v>0</v>
      </c>
      <c r="S79" s="270">
        <v>0</v>
      </c>
      <c r="T79" s="268">
        <v>103638.09</v>
      </c>
      <c r="U79" s="268">
        <v>51819.05</v>
      </c>
      <c r="V79" s="269">
        <v>51819.039999999994</v>
      </c>
      <c r="W79" s="269" cm="1">
        <f t="array" ref="W79">IF(Z79=756,V79*INDEX('09.30.22 ERC'!$I$676:$I$679,MATCH($A$1,'09.30.22 ERC'!$D$676:$D$679,0),),V79)</f>
        <v>51819.039999999994</v>
      </c>
      <c r="X79" s="271">
        <f t="shared" si="2"/>
        <v>141201</v>
      </c>
      <c r="Y79" s="106" t="s">
        <v>476</v>
      </c>
      <c r="Z79" s="106">
        <v>151</v>
      </c>
      <c r="AA79" s="273" t="b">
        <f t="shared" si="3"/>
        <v>1</v>
      </c>
    </row>
    <row r="80" spans="1:27">
      <c r="A80" s="267" t="s">
        <v>3271</v>
      </c>
      <c r="B80" s="267" t="s">
        <v>3287</v>
      </c>
      <c r="C80" s="267" t="s">
        <v>3281</v>
      </c>
      <c r="D80" s="267" t="s">
        <v>3465</v>
      </c>
      <c r="E80" s="267" t="s">
        <v>3275</v>
      </c>
      <c r="F80" s="267" t="s">
        <v>3276</v>
      </c>
      <c r="G80" s="267" t="s">
        <v>3275</v>
      </c>
      <c r="H80" s="267" t="s">
        <v>3277</v>
      </c>
      <c r="I80" s="267" t="s">
        <v>3472</v>
      </c>
      <c r="J80" s="267" t="s">
        <v>3473</v>
      </c>
      <c r="K80" s="268">
        <v>47407.67</v>
      </c>
      <c r="L80" s="268">
        <v>23703.84</v>
      </c>
      <c r="M80" s="269">
        <v>23703.829999999998</v>
      </c>
      <c r="N80" s="268">
        <v>0</v>
      </c>
      <c r="O80" s="268">
        <v>0</v>
      </c>
      <c r="P80" s="269">
        <v>0</v>
      </c>
      <c r="Q80" s="270">
        <v>0</v>
      </c>
      <c r="R80" s="270">
        <v>0</v>
      </c>
      <c r="S80" s="270">
        <v>0</v>
      </c>
      <c r="T80" s="268">
        <v>47407.67</v>
      </c>
      <c r="U80" s="268">
        <v>23703.84</v>
      </c>
      <c r="V80" s="269">
        <v>23703.829999999998</v>
      </c>
      <c r="W80" s="269" cm="1">
        <f t="array" ref="W80">IF(Z80=756,V80*INDEX('09.30.22 ERC'!$I$676:$I$679,MATCH($A$1,'09.30.22 ERC'!$D$676:$D$679,0),),V80)</f>
        <v>23703.829999999998</v>
      </c>
      <c r="X80" s="271">
        <f t="shared" si="2"/>
        <v>141201</v>
      </c>
      <c r="Y80" s="106" t="s">
        <v>476</v>
      </c>
      <c r="Z80" s="106">
        <v>151</v>
      </c>
      <c r="AA80" s="273" t="b">
        <f t="shared" si="3"/>
        <v>1</v>
      </c>
    </row>
    <row r="81" spans="1:27">
      <c r="A81" s="267" t="s">
        <v>3271</v>
      </c>
      <c r="B81" s="267" t="s">
        <v>3294</v>
      </c>
      <c r="C81" s="267" t="s">
        <v>3273</v>
      </c>
      <c r="D81" s="267" t="s">
        <v>3465</v>
      </c>
      <c r="E81" s="267" t="s">
        <v>3275</v>
      </c>
      <c r="F81" s="267" t="s">
        <v>3276</v>
      </c>
      <c r="G81" s="267" t="s">
        <v>3275</v>
      </c>
      <c r="H81" s="267" t="s">
        <v>3277</v>
      </c>
      <c r="I81" s="267" t="s">
        <v>3474</v>
      </c>
      <c r="J81" s="267" t="s">
        <v>3475</v>
      </c>
      <c r="K81" s="268">
        <v>143894.65</v>
      </c>
      <c r="L81" s="268">
        <v>71947.33</v>
      </c>
      <c r="M81" s="269">
        <v>71947.319999999992</v>
      </c>
      <c r="N81" s="268">
        <v>0</v>
      </c>
      <c r="O81" s="268">
        <v>0</v>
      </c>
      <c r="P81" s="269">
        <v>0</v>
      </c>
      <c r="Q81" s="270">
        <v>0</v>
      </c>
      <c r="R81" s="270">
        <v>0</v>
      </c>
      <c r="S81" s="270">
        <v>0</v>
      </c>
      <c r="T81" s="268">
        <v>143894.65</v>
      </c>
      <c r="U81" s="268">
        <v>71947.33</v>
      </c>
      <c r="V81" s="269">
        <v>71947.319999999992</v>
      </c>
      <c r="W81" s="269" cm="1">
        <f t="array" ref="W81">IF(Z81=756,V81*INDEX('09.30.22 ERC'!$I$676:$I$679,MATCH($A$1,'09.30.22 ERC'!$D$676:$D$679,0),),V81)</f>
        <v>71947.319999999992</v>
      </c>
      <c r="X81" s="271">
        <f t="shared" si="2"/>
        <v>141201</v>
      </c>
      <c r="Y81" s="106" t="s">
        <v>476</v>
      </c>
      <c r="Z81" s="106">
        <v>152</v>
      </c>
      <c r="AA81" s="273" t="b">
        <f t="shared" si="3"/>
        <v>1</v>
      </c>
    </row>
    <row r="82" spans="1:27">
      <c r="A82" s="267" t="s">
        <v>3271</v>
      </c>
      <c r="B82" s="267" t="s">
        <v>3300</v>
      </c>
      <c r="C82" s="267" t="s">
        <v>3301</v>
      </c>
      <c r="D82" s="267" t="s">
        <v>3465</v>
      </c>
      <c r="E82" s="267" t="s">
        <v>3275</v>
      </c>
      <c r="F82" s="267" t="s">
        <v>3276</v>
      </c>
      <c r="G82" s="267" t="s">
        <v>3275</v>
      </c>
      <c r="H82" s="267" t="s">
        <v>3277</v>
      </c>
      <c r="I82" s="267" t="s">
        <v>3476</v>
      </c>
      <c r="J82" s="267" t="s">
        <v>3477</v>
      </c>
      <c r="K82" s="268">
        <v>68183.259999999995</v>
      </c>
      <c r="L82" s="268">
        <v>68183.259999999995</v>
      </c>
      <c r="M82" s="269">
        <v>0</v>
      </c>
      <c r="N82" s="268">
        <v>0</v>
      </c>
      <c r="O82" s="268">
        <v>0</v>
      </c>
      <c r="P82" s="269">
        <v>0</v>
      </c>
      <c r="Q82" s="270">
        <v>0</v>
      </c>
      <c r="R82" s="270">
        <v>0</v>
      </c>
      <c r="S82" s="270">
        <v>0</v>
      </c>
      <c r="T82" s="268">
        <v>68183.259999999995</v>
      </c>
      <c r="U82" s="268">
        <v>68183.259999999995</v>
      </c>
      <c r="V82" s="269">
        <v>0</v>
      </c>
      <c r="W82" s="269" cm="1">
        <f t="array" ref="W82">IF(Z82=756,V82*INDEX('09.30.22 ERC'!$I$676:$I$679,MATCH($A$1,'09.30.22 ERC'!$D$676:$D$679,0),),V82)</f>
        <v>0</v>
      </c>
      <c r="X82" s="271">
        <f t="shared" si="2"/>
        <v>141201</v>
      </c>
      <c r="Y82" s="106" t="s">
        <v>476</v>
      </c>
      <c r="Z82" s="106">
        <v>150</v>
      </c>
      <c r="AA82" s="273" t="b">
        <f t="shared" si="3"/>
        <v>1</v>
      </c>
    </row>
    <row r="83" spans="1:27">
      <c r="A83" s="267" t="s">
        <v>3271</v>
      </c>
      <c r="B83" s="267" t="s">
        <v>3304</v>
      </c>
      <c r="C83" s="267" t="s">
        <v>3301</v>
      </c>
      <c r="D83" s="267" t="s">
        <v>3465</v>
      </c>
      <c r="E83" s="267" t="s">
        <v>3275</v>
      </c>
      <c r="F83" s="267" t="s">
        <v>3276</v>
      </c>
      <c r="G83" s="267" t="s">
        <v>3275</v>
      </c>
      <c r="H83" s="267" t="s">
        <v>3277</v>
      </c>
      <c r="I83" s="267" t="s">
        <v>3478</v>
      </c>
      <c r="J83" s="267" t="s">
        <v>3479</v>
      </c>
      <c r="K83" s="268">
        <v>75522.87</v>
      </c>
      <c r="L83" s="268">
        <v>75522.87</v>
      </c>
      <c r="M83" s="269">
        <v>0</v>
      </c>
      <c r="N83" s="268">
        <v>0</v>
      </c>
      <c r="O83" s="268">
        <v>0</v>
      </c>
      <c r="P83" s="269">
        <v>0</v>
      </c>
      <c r="Q83" s="270">
        <v>0</v>
      </c>
      <c r="R83" s="270">
        <v>0</v>
      </c>
      <c r="S83" s="270">
        <v>0</v>
      </c>
      <c r="T83" s="268">
        <v>75522.87</v>
      </c>
      <c r="U83" s="268">
        <v>75522.87</v>
      </c>
      <c r="V83" s="269">
        <v>0</v>
      </c>
      <c r="W83" s="269" cm="1">
        <f t="array" ref="W83">IF(Z83=756,V83*INDEX('09.30.22 ERC'!$I$676:$I$679,MATCH($A$1,'09.30.22 ERC'!$D$676:$D$679,0),),V83)</f>
        <v>0</v>
      </c>
      <c r="X83" s="271">
        <f t="shared" si="2"/>
        <v>141201</v>
      </c>
      <c r="Y83" s="106" t="s">
        <v>476</v>
      </c>
      <c r="Z83" s="106">
        <v>151</v>
      </c>
      <c r="AA83" s="273" t="b">
        <f t="shared" si="3"/>
        <v>1</v>
      </c>
    </row>
    <row r="84" spans="1:27">
      <c r="A84" s="267" t="s">
        <v>3271</v>
      </c>
      <c r="B84" s="267" t="s">
        <v>3272</v>
      </c>
      <c r="C84" s="267" t="s">
        <v>3273</v>
      </c>
      <c r="D84" s="267" t="s">
        <v>3480</v>
      </c>
      <c r="E84" s="267" t="s">
        <v>3275</v>
      </c>
      <c r="F84" s="267" t="s">
        <v>3276</v>
      </c>
      <c r="G84" s="267" t="s">
        <v>3275</v>
      </c>
      <c r="H84" s="267" t="s">
        <v>3277</v>
      </c>
      <c r="I84" s="267" t="s">
        <v>3481</v>
      </c>
      <c r="J84" s="267" t="s">
        <v>3482</v>
      </c>
      <c r="K84" s="268">
        <v>880.01</v>
      </c>
      <c r="L84" s="268">
        <v>440.01</v>
      </c>
      <c r="M84" s="269">
        <v>440</v>
      </c>
      <c r="N84" s="268">
        <v>0</v>
      </c>
      <c r="O84" s="268">
        <v>0</v>
      </c>
      <c r="P84" s="269">
        <v>0</v>
      </c>
      <c r="Q84" s="270">
        <v>0</v>
      </c>
      <c r="R84" s="270">
        <v>0</v>
      </c>
      <c r="S84" s="270">
        <v>0</v>
      </c>
      <c r="T84" s="268">
        <v>880.01</v>
      </c>
      <c r="U84" s="268">
        <v>440.01</v>
      </c>
      <c r="V84" s="269">
        <v>440</v>
      </c>
      <c r="W84" s="269" cm="1">
        <f t="array" ref="W84">IF(Z84=756,V84*INDEX('09.30.22 ERC'!$I$676:$I$679,MATCH($A$1,'09.30.22 ERC'!$D$676:$D$679,0),),V84)</f>
        <v>440</v>
      </c>
      <c r="X84" s="271">
        <f t="shared" si="2"/>
        <v>141202</v>
      </c>
      <c r="Y84" s="106" t="s">
        <v>476</v>
      </c>
      <c r="Z84" s="106">
        <v>150</v>
      </c>
      <c r="AA84" s="273" t="b">
        <f t="shared" si="3"/>
        <v>1</v>
      </c>
    </row>
    <row r="85" spans="1:27">
      <c r="A85" s="267" t="s">
        <v>3271</v>
      </c>
      <c r="B85" s="267" t="s">
        <v>3284</v>
      </c>
      <c r="C85" s="267" t="s">
        <v>3273</v>
      </c>
      <c r="D85" s="267" t="s">
        <v>3480</v>
      </c>
      <c r="E85" s="267" t="s">
        <v>3275</v>
      </c>
      <c r="F85" s="267" t="s">
        <v>3276</v>
      </c>
      <c r="G85" s="267" t="s">
        <v>3275</v>
      </c>
      <c r="H85" s="267" t="s">
        <v>3277</v>
      </c>
      <c r="I85" s="267" t="s">
        <v>3483</v>
      </c>
      <c r="J85" s="267" t="s">
        <v>3484</v>
      </c>
      <c r="K85" s="268">
        <v>7005.83</v>
      </c>
      <c r="L85" s="268">
        <v>3502.92</v>
      </c>
      <c r="M85" s="269">
        <v>3502.91</v>
      </c>
      <c r="N85" s="268">
        <v>0</v>
      </c>
      <c r="O85" s="268">
        <v>0</v>
      </c>
      <c r="P85" s="269">
        <v>0</v>
      </c>
      <c r="Q85" s="270">
        <v>0</v>
      </c>
      <c r="R85" s="270">
        <v>0</v>
      </c>
      <c r="S85" s="270">
        <v>0</v>
      </c>
      <c r="T85" s="268">
        <v>7005.83</v>
      </c>
      <c r="U85" s="268">
        <v>3502.92</v>
      </c>
      <c r="V85" s="269">
        <v>3502.91</v>
      </c>
      <c r="W85" s="269" cm="1">
        <f t="array" ref="W85">IF(Z85=756,V85*INDEX('09.30.22 ERC'!$I$676:$I$679,MATCH($A$1,'09.30.22 ERC'!$D$676:$D$679,0),),V85)</f>
        <v>3502.91</v>
      </c>
      <c r="X85" s="271">
        <f t="shared" si="2"/>
        <v>141202</v>
      </c>
      <c r="Y85" s="106" t="s">
        <v>476</v>
      </c>
      <c r="Z85" s="106">
        <v>151</v>
      </c>
      <c r="AA85" s="273" t="b">
        <f t="shared" si="3"/>
        <v>1</v>
      </c>
    </row>
    <row r="86" spans="1:27">
      <c r="A86" s="267" t="s">
        <v>3271</v>
      </c>
      <c r="B86" s="267" t="s">
        <v>3287</v>
      </c>
      <c r="C86" s="267" t="s">
        <v>3281</v>
      </c>
      <c r="D86" s="267" t="s">
        <v>3480</v>
      </c>
      <c r="E86" s="267" t="s">
        <v>3275</v>
      </c>
      <c r="F86" s="267" t="s">
        <v>3276</v>
      </c>
      <c r="G86" s="267" t="s">
        <v>3275</v>
      </c>
      <c r="H86" s="267" t="s">
        <v>3277</v>
      </c>
      <c r="I86" s="267" t="s">
        <v>3485</v>
      </c>
      <c r="J86" s="267" t="s">
        <v>3486</v>
      </c>
      <c r="K86" s="268">
        <v>7005.83</v>
      </c>
      <c r="L86" s="268">
        <v>3502.92</v>
      </c>
      <c r="M86" s="269">
        <v>3502.91</v>
      </c>
      <c r="N86" s="268">
        <v>0</v>
      </c>
      <c r="O86" s="268">
        <v>0</v>
      </c>
      <c r="P86" s="269">
        <v>0</v>
      </c>
      <c r="Q86" s="270">
        <v>0</v>
      </c>
      <c r="R86" s="270">
        <v>0</v>
      </c>
      <c r="S86" s="270">
        <v>0</v>
      </c>
      <c r="T86" s="268">
        <v>7005.83</v>
      </c>
      <c r="U86" s="268">
        <v>3502.92</v>
      </c>
      <c r="V86" s="269">
        <v>3502.91</v>
      </c>
      <c r="W86" s="269" cm="1">
        <f t="array" ref="W86">IF(Z86=756,V86*INDEX('09.30.22 ERC'!$I$676:$I$679,MATCH($A$1,'09.30.22 ERC'!$D$676:$D$679,0),),V86)</f>
        <v>3502.91</v>
      </c>
      <c r="X86" s="271">
        <f t="shared" si="2"/>
        <v>141202</v>
      </c>
      <c r="Y86" s="106" t="s">
        <v>476</v>
      </c>
      <c r="Z86" s="106">
        <v>151</v>
      </c>
      <c r="AA86" s="273" t="b">
        <f t="shared" si="3"/>
        <v>1</v>
      </c>
    </row>
    <row r="87" spans="1:27">
      <c r="A87" s="267" t="s">
        <v>3271</v>
      </c>
      <c r="B87" s="267" t="s">
        <v>3300</v>
      </c>
      <c r="C87" s="267" t="s">
        <v>3301</v>
      </c>
      <c r="D87" s="267" t="s">
        <v>3480</v>
      </c>
      <c r="E87" s="267" t="s">
        <v>3275</v>
      </c>
      <c r="F87" s="267" t="s">
        <v>3276</v>
      </c>
      <c r="G87" s="267" t="s">
        <v>3275</v>
      </c>
      <c r="H87" s="267" t="s">
        <v>3277</v>
      </c>
      <c r="I87" s="267" t="s">
        <v>3487</v>
      </c>
      <c r="J87" s="267" t="s">
        <v>3488</v>
      </c>
      <c r="K87" s="268">
        <v>440</v>
      </c>
      <c r="L87" s="268">
        <v>440</v>
      </c>
      <c r="M87" s="269">
        <v>0</v>
      </c>
      <c r="N87" s="268">
        <v>0</v>
      </c>
      <c r="O87" s="268">
        <v>0</v>
      </c>
      <c r="P87" s="269">
        <v>0</v>
      </c>
      <c r="Q87" s="270">
        <v>0</v>
      </c>
      <c r="R87" s="270">
        <v>0</v>
      </c>
      <c r="S87" s="270">
        <v>0</v>
      </c>
      <c r="T87" s="268">
        <v>440</v>
      </c>
      <c r="U87" s="268">
        <v>440</v>
      </c>
      <c r="V87" s="269">
        <v>0</v>
      </c>
      <c r="W87" s="269" cm="1">
        <f t="array" ref="W87">IF(Z87=756,V87*INDEX('09.30.22 ERC'!$I$676:$I$679,MATCH($A$1,'09.30.22 ERC'!$D$676:$D$679,0),),V87)</f>
        <v>0</v>
      </c>
      <c r="X87" s="271">
        <f t="shared" si="2"/>
        <v>141202</v>
      </c>
      <c r="Y87" s="106" t="s">
        <v>476</v>
      </c>
      <c r="Z87" s="106">
        <v>150</v>
      </c>
      <c r="AA87" s="273" t="b">
        <f t="shared" si="3"/>
        <v>1</v>
      </c>
    </row>
    <row r="88" spans="1:27">
      <c r="A88" s="267" t="s">
        <v>3271</v>
      </c>
      <c r="B88" s="267" t="s">
        <v>3304</v>
      </c>
      <c r="C88" s="267" t="s">
        <v>3301</v>
      </c>
      <c r="D88" s="267" t="s">
        <v>3480</v>
      </c>
      <c r="E88" s="267" t="s">
        <v>3275</v>
      </c>
      <c r="F88" s="267" t="s">
        <v>3276</v>
      </c>
      <c r="G88" s="267" t="s">
        <v>3275</v>
      </c>
      <c r="H88" s="267" t="s">
        <v>3277</v>
      </c>
      <c r="I88" s="267" t="s">
        <v>3489</v>
      </c>
      <c r="J88" s="267" t="s">
        <v>3490</v>
      </c>
      <c r="K88" s="268">
        <v>7005.82</v>
      </c>
      <c r="L88" s="268">
        <v>7005.82</v>
      </c>
      <c r="M88" s="269">
        <v>0</v>
      </c>
      <c r="N88" s="268">
        <v>0</v>
      </c>
      <c r="O88" s="268">
        <v>0</v>
      </c>
      <c r="P88" s="269">
        <v>0</v>
      </c>
      <c r="Q88" s="270">
        <v>0</v>
      </c>
      <c r="R88" s="270">
        <v>0</v>
      </c>
      <c r="S88" s="270">
        <v>0</v>
      </c>
      <c r="T88" s="268">
        <v>7005.82</v>
      </c>
      <c r="U88" s="268">
        <v>7005.82</v>
      </c>
      <c r="V88" s="269">
        <v>0</v>
      </c>
      <c r="W88" s="269" cm="1">
        <f t="array" ref="W88">IF(Z88=756,V88*INDEX('09.30.22 ERC'!$I$676:$I$679,MATCH($A$1,'09.30.22 ERC'!$D$676:$D$679,0),),V88)</f>
        <v>0</v>
      </c>
      <c r="X88" s="271">
        <f t="shared" si="2"/>
        <v>141202</v>
      </c>
      <c r="Y88" s="106" t="s">
        <v>476</v>
      </c>
      <c r="Z88" s="106">
        <v>151</v>
      </c>
      <c r="AA88" s="273" t="b">
        <f t="shared" si="3"/>
        <v>1</v>
      </c>
    </row>
    <row r="89" spans="1:27">
      <c r="A89" s="267" t="s">
        <v>3271</v>
      </c>
      <c r="B89" s="267" t="s">
        <v>3272</v>
      </c>
      <c r="C89" s="267" t="s">
        <v>3273</v>
      </c>
      <c r="D89" s="267" t="s">
        <v>3491</v>
      </c>
      <c r="E89" s="267" t="s">
        <v>3275</v>
      </c>
      <c r="F89" s="267" t="s">
        <v>3276</v>
      </c>
      <c r="G89" s="267" t="s">
        <v>3275</v>
      </c>
      <c r="H89" s="267" t="s">
        <v>3277</v>
      </c>
      <c r="I89" s="267" t="s">
        <v>3492</v>
      </c>
      <c r="J89" s="267" t="s">
        <v>3493</v>
      </c>
      <c r="K89" s="268">
        <v>183477.89</v>
      </c>
      <c r="L89" s="268">
        <v>91738.95</v>
      </c>
      <c r="M89" s="269">
        <v>91738.940000000017</v>
      </c>
      <c r="N89" s="268">
        <v>0</v>
      </c>
      <c r="O89" s="268">
        <v>0</v>
      </c>
      <c r="P89" s="269">
        <v>0</v>
      </c>
      <c r="Q89" s="270">
        <v>0</v>
      </c>
      <c r="R89" s="270">
        <v>0</v>
      </c>
      <c r="S89" s="270">
        <v>0</v>
      </c>
      <c r="T89" s="268">
        <v>183477.89</v>
      </c>
      <c r="U89" s="268">
        <v>91738.95</v>
      </c>
      <c r="V89" s="269">
        <v>91738.940000000017</v>
      </c>
      <c r="W89" s="269" cm="1">
        <f t="array" ref="W89">IF(Z89=756,V89*INDEX('09.30.22 ERC'!$I$676:$I$679,MATCH($A$1,'09.30.22 ERC'!$D$676:$D$679,0),),V89)</f>
        <v>91738.940000000017</v>
      </c>
      <c r="X89" s="271">
        <f t="shared" si="2"/>
        <v>141203</v>
      </c>
      <c r="Y89" s="106" t="s">
        <v>476</v>
      </c>
      <c r="Z89" s="106">
        <v>150</v>
      </c>
      <c r="AA89" s="273" t="b">
        <f t="shared" si="3"/>
        <v>1</v>
      </c>
    </row>
    <row r="90" spans="1:27">
      <c r="A90" s="267" t="s">
        <v>3271</v>
      </c>
      <c r="B90" s="267" t="s">
        <v>3280</v>
      </c>
      <c r="C90" s="267" t="s">
        <v>3281</v>
      </c>
      <c r="D90" s="267" t="s">
        <v>3491</v>
      </c>
      <c r="E90" s="267" t="s">
        <v>3275</v>
      </c>
      <c r="F90" s="267" t="s">
        <v>3276</v>
      </c>
      <c r="G90" s="267" t="s">
        <v>3275</v>
      </c>
      <c r="H90" s="267" t="s">
        <v>3277</v>
      </c>
      <c r="I90" s="267" t="s">
        <v>3494</v>
      </c>
      <c r="J90" s="267" t="s">
        <v>3495</v>
      </c>
      <c r="K90" s="268">
        <v>191252.17</v>
      </c>
      <c r="L90" s="268">
        <v>95626.09</v>
      </c>
      <c r="M90" s="269">
        <v>95626.080000000016</v>
      </c>
      <c r="N90" s="268">
        <v>0</v>
      </c>
      <c r="O90" s="268">
        <v>0</v>
      </c>
      <c r="P90" s="269">
        <v>0</v>
      </c>
      <c r="Q90" s="270">
        <v>0</v>
      </c>
      <c r="R90" s="270">
        <v>0</v>
      </c>
      <c r="S90" s="270">
        <v>0</v>
      </c>
      <c r="T90" s="268">
        <v>191252.17</v>
      </c>
      <c r="U90" s="268">
        <v>95626.09</v>
      </c>
      <c r="V90" s="269">
        <v>95626.080000000016</v>
      </c>
      <c r="W90" s="269" cm="1">
        <f t="array" ref="W90">IF(Z90=756,V90*INDEX('09.30.22 ERC'!$I$676:$I$679,MATCH($A$1,'09.30.22 ERC'!$D$676:$D$679,0),),V90)</f>
        <v>95626.080000000016</v>
      </c>
      <c r="X90" s="271">
        <f t="shared" si="2"/>
        <v>141203</v>
      </c>
      <c r="Y90" s="106" t="s">
        <v>476</v>
      </c>
      <c r="Z90" s="106">
        <v>150</v>
      </c>
      <c r="AA90" s="273" t="b">
        <f t="shared" si="3"/>
        <v>1</v>
      </c>
    </row>
    <row r="91" spans="1:27">
      <c r="A91" s="267" t="s">
        <v>3271</v>
      </c>
      <c r="B91" s="267" t="s">
        <v>3284</v>
      </c>
      <c r="C91" s="267" t="s">
        <v>3273</v>
      </c>
      <c r="D91" s="267" t="s">
        <v>3491</v>
      </c>
      <c r="E91" s="267" t="s">
        <v>3275</v>
      </c>
      <c r="F91" s="267" t="s">
        <v>3276</v>
      </c>
      <c r="G91" s="267" t="s">
        <v>3275</v>
      </c>
      <c r="H91" s="267" t="s">
        <v>3277</v>
      </c>
      <c r="I91" s="267" t="s">
        <v>3496</v>
      </c>
      <c r="J91" s="267" t="s">
        <v>3497</v>
      </c>
      <c r="K91" s="268">
        <v>61698.21</v>
      </c>
      <c r="L91" s="268">
        <v>30849.11</v>
      </c>
      <c r="M91" s="269">
        <v>30849.1</v>
      </c>
      <c r="N91" s="268">
        <v>0</v>
      </c>
      <c r="O91" s="268">
        <v>0</v>
      </c>
      <c r="P91" s="269">
        <v>0</v>
      </c>
      <c r="Q91" s="270">
        <v>0</v>
      </c>
      <c r="R91" s="270">
        <v>0</v>
      </c>
      <c r="S91" s="270">
        <v>0</v>
      </c>
      <c r="T91" s="268">
        <v>61698.21</v>
      </c>
      <c r="U91" s="268">
        <v>30849.11</v>
      </c>
      <c r="V91" s="269">
        <v>30849.1</v>
      </c>
      <c r="W91" s="269" cm="1">
        <f t="array" ref="W91">IF(Z91=756,V91*INDEX('09.30.22 ERC'!$I$676:$I$679,MATCH($A$1,'09.30.22 ERC'!$D$676:$D$679,0),),V91)</f>
        <v>30849.1</v>
      </c>
      <c r="X91" s="271">
        <f t="shared" si="2"/>
        <v>141203</v>
      </c>
      <c r="Y91" s="106" t="s">
        <v>476</v>
      </c>
      <c r="Z91" s="106">
        <v>151</v>
      </c>
      <c r="AA91" s="273" t="b">
        <f t="shared" si="3"/>
        <v>1</v>
      </c>
    </row>
    <row r="92" spans="1:27">
      <c r="A92" s="267" t="s">
        <v>3271</v>
      </c>
      <c r="B92" s="267" t="s">
        <v>3287</v>
      </c>
      <c r="C92" s="267" t="s">
        <v>3281</v>
      </c>
      <c r="D92" s="267" t="s">
        <v>3491</v>
      </c>
      <c r="E92" s="267" t="s">
        <v>3275</v>
      </c>
      <c r="F92" s="267" t="s">
        <v>3276</v>
      </c>
      <c r="G92" s="267" t="s">
        <v>3275</v>
      </c>
      <c r="H92" s="267" t="s">
        <v>3277</v>
      </c>
      <c r="I92" s="267" t="s">
        <v>3498</v>
      </c>
      <c r="J92" s="267" t="s">
        <v>3499</v>
      </c>
      <c r="K92" s="268">
        <v>22285.79</v>
      </c>
      <c r="L92" s="268">
        <v>11142.9</v>
      </c>
      <c r="M92" s="269">
        <v>11142.890000000001</v>
      </c>
      <c r="N92" s="268">
        <v>0</v>
      </c>
      <c r="O92" s="268">
        <v>0</v>
      </c>
      <c r="P92" s="269">
        <v>0</v>
      </c>
      <c r="Q92" s="270">
        <v>713.95999999999913</v>
      </c>
      <c r="R92" s="270">
        <v>106.97999999999956</v>
      </c>
      <c r="S92" s="270">
        <v>606.97999999999956</v>
      </c>
      <c r="T92" s="268">
        <v>22999.75</v>
      </c>
      <c r="U92" s="268">
        <v>11249.88</v>
      </c>
      <c r="V92" s="269">
        <v>11749.87</v>
      </c>
      <c r="W92" s="269" cm="1">
        <f t="array" ref="W92">IF(Z92=756,V92*INDEX('09.30.22 ERC'!$I$676:$I$679,MATCH($A$1,'09.30.22 ERC'!$D$676:$D$679,0),),V92)</f>
        <v>11749.87</v>
      </c>
      <c r="X92" s="271">
        <f t="shared" si="2"/>
        <v>141203</v>
      </c>
      <c r="Y92" s="106" t="s">
        <v>476</v>
      </c>
      <c r="Z92" s="106">
        <v>151</v>
      </c>
      <c r="AA92" s="273" t="b">
        <f t="shared" si="3"/>
        <v>1</v>
      </c>
    </row>
    <row r="93" spans="1:27">
      <c r="A93" s="267" t="s">
        <v>3271</v>
      </c>
      <c r="B93" s="267" t="s">
        <v>3300</v>
      </c>
      <c r="C93" s="267" t="s">
        <v>3301</v>
      </c>
      <c r="D93" s="267" t="s">
        <v>3491</v>
      </c>
      <c r="E93" s="267" t="s">
        <v>3275</v>
      </c>
      <c r="F93" s="267" t="s">
        <v>3276</v>
      </c>
      <c r="G93" s="267" t="s">
        <v>3275</v>
      </c>
      <c r="H93" s="267" t="s">
        <v>3277</v>
      </c>
      <c r="I93" s="267" t="s">
        <v>3500</v>
      </c>
      <c r="J93" s="267" t="s">
        <v>3501</v>
      </c>
      <c r="K93" s="268">
        <v>282881.90999999997</v>
      </c>
      <c r="L93" s="268">
        <v>282881.90999999997</v>
      </c>
      <c r="M93" s="269">
        <v>0</v>
      </c>
      <c r="N93" s="268">
        <v>0</v>
      </c>
      <c r="O93" s="268">
        <v>0</v>
      </c>
      <c r="P93" s="269">
        <v>0</v>
      </c>
      <c r="Q93" s="270">
        <v>0</v>
      </c>
      <c r="R93" s="270">
        <v>0</v>
      </c>
      <c r="S93" s="270">
        <v>0</v>
      </c>
      <c r="T93" s="268">
        <v>282881.90999999997</v>
      </c>
      <c r="U93" s="268">
        <v>282881.90999999997</v>
      </c>
      <c r="V93" s="269">
        <v>0</v>
      </c>
      <c r="W93" s="269" cm="1">
        <f t="array" ref="W93">IF(Z93=756,V93*INDEX('09.30.22 ERC'!$I$676:$I$679,MATCH($A$1,'09.30.22 ERC'!$D$676:$D$679,0),),V93)</f>
        <v>0</v>
      </c>
      <c r="X93" s="271">
        <f t="shared" si="2"/>
        <v>141203</v>
      </c>
      <c r="Y93" s="106" t="s">
        <v>476</v>
      </c>
      <c r="Z93" s="106">
        <v>150</v>
      </c>
      <c r="AA93" s="273" t="b">
        <f t="shared" si="3"/>
        <v>1</v>
      </c>
    </row>
    <row r="94" spans="1:27">
      <c r="A94" s="267" t="s">
        <v>3271</v>
      </c>
      <c r="B94" s="267" t="s">
        <v>3304</v>
      </c>
      <c r="C94" s="267" t="s">
        <v>3301</v>
      </c>
      <c r="D94" s="267" t="s">
        <v>3491</v>
      </c>
      <c r="E94" s="267" t="s">
        <v>3275</v>
      </c>
      <c r="F94" s="267" t="s">
        <v>3276</v>
      </c>
      <c r="G94" s="267" t="s">
        <v>3275</v>
      </c>
      <c r="H94" s="267" t="s">
        <v>3277</v>
      </c>
      <c r="I94" s="267" t="s">
        <v>3502</v>
      </c>
      <c r="J94" s="267" t="s">
        <v>3503</v>
      </c>
      <c r="K94" s="268">
        <v>55677.08</v>
      </c>
      <c r="L94" s="268">
        <v>55677.08</v>
      </c>
      <c r="M94" s="269">
        <v>0</v>
      </c>
      <c r="N94" s="268">
        <v>0</v>
      </c>
      <c r="O94" s="268">
        <v>0</v>
      </c>
      <c r="P94" s="269">
        <v>0</v>
      </c>
      <c r="Q94" s="270">
        <v>0</v>
      </c>
      <c r="R94" s="270">
        <v>0</v>
      </c>
      <c r="S94" s="270">
        <v>0</v>
      </c>
      <c r="T94" s="268">
        <v>55677.08</v>
      </c>
      <c r="U94" s="268">
        <v>55677.08</v>
      </c>
      <c r="V94" s="269">
        <v>0</v>
      </c>
      <c r="W94" s="269" cm="1">
        <f t="array" ref="W94">IF(Z94=756,V94*INDEX('09.30.22 ERC'!$I$676:$I$679,MATCH($A$1,'09.30.22 ERC'!$D$676:$D$679,0),),V94)</f>
        <v>0</v>
      </c>
      <c r="X94" s="271">
        <f t="shared" si="2"/>
        <v>141203</v>
      </c>
      <c r="Y94" s="106" t="s">
        <v>476</v>
      </c>
      <c r="Z94" s="106">
        <v>151</v>
      </c>
      <c r="AA94" s="273" t="b">
        <f t="shared" si="3"/>
        <v>1</v>
      </c>
    </row>
    <row r="95" spans="1:27">
      <c r="A95" s="267" t="s">
        <v>3271</v>
      </c>
      <c r="B95" s="267" t="s">
        <v>3272</v>
      </c>
      <c r="C95" s="267" t="s">
        <v>3273</v>
      </c>
      <c r="D95" s="267" t="s">
        <v>3504</v>
      </c>
      <c r="E95" s="267" t="s">
        <v>3275</v>
      </c>
      <c r="F95" s="267" t="s">
        <v>3276</v>
      </c>
      <c r="G95" s="267" t="s">
        <v>3275</v>
      </c>
      <c r="H95" s="267" t="s">
        <v>3277</v>
      </c>
      <c r="I95" s="267" t="s">
        <v>3505</v>
      </c>
      <c r="J95" s="267" t="s">
        <v>3506</v>
      </c>
      <c r="K95" s="268">
        <v>1029444.21</v>
      </c>
      <c r="L95" s="268">
        <v>514680.95</v>
      </c>
      <c r="M95" s="269">
        <v>514763.25999999995</v>
      </c>
      <c r="N95" s="268">
        <v>0</v>
      </c>
      <c r="O95" s="268">
        <v>0</v>
      </c>
      <c r="P95" s="269">
        <v>0</v>
      </c>
      <c r="Q95" s="270">
        <v>91.64000000001397</v>
      </c>
      <c r="R95" s="270">
        <v>0</v>
      </c>
      <c r="S95" s="270">
        <v>91.64000000001397</v>
      </c>
      <c r="T95" s="268">
        <v>1029535.85</v>
      </c>
      <c r="U95" s="268">
        <v>514680.95</v>
      </c>
      <c r="V95" s="269">
        <v>514854.89999999997</v>
      </c>
      <c r="W95" s="269" cm="1">
        <f t="array" ref="W95">IF(Z95=756,V95*INDEX('09.30.22 ERC'!$I$676:$I$679,MATCH($A$1,'09.30.22 ERC'!$D$676:$D$679,0),),V95)</f>
        <v>514854.89999999997</v>
      </c>
      <c r="X95" s="271">
        <f t="shared" si="2"/>
        <v>141204</v>
      </c>
      <c r="Y95" s="106" t="s">
        <v>476</v>
      </c>
      <c r="Z95" s="106">
        <v>150</v>
      </c>
      <c r="AA95" s="273" t="b">
        <f t="shared" si="3"/>
        <v>1</v>
      </c>
    </row>
    <row r="96" spans="1:27">
      <c r="A96" s="267" t="s">
        <v>3271</v>
      </c>
      <c r="B96" s="267" t="s">
        <v>3284</v>
      </c>
      <c r="C96" s="267" t="s">
        <v>3273</v>
      </c>
      <c r="D96" s="267" t="s">
        <v>3504</v>
      </c>
      <c r="E96" s="267" t="s">
        <v>3275</v>
      </c>
      <c r="F96" s="267" t="s">
        <v>3276</v>
      </c>
      <c r="G96" s="267" t="s">
        <v>3275</v>
      </c>
      <c r="H96" s="267" t="s">
        <v>3277</v>
      </c>
      <c r="I96" s="267" t="s">
        <v>3507</v>
      </c>
      <c r="J96" s="267" t="s">
        <v>3508</v>
      </c>
      <c r="K96" s="268">
        <v>48420.83</v>
      </c>
      <c r="L96" s="268">
        <v>24210.42</v>
      </c>
      <c r="M96" s="269">
        <v>24210.410000000003</v>
      </c>
      <c r="N96" s="268">
        <v>0</v>
      </c>
      <c r="O96" s="268">
        <v>0</v>
      </c>
      <c r="P96" s="269">
        <v>0</v>
      </c>
      <c r="Q96" s="270">
        <v>0</v>
      </c>
      <c r="R96" s="270">
        <v>0</v>
      </c>
      <c r="S96" s="270">
        <v>0</v>
      </c>
      <c r="T96" s="268">
        <v>48420.83</v>
      </c>
      <c r="U96" s="268">
        <v>24210.42</v>
      </c>
      <c r="V96" s="269">
        <v>24210.410000000003</v>
      </c>
      <c r="W96" s="269" cm="1">
        <f t="array" ref="W96">IF(Z96=756,V96*INDEX('09.30.22 ERC'!$I$676:$I$679,MATCH($A$1,'09.30.22 ERC'!$D$676:$D$679,0),),V96)</f>
        <v>24210.410000000003</v>
      </c>
      <c r="X96" s="271">
        <f t="shared" si="2"/>
        <v>141204</v>
      </c>
      <c r="Y96" s="106" t="s">
        <v>476</v>
      </c>
      <c r="Z96" s="106">
        <v>151</v>
      </c>
      <c r="AA96" s="273" t="b">
        <f t="shared" si="3"/>
        <v>1</v>
      </c>
    </row>
    <row r="97" spans="1:27">
      <c r="A97" s="267" t="s">
        <v>3271</v>
      </c>
      <c r="B97" s="267" t="s">
        <v>3294</v>
      </c>
      <c r="C97" s="267" t="s">
        <v>3273</v>
      </c>
      <c r="D97" s="267" t="s">
        <v>3504</v>
      </c>
      <c r="E97" s="267" t="s">
        <v>3275</v>
      </c>
      <c r="F97" s="267" t="s">
        <v>3276</v>
      </c>
      <c r="G97" s="267" t="s">
        <v>3275</v>
      </c>
      <c r="H97" s="267" t="s">
        <v>3277</v>
      </c>
      <c r="I97" s="267" t="s">
        <v>3509</v>
      </c>
      <c r="J97" s="267" t="s">
        <v>3510</v>
      </c>
      <c r="K97" s="268">
        <v>6650.91</v>
      </c>
      <c r="L97" s="268">
        <v>2625.46</v>
      </c>
      <c r="M97" s="269">
        <v>4025.45</v>
      </c>
      <c r="N97" s="268">
        <v>0</v>
      </c>
      <c r="O97" s="268">
        <v>0</v>
      </c>
      <c r="P97" s="269">
        <v>0</v>
      </c>
      <c r="Q97" s="270">
        <v>0</v>
      </c>
      <c r="R97" s="270">
        <v>0</v>
      </c>
      <c r="S97" s="270">
        <v>0</v>
      </c>
      <c r="T97" s="268">
        <v>6650.91</v>
      </c>
      <c r="U97" s="268">
        <v>2625.46</v>
      </c>
      <c r="V97" s="269">
        <v>4025.45</v>
      </c>
      <c r="W97" s="269" cm="1">
        <f t="array" ref="W97">IF(Z97=756,V97*INDEX('09.30.22 ERC'!$I$676:$I$679,MATCH($A$1,'09.30.22 ERC'!$D$676:$D$679,0),),V97)</f>
        <v>4025.45</v>
      </c>
      <c r="X97" s="271">
        <f t="shared" si="2"/>
        <v>141204</v>
      </c>
      <c r="Y97" s="106" t="s">
        <v>476</v>
      </c>
      <c r="Z97" s="106">
        <v>152</v>
      </c>
      <c r="AA97" s="273" t="b">
        <f t="shared" si="3"/>
        <v>1</v>
      </c>
    </row>
    <row r="98" spans="1:27">
      <c r="A98" s="267" t="s">
        <v>3271</v>
      </c>
      <c r="B98" s="267" t="s">
        <v>3300</v>
      </c>
      <c r="C98" s="267" t="s">
        <v>3301</v>
      </c>
      <c r="D98" s="267" t="s">
        <v>3504</v>
      </c>
      <c r="E98" s="267" t="s">
        <v>3275</v>
      </c>
      <c r="F98" s="267" t="s">
        <v>3276</v>
      </c>
      <c r="G98" s="267" t="s">
        <v>3275</v>
      </c>
      <c r="H98" s="267" t="s">
        <v>3277</v>
      </c>
      <c r="I98" s="267" t="s">
        <v>3511</v>
      </c>
      <c r="J98" s="267" t="s">
        <v>3512</v>
      </c>
      <c r="K98" s="268">
        <v>1001945.8</v>
      </c>
      <c r="L98" s="268">
        <v>1001945.8</v>
      </c>
      <c r="M98" s="269">
        <v>0</v>
      </c>
      <c r="N98" s="268">
        <v>0</v>
      </c>
      <c r="O98" s="268">
        <v>0</v>
      </c>
      <c r="P98" s="269">
        <v>0</v>
      </c>
      <c r="Q98" s="270">
        <v>0</v>
      </c>
      <c r="R98" s="270">
        <v>0</v>
      </c>
      <c r="S98" s="270">
        <v>0</v>
      </c>
      <c r="T98" s="268">
        <v>1001945.8</v>
      </c>
      <c r="U98" s="268">
        <v>1001945.8</v>
      </c>
      <c r="V98" s="269">
        <v>0</v>
      </c>
      <c r="W98" s="269" cm="1">
        <f t="array" ref="W98">IF(Z98=756,V98*INDEX('09.30.22 ERC'!$I$676:$I$679,MATCH($A$1,'09.30.22 ERC'!$D$676:$D$679,0),),V98)</f>
        <v>0</v>
      </c>
      <c r="X98" s="271">
        <f t="shared" si="2"/>
        <v>141204</v>
      </c>
      <c r="Y98" s="106" t="s">
        <v>476</v>
      </c>
      <c r="Z98" s="106">
        <v>150</v>
      </c>
      <c r="AA98" s="273" t="b">
        <f t="shared" si="3"/>
        <v>1</v>
      </c>
    </row>
    <row r="99" spans="1:27">
      <c r="A99" s="267" t="s">
        <v>3271</v>
      </c>
      <c r="B99" s="267" t="s">
        <v>3304</v>
      </c>
      <c r="C99" s="267" t="s">
        <v>3301</v>
      </c>
      <c r="D99" s="267" t="s">
        <v>3504</v>
      </c>
      <c r="E99" s="267" t="s">
        <v>3275</v>
      </c>
      <c r="F99" s="267" t="s">
        <v>3276</v>
      </c>
      <c r="G99" s="267" t="s">
        <v>3275</v>
      </c>
      <c r="H99" s="267" t="s">
        <v>3277</v>
      </c>
      <c r="I99" s="267" t="s">
        <v>3513</v>
      </c>
      <c r="J99" s="267" t="s">
        <v>3514</v>
      </c>
      <c r="K99" s="268">
        <v>46052.37</v>
      </c>
      <c r="L99" s="268">
        <v>46052.37</v>
      </c>
      <c r="M99" s="269">
        <v>0</v>
      </c>
      <c r="N99" s="268">
        <v>0</v>
      </c>
      <c r="O99" s="268">
        <v>0</v>
      </c>
      <c r="P99" s="269">
        <v>0</v>
      </c>
      <c r="Q99" s="270">
        <v>0</v>
      </c>
      <c r="R99" s="270">
        <v>0</v>
      </c>
      <c r="S99" s="270">
        <v>0</v>
      </c>
      <c r="T99" s="268">
        <v>46052.37</v>
      </c>
      <c r="U99" s="268">
        <v>46052.37</v>
      </c>
      <c r="V99" s="269">
        <v>0</v>
      </c>
      <c r="W99" s="269" cm="1">
        <f t="array" ref="W99">IF(Z99=756,V99*INDEX('09.30.22 ERC'!$I$676:$I$679,MATCH($A$1,'09.30.22 ERC'!$D$676:$D$679,0),),V99)</f>
        <v>0</v>
      </c>
      <c r="X99" s="271">
        <f t="shared" si="2"/>
        <v>141204</v>
      </c>
      <c r="Y99" s="106" t="s">
        <v>476</v>
      </c>
      <c r="Z99" s="106">
        <v>151</v>
      </c>
      <c r="AA99" s="273" t="b">
        <f t="shared" si="3"/>
        <v>1</v>
      </c>
    </row>
    <row r="100" spans="1:27">
      <c r="A100" s="267" t="s">
        <v>3271</v>
      </c>
      <c r="B100" s="267" t="s">
        <v>3272</v>
      </c>
      <c r="C100" s="267" t="s">
        <v>3273</v>
      </c>
      <c r="D100" s="267" t="s">
        <v>3515</v>
      </c>
      <c r="E100" s="267" t="s">
        <v>3275</v>
      </c>
      <c r="F100" s="267" t="s">
        <v>3276</v>
      </c>
      <c r="G100" s="267" t="s">
        <v>3275</v>
      </c>
      <c r="H100" s="267" t="s">
        <v>3277</v>
      </c>
      <c r="I100" s="267" t="s">
        <v>3516</v>
      </c>
      <c r="J100" s="267" t="s">
        <v>3517</v>
      </c>
      <c r="K100" s="268">
        <v>609151.32999999996</v>
      </c>
      <c r="L100" s="268">
        <v>303134.99</v>
      </c>
      <c r="M100" s="269">
        <v>306016.33999999997</v>
      </c>
      <c r="N100" s="268">
        <v>0</v>
      </c>
      <c r="O100" s="268">
        <v>0</v>
      </c>
      <c r="P100" s="269">
        <v>0</v>
      </c>
      <c r="Q100" s="270">
        <v>6850.5</v>
      </c>
      <c r="R100" s="270">
        <v>0</v>
      </c>
      <c r="S100" s="270">
        <v>6850.5</v>
      </c>
      <c r="T100" s="268">
        <v>616001.82999999996</v>
      </c>
      <c r="U100" s="268">
        <v>303134.99</v>
      </c>
      <c r="V100" s="269">
        <v>312866.83999999997</v>
      </c>
      <c r="W100" s="269" cm="1">
        <f t="array" ref="W100">IF(Z100=756,V100*INDEX('09.30.22 ERC'!$I$676:$I$679,MATCH($A$1,'09.30.22 ERC'!$D$676:$D$679,0),),V100)</f>
        <v>312866.83999999997</v>
      </c>
      <c r="X100" s="271">
        <f t="shared" si="2"/>
        <v>141205</v>
      </c>
      <c r="Y100" s="106" t="s">
        <v>476</v>
      </c>
      <c r="Z100" s="106">
        <v>150</v>
      </c>
      <c r="AA100" s="273" t="b">
        <f t="shared" si="3"/>
        <v>1</v>
      </c>
    </row>
    <row r="101" spans="1:27">
      <c r="A101" s="267" t="s">
        <v>3271</v>
      </c>
      <c r="B101" s="267" t="s">
        <v>3284</v>
      </c>
      <c r="C101" s="267" t="s">
        <v>3273</v>
      </c>
      <c r="D101" s="267" t="s">
        <v>3515</v>
      </c>
      <c r="E101" s="267" t="s">
        <v>3275</v>
      </c>
      <c r="F101" s="267" t="s">
        <v>3276</v>
      </c>
      <c r="G101" s="267" t="s">
        <v>3275</v>
      </c>
      <c r="H101" s="267" t="s">
        <v>3277</v>
      </c>
      <c r="I101" s="267" t="s">
        <v>3518</v>
      </c>
      <c r="J101" s="267" t="s">
        <v>3519</v>
      </c>
      <c r="K101" s="268">
        <v>11765.23</v>
      </c>
      <c r="L101" s="268">
        <v>5759.14</v>
      </c>
      <c r="M101" s="269">
        <v>6006.0899999999992</v>
      </c>
      <c r="N101" s="268">
        <v>0</v>
      </c>
      <c r="O101" s="268">
        <v>0</v>
      </c>
      <c r="P101" s="269">
        <v>0</v>
      </c>
      <c r="Q101" s="270">
        <v>0</v>
      </c>
      <c r="R101" s="270">
        <v>0</v>
      </c>
      <c r="S101" s="270">
        <v>0</v>
      </c>
      <c r="T101" s="268">
        <v>11765.23</v>
      </c>
      <c r="U101" s="268">
        <v>5759.14</v>
      </c>
      <c r="V101" s="269">
        <v>6006.0899999999992</v>
      </c>
      <c r="W101" s="269" cm="1">
        <f t="array" ref="W101">IF(Z101=756,V101*INDEX('09.30.22 ERC'!$I$676:$I$679,MATCH($A$1,'09.30.22 ERC'!$D$676:$D$679,0),),V101)</f>
        <v>6006.0899999999992</v>
      </c>
      <c r="X101" s="271">
        <f t="shared" si="2"/>
        <v>141205</v>
      </c>
      <c r="Y101" s="106" t="s">
        <v>476</v>
      </c>
      <c r="Z101" s="106">
        <v>151</v>
      </c>
      <c r="AA101" s="273" t="b">
        <f t="shared" si="3"/>
        <v>1</v>
      </c>
    </row>
    <row r="102" spans="1:27">
      <c r="A102" s="267" t="s">
        <v>3271</v>
      </c>
      <c r="B102" s="267" t="s">
        <v>3300</v>
      </c>
      <c r="C102" s="267" t="s">
        <v>3301</v>
      </c>
      <c r="D102" s="267" t="s">
        <v>3515</v>
      </c>
      <c r="E102" s="267" t="s">
        <v>3275</v>
      </c>
      <c r="F102" s="267" t="s">
        <v>3276</v>
      </c>
      <c r="G102" s="267" t="s">
        <v>3275</v>
      </c>
      <c r="H102" s="267" t="s">
        <v>3277</v>
      </c>
      <c r="I102" s="267" t="s">
        <v>3520</v>
      </c>
      <c r="J102" s="267" t="s">
        <v>3521</v>
      </c>
      <c r="K102" s="268">
        <v>535961.44999999995</v>
      </c>
      <c r="L102" s="268">
        <v>535961.44999999995</v>
      </c>
      <c r="M102" s="269">
        <v>0</v>
      </c>
      <c r="N102" s="268">
        <v>0</v>
      </c>
      <c r="O102" s="268">
        <v>0</v>
      </c>
      <c r="P102" s="269">
        <v>0</v>
      </c>
      <c r="Q102" s="270">
        <v>0</v>
      </c>
      <c r="R102" s="270">
        <v>0</v>
      </c>
      <c r="S102" s="270">
        <v>0</v>
      </c>
      <c r="T102" s="268">
        <v>535961.44999999995</v>
      </c>
      <c r="U102" s="268">
        <v>535961.44999999995</v>
      </c>
      <c r="V102" s="269">
        <v>0</v>
      </c>
      <c r="W102" s="269" cm="1">
        <f t="array" ref="W102">IF(Z102=756,V102*INDEX('09.30.22 ERC'!$I$676:$I$679,MATCH($A$1,'09.30.22 ERC'!$D$676:$D$679,0),),V102)</f>
        <v>0</v>
      </c>
      <c r="X102" s="271">
        <f t="shared" si="2"/>
        <v>141205</v>
      </c>
      <c r="Y102" s="106" t="s">
        <v>476</v>
      </c>
      <c r="Z102" s="106">
        <v>150</v>
      </c>
      <c r="AA102" s="273" t="b">
        <f t="shared" si="3"/>
        <v>1</v>
      </c>
    </row>
    <row r="103" spans="1:27">
      <c r="A103" s="267" t="s">
        <v>3271</v>
      </c>
      <c r="B103" s="267" t="s">
        <v>3304</v>
      </c>
      <c r="C103" s="267" t="s">
        <v>3301</v>
      </c>
      <c r="D103" s="267" t="s">
        <v>3515</v>
      </c>
      <c r="E103" s="267" t="s">
        <v>3275</v>
      </c>
      <c r="F103" s="267" t="s">
        <v>3276</v>
      </c>
      <c r="G103" s="267" t="s">
        <v>3275</v>
      </c>
      <c r="H103" s="267" t="s">
        <v>3277</v>
      </c>
      <c r="I103" s="267" t="s">
        <v>3522</v>
      </c>
      <c r="J103" s="267" t="s">
        <v>3523</v>
      </c>
      <c r="K103" s="268">
        <v>7275.82</v>
      </c>
      <c r="L103" s="268">
        <v>7275.82</v>
      </c>
      <c r="M103" s="269">
        <v>0</v>
      </c>
      <c r="N103" s="268">
        <v>0</v>
      </c>
      <c r="O103" s="268">
        <v>0</v>
      </c>
      <c r="P103" s="269">
        <v>0</v>
      </c>
      <c r="Q103" s="270">
        <v>0</v>
      </c>
      <c r="R103" s="270">
        <v>0</v>
      </c>
      <c r="S103" s="270">
        <v>0</v>
      </c>
      <c r="T103" s="268">
        <v>7275.82</v>
      </c>
      <c r="U103" s="268">
        <v>7275.82</v>
      </c>
      <c r="V103" s="269">
        <v>0</v>
      </c>
      <c r="W103" s="269" cm="1">
        <f t="array" ref="W103">IF(Z103=756,V103*INDEX('09.30.22 ERC'!$I$676:$I$679,MATCH($A$1,'09.30.22 ERC'!$D$676:$D$679,0),),V103)</f>
        <v>0</v>
      </c>
      <c r="X103" s="271">
        <f t="shared" si="2"/>
        <v>141205</v>
      </c>
      <c r="Y103" s="106" t="s">
        <v>476</v>
      </c>
      <c r="Z103" s="106">
        <v>151</v>
      </c>
      <c r="AA103" s="273" t="b">
        <f t="shared" si="3"/>
        <v>1</v>
      </c>
    </row>
    <row r="104" spans="1:27">
      <c r="A104" s="267" t="s">
        <v>3271</v>
      </c>
      <c r="B104" s="267" t="s">
        <v>3294</v>
      </c>
      <c r="C104" s="267" t="s">
        <v>3273</v>
      </c>
      <c r="D104" s="267" t="s">
        <v>3524</v>
      </c>
      <c r="E104" s="267" t="s">
        <v>3275</v>
      </c>
      <c r="F104" s="267" t="s">
        <v>3276</v>
      </c>
      <c r="G104" s="267" t="s">
        <v>3275</v>
      </c>
      <c r="H104" s="267" t="s">
        <v>3277</v>
      </c>
      <c r="I104" s="267" t="s">
        <v>3525</v>
      </c>
      <c r="J104" s="267" t="s">
        <v>3526</v>
      </c>
      <c r="K104" s="268">
        <v>8990.01</v>
      </c>
      <c r="L104" s="268">
        <v>4495.01</v>
      </c>
      <c r="M104" s="269">
        <v>4495</v>
      </c>
      <c r="N104" s="268">
        <v>0</v>
      </c>
      <c r="O104" s="268">
        <v>0</v>
      </c>
      <c r="P104" s="269">
        <v>0</v>
      </c>
      <c r="Q104" s="270">
        <v>0</v>
      </c>
      <c r="R104" s="270">
        <v>0</v>
      </c>
      <c r="S104" s="270">
        <v>0</v>
      </c>
      <c r="T104" s="268">
        <v>8990.01</v>
      </c>
      <c r="U104" s="268">
        <v>4495.01</v>
      </c>
      <c r="V104" s="269">
        <v>4495</v>
      </c>
      <c r="W104" s="269" cm="1">
        <f t="array" ref="W104">IF(Z104=756,V104*INDEX('09.30.22 ERC'!$I$676:$I$679,MATCH($A$1,'09.30.22 ERC'!$D$676:$D$679,0),),V104)</f>
        <v>4495</v>
      </c>
      <c r="X104" s="271">
        <f t="shared" si="2"/>
        <v>141206</v>
      </c>
      <c r="Y104" s="106" t="s">
        <v>476</v>
      </c>
      <c r="Z104" s="106">
        <v>152</v>
      </c>
      <c r="AA104" s="273" t="b">
        <f t="shared" si="3"/>
        <v>1</v>
      </c>
    </row>
    <row r="105" spans="1:27">
      <c r="A105" s="267" t="s">
        <v>3271</v>
      </c>
      <c r="B105" s="267" t="s">
        <v>3280</v>
      </c>
      <c r="C105" s="267" t="s">
        <v>3281</v>
      </c>
      <c r="D105" s="267" t="s">
        <v>3527</v>
      </c>
      <c r="E105" s="267" t="s">
        <v>3275</v>
      </c>
      <c r="F105" s="267" t="s">
        <v>3276</v>
      </c>
      <c r="G105" s="267" t="s">
        <v>3275</v>
      </c>
      <c r="H105" s="267" t="s">
        <v>3277</v>
      </c>
      <c r="I105" s="267" t="s">
        <v>3528</v>
      </c>
      <c r="J105" s="267" t="s">
        <v>3529</v>
      </c>
      <c r="K105" s="268">
        <v>19542.009999999998</v>
      </c>
      <c r="L105" s="268">
        <v>9771.01</v>
      </c>
      <c r="M105" s="269">
        <v>9770.9999999999982</v>
      </c>
      <c r="N105" s="268">
        <v>0</v>
      </c>
      <c r="O105" s="268">
        <v>0</v>
      </c>
      <c r="P105" s="269">
        <v>0</v>
      </c>
      <c r="Q105" s="270">
        <v>0</v>
      </c>
      <c r="R105" s="270">
        <v>0</v>
      </c>
      <c r="S105" s="270">
        <v>0</v>
      </c>
      <c r="T105" s="268">
        <v>19542.009999999998</v>
      </c>
      <c r="U105" s="268">
        <v>9771.01</v>
      </c>
      <c r="V105" s="269">
        <v>9770.9999999999982</v>
      </c>
      <c r="W105" s="269" cm="1">
        <f t="array" ref="W105">IF(Z105=756,V105*INDEX('09.30.22 ERC'!$I$676:$I$679,MATCH($A$1,'09.30.22 ERC'!$D$676:$D$679,0),),V105)</f>
        <v>9770.9999999999982</v>
      </c>
      <c r="X105" s="271">
        <f t="shared" si="2"/>
        <v>141207</v>
      </c>
      <c r="Y105" s="106" t="s">
        <v>476</v>
      </c>
      <c r="Z105" s="106">
        <v>150</v>
      </c>
      <c r="AA105" s="273" t="b">
        <f t="shared" si="3"/>
        <v>1</v>
      </c>
    </row>
    <row r="106" spans="1:27">
      <c r="A106" s="267" t="s">
        <v>3271</v>
      </c>
      <c r="B106" s="267" t="s">
        <v>3300</v>
      </c>
      <c r="C106" s="267" t="s">
        <v>3301</v>
      </c>
      <c r="D106" s="267" t="s">
        <v>3527</v>
      </c>
      <c r="E106" s="267" t="s">
        <v>3275</v>
      </c>
      <c r="F106" s="267" t="s">
        <v>3276</v>
      </c>
      <c r="G106" s="267" t="s">
        <v>3275</v>
      </c>
      <c r="H106" s="267" t="s">
        <v>3277</v>
      </c>
      <c r="I106" s="267" t="s">
        <v>3530</v>
      </c>
      <c r="J106" s="267" t="s">
        <v>3531</v>
      </c>
      <c r="K106" s="268">
        <v>10271</v>
      </c>
      <c r="L106" s="268">
        <v>10271</v>
      </c>
      <c r="M106" s="269">
        <v>0</v>
      </c>
      <c r="N106" s="268">
        <v>0</v>
      </c>
      <c r="O106" s="268">
        <v>0</v>
      </c>
      <c r="P106" s="269">
        <v>0</v>
      </c>
      <c r="Q106" s="270">
        <v>0</v>
      </c>
      <c r="R106" s="270">
        <v>0</v>
      </c>
      <c r="S106" s="270">
        <v>0</v>
      </c>
      <c r="T106" s="268">
        <v>10271</v>
      </c>
      <c r="U106" s="268">
        <v>10271</v>
      </c>
      <c r="V106" s="269">
        <v>0</v>
      </c>
      <c r="W106" s="269" cm="1">
        <f t="array" ref="W106">IF(Z106=756,V106*INDEX('09.30.22 ERC'!$I$676:$I$679,MATCH($A$1,'09.30.22 ERC'!$D$676:$D$679,0),),V106)</f>
        <v>0</v>
      </c>
      <c r="X106" s="271">
        <f t="shared" si="2"/>
        <v>141207</v>
      </c>
      <c r="Y106" s="106" t="s">
        <v>476</v>
      </c>
      <c r="Z106" s="106">
        <v>150</v>
      </c>
      <c r="AA106" s="273" t="b">
        <f t="shared" si="3"/>
        <v>1</v>
      </c>
    </row>
    <row r="107" spans="1:27">
      <c r="A107" s="267" t="s">
        <v>3271</v>
      </c>
      <c r="B107" s="267" t="s">
        <v>3280</v>
      </c>
      <c r="C107" s="267" t="s">
        <v>3281</v>
      </c>
      <c r="D107" s="267" t="s">
        <v>3532</v>
      </c>
      <c r="E107" s="267" t="s">
        <v>3275</v>
      </c>
      <c r="F107" s="267" t="s">
        <v>3276</v>
      </c>
      <c r="G107" s="267" t="s">
        <v>3275</v>
      </c>
      <c r="H107" s="267" t="s">
        <v>3277</v>
      </c>
      <c r="I107" s="267" t="s">
        <v>3533</v>
      </c>
      <c r="J107" s="267" t="s">
        <v>3534</v>
      </c>
      <c r="K107" s="268">
        <v>1587709.67</v>
      </c>
      <c r="L107" s="268">
        <v>793854.84</v>
      </c>
      <c r="M107" s="269">
        <v>793854.83</v>
      </c>
      <c r="N107" s="268">
        <v>0</v>
      </c>
      <c r="O107" s="268">
        <v>0</v>
      </c>
      <c r="P107" s="269">
        <v>0</v>
      </c>
      <c r="Q107" s="270">
        <v>0</v>
      </c>
      <c r="R107" s="270">
        <v>0</v>
      </c>
      <c r="S107" s="270">
        <v>0</v>
      </c>
      <c r="T107" s="268">
        <v>1587709.67</v>
      </c>
      <c r="U107" s="268">
        <v>793854.84</v>
      </c>
      <c r="V107" s="269">
        <v>793854.83</v>
      </c>
      <c r="W107" s="269" cm="1">
        <f t="array" ref="W107">IF(Z107=756,V107*INDEX('09.30.22 ERC'!$I$676:$I$679,MATCH($A$1,'09.30.22 ERC'!$D$676:$D$679,0),),V107)</f>
        <v>793854.83</v>
      </c>
      <c r="X107" s="271">
        <f t="shared" si="2"/>
        <v>141208</v>
      </c>
      <c r="Y107" s="106" t="s">
        <v>476</v>
      </c>
      <c r="Z107" s="106">
        <v>150</v>
      </c>
      <c r="AA107" s="273" t="b">
        <f t="shared" si="3"/>
        <v>1</v>
      </c>
    </row>
    <row r="108" spans="1:27">
      <c r="A108" s="267" t="s">
        <v>3271</v>
      </c>
      <c r="B108" s="267" t="s">
        <v>3287</v>
      </c>
      <c r="C108" s="267" t="s">
        <v>3281</v>
      </c>
      <c r="D108" s="267" t="s">
        <v>3532</v>
      </c>
      <c r="E108" s="267" t="s">
        <v>3275</v>
      </c>
      <c r="F108" s="267" t="s">
        <v>3276</v>
      </c>
      <c r="G108" s="267" t="s">
        <v>3275</v>
      </c>
      <c r="H108" s="267" t="s">
        <v>3277</v>
      </c>
      <c r="I108" s="267" t="s">
        <v>3535</v>
      </c>
      <c r="J108" s="267" t="s">
        <v>3536</v>
      </c>
      <c r="K108" s="268">
        <v>113663.35</v>
      </c>
      <c r="L108" s="268">
        <v>56831.68</v>
      </c>
      <c r="M108" s="269">
        <v>56831.670000000006</v>
      </c>
      <c r="N108" s="268">
        <v>149.88</v>
      </c>
      <c r="O108" s="268">
        <v>0</v>
      </c>
      <c r="P108" s="269">
        <v>149.88</v>
      </c>
      <c r="Q108" s="270">
        <v>149.8799999999901</v>
      </c>
      <c r="R108" s="270">
        <v>0</v>
      </c>
      <c r="S108" s="270">
        <v>149.8799999999901</v>
      </c>
      <c r="T108" s="268">
        <v>113813.23</v>
      </c>
      <c r="U108" s="268">
        <v>56831.68</v>
      </c>
      <c r="V108" s="269">
        <v>56981.549999999996</v>
      </c>
      <c r="W108" s="269" cm="1">
        <f t="array" ref="W108">IF(Z108=756,V108*INDEX('09.30.22 ERC'!$I$676:$I$679,MATCH($A$1,'09.30.22 ERC'!$D$676:$D$679,0),),V108)</f>
        <v>56981.549999999996</v>
      </c>
      <c r="X108" s="271">
        <f t="shared" si="2"/>
        <v>141208</v>
      </c>
      <c r="Y108" s="106" t="s">
        <v>476</v>
      </c>
      <c r="Z108" s="106">
        <v>151</v>
      </c>
      <c r="AA108" s="273" t="b">
        <f t="shared" si="3"/>
        <v>1</v>
      </c>
    </row>
    <row r="109" spans="1:27">
      <c r="A109" s="267" t="s">
        <v>3271</v>
      </c>
      <c r="B109" s="267" t="s">
        <v>3300</v>
      </c>
      <c r="C109" s="267" t="s">
        <v>3301</v>
      </c>
      <c r="D109" s="267" t="s">
        <v>3532</v>
      </c>
      <c r="E109" s="267" t="s">
        <v>3275</v>
      </c>
      <c r="F109" s="267" t="s">
        <v>3276</v>
      </c>
      <c r="G109" s="267" t="s">
        <v>3275</v>
      </c>
      <c r="H109" s="267" t="s">
        <v>3277</v>
      </c>
      <c r="I109" s="267" t="s">
        <v>3537</v>
      </c>
      <c r="J109" s="267" t="s">
        <v>3538</v>
      </c>
      <c r="K109" s="268">
        <v>1352040.1</v>
      </c>
      <c r="L109" s="268">
        <v>1352040.1</v>
      </c>
      <c r="M109" s="269">
        <v>0</v>
      </c>
      <c r="N109" s="268">
        <v>0</v>
      </c>
      <c r="O109" s="268">
        <v>0</v>
      </c>
      <c r="P109" s="269">
        <v>0</v>
      </c>
      <c r="Q109" s="270">
        <v>0</v>
      </c>
      <c r="R109" s="270">
        <v>0</v>
      </c>
      <c r="S109" s="270">
        <v>0</v>
      </c>
      <c r="T109" s="268">
        <v>1352040.1</v>
      </c>
      <c r="U109" s="268">
        <v>1352040.1</v>
      </c>
      <c r="V109" s="269">
        <v>0</v>
      </c>
      <c r="W109" s="269" cm="1">
        <f t="array" ref="W109">IF(Z109=756,V109*INDEX('09.30.22 ERC'!$I$676:$I$679,MATCH($A$1,'09.30.22 ERC'!$D$676:$D$679,0),),V109)</f>
        <v>0</v>
      </c>
      <c r="X109" s="271">
        <f t="shared" si="2"/>
        <v>141208</v>
      </c>
      <c r="Y109" s="106" t="s">
        <v>476</v>
      </c>
      <c r="Z109" s="106">
        <v>150</v>
      </c>
      <c r="AA109" s="273" t="b">
        <f t="shared" si="3"/>
        <v>1</v>
      </c>
    </row>
    <row r="110" spans="1:27">
      <c r="A110" s="267" t="s">
        <v>3271</v>
      </c>
      <c r="B110" s="267" t="s">
        <v>3304</v>
      </c>
      <c r="C110" s="267" t="s">
        <v>3301</v>
      </c>
      <c r="D110" s="267" t="s">
        <v>3532</v>
      </c>
      <c r="E110" s="267" t="s">
        <v>3275</v>
      </c>
      <c r="F110" s="267" t="s">
        <v>3276</v>
      </c>
      <c r="G110" s="267" t="s">
        <v>3275</v>
      </c>
      <c r="H110" s="267" t="s">
        <v>3277</v>
      </c>
      <c r="I110" s="267" t="s">
        <v>3539</v>
      </c>
      <c r="J110" s="267" t="s">
        <v>3540</v>
      </c>
      <c r="K110" s="268">
        <v>62198.16</v>
      </c>
      <c r="L110" s="268">
        <v>62198.16</v>
      </c>
      <c r="M110" s="269">
        <v>0</v>
      </c>
      <c r="N110" s="268">
        <v>0</v>
      </c>
      <c r="O110" s="268">
        <v>0</v>
      </c>
      <c r="P110" s="269">
        <v>0</v>
      </c>
      <c r="Q110" s="270">
        <v>0</v>
      </c>
      <c r="R110" s="270">
        <v>0</v>
      </c>
      <c r="S110" s="270">
        <v>0</v>
      </c>
      <c r="T110" s="268">
        <v>62198.16</v>
      </c>
      <c r="U110" s="268">
        <v>62198.16</v>
      </c>
      <c r="V110" s="269">
        <v>0</v>
      </c>
      <c r="W110" s="269" cm="1">
        <f t="array" ref="W110">IF(Z110=756,V110*INDEX('09.30.22 ERC'!$I$676:$I$679,MATCH($A$1,'09.30.22 ERC'!$D$676:$D$679,0),),V110)</f>
        <v>0</v>
      </c>
      <c r="X110" s="271">
        <f t="shared" si="2"/>
        <v>141208</v>
      </c>
      <c r="Y110" s="106" t="s">
        <v>476</v>
      </c>
      <c r="Z110" s="106">
        <v>151</v>
      </c>
      <c r="AA110" s="273" t="b">
        <f t="shared" si="3"/>
        <v>1</v>
      </c>
    </row>
    <row r="111" spans="1:27">
      <c r="A111" s="267" t="s">
        <v>3271</v>
      </c>
      <c r="B111" s="267" t="s">
        <v>3280</v>
      </c>
      <c r="C111" s="267" t="s">
        <v>3281</v>
      </c>
      <c r="D111" s="267" t="s">
        <v>3541</v>
      </c>
      <c r="E111" s="267" t="s">
        <v>3275</v>
      </c>
      <c r="F111" s="267" t="s">
        <v>3276</v>
      </c>
      <c r="G111" s="267" t="s">
        <v>3275</v>
      </c>
      <c r="H111" s="267" t="s">
        <v>3277</v>
      </c>
      <c r="I111" s="267" t="s">
        <v>3542</v>
      </c>
      <c r="J111" s="267" t="s">
        <v>3543</v>
      </c>
      <c r="K111" s="268">
        <v>611096.34</v>
      </c>
      <c r="L111" s="268">
        <v>291972.89</v>
      </c>
      <c r="M111" s="269">
        <v>319123.44999999995</v>
      </c>
      <c r="N111" s="268">
        <v>0</v>
      </c>
      <c r="O111" s="268">
        <v>0</v>
      </c>
      <c r="P111" s="269">
        <v>0</v>
      </c>
      <c r="Q111" s="270">
        <v>1950</v>
      </c>
      <c r="R111" s="270">
        <v>0</v>
      </c>
      <c r="S111" s="270">
        <v>1950</v>
      </c>
      <c r="T111" s="268">
        <v>613046.34</v>
      </c>
      <c r="U111" s="268">
        <v>291972.89</v>
      </c>
      <c r="V111" s="269">
        <v>321073.44999999995</v>
      </c>
      <c r="W111" s="269" cm="1">
        <f t="array" ref="W111">IF(Z111=756,V111*INDEX('09.30.22 ERC'!$I$676:$I$679,MATCH($A$1,'09.30.22 ERC'!$D$676:$D$679,0),),V111)</f>
        <v>321073.44999999995</v>
      </c>
      <c r="X111" s="271">
        <f t="shared" si="2"/>
        <v>141209</v>
      </c>
      <c r="Y111" s="106" t="s">
        <v>476</v>
      </c>
      <c r="Z111" s="106">
        <v>150</v>
      </c>
      <c r="AA111" s="273" t="b">
        <f t="shared" si="3"/>
        <v>1</v>
      </c>
    </row>
    <row r="112" spans="1:27">
      <c r="A112" s="267" t="s">
        <v>3271</v>
      </c>
      <c r="B112" s="267" t="s">
        <v>3287</v>
      </c>
      <c r="C112" s="267" t="s">
        <v>3281</v>
      </c>
      <c r="D112" s="267" t="s">
        <v>3541</v>
      </c>
      <c r="E112" s="267" t="s">
        <v>3275</v>
      </c>
      <c r="F112" s="267" t="s">
        <v>3276</v>
      </c>
      <c r="G112" s="267" t="s">
        <v>3275</v>
      </c>
      <c r="H112" s="267" t="s">
        <v>3277</v>
      </c>
      <c r="I112" s="267" t="s">
        <v>3544</v>
      </c>
      <c r="J112" s="267" t="s">
        <v>3545</v>
      </c>
      <c r="K112" s="268">
        <v>3220003.25</v>
      </c>
      <c r="L112" s="268">
        <v>1610001.63</v>
      </c>
      <c r="M112" s="269">
        <v>1610001.62</v>
      </c>
      <c r="N112" s="268">
        <v>0</v>
      </c>
      <c r="O112" s="268">
        <v>0</v>
      </c>
      <c r="P112" s="269">
        <v>0</v>
      </c>
      <c r="Q112" s="270">
        <v>0</v>
      </c>
      <c r="R112" s="270">
        <v>0</v>
      </c>
      <c r="S112" s="270">
        <v>0</v>
      </c>
      <c r="T112" s="268">
        <v>3220003.25</v>
      </c>
      <c r="U112" s="268">
        <v>1610001.63</v>
      </c>
      <c r="V112" s="269">
        <v>1610001.62</v>
      </c>
      <c r="W112" s="269" cm="1">
        <f t="array" ref="W112">IF(Z112=756,V112*INDEX('09.30.22 ERC'!$I$676:$I$679,MATCH($A$1,'09.30.22 ERC'!$D$676:$D$679,0),),V112)</f>
        <v>1610001.62</v>
      </c>
      <c r="X112" s="271">
        <f t="shared" si="2"/>
        <v>141209</v>
      </c>
      <c r="Y112" s="106" t="s">
        <v>476</v>
      </c>
      <c r="Z112" s="106">
        <v>151</v>
      </c>
      <c r="AA112" s="273" t="b">
        <f t="shared" si="3"/>
        <v>1</v>
      </c>
    </row>
    <row r="113" spans="1:27">
      <c r="A113" s="267" t="s">
        <v>3271</v>
      </c>
      <c r="B113" s="267" t="s">
        <v>3300</v>
      </c>
      <c r="C113" s="267" t="s">
        <v>3301</v>
      </c>
      <c r="D113" s="267" t="s">
        <v>3541</v>
      </c>
      <c r="E113" s="267" t="s">
        <v>3275</v>
      </c>
      <c r="F113" s="267" t="s">
        <v>3276</v>
      </c>
      <c r="G113" s="267" t="s">
        <v>3275</v>
      </c>
      <c r="H113" s="267" t="s">
        <v>3277</v>
      </c>
      <c r="I113" s="267" t="s">
        <v>3546</v>
      </c>
      <c r="J113" s="267" t="s">
        <v>3547</v>
      </c>
      <c r="K113" s="268">
        <v>291499.96000000002</v>
      </c>
      <c r="L113" s="268">
        <v>291499.96000000002</v>
      </c>
      <c r="M113" s="269">
        <v>0</v>
      </c>
      <c r="N113" s="268">
        <v>0</v>
      </c>
      <c r="O113" s="268">
        <v>0</v>
      </c>
      <c r="P113" s="269">
        <v>0</v>
      </c>
      <c r="Q113" s="270">
        <v>0</v>
      </c>
      <c r="R113" s="270">
        <v>0</v>
      </c>
      <c r="S113" s="270">
        <v>0</v>
      </c>
      <c r="T113" s="268">
        <v>291499.96000000002</v>
      </c>
      <c r="U113" s="268">
        <v>291499.96000000002</v>
      </c>
      <c r="V113" s="269">
        <v>0</v>
      </c>
      <c r="W113" s="269" cm="1">
        <f t="array" ref="W113">IF(Z113=756,V113*INDEX('09.30.22 ERC'!$I$676:$I$679,MATCH($A$1,'09.30.22 ERC'!$D$676:$D$679,0),),V113)</f>
        <v>0</v>
      </c>
      <c r="X113" s="271">
        <f t="shared" si="2"/>
        <v>141209</v>
      </c>
      <c r="Y113" s="106" t="s">
        <v>476</v>
      </c>
      <c r="Z113" s="106">
        <v>150</v>
      </c>
      <c r="AA113" s="273" t="b">
        <f t="shared" si="3"/>
        <v>1</v>
      </c>
    </row>
    <row r="114" spans="1:27">
      <c r="A114" s="267" t="s">
        <v>3271</v>
      </c>
      <c r="B114" s="267" t="s">
        <v>3304</v>
      </c>
      <c r="C114" s="267" t="s">
        <v>3301</v>
      </c>
      <c r="D114" s="267" t="s">
        <v>3541</v>
      </c>
      <c r="E114" s="267" t="s">
        <v>3275</v>
      </c>
      <c r="F114" s="267" t="s">
        <v>3276</v>
      </c>
      <c r="G114" s="267" t="s">
        <v>3275</v>
      </c>
      <c r="H114" s="267" t="s">
        <v>3277</v>
      </c>
      <c r="I114" s="267" t="s">
        <v>3548</v>
      </c>
      <c r="J114" s="267" t="s">
        <v>3549</v>
      </c>
      <c r="K114" s="268">
        <v>3191648.58</v>
      </c>
      <c r="L114" s="268">
        <v>3191648.58</v>
      </c>
      <c r="M114" s="269">
        <v>0</v>
      </c>
      <c r="N114" s="268">
        <v>0</v>
      </c>
      <c r="O114" s="268">
        <v>0</v>
      </c>
      <c r="P114" s="269">
        <v>0</v>
      </c>
      <c r="Q114" s="270">
        <v>0</v>
      </c>
      <c r="R114" s="270">
        <v>0</v>
      </c>
      <c r="S114" s="270">
        <v>0</v>
      </c>
      <c r="T114" s="268">
        <v>3191648.58</v>
      </c>
      <c r="U114" s="268">
        <v>3191648.58</v>
      </c>
      <c r="V114" s="269">
        <v>0</v>
      </c>
      <c r="W114" s="269" cm="1">
        <f t="array" ref="W114">IF(Z114=756,V114*INDEX('09.30.22 ERC'!$I$676:$I$679,MATCH($A$1,'09.30.22 ERC'!$D$676:$D$679,0),),V114)</f>
        <v>0</v>
      </c>
      <c r="X114" s="271">
        <f t="shared" si="2"/>
        <v>141209</v>
      </c>
      <c r="Y114" s="106" t="s">
        <v>476</v>
      </c>
      <c r="Z114" s="106">
        <v>151</v>
      </c>
      <c r="AA114" s="273" t="b">
        <f t="shared" si="3"/>
        <v>1</v>
      </c>
    </row>
    <row r="115" spans="1:27">
      <c r="A115" s="267" t="s">
        <v>3271</v>
      </c>
      <c r="B115" s="267" t="s">
        <v>3280</v>
      </c>
      <c r="C115" s="267" t="s">
        <v>3281</v>
      </c>
      <c r="D115" s="267" t="s">
        <v>3550</v>
      </c>
      <c r="E115" s="267" t="s">
        <v>3275</v>
      </c>
      <c r="F115" s="267" t="s">
        <v>3276</v>
      </c>
      <c r="G115" s="267" t="s">
        <v>3275</v>
      </c>
      <c r="H115" s="267" t="s">
        <v>3277</v>
      </c>
      <c r="I115" s="267" t="s">
        <v>3551</v>
      </c>
      <c r="J115" s="267" t="s">
        <v>3552</v>
      </c>
      <c r="K115" s="268">
        <v>800.01</v>
      </c>
      <c r="L115" s="268">
        <v>400.01</v>
      </c>
      <c r="M115" s="269">
        <v>400</v>
      </c>
      <c r="N115" s="268">
        <v>0</v>
      </c>
      <c r="O115" s="268">
        <v>0</v>
      </c>
      <c r="P115" s="269">
        <v>0</v>
      </c>
      <c r="Q115" s="270">
        <v>0</v>
      </c>
      <c r="R115" s="270">
        <v>0</v>
      </c>
      <c r="S115" s="270">
        <v>0</v>
      </c>
      <c r="T115" s="268">
        <v>800.01</v>
      </c>
      <c r="U115" s="268">
        <v>400.01</v>
      </c>
      <c r="V115" s="269">
        <v>400</v>
      </c>
      <c r="W115" s="269" cm="1">
        <f t="array" ref="W115">IF(Z115=756,V115*INDEX('09.30.22 ERC'!$I$676:$I$679,MATCH($A$1,'09.30.22 ERC'!$D$676:$D$679,0),),V115)</f>
        <v>400</v>
      </c>
      <c r="X115" s="271">
        <f t="shared" si="2"/>
        <v>141210</v>
      </c>
      <c r="Y115" s="106" t="s">
        <v>476</v>
      </c>
      <c r="Z115" s="106">
        <v>150</v>
      </c>
      <c r="AA115" s="273" t="b">
        <f t="shared" si="3"/>
        <v>1</v>
      </c>
    </row>
    <row r="116" spans="1:27">
      <c r="A116" s="267" t="s">
        <v>3271</v>
      </c>
      <c r="B116" s="267" t="s">
        <v>3300</v>
      </c>
      <c r="C116" s="267" t="s">
        <v>3301</v>
      </c>
      <c r="D116" s="267" t="s">
        <v>3550</v>
      </c>
      <c r="E116" s="267" t="s">
        <v>3275</v>
      </c>
      <c r="F116" s="267" t="s">
        <v>3276</v>
      </c>
      <c r="G116" s="267" t="s">
        <v>3275</v>
      </c>
      <c r="H116" s="267" t="s">
        <v>3277</v>
      </c>
      <c r="I116" s="267" t="s">
        <v>3553</v>
      </c>
      <c r="J116" s="267" t="s">
        <v>3554</v>
      </c>
      <c r="K116" s="268">
        <v>400</v>
      </c>
      <c r="L116" s="268">
        <v>400</v>
      </c>
      <c r="M116" s="269">
        <v>0</v>
      </c>
      <c r="N116" s="268">
        <v>0</v>
      </c>
      <c r="O116" s="268">
        <v>0</v>
      </c>
      <c r="P116" s="269">
        <v>0</v>
      </c>
      <c r="Q116" s="270">
        <v>0</v>
      </c>
      <c r="R116" s="270">
        <v>0</v>
      </c>
      <c r="S116" s="270">
        <v>0</v>
      </c>
      <c r="T116" s="268">
        <v>400</v>
      </c>
      <c r="U116" s="268">
        <v>400</v>
      </c>
      <c r="V116" s="269">
        <v>0</v>
      </c>
      <c r="W116" s="269" cm="1">
        <f t="array" ref="W116">IF(Z116=756,V116*INDEX('09.30.22 ERC'!$I$676:$I$679,MATCH($A$1,'09.30.22 ERC'!$D$676:$D$679,0),),V116)</f>
        <v>0</v>
      </c>
      <c r="X116" s="271">
        <f t="shared" si="2"/>
        <v>141210</v>
      </c>
      <c r="Y116" s="106" t="s">
        <v>476</v>
      </c>
      <c r="Z116" s="106">
        <v>150</v>
      </c>
      <c r="AA116" s="273" t="b">
        <f t="shared" si="3"/>
        <v>1</v>
      </c>
    </row>
    <row r="117" spans="1:27">
      <c r="A117" s="267" t="s">
        <v>3271</v>
      </c>
      <c r="B117" s="267" t="s">
        <v>3388</v>
      </c>
      <c r="C117" s="267" t="s">
        <v>3389</v>
      </c>
      <c r="D117" s="267" t="s">
        <v>3555</v>
      </c>
      <c r="E117" s="267" t="s">
        <v>3275</v>
      </c>
      <c r="F117" s="267" t="s">
        <v>3276</v>
      </c>
      <c r="G117" s="267" t="s">
        <v>3275</v>
      </c>
      <c r="H117" s="267" t="s">
        <v>3277</v>
      </c>
      <c r="I117" s="267" t="s">
        <v>3556</v>
      </c>
      <c r="J117" s="267" t="s">
        <v>3557</v>
      </c>
      <c r="K117" s="268">
        <v>21265.06</v>
      </c>
      <c r="L117" s="268">
        <v>21783.72</v>
      </c>
      <c r="M117" s="269">
        <v>-518.65999999999985</v>
      </c>
      <c r="N117" s="268">
        <v>1555.98</v>
      </c>
      <c r="O117" s="268">
        <v>1555.98</v>
      </c>
      <c r="P117" s="269">
        <v>0</v>
      </c>
      <c r="Q117" s="270">
        <v>7779.8999999999978</v>
      </c>
      <c r="R117" s="270">
        <v>7779.8999999999978</v>
      </c>
      <c r="S117" s="270">
        <v>0</v>
      </c>
      <c r="T117" s="268">
        <v>29044.959999999999</v>
      </c>
      <c r="U117" s="268">
        <v>29563.62</v>
      </c>
      <c r="V117" s="269">
        <v>-518.65999999999985</v>
      </c>
      <c r="W117" s="269" cm="1">
        <f t="array" ref="W117">IF(Z117=756,V117*INDEX('09.30.22 ERC'!$I$676:$I$679,MATCH($A$1,'09.30.22 ERC'!$D$676:$D$679,0),),V117)</f>
        <v>-518.65999999999985</v>
      </c>
      <c r="X117" s="271">
        <f t="shared" si="2"/>
        <v>141220</v>
      </c>
      <c r="Y117" s="106" t="s">
        <v>476</v>
      </c>
      <c r="Z117" s="106">
        <v>756</v>
      </c>
      <c r="AA117" s="273" t="b">
        <f t="shared" si="3"/>
        <v>1</v>
      </c>
    </row>
    <row r="118" spans="1:27">
      <c r="A118" s="267" t="s">
        <v>3271</v>
      </c>
      <c r="B118" s="267" t="s">
        <v>3388</v>
      </c>
      <c r="C118" s="267" t="s">
        <v>3392</v>
      </c>
      <c r="D118" s="267" t="s">
        <v>3555</v>
      </c>
      <c r="E118" s="267" t="s">
        <v>3275</v>
      </c>
      <c r="F118" s="267" t="s">
        <v>3276</v>
      </c>
      <c r="G118" s="267" t="s">
        <v>3275</v>
      </c>
      <c r="H118" s="267" t="s">
        <v>3277</v>
      </c>
      <c r="I118" s="267" t="s">
        <v>3558</v>
      </c>
      <c r="J118" s="267" t="s">
        <v>3559</v>
      </c>
      <c r="K118" s="268">
        <v>1055.99</v>
      </c>
      <c r="L118" s="268">
        <v>537.33000000000004</v>
      </c>
      <c r="M118" s="269">
        <v>518.66</v>
      </c>
      <c r="N118" s="268">
        <v>0</v>
      </c>
      <c r="O118" s="268">
        <v>0</v>
      </c>
      <c r="P118" s="269">
        <v>0</v>
      </c>
      <c r="Q118" s="270">
        <v>0</v>
      </c>
      <c r="R118" s="270">
        <v>0</v>
      </c>
      <c r="S118" s="270">
        <v>0</v>
      </c>
      <c r="T118" s="268">
        <v>1055.99</v>
      </c>
      <c r="U118" s="268">
        <v>537.33000000000004</v>
      </c>
      <c r="V118" s="269">
        <v>518.66</v>
      </c>
      <c r="W118" s="269" cm="1">
        <f t="array" ref="W118">IF(Z118=756,V118*INDEX('09.30.22 ERC'!$I$676:$I$679,MATCH($A$1,'09.30.22 ERC'!$D$676:$D$679,0),),V118)</f>
        <v>518.66</v>
      </c>
      <c r="X118" s="271">
        <f t="shared" si="2"/>
        <v>141220</v>
      </c>
      <c r="Y118" s="106" t="s">
        <v>476</v>
      </c>
      <c r="Z118" s="106">
        <v>756</v>
      </c>
      <c r="AA118" s="273" t="b">
        <f t="shared" si="3"/>
        <v>1</v>
      </c>
    </row>
    <row r="119" spans="1:27">
      <c r="A119" s="267" t="s">
        <v>3271</v>
      </c>
      <c r="B119" s="267" t="s">
        <v>3272</v>
      </c>
      <c r="C119" s="267" t="s">
        <v>3273</v>
      </c>
      <c r="D119" s="267" t="s">
        <v>3555</v>
      </c>
      <c r="E119" s="267" t="s">
        <v>3275</v>
      </c>
      <c r="F119" s="267" t="s">
        <v>3276</v>
      </c>
      <c r="G119" s="267" t="s">
        <v>3275</v>
      </c>
      <c r="H119" s="267" t="s">
        <v>3277</v>
      </c>
      <c r="I119" s="267" t="s">
        <v>3560</v>
      </c>
      <c r="J119" s="267" t="s">
        <v>3561</v>
      </c>
      <c r="K119" s="268">
        <v>11176.04</v>
      </c>
      <c r="L119" s="268">
        <v>5720.16</v>
      </c>
      <c r="M119" s="269">
        <v>5455.880000000001</v>
      </c>
      <c r="N119" s="268">
        <v>0</v>
      </c>
      <c r="O119" s="268">
        <v>0</v>
      </c>
      <c r="P119" s="269">
        <v>0</v>
      </c>
      <c r="Q119" s="270">
        <v>0</v>
      </c>
      <c r="R119" s="270">
        <v>0</v>
      </c>
      <c r="S119" s="270">
        <v>0</v>
      </c>
      <c r="T119" s="268">
        <v>11176.04</v>
      </c>
      <c r="U119" s="268">
        <v>5720.16</v>
      </c>
      <c r="V119" s="269">
        <v>5455.880000000001</v>
      </c>
      <c r="W119" s="269" cm="1">
        <f t="array" ref="W119">IF(Z119=756,V119*INDEX('09.30.22 ERC'!$I$676:$I$679,MATCH($A$1,'09.30.22 ERC'!$D$676:$D$679,0),),V119)</f>
        <v>5455.880000000001</v>
      </c>
      <c r="X119" s="271">
        <f t="shared" si="2"/>
        <v>141220</v>
      </c>
      <c r="Y119" s="106" t="s">
        <v>476</v>
      </c>
      <c r="Z119" s="106">
        <v>150</v>
      </c>
      <c r="AA119" s="273" t="b">
        <f t="shared" si="3"/>
        <v>1</v>
      </c>
    </row>
    <row r="120" spans="1:27">
      <c r="A120" s="267" t="s">
        <v>3271</v>
      </c>
      <c r="B120" s="267" t="s">
        <v>3272</v>
      </c>
      <c r="C120" s="267" t="s">
        <v>3402</v>
      </c>
      <c r="D120" s="267" t="s">
        <v>3555</v>
      </c>
      <c r="E120" s="267" t="s">
        <v>3275</v>
      </c>
      <c r="F120" s="267" t="s">
        <v>3276</v>
      </c>
      <c r="G120" s="267" t="s">
        <v>3275</v>
      </c>
      <c r="H120" s="267" t="s">
        <v>3277</v>
      </c>
      <c r="I120" s="267" t="s">
        <v>3562</v>
      </c>
      <c r="J120" s="267" t="s">
        <v>3563</v>
      </c>
      <c r="K120" s="268">
        <v>1383092.59</v>
      </c>
      <c r="L120" s="268">
        <v>1346844</v>
      </c>
      <c r="M120" s="269">
        <v>36248.590000000084</v>
      </c>
      <c r="N120" s="268">
        <v>107825.23</v>
      </c>
      <c r="O120" s="268">
        <v>107849.52</v>
      </c>
      <c r="P120" s="269">
        <v>-24.290000000008149</v>
      </c>
      <c r="Q120" s="270">
        <v>539380.68999999994</v>
      </c>
      <c r="R120" s="270">
        <v>540043.42999999993</v>
      </c>
      <c r="S120" s="270">
        <v>-662.73999999999069</v>
      </c>
      <c r="T120" s="268">
        <v>1922473.28</v>
      </c>
      <c r="U120" s="268">
        <v>1886887.43</v>
      </c>
      <c r="V120" s="269">
        <v>35585.850000000093</v>
      </c>
      <c r="W120" s="269" cm="1">
        <f t="array" ref="W120">IF(Z120=756,V120*INDEX('09.30.22 ERC'!$I$676:$I$679,MATCH($A$1,'09.30.22 ERC'!$D$676:$D$679,0),),V120)</f>
        <v>35585.850000000093</v>
      </c>
      <c r="X120" s="271">
        <f t="shared" si="2"/>
        <v>141220</v>
      </c>
      <c r="Y120" s="106" t="s">
        <v>476</v>
      </c>
      <c r="Z120" s="106">
        <v>150</v>
      </c>
      <c r="AA120" s="273" t="b">
        <f t="shared" si="3"/>
        <v>1</v>
      </c>
    </row>
    <row r="121" spans="1:27">
      <c r="A121" s="267" t="s">
        <v>3271</v>
      </c>
      <c r="B121" s="267" t="s">
        <v>3280</v>
      </c>
      <c r="C121" s="267" t="s">
        <v>3430</v>
      </c>
      <c r="D121" s="267" t="s">
        <v>3555</v>
      </c>
      <c r="E121" s="267" t="s">
        <v>3275</v>
      </c>
      <c r="F121" s="267" t="s">
        <v>3276</v>
      </c>
      <c r="G121" s="267" t="s">
        <v>3275</v>
      </c>
      <c r="H121" s="267" t="s">
        <v>3277</v>
      </c>
      <c r="I121" s="267" t="s">
        <v>3564</v>
      </c>
      <c r="J121" s="267" t="s">
        <v>3565</v>
      </c>
      <c r="K121" s="268">
        <v>1365155.18</v>
      </c>
      <c r="L121" s="268">
        <v>1329369.4099999999</v>
      </c>
      <c r="M121" s="269">
        <v>35785.770000000019</v>
      </c>
      <c r="N121" s="268">
        <v>106649.2</v>
      </c>
      <c r="O121" s="268">
        <v>106662.13</v>
      </c>
      <c r="P121" s="269">
        <v>-12.930000000007567</v>
      </c>
      <c r="Q121" s="270">
        <v>533298.90000000014</v>
      </c>
      <c r="R121" s="270">
        <v>533886.95000000019</v>
      </c>
      <c r="S121" s="270">
        <v>-588.05000000004657</v>
      </c>
      <c r="T121" s="268">
        <v>1898454.08</v>
      </c>
      <c r="U121" s="268">
        <v>1863256.36</v>
      </c>
      <c r="V121" s="269">
        <v>35197.719999999972</v>
      </c>
      <c r="W121" s="269" cm="1">
        <f t="array" ref="W121">IF(Z121=756,V121*INDEX('09.30.22 ERC'!$I$676:$I$679,MATCH($A$1,'09.30.22 ERC'!$D$676:$D$679,0),),V121)</f>
        <v>35197.719999999972</v>
      </c>
      <c r="X121" s="271">
        <f t="shared" si="2"/>
        <v>141220</v>
      </c>
      <c r="Y121" s="106" t="s">
        <v>476</v>
      </c>
      <c r="Z121" s="106">
        <v>150</v>
      </c>
      <c r="AA121" s="273" t="b">
        <f t="shared" si="3"/>
        <v>1</v>
      </c>
    </row>
    <row r="122" spans="1:27">
      <c r="A122" s="267" t="s">
        <v>3271</v>
      </c>
      <c r="B122" s="267" t="s">
        <v>3284</v>
      </c>
      <c r="C122" s="267" t="s">
        <v>3273</v>
      </c>
      <c r="D122" s="267" t="s">
        <v>3555</v>
      </c>
      <c r="E122" s="267" t="s">
        <v>3275</v>
      </c>
      <c r="F122" s="267" t="s">
        <v>3276</v>
      </c>
      <c r="G122" s="267" t="s">
        <v>3275</v>
      </c>
      <c r="H122" s="267" t="s">
        <v>3277</v>
      </c>
      <c r="I122" s="267" t="s">
        <v>3566</v>
      </c>
      <c r="J122" s="267" t="s">
        <v>3567</v>
      </c>
      <c r="K122" s="268">
        <v>862.01</v>
      </c>
      <c r="L122" s="268">
        <v>431.01</v>
      </c>
      <c r="M122" s="269">
        <v>431</v>
      </c>
      <c r="N122" s="268">
        <v>0</v>
      </c>
      <c r="O122" s="268">
        <v>0</v>
      </c>
      <c r="P122" s="269">
        <v>0</v>
      </c>
      <c r="Q122" s="270">
        <v>0</v>
      </c>
      <c r="R122" s="270">
        <v>0</v>
      </c>
      <c r="S122" s="270">
        <v>0</v>
      </c>
      <c r="T122" s="268">
        <v>862.01</v>
      </c>
      <c r="U122" s="268">
        <v>431.01</v>
      </c>
      <c r="V122" s="269">
        <v>431</v>
      </c>
      <c r="W122" s="269" cm="1">
        <f t="array" ref="W122">IF(Z122=756,V122*INDEX('09.30.22 ERC'!$I$676:$I$679,MATCH($A$1,'09.30.22 ERC'!$D$676:$D$679,0),),V122)</f>
        <v>431</v>
      </c>
      <c r="X122" s="271">
        <f t="shared" si="2"/>
        <v>141220</v>
      </c>
      <c r="Y122" s="106" t="s">
        <v>476</v>
      </c>
      <c r="Z122" s="106">
        <v>151</v>
      </c>
      <c r="AA122" s="273" t="b">
        <f t="shared" si="3"/>
        <v>1</v>
      </c>
    </row>
    <row r="123" spans="1:27">
      <c r="A123" s="267" t="s">
        <v>3271</v>
      </c>
      <c r="B123" s="267" t="s">
        <v>3284</v>
      </c>
      <c r="C123" s="267" t="s">
        <v>3402</v>
      </c>
      <c r="D123" s="267" t="s">
        <v>3555</v>
      </c>
      <c r="E123" s="267" t="s">
        <v>3275</v>
      </c>
      <c r="F123" s="267" t="s">
        <v>3276</v>
      </c>
      <c r="G123" s="267" t="s">
        <v>3275</v>
      </c>
      <c r="H123" s="267" t="s">
        <v>3277</v>
      </c>
      <c r="I123" s="267" t="s">
        <v>3568</v>
      </c>
      <c r="J123" s="267" t="s">
        <v>3569</v>
      </c>
      <c r="K123" s="268">
        <v>96754.63</v>
      </c>
      <c r="L123" s="268">
        <v>93899.85</v>
      </c>
      <c r="M123" s="269">
        <v>2854.7799999999988</v>
      </c>
      <c r="N123" s="268">
        <v>9162.9500000000007</v>
      </c>
      <c r="O123" s="268">
        <v>9184.99</v>
      </c>
      <c r="P123" s="269">
        <v>-22.039999999999054</v>
      </c>
      <c r="Q123" s="270">
        <v>44495.429999999993</v>
      </c>
      <c r="R123" s="270">
        <v>44326.139999999985</v>
      </c>
      <c r="S123" s="270">
        <v>169.29000000000815</v>
      </c>
      <c r="T123" s="268">
        <v>141250.06</v>
      </c>
      <c r="U123" s="268">
        <v>138225.99</v>
      </c>
      <c r="V123" s="269">
        <v>3024.070000000007</v>
      </c>
      <c r="W123" s="269" cm="1">
        <f t="array" ref="W123">IF(Z123=756,V123*INDEX('09.30.22 ERC'!$I$676:$I$679,MATCH($A$1,'09.30.22 ERC'!$D$676:$D$679,0),),V123)</f>
        <v>3024.070000000007</v>
      </c>
      <c r="X123" s="271">
        <f t="shared" si="2"/>
        <v>141220</v>
      </c>
      <c r="Y123" s="106" t="s">
        <v>476</v>
      </c>
      <c r="Z123" s="106">
        <v>151</v>
      </c>
      <c r="AA123" s="273" t="b">
        <f t="shared" si="3"/>
        <v>1</v>
      </c>
    </row>
    <row r="124" spans="1:27">
      <c r="A124" s="267" t="s">
        <v>3271</v>
      </c>
      <c r="B124" s="267" t="s">
        <v>3287</v>
      </c>
      <c r="C124" s="267" t="s">
        <v>3430</v>
      </c>
      <c r="D124" s="267" t="s">
        <v>3555</v>
      </c>
      <c r="E124" s="267" t="s">
        <v>3275</v>
      </c>
      <c r="F124" s="267" t="s">
        <v>3276</v>
      </c>
      <c r="G124" s="267" t="s">
        <v>3275</v>
      </c>
      <c r="H124" s="267" t="s">
        <v>3277</v>
      </c>
      <c r="I124" s="267" t="s">
        <v>3570</v>
      </c>
      <c r="J124" s="267" t="s">
        <v>3571</v>
      </c>
      <c r="K124" s="268">
        <v>113644.4</v>
      </c>
      <c r="L124" s="268">
        <v>109974.61</v>
      </c>
      <c r="M124" s="269">
        <v>3669.7899999999936</v>
      </c>
      <c r="N124" s="268">
        <v>11750.22</v>
      </c>
      <c r="O124" s="268">
        <v>11763.96</v>
      </c>
      <c r="P124" s="269">
        <v>-13.739999999999782</v>
      </c>
      <c r="Q124" s="270">
        <v>53138.44</v>
      </c>
      <c r="R124" s="270">
        <v>52930.270000000004</v>
      </c>
      <c r="S124" s="270">
        <v>208.16999999999825</v>
      </c>
      <c r="T124" s="268">
        <v>166782.84</v>
      </c>
      <c r="U124" s="268">
        <v>162904.88</v>
      </c>
      <c r="V124" s="269">
        <v>3877.9599999999919</v>
      </c>
      <c r="W124" s="269" cm="1">
        <f t="array" ref="W124">IF(Z124=756,V124*INDEX('09.30.22 ERC'!$I$676:$I$679,MATCH($A$1,'09.30.22 ERC'!$D$676:$D$679,0),),V124)</f>
        <v>3877.9599999999919</v>
      </c>
      <c r="X124" s="271">
        <f t="shared" si="2"/>
        <v>141220</v>
      </c>
      <c r="Y124" s="106" t="s">
        <v>476</v>
      </c>
      <c r="Z124" s="106">
        <v>151</v>
      </c>
      <c r="AA124" s="273" t="b">
        <f t="shared" si="3"/>
        <v>1</v>
      </c>
    </row>
    <row r="125" spans="1:27">
      <c r="A125" s="267" t="s">
        <v>3271</v>
      </c>
      <c r="B125" s="267" t="s">
        <v>3294</v>
      </c>
      <c r="C125" s="267" t="s">
        <v>3402</v>
      </c>
      <c r="D125" s="267" t="s">
        <v>3555</v>
      </c>
      <c r="E125" s="267" t="s">
        <v>3275</v>
      </c>
      <c r="F125" s="267" t="s">
        <v>3276</v>
      </c>
      <c r="G125" s="267" t="s">
        <v>3275</v>
      </c>
      <c r="H125" s="267" t="s">
        <v>3277</v>
      </c>
      <c r="I125" s="267" t="s">
        <v>3572</v>
      </c>
      <c r="J125" s="267" t="s">
        <v>3573</v>
      </c>
      <c r="K125" s="268">
        <v>1464769.1</v>
      </c>
      <c r="L125" s="268">
        <v>1443963.86</v>
      </c>
      <c r="M125" s="269">
        <v>20805.239999999991</v>
      </c>
      <c r="N125" s="268">
        <v>62165</v>
      </c>
      <c r="O125" s="268">
        <v>62196.76</v>
      </c>
      <c r="P125" s="269">
        <v>-31.760000000002037</v>
      </c>
      <c r="Q125" s="270">
        <v>310697.20999999996</v>
      </c>
      <c r="R125" s="270">
        <v>310985.96999999997</v>
      </c>
      <c r="S125" s="270">
        <v>-288.76000000000931</v>
      </c>
      <c r="T125" s="268">
        <v>1775466.31</v>
      </c>
      <c r="U125" s="268">
        <v>1754949.83</v>
      </c>
      <c r="V125" s="269">
        <v>20516.479999999981</v>
      </c>
      <c r="W125" s="269" cm="1">
        <f t="array" ref="W125">IF(Z125=756,V125*INDEX('09.30.22 ERC'!$I$676:$I$679,MATCH($A$1,'09.30.22 ERC'!$D$676:$D$679,0),),V125)</f>
        <v>20516.479999999981</v>
      </c>
      <c r="X125" s="271">
        <f t="shared" si="2"/>
        <v>141220</v>
      </c>
      <c r="Y125" s="106" t="s">
        <v>476</v>
      </c>
      <c r="Z125" s="106">
        <v>152</v>
      </c>
      <c r="AA125" s="273" t="b">
        <f t="shared" si="3"/>
        <v>1</v>
      </c>
    </row>
    <row r="126" spans="1:27">
      <c r="A126" s="267" t="s">
        <v>3271</v>
      </c>
      <c r="B126" s="267" t="s">
        <v>3300</v>
      </c>
      <c r="C126" s="267" t="s">
        <v>3405</v>
      </c>
      <c r="D126" s="267" t="s">
        <v>3555</v>
      </c>
      <c r="E126" s="267" t="s">
        <v>3275</v>
      </c>
      <c r="F126" s="267" t="s">
        <v>3276</v>
      </c>
      <c r="G126" s="267" t="s">
        <v>3275</v>
      </c>
      <c r="H126" s="267" t="s">
        <v>3277</v>
      </c>
      <c r="I126" s="267" t="s">
        <v>3574</v>
      </c>
      <c r="J126" s="267" t="s">
        <v>3575</v>
      </c>
      <c r="K126" s="268">
        <v>2336917.0499999998</v>
      </c>
      <c r="L126" s="268">
        <v>2336917.0499999998</v>
      </c>
      <c r="M126" s="269">
        <v>0</v>
      </c>
      <c r="N126" s="268">
        <v>0</v>
      </c>
      <c r="O126" s="268">
        <v>0</v>
      </c>
      <c r="P126" s="269">
        <v>0</v>
      </c>
      <c r="Q126" s="270">
        <v>0</v>
      </c>
      <c r="R126" s="270">
        <v>0</v>
      </c>
      <c r="S126" s="270">
        <v>0</v>
      </c>
      <c r="T126" s="268">
        <v>2336917.0499999998</v>
      </c>
      <c r="U126" s="268">
        <v>2336917.0499999998</v>
      </c>
      <c r="V126" s="269">
        <v>0</v>
      </c>
      <c r="W126" s="269" cm="1">
        <f t="array" ref="W126">IF(Z126=756,V126*INDEX('09.30.22 ERC'!$I$676:$I$679,MATCH($A$1,'09.30.22 ERC'!$D$676:$D$679,0),),V126)</f>
        <v>0</v>
      </c>
      <c r="X126" s="271">
        <f t="shared" si="2"/>
        <v>141220</v>
      </c>
      <c r="Y126" s="106" t="s">
        <v>476</v>
      </c>
      <c r="Z126" s="106">
        <v>150</v>
      </c>
      <c r="AA126" s="273" t="b">
        <f t="shared" si="3"/>
        <v>1</v>
      </c>
    </row>
    <row r="127" spans="1:27">
      <c r="A127" s="267" t="s">
        <v>3271</v>
      </c>
      <c r="B127" s="267" t="s">
        <v>3300</v>
      </c>
      <c r="C127" s="267" t="s">
        <v>3301</v>
      </c>
      <c r="D127" s="267" t="s">
        <v>3555</v>
      </c>
      <c r="E127" s="267" t="s">
        <v>3275</v>
      </c>
      <c r="F127" s="267" t="s">
        <v>3276</v>
      </c>
      <c r="G127" s="267" t="s">
        <v>3275</v>
      </c>
      <c r="H127" s="267" t="s">
        <v>3277</v>
      </c>
      <c r="I127" s="267" t="s">
        <v>3576</v>
      </c>
      <c r="J127" s="267" t="s">
        <v>3577</v>
      </c>
      <c r="K127" s="268">
        <v>5460.15</v>
      </c>
      <c r="L127" s="268">
        <v>5460.15</v>
      </c>
      <c r="M127" s="269">
        <v>0</v>
      </c>
      <c r="N127" s="268">
        <v>0</v>
      </c>
      <c r="O127" s="268">
        <v>0</v>
      </c>
      <c r="P127" s="269">
        <v>0</v>
      </c>
      <c r="Q127" s="270">
        <v>0</v>
      </c>
      <c r="R127" s="270">
        <v>0</v>
      </c>
      <c r="S127" s="270">
        <v>0</v>
      </c>
      <c r="T127" s="268">
        <v>5460.15</v>
      </c>
      <c r="U127" s="268">
        <v>5460.15</v>
      </c>
      <c r="V127" s="269">
        <v>0</v>
      </c>
      <c r="W127" s="269" cm="1">
        <f t="array" ref="W127">IF(Z127=756,V127*INDEX('09.30.22 ERC'!$I$676:$I$679,MATCH($A$1,'09.30.22 ERC'!$D$676:$D$679,0),),V127)</f>
        <v>0</v>
      </c>
      <c r="X127" s="271">
        <f t="shared" si="2"/>
        <v>141220</v>
      </c>
      <c r="Y127" s="106" t="s">
        <v>476</v>
      </c>
      <c r="Z127" s="106">
        <v>150</v>
      </c>
      <c r="AA127" s="273" t="b">
        <f t="shared" si="3"/>
        <v>1</v>
      </c>
    </row>
    <row r="128" spans="1:27">
      <c r="A128" s="267" t="s">
        <v>3271</v>
      </c>
      <c r="B128" s="267" t="s">
        <v>3304</v>
      </c>
      <c r="C128" s="267" t="s">
        <v>3405</v>
      </c>
      <c r="D128" s="267" t="s">
        <v>3555</v>
      </c>
      <c r="E128" s="267" t="s">
        <v>3275</v>
      </c>
      <c r="F128" s="267" t="s">
        <v>3276</v>
      </c>
      <c r="G128" s="267" t="s">
        <v>3275</v>
      </c>
      <c r="H128" s="267" t="s">
        <v>3277</v>
      </c>
      <c r="I128" s="267" t="s">
        <v>3578</v>
      </c>
      <c r="J128" s="267" t="s">
        <v>3579</v>
      </c>
      <c r="K128" s="268">
        <v>151695.67999999999</v>
      </c>
      <c r="L128" s="268">
        <v>151695.67999999999</v>
      </c>
      <c r="M128" s="269">
        <v>0</v>
      </c>
      <c r="N128" s="268">
        <v>0</v>
      </c>
      <c r="O128" s="268">
        <v>0</v>
      </c>
      <c r="P128" s="269">
        <v>0</v>
      </c>
      <c r="Q128" s="270">
        <v>0</v>
      </c>
      <c r="R128" s="270">
        <v>0</v>
      </c>
      <c r="S128" s="270">
        <v>0</v>
      </c>
      <c r="T128" s="268">
        <v>151695.67999999999</v>
      </c>
      <c r="U128" s="268">
        <v>151695.67999999999</v>
      </c>
      <c r="V128" s="269">
        <v>0</v>
      </c>
      <c r="W128" s="269" cm="1">
        <f t="array" ref="W128">IF(Z128=756,V128*INDEX('09.30.22 ERC'!$I$676:$I$679,MATCH($A$1,'09.30.22 ERC'!$D$676:$D$679,0),),V128)</f>
        <v>0</v>
      </c>
      <c r="X128" s="271">
        <f t="shared" si="2"/>
        <v>141220</v>
      </c>
      <c r="Y128" s="106" t="s">
        <v>476</v>
      </c>
      <c r="Z128" s="106">
        <v>151</v>
      </c>
      <c r="AA128" s="273" t="b">
        <f t="shared" si="3"/>
        <v>1</v>
      </c>
    </row>
    <row r="129" spans="1:27">
      <c r="A129" s="267" t="s">
        <v>3271</v>
      </c>
      <c r="B129" s="267" t="s">
        <v>3304</v>
      </c>
      <c r="C129" s="267" t="s">
        <v>3301</v>
      </c>
      <c r="D129" s="267" t="s">
        <v>3555</v>
      </c>
      <c r="E129" s="267" t="s">
        <v>3275</v>
      </c>
      <c r="F129" s="267" t="s">
        <v>3276</v>
      </c>
      <c r="G129" s="267" t="s">
        <v>3275</v>
      </c>
      <c r="H129" s="267" t="s">
        <v>3277</v>
      </c>
      <c r="I129" s="267" t="s">
        <v>3580</v>
      </c>
      <c r="J129" s="267" t="s">
        <v>3581</v>
      </c>
      <c r="K129" s="268">
        <v>431</v>
      </c>
      <c r="L129" s="268">
        <v>431</v>
      </c>
      <c r="M129" s="269">
        <v>0</v>
      </c>
      <c r="N129" s="268">
        <v>0</v>
      </c>
      <c r="O129" s="268">
        <v>0</v>
      </c>
      <c r="P129" s="269">
        <v>0</v>
      </c>
      <c r="Q129" s="270">
        <v>0</v>
      </c>
      <c r="R129" s="270">
        <v>0</v>
      </c>
      <c r="S129" s="270">
        <v>0</v>
      </c>
      <c r="T129" s="268">
        <v>431</v>
      </c>
      <c r="U129" s="268">
        <v>431</v>
      </c>
      <c r="V129" s="269">
        <v>0</v>
      </c>
      <c r="W129" s="269" cm="1">
        <f t="array" ref="W129">IF(Z129=756,V129*INDEX('09.30.22 ERC'!$I$676:$I$679,MATCH($A$1,'09.30.22 ERC'!$D$676:$D$679,0),),V129)</f>
        <v>0</v>
      </c>
      <c r="X129" s="271">
        <f t="shared" si="2"/>
        <v>141220</v>
      </c>
      <c r="Y129" s="106" t="s">
        <v>476</v>
      </c>
      <c r="Z129" s="106">
        <v>151</v>
      </c>
      <c r="AA129" s="273" t="b">
        <f t="shared" si="3"/>
        <v>1</v>
      </c>
    </row>
    <row r="130" spans="1:27">
      <c r="A130" s="267" t="s">
        <v>3271</v>
      </c>
      <c r="B130" s="267" t="s">
        <v>3272</v>
      </c>
      <c r="C130" s="267" t="s">
        <v>3273</v>
      </c>
      <c r="D130" s="267" t="s">
        <v>3582</v>
      </c>
      <c r="E130" s="267" t="s">
        <v>3275</v>
      </c>
      <c r="F130" s="267" t="s">
        <v>3276</v>
      </c>
      <c r="G130" s="267" t="s">
        <v>3275</v>
      </c>
      <c r="H130" s="267" t="s">
        <v>3277</v>
      </c>
      <c r="I130" s="267" t="s">
        <v>3583</v>
      </c>
      <c r="J130" s="267" t="s">
        <v>3584</v>
      </c>
      <c r="K130" s="268">
        <v>2541132.11</v>
      </c>
      <c r="L130" s="268">
        <v>1113476.03</v>
      </c>
      <c r="M130" s="269">
        <v>1427656.0799999998</v>
      </c>
      <c r="N130" s="268">
        <v>0</v>
      </c>
      <c r="O130" s="268">
        <v>0</v>
      </c>
      <c r="P130" s="269">
        <v>0</v>
      </c>
      <c r="Q130" s="270">
        <v>0</v>
      </c>
      <c r="R130" s="270">
        <v>0</v>
      </c>
      <c r="S130" s="270">
        <v>0</v>
      </c>
      <c r="T130" s="268">
        <v>2541132.11</v>
      </c>
      <c r="U130" s="268">
        <v>1113476.03</v>
      </c>
      <c r="V130" s="269">
        <v>1427656.0799999998</v>
      </c>
      <c r="W130" s="269" cm="1">
        <f t="array" ref="W130">IF(Z130=756,V130*INDEX('09.30.22 ERC'!$I$676:$I$679,MATCH($A$1,'09.30.22 ERC'!$D$676:$D$679,0),),V130)</f>
        <v>1427656.0799999998</v>
      </c>
      <c r="X130" s="271">
        <f t="shared" si="2"/>
        <v>141223</v>
      </c>
      <c r="Y130" s="106" t="s">
        <v>476</v>
      </c>
      <c r="Z130" s="106">
        <v>150</v>
      </c>
      <c r="AA130" s="273" t="b">
        <f t="shared" si="3"/>
        <v>1</v>
      </c>
    </row>
    <row r="131" spans="1:27">
      <c r="A131" s="267" t="s">
        <v>3271</v>
      </c>
      <c r="B131" s="267" t="s">
        <v>3284</v>
      </c>
      <c r="C131" s="267" t="s">
        <v>3273</v>
      </c>
      <c r="D131" s="267" t="s">
        <v>3582</v>
      </c>
      <c r="E131" s="267" t="s">
        <v>3275</v>
      </c>
      <c r="F131" s="267" t="s">
        <v>3276</v>
      </c>
      <c r="G131" s="267" t="s">
        <v>3275</v>
      </c>
      <c r="H131" s="267" t="s">
        <v>3277</v>
      </c>
      <c r="I131" s="267" t="s">
        <v>3585</v>
      </c>
      <c r="J131" s="267" t="s">
        <v>3586</v>
      </c>
      <c r="K131" s="268">
        <v>246537.92</v>
      </c>
      <c r="L131" s="268">
        <v>107691.18</v>
      </c>
      <c r="M131" s="269">
        <v>138846.74000000002</v>
      </c>
      <c r="N131" s="268">
        <v>0</v>
      </c>
      <c r="O131" s="268">
        <v>0</v>
      </c>
      <c r="P131" s="269">
        <v>0</v>
      </c>
      <c r="Q131" s="270">
        <v>4761.6199999999953</v>
      </c>
      <c r="R131" s="270">
        <v>4761.6200000000099</v>
      </c>
      <c r="S131" s="270">
        <v>0</v>
      </c>
      <c r="T131" s="268">
        <v>251299.54</v>
      </c>
      <c r="U131" s="268">
        <v>112452.8</v>
      </c>
      <c r="V131" s="269">
        <v>138846.74</v>
      </c>
      <c r="W131" s="269" cm="1">
        <f t="array" ref="W131">IF(Z131=756,V131*INDEX('09.30.22 ERC'!$I$676:$I$679,MATCH($A$1,'09.30.22 ERC'!$D$676:$D$679,0),),V131)</f>
        <v>138846.74</v>
      </c>
      <c r="X131" s="271">
        <f t="shared" si="2"/>
        <v>141223</v>
      </c>
      <c r="Y131" s="106" t="s">
        <v>476</v>
      </c>
      <c r="Z131" s="106">
        <v>151</v>
      </c>
      <c r="AA131" s="273" t="b">
        <f t="shared" si="3"/>
        <v>1</v>
      </c>
    </row>
    <row r="132" spans="1:27">
      <c r="A132" s="267" t="s">
        <v>3271</v>
      </c>
      <c r="B132" s="267" t="s">
        <v>3294</v>
      </c>
      <c r="C132" s="267" t="s">
        <v>3273</v>
      </c>
      <c r="D132" s="267" t="s">
        <v>3582</v>
      </c>
      <c r="E132" s="267" t="s">
        <v>3275</v>
      </c>
      <c r="F132" s="267" t="s">
        <v>3276</v>
      </c>
      <c r="G132" s="267" t="s">
        <v>3275</v>
      </c>
      <c r="H132" s="267" t="s">
        <v>3277</v>
      </c>
      <c r="I132" s="267" t="s">
        <v>3587</v>
      </c>
      <c r="J132" s="267" t="s">
        <v>3588</v>
      </c>
      <c r="K132" s="268">
        <v>605.95000000000005</v>
      </c>
      <c r="L132" s="268">
        <v>353.73</v>
      </c>
      <c r="M132" s="269">
        <v>252.22000000000003</v>
      </c>
      <c r="N132" s="268">
        <v>0</v>
      </c>
      <c r="O132" s="268">
        <v>0</v>
      </c>
      <c r="P132" s="269">
        <v>0</v>
      </c>
      <c r="Q132" s="270">
        <v>0</v>
      </c>
      <c r="R132" s="270">
        <v>0</v>
      </c>
      <c r="S132" s="270">
        <v>0</v>
      </c>
      <c r="T132" s="268">
        <v>605.95000000000005</v>
      </c>
      <c r="U132" s="268">
        <v>353.73</v>
      </c>
      <c r="V132" s="269">
        <v>252.22000000000003</v>
      </c>
      <c r="W132" s="269" cm="1">
        <f t="array" ref="W132">IF(Z132=756,V132*INDEX('09.30.22 ERC'!$I$676:$I$679,MATCH($A$1,'09.30.22 ERC'!$D$676:$D$679,0),),V132)</f>
        <v>252.22000000000003</v>
      </c>
      <c r="X132" s="271">
        <f t="shared" si="2"/>
        <v>141223</v>
      </c>
      <c r="Y132" s="106" t="s">
        <v>476</v>
      </c>
      <c r="Z132" s="106">
        <v>152</v>
      </c>
      <c r="AA132" s="273" t="b">
        <f t="shared" si="3"/>
        <v>1</v>
      </c>
    </row>
    <row r="133" spans="1:27">
      <c r="A133" s="267" t="s">
        <v>3271</v>
      </c>
      <c r="B133" s="267" t="s">
        <v>3300</v>
      </c>
      <c r="C133" s="267" t="s">
        <v>3301</v>
      </c>
      <c r="D133" s="267" t="s">
        <v>3582</v>
      </c>
      <c r="E133" s="267" t="s">
        <v>3275</v>
      </c>
      <c r="F133" s="267" t="s">
        <v>3276</v>
      </c>
      <c r="G133" s="267" t="s">
        <v>3275</v>
      </c>
      <c r="H133" s="267" t="s">
        <v>3277</v>
      </c>
      <c r="I133" s="267" t="s">
        <v>3589</v>
      </c>
      <c r="J133" s="267" t="s">
        <v>3590</v>
      </c>
      <c r="K133" s="268">
        <v>2038489.57</v>
      </c>
      <c r="L133" s="268">
        <v>2038489.57</v>
      </c>
      <c r="M133" s="269">
        <v>0</v>
      </c>
      <c r="N133" s="268">
        <v>0</v>
      </c>
      <c r="O133" s="268">
        <v>0</v>
      </c>
      <c r="P133" s="269">
        <v>0</v>
      </c>
      <c r="Q133" s="270">
        <v>0</v>
      </c>
      <c r="R133" s="270">
        <v>0</v>
      </c>
      <c r="S133" s="270">
        <v>0</v>
      </c>
      <c r="T133" s="268">
        <v>2038489.57</v>
      </c>
      <c r="U133" s="268">
        <v>2038489.57</v>
      </c>
      <c r="V133" s="269">
        <v>0</v>
      </c>
      <c r="W133" s="269" cm="1">
        <f t="array" ref="W133">IF(Z133=756,V133*INDEX('09.30.22 ERC'!$I$676:$I$679,MATCH($A$1,'09.30.22 ERC'!$D$676:$D$679,0),),V133)</f>
        <v>0</v>
      </c>
      <c r="X133" s="271">
        <f t="shared" ref="X133:X196" si="4">+_xlfn.NUMBERVALUE(D133)</f>
        <v>141223</v>
      </c>
      <c r="Y133" s="106" t="s">
        <v>476</v>
      </c>
      <c r="Z133" s="106">
        <v>150</v>
      </c>
      <c r="AA133" s="273" t="b">
        <f t="shared" si="3"/>
        <v>1</v>
      </c>
    </row>
    <row r="134" spans="1:27">
      <c r="A134" s="267" t="s">
        <v>3271</v>
      </c>
      <c r="B134" s="267" t="s">
        <v>3304</v>
      </c>
      <c r="C134" s="267" t="s">
        <v>3301</v>
      </c>
      <c r="D134" s="267" t="s">
        <v>3582</v>
      </c>
      <c r="E134" s="267" t="s">
        <v>3275</v>
      </c>
      <c r="F134" s="267" t="s">
        <v>3276</v>
      </c>
      <c r="G134" s="267" t="s">
        <v>3275</v>
      </c>
      <c r="H134" s="267" t="s">
        <v>3277</v>
      </c>
      <c r="I134" s="267" t="s">
        <v>3591</v>
      </c>
      <c r="J134" s="267" t="s">
        <v>3592</v>
      </c>
      <c r="K134" s="268">
        <v>200443.04</v>
      </c>
      <c r="L134" s="268">
        <v>200443.04</v>
      </c>
      <c r="M134" s="269">
        <v>0</v>
      </c>
      <c r="N134" s="268">
        <v>0</v>
      </c>
      <c r="O134" s="268">
        <v>0</v>
      </c>
      <c r="P134" s="269">
        <v>0</v>
      </c>
      <c r="Q134" s="270">
        <v>0</v>
      </c>
      <c r="R134" s="270">
        <v>0</v>
      </c>
      <c r="S134" s="270">
        <v>0</v>
      </c>
      <c r="T134" s="268">
        <v>200443.04</v>
      </c>
      <c r="U134" s="268">
        <v>200443.04</v>
      </c>
      <c r="V134" s="269">
        <v>0</v>
      </c>
      <c r="W134" s="269" cm="1">
        <f t="array" ref="W134">IF(Z134=756,V134*INDEX('09.30.22 ERC'!$I$676:$I$679,MATCH($A$1,'09.30.22 ERC'!$D$676:$D$679,0),),V134)</f>
        <v>0</v>
      </c>
      <c r="X134" s="271">
        <f t="shared" si="4"/>
        <v>141223</v>
      </c>
      <c r="Y134" s="106" t="s">
        <v>476</v>
      </c>
      <c r="Z134" s="106">
        <v>151</v>
      </c>
      <c r="AA134" s="273" t="b">
        <f t="shared" ref="AA134:AA197" si="5">IF($A$1=756,TRUE,IF($A$1=Z134,TRUE,FALSE))</f>
        <v>1</v>
      </c>
    </row>
    <row r="135" spans="1:27">
      <c r="A135" s="267" t="s">
        <v>3271</v>
      </c>
      <c r="B135" s="267" t="s">
        <v>3272</v>
      </c>
      <c r="C135" s="267" t="s">
        <v>3273</v>
      </c>
      <c r="D135" s="267" t="s">
        <v>3593</v>
      </c>
      <c r="E135" s="267" t="s">
        <v>3275</v>
      </c>
      <c r="F135" s="267" t="s">
        <v>3276</v>
      </c>
      <c r="G135" s="267" t="s">
        <v>3275</v>
      </c>
      <c r="H135" s="267" t="s">
        <v>3277</v>
      </c>
      <c r="I135" s="267" t="s">
        <v>3594</v>
      </c>
      <c r="J135" s="267" t="s">
        <v>3595</v>
      </c>
      <c r="K135" s="268">
        <v>31048.04</v>
      </c>
      <c r="L135" s="268">
        <v>14470.75</v>
      </c>
      <c r="M135" s="269">
        <v>16577.29</v>
      </c>
      <c r="N135" s="268">
        <v>0</v>
      </c>
      <c r="O135" s="268">
        <v>0</v>
      </c>
      <c r="P135" s="269">
        <v>0</v>
      </c>
      <c r="Q135" s="270">
        <v>0</v>
      </c>
      <c r="R135" s="270">
        <v>0</v>
      </c>
      <c r="S135" s="270">
        <v>0</v>
      </c>
      <c r="T135" s="268">
        <v>31048.04</v>
      </c>
      <c r="U135" s="268">
        <v>14470.75</v>
      </c>
      <c r="V135" s="269">
        <v>16577.29</v>
      </c>
      <c r="W135" s="269" cm="1">
        <f t="array" ref="W135">IF(Z135=756,V135*INDEX('09.30.22 ERC'!$I$676:$I$679,MATCH($A$1,'09.30.22 ERC'!$D$676:$D$679,0),),V135)</f>
        <v>16577.29</v>
      </c>
      <c r="X135" s="271">
        <f t="shared" si="4"/>
        <v>141225</v>
      </c>
      <c r="Y135" s="106" t="s">
        <v>476</v>
      </c>
      <c r="Z135" s="106">
        <v>150</v>
      </c>
      <c r="AA135" s="273" t="b">
        <f t="shared" si="5"/>
        <v>1</v>
      </c>
    </row>
    <row r="136" spans="1:27">
      <c r="A136" s="267" t="s">
        <v>3271</v>
      </c>
      <c r="B136" s="267" t="s">
        <v>3284</v>
      </c>
      <c r="C136" s="267" t="s">
        <v>3273</v>
      </c>
      <c r="D136" s="267" t="s">
        <v>3593</v>
      </c>
      <c r="E136" s="267" t="s">
        <v>3275</v>
      </c>
      <c r="F136" s="267" t="s">
        <v>3276</v>
      </c>
      <c r="G136" s="267" t="s">
        <v>3275</v>
      </c>
      <c r="H136" s="267" t="s">
        <v>3277</v>
      </c>
      <c r="I136" s="267" t="s">
        <v>3596</v>
      </c>
      <c r="J136" s="267" t="s">
        <v>3597</v>
      </c>
      <c r="K136" s="268">
        <v>6459.89</v>
      </c>
      <c r="L136" s="268">
        <v>2501.62</v>
      </c>
      <c r="M136" s="269">
        <v>3958.2700000000004</v>
      </c>
      <c r="N136" s="268">
        <v>0</v>
      </c>
      <c r="O136" s="268">
        <v>0</v>
      </c>
      <c r="P136" s="269">
        <v>0</v>
      </c>
      <c r="Q136" s="270">
        <v>0</v>
      </c>
      <c r="R136" s="270">
        <v>0</v>
      </c>
      <c r="S136" s="270">
        <v>0</v>
      </c>
      <c r="T136" s="268">
        <v>6459.89</v>
      </c>
      <c r="U136" s="268">
        <v>2501.62</v>
      </c>
      <c r="V136" s="269">
        <v>3958.2700000000004</v>
      </c>
      <c r="W136" s="269" cm="1">
        <f t="array" ref="W136">IF(Z136=756,V136*INDEX('09.30.22 ERC'!$I$676:$I$679,MATCH($A$1,'09.30.22 ERC'!$D$676:$D$679,0),),V136)</f>
        <v>3958.2700000000004</v>
      </c>
      <c r="X136" s="271">
        <f t="shared" si="4"/>
        <v>141225</v>
      </c>
      <c r="Y136" s="106" t="s">
        <v>476</v>
      </c>
      <c r="Z136" s="106">
        <v>151</v>
      </c>
      <c r="AA136" s="273" t="b">
        <f t="shared" si="5"/>
        <v>1</v>
      </c>
    </row>
    <row r="137" spans="1:27">
      <c r="A137" s="267" t="s">
        <v>3271</v>
      </c>
      <c r="B137" s="267" t="s">
        <v>3294</v>
      </c>
      <c r="C137" s="267" t="s">
        <v>3273</v>
      </c>
      <c r="D137" s="267" t="s">
        <v>3593</v>
      </c>
      <c r="E137" s="267" t="s">
        <v>3275</v>
      </c>
      <c r="F137" s="267" t="s">
        <v>3276</v>
      </c>
      <c r="G137" s="267" t="s">
        <v>3275</v>
      </c>
      <c r="H137" s="267" t="s">
        <v>3277</v>
      </c>
      <c r="I137" s="267" t="s">
        <v>3598</v>
      </c>
      <c r="J137" s="267" t="s">
        <v>3599</v>
      </c>
      <c r="K137" s="268">
        <v>35666.07</v>
      </c>
      <c r="L137" s="268">
        <v>14869.12</v>
      </c>
      <c r="M137" s="269">
        <v>20796.949999999997</v>
      </c>
      <c r="N137" s="268">
        <v>0</v>
      </c>
      <c r="O137" s="268">
        <v>0</v>
      </c>
      <c r="P137" s="269">
        <v>0</v>
      </c>
      <c r="Q137" s="270">
        <v>1878.6200000000026</v>
      </c>
      <c r="R137" s="270">
        <v>0</v>
      </c>
      <c r="S137" s="270">
        <v>1878.6200000000026</v>
      </c>
      <c r="T137" s="268">
        <v>37544.69</v>
      </c>
      <c r="U137" s="268">
        <v>14869.12</v>
      </c>
      <c r="V137" s="269">
        <v>22675.57</v>
      </c>
      <c r="W137" s="269" cm="1">
        <f t="array" ref="W137">IF(Z137=756,V137*INDEX('09.30.22 ERC'!$I$676:$I$679,MATCH($A$1,'09.30.22 ERC'!$D$676:$D$679,0),),V137)</f>
        <v>22675.57</v>
      </c>
      <c r="X137" s="271">
        <f t="shared" si="4"/>
        <v>141225</v>
      </c>
      <c r="Y137" s="106" t="s">
        <v>476</v>
      </c>
      <c r="Z137" s="106">
        <v>152</v>
      </c>
      <c r="AA137" s="273" t="b">
        <f t="shared" si="5"/>
        <v>1</v>
      </c>
    </row>
    <row r="138" spans="1:27">
      <c r="A138" s="267" t="s">
        <v>3271</v>
      </c>
      <c r="B138" s="267" t="s">
        <v>3300</v>
      </c>
      <c r="C138" s="267" t="s">
        <v>3301</v>
      </c>
      <c r="D138" s="267" t="s">
        <v>3593</v>
      </c>
      <c r="E138" s="267" t="s">
        <v>3275</v>
      </c>
      <c r="F138" s="267" t="s">
        <v>3276</v>
      </c>
      <c r="G138" s="267" t="s">
        <v>3275</v>
      </c>
      <c r="H138" s="267" t="s">
        <v>3277</v>
      </c>
      <c r="I138" s="267" t="s">
        <v>3600</v>
      </c>
      <c r="J138" s="267" t="s">
        <v>3601</v>
      </c>
      <c r="K138" s="268">
        <v>14470.74</v>
      </c>
      <c r="L138" s="268">
        <v>14470.74</v>
      </c>
      <c r="M138" s="269">
        <v>0</v>
      </c>
      <c r="N138" s="268">
        <v>0</v>
      </c>
      <c r="O138" s="268">
        <v>0</v>
      </c>
      <c r="P138" s="269">
        <v>0</v>
      </c>
      <c r="Q138" s="270">
        <v>0</v>
      </c>
      <c r="R138" s="270">
        <v>0</v>
      </c>
      <c r="S138" s="270">
        <v>0</v>
      </c>
      <c r="T138" s="268">
        <v>14470.74</v>
      </c>
      <c r="U138" s="268">
        <v>14470.74</v>
      </c>
      <c r="V138" s="269">
        <v>0</v>
      </c>
      <c r="W138" s="269" cm="1">
        <f t="array" ref="W138">IF(Z138=756,V138*INDEX('09.30.22 ERC'!$I$676:$I$679,MATCH($A$1,'09.30.22 ERC'!$D$676:$D$679,0),),V138)</f>
        <v>0</v>
      </c>
      <c r="X138" s="271">
        <f t="shared" si="4"/>
        <v>141225</v>
      </c>
      <c r="Y138" s="106" t="s">
        <v>476</v>
      </c>
      <c r="Z138" s="106">
        <v>150</v>
      </c>
      <c r="AA138" s="273" t="b">
        <f t="shared" si="5"/>
        <v>1</v>
      </c>
    </row>
    <row r="139" spans="1:27">
      <c r="A139" s="267" t="s">
        <v>3271</v>
      </c>
      <c r="B139" s="267" t="s">
        <v>3304</v>
      </c>
      <c r="C139" s="267" t="s">
        <v>3301</v>
      </c>
      <c r="D139" s="267" t="s">
        <v>3593</v>
      </c>
      <c r="E139" s="267" t="s">
        <v>3275</v>
      </c>
      <c r="F139" s="267" t="s">
        <v>3276</v>
      </c>
      <c r="G139" s="267" t="s">
        <v>3275</v>
      </c>
      <c r="H139" s="267" t="s">
        <v>3277</v>
      </c>
      <c r="I139" s="267" t="s">
        <v>3602</v>
      </c>
      <c r="J139" s="267" t="s">
        <v>3603</v>
      </c>
      <c r="K139" s="268">
        <v>2613.2199999999998</v>
      </c>
      <c r="L139" s="268">
        <v>2613.2199999999998</v>
      </c>
      <c r="M139" s="269">
        <v>0</v>
      </c>
      <c r="N139" s="268">
        <v>0</v>
      </c>
      <c r="O139" s="268">
        <v>0</v>
      </c>
      <c r="P139" s="269">
        <v>0</v>
      </c>
      <c r="Q139" s="270">
        <v>0</v>
      </c>
      <c r="R139" s="270">
        <v>0</v>
      </c>
      <c r="S139" s="270">
        <v>0</v>
      </c>
      <c r="T139" s="268">
        <v>2613.2199999999998</v>
      </c>
      <c r="U139" s="268">
        <v>2613.2199999999998</v>
      </c>
      <c r="V139" s="269">
        <v>0</v>
      </c>
      <c r="W139" s="269" cm="1">
        <f t="array" ref="W139">IF(Z139=756,V139*INDEX('09.30.22 ERC'!$I$676:$I$679,MATCH($A$1,'09.30.22 ERC'!$D$676:$D$679,0),),V139)</f>
        <v>0</v>
      </c>
      <c r="X139" s="271">
        <f t="shared" si="4"/>
        <v>141225</v>
      </c>
      <c r="Y139" s="106" t="s">
        <v>476</v>
      </c>
      <c r="Z139" s="106">
        <v>151</v>
      </c>
      <c r="AA139" s="273" t="b">
        <f t="shared" si="5"/>
        <v>1</v>
      </c>
    </row>
    <row r="140" spans="1:27">
      <c r="A140" s="267" t="s">
        <v>3271</v>
      </c>
      <c r="B140" s="267" t="s">
        <v>3272</v>
      </c>
      <c r="C140" s="267" t="s">
        <v>3273</v>
      </c>
      <c r="D140" s="267" t="s">
        <v>3604</v>
      </c>
      <c r="E140" s="267" t="s">
        <v>3275</v>
      </c>
      <c r="F140" s="267" t="s">
        <v>3276</v>
      </c>
      <c r="G140" s="267" t="s">
        <v>3275</v>
      </c>
      <c r="H140" s="267" t="s">
        <v>3277</v>
      </c>
      <c r="I140" s="267" t="s">
        <v>3605</v>
      </c>
      <c r="J140" s="267" t="s">
        <v>3606</v>
      </c>
      <c r="K140" s="268">
        <v>5580.76</v>
      </c>
      <c r="L140" s="268">
        <v>1201.28</v>
      </c>
      <c r="M140" s="269">
        <v>4379.4800000000005</v>
      </c>
      <c r="N140" s="268">
        <v>0</v>
      </c>
      <c r="O140" s="268">
        <v>0</v>
      </c>
      <c r="P140" s="269">
        <v>0</v>
      </c>
      <c r="Q140" s="270">
        <v>0</v>
      </c>
      <c r="R140" s="270">
        <v>0</v>
      </c>
      <c r="S140" s="270">
        <v>0</v>
      </c>
      <c r="T140" s="268">
        <v>5580.76</v>
      </c>
      <c r="U140" s="268">
        <v>1201.28</v>
      </c>
      <c r="V140" s="269">
        <v>4379.4800000000005</v>
      </c>
      <c r="W140" s="269" cm="1">
        <f t="array" ref="W140">IF(Z140=756,V140*INDEX('09.30.22 ERC'!$I$676:$I$679,MATCH($A$1,'09.30.22 ERC'!$D$676:$D$679,0),),V140)</f>
        <v>4379.4800000000005</v>
      </c>
      <c r="X140" s="271">
        <f t="shared" si="4"/>
        <v>141226</v>
      </c>
      <c r="Y140" s="106" t="s">
        <v>476</v>
      </c>
      <c r="Z140" s="106">
        <v>150</v>
      </c>
      <c r="AA140" s="273" t="b">
        <f t="shared" si="5"/>
        <v>1</v>
      </c>
    </row>
    <row r="141" spans="1:27">
      <c r="A141" s="267" t="s">
        <v>3271</v>
      </c>
      <c r="B141" s="267" t="s">
        <v>3284</v>
      </c>
      <c r="C141" s="267" t="s">
        <v>3273</v>
      </c>
      <c r="D141" s="267" t="s">
        <v>3604</v>
      </c>
      <c r="E141" s="267" t="s">
        <v>3275</v>
      </c>
      <c r="F141" s="267" t="s">
        <v>3276</v>
      </c>
      <c r="G141" s="267" t="s">
        <v>3275</v>
      </c>
      <c r="H141" s="267" t="s">
        <v>3277</v>
      </c>
      <c r="I141" s="267" t="s">
        <v>3607</v>
      </c>
      <c r="J141" s="267" t="s">
        <v>3608</v>
      </c>
      <c r="K141" s="268">
        <v>1525.45</v>
      </c>
      <c r="L141" s="268">
        <v>680.41</v>
      </c>
      <c r="M141" s="269">
        <v>845.04000000000008</v>
      </c>
      <c r="N141" s="268">
        <v>0</v>
      </c>
      <c r="O141" s="268">
        <v>0</v>
      </c>
      <c r="P141" s="269">
        <v>0</v>
      </c>
      <c r="Q141" s="270">
        <v>4392.72</v>
      </c>
      <c r="R141" s="270">
        <v>0</v>
      </c>
      <c r="S141" s="270">
        <v>4392.72</v>
      </c>
      <c r="T141" s="268">
        <v>5918.17</v>
      </c>
      <c r="U141" s="268">
        <v>680.41</v>
      </c>
      <c r="V141" s="269">
        <v>5237.76</v>
      </c>
      <c r="W141" s="269" cm="1">
        <f t="array" ref="W141">IF(Z141=756,V141*INDEX('09.30.22 ERC'!$I$676:$I$679,MATCH($A$1,'09.30.22 ERC'!$D$676:$D$679,0),),V141)</f>
        <v>5237.76</v>
      </c>
      <c r="X141" s="271">
        <f t="shared" si="4"/>
        <v>141226</v>
      </c>
      <c r="Y141" s="106" t="s">
        <v>476</v>
      </c>
      <c r="Z141" s="106">
        <v>151</v>
      </c>
      <c r="AA141" s="273" t="b">
        <f t="shared" si="5"/>
        <v>1</v>
      </c>
    </row>
    <row r="142" spans="1:27">
      <c r="A142" s="267" t="s">
        <v>3271</v>
      </c>
      <c r="B142" s="267" t="s">
        <v>3287</v>
      </c>
      <c r="C142" s="267" t="s">
        <v>3281</v>
      </c>
      <c r="D142" s="267" t="s">
        <v>3604</v>
      </c>
      <c r="E142" s="267" t="s">
        <v>3275</v>
      </c>
      <c r="F142" s="267" t="s">
        <v>3276</v>
      </c>
      <c r="G142" s="267" t="s">
        <v>3275</v>
      </c>
      <c r="H142" s="267" t="s">
        <v>3277</v>
      </c>
      <c r="I142" s="267" t="s">
        <v>3609</v>
      </c>
      <c r="J142" s="267" t="s">
        <v>3610</v>
      </c>
      <c r="K142" s="268">
        <v>0</v>
      </c>
      <c r="L142" s="268">
        <v>0</v>
      </c>
      <c r="M142" s="269">
        <v>0</v>
      </c>
      <c r="N142" s="268">
        <v>485.76</v>
      </c>
      <c r="O142" s="268">
        <v>242.88</v>
      </c>
      <c r="P142" s="269">
        <v>242.88</v>
      </c>
      <c r="Q142" s="270">
        <v>485.76</v>
      </c>
      <c r="R142" s="270">
        <v>242.88</v>
      </c>
      <c r="S142" s="270">
        <v>242.88</v>
      </c>
      <c r="T142" s="268">
        <v>485.76</v>
      </c>
      <c r="U142" s="268">
        <v>242.88</v>
      </c>
      <c r="V142" s="269">
        <v>242.88</v>
      </c>
      <c r="W142" s="269" cm="1">
        <f t="array" ref="W142">IF(Z142=756,V142*INDEX('09.30.22 ERC'!$I$676:$I$679,MATCH($A$1,'09.30.22 ERC'!$D$676:$D$679,0),),V142)</f>
        <v>242.88</v>
      </c>
      <c r="X142" s="271">
        <f t="shared" si="4"/>
        <v>141226</v>
      </c>
      <c r="Y142" s="106" t="s">
        <v>476</v>
      </c>
      <c r="Z142" s="106">
        <v>151</v>
      </c>
      <c r="AA142" s="273" t="b">
        <f t="shared" si="5"/>
        <v>1</v>
      </c>
    </row>
    <row r="143" spans="1:27">
      <c r="A143" s="267" t="s">
        <v>3271</v>
      </c>
      <c r="B143" s="267" t="s">
        <v>3300</v>
      </c>
      <c r="C143" s="267" t="s">
        <v>3301</v>
      </c>
      <c r="D143" s="267" t="s">
        <v>3604</v>
      </c>
      <c r="E143" s="267" t="s">
        <v>3275</v>
      </c>
      <c r="F143" s="267" t="s">
        <v>3276</v>
      </c>
      <c r="G143" s="267" t="s">
        <v>3275</v>
      </c>
      <c r="H143" s="267" t="s">
        <v>3277</v>
      </c>
      <c r="I143" s="267" t="s">
        <v>3611</v>
      </c>
      <c r="J143" s="267" t="s">
        <v>3612</v>
      </c>
      <c r="K143" s="268">
        <v>1176.9100000000001</v>
      </c>
      <c r="L143" s="268">
        <v>1176.9100000000001</v>
      </c>
      <c r="M143" s="269">
        <v>0</v>
      </c>
      <c r="N143" s="268">
        <v>0</v>
      </c>
      <c r="O143" s="268">
        <v>0</v>
      </c>
      <c r="P143" s="269">
        <v>0</v>
      </c>
      <c r="Q143" s="270">
        <v>0</v>
      </c>
      <c r="R143" s="270">
        <v>0</v>
      </c>
      <c r="S143" s="270">
        <v>0</v>
      </c>
      <c r="T143" s="268">
        <v>1176.9100000000001</v>
      </c>
      <c r="U143" s="268">
        <v>1176.9100000000001</v>
      </c>
      <c r="V143" s="269">
        <v>0</v>
      </c>
      <c r="W143" s="269" cm="1">
        <f t="array" ref="W143">IF(Z143=756,V143*INDEX('09.30.22 ERC'!$I$676:$I$679,MATCH($A$1,'09.30.22 ERC'!$D$676:$D$679,0),),V143)</f>
        <v>0</v>
      </c>
      <c r="X143" s="271">
        <f t="shared" si="4"/>
        <v>141226</v>
      </c>
      <c r="Y143" s="106" t="s">
        <v>476</v>
      </c>
      <c r="Z143" s="106">
        <v>150</v>
      </c>
      <c r="AA143" s="273" t="b">
        <f t="shared" si="5"/>
        <v>1</v>
      </c>
    </row>
    <row r="144" spans="1:27">
      <c r="A144" s="267" t="s">
        <v>3271</v>
      </c>
      <c r="B144" s="267" t="s">
        <v>3304</v>
      </c>
      <c r="C144" s="267" t="s">
        <v>3301</v>
      </c>
      <c r="D144" s="267" t="s">
        <v>3604</v>
      </c>
      <c r="E144" s="267" t="s">
        <v>3275</v>
      </c>
      <c r="F144" s="267" t="s">
        <v>3276</v>
      </c>
      <c r="G144" s="267" t="s">
        <v>3275</v>
      </c>
      <c r="H144" s="267" t="s">
        <v>3277</v>
      </c>
      <c r="I144" s="267" t="s">
        <v>3613</v>
      </c>
      <c r="J144" s="267" t="s">
        <v>3614</v>
      </c>
      <c r="K144" s="268">
        <v>680.4</v>
      </c>
      <c r="L144" s="268">
        <v>680.4</v>
      </c>
      <c r="M144" s="269">
        <v>0</v>
      </c>
      <c r="N144" s="268">
        <v>0</v>
      </c>
      <c r="O144" s="268">
        <v>0</v>
      </c>
      <c r="P144" s="269">
        <v>0</v>
      </c>
      <c r="Q144" s="270">
        <v>0</v>
      </c>
      <c r="R144" s="270">
        <v>0</v>
      </c>
      <c r="S144" s="270">
        <v>0</v>
      </c>
      <c r="T144" s="268">
        <v>680.4</v>
      </c>
      <c r="U144" s="268">
        <v>680.4</v>
      </c>
      <c r="V144" s="269">
        <v>0</v>
      </c>
      <c r="W144" s="269" cm="1">
        <f t="array" ref="W144">IF(Z144=756,V144*INDEX('09.30.22 ERC'!$I$676:$I$679,MATCH($A$1,'09.30.22 ERC'!$D$676:$D$679,0),),V144)</f>
        <v>0</v>
      </c>
      <c r="X144" s="271">
        <f t="shared" si="4"/>
        <v>141226</v>
      </c>
      <c r="Y144" s="106" t="s">
        <v>476</v>
      </c>
      <c r="Z144" s="106">
        <v>151</v>
      </c>
      <c r="AA144" s="273" t="b">
        <f t="shared" si="5"/>
        <v>1</v>
      </c>
    </row>
    <row r="145" spans="1:27">
      <c r="A145" s="267" t="s">
        <v>3271</v>
      </c>
      <c r="B145" s="267" t="s">
        <v>3272</v>
      </c>
      <c r="C145" s="267" t="s">
        <v>3273</v>
      </c>
      <c r="D145" s="267" t="s">
        <v>3615</v>
      </c>
      <c r="E145" s="267" t="s">
        <v>3275</v>
      </c>
      <c r="F145" s="267" t="s">
        <v>3276</v>
      </c>
      <c r="G145" s="267" t="s">
        <v>3275</v>
      </c>
      <c r="H145" s="267" t="s">
        <v>3277</v>
      </c>
      <c r="I145" s="267" t="s">
        <v>3616</v>
      </c>
      <c r="J145" s="267" t="s">
        <v>3617</v>
      </c>
      <c r="K145" s="268">
        <v>153659.43</v>
      </c>
      <c r="L145" s="268">
        <v>76603.34</v>
      </c>
      <c r="M145" s="269">
        <v>77056.09</v>
      </c>
      <c r="N145" s="268">
        <v>4975.72</v>
      </c>
      <c r="O145" s="268">
        <v>0</v>
      </c>
      <c r="P145" s="269">
        <v>4975.72</v>
      </c>
      <c r="Q145" s="270">
        <v>4975.7200000000012</v>
      </c>
      <c r="R145" s="270">
        <v>0</v>
      </c>
      <c r="S145" s="270">
        <v>4975.7200000000012</v>
      </c>
      <c r="T145" s="268">
        <v>158635.15</v>
      </c>
      <c r="U145" s="268">
        <v>76603.34</v>
      </c>
      <c r="V145" s="269">
        <v>82031.81</v>
      </c>
      <c r="W145" s="269" cm="1">
        <f t="array" ref="W145">IF(Z145=756,V145*INDEX('09.30.22 ERC'!$I$676:$I$679,MATCH($A$1,'09.30.22 ERC'!$D$676:$D$679,0),),V145)</f>
        <v>82031.81</v>
      </c>
      <c r="X145" s="271">
        <f t="shared" si="4"/>
        <v>141227</v>
      </c>
      <c r="Y145" s="106" t="s">
        <v>476</v>
      </c>
      <c r="Z145" s="106">
        <v>150</v>
      </c>
      <c r="AA145" s="273" t="b">
        <f t="shared" si="5"/>
        <v>1</v>
      </c>
    </row>
    <row r="146" spans="1:27">
      <c r="A146" s="267" t="s">
        <v>3271</v>
      </c>
      <c r="B146" s="267" t="s">
        <v>3284</v>
      </c>
      <c r="C146" s="267" t="s">
        <v>3273</v>
      </c>
      <c r="D146" s="267" t="s">
        <v>3615</v>
      </c>
      <c r="E146" s="267" t="s">
        <v>3275</v>
      </c>
      <c r="F146" s="267" t="s">
        <v>3276</v>
      </c>
      <c r="G146" s="267" t="s">
        <v>3275</v>
      </c>
      <c r="H146" s="267" t="s">
        <v>3277</v>
      </c>
      <c r="I146" s="267" t="s">
        <v>3618</v>
      </c>
      <c r="J146" s="267" t="s">
        <v>3619</v>
      </c>
      <c r="K146" s="268">
        <v>39835.629999999997</v>
      </c>
      <c r="L146" s="268">
        <v>19835.5</v>
      </c>
      <c r="M146" s="269">
        <v>20000.129999999997</v>
      </c>
      <c r="N146" s="268">
        <v>0</v>
      </c>
      <c r="O146" s="268">
        <v>0</v>
      </c>
      <c r="P146" s="269">
        <v>0</v>
      </c>
      <c r="Q146" s="270">
        <v>0</v>
      </c>
      <c r="R146" s="270">
        <v>0</v>
      </c>
      <c r="S146" s="270">
        <v>0</v>
      </c>
      <c r="T146" s="268">
        <v>39835.629999999997</v>
      </c>
      <c r="U146" s="268">
        <v>19835.5</v>
      </c>
      <c r="V146" s="269">
        <v>20000.129999999997</v>
      </c>
      <c r="W146" s="269" cm="1">
        <f t="array" ref="W146">IF(Z146=756,V146*INDEX('09.30.22 ERC'!$I$676:$I$679,MATCH($A$1,'09.30.22 ERC'!$D$676:$D$679,0),),V146)</f>
        <v>20000.129999999997</v>
      </c>
      <c r="X146" s="271">
        <f t="shared" si="4"/>
        <v>141227</v>
      </c>
      <c r="Y146" s="106" t="s">
        <v>476</v>
      </c>
      <c r="Z146" s="106">
        <v>151</v>
      </c>
      <c r="AA146" s="273" t="b">
        <f t="shared" si="5"/>
        <v>1</v>
      </c>
    </row>
    <row r="147" spans="1:27">
      <c r="A147" s="267" t="s">
        <v>3271</v>
      </c>
      <c r="B147" s="267" t="s">
        <v>3300</v>
      </c>
      <c r="C147" s="267" t="s">
        <v>3301</v>
      </c>
      <c r="D147" s="267" t="s">
        <v>3615</v>
      </c>
      <c r="E147" s="267" t="s">
        <v>3275</v>
      </c>
      <c r="F147" s="267" t="s">
        <v>3276</v>
      </c>
      <c r="G147" s="267" t="s">
        <v>3275</v>
      </c>
      <c r="H147" s="267" t="s">
        <v>3277</v>
      </c>
      <c r="I147" s="267" t="s">
        <v>3620</v>
      </c>
      <c r="J147" s="267" t="s">
        <v>3621</v>
      </c>
      <c r="K147" s="268">
        <v>76603.33</v>
      </c>
      <c r="L147" s="268">
        <v>76603.33</v>
      </c>
      <c r="M147" s="269">
        <v>0</v>
      </c>
      <c r="N147" s="268">
        <v>0</v>
      </c>
      <c r="O147" s="268">
        <v>0</v>
      </c>
      <c r="P147" s="269">
        <v>0</v>
      </c>
      <c r="Q147" s="270">
        <v>0</v>
      </c>
      <c r="R147" s="270">
        <v>0</v>
      </c>
      <c r="S147" s="270">
        <v>0</v>
      </c>
      <c r="T147" s="268">
        <v>76603.33</v>
      </c>
      <c r="U147" s="268">
        <v>76603.33</v>
      </c>
      <c r="V147" s="269">
        <v>0</v>
      </c>
      <c r="W147" s="269" cm="1">
        <f t="array" ref="W147">IF(Z147=756,V147*INDEX('09.30.22 ERC'!$I$676:$I$679,MATCH($A$1,'09.30.22 ERC'!$D$676:$D$679,0),),V147)</f>
        <v>0</v>
      </c>
      <c r="X147" s="271">
        <f t="shared" si="4"/>
        <v>141227</v>
      </c>
      <c r="Y147" s="106" t="s">
        <v>476</v>
      </c>
      <c r="Z147" s="106">
        <v>150</v>
      </c>
      <c r="AA147" s="273" t="b">
        <f t="shared" si="5"/>
        <v>1</v>
      </c>
    </row>
    <row r="148" spans="1:27">
      <c r="A148" s="267" t="s">
        <v>3271</v>
      </c>
      <c r="B148" s="267" t="s">
        <v>3304</v>
      </c>
      <c r="C148" s="267" t="s">
        <v>3301</v>
      </c>
      <c r="D148" s="267" t="s">
        <v>3615</v>
      </c>
      <c r="E148" s="267" t="s">
        <v>3275</v>
      </c>
      <c r="F148" s="267" t="s">
        <v>3276</v>
      </c>
      <c r="G148" s="267" t="s">
        <v>3275</v>
      </c>
      <c r="H148" s="267" t="s">
        <v>3277</v>
      </c>
      <c r="I148" s="267" t="s">
        <v>3622</v>
      </c>
      <c r="J148" s="267" t="s">
        <v>3623</v>
      </c>
      <c r="K148" s="268">
        <v>19835.490000000002</v>
      </c>
      <c r="L148" s="268">
        <v>19835.490000000002</v>
      </c>
      <c r="M148" s="269">
        <v>0</v>
      </c>
      <c r="N148" s="268">
        <v>0</v>
      </c>
      <c r="O148" s="268">
        <v>0</v>
      </c>
      <c r="P148" s="269">
        <v>0</v>
      </c>
      <c r="Q148" s="270">
        <v>0</v>
      </c>
      <c r="R148" s="270">
        <v>0</v>
      </c>
      <c r="S148" s="270">
        <v>0</v>
      </c>
      <c r="T148" s="268">
        <v>19835.490000000002</v>
      </c>
      <c r="U148" s="268">
        <v>19835.490000000002</v>
      </c>
      <c r="V148" s="269">
        <v>0</v>
      </c>
      <c r="W148" s="269" cm="1">
        <f t="array" ref="W148">IF(Z148=756,V148*INDEX('09.30.22 ERC'!$I$676:$I$679,MATCH($A$1,'09.30.22 ERC'!$D$676:$D$679,0),),V148)</f>
        <v>0</v>
      </c>
      <c r="X148" s="271">
        <f t="shared" si="4"/>
        <v>141227</v>
      </c>
      <c r="Y148" s="106" t="s">
        <v>476</v>
      </c>
      <c r="Z148" s="106">
        <v>151</v>
      </c>
      <c r="AA148" s="273" t="b">
        <f t="shared" si="5"/>
        <v>1</v>
      </c>
    </row>
    <row r="149" spans="1:27">
      <c r="A149" s="267" t="s">
        <v>3271</v>
      </c>
      <c r="B149" s="267" t="s">
        <v>3272</v>
      </c>
      <c r="C149" s="267" t="s">
        <v>3273</v>
      </c>
      <c r="D149" s="267" t="s">
        <v>3624</v>
      </c>
      <c r="E149" s="267" t="s">
        <v>3275</v>
      </c>
      <c r="F149" s="267" t="s">
        <v>3276</v>
      </c>
      <c r="G149" s="267" t="s">
        <v>3275</v>
      </c>
      <c r="H149" s="267" t="s">
        <v>3277</v>
      </c>
      <c r="I149" s="267" t="s">
        <v>3625</v>
      </c>
      <c r="J149" s="267" t="s">
        <v>3626</v>
      </c>
      <c r="K149" s="268">
        <v>1536760.45</v>
      </c>
      <c r="L149" s="268">
        <v>769476.57</v>
      </c>
      <c r="M149" s="269">
        <v>767283.88</v>
      </c>
      <c r="N149" s="268">
        <v>298</v>
      </c>
      <c r="O149" s="268">
        <v>0</v>
      </c>
      <c r="P149" s="269">
        <v>298</v>
      </c>
      <c r="Q149" s="270">
        <v>3124.5</v>
      </c>
      <c r="R149" s="270">
        <v>2826.5</v>
      </c>
      <c r="S149" s="270">
        <v>298</v>
      </c>
      <c r="T149" s="268">
        <v>1539884.95</v>
      </c>
      <c r="U149" s="268">
        <v>772303.07</v>
      </c>
      <c r="V149" s="269">
        <v>767581.88</v>
      </c>
      <c r="W149" s="269" cm="1">
        <f t="array" ref="W149">IF(Z149=756,V149*INDEX('09.30.22 ERC'!$I$676:$I$679,MATCH($A$1,'09.30.22 ERC'!$D$676:$D$679,0),),V149)</f>
        <v>767581.88</v>
      </c>
      <c r="X149" s="271">
        <f t="shared" si="4"/>
        <v>141228</v>
      </c>
      <c r="Y149" s="106" t="s">
        <v>476</v>
      </c>
      <c r="Z149" s="106">
        <v>150</v>
      </c>
      <c r="AA149" s="273" t="b">
        <f t="shared" si="5"/>
        <v>1</v>
      </c>
    </row>
    <row r="150" spans="1:27">
      <c r="A150" s="267" t="s">
        <v>3271</v>
      </c>
      <c r="B150" s="267" t="s">
        <v>3284</v>
      </c>
      <c r="C150" s="267" t="s">
        <v>3273</v>
      </c>
      <c r="D150" s="267" t="s">
        <v>3624</v>
      </c>
      <c r="E150" s="267" t="s">
        <v>3275</v>
      </c>
      <c r="F150" s="267" t="s">
        <v>3276</v>
      </c>
      <c r="G150" s="267" t="s">
        <v>3275</v>
      </c>
      <c r="H150" s="267" t="s">
        <v>3277</v>
      </c>
      <c r="I150" s="267" t="s">
        <v>3627</v>
      </c>
      <c r="J150" s="267" t="s">
        <v>3628</v>
      </c>
      <c r="K150" s="268">
        <v>123642.25</v>
      </c>
      <c r="L150" s="268">
        <v>61821.13</v>
      </c>
      <c r="M150" s="269">
        <v>61821.120000000003</v>
      </c>
      <c r="N150" s="268">
        <v>0</v>
      </c>
      <c r="O150" s="268">
        <v>0</v>
      </c>
      <c r="P150" s="269">
        <v>0</v>
      </c>
      <c r="Q150" s="270">
        <v>0</v>
      </c>
      <c r="R150" s="270">
        <v>0</v>
      </c>
      <c r="S150" s="270">
        <v>0</v>
      </c>
      <c r="T150" s="268">
        <v>123642.25</v>
      </c>
      <c r="U150" s="268">
        <v>61821.13</v>
      </c>
      <c r="V150" s="269">
        <v>61821.120000000003</v>
      </c>
      <c r="W150" s="269" cm="1">
        <f t="array" ref="W150">IF(Z150=756,V150*INDEX('09.30.22 ERC'!$I$676:$I$679,MATCH($A$1,'09.30.22 ERC'!$D$676:$D$679,0),),V150)</f>
        <v>61821.120000000003</v>
      </c>
      <c r="X150" s="271">
        <f t="shared" si="4"/>
        <v>141228</v>
      </c>
      <c r="Y150" s="106" t="s">
        <v>476</v>
      </c>
      <c r="Z150" s="106">
        <v>151</v>
      </c>
      <c r="AA150" s="273" t="b">
        <f t="shared" si="5"/>
        <v>1</v>
      </c>
    </row>
    <row r="151" spans="1:27">
      <c r="A151" s="267" t="s">
        <v>3271</v>
      </c>
      <c r="B151" s="267" t="s">
        <v>3294</v>
      </c>
      <c r="C151" s="267" t="s">
        <v>3273</v>
      </c>
      <c r="D151" s="267" t="s">
        <v>3624</v>
      </c>
      <c r="E151" s="267" t="s">
        <v>3275</v>
      </c>
      <c r="F151" s="267" t="s">
        <v>3276</v>
      </c>
      <c r="G151" s="267" t="s">
        <v>3275</v>
      </c>
      <c r="H151" s="267" t="s">
        <v>3277</v>
      </c>
      <c r="I151" s="267" t="s">
        <v>3629</v>
      </c>
      <c r="J151" s="267" t="s">
        <v>3630</v>
      </c>
      <c r="K151" s="268">
        <v>575.57000000000005</v>
      </c>
      <c r="L151" s="268">
        <v>287.79000000000002</v>
      </c>
      <c r="M151" s="269">
        <v>287.78000000000003</v>
      </c>
      <c r="N151" s="268">
        <v>0</v>
      </c>
      <c r="O151" s="268">
        <v>0</v>
      </c>
      <c r="P151" s="269">
        <v>0</v>
      </c>
      <c r="Q151" s="270">
        <v>0</v>
      </c>
      <c r="R151" s="270">
        <v>0</v>
      </c>
      <c r="S151" s="270">
        <v>0</v>
      </c>
      <c r="T151" s="268">
        <v>575.57000000000005</v>
      </c>
      <c r="U151" s="268">
        <v>287.79000000000002</v>
      </c>
      <c r="V151" s="269">
        <v>287.78000000000003</v>
      </c>
      <c r="W151" s="269" cm="1">
        <f t="array" ref="W151">IF(Z151=756,V151*INDEX('09.30.22 ERC'!$I$676:$I$679,MATCH($A$1,'09.30.22 ERC'!$D$676:$D$679,0),),V151)</f>
        <v>287.78000000000003</v>
      </c>
      <c r="X151" s="271">
        <f t="shared" si="4"/>
        <v>141228</v>
      </c>
      <c r="Y151" s="106" t="s">
        <v>476</v>
      </c>
      <c r="Z151" s="106">
        <v>152</v>
      </c>
      <c r="AA151" s="273" t="b">
        <f t="shared" si="5"/>
        <v>1</v>
      </c>
    </row>
    <row r="152" spans="1:27">
      <c r="A152" s="267" t="s">
        <v>3271</v>
      </c>
      <c r="B152" s="267" t="s">
        <v>3300</v>
      </c>
      <c r="C152" s="267" t="s">
        <v>3301</v>
      </c>
      <c r="D152" s="267" t="s">
        <v>3624</v>
      </c>
      <c r="E152" s="267" t="s">
        <v>3275</v>
      </c>
      <c r="F152" s="267" t="s">
        <v>3276</v>
      </c>
      <c r="G152" s="267" t="s">
        <v>3275</v>
      </c>
      <c r="H152" s="267" t="s">
        <v>3277</v>
      </c>
      <c r="I152" s="267" t="s">
        <v>3631</v>
      </c>
      <c r="J152" s="267" t="s">
        <v>3632</v>
      </c>
      <c r="K152" s="268">
        <v>1291959.83</v>
      </c>
      <c r="L152" s="268">
        <v>1291959.83</v>
      </c>
      <c r="M152" s="269">
        <v>0</v>
      </c>
      <c r="N152" s="268">
        <v>0</v>
      </c>
      <c r="O152" s="268">
        <v>0</v>
      </c>
      <c r="P152" s="269">
        <v>0</v>
      </c>
      <c r="Q152" s="270">
        <v>0</v>
      </c>
      <c r="R152" s="270">
        <v>0</v>
      </c>
      <c r="S152" s="270">
        <v>0</v>
      </c>
      <c r="T152" s="268">
        <v>1291959.83</v>
      </c>
      <c r="U152" s="268">
        <v>1291959.83</v>
      </c>
      <c r="V152" s="269">
        <v>0</v>
      </c>
      <c r="W152" s="269" cm="1">
        <f t="array" ref="W152">IF(Z152=756,V152*INDEX('09.30.22 ERC'!$I$676:$I$679,MATCH($A$1,'09.30.22 ERC'!$D$676:$D$679,0),),V152)</f>
        <v>0</v>
      </c>
      <c r="X152" s="271">
        <f t="shared" si="4"/>
        <v>141228</v>
      </c>
      <c r="Y152" s="106" t="s">
        <v>476</v>
      </c>
      <c r="Z152" s="106">
        <v>150</v>
      </c>
      <c r="AA152" s="273" t="b">
        <f t="shared" si="5"/>
        <v>1</v>
      </c>
    </row>
    <row r="153" spans="1:27">
      <c r="A153" s="267" t="s">
        <v>3271</v>
      </c>
      <c r="B153" s="267" t="s">
        <v>3304</v>
      </c>
      <c r="C153" s="267" t="s">
        <v>3301</v>
      </c>
      <c r="D153" s="267" t="s">
        <v>3624</v>
      </c>
      <c r="E153" s="267" t="s">
        <v>3275</v>
      </c>
      <c r="F153" s="267" t="s">
        <v>3276</v>
      </c>
      <c r="G153" s="267" t="s">
        <v>3275</v>
      </c>
      <c r="H153" s="267" t="s">
        <v>3277</v>
      </c>
      <c r="I153" s="267" t="s">
        <v>3633</v>
      </c>
      <c r="J153" s="267" t="s">
        <v>3634</v>
      </c>
      <c r="K153" s="268">
        <v>66810.3</v>
      </c>
      <c r="L153" s="268">
        <v>66810.3</v>
      </c>
      <c r="M153" s="269">
        <v>0</v>
      </c>
      <c r="N153" s="268">
        <v>0</v>
      </c>
      <c r="O153" s="268">
        <v>0</v>
      </c>
      <c r="P153" s="269">
        <v>0</v>
      </c>
      <c r="Q153" s="270">
        <v>0</v>
      </c>
      <c r="R153" s="270">
        <v>0</v>
      </c>
      <c r="S153" s="270">
        <v>0</v>
      </c>
      <c r="T153" s="268">
        <v>66810.3</v>
      </c>
      <c r="U153" s="268">
        <v>66810.3</v>
      </c>
      <c r="V153" s="269">
        <v>0</v>
      </c>
      <c r="W153" s="269" cm="1">
        <f t="array" ref="W153">IF(Z153=756,V153*INDEX('09.30.22 ERC'!$I$676:$I$679,MATCH($A$1,'09.30.22 ERC'!$D$676:$D$679,0),),V153)</f>
        <v>0</v>
      </c>
      <c r="X153" s="271">
        <f t="shared" si="4"/>
        <v>141228</v>
      </c>
      <c r="Y153" s="106" t="s">
        <v>476</v>
      </c>
      <c r="Z153" s="106">
        <v>151</v>
      </c>
      <c r="AA153" s="273" t="b">
        <f t="shared" si="5"/>
        <v>1</v>
      </c>
    </row>
    <row r="154" spans="1:27">
      <c r="A154" s="267" t="s">
        <v>3271</v>
      </c>
      <c r="B154" s="267" t="s">
        <v>3272</v>
      </c>
      <c r="C154" s="267" t="s">
        <v>3273</v>
      </c>
      <c r="D154" s="267" t="s">
        <v>3635</v>
      </c>
      <c r="E154" s="267" t="s">
        <v>3275</v>
      </c>
      <c r="F154" s="267" t="s">
        <v>3276</v>
      </c>
      <c r="G154" s="267" t="s">
        <v>3275</v>
      </c>
      <c r="H154" s="267" t="s">
        <v>3277</v>
      </c>
      <c r="I154" s="267" t="s">
        <v>3636</v>
      </c>
      <c r="J154" s="267" t="s">
        <v>3637</v>
      </c>
      <c r="K154" s="268">
        <v>292259.15000000002</v>
      </c>
      <c r="L154" s="268">
        <v>146129.57999999999</v>
      </c>
      <c r="M154" s="269">
        <v>146129.57000000004</v>
      </c>
      <c r="N154" s="268">
        <v>0</v>
      </c>
      <c r="O154" s="268">
        <v>0</v>
      </c>
      <c r="P154" s="269">
        <v>0</v>
      </c>
      <c r="Q154" s="270">
        <v>0</v>
      </c>
      <c r="R154" s="270">
        <v>0</v>
      </c>
      <c r="S154" s="270">
        <v>0</v>
      </c>
      <c r="T154" s="268">
        <v>292259.15000000002</v>
      </c>
      <c r="U154" s="268">
        <v>146129.57999999999</v>
      </c>
      <c r="V154" s="269">
        <v>146129.57000000004</v>
      </c>
      <c r="W154" s="269" cm="1">
        <f t="array" ref="W154">IF(Z154=756,V154*INDEX('09.30.22 ERC'!$I$676:$I$679,MATCH($A$1,'09.30.22 ERC'!$D$676:$D$679,0),),V154)</f>
        <v>146129.57000000004</v>
      </c>
      <c r="X154" s="271">
        <f t="shared" si="4"/>
        <v>141229</v>
      </c>
      <c r="Y154" s="106" t="s">
        <v>476</v>
      </c>
      <c r="Z154" s="106">
        <v>150</v>
      </c>
      <c r="AA154" s="273" t="b">
        <f t="shared" si="5"/>
        <v>1</v>
      </c>
    </row>
    <row r="155" spans="1:27">
      <c r="A155" s="267" t="s">
        <v>3271</v>
      </c>
      <c r="B155" s="267" t="s">
        <v>3300</v>
      </c>
      <c r="C155" s="267" t="s">
        <v>3301</v>
      </c>
      <c r="D155" s="267" t="s">
        <v>3635</v>
      </c>
      <c r="E155" s="267" t="s">
        <v>3275</v>
      </c>
      <c r="F155" s="267" t="s">
        <v>3276</v>
      </c>
      <c r="G155" s="267" t="s">
        <v>3275</v>
      </c>
      <c r="H155" s="267" t="s">
        <v>3277</v>
      </c>
      <c r="I155" s="267" t="s">
        <v>3638</v>
      </c>
      <c r="J155" s="267" t="s">
        <v>3639</v>
      </c>
      <c r="K155" s="268">
        <v>146129.57</v>
      </c>
      <c r="L155" s="268">
        <v>146129.57</v>
      </c>
      <c r="M155" s="269">
        <v>0</v>
      </c>
      <c r="N155" s="268">
        <v>0</v>
      </c>
      <c r="O155" s="268">
        <v>0</v>
      </c>
      <c r="P155" s="269">
        <v>0</v>
      </c>
      <c r="Q155" s="270">
        <v>0</v>
      </c>
      <c r="R155" s="270">
        <v>0</v>
      </c>
      <c r="S155" s="270">
        <v>0</v>
      </c>
      <c r="T155" s="268">
        <v>146129.57</v>
      </c>
      <c r="U155" s="268">
        <v>146129.57</v>
      </c>
      <c r="V155" s="269">
        <v>0</v>
      </c>
      <c r="W155" s="269" cm="1">
        <f t="array" ref="W155">IF(Z155=756,V155*INDEX('09.30.22 ERC'!$I$676:$I$679,MATCH($A$1,'09.30.22 ERC'!$D$676:$D$679,0),),V155)</f>
        <v>0</v>
      </c>
      <c r="X155" s="271">
        <f t="shared" si="4"/>
        <v>141229</v>
      </c>
      <c r="Y155" s="106" t="s">
        <v>476</v>
      </c>
      <c r="Z155" s="106">
        <v>150</v>
      </c>
      <c r="AA155" s="273" t="b">
        <f t="shared" si="5"/>
        <v>1</v>
      </c>
    </row>
    <row r="156" spans="1:27">
      <c r="A156" s="267" t="s">
        <v>3271</v>
      </c>
      <c r="B156" s="267" t="s">
        <v>3272</v>
      </c>
      <c r="C156" s="267" t="s">
        <v>3273</v>
      </c>
      <c r="D156" s="267" t="s">
        <v>3640</v>
      </c>
      <c r="E156" s="267" t="s">
        <v>3275</v>
      </c>
      <c r="F156" s="267" t="s">
        <v>3276</v>
      </c>
      <c r="G156" s="267" t="s">
        <v>3275</v>
      </c>
      <c r="H156" s="267" t="s">
        <v>3277</v>
      </c>
      <c r="I156" s="267" t="s">
        <v>3641</v>
      </c>
      <c r="J156" s="267" t="s">
        <v>3642</v>
      </c>
      <c r="K156" s="268">
        <v>1596625.79</v>
      </c>
      <c r="L156" s="268">
        <v>791845.8</v>
      </c>
      <c r="M156" s="269">
        <v>804779.99</v>
      </c>
      <c r="N156" s="268">
        <v>0</v>
      </c>
      <c r="O156" s="268">
        <v>0</v>
      </c>
      <c r="P156" s="269">
        <v>0</v>
      </c>
      <c r="Q156" s="270">
        <v>1471.6999999999534</v>
      </c>
      <c r="R156" s="270">
        <v>29.929999999934807</v>
      </c>
      <c r="S156" s="270">
        <v>1441.7700000000186</v>
      </c>
      <c r="T156" s="268">
        <v>1598097.49</v>
      </c>
      <c r="U156" s="268">
        <v>791875.73</v>
      </c>
      <c r="V156" s="269">
        <v>806221.76</v>
      </c>
      <c r="W156" s="269" cm="1">
        <f t="array" ref="W156">IF(Z156=756,V156*INDEX('09.30.22 ERC'!$I$676:$I$679,MATCH($A$1,'09.30.22 ERC'!$D$676:$D$679,0),),V156)</f>
        <v>806221.76</v>
      </c>
      <c r="X156" s="271">
        <f t="shared" si="4"/>
        <v>141230</v>
      </c>
      <c r="Y156" s="106" t="s">
        <v>476</v>
      </c>
      <c r="Z156" s="106">
        <v>150</v>
      </c>
      <c r="AA156" s="273" t="b">
        <f t="shared" si="5"/>
        <v>1</v>
      </c>
    </row>
    <row r="157" spans="1:27">
      <c r="A157" s="267" t="s">
        <v>3271</v>
      </c>
      <c r="B157" s="267" t="s">
        <v>3284</v>
      </c>
      <c r="C157" s="267" t="s">
        <v>3273</v>
      </c>
      <c r="D157" s="267" t="s">
        <v>3640</v>
      </c>
      <c r="E157" s="267" t="s">
        <v>3275</v>
      </c>
      <c r="F157" s="267" t="s">
        <v>3276</v>
      </c>
      <c r="G157" s="267" t="s">
        <v>3275</v>
      </c>
      <c r="H157" s="267" t="s">
        <v>3277</v>
      </c>
      <c r="I157" s="267" t="s">
        <v>3643</v>
      </c>
      <c r="J157" s="267" t="s">
        <v>3644</v>
      </c>
      <c r="K157" s="268">
        <v>142566.67000000001</v>
      </c>
      <c r="L157" s="268">
        <v>71180.44</v>
      </c>
      <c r="M157" s="269">
        <v>71386.23000000001</v>
      </c>
      <c r="N157" s="268">
        <v>0</v>
      </c>
      <c r="O157" s="268">
        <v>0</v>
      </c>
      <c r="P157" s="269">
        <v>0</v>
      </c>
      <c r="Q157" s="270">
        <v>1534.4199999999837</v>
      </c>
      <c r="R157" s="270">
        <v>729.73999999999069</v>
      </c>
      <c r="S157" s="270">
        <v>804.67999999999302</v>
      </c>
      <c r="T157" s="268">
        <v>144101.09</v>
      </c>
      <c r="U157" s="268">
        <v>71910.179999999993</v>
      </c>
      <c r="V157" s="269">
        <v>72190.91</v>
      </c>
      <c r="W157" s="269" cm="1">
        <f t="array" ref="W157">IF(Z157=756,V157*INDEX('09.30.22 ERC'!$I$676:$I$679,MATCH($A$1,'09.30.22 ERC'!$D$676:$D$679,0),),V157)</f>
        <v>72190.91</v>
      </c>
      <c r="X157" s="271">
        <f t="shared" si="4"/>
        <v>141230</v>
      </c>
      <c r="Y157" s="106" t="s">
        <v>476</v>
      </c>
      <c r="Z157" s="106">
        <v>151</v>
      </c>
      <c r="AA157" s="273" t="b">
        <f t="shared" si="5"/>
        <v>1</v>
      </c>
    </row>
    <row r="158" spans="1:27">
      <c r="A158" s="267" t="s">
        <v>3271</v>
      </c>
      <c r="B158" s="267" t="s">
        <v>3294</v>
      </c>
      <c r="C158" s="267" t="s">
        <v>3273</v>
      </c>
      <c r="D158" s="267" t="s">
        <v>3640</v>
      </c>
      <c r="E158" s="267" t="s">
        <v>3275</v>
      </c>
      <c r="F158" s="267" t="s">
        <v>3276</v>
      </c>
      <c r="G158" s="267" t="s">
        <v>3275</v>
      </c>
      <c r="H158" s="267" t="s">
        <v>3277</v>
      </c>
      <c r="I158" s="267" t="s">
        <v>3645</v>
      </c>
      <c r="J158" s="267" t="s">
        <v>3646</v>
      </c>
      <c r="K158" s="268">
        <v>59461.75</v>
      </c>
      <c r="L158" s="268">
        <v>39136.89</v>
      </c>
      <c r="M158" s="269">
        <v>20324.86</v>
      </c>
      <c r="N158" s="268">
        <v>0</v>
      </c>
      <c r="O158" s="268">
        <v>0</v>
      </c>
      <c r="P158" s="269">
        <v>0</v>
      </c>
      <c r="Q158" s="270">
        <v>0</v>
      </c>
      <c r="R158" s="270">
        <v>0</v>
      </c>
      <c r="S158" s="270">
        <v>0</v>
      </c>
      <c r="T158" s="268">
        <v>59461.75</v>
      </c>
      <c r="U158" s="268">
        <v>39136.89</v>
      </c>
      <c r="V158" s="269">
        <v>20324.86</v>
      </c>
      <c r="W158" s="269" cm="1">
        <f t="array" ref="W158">IF(Z158=756,V158*INDEX('09.30.22 ERC'!$I$676:$I$679,MATCH($A$1,'09.30.22 ERC'!$D$676:$D$679,0),),V158)</f>
        <v>20324.86</v>
      </c>
      <c r="X158" s="271">
        <f t="shared" si="4"/>
        <v>141230</v>
      </c>
      <c r="Y158" s="106" t="s">
        <v>476</v>
      </c>
      <c r="Z158" s="106">
        <v>152</v>
      </c>
      <c r="AA158" s="273" t="b">
        <f t="shared" si="5"/>
        <v>1</v>
      </c>
    </row>
    <row r="159" spans="1:27">
      <c r="A159" s="267" t="s">
        <v>3271</v>
      </c>
      <c r="B159" s="267" t="s">
        <v>3300</v>
      </c>
      <c r="C159" s="267" t="s">
        <v>3301</v>
      </c>
      <c r="D159" s="267" t="s">
        <v>3640</v>
      </c>
      <c r="E159" s="267" t="s">
        <v>3275</v>
      </c>
      <c r="F159" s="267" t="s">
        <v>3276</v>
      </c>
      <c r="G159" s="267" t="s">
        <v>3275</v>
      </c>
      <c r="H159" s="267" t="s">
        <v>3277</v>
      </c>
      <c r="I159" s="267" t="s">
        <v>3647</v>
      </c>
      <c r="J159" s="267" t="s">
        <v>3648</v>
      </c>
      <c r="K159" s="268">
        <v>1357498.92</v>
      </c>
      <c r="L159" s="268">
        <v>1357498.92</v>
      </c>
      <c r="M159" s="269">
        <v>0</v>
      </c>
      <c r="N159" s="268">
        <v>0</v>
      </c>
      <c r="O159" s="268">
        <v>0</v>
      </c>
      <c r="P159" s="269">
        <v>0</v>
      </c>
      <c r="Q159" s="270">
        <v>0</v>
      </c>
      <c r="R159" s="270">
        <v>0</v>
      </c>
      <c r="S159" s="270">
        <v>0</v>
      </c>
      <c r="T159" s="268">
        <v>1357498.92</v>
      </c>
      <c r="U159" s="268">
        <v>1357498.92</v>
      </c>
      <c r="V159" s="269">
        <v>0</v>
      </c>
      <c r="W159" s="269" cm="1">
        <f t="array" ref="W159">IF(Z159=756,V159*INDEX('09.30.22 ERC'!$I$676:$I$679,MATCH($A$1,'09.30.22 ERC'!$D$676:$D$679,0),),V159)</f>
        <v>0</v>
      </c>
      <c r="X159" s="271">
        <f t="shared" si="4"/>
        <v>141230</v>
      </c>
      <c r="Y159" s="106" t="s">
        <v>476</v>
      </c>
      <c r="Z159" s="106">
        <v>150</v>
      </c>
      <c r="AA159" s="273" t="b">
        <f t="shared" si="5"/>
        <v>1</v>
      </c>
    </row>
    <row r="160" spans="1:27">
      <c r="A160" s="267" t="s">
        <v>3271</v>
      </c>
      <c r="B160" s="267" t="s">
        <v>3304</v>
      </c>
      <c r="C160" s="267" t="s">
        <v>3301</v>
      </c>
      <c r="D160" s="267" t="s">
        <v>3640</v>
      </c>
      <c r="E160" s="267" t="s">
        <v>3275</v>
      </c>
      <c r="F160" s="267" t="s">
        <v>3276</v>
      </c>
      <c r="G160" s="267" t="s">
        <v>3275</v>
      </c>
      <c r="H160" s="267" t="s">
        <v>3277</v>
      </c>
      <c r="I160" s="267" t="s">
        <v>3649</v>
      </c>
      <c r="J160" s="267" t="s">
        <v>3650</v>
      </c>
      <c r="K160" s="268">
        <v>118160.56</v>
      </c>
      <c r="L160" s="268">
        <v>118160.56</v>
      </c>
      <c r="M160" s="269">
        <v>0</v>
      </c>
      <c r="N160" s="268">
        <v>0</v>
      </c>
      <c r="O160" s="268">
        <v>0</v>
      </c>
      <c r="P160" s="269">
        <v>0</v>
      </c>
      <c r="Q160" s="270">
        <v>0</v>
      </c>
      <c r="R160" s="270">
        <v>0</v>
      </c>
      <c r="S160" s="270">
        <v>0</v>
      </c>
      <c r="T160" s="268">
        <v>118160.56</v>
      </c>
      <c r="U160" s="268">
        <v>118160.56</v>
      </c>
      <c r="V160" s="269">
        <v>0</v>
      </c>
      <c r="W160" s="269" cm="1">
        <f t="array" ref="W160">IF(Z160=756,V160*INDEX('09.30.22 ERC'!$I$676:$I$679,MATCH($A$1,'09.30.22 ERC'!$D$676:$D$679,0),),V160)</f>
        <v>0</v>
      </c>
      <c r="X160" s="271">
        <f t="shared" si="4"/>
        <v>141230</v>
      </c>
      <c r="Y160" s="106" t="s">
        <v>476</v>
      </c>
      <c r="Z160" s="106">
        <v>151</v>
      </c>
      <c r="AA160" s="273" t="b">
        <f t="shared" si="5"/>
        <v>1</v>
      </c>
    </row>
    <row r="161" spans="1:27">
      <c r="A161" s="267" t="s">
        <v>3271</v>
      </c>
      <c r="B161" s="267" t="s">
        <v>3272</v>
      </c>
      <c r="C161" s="267" t="s">
        <v>3273</v>
      </c>
      <c r="D161" s="267" t="s">
        <v>3651</v>
      </c>
      <c r="E161" s="267" t="s">
        <v>3275</v>
      </c>
      <c r="F161" s="267" t="s">
        <v>3276</v>
      </c>
      <c r="G161" s="267" t="s">
        <v>3275</v>
      </c>
      <c r="H161" s="267" t="s">
        <v>3277</v>
      </c>
      <c r="I161" s="267" t="s">
        <v>3652</v>
      </c>
      <c r="J161" s="267" t="s">
        <v>3653</v>
      </c>
      <c r="K161" s="268">
        <v>2936064.11</v>
      </c>
      <c r="L161" s="268">
        <v>1468032.06</v>
      </c>
      <c r="M161" s="269">
        <v>1468032.0499999998</v>
      </c>
      <c r="N161" s="268">
        <v>0</v>
      </c>
      <c r="O161" s="268">
        <v>0</v>
      </c>
      <c r="P161" s="269">
        <v>0</v>
      </c>
      <c r="Q161" s="270">
        <v>91.640000000130385</v>
      </c>
      <c r="R161" s="270">
        <v>0</v>
      </c>
      <c r="S161" s="270">
        <v>91.640000000130385</v>
      </c>
      <c r="T161" s="268">
        <v>2936155.75</v>
      </c>
      <c r="U161" s="268">
        <v>1468032.06</v>
      </c>
      <c r="V161" s="269">
        <v>1468123.69</v>
      </c>
      <c r="W161" s="269" cm="1">
        <f t="array" ref="W161">IF(Z161=756,V161*INDEX('09.30.22 ERC'!$I$676:$I$679,MATCH($A$1,'09.30.22 ERC'!$D$676:$D$679,0),),V161)</f>
        <v>1468123.69</v>
      </c>
      <c r="X161" s="271">
        <f t="shared" si="4"/>
        <v>141231</v>
      </c>
      <c r="Y161" s="106" t="s">
        <v>476</v>
      </c>
      <c r="Z161" s="106">
        <v>150</v>
      </c>
      <c r="AA161" s="273" t="b">
        <f t="shared" si="5"/>
        <v>1</v>
      </c>
    </row>
    <row r="162" spans="1:27">
      <c r="A162" s="267" t="s">
        <v>3271</v>
      </c>
      <c r="B162" s="267" t="s">
        <v>3284</v>
      </c>
      <c r="C162" s="267" t="s">
        <v>3273</v>
      </c>
      <c r="D162" s="267" t="s">
        <v>3651</v>
      </c>
      <c r="E162" s="267" t="s">
        <v>3275</v>
      </c>
      <c r="F162" s="267" t="s">
        <v>3276</v>
      </c>
      <c r="G162" s="267" t="s">
        <v>3275</v>
      </c>
      <c r="H162" s="267" t="s">
        <v>3277</v>
      </c>
      <c r="I162" s="267" t="s">
        <v>3654</v>
      </c>
      <c r="J162" s="267" t="s">
        <v>3655</v>
      </c>
      <c r="K162" s="268">
        <v>376396.65</v>
      </c>
      <c r="L162" s="268">
        <v>188198.33</v>
      </c>
      <c r="M162" s="269">
        <v>188198.32000000004</v>
      </c>
      <c r="N162" s="268">
        <v>0</v>
      </c>
      <c r="O162" s="268">
        <v>0</v>
      </c>
      <c r="P162" s="269">
        <v>0</v>
      </c>
      <c r="Q162" s="270">
        <v>0</v>
      </c>
      <c r="R162" s="270">
        <v>0</v>
      </c>
      <c r="S162" s="270">
        <v>0</v>
      </c>
      <c r="T162" s="268">
        <v>376396.65</v>
      </c>
      <c r="U162" s="268">
        <v>188198.33</v>
      </c>
      <c r="V162" s="269">
        <v>188198.32000000004</v>
      </c>
      <c r="W162" s="269" cm="1">
        <f t="array" ref="W162">IF(Z162=756,V162*INDEX('09.30.22 ERC'!$I$676:$I$679,MATCH($A$1,'09.30.22 ERC'!$D$676:$D$679,0),),V162)</f>
        <v>188198.32000000004</v>
      </c>
      <c r="X162" s="271">
        <f t="shared" si="4"/>
        <v>141231</v>
      </c>
      <c r="Y162" s="106" t="s">
        <v>476</v>
      </c>
      <c r="Z162" s="106">
        <v>151</v>
      </c>
      <c r="AA162" s="273" t="b">
        <f t="shared" si="5"/>
        <v>1</v>
      </c>
    </row>
    <row r="163" spans="1:27">
      <c r="A163" s="267" t="s">
        <v>3271</v>
      </c>
      <c r="B163" s="267" t="s">
        <v>3294</v>
      </c>
      <c r="C163" s="267" t="s">
        <v>3273</v>
      </c>
      <c r="D163" s="267" t="s">
        <v>3651</v>
      </c>
      <c r="E163" s="267" t="s">
        <v>3275</v>
      </c>
      <c r="F163" s="267" t="s">
        <v>3276</v>
      </c>
      <c r="G163" s="267" t="s">
        <v>3275</v>
      </c>
      <c r="H163" s="267" t="s">
        <v>3277</v>
      </c>
      <c r="I163" s="267" t="s">
        <v>3656</v>
      </c>
      <c r="J163" s="267" t="s">
        <v>3657</v>
      </c>
      <c r="K163" s="268">
        <v>8650.18</v>
      </c>
      <c r="L163" s="268">
        <v>5754.22</v>
      </c>
      <c r="M163" s="269">
        <v>2895.96</v>
      </c>
      <c r="N163" s="268">
        <v>0</v>
      </c>
      <c r="O163" s="268">
        <v>0</v>
      </c>
      <c r="P163" s="269">
        <v>0</v>
      </c>
      <c r="Q163" s="270">
        <v>0</v>
      </c>
      <c r="R163" s="270">
        <v>0</v>
      </c>
      <c r="S163" s="270">
        <v>0</v>
      </c>
      <c r="T163" s="268">
        <v>8650.18</v>
      </c>
      <c r="U163" s="268">
        <v>5754.22</v>
      </c>
      <c r="V163" s="269">
        <v>2895.96</v>
      </c>
      <c r="W163" s="269" cm="1">
        <f t="array" ref="W163">IF(Z163=756,V163*INDEX('09.30.22 ERC'!$I$676:$I$679,MATCH($A$1,'09.30.22 ERC'!$D$676:$D$679,0),),V163)</f>
        <v>2895.96</v>
      </c>
      <c r="X163" s="271">
        <f t="shared" si="4"/>
        <v>141231</v>
      </c>
      <c r="Y163" s="106" t="s">
        <v>476</v>
      </c>
      <c r="Z163" s="106">
        <v>152</v>
      </c>
      <c r="AA163" s="273" t="b">
        <f t="shared" si="5"/>
        <v>1</v>
      </c>
    </row>
    <row r="164" spans="1:27">
      <c r="A164" s="267" t="s">
        <v>3271</v>
      </c>
      <c r="B164" s="267" t="s">
        <v>3300</v>
      </c>
      <c r="C164" s="267" t="s">
        <v>3301</v>
      </c>
      <c r="D164" s="267" t="s">
        <v>3651</v>
      </c>
      <c r="E164" s="267" t="s">
        <v>3275</v>
      </c>
      <c r="F164" s="267" t="s">
        <v>3276</v>
      </c>
      <c r="G164" s="267" t="s">
        <v>3275</v>
      </c>
      <c r="H164" s="267" t="s">
        <v>3277</v>
      </c>
      <c r="I164" s="267" t="s">
        <v>3658</v>
      </c>
      <c r="J164" s="267" t="s">
        <v>3659</v>
      </c>
      <c r="K164" s="268">
        <v>1763891</v>
      </c>
      <c r="L164" s="268">
        <v>1763891</v>
      </c>
      <c r="M164" s="269">
        <v>0</v>
      </c>
      <c r="N164" s="268">
        <v>0</v>
      </c>
      <c r="O164" s="268">
        <v>0</v>
      </c>
      <c r="P164" s="269">
        <v>0</v>
      </c>
      <c r="Q164" s="270">
        <v>0</v>
      </c>
      <c r="R164" s="270">
        <v>0</v>
      </c>
      <c r="S164" s="270">
        <v>0</v>
      </c>
      <c r="T164" s="268">
        <v>1763891</v>
      </c>
      <c r="U164" s="268">
        <v>1763891</v>
      </c>
      <c r="V164" s="269">
        <v>0</v>
      </c>
      <c r="W164" s="269" cm="1">
        <f t="array" ref="W164">IF(Z164=756,V164*INDEX('09.30.22 ERC'!$I$676:$I$679,MATCH($A$1,'09.30.22 ERC'!$D$676:$D$679,0),),V164)</f>
        <v>0</v>
      </c>
      <c r="X164" s="271">
        <f t="shared" si="4"/>
        <v>141231</v>
      </c>
      <c r="Y164" s="106" t="s">
        <v>476</v>
      </c>
      <c r="Z164" s="106">
        <v>150</v>
      </c>
      <c r="AA164" s="273" t="b">
        <f t="shared" si="5"/>
        <v>1</v>
      </c>
    </row>
    <row r="165" spans="1:27">
      <c r="A165" s="267" t="s">
        <v>3271</v>
      </c>
      <c r="B165" s="267" t="s">
        <v>3304</v>
      </c>
      <c r="C165" s="267" t="s">
        <v>3301</v>
      </c>
      <c r="D165" s="267" t="s">
        <v>3651</v>
      </c>
      <c r="E165" s="267" t="s">
        <v>3275</v>
      </c>
      <c r="F165" s="267" t="s">
        <v>3276</v>
      </c>
      <c r="G165" s="267" t="s">
        <v>3275</v>
      </c>
      <c r="H165" s="267" t="s">
        <v>3277</v>
      </c>
      <c r="I165" s="267" t="s">
        <v>3660</v>
      </c>
      <c r="J165" s="267" t="s">
        <v>3661</v>
      </c>
      <c r="K165" s="268">
        <v>192312.53</v>
      </c>
      <c r="L165" s="268">
        <v>192312.53</v>
      </c>
      <c r="M165" s="269">
        <v>0</v>
      </c>
      <c r="N165" s="268">
        <v>0</v>
      </c>
      <c r="O165" s="268">
        <v>0</v>
      </c>
      <c r="P165" s="269">
        <v>0</v>
      </c>
      <c r="Q165" s="270">
        <v>0</v>
      </c>
      <c r="R165" s="270">
        <v>0</v>
      </c>
      <c r="S165" s="270">
        <v>0</v>
      </c>
      <c r="T165" s="268">
        <v>192312.53</v>
      </c>
      <c r="U165" s="268">
        <v>192312.53</v>
      </c>
      <c r="V165" s="269">
        <v>0</v>
      </c>
      <c r="W165" s="269" cm="1">
        <f t="array" ref="W165">IF(Z165=756,V165*INDEX('09.30.22 ERC'!$I$676:$I$679,MATCH($A$1,'09.30.22 ERC'!$D$676:$D$679,0),),V165)</f>
        <v>0</v>
      </c>
      <c r="X165" s="271">
        <f t="shared" si="4"/>
        <v>141231</v>
      </c>
      <c r="Y165" s="106" t="s">
        <v>476</v>
      </c>
      <c r="Z165" s="106">
        <v>151</v>
      </c>
      <c r="AA165" s="273" t="b">
        <f t="shared" si="5"/>
        <v>1</v>
      </c>
    </row>
    <row r="166" spans="1:27">
      <c r="A166" s="267" t="s">
        <v>3271</v>
      </c>
      <c r="B166" s="267" t="s">
        <v>3272</v>
      </c>
      <c r="C166" s="267" t="s">
        <v>3273</v>
      </c>
      <c r="D166" s="267" t="s">
        <v>3662</v>
      </c>
      <c r="E166" s="267" t="s">
        <v>3275</v>
      </c>
      <c r="F166" s="267" t="s">
        <v>3276</v>
      </c>
      <c r="G166" s="267" t="s">
        <v>3275</v>
      </c>
      <c r="H166" s="267" t="s">
        <v>3277</v>
      </c>
      <c r="I166" s="267" t="s">
        <v>3663</v>
      </c>
      <c r="J166" s="267" t="s">
        <v>3664</v>
      </c>
      <c r="K166" s="268">
        <v>3938724.28</v>
      </c>
      <c r="L166" s="268">
        <v>1929687.9</v>
      </c>
      <c r="M166" s="269">
        <v>2009036.38</v>
      </c>
      <c r="N166" s="268">
        <v>6628.88</v>
      </c>
      <c r="O166" s="268">
        <v>1931.41</v>
      </c>
      <c r="P166" s="269">
        <v>4697.47</v>
      </c>
      <c r="Q166" s="270">
        <v>783153.51000000024</v>
      </c>
      <c r="R166" s="270">
        <v>4524</v>
      </c>
      <c r="S166" s="270">
        <v>778629.51000000024</v>
      </c>
      <c r="T166" s="268">
        <v>4721877.79</v>
      </c>
      <c r="U166" s="268">
        <v>1934211.9</v>
      </c>
      <c r="V166" s="269">
        <v>2787665.89</v>
      </c>
      <c r="W166" s="269" cm="1">
        <f t="array" ref="W166">IF(Z166=756,V166*INDEX('09.30.22 ERC'!$I$676:$I$679,MATCH($A$1,'09.30.22 ERC'!$D$676:$D$679,0),),V166)</f>
        <v>2787665.89</v>
      </c>
      <c r="X166" s="271">
        <f t="shared" si="4"/>
        <v>141232</v>
      </c>
      <c r="Y166" s="106" t="s">
        <v>476</v>
      </c>
      <c r="Z166" s="106">
        <v>150</v>
      </c>
      <c r="AA166" s="273" t="b">
        <f t="shared" si="5"/>
        <v>1</v>
      </c>
    </row>
    <row r="167" spans="1:27">
      <c r="A167" s="267" t="s">
        <v>3271</v>
      </c>
      <c r="B167" s="267" t="s">
        <v>3284</v>
      </c>
      <c r="C167" s="267" t="s">
        <v>3273</v>
      </c>
      <c r="D167" s="267" t="s">
        <v>3662</v>
      </c>
      <c r="E167" s="267" t="s">
        <v>3275</v>
      </c>
      <c r="F167" s="267" t="s">
        <v>3276</v>
      </c>
      <c r="G167" s="267" t="s">
        <v>3275</v>
      </c>
      <c r="H167" s="267" t="s">
        <v>3277</v>
      </c>
      <c r="I167" s="267" t="s">
        <v>3665</v>
      </c>
      <c r="J167" s="267" t="s">
        <v>3666</v>
      </c>
      <c r="K167" s="268">
        <v>303716.46000000002</v>
      </c>
      <c r="L167" s="268">
        <v>150898.43</v>
      </c>
      <c r="M167" s="269">
        <v>152818.03000000003</v>
      </c>
      <c r="N167" s="268">
        <v>0</v>
      </c>
      <c r="O167" s="268">
        <v>0</v>
      </c>
      <c r="P167" s="269">
        <v>0</v>
      </c>
      <c r="Q167" s="270">
        <v>8949.8899999999558</v>
      </c>
      <c r="R167" s="270">
        <v>3222.0899999999965</v>
      </c>
      <c r="S167" s="270">
        <v>5727.7999999999593</v>
      </c>
      <c r="T167" s="268">
        <v>312666.34999999998</v>
      </c>
      <c r="U167" s="268">
        <v>154120.51999999999</v>
      </c>
      <c r="V167" s="269">
        <v>158545.82999999999</v>
      </c>
      <c r="W167" s="269" cm="1">
        <f t="array" ref="W167">IF(Z167=756,V167*INDEX('09.30.22 ERC'!$I$676:$I$679,MATCH($A$1,'09.30.22 ERC'!$D$676:$D$679,0),),V167)</f>
        <v>158545.82999999999</v>
      </c>
      <c r="X167" s="271">
        <f t="shared" si="4"/>
        <v>141232</v>
      </c>
      <c r="Y167" s="106" t="s">
        <v>476</v>
      </c>
      <c r="Z167" s="106">
        <v>151</v>
      </c>
      <c r="AA167" s="273" t="b">
        <f t="shared" si="5"/>
        <v>1</v>
      </c>
    </row>
    <row r="168" spans="1:27">
      <c r="A168" s="267" t="s">
        <v>3271</v>
      </c>
      <c r="B168" s="267" t="s">
        <v>3294</v>
      </c>
      <c r="C168" s="267" t="s">
        <v>3273</v>
      </c>
      <c r="D168" s="267" t="s">
        <v>3662</v>
      </c>
      <c r="E168" s="267" t="s">
        <v>3275</v>
      </c>
      <c r="F168" s="267" t="s">
        <v>3276</v>
      </c>
      <c r="G168" s="267" t="s">
        <v>3275</v>
      </c>
      <c r="H168" s="267" t="s">
        <v>3277</v>
      </c>
      <c r="I168" s="267" t="s">
        <v>3667</v>
      </c>
      <c r="J168" s="267" t="s">
        <v>3668</v>
      </c>
      <c r="K168" s="268">
        <v>3511740.65</v>
      </c>
      <c r="L168" s="268">
        <v>1931016.42</v>
      </c>
      <c r="M168" s="269">
        <v>1580724.23</v>
      </c>
      <c r="N168" s="268">
        <v>26919.41</v>
      </c>
      <c r="O168" s="268">
        <v>3290.79</v>
      </c>
      <c r="P168" s="269">
        <v>23628.62</v>
      </c>
      <c r="Q168" s="270">
        <v>78702.959999999963</v>
      </c>
      <c r="R168" s="270">
        <v>24384.060000000056</v>
      </c>
      <c r="S168" s="270">
        <v>54318.899999999907</v>
      </c>
      <c r="T168" s="268">
        <v>3590443.61</v>
      </c>
      <c r="U168" s="268">
        <v>1955400.48</v>
      </c>
      <c r="V168" s="269">
        <v>1635043.13</v>
      </c>
      <c r="W168" s="269" cm="1">
        <f t="array" ref="W168">IF(Z168=756,V168*INDEX('09.30.22 ERC'!$I$676:$I$679,MATCH($A$1,'09.30.22 ERC'!$D$676:$D$679,0),),V168)</f>
        <v>1635043.13</v>
      </c>
      <c r="X168" s="271">
        <f t="shared" si="4"/>
        <v>141232</v>
      </c>
      <c r="Y168" s="106" t="s">
        <v>476</v>
      </c>
      <c r="Z168" s="106">
        <v>152</v>
      </c>
      <c r="AA168" s="273" t="b">
        <f t="shared" si="5"/>
        <v>1</v>
      </c>
    </row>
    <row r="169" spans="1:27">
      <c r="A169" s="267" t="s">
        <v>3271</v>
      </c>
      <c r="B169" s="267" t="s">
        <v>3300</v>
      </c>
      <c r="C169" s="267" t="s">
        <v>3301</v>
      </c>
      <c r="D169" s="267" t="s">
        <v>3662</v>
      </c>
      <c r="E169" s="267" t="s">
        <v>3275</v>
      </c>
      <c r="F169" s="267" t="s">
        <v>3276</v>
      </c>
      <c r="G169" s="267" t="s">
        <v>3275</v>
      </c>
      <c r="H169" s="267" t="s">
        <v>3277</v>
      </c>
      <c r="I169" s="267" t="s">
        <v>3669</v>
      </c>
      <c r="J169" s="267" t="s">
        <v>3670</v>
      </c>
      <c r="K169" s="268">
        <v>3068424.34</v>
      </c>
      <c r="L169" s="268">
        <v>3068424.34</v>
      </c>
      <c r="M169" s="269">
        <v>0</v>
      </c>
      <c r="N169" s="268">
        <v>0</v>
      </c>
      <c r="O169" s="268">
        <v>0</v>
      </c>
      <c r="P169" s="269">
        <v>0</v>
      </c>
      <c r="Q169" s="270">
        <v>0</v>
      </c>
      <c r="R169" s="270">
        <v>0</v>
      </c>
      <c r="S169" s="270">
        <v>0</v>
      </c>
      <c r="T169" s="268">
        <v>3068424.34</v>
      </c>
      <c r="U169" s="268">
        <v>3068424.34</v>
      </c>
      <c r="V169" s="269">
        <v>0</v>
      </c>
      <c r="W169" s="269" cm="1">
        <f t="array" ref="W169">IF(Z169=756,V169*INDEX('09.30.22 ERC'!$I$676:$I$679,MATCH($A$1,'09.30.22 ERC'!$D$676:$D$679,0),),V169)</f>
        <v>0</v>
      </c>
      <c r="X169" s="271">
        <f t="shared" si="4"/>
        <v>141232</v>
      </c>
      <c r="Y169" s="106" t="s">
        <v>476</v>
      </c>
      <c r="Z169" s="106">
        <v>150</v>
      </c>
      <c r="AA169" s="273" t="b">
        <f t="shared" si="5"/>
        <v>1</v>
      </c>
    </row>
    <row r="170" spans="1:27">
      <c r="A170" s="267" t="s">
        <v>3271</v>
      </c>
      <c r="B170" s="267" t="s">
        <v>3304</v>
      </c>
      <c r="C170" s="267" t="s">
        <v>3301</v>
      </c>
      <c r="D170" s="267" t="s">
        <v>3662</v>
      </c>
      <c r="E170" s="267" t="s">
        <v>3275</v>
      </c>
      <c r="F170" s="267" t="s">
        <v>3276</v>
      </c>
      <c r="G170" s="267" t="s">
        <v>3275</v>
      </c>
      <c r="H170" s="267" t="s">
        <v>3277</v>
      </c>
      <c r="I170" s="267" t="s">
        <v>3671</v>
      </c>
      <c r="J170" s="267" t="s">
        <v>3672</v>
      </c>
      <c r="K170" s="268">
        <v>268713.59000000003</v>
      </c>
      <c r="L170" s="268">
        <v>268713.59000000003</v>
      </c>
      <c r="M170" s="269">
        <v>0</v>
      </c>
      <c r="N170" s="268">
        <v>0</v>
      </c>
      <c r="O170" s="268">
        <v>0</v>
      </c>
      <c r="P170" s="269">
        <v>0</v>
      </c>
      <c r="Q170" s="270">
        <v>0</v>
      </c>
      <c r="R170" s="270">
        <v>0</v>
      </c>
      <c r="S170" s="270">
        <v>0</v>
      </c>
      <c r="T170" s="268">
        <v>268713.59000000003</v>
      </c>
      <c r="U170" s="268">
        <v>268713.59000000003</v>
      </c>
      <c r="V170" s="269">
        <v>0</v>
      </c>
      <c r="W170" s="269" cm="1">
        <f t="array" ref="W170">IF(Z170=756,V170*INDEX('09.30.22 ERC'!$I$676:$I$679,MATCH($A$1,'09.30.22 ERC'!$D$676:$D$679,0),),V170)</f>
        <v>0</v>
      </c>
      <c r="X170" s="271">
        <f t="shared" si="4"/>
        <v>141232</v>
      </c>
      <c r="Y170" s="106" t="s">
        <v>476</v>
      </c>
      <c r="Z170" s="106">
        <v>151</v>
      </c>
      <c r="AA170" s="273" t="b">
        <f t="shared" si="5"/>
        <v>1</v>
      </c>
    </row>
    <row r="171" spans="1:27">
      <c r="A171" s="267" t="s">
        <v>3271</v>
      </c>
      <c r="B171" s="267" t="s">
        <v>3272</v>
      </c>
      <c r="C171" s="267" t="s">
        <v>3273</v>
      </c>
      <c r="D171" s="267" t="s">
        <v>3673</v>
      </c>
      <c r="E171" s="267" t="s">
        <v>3275</v>
      </c>
      <c r="F171" s="267" t="s">
        <v>3276</v>
      </c>
      <c r="G171" s="267" t="s">
        <v>3275</v>
      </c>
      <c r="H171" s="267" t="s">
        <v>3277</v>
      </c>
      <c r="I171" s="267" t="s">
        <v>3674</v>
      </c>
      <c r="J171" s="267" t="s">
        <v>3675</v>
      </c>
      <c r="K171" s="268">
        <v>3419109.99</v>
      </c>
      <c r="L171" s="268">
        <v>1672374.76</v>
      </c>
      <c r="M171" s="269">
        <v>1746735.2300000002</v>
      </c>
      <c r="N171" s="268">
        <v>25005.06</v>
      </c>
      <c r="O171" s="268">
        <v>5377.91</v>
      </c>
      <c r="P171" s="269">
        <v>19627.150000000001</v>
      </c>
      <c r="Q171" s="270">
        <v>137366.40999999968</v>
      </c>
      <c r="R171" s="270">
        <v>37596.479999999981</v>
      </c>
      <c r="S171" s="270">
        <v>99769.929999999702</v>
      </c>
      <c r="T171" s="268">
        <v>3556476.4</v>
      </c>
      <c r="U171" s="268">
        <v>1709971.24</v>
      </c>
      <c r="V171" s="269">
        <v>1846505.16</v>
      </c>
      <c r="W171" s="269" cm="1">
        <f t="array" ref="W171">IF(Z171=756,V171*INDEX('09.30.22 ERC'!$I$676:$I$679,MATCH($A$1,'09.30.22 ERC'!$D$676:$D$679,0),),V171)</f>
        <v>1846505.16</v>
      </c>
      <c r="X171" s="271">
        <f t="shared" si="4"/>
        <v>141233</v>
      </c>
      <c r="Y171" s="106" t="s">
        <v>476</v>
      </c>
      <c r="Z171" s="106">
        <v>150</v>
      </c>
      <c r="AA171" s="273" t="b">
        <f t="shared" si="5"/>
        <v>1</v>
      </c>
    </row>
    <row r="172" spans="1:27">
      <c r="A172" s="267" t="s">
        <v>3271</v>
      </c>
      <c r="B172" s="267" t="s">
        <v>3284</v>
      </c>
      <c r="C172" s="267" t="s">
        <v>3273</v>
      </c>
      <c r="D172" s="267" t="s">
        <v>3673</v>
      </c>
      <c r="E172" s="267" t="s">
        <v>3275</v>
      </c>
      <c r="F172" s="267" t="s">
        <v>3276</v>
      </c>
      <c r="G172" s="267" t="s">
        <v>3275</v>
      </c>
      <c r="H172" s="267" t="s">
        <v>3277</v>
      </c>
      <c r="I172" s="267" t="s">
        <v>3676</v>
      </c>
      <c r="J172" s="267" t="s">
        <v>3677</v>
      </c>
      <c r="K172" s="268">
        <v>279744.15000000002</v>
      </c>
      <c r="L172" s="268">
        <v>128657.48</v>
      </c>
      <c r="M172" s="269">
        <v>151086.67000000004</v>
      </c>
      <c r="N172" s="268">
        <v>0</v>
      </c>
      <c r="O172" s="268">
        <v>0</v>
      </c>
      <c r="P172" s="269">
        <v>0</v>
      </c>
      <c r="Q172" s="270">
        <v>7343.0899999999674</v>
      </c>
      <c r="R172" s="270">
        <v>0</v>
      </c>
      <c r="S172" s="270">
        <v>7343.0899999999674</v>
      </c>
      <c r="T172" s="268">
        <v>287087.24</v>
      </c>
      <c r="U172" s="268">
        <v>128657.48</v>
      </c>
      <c r="V172" s="269">
        <v>158429.76000000001</v>
      </c>
      <c r="W172" s="269" cm="1">
        <f t="array" ref="W172">IF(Z172=756,V172*INDEX('09.30.22 ERC'!$I$676:$I$679,MATCH($A$1,'09.30.22 ERC'!$D$676:$D$679,0),),V172)</f>
        <v>158429.76000000001</v>
      </c>
      <c r="X172" s="271">
        <f t="shared" si="4"/>
        <v>141233</v>
      </c>
      <c r="Y172" s="106" t="s">
        <v>476</v>
      </c>
      <c r="Z172" s="106">
        <v>151</v>
      </c>
      <c r="AA172" s="273" t="b">
        <f t="shared" si="5"/>
        <v>1</v>
      </c>
    </row>
    <row r="173" spans="1:27">
      <c r="A173" s="267" t="s">
        <v>3271</v>
      </c>
      <c r="B173" s="267" t="s">
        <v>3284</v>
      </c>
      <c r="C173" s="267" t="s">
        <v>3273</v>
      </c>
      <c r="D173" s="267" t="s">
        <v>3673</v>
      </c>
      <c r="E173" s="267" t="s">
        <v>3271</v>
      </c>
      <c r="F173" s="267" t="s">
        <v>3276</v>
      </c>
      <c r="G173" s="267" t="s">
        <v>3275</v>
      </c>
      <c r="H173" s="267" t="s">
        <v>3277</v>
      </c>
      <c r="I173" s="267" t="s">
        <v>3678</v>
      </c>
      <c r="J173" s="267" t="s">
        <v>3679</v>
      </c>
      <c r="K173" s="268">
        <v>74.87</v>
      </c>
      <c r="L173" s="268">
        <v>0</v>
      </c>
      <c r="M173" s="269">
        <v>74.87</v>
      </c>
      <c r="N173" s="268">
        <v>0</v>
      </c>
      <c r="O173" s="268">
        <v>0</v>
      </c>
      <c r="P173" s="269">
        <v>0</v>
      </c>
      <c r="Q173" s="270">
        <v>0</v>
      </c>
      <c r="R173" s="270">
        <v>0</v>
      </c>
      <c r="S173" s="270">
        <v>0</v>
      </c>
      <c r="T173" s="268">
        <v>74.87</v>
      </c>
      <c r="U173" s="268">
        <v>0</v>
      </c>
      <c r="V173" s="269">
        <v>74.87</v>
      </c>
      <c r="W173" s="269" cm="1">
        <f t="array" ref="W173">IF(Z173=756,V173*INDEX('09.30.22 ERC'!$I$676:$I$679,MATCH($A$1,'09.30.22 ERC'!$D$676:$D$679,0),),V173)</f>
        <v>74.87</v>
      </c>
      <c r="X173" s="271">
        <f t="shared" si="4"/>
        <v>141233</v>
      </c>
      <c r="Y173" s="106" t="s">
        <v>476</v>
      </c>
      <c r="Z173" s="106">
        <v>151</v>
      </c>
      <c r="AA173" s="273" t="b">
        <f t="shared" si="5"/>
        <v>1</v>
      </c>
    </row>
    <row r="174" spans="1:27">
      <c r="A174" s="267" t="s">
        <v>3271</v>
      </c>
      <c r="B174" s="267" t="s">
        <v>3287</v>
      </c>
      <c r="C174" s="267" t="s">
        <v>3281</v>
      </c>
      <c r="D174" s="267" t="s">
        <v>3673</v>
      </c>
      <c r="E174" s="267" t="s">
        <v>3275</v>
      </c>
      <c r="F174" s="267" t="s">
        <v>3276</v>
      </c>
      <c r="G174" s="267" t="s">
        <v>3275</v>
      </c>
      <c r="H174" s="267" t="s">
        <v>3277</v>
      </c>
      <c r="I174" s="267" t="s">
        <v>3680</v>
      </c>
      <c r="J174" s="267" t="s">
        <v>3681</v>
      </c>
      <c r="K174" s="268">
        <v>241.7</v>
      </c>
      <c r="L174" s="268">
        <v>241.7</v>
      </c>
      <c r="M174" s="269">
        <v>0</v>
      </c>
      <c r="N174" s="268">
        <v>0</v>
      </c>
      <c r="O174" s="268">
        <v>0</v>
      </c>
      <c r="P174" s="269">
        <v>0</v>
      </c>
      <c r="Q174" s="270">
        <v>0</v>
      </c>
      <c r="R174" s="270">
        <v>0</v>
      </c>
      <c r="S174" s="270">
        <v>0</v>
      </c>
      <c r="T174" s="268">
        <v>241.7</v>
      </c>
      <c r="U174" s="268">
        <v>241.7</v>
      </c>
      <c r="V174" s="269">
        <v>0</v>
      </c>
      <c r="W174" s="269" cm="1">
        <f t="array" ref="W174">IF(Z174=756,V174*INDEX('09.30.22 ERC'!$I$676:$I$679,MATCH($A$1,'09.30.22 ERC'!$D$676:$D$679,0),),V174)</f>
        <v>0</v>
      </c>
      <c r="X174" s="271">
        <f t="shared" si="4"/>
        <v>141233</v>
      </c>
      <c r="Y174" s="106" t="s">
        <v>476</v>
      </c>
      <c r="Z174" s="106">
        <v>151</v>
      </c>
      <c r="AA174" s="273" t="b">
        <f t="shared" si="5"/>
        <v>1</v>
      </c>
    </row>
    <row r="175" spans="1:27">
      <c r="A175" s="267" t="s">
        <v>3271</v>
      </c>
      <c r="B175" s="267" t="s">
        <v>3294</v>
      </c>
      <c r="C175" s="267" t="s">
        <v>3273</v>
      </c>
      <c r="D175" s="267" t="s">
        <v>3673</v>
      </c>
      <c r="E175" s="267" t="s">
        <v>3275</v>
      </c>
      <c r="F175" s="267" t="s">
        <v>3276</v>
      </c>
      <c r="G175" s="267" t="s">
        <v>3275</v>
      </c>
      <c r="H175" s="267" t="s">
        <v>3277</v>
      </c>
      <c r="I175" s="267" t="s">
        <v>3682</v>
      </c>
      <c r="J175" s="267" t="s">
        <v>3683</v>
      </c>
      <c r="K175" s="268">
        <v>1242905.69</v>
      </c>
      <c r="L175" s="268">
        <v>738494.69</v>
      </c>
      <c r="M175" s="269">
        <v>504411</v>
      </c>
      <c r="N175" s="268">
        <v>10282.299999999999</v>
      </c>
      <c r="O175" s="268">
        <v>1196.5</v>
      </c>
      <c r="P175" s="269">
        <v>9085.7999999999993</v>
      </c>
      <c r="Q175" s="270">
        <v>24744.949999999953</v>
      </c>
      <c r="R175" s="270">
        <v>6643.4700000000885</v>
      </c>
      <c r="S175" s="270">
        <v>18101.479999999865</v>
      </c>
      <c r="T175" s="268">
        <v>1267650.6399999999</v>
      </c>
      <c r="U175" s="268">
        <v>745138.16</v>
      </c>
      <c r="V175" s="269">
        <v>522512.47999999986</v>
      </c>
      <c r="W175" s="269" cm="1">
        <f t="array" ref="W175">IF(Z175=756,V175*INDEX('09.30.22 ERC'!$I$676:$I$679,MATCH($A$1,'09.30.22 ERC'!$D$676:$D$679,0),),V175)</f>
        <v>522512.47999999986</v>
      </c>
      <c r="X175" s="271">
        <f t="shared" si="4"/>
        <v>141233</v>
      </c>
      <c r="Y175" s="106" t="s">
        <v>476</v>
      </c>
      <c r="Z175" s="106">
        <v>152</v>
      </c>
      <c r="AA175" s="273" t="b">
        <f t="shared" si="5"/>
        <v>1</v>
      </c>
    </row>
    <row r="176" spans="1:27">
      <c r="A176" s="267" t="s">
        <v>3271</v>
      </c>
      <c r="B176" s="267" t="s">
        <v>3300</v>
      </c>
      <c r="C176" s="267" t="s">
        <v>3301</v>
      </c>
      <c r="D176" s="267" t="s">
        <v>3673</v>
      </c>
      <c r="E176" s="267" t="s">
        <v>3275</v>
      </c>
      <c r="F176" s="267" t="s">
        <v>3276</v>
      </c>
      <c r="G176" s="267" t="s">
        <v>3275</v>
      </c>
      <c r="H176" s="267" t="s">
        <v>3277</v>
      </c>
      <c r="I176" s="267" t="s">
        <v>3684</v>
      </c>
      <c r="J176" s="267" t="s">
        <v>3685</v>
      </c>
      <c r="K176" s="268">
        <v>2185148.4500000002</v>
      </c>
      <c r="L176" s="268">
        <v>2185148.4500000002</v>
      </c>
      <c r="M176" s="269">
        <v>0</v>
      </c>
      <c r="N176" s="268">
        <v>0</v>
      </c>
      <c r="O176" s="268">
        <v>0</v>
      </c>
      <c r="P176" s="269">
        <v>0</v>
      </c>
      <c r="Q176" s="270">
        <v>0</v>
      </c>
      <c r="R176" s="270">
        <v>0</v>
      </c>
      <c r="S176" s="270">
        <v>0</v>
      </c>
      <c r="T176" s="268">
        <v>2185148.4500000002</v>
      </c>
      <c r="U176" s="268">
        <v>2185148.4500000002</v>
      </c>
      <c r="V176" s="269">
        <v>0</v>
      </c>
      <c r="W176" s="269" cm="1">
        <f t="array" ref="W176">IF(Z176=756,V176*INDEX('09.30.22 ERC'!$I$676:$I$679,MATCH($A$1,'09.30.22 ERC'!$D$676:$D$679,0),),V176)</f>
        <v>0</v>
      </c>
      <c r="X176" s="271">
        <f t="shared" si="4"/>
        <v>141233</v>
      </c>
      <c r="Y176" s="106" t="s">
        <v>476</v>
      </c>
      <c r="Z176" s="106">
        <v>150</v>
      </c>
      <c r="AA176" s="273" t="b">
        <f t="shared" si="5"/>
        <v>1</v>
      </c>
    </row>
    <row r="177" spans="1:27">
      <c r="A177" s="267" t="s">
        <v>3271</v>
      </c>
      <c r="B177" s="267" t="s">
        <v>3304</v>
      </c>
      <c r="C177" s="267" t="s">
        <v>3301</v>
      </c>
      <c r="D177" s="267" t="s">
        <v>3673</v>
      </c>
      <c r="E177" s="267" t="s">
        <v>3275</v>
      </c>
      <c r="F177" s="267" t="s">
        <v>3276</v>
      </c>
      <c r="G177" s="267" t="s">
        <v>3275</v>
      </c>
      <c r="H177" s="267" t="s">
        <v>3277</v>
      </c>
      <c r="I177" s="267" t="s">
        <v>3686</v>
      </c>
      <c r="J177" s="267" t="s">
        <v>3687</v>
      </c>
      <c r="K177" s="268">
        <v>176842.76</v>
      </c>
      <c r="L177" s="268">
        <v>176842.76</v>
      </c>
      <c r="M177" s="269">
        <v>0</v>
      </c>
      <c r="N177" s="268">
        <v>0</v>
      </c>
      <c r="O177" s="268">
        <v>0</v>
      </c>
      <c r="P177" s="269">
        <v>0</v>
      </c>
      <c r="Q177" s="270">
        <v>0</v>
      </c>
      <c r="R177" s="270">
        <v>0</v>
      </c>
      <c r="S177" s="270">
        <v>0</v>
      </c>
      <c r="T177" s="268">
        <v>176842.76</v>
      </c>
      <c r="U177" s="268">
        <v>176842.76</v>
      </c>
      <c r="V177" s="269">
        <v>0</v>
      </c>
      <c r="W177" s="269" cm="1">
        <f t="array" ref="W177">IF(Z177=756,V177*INDEX('09.30.22 ERC'!$I$676:$I$679,MATCH($A$1,'09.30.22 ERC'!$D$676:$D$679,0),),V177)</f>
        <v>0</v>
      </c>
      <c r="X177" s="271">
        <f t="shared" si="4"/>
        <v>141233</v>
      </c>
      <c r="Y177" s="106" t="s">
        <v>476</v>
      </c>
      <c r="Z177" s="106">
        <v>151</v>
      </c>
      <c r="AA177" s="273" t="b">
        <f t="shared" si="5"/>
        <v>1</v>
      </c>
    </row>
    <row r="178" spans="1:27">
      <c r="A178" s="267" t="s">
        <v>3271</v>
      </c>
      <c r="B178" s="267" t="s">
        <v>3388</v>
      </c>
      <c r="C178" s="267" t="s">
        <v>3389</v>
      </c>
      <c r="D178" s="267" t="s">
        <v>3688</v>
      </c>
      <c r="E178" s="267" t="s">
        <v>3275</v>
      </c>
      <c r="F178" s="267" t="s">
        <v>3276</v>
      </c>
      <c r="G178" s="267" t="s">
        <v>3275</v>
      </c>
      <c r="H178" s="267" t="s">
        <v>3277</v>
      </c>
      <c r="I178" s="267" t="s">
        <v>3689</v>
      </c>
      <c r="J178" s="267" t="s">
        <v>3690</v>
      </c>
      <c r="K178" s="268">
        <v>0</v>
      </c>
      <c r="L178" s="268">
        <v>0</v>
      </c>
      <c r="M178" s="269">
        <v>0</v>
      </c>
      <c r="N178" s="268">
        <v>1494932.58</v>
      </c>
      <c r="O178" s="268">
        <v>1494932.58</v>
      </c>
      <c r="P178" s="269">
        <v>0</v>
      </c>
      <c r="Q178" s="270">
        <v>5979730.3200000003</v>
      </c>
      <c r="R178" s="270">
        <v>6478041.1799999997</v>
      </c>
      <c r="S178" s="270">
        <v>-498310.8599999994</v>
      </c>
      <c r="T178" s="268">
        <v>5979730.3200000003</v>
      </c>
      <c r="U178" s="268">
        <v>6478041.1799999997</v>
      </c>
      <c r="V178" s="269">
        <v>-498310.8599999994</v>
      </c>
      <c r="W178" s="269" cm="1">
        <f t="array" ref="W178">IF(Z178=756,V178*INDEX('09.30.22 ERC'!$I$676:$I$679,MATCH($A$1,'09.30.22 ERC'!$D$676:$D$679,0),),V178)</f>
        <v>-498310.8599999994</v>
      </c>
      <c r="X178" s="271">
        <f t="shared" si="4"/>
        <v>141234</v>
      </c>
      <c r="Y178" s="106" t="s">
        <v>476</v>
      </c>
      <c r="Z178" s="106">
        <v>756</v>
      </c>
      <c r="AA178" s="273" t="b">
        <f t="shared" si="5"/>
        <v>1</v>
      </c>
    </row>
    <row r="179" spans="1:27">
      <c r="A179" s="267" t="s">
        <v>3271</v>
      </c>
      <c r="B179" s="267" t="s">
        <v>3388</v>
      </c>
      <c r="C179" s="267" t="s">
        <v>3392</v>
      </c>
      <c r="D179" s="267" t="s">
        <v>3688</v>
      </c>
      <c r="E179" s="267" t="s">
        <v>3275</v>
      </c>
      <c r="F179" s="267" t="s">
        <v>3276</v>
      </c>
      <c r="G179" s="267" t="s">
        <v>3275</v>
      </c>
      <c r="H179" s="267" t="s">
        <v>3277</v>
      </c>
      <c r="I179" s="267" t="s">
        <v>3691</v>
      </c>
      <c r="J179" s="267" t="s">
        <v>3692</v>
      </c>
      <c r="K179" s="268">
        <v>0</v>
      </c>
      <c r="L179" s="268">
        <v>0</v>
      </c>
      <c r="M179" s="269">
        <v>0</v>
      </c>
      <c r="N179" s="268">
        <v>0</v>
      </c>
      <c r="O179" s="268">
        <v>0</v>
      </c>
      <c r="P179" s="269">
        <v>0</v>
      </c>
      <c r="Q179" s="270">
        <v>498310.86</v>
      </c>
      <c r="R179" s="270">
        <v>0</v>
      </c>
      <c r="S179" s="270">
        <v>498310.86</v>
      </c>
      <c r="T179" s="268">
        <v>498310.86</v>
      </c>
      <c r="U179" s="268">
        <v>0</v>
      </c>
      <c r="V179" s="269">
        <v>498310.86</v>
      </c>
      <c r="W179" s="269" cm="1">
        <f t="array" ref="W179">IF(Z179=756,V179*INDEX('09.30.22 ERC'!$I$676:$I$679,MATCH($A$1,'09.30.22 ERC'!$D$676:$D$679,0),),V179)</f>
        <v>498310.86</v>
      </c>
      <c r="X179" s="271">
        <f t="shared" si="4"/>
        <v>141234</v>
      </c>
      <c r="Y179" s="106" t="s">
        <v>476</v>
      </c>
      <c r="Z179" s="106">
        <v>756</v>
      </c>
      <c r="AA179" s="273" t="b">
        <f t="shared" si="5"/>
        <v>1</v>
      </c>
    </row>
    <row r="180" spans="1:27">
      <c r="A180" s="267" t="s">
        <v>3271</v>
      </c>
      <c r="B180" s="267" t="s">
        <v>3272</v>
      </c>
      <c r="C180" s="267" t="s">
        <v>3273</v>
      </c>
      <c r="D180" s="267" t="s">
        <v>3688</v>
      </c>
      <c r="E180" s="267" t="s">
        <v>3275</v>
      </c>
      <c r="F180" s="267" t="s">
        <v>3276</v>
      </c>
      <c r="G180" s="267" t="s">
        <v>3275</v>
      </c>
      <c r="H180" s="267" t="s">
        <v>3277</v>
      </c>
      <c r="I180" s="267" t="s">
        <v>3693</v>
      </c>
      <c r="J180" s="267" t="s">
        <v>3694</v>
      </c>
      <c r="K180" s="268">
        <v>1605084.77</v>
      </c>
      <c r="L180" s="268">
        <v>802501.23</v>
      </c>
      <c r="M180" s="269">
        <v>802583.54</v>
      </c>
      <c r="N180" s="268">
        <v>0</v>
      </c>
      <c r="O180" s="268">
        <v>0</v>
      </c>
      <c r="P180" s="269">
        <v>0</v>
      </c>
      <c r="Q180" s="270">
        <v>13573.979999999981</v>
      </c>
      <c r="R180" s="270">
        <v>395.09999999997672</v>
      </c>
      <c r="S180" s="270">
        <v>13178.880000000005</v>
      </c>
      <c r="T180" s="268">
        <v>1618658.75</v>
      </c>
      <c r="U180" s="268">
        <v>802896.33</v>
      </c>
      <c r="V180" s="269">
        <v>815762.42</v>
      </c>
      <c r="W180" s="269" cm="1">
        <f t="array" ref="W180">IF(Z180=756,V180*INDEX('09.30.22 ERC'!$I$676:$I$679,MATCH($A$1,'09.30.22 ERC'!$D$676:$D$679,0),),V180)</f>
        <v>815762.42</v>
      </c>
      <c r="X180" s="271">
        <f t="shared" si="4"/>
        <v>141234</v>
      </c>
      <c r="Y180" s="106" t="s">
        <v>476</v>
      </c>
      <c r="Z180" s="106">
        <v>150</v>
      </c>
      <c r="AA180" s="273" t="b">
        <f t="shared" si="5"/>
        <v>1</v>
      </c>
    </row>
    <row r="181" spans="1:27">
      <c r="A181" s="267" t="s">
        <v>3271</v>
      </c>
      <c r="B181" s="267" t="s">
        <v>3272</v>
      </c>
      <c r="C181" s="267" t="s">
        <v>3402</v>
      </c>
      <c r="D181" s="267" t="s">
        <v>3688</v>
      </c>
      <c r="E181" s="267" t="s">
        <v>3275</v>
      </c>
      <c r="F181" s="267" t="s">
        <v>3276</v>
      </c>
      <c r="G181" s="267" t="s">
        <v>3275</v>
      </c>
      <c r="H181" s="267" t="s">
        <v>3277</v>
      </c>
      <c r="I181" s="267" t="s">
        <v>3695</v>
      </c>
      <c r="J181" s="267" t="s">
        <v>3696</v>
      </c>
      <c r="K181" s="268">
        <v>0</v>
      </c>
      <c r="L181" s="268">
        <v>0</v>
      </c>
      <c r="M181" s="269">
        <v>0</v>
      </c>
      <c r="N181" s="268">
        <v>541724.18999999994</v>
      </c>
      <c r="O181" s="268">
        <v>541654.89</v>
      </c>
      <c r="P181" s="269">
        <v>69.299999999930151</v>
      </c>
      <c r="Q181" s="270">
        <v>2358900.84</v>
      </c>
      <c r="R181" s="270">
        <v>2178326.11</v>
      </c>
      <c r="S181" s="270">
        <v>180574.72999999998</v>
      </c>
      <c r="T181" s="268">
        <v>2358900.84</v>
      </c>
      <c r="U181" s="268">
        <v>2178326.11</v>
      </c>
      <c r="V181" s="269">
        <v>180574.72999999998</v>
      </c>
      <c r="W181" s="269" cm="1">
        <f t="array" ref="W181">IF(Z181=756,V181*INDEX('09.30.22 ERC'!$I$676:$I$679,MATCH($A$1,'09.30.22 ERC'!$D$676:$D$679,0),),V181)</f>
        <v>180574.72999999998</v>
      </c>
      <c r="X181" s="271">
        <f t="shared" si="4"/>
        <v>141234</v>
      </c>
      <c r="Y181" s="106" t="s">
        <v>476</v>
      </c>
      <c r="Z181" s="106">
        <v>150</v>
      </c>
      <c r="AA181" s="273" t="b">
        <f t="shared" si="5"/>
        <v>1</v>
      </c>
    </row>
    <row r="182" spans="1:27">
      <c r="A182" s="267" t="s">
        <v>3271</v>
      </c>
      <c r="B182" s="267" t="s">
        <v>3280</v>
      </c>
      <c r="C182" s="267" t="s">
        <v>3430</v>
      </c>
      <c r="D182" s="267" t="s">
        <v>3688</v>
      </c>
      <c r="E182" s="267" t="s">
        <v>3275</v>
      </c>
      <c r="F182" s="267" t="s">
        <v>3276</v>
      </c>
      <c r="G182" s="267" t="s">
        <v>3275</v>
      </c>
      <c r="H182" s="267" t="s">
        <v>3277</v>
      </c>
      <c r="I182" s="267" t="s">
        <v>3697</v>
      </c>
      <c r="J182" s="267" t="s">
        <v>3698</v>
      </c>
      <c r="K182" s="268">
        <v>0</v>
      </c>
      <c r="L182" s="268">
        <v>0</v>
      </c>
      <c r="M182" s="269">
        <v>0</v>
      </c>
      <c r="N182" s="268">
        <v>535815.72</v>
      </c>
      <c r="O182" s="268">
        <v>535690.92000000004</v>
      </c>
      <c r="P182" s="269">
        <v>124.79999999993015</v>
      </c>
      <c r="Q182" s="270">
        <v>2332564.7599999998</v>
      </c>
      <c r="R182" s="270">
        <v>2153959.52</v>
      </c>
      <c r="S182" s="270">
        <v>178605.23999999976</v>
      </c>
      <c r="T182" s="268">
        <v>2332564.7599999998</v>
      </c>
      <c r="U182" s="268">
        <v>2153959.52</v>
      </c>
      <c r="V182" s="269">
        <v>178605.23999999976</v>
      </c>
      <c r="W182" s="269" cm="1">
        <f t="array" ref="W182">IF(Z182=756,V182*INDEX('09.30.22 ERC'!$I$676:$I$679,MATCH($A$1,'09.30.22 ERC'!$D$676:$D$679,0),),V182)</f>
        <v>178605.23999999976</v>
      </c>
      <c r="X182" s="271">
        <f t="shared" si="4"/>
        <v>141234</v>
      </c>
      <c r="Y182" s="106" t="s">
        <v>476</v>
      </c>
      <c r="Z182" s="106">
        <v>150</v>
      </c>
      <c r="AA182" s="273" t="b">
        <f t="shared" si="5"/>
        <v>1</v>
      </c>
    </row>
    <row r="183" spans="1:27">
      <c r="A183" s="267" t="s">
        <v>3271</v>
      </c>
      <c r="B183" s="267" t="s">
        <v>3284</v>
      </c>
      <c r="C183" s="267" t="s">
        <v>3273</v>
      </c>
      <c r="D183" s="267" t="s">
        <v>3688</v>
      </c>
      <c r="E183" s="267" t="s">
        <v>3275</v>
      </c>
      <c r="F183" s="267" t="s">
        <v>3276</v>
      </c>
      <c r="G183" s="267" t="s">
        <v>3275</v>
      </c>
      <c r="H183" s="267" t="s">
        <v>3277</v>
      </c>
      <c r="I183" s="267" t="s">
        <v>3699</v>
      </c>
      <c r="J183" s="267" t="s">
        <v>3700</v>
      </c>
      <c r="K183" s="268">
        <v>81029.649999999994</v>
      </c>
      <c r="L183" s="268">
        <v>40345.53</v>
      </c>
      <c r="M183" s="269">
        <v>40684.119999999995</v>
      </c>
      <c r="N183" s="268">
        <v>0</v>
      </c>
      <c r="O183" s="268">
        <v>0</v>
      </c>
      <c r="P183" s="269">
        <v>0</v>
      </c>
      <c r="Q183" s="270">
        <v>1595.7400000000052</v>
      </c>
      <c r="R183" s="270">
        <v>0</v>
      </c>
      <c r="S183" s="270">
        <v>1595.7400000000052</v>
      </c>
      <c r="T183" s="268">
        <v>82625.39</v>
      </c>
      <c r="U183" s="268">
        <v>40345.53</v>
      </c>
      <c r="V183" s="269">
        <v>42279.86</v>
      </c>
      <c r="W183" s="269" cm="1">
        <f t="array" ref="W183">IF(Z183=756,V183*INDEX('09.30.22 ERC'!$I$676:$I$679,MATCH($A$1,'09.30.22 ERC'!$D$676:$D$679,0),),V183)</f>
        <v>42279.86</v>
      </c>
      <c r="X183" s="271">
        <f t="shared" si="4"/>
        <v>141234</v>
      </c>
      <c r="Y183" s="106" t="s">
        <v>476</v>
      </c>
      <c r="Z183" s="106">
        <v>151</v>
      </c>
      <c r="AA183" s="273" t="b">
        <f t="shared" si="5"/>
        <v>1</v>
      </c>
    </row>
    <row r="184" spans="1:27">
      <c r="A184" s="267" t="s">
        <v>3271</v>
      </c>
      <c r="B184" s="267" t="s">
        <v>3284</v>
      </c>
      <c r="C184" s="267" t="s">
        <v>3402</v>
      </c>
      <c r="D184" s="267" t="s">
        <v>3688</v>
      </c>
      <c r="E184" s="267" t="s">
        <v>3275</v>
      </c>
      <c r="F184" s="267" t="s">
        <v>3276</v>
      </c>
      <c r="G184" s="267" t="s">
        <v>3275</v>
      </c>
      <c r="H184" s="267" t="s">
        <v>3277</v>
      </c>
      <c r="I184" s="267" t="s">
        <v>3701</v>
      </c>
      <c r="J184" s="267" t="s">
        <v>3702</v>
      </c>
      <c r="K184" s="268">
        <v>0</v>
      </c>
      <c r="L184" s="268">
        <v>0</v>
      </c>
      <c r="M184" s="269">
        <v>0</v>
      </c>
      <c r="N184" s="268">
        <v>46035.57</v>
      </c>
      <c r="O184" s="268">
        <v>46130.93</v>
      </c>
      <c r="P184" s="269">
        <v>-95.360000000000582</v>
      </c>
      <c r="Q184" s="270">
        <v>195949.8</v>
      </c>
      <c r="R184" s="270">
        <v>180604.61</v>
      </c>
      <c r="S184" s="270">
        <v>15345.190000000002</v>
      </c>
      <c r="T184" s="268">
        <v>195949.8</v>
      </c>
      <c r="U184" s="268">
        <v>180604.61</v>
      </c>
      <c r="V184" s="269">
        <v>15345.190000000002</v>
      </c>
      <c r="W184" s="269" cm="1">
        <f t="array" ref="W184">IF(Z184=756,V184*INDEX('09.30.22 ERC'!$I$676:$I$679,MATCH($A$1,'09.30.22 ERC'!$D$676:$D$679,0),),V184)</f>
        <v>15345.190000000002</v>
      </c>
      <c r="X184" s="271">
        <f t="shared" si="4"/>
        <v>141234</v>
      </c>
      <c r="Y184" s="106" t="s">
        <v>476</v>
      </c>
      <c r="Z184" s="106">
        <v>151</v>
      </c>
      <c r="AA184" s="273" t="b">
        <f t="shared" si="5"/>
        <v>1</v>
      </c>
    </row>
    <row r="185" spans="1:27">
      <c r="A185" s="267" t="s">
        <v>3271</v>
      </c>
      <c r="B185" s="267" t="s">
        <v>3287</v>
      </c>
      <c r="C185" s="267" t="s">
        <v>3430</v>
      </c>
      <c r="D185" s="267" t="s">
        <v>3688</v>
      </c>
      <c r="E185" s="267" t="s">
        <v>3275</v>
      </c>
      <c r="F185" s="267" t="s">
        <v>3276</v>
      </c>
      <c r="G185" s="267" t="s">
        <v>3275</v>
      </c>
      <c r="H185" s="267" t="s">
        <v>3277</v>
      </c>
      <c r="I185" s="267" t="s">
        <v>3703</v>
      </c>
      <c r="J185" s="267" t="s">
        <v>3704</v>
      </c>
      <c r="K185" s="268">
        <v>0</v>
      </c>
      <c r="L185" s="268">
        <v>0</v>
      </c>
      <c r="M185" s="269">
        <v>0</v>
      </c>
      <c r="N185" s="268">
        <v>59034.27</v>
      </c>
      <c r="O185" s="268">
        <v>59082.97</v>
      </c>
      <c r="P185" s="269">
        <v>-48.700000000004366</v>
      </c>
      <c r="Q185" s="270">
        <v>231248.76</v>
      </c>
      <c r="R185" s="270">
        <v>211570.67</v>
      </c>
      <c r="S185" s="270">
        <v>19678.089999999997</v>
      </c>
      <c r="T185" s="268">
        <v>231248.76</v>
      </c>
      <c r="U185" s="268">
        <v>211570.67</v>
      </c>
      <c r="V185" s="269">
        <v>19678.089999999997</v>
      </c>
      <c r="W185" s="269" cm="1">
        <f t="array" ref="W185">IF(Z185=756,V185*INDEX('09.30.22 ERC'!$I$676:$I$679,MATCH($A$1,'09.30.22 ERC'!$D$676:$D$679,0),),V185)</f>
        <v>19678.089999999997</v>
      </c>
      <c r="X185" s="271">
        <f t="shared" si="4"/>
        <v>141234</v>
      </c>
      <c r="Y185" s="106" t="s">
        <v>476</v>
      </c>
      <c r="Z185" s="106">
        <v>151</v>
      </c>
      <c r="AA185" s="273" t="b">
        <f t="shared" si="5"/>
        <v>1</v>
      </c>
    </row>
    <row r="186" spans="1:27">
      <c r="A186" s="267" t="s">
        <v>3271</v>
      </c>
      <c r="B186" s="267" t="s">
        <v>3294</v>
      </c>
      <c r="C186" s="267" t="s">
        <v>3273</v>
      </c>
      <c r="D186" s="267" t="s">
        <v>3688</v>
      </c>
      <c r="E186" s="267" t="s">
        <v>3275</v>
      </c>
      <c r="F186" s="267" t="s">
        <v>3276</v>
      </c>
      <c r="G186" s="267" t="s">
        <v>3275</v>
      </c>
      <c r="H186" s="267" t="s">
        <v>3277</v>
      </c>
      <c r="I186" s="267" t="s">
        <v>3705</v>
      </c>
      <c r="J186" s="267" t="s">
        <v>3706</v>
      </c>
      <c r="K186" s="268">
        <v>1043003.84</v>
      </c>
      <c r="L186" s="268">
        <v>538525.53</v>
      </c>
      <c r="M186" s="269">
        <v>504478.30999999994</v>
      </c>
      <c r="N186" s="268">
        <v>0</v>
      </c>
      <c r="O186" s="268">
        <v>0</v>
      </c>
      <c r="P186" s="269">
        <v>0</v>
      </c>
      <c r="Q186" s="270">
        <v>0</v>
      </c>
      <c r="R186" s="270">
        <v>0</v>
      </c>
      <c r="S186" s="270">
        <v>0</v>
      </c>
      <c r="T186" s="268">
        <v>1043003.84</v>
      </c>
      <c r="U186" s="268">
        <v>538525.53</v>
      </c>
      <c r="V186" s="269">
        <v>504478.30999999994</v>
      </c>
      <c r="W186" s="269" cm="1">
        <f t="array" ref="W186">IF(Z186=756,V186*INDEX('09.30.22 ERC'!$I$676:$I$679,MATCH($A$1,'09.30.22 ERC'!$D$676:$D$679,0),),V186)</f>
        <v>504478.30999999994</v>
      </c>
      <c r="X186" s="271">
        <f t="shared" si="4"/>
        <v>141234</v>
      </c>
      <c r="Y186" s="106" t="s">
        <v>476</v>
      </c>
      <c r="Z186" s="106">
        <v>152</v>
      </c>
      <c r="AA186" s="273" t="b">
        <f t="shared" si="5"/>
        <v>1</v>
      </c>
    </row>
    <row r="187" spans="1:27">
      <c r="A187" s="267" t="s">
        <v>3271</v>
      </c>
      <c r="B187" s="267" t="s">
        <v>3294</v>
      </c>
      <c r="C187" s="267" t="s">
        <v>3402</v>
      </c>
      <c r="D187" s="267" t="s">
        <v>3688</v>
      </c>
      <c r="E187" s="267" t="s">
        <v>3275</v>
      </c>
      <c r="F187" s="267" t="s">
        <v>3276</v>
      </c>
      <c r="G187" s="267" t="s">
        <v>3275</v>
      </c>
      <c r="H187" s="267" t="s">
        <v>3277</v>
      </c>
      <c r="I187" s="267" t="s">
        <v>3707</v>
      </c>
      <c r="J187" s="267" t="s">
        <v>3708</v>
      </c>
      <c r="K187" s="268">
        <v>0</v>
      </c>
      <c r="L187" s="268">
        <v>0</v>
      </c>
      <c r="M187" s="269">
        <v>0</v>
      </c>
      <c r="N187" s="268">
        <v>312322.83</v>
      </c>
      <c r="O187" s="268">
        <v>312372.87</v>
      </c>
      <c r="P187" s="269">
        <v>-50.039999999979045</v>
      </c>
      <c r="Q187" s="270">
        <v>1359377.02</v>
      </c>
      <c r="R187" s="270">
        <v>1255269.4099999999</v>
      </c>
      <c r="S187" s="270">
        <v>104107.6100000001</v>
      </c>
      <c r="T187" s="268">
        <v>1359377.02</v>
      </c>
      <c r="U187" s="268">
        <v>1255269.4099999999</v>
      </c>
      <c r="V187" s="269">
        <v>104107.6100000001</v>
      </c>
      <c r="W187" s="269" cm="1">
        <f t="array" ref="W187">IF(Z187=756,V187*INDEX('09.30.22 ERC'!$I$676:$I$679,MATCH($A$1,'09.30.22 ERC'!$D$676:$D$679,0),),V187)</f>
        <v>104107.6100000001</v>
      </c>
      <c r="X187" s="271">
        <f t="shared" si="4"/>
        <v>141234</v>
      </c>
      <c r="Y187" s="106" t="s">
        <v>476</v>
      </c>
      <c r="Z187" s="106">
        <v>152</v>
      </c>
      <c r="AA187" s="273" t="b">
        <f t="shared" si="5"/>
        <v>1</v>
      </c>
    </row>
    <row r="188" spans="1:27">
      <c r="A188" s="267" t="s">
        <v>3271</v>
      </c>
      <c r="B188" s="267" t="s">
        <v>3300</v>
      </c>
      <c r="C188" s="267" t="s">
        <v>3301</v>
      </c>
      <c r="D188" s="267" t="s">
        <v>3688</v>
      </c>
      <c r="E188" s="267" t="s">
        <v>3275</v>
      </c>
      <c r="F188" s="267" t="s">
        <v>3276</v>
      </c>
      <c r="G188" s="267" t="s">
        <v>3275</v>
      </c>
      <c r="H188" s="267" t="s">
        <v>3277</v>
      </c>
      <c r="I188" s="267" t="s">
        <v>3709</v>
      </c>
      <c r="J188" s="267" t="s">
        <v>3710</v>
      </c>
      <c r="K188" s="268">
        <v>829746.31</v>
      </c>
      <c r="L188" s="268">
        <v>829746.31</v>
      </c>
      <c r="M188" s="269">
        <v>0</v>
      </c>
      <c r="N188" s="268">
        <v>0</v>
      </c>
      <c r="O188" s="268">
        <v>0</v>
      </c>
      <c r="P188" s="269">
        <v>0</v>
      </c>
      <c r="Q188" s="270">
        <v>0</v>
      </c>
      <c r="R188" s="270">
        <v>0</v>
      </c>
      <c r="S188" s="270">
        <v>0</v>
      </c>
      <c r="T188" s="268">
        <v>829746.31</v>
      </c>
      <c r="U188" s="268">
        <v>829746.31</v>
      </c>
      <c r="V188" s="269">
        <v>0</v>
      </c>
      <c r="W188" s="269" cm="1">
        <f t="array" ref="W188">IF(Z188=756,V188*INDEX('09.30.22 ERC'!$I$676:$I$679,MATCH($A$1,'09.30.22 ERC'!$D$676:$D$679,0),),V188)</f>
        <v>0</v>
      </c>
      <c r="X188" s="271">
        <f t="shared" si="4"/>
        <v>141234</v>
      </c>
      <c r="Y188" s="106" t="s">
        <v>476</v>
      </c>
      <c r="Z188" s="106">
        <v>150</v>
      </c>
      <c r="AA188" s="273" t="b">
        <f t="shared" si="5"/>
        <v>1</v>
      </c>
    </row>
    <row r="189" spans="1:27">
      <c r="A189" s="267" t="s">
        <v>3271</v>
      </c>
      <c r="B189" s="267" t="s">
        <v>3304</v>
      </c>
      <c r="C189" s="267" t="s">
        <v>3301</v>
      </c>
      <c r="D189" s="267" t="s">
        <v>3688</v>
      </c>
      <c r="E189" s="267" t="s">
        <v>3275</v>
      </c>
      <c r="F189" s="267" t="s">
        <v>3276</v>
      </c>
      <c r="G189" s="267" t="s">
        <v>3275</v>
      </c>
      <c r="H189" s="267" t="s">
        <v>3277</v>
      </c>
      <c r="I189" s="267" t="s">
        <v>3711</v>
      </c>
      <c r="J189" s="267" t="s">
        <v>3712</v>
      </c>
      <c r="K189" s="268">
        <v>76093.240000000005</v>
      </c>
      <c r="L189" s="268">
        <v>76093.240000000005</v>
      </c>
      <c r="M189" s="269">
        <v>0</v>
      </c>
      <c r="N189" s="268">
        <v>0</v>
      </c>
      <c r="O189" s="268">
        <v>0</v>
      </c>
      <c r="P189" s="269">
        <v>0</v>
      </c>
      <c r="Q189" s="270">
        <v>0</v>
      </c>
      <c r="R189" s="270">
        <v>0</v>
      </c>
      <c r="S189" s="270">
        <v>0</v>
      </c>
      <c r="T189" s="268">
        <v>76093.240000000005</v>
      </c>
      <c r="U189" s="268">
        <v>76093.240000000005</v>
      </c>
      <c r="V189" s="269">
        <v>0</v>
      </c>
      <c r="W189" s="269" cm="1">
        <f t="array" ref="W189">IF(Z189=756,V189*INDEX('09.30.22 ERC'!$I$676:$I$679,MATCH($A$1,'09.30.22 ERC'!$D$676:$D$679,0),),V189)</f>
        <v>0</v>
      </c>
      <c r="X189" s="271">
        <f t="shared" si="4"/>
        <v>141234</v>
      </c>
      <c r="Y189" s="106" t="s">
        <v>476</v>
      </c>
      <c r="Z189" s="106">
        <v>151</v>
      </c>
      <c r="AA189" s="273" t="b">
        <f t="shared" si="5"/>
        <v>1</v>
      </c>
    </row>
    <row r="190" spans="1:27">
      <c r="A190" s="267" t="s">
        <v>3271</v>
      </c>
      <c r="B190" s="267" t="s">
        <v>3272</v>
      </c>
      <c r="C190" s="267" t="s">
        <v>3273</v>
      </c>
      <c r="D190" s="267" t="s">
        <v>3713</v>
      </c>
      <c r="E190" s="267" t="s">
        <v>3275</v>
      </c>
      <c r="F190" s="267" t="s">
        <v>3276</v>
      </c>
      <c r="G190" s="267" t="s">
        <v>3275</v>
      </c>
      <c r="H190" s="267" t="s">
        <v>3277</v>
      </c>
      <c r="I190" s="267" t="s">
        <v>3714</v>
      </c>
      <c r="J190" s="267" t="s">
        <v>3715</v>
      </c>
      <c r="K190" s="268">
        <v>94249.77</v>
      </c>
      <c r="L190" s="268">
        <v>46290.23</v>
      </c>
      <c r="M190" s="269">
        <v>47959.54</v>
      </c>
      <c r="N190" s="268">
        <v>37.47</v>
      </c>
      <c r="O190" s="268">
        <v>0</v>
      </c>
      <c r="P190" s="269">
        <v>37.47</v>
      </c>
      <c r="Q190" s="270">
        <v>129.11000000000058</v>
      </c>
      <c r="R190" s="270">
        <v>0</v>
      </c>
      <c r="S190" s="270">
        <v>129.11000000000058</v>
      </c>
      <c r="T190" s="268">
        <v>94378.880000000005</v>
      </c>
      <c r="U190" s="268">
        <v>46290.23</v>
      </c>
      <c r="V190" s="269">
        <v>48088.65</v>
      </c>
      <c r="W190" s="269" cm="1">
        <f t="array" ref="W190">IF(Z190=756,V190*INDEX('09.30.22 ERC'!$I$676:$I$679,MATCH($A$1,'09.30.22 ERC'!$D$676:$D$679,0),),V190)</f>
        <v>48088.65</v>
      </c>
      <c r="X190" s="271">
        <f t="shared" si="4"/>
        <v>141235</v>
      </c>
      <c r="Y190" s="106" t="s">
        <v>476</v>
      </c>
      <c r="Z190" s="106">
        <v>150</v>
      </c>
      <c r="AA190" s="273" t="b">
        <f t="shared" si="5"/>
        <v>1</v>
      </c>
    </row>
    <row r="191" spans="1:27">
      <c r="A191" s="267" t="s">
        <v>3271</v>
      </c>
      <c r="B191" s="267" t="s">
        <v>3284</v>
      </c>
      <c r="C191" s="267" t="s">
        <v>3273</v>
      </c>
      <c r="D191" s="267" t="s">
        <v>3713</v>
      </c>
      <c r="E191" s="267" t="s">
        <v>3275</v>
      </c>
      <c r="F191" s="267" t="s">
        <v>3276</v>
      </c>
      <c r="G191" s="267" t="s">
        <v>3275</v>
      </c>
      <c r="H191" s="267" t="s">
        <v>3277</v>
      </c>
      <c r="I191" s="267" t="s">
        <v>3716</v>
      </c>
      <c r="J191" s="267" t="s">
        <v>3717</v>
      </c>
      <c r="K191" s="268">
        <v>51447</v>
      </c>
      <c r="L191" s="268">
        <v>24352.02</v>
      </c>
      <c r="M191" s="269">
        <v>27094.98</v>
      </c>
      <c r="N191" s="268">
        <v>0</v>
      </c>
      <c r="O191" s="268">
        <v>0</v>
      </c>
      <c r="P191" s="269">
        <v>0</v>
      </c>
      <c r="Q191" s="270">
        <v>1470.3099999999977</v>
      </c>
      <c r="R191" s="270">
        <v>0</v>
      </c>
      <c r="S191" s="270">
        <v>1470.3099999999977</v>
      </c>
      <c r="T191" s="268">
        <v>52917.31</v>
      </c>
      <c r="U191" s="268">
        <v>24352.02</v>
      </c>
      <c r="V191" s="269">
        <v>28565.289999999997</v>
      </c>
      <c r="W191" s="269" cm="1">
        <f t="array" ref="W191">IF(Z191=756,V191*INDEX('09.30.22 ERC'!$I$676:$I$679,MATCH($A$1,'09.30.22 ERC'!$D$676:$D$679,0),),V191)</f>
        <v>28565.289999999997</v>
      </c>
      <c r="X191" s="271">
        <f t="shared" si="4"/>
        <v>141235</v>
      </c>
      <c r="Y191" s="106" t="s">
        <v>476</v>
      </c>
      <c r="Z191" s="106">
        <v>151</v>
      </c>
      <c r="AA191" s="273" t="b">
        <f t="shared" si="5"/>
        <v>1</v>
      </c>
    </row>
    <row r="192" spans="1:27">
      <c r="A192" s="267" t="s">
        <v>3271</v>
      </c>
      <c r="B192" s="267" t="s">
        <v>3294</v>
      </c>
      <c r="C192" s="267" t="s">
        <v>3273</v>
      </c>
      <c r="D192" s="267" t="s">
        <v>3713</v>
      </c>
      <c r="E192" s="267" t="s">
        <v>3275</v>
      </c>
      <c r="F192" s="267" t="s">
        <v>3276</v>
      </c>
      <c r="G192" s="267" t="s">
        <v>3275</v>
      </c>
      <c r="H192" s="267" t="s">
        <v>3277</v>
      </c>
      <c r="I192" s="267" t="s">
        <v>3718</v>
      </c>
      <c r="J192" s="267" t="s">
        <v>3719</v>
      </c>
      <c r="K192" s="268">
        <v>74164.66</v>
      </c>
      <c r="L192" s="268">
        <v>44456.56</v>
      </c>
      <c r="M192" s="269">
        <v>29708.100000000006</v>
      </c>
      <c r="N192" s="268">
        <v>0</v>
      </c>
      <c r="O192" s="268">
        <v>0</v>
      </c>
      <c r="P192" s="269">
        <v>0</v>
      </c>
      <c r="Q192" s="270">
        <v>37.639999999999418</v>
      </c>
      <c r="R192" s="270">
        <v>0</v>
      </c>
      <c r="S192" s="270">
        <v>37.639999999999418</v>
      </c>
      <c r="T192" s="268">
        <v>74202.3</v>
      </c>
      <c r="U192" s="268">
        <v>44456.56</v>
      </c>
      <c r="V192" s="269">
        <v>29745.740000000005</v>
      </c>
      <c r="W192" s="269" cm="1">
        <f t="array" ref="W192">IF(Z192=756,V192*INDEX('09.30.22 ERC'!$I$676:$I$679,MATCH($A$1,'09.30.22 ERC'!$D$676:$D$679,0),),V192)</f>
        <v>29745.740000000005</v>
      </c>
      <c r="X192" s="271">
        <f t="shared" si="4"/>
        <v>141235</v>
      </c>
      <c r="Y192" s="106" t="s">
        <v>476</v>
      </c>
      <c r="Z192" s="106">
        <v>152</v>
      </c>
      <c r="AA192" s="273" t="b">
        <f t="shared" si="5"/>
        <v>1</v>
      </c>
    </row>
    <row r="193" spans="1:27">
      <c r="A193" s="267" t="s">
        <v>3271</v>
      </c>
      <c r="B193" s="267" t="s">
        <v>3300</v>
      </c>
      <c r="C193" s="267" t="s">
        <v>3301</v>
      </c>
      <c r="D193" s="267" t="s">
        <v>3713</v>
      </c>
      <c r="E193" s="267" t="s">
        <v>3275</v>
      </c>
      <c r="F193" s="267" t="s">
        <v>3276</v>
      </c>
      <c r="G193" s="267" t="s">
        <v>3275</v>
      </c>
      <c r="H193" s="267" t="s">
        <v>3277</v>
      </c>
      <c r="I193" s="267" t="s">
        <v>3720</v>
      </c>
      <c r="J193" s="267" t="s">
        <v>3721</v>
      </c>
      <c r="K193" s="268">
        <v>46290.22</v>
      </c>
      <c r="L193" s="268">
        <v>46290.22</v>
      </c>
      <c r="M193" s="269">
        <v>0</v>
      </c>
      <c r="N193" s="268">
        <v>0</v>
      </c>
      <c r="O193" s="268">
        <v>0</v>
      </c>
      <c r="P193" s="269">
        <v>0</v>
      </c>
      <c r="Q193" s="270">
        <v>0</v>
      </c>
      <c r="R193" s="270">
        <v>0</v>
      </c>
      <c r="S193" s="270">
        <v>0</v>
      </c>
      <c r="T193" s="268">
        <v>46290.22</v>
      </c>
      <c r="U193" s="268">
        <v>46290.22</v>
      </c>
      <c r="V193" s="269">
        <v>0</v>
      </c>
      <c r="W193" s="269" cm="1">
        <f t="array" ref="W193">IF(Z193=756,V193*INDEX('09.30.22 ERC'!$I$676:$I$679,MATCH($A$1,'09.30.22 ERC'!$D$676:$D$679,0),),V193)</f>
        <v>0</v>
      </c>
      <c r="X193" s="271">
        <f t="shared" si="4"/>
        <v>141235</v>
      </c>
      <c r="Y193" s="106" t="s">
        <v>476</v>
      </c>
      <c r="Z193" s="106">
        <v>150</v>
      </c>
      <c r="AA193" s="273" t="b">
        <f t="shared" si="5"/>
        <v>1</v>
      </c>
    </row>
    <row r="194" spans="1:27">
      <c r="A194" s="267" t="s">
        <v>3271</v>
      </c>
      <c r="B194" s="267" t="s">
        <v>3304</v>
      </c>
      <c r="C194" s="267" t="s">
        <v>3301</v>
      </c>
      <c r="D194" s="267" t="s">
        <v>3713</v>
      </c>
      <c r="E194" s="267" t="s">
        <v>3275</v>
      </c>
      <c r="F194" s="267" t="s">
        <v>3276</v>
      </c>
      <c r="G194" s="267" t="s">
        <v>3275</v>
      </c>
      <c r="H194" s="267" t="s">
        <v>3277</v>
      </c>
      <c r="I194" s="267" t="s">
        <v>3722</v>
      </c>
      <c r="J194" s="267" t="s">
        <v>3723</v>
      </c>
      <c r="K194" s="268">
        <v>30562.9</v>
      </c>
      <c r="L194" s="268">
        <v>30562.9</v>
      </c>
      <c r="M194" s="269">
        <v>0</v>
      </c>
      <c r="N194" s="268">
        <v>0</v>
      </c>
      <c r="O194" s="268">
        <v>0</v>
      </c>
      <c r="P194" s="269">
        <v>0</v>
      </c>
      <c r="Q194" s="270">
        <v>0</v>
      </c>
      <c r="R194" s="270">
        <v>0</v>
      </c>
      <c r="S194" s="270">
        <v>0</v>
      </c>
      <c r="T194" s="268">
        <v>30562.9</v>
      </c>
      <c r="U194" s="268">
        <v>30562.9</v>
      </c>
      <c r="V194" s="269">
        <v>0</v>
      </c>
      <c r="W194" s="269" cm="1">
        <f t="array" ref="W194">IF(Z194=756,V194*INDEX('09.30.22 ERC'!$I$676:$I$679,MATCH($A$1,'09.30.22 ERC'!$D$676:$D$679,0),),V194)</f>
        <v>0</v>
      </c>
      <c r="X194" s="271">
        <f t="shared" si="4"/>
        <v>141235</v>
      </c>
      <c r="Y194" s="106" t="s">
        <v>476</v>
      </c>
      <c r="Z194" s="106">
        <v>151</v>
      </c>
      <c r="AA194" s="273" t="b">
        <f t="shared" si="5"/>
        <v>1</v>
      </c>
    </row>
    <row r="195" spans="1:27">
      <c r="A195" s="267" t="s">
        <v>3271</v>
      </c>
      <c r="B195" s="267" t="s">
        <v>3272</v>
      </c>
      <c r="C195" s="267" t="s">
        <v>3273</v>
      </c>
      <c r="D195" s="267" t="s">
        <v>3724</v>
      </c>
      <c r="E195" s="267" t="s">
        <v>3275</v>
      </c>
      <c r="F195" s="267" t="s">
        <v>3276</v>
      </c>
      <c r="G195" s="267" t="s">
        <v>3275</v>
      </c>
      <c r="H195" s="267" t="s">
        <v>3277</v>
      </c>
      <c r="I195" s="267" t="s">
        <v>3725</v>
      </c>
      <c r="J195" s="267" t="s">
        <v>3726</v>
      </c>
      <c r="K195" s="268">
        <v>623484.05000000005</v>
      </c>
      <c r="L195" s="268">
        <v>309006.52</v>
      </c>
      <c r="M195" s="269">
        <v>314477.53000000003</v>
      </c>
      <c r="N195" s="268">
        <v>0</v>
      </c>
      <c r="O195" s="268">
        <v>0</v>
      </c>
      <c r="P195" s="269">
        <v>0</v>
      </c>
      <c r="Q195" s="270">
        <v>0</v>
      </c>
      <c r="R195" s="270">
        <v>0</v>
      </c>
      <c r="S195" s="270">
        <v>0</v>
      </c>
      <c r="T195" s="268">
        <v>623484.05000000005</v>
      </c>
      <c r="U195" s="268">
        <v>309006.52</v>
      </c>
      <c r="V195" s="269">
        <v>314477.53000000003</v>
      </c>
      <c r="W195" s="269" cm="1">
        <f t="array" ref="W195">IF(Z195=756,V195*INDEX('09.30.22 ERC'!$I$676:$I$679,MATCH($A$1,'09.30.22 ERC'!$D$676:$D$679,0),),V195)</f>
        <v>314477.53000000003</v>
      </c>
      <c r="X195" s="271">
        <f t="shared" si="4"/>
        <v>141236</v>
      </c>
      <c r="Y195" s="106" t="s">
        <v>476</v>
      </c>
      <c r="Z195" s="106">
        <v>150</v>
      </c>
      <c r="AA195" s="273" t="b">
        <f t="shared" si="5"/>
        <v>1</v>
      </c>
    </row>
    <row r="196" spans="1:27">
      <c r="A196" s="267" t="s">
        <v>3271</v>
      </c>
      <c r="B196" s="267" t="s">
        <v>3284</v>
      </c>
      <c r="C196" s="267" t="s">
        <v>3273</v>
      </c>
      <c r="D196" s="267" t="s">
        <v>3724</v>
      </c>
      <c r="E196" s="267" t="s">
        <v>3275</v>
      </c>
      <c r="F196" s="267" t="s">
        <v>3276</v>
      </c>
      <c r="G196" s="267" t="s">
        <v>3275</v>
      </c>
      <c r="H196" s="267" t="s">
        <v>3277</v>
      </c>
      <c r="I196" s="267" t="s">
        <v>3727</v>
      </c>
      <c r="J196" s="267" t="s">
        <v>3728</v>
      </c>
      <c r="K196" s="268">
        <v>90328.46</v>
      </c>
      <c r="L196" s="268">
        <v>41548.839999999997</v>
      </c>
      <c r="M196" s="269">
        <v>48779.62000000001</v>
      </c>
      <c r="N196" s="268">
        <v>0</v>
      </c>
      <c r="O196" s="268">
        <v>0</v>
      </c>
      <c r="P196" s="269">
        <v>0</v>
      </c>
      <c r="Q196" s="270">
        <v>0</v>
      </c>
      <c r="R196" s="270">
        <v>0</v>
      </c>
      <c r="S196" s="270">
        <v>0</v>
      </c>
      <c r="T196" s="268">
        <v>90328.46</v>
      </c>
      <c r="U196" s="268">
        <v>41548.839999999997</v>
      </c>
      <c r="V196" s="269">
        <v>48779.62000000001</v>
      </c>
      <c r="W196" s="269" cm="1">
        <f t="array" ref="W196">IF(Z196=756,V196*INDEX('09.30.22 ERC'!$I$676:$I$679,MATCH($A$1,'09.30.22 ERC'!$D$676:$D$679,0),),V196)</f>
        <v>48779.62000000001</v>
      </c>
      <c r="X196" s="271">
        <f t="shared" si="4"/>
        <v>141236</v>
      </c>
      <c r="Y196" s="106" t="s">
        <v>476</v>
      </c>
      <c r="Z196" s="106">
        <v>151</v>
      </c>
      <c r="AA196" s="273" t="b">
        <f t="shared" si="5"/>
        <v>1</v>
      </c>
    </row>
    <row r="197" spans="1:27">
      <c r="A197" s="267" t="s">
        <v>3271</v>
      </c>
      <c r="B197" s="267" t="s">
        <v>3294</v>
      </c>
      <c r="C197" s="267" t="s">
        <v>3273</v>
      </c>
      <c r="D197" s="267" t="s">
        <v>3724</v>
      </c>
      <c r="E197" s="267" t="s">
        <v>3275</v>
      </c>
      <c r="F197" s="267" t="s">
        <v>3276</v>
      </c>
      <c r="G197" s="267" t="s">
        <v>3275</v>
      </c>
      <c r="H197" s="267" t="s">
        <v>3277</v>
      </c>
      <c r="I197" s="267" t="s">
        <v>3729</v>
      </c>
      <c r="J197" s="267" t="s">
        <v>3730</v>
      </c>
      <c r="K197" s="268">
        <v>5979.95</v>
      </c>
      <c r="L197" s="268">
        <v>1889.98</v>
      </c>
      <c r="M197" s="269">
        <v>4089.97</v>
      </c>
      <c r="N197" s="268">
        <v>0</v>
      </c>
      <c r="O197" s="268">
        <v>0</v>
      </c>
      <c r="P197" s="269">
        <v>0</v>
      </c>
      <c r="Q197" s="270">
        <v>0</v>
      </c>
      <c r="R197" s="270">
        <v>0</v>
      </c>
      <c r="S197" s="270">
        <v>0</v>
      </c>
      <c r="T197" s="268">
        <v>5979.95</v>
      </c>
      <c r="U197" s="268">
        <v>1889.98</v>
      </c>
      <c r="V197" s="269">
        <v>4089.97</v>
      </c>
      <c r="W197" s="269" cm="1">
        <f t="array" ref="W197">IF(Z197=756,V197*INDEX('09.30.22 ERC'!$I$676:$I$679,MATCH($A$1,'09.30.22 ERC'!$D$676:$D$679,0),),V197)</f>
        <v>4089.97</v>
      </c>
      <c r="X197" s="271">
        <f t="shared" ref="X197:X260" si="6">+_xlfn.NUMBERVALUE(D197)</f>
        <v>141236</v>
      </c>
      <c r="Y197" s="106" t="s">
        <v>476</v>
      </c>
      <c r="Z197" s="106">
        <v>152</v>
      </c>
      <c r="AA197" s="273" t="b">
        <f t="shared" si="5"/>
        <v>1</v>
      </c>
    </row>
    <row r="198" spans="1:27">
      <c r="A198" s="267" t="s">
        <v>3271</v>
      </c>
      <c r="B198" s="267" t="s">
        <v>3300</v>
      </c>
      <c r="C198" s="267" t="s">
        <v>3301</v>
      </c>
      <c r="D198" s="267" t="s">
        <v>3724</v>
      </c>
      <c r="E198" s="267" t="s">
        <v>3275</v>
      </c>
      <c r="F198" s="267" t="s">
        <v>3276</v>
      </c>
      <c r="G198" s="267" t="s">
        <v>3275</v>
      </c>
      <c r="H198" s="267" t="s">
        <v>3277</v>
      </c>
      <c r="I198" s="267" t="s">
        <v>3731</v>
      </c>
      <c r="J198" s="267" t="s">
        <v>3732</v>
      </c>
      <c r="K198" s="268">
        <v>544711.97</v>
      </c>
      <c r="L198" s="268">
        <v>544711.97</v>
      </c>
      <c r="M198" s="269">
        <v>0</v>
      </c>
      <c r="N198" s="268">
        <v>0</v>
      </c>
      <c r="O198" s="268">
        <v>0</v>
      </c>
      <c r="P198" s="269">
        <v>0</v>
      </c>
      <c r="Q198" s="270">
        <v>0</v>
      </c>
      <c r="R198" s="270">
        <v>0</v>
      </c>
      <c r="S198" s="270">
        <v>0</v>
      </c>
      <c r="T198" s="268">
        <v>544711.97</v>
      </c>
      <c r="U198" s="268">
        <v>544711.97</v>
      </c>
      <c r="V198" s="269">
        <v>0</v>
      </c>
      <c r="W198" s="269" cm="1">
        <f t="array" ref="W198">IF(Z198=756,V198*INDEX('09.30.22 ERC'!$I$676:$I$679,MATCH($A$1,'09.30.22 ERC'!$D$676:$D$679,0),),V198)</f>
        <v>0</v>
      </c>
      <c r="X198" s="271">
        <f t="shared" si="6"/>
        <v>141236</v>
      </c>
      <c r="Y198" s="106" t="s">
        <v>476</v>
      </c>
      <c r="Z198" s="106">
        <v>150</v>
      </c>
      <c r="AA198" s="273" t="b">
        <f t="shared" ref="AA198:AA261" si="7">IF($A$1=756,TRUE,IF($A$1=Z198,TRUE,FALSE))</f>
        <v>1</v>
      </c>
    </row>
    <row r="199" spans="1:27">
      <c r="A199" s="267" t="s">
        <v>3271</v>
      </c>
      <c r="B199" s="267" t="s">
        <v>3304</v>
      </c>
      <c r="C199" s="267" t="s">
        <v>3301</v>
      </c>
      <c r="D199" s="267" t="s">
        <v>3724</v>
      </c>
      <c r="E199" s="267" t="s">
        <v>3275</v>
      </c>
      <c r="F199" s="267" t="s">
        <v>3276</v>
      </c>
      <c r="G199" s="267" t="s">
        <v>3275</v>
      </c>
      <c r="H199" s="267" t="s">
        <v>3277</v>
      </c>
      <c r="I199" s="267" t="s">
        <v>3733</v>
      </c>
      <c r="J199" s="267" t="s">
        <v>3734</v>
      </c>
      <c r="K199" s="268">
        <v>71932.759999999995</v>
      </c>
      <c r="L199" s="268">
        <v>71932.759999999995</v>
      </c>
      <c r="M199" s="269">
        <v>0</v>
      </c>
      <c r="N199" s="268">
        <v>0</v>
      </c>
      <c r="O199" s="268">
        <v>0</v>
      </c>
      <c r="P199" s="269">
        <v>0</v>
      </c>
      <c r="Q199" s="270">
        <v>0</v>
      </c>
      <c r="R199" s="270">
        <v>0</v>
      </c>
      <c r="S199" s="270">
        <v>0</v>
      </c>
      <c r="T199" s="268">
        <v>71932.759999999995</v>
      </c>
      <c r="U199" s="268">
        <v>71932.759999999995</v>
      </c>
      <c r="V199" s="269">
        <v>0</v>
      </c>
      <c r="W199" s="269" cm="1">
        <f t="array" ref="W199">IF(Z199=756,V199*INDEX('09.30.22 ERC'!$I$676:$I$679,MATCH($A$1,'09.30.22 ERC'!$D$676:$D$679,0),),V199)</f>
        <v>0</v>
      </c>
      <c r="X199" s="271">
        <f t="shared" si="6"/>
        <v>141236</v>
      </c>
      <c r="Y199" s="106" t="s">
        <v>476</v>
      </c>
      <c r="Z199" s="106">
        <v>151</v>
      </c>
      <c r="AA199" s="273" t="b">
        <f t="shared" si="7"/>
        <v>1</v>
      </c>
    </row>
    <row r="200" spans="1:27">
      <c r="A200" s="267" t="s">
        <v>3271</v>
      </c>
      <c r="B200" s="267" t="s">
        <v>3272</v>
      </c>
      <c r="C200" s="267" t="s">
        <v>3273</v>
      </c>
      <c r="D200" s="267" t="s">
        <v>3735</v>
      </c>
      <c r="E200" s="267" t="s">
        <v>3275</v>
      </c>
      <c r="F200" s="267" t="s">
        <v>3276</v>
      </c>
      <c r="G200" s="267" t="s">
        <v>3275</v>
      </c>
      <c r="H200" s="267" t="s">
        <v>3277</v>
      </c>
      <c r="I200" s="267" t="s">
        <v>3736</v>
      </c>
      <c r="J200" s="267" t="s">
        <v>3737</v>
      </c>
      <c r="K200" s="268">
        <v>5543.05</v>
      </c>
      <c r="L200" s="268">
        <v>2771.53</v>
      </c>
      <c r="M200" s="269">
        <v>2771.52</v>
      </c>
      <c r="N200" s="268">
        <v>0</v>
      </c>
      <c r="O200" s="268">
        <v>0</v>
      </c>
      <c r="P200" s="269">
        <v>0</v>
      </c>
      <c r="Q200" s="270">
        <v>0</v>
      </c>
      <c r="R200" s="270">
        <v>0</v>
      </c>
      <c r="S200" s="270">
        <v>0</v>
      </c>
      <c r="T200" s="268">
        <v>5543.05</v>
      </c>
      <c r="U200" s="268">
        <v>2771.53</v>
      </c>
      <c r="V200" s="269">
        <v>2771.52</v>
      </c>
      <c r="W200" s="269" cm="1">
        <f t="array" ref="W200">IF(Z200=756,V200*INDEX('09.30.22 ERC'!$I$676:$I$679,MATCH($A$1,'09.30.22 ERC'!$D$676:$D$679,0),),V200)</f>
        <v>2771.52</v>
      </c>
      <c r="X200" s="271">
        <f t="shared" si="6"/>
        <v>141237</v>
      </c>
      <c r="Y200" s="106" t="s">
        <v>476</v>
      </c>
      <c r="Z200" s="106">
        <v>150</v>
      </c>
      <c r="AA200" s="273" t="b">
        <f t="shared" si="7"/>
        <v>1</v>
      </c>
    </row>
    <row r="201" spans="1:27">
      <c r="A201" s="267" t="s">
        <v>3271</v>
      </c>
      <c r="B201" s="267" t="s">
        <v>3300</v>
      </c>
      <c r="C201" s="267" t="s">
        <v>3301</v>
      </c>
      <c r="D201" s="267" t="s">
        <v>3735</v>
      </c>
      <c r="E201" s="267" t="s">
        <v>3275</v>
      </c>
      <c r="F201" s="267" t="s">
        <v>3276</v>
      </c>
      <c r="G201" s="267" t="s">
        <v>3275</v>
      </c>
      <c r="H201" s="267" t="s">
        <v>3277</v>
      </c>
      <c r="I201" s="267" t="s">
        <v>3738</v>
      </c>
      <c r="J201" s="267" t="s">
        <v>3739</v>
      </c>
      <c r="K201" s="268">
        <v>4131.16</v>
      </c>
      <c r="L201" s="268">
        <v>4131.16</v>
      </c>
      <c r="M201" s="269">
        <v>0</v>
      </c>
      <c r="N201" s="268">
        <v>0</v>
      </c>
      <c r="O201" s="268">
        <v>0</v>
      </c>
      <c r="P201" s="269">
        <v>0</v>
      </c>
      <c r="Q201" s="270">
        <v>0</v>
      </c>
      <c r="R201" s="270">
        <v>0</v>
      </c>
      <c r="S201" s="270">
        <v>0</v>
      </c>
      <c r="T201" s="268">
        <v>4131.16</v>
      </c>
      <c r="U201" s="268">
        <v>4131.16</v>
      </c>
      <c r="V201" s="269">
        <v>0</v>
      </c>
      <c r="W201" s="269" cm="1">
        <f t="array" ref="W201">IF(Z201=756,V201*INDEX('09.30.22 ERC'!$I$676:$I$679,MATCH($A$1,'09.30.22 ERC'!$D$676:$D$679,0),),V201)</f>
        <v>0</v>
      </c>
      <c r="X201" s="271">
        <f t="shared" si="6"/>
        <v>141237</v>
      </c>
      <c r="Y201" s="106" t="s">
        <v>476</v>
      </c>
      <c r="Z201" s="106">
        <v>150</v>
      </c>
      <c r="AA201" s="273" t="b">
        <f t="shared" si="7"/>
        <v>1</v>
      </c>
    </row>
    <row r="202" spans="1:27">
      <c r="A202" s="267" t="s">
        <v>3271</v>
      </c>
      <c r="B202" s="267" t="s">
        <v>3280</v>
      </c>
      <c r="C202" s="267" t="s">
        <v>3281</v>
      </c>
      <c r="D202" s="267" t="s">
        <v>3740</v>
      </c>
      <c r="E202" s="267" t="s">
        <v>3275</v>
      </c>
      <c r="F202" s="267" t="s">
        <v>3276</v>
      </c>
      <c r="G202" s="267" t="s">
        <v>3275</v>
      </c>
      <c r="H202" s="267" t="s">
        <v>3277</v>
      </c>
      <c r="I202" s="267" t="s">
        <v>3741</v>
      </c>
      <c r="J202" s="267" t="s">
        <v>3742</v>
      </c>
      <c r="K202" s="268">
        <v>91774.71</v>
      </c>
      <c r="L202" s="268">
        <v>44938.9</v>
      </c>
      <c r="M202" s="269">
        <v>46835.810000000005</v>
      </c>
      <c r="N202" s="268">
        <v>0</v>
      </c>
      <c r="O202" s="268">
        <v>0</v>
      </c>
      <c r="P202" s="269">
        <v>0</v>
      </c>
      <c r="Q202" s="270">
        <v>0</v>
      </c>
      <c r="R202" s="270">
        <v>0</v>
      </c>
      <c r="S202" s="270">
        <v>0</v>
      </c>
      <c r="T202" s="268">
        <v>91774.71</v>
      </c>
      <c r="U202" s="268">
        <v>44938.9</v>
      </c>
      <c r="V202" s="269">
        <v>46835.810000000005</v>
      </c>
      <c r="W202" s="269" cm="1">
        <f t="array" ref="W202">IF(Z202=756,V202*INDEX('09.30.22 ERC'!$I$676:$I$679,MATCH($A$1,'09.30.22 ERC'!$D$676:$D$679,0),),V202)</f>
        <v>46835.810000000005</v>
      </c>
      <c r="X202" s="271">
        <f t="shared" si="6"/>
        <v>141240</v>
      </c>
      <c r="Y202" s="106" t="s">
        <v>476</v>
      </c>
      <c r="Z202" s="106">
        <v>150</v>
      </c>
      <c r="AA202" s="273" t="b">
        <f t="shared" si="7"/>
        <v>1</v>
      </c>
    </row>
    <row r="203" spans="1:27">
      <c r="A203" s="267" t="s">
        <v>3271</v>
      </c>
      <c r="B203" s="267" t="s">
        <v>3287</v>
      </c>
      <c r="C203" s="267" t="s">
        <v>3281</v>
      </c>
      <c r="D203" s="267" t="s">
        <v>3740</v>
      </c>
      <c r="E203" s="267" t="s">
        <v>3275</v>
      </c>
      <c r="F203" s="267" t="s">
        <v>3276</v>
      </c>
      <c r="G203" s="267" t="s">
        <v>3275</v>
      </c>
      <c r="H203" s="267" t="s">
        <v>3277</v>
      </c>
      <c r="I203" s="267" t="s">
        <v>3743</v>
      </c>
      <c r="J203" s="267" t="s">
        <v>3744</v>
      </c>
      <c r="K203" s="268">
        <v>3734.22</v>
      </c>
      <c r="L203" s="268">
        <v>1789.77</v>
      </c>
      <c r="M203" s="269">
        <v>1944.4499999999998</v>
      </c>
      <c r="N203" s="268">
        <v>0</v>
      </c>
      <c r="O203" s="268">
        <v>0</v>
      </c>
      <c r="P203" s="269">
        <v>0</v>
      </c>
      <c r="Q203" s="270">
        <v>0</v>
      </c>
      <c r="R203" s="270">
        <v>0</v>
      </c>
      <c r="S203" s="270">
        <v>0</v>
      </c>
      <c r="T203" s="268">
        <v>3734.22</v>
      </c>
      <c r="U203" s="268">
        <v>1789.77</v>
      </c>
      <c r="V203" s="269">
        <v>1944.4499999999998</v>
      </c>
      <c r="W203" s="269" cm="1">
        <f t="array" ref="W203">IF(Z203=756,V203*INDEX('09.30.22 ERC'!$I$676:$I$679,MATCH($A$1,'09.30.22 ERC'!$D$676:$D$679,0),),V203)</f>
        <v>1944.4499999999998</v>
      </c>
      <c r="X203" s="271">
        <f t="shared" si="6"/>
        <v>141240</v>
      </c>
      <c r="Y203" s="106" t="s">
        <v>476</v>
      </c>
      <c r="Z203" s="106">
        <v>151</v>
      </c>
      <c r="AA203" s="273" t="b">
        <f t="shared" si="7"/>
        <v>1</v>
      </c>
    </row>
    <row r="204" spans="1:27">
      <c r="A204" s="267" t="s">
        <v>3271</v>
      </c>
      <c r="B204" s="267" t="s">
        <v>3300</v>
      </c>
      <c r="C204" s="267" t="s">
        <v>3301</v>
      </c>
      <c r="D204" s="267" t="s">
        <v>3740</v>
      </c>
      <c r="E204" s="267" t="s">
        <v>3275</v>
      </c>
      <c r="F204" s="267" t="s">
        <v>3276</v>
      </c>
      <c r="G204" s="267" t="s">
        <v>3275</v>
      </c>
      <c r="H204" s="267" t="s">
        <v>3277</v>
      </c>
      <c r="I204" s="267" t="s">
        <v>3745</v>
      </c>
      <c r="J204" s="267" t="s">
        <v>3746</v>
      </c>
      <c r="K204" s="268">
        <v>60418.58</v>
      </c>
      <c r="L204" s="268">
        <v>60418.58</v>
      </c>
      <c r="M204" s="269">
        <v>0</v>
      </c>
      <c r="N204" s="268">
        <v>0</v>
      </c>
      <c r="O204" s="268">
        <v>0</v>
      </c>
      <c r="P204" s="269">
        <v>0</v>
      </c>
      <c r="Q204" s="270">
        <v>0</v>
      </c>
      <c r="R204" s="270">
        <v>0</v>
      </c>
      <c r="S204" s="270">
        <v>0</v>
      </c>
      <c r="T204" s="268">
        <v>60418.58</v>
      </c>
      <c r="U204" s="268">
        <v>60418.58</v>
      </c>
      <c r="V204" s="269">
        <v>0</v>
      </c>
      <c r="W204" s="269" cm="1">
        <f t="array" ref="W204">IF(Z204=756,V204*INDEX('09.30.22 ERC'!$I$676:$I$679,MATCH($A$1,'09.30.22 ERC'!$D$676:$D$679,0),),V204)</f>
        <v>0</v>
      </c>
      <c r="X204" s="271">
        <f t="shared" si="6"/>
        <v>141240</v>
      </c>
      <c r="Y204" s="106" t="s">
        <v>476</v>
      </c>
      <c r="Z204" s="106">
        <v>150</v>
      </c>
      <c r="AA204" s="273" t="b">
        <f t="shared" si="7"/>
        <v>1</v>
      </c>
    </row>
    <row r="205" spans="1:27">
      <c r="A205" s="267" t="s">
        <v>3271</v>
      </c>
      <c r="B205" s="267" t="s">
        <v>3304</v>
      </c>
      <c r="C205" s="267" t="s">
        <v>3301</v>
      </c>
      <c r="D205" s="267" t="s">
        <v>3740</v>
      </c>
      <c r="E205" s="267" t="s">
        <v>3275</v>
      </c>
      <c r="F205" s="267" t="s">
        <v>3276</v>
      </c>
      <c r="G205" s="267" t="s">
        <v>3275</v>
      </c>
      <c r="H205" s="267" t="s">
        <v>3277</v>
      </c>
      <c r="I205" s="267" t="s">
        <v>3747</v>
      </c>
      <c r="J205" s="267" t="s">
        <v>3748</v>
      </c>
      <c r="K205" s="268">
        <v>2647.66</v>
      </c>
      <c r="L205" s="268">
        <v>2647.66</v>
      </c>
      <c r="M205" s="269">
        <v>0</v>
      </c>
      <c r="N205" s="268">
        <v>0</v>
      </c>
      <c r="O205" s="268">
        <v>0</v>
      </c>
      <c r="P205" s="269">
        <v>0</v>
      </c>
      <c r="Q205" s="270">
        <v>0</v>
      </c>
      <c r="R205" s="270">
        <v>0</v>
      </c>
      <c r="S205" s="270">
        <v>0</v>
      </c>
      <c r="T205" s="268">
        <v>2647.66</v>
      </c>
      <c r="U205" s="268">
        <v>2647.66</v>
      </c>
      <c r="V205" s="269">
        <v>0</v>
      </c>
      <c r="W205" s="269" cm="1">
        <f t="array" ref="W205">IF(Z205=756,V205*INDEX('09.30.22 ERC'!$I$676:$I$679,MATCH($A$1,'09.30.22 ERC'!$D$676:$D$679,0),),V205)</f>
        <v>0</v>
      </c>
      <c r="X205" s="271">
        <f t="shared" si="6"/>
        <v>141240</v>
      </c>
      <c r="Y205" s="106" t="s">
        <v>476</v>
      </c>
      <c r="Z205" s="106">
        <v>151</v>
      </c>
      <c r="AA205" s="273" t="b">
        <f t="shared" si="7"/>
        <v>1</v>
      </c>
    </row>
    <row r="206" spans="1:27">
      <c r="A206" s="267" t="s">
        <v>3271</v>
      </c>
      <c r="B206" s="267" t="s">
        <v>3280</v>
      </c>
      <c r="C206" s="267" t="s">
        <v>3281</v>
      </c>
      <c r="D206" s="267" t="s">
        <v>3749</v>
      </c>
      <c r="E206" s="267" t="s">
        <v>3275</v>
      </c>
      <c r="F206" s="267" t="s">
        <v>3276</v>
      </c>
      <c r="G206" s="267" t="s">
        <v>3275</v>
      </c>
      <c r="H206" s="267" t="s">
        <v>3277</v>
      </c>
      <c r="I206" s="267" t="s">
        <v>3750</v>
      </c>
      <c r="J206" s="267" t="s">
        <v>3751</v>
      </c>
      <c r="K206" s="268">
        <v>6510664.3099999996</v>
      </c>
      <c r="L206" s="268">
        <v>3253065.09</v>
      </c>
      <c r="M206" s="269">
        <v>3257599.2199999997</v>
      </c>
      <c r="N206" s="268">
        <v>0</v>
      </c>
      <c r="O206" s="268">
        <v>0</v>
      </c>
      <c r="P206" s="269">
        <v>0</v>
      </c>
      <c r="Q206" s="270">
        <v>16774.620000000112</v>
      </c>
      <c r="R206" s="270">
        <v>11431.260000000242</v>
      </c>
      <c r="S206" s="270">
        <v>5343.3599999998696</v>
      </c>
      <c r="T206" s="268">
        <v>6527438.9299999997</v>
      </c>
      <c r="U206" s="268">
        <v>3264496.35</v>
      </c>
      <c r="V206" s="269">
        <v>3262942.5799999996</v>
      </c>
      <c r="W206" s="269" cm="1">
        <f t="array" ref="W206">IF(Z206=756,V206*INDEX('09.30.22 ERC'!$I$676:$I$679,MATCH($A$1,'09.30.22 ERC'!$D$676:$D$679,0),),V206)</f>
        <v>3262942.5799999996</v>
      </c>
      <c r="X206" s="271">
        <f t="shared" si="6"/>
        <v>141241</v>
      </c>
      <c r="Y206" s="106" t="s">
        <v>476</v>
      </c>
      <c r="Z206" s="106">
        <v>150</v>
      </c>
      <c r="AA206" s="273" t="b">
        <f t="shared" si="7"/>
        <v>1</v>
      </c>
    </row>
    <row r="207" spans="1:27">
      <c r="A207" s="267" t="s">
        <v>3271</v>
      </c>
      <c r="B207" s="267" t="s">
        <v>3287</v>
      </c>
      <c r="C207" s="267" t="s">
        <v>3281</v>
      </c>
      <c r="D207" s="267" t="s">
        <v>3749</v>
      </c>
      <c r="E207" s="267" t="s">
        <v>3275</v>
      </c>
      <c r="F207" s="267" t="s">
        <v>3276</v>
      </c>
      <c r="G207" s="267" t="s">
        <v>3275</v>
      </c>
      <c r="H207" s="267" t="s">
        <v>3277</v>
      </c>
      <c r="I207" s="267" t="s">
        <v>3752</v>
      </c>
      <c r="J207" s="267" t="s">
        <v>3753</v>
      </c>
      <c r="K207" s="268">
        <v>20115.21</v>
      </c>
      <c r="L207" s="268">
        <v>10057.61</v>
      </c>
      <c r="M207" s="269">
        <v>10057.599999999999</v>
      </c>
      <c r="N207" s="268">
        <v>0</v>
      </c>
      <c r="O207" s="268">
        <v>0</v>
      </c>
      <c r="P207" s="269">
        <v>0</v>
      </c>
      <c r="Q207" s="270">
        <v>0</v>
      </c>
      <c r="R207" s="270">
        <v>0</v>
      </c>
      <c r="S207" s="270">
        <v>0</v>
      </c>
      <c r="T207" s="268">
        <v>20115.21</v>
      </c>
      <c r="U207" s="268">
        <v>10057.61</v>
      </c>
      <c r="V207" s="269">
        <v>10057.599999999999</v>
      </c>
      <c r="W207" s="269" cm="1">
        <f t="array" ref="W207">IF(Z207=756,V207*INDEX('09.30.22 ERC'!$I$676:$I$679,MATCH($A$1,'09.30.22 ERC'!$D$676:$D$679,0),),V207)</f>
        <v>10057.599999999999</v>
      </c>
      <c r="X207" s="271">
        <f t="shared" si="6"/>
        <v>141241</v>
      </c>
      <c r="Y207" s="106" t="s">
        <v>476</v>
      </c>
      <c r="Z207" s="106">
        <v>151</v>
      </c>
      <c r="AA207" s="273" t="b">
        <f t="shared" si="7"/>
        <v>1</v>
      </c>
    </row>
    <row r="208" spans="1:27">
      <c r="A208" s="267" t="s">
        <v>3271</v>
      </c>
      <c r="B208" s="267" t="s">
        <v>3300</v>
      </c>
      <c r="C208" s="267" t="s">
        <v>3301</v>
      </c>
      <c r="D208" s="267" t="s">
        <v>3749</v>
      </c>
      <c r="E208" s="267" t="s">
        <v>3275</v>
      </c>
      <c r="F208" s="267" t="s">
        <v>3276</v>
      </c>
      <c r="G208" s="267" t="s">
        <v>3275</v>
      </c>
      <c r="H208" s="267" t="s">
        <v>3277</v>
      </c>
      <c r="I208" s="267" t="s">
        <v>3754</v>
      </c>
      <c r="J208" s="267" t="s">
        <v>3755</v>
      </c>
      <c r="K208" s="268">
        <v>6467870.1500000004</v>
      </c>
      <c r="L208" s="268">
        <v>6467870.1500000004</v>
      </c>
      <c r="M208" s="269">
        <v>0</v>
      </c>
      <c r="N208" s="268">
        <v>0</v>
      </c>
      <c r="O208" s="268">
        <v>0</v>
      </c>
      <c r="P208" s="269">
        <v>0</v>
      </c>
      <c r="Q208" s="270">
        <v>0</v>
      </c>
      <c r="R208" s="270">
        <v>0</v>
      </c>
      <c r="S208" s="270">
        <v>0</v>
      </c>
      <c r="T208" s="268">
        <v>6467870.1500000004</v>
      </c>
      <c r="U208" s="268">
        <v>6467870.1500000004</v>
      </c>
      <c r="V208" s="269">
        <v>0</v>
      </c>
      <c r="W208" s="269" cm="1">
        <f t="array" ref="W208">IF(Z208=756,V208*INDEX('09.30.22 ERC'!$I$676:$I$679,MATCH($A$1,'09.30.22 ERC'!$D$676:$D$679,0),),V208)</f>
        <v>0</v>
      </c>
      <c r="X208" s="271">
        <f t="shared" si="6"/>
        <v>141241</v>
      </c>
      <c r="Y208" s="106" t="s">
        <v>476</v>
      </c>
      <c r="Z208" s="106">
        <v>150</v>
      </c>
      <c r="AA208" s="273" t="b">
        <f t="shared" si="7"/>
        <v>1</v>
      </c>
    </row>
    <row r="209" spans="1:27">
      <c r="A209" s="267" t="s">
        <v>3271</v>
      </c>
      <c r="B209" s="267" t="s">
        <v>3304</v>
      </c>
      <c r="C209" s="267" t="s">
        <v>3301</v>
      </c>
      <c r="D209" s="267" t="s">
        <v>3749</v>
      </c>
      <c r="E209" s="267" t="s">
        <v>3275</v>
      </c>
      <c r="F209" s="267" t="s">
        <v>3276</v>
      </c>
      <c r="G209" s="267" t="s">
        <v>3275</v>
      </c>
      <c r="H209" s="267" t="s">
        <v>3277</v>
      </c>
      <c r="I209" s="267" t="s">
        <v>3756</v>
      </c>
      <c r="J209" s="267" t="s">
        <v>3757</v>
      </c>
      <c r="K209" s="268">
        <v>18884.04</v>
      </c>
      <c r="L209" s="268">
        <v>18884.04</v>
      </c>
      <c r="M209" s="269">
        <v>0</v>
      </c>
      <c r="N209" s="268">
        <v>0</v>
      </c>
      <c r="O209" s="268">
        <v>0</v>
      </c>
      <c r="P209" s="269">
        <v>0</v>
      </c>
      <c r="Q209" s="270">
        <v>0</v>
      </c>
      <c r="R209" s="270">
        <v>0</v>
      </c>
      <c r="S209" s="270">
        <v>0</v>
      </c>
      <c r="T209" s="268">
        <v>18884.04</v>
      </c>
      <c r="U209" s="268">
        <v>18884.04</v>
      </c>
      <c r="V209" s="269">
        <v>0</v>
      </c>
      <c r="W209" s="269" cm="1">
        <f t="array" ref="W209">IF(Z209=756,V209*INDEX('09.30.22 ERC'!$I$676:$I$679,MATCH($A$1,'09.30.22 ERC'!$D$676:$D$679,0),),V209)</f>
        <v>0</v>
      </c>
      <c r="X209" s="271">
        <f t="shared" si="6"/>
        <v>141241</v>
      </c>
      <c r="Y209" s="106" t="s">
        <v>476</v>
      </c>
      <c r="Z209" s="106">
        <v>151</v>
      </c>
      <c r="AA209" s="273" t="b">
        <f t="shared" si="7"/>
        <v>1</v>
      </c>
    </row>
    <row r="210" spans="1:27">
      <c r="A210" s="267" t="s">
        <v>3271</v>
      </c>
      <c r="B210" s="267" t="s">
        <v>3280</v>
      </c>
      <c r="C210" s="267" t="s">
        <v>3281</v>
      </c>
      <c r="D210" s="267" t="s">
        <v>3758</v>
      </c>
      <c r="E210" s="267" t="s">
        <v>3275</v>
      </c>
      <c r="F210" s="267" t="s">
        <v>3276</v>
      </c>
      <c r="G210" s="267" t="s">
        <v>3275</v>
      </c>
      <c r="H210" s="267" t="s">
        <v>3277</v>
      </c>
      <c r="I210" s="267" t="s">
        <v>3759</v>
      </c>
      <c r="J210" s="267" t="s">
        <v>3760</v>
      </c>
      <c r="K210" s="268">
        <v>9101039.8800000008</v>
      </c>
      <c r="L210" s="268">
        <v>4443261.67</v>
      </c>
      <c r="M210" s="269">
        <v>4657778.2100000009</v>
      </c>
      <c r="N210" s="268">
        <v>0</v>
      </c>
      <c r="O210" s="268">
        <v>0</v>
      </c>
      <c r="P210" s="269">
        <v>0</v>
      </c>
      <c r="Q210" s="270">
        <v>89563.099999999627</v>
      </c>
      <c r="R210" s="270">
        <v>15986.370000000112</v>
      </c>
      <c r="S210" s="270">
        <v>73576.729999999516</v>
      </c>
      <c r="T210" s="268">
        <v>9190602.9800000004</v>
      </c>
      <c r="U210" s="268">
        <v>4459248.04</v>
      </c>
      <c r="V210" s="269">
        <v>4731354.9400000004</v>
      </c>
      <c r="W210" s="269" cm="1">
        <f t="array" ref="W210">IF(Z210=756,V210*INDEX('09.30.22 ERC'!$I$676:$I$679,MATCH($A$1,'09.30.22 ERC'!$D$676:$D$679,0),),V210)</f>
        <v>4731354.9400000004</v>
      </c>
      <c r="X210" s="271">
        <f t="shared" si="6"/>
        <v>141242</v>
      </c>
      <c r="Y210" s="106" t="s">
        <v>476</v>
      </c>
      <c r="Z210" s="106">
        <v>150</v>
      </c>
      <c r="AA210" s="273" t="b">
        <f t="shared" si="7"/>
        <v>1</v>
      </c>
    </row>
    <row r="211" spans="1:27">
      <c r="A211" s="267" t="s">
        <v>3271</v>
      </c>
      <c r="B211" s="267" t="s">
        <v>3287</v>
      </c>
      <c r="C211" s="267" t="s">
        <v>3281</v>
      </c>
      <c r="D211" s="267" t="s">
        <v>3758</v>
      </c>
      <c r="E211" s="267" t="s">
        <v>3275</v>
      </c>
      <c r="F211" s="267" t="s">
        <v>3276</v>
      </c>
      <c r="G211" s="267" t="s">
        <v>3275</v>
      </c>
      <c r="H211" s="267" t="s">
        <v>3277</v>
      </c>
      <c r="I211" s="267" t="s">
        <v>3761</v>
      </c>
      <c r="J211" s="267" t="s">
        <v>3762</v>
      </c>
      <c r="K211" s="268">
        <v>1210704.1499999999</v>
      </c>
      <c r="L211" s="268">
        <v>603650.79</v>
      </c>
      <c r="M211" s="269">
        <v>607053.35999999987</v>
      </c>
      <c r="N211" s="268">
        <v>0</v>
      </c>
      <c r="O211" s="268">
        <v>0</v>
      </c>
      <c r="P211" s="269">
        <v>0</v>
      </c>
      <c r="Q211" s="270">
        <v>18843.560000000056</v>
      </c>
      <c r="R211" s="270">
        <v>0</v>
      </c>
      <c r="S211" s="270">
        <v>18843.560000000056</v>
      </c>
      <c r="T211" s="268">
        <v>1229547.71</v>
      </c>
      <c r="U211" s="268">
        <v>603650.79</v>
      </c>
      <c r="V211" s="269">
        <v>625896.91999999993</v>
      </c>
      <c r="W211" s="269" cm="1">
        <f t="array" ref="W211">IF(Z211=756,V211*INDEX('09.30.22 ERC'!$I$676:$I$679,MATCH($A$1,'09.30.22 ERC'!$D$676:$D$679,0),),V211)</f>
        <v>625896.91999999993</v>
      </c>
      <c r="X211" s="271">
        <f t="shared" si="6"/>
        <v>141242</v>
      </c>
      <c r="Y211" s="106" t="s">
        <v>476</v>
      </c>
      <c r="Z211" s="106">
        <v>151</v>
      </c>
      <c r="AA211" s="273" t="b">
        <f t="shared" si="7"/>
        <v>1</v>
      </c>
    </row>
    <row r="212" spans="1:27">
      <c r="A212" s="267" t="s">
        <v>3271</v>
      </c>
      <c r="B212" s="267" t="s">
        <v>3300</v>
      </c>
      <c r="C212" s="267" t="s">
        <v>3301</v>
      </c>
      <c r="D212" s="267" t="s">
        <v>3758</v>
      </c>
      <c r="E212" s="267" t="s">
        <v>3275</v>
      </c>
      <c r="F212" s="267" t="s">
        <v>3276</v>
      </c>
      <c r="G212" s="267" t="s">
        <v>3275</v>
      </c>
      <c r="H212" s="267" t="s">
        <v>3277</v>
      </c>
      <c r="I212" s="267" t="s">
        <v>3763</v>
      </c>
      <c r="J212" s="267" t="s">
        <v>3764</v>
      </c>
      <c r="K212" s="268">
        <v>6454602.0499999998</v>
      </c>
      <c r="L212" s="268">
        <v>6454602.0499999998</v>
      </c>
      <c r="M212" s="269">
        <v>0</v>
      </c>
      <c r="N212" s="268">
        <v>0</v>
      </c>
      <c r="O212" s="268">
        <v>0</v>
      </c>
      <c r="P212" s="269">
        <v>0</v>
      </c>
      <c r="Q212" s="270">
        <v>0</v>
      </c>
      <c r="R212" s="270">
        <v>0</v>
      </c>
      <c r="S212" s="270">
        <v>0</v>
      </c>
      <c r="T212" s="268">
        <v>6454602.0499999998</v>
      </c>
      <c r="U212" s="268">
        <v>6454602.0499999998</v>
      </c>
      <c r="V212" s="269">
        <v>0</v>
      </c>
      <c r="W212" s="269" cm="1">
        <f t="array" ref="W212">IF(Z212=756,V212*INDEX('09.30.22 ERC'!$I$676:$I$679,MATCH($A$1,'09.30.22 ERC'!$D$676:$D$679,0),),V212)</f>
        <v>0</v>
      </c>
      <c r="X212" s="271">
        <f t="shared" si="6"/>
        <v>141242</v>
      </c>
      <c r="Y212" s="106" t="s">
        <v>476</v>
      </c>
      <c r="Z212" s="106">
        <v>150</v>
      </c>
      <c r="AA212" s="273" t="b">
        <f t="shared" si="7"/>
        <v>1</v>
      </c>
    </row>
    <row r="213" spans="1:27">
      <c r="A213" s="267" t="s">
        <v>3271</v>
      </c>
      <c r="B213" s="267" t="s">
        <v>3304</v>
      </c>
      <c r="C213" s="267" t="s">
        <v>3301</v>
      </c>
      <c r="D213" s="267" t="s">
        <v>3758</v>
      </c>
      <c r="E213" s="267" t="s">
        <v>3275</v>
      </c>
      <c r="F213" s="267" t="s">
        <v>3276</v>
      </c>
      <c r="G213" s="267" t="s">
        <v>3275</v>
      </c>
      <c r="H213" s="267" t="s">
        <v>3277</v>
      </c>
      <c r="I213" s="267" t="s">
        <v>3765</v>
      </c>
      <c r="J213" s="267" t="s">
        <v>3766</v>
      </c>
      <c r="K213" s="268">
        <v>1110389.05</v>
      </c>
      <c r="L213" s="268">
        <v>1110389.05</v>
      </c>
      <c r="M213" s="269">
        <v>0</v>
      </c>
      <c r="N213" s="268">
        <v>0</v>
      </c>
      <c r="O213" s="268">
        <v>0</v>
      </c>
      <c r="P213" s="269">
        <v>0</v>
      </c>
      <c r="Q213" s="270">
        <v>0</v>
      </c>
      <c r="R213" s="270">
        <v>0</v>
      </c>
      <c r="S213" s="270">
        <v>0</v>
      </c>
      <c r="T213" s="268">
        <v>1110389.05</v>
      </c>
      <c r="U213" s="268">
        <v>1110389.05</v>
      </c>
      <c r="V213" s="269">
        <v>0</v>
      </c>
      <c r="W213" s="269" cm="1">
        <f t="array" ref="W213">IF(Z213=756,V213*INDEX('09.30.22 ERC'!$I$676:$I$679,MATCH($A$1,'09.30.22 ERC'!$D$676:$D$679,0),),V213)</f>
        <v>0</v>
      </c>
      <c r="X213" s="271">
        <f t="shared" si="6"/>
        <v>141242</v>
      </c>
      <c r="Y213" s="106" t="s">
        <v>476</v>
      </c>
      <c r="Z213" s="106">
        <v>151</v>
      </c>
      <c r="AA213" s="273" t="b">
        <f t="shared" si="7"/>
        <v>1</v>
      </c>
    </row>
    <row r="214" spans="1:27">
      <c r="A214" s="267" t="s">
        <v>3271</v>
      </c>
      <c r="B214" s="267" t="s">
        <v>3280</v>
      </c>
      <c r="C214" s="267" t="s">
        <v>3281</v>
      </c>
      <c r="D214" s="267" t="s">
        <v>3767</v>
      </c>
      <c r="E214" s="267" t="s">
        <v>3275</v>
      </c>
      <c r="F214" s="267" t="s">
        <v>3276</v>
      </c>
      <c r="G214" s="267" t="s">
        <v>3275</v>
      </c>
      <c r="H214" s="267" t="s">
        <v>3277</v>
      </c>
      <c r="I214" s="267" t="s">
        <v>3768</v>
      </c>
      <c r="J214" s="267" t="s">
        <v>3769</v>
      </c>
      <c r="K214" s="268">
        <v>802751.51</v>
      </c>
      <c r="L214" s="268">
        <v>401021.16</v>
      </c>
      <c r="M214" s="269">
        <v>401730.35000000003</v>
      </c>
      <c r="N214" s="268">
        <v>0</v>
      </c>
      <c r="O214" s="268">
        <v>0</v>
      </c>
      <c r="P214" s="269">
        <v>0</v>
      </c>
      <c r="Q214" s="270">
        <v>913</v>
      </c>
      <c r="R214" s="270">
        <v>0</v>
      </c>
      <c r="S214" s="270">
        <v>913</v>
      </c>
      <c r="T214" s="268">
        <v>803664.51</v>
      </c>
      <c r="U214" s="268">
        <v>401021.16</v>
      </c>
      <c r="V214" s="269">
        <v>402643.35000000003</v>
      </c>
      <c r="W214" s="269" cm="1">
        <f t="array" ref="W214">IF(Z214=756,V214*INDEX('09.30.22 ERC'!$I$676:$I$679,MATCH($A$1,'09.30.22 ERC'!$D$676:$D$679,0),),V214)</f>
        <v>402643.35000000003</v>
      </c>
      <c r="X214" s="271">
        <f t="shared" si="6"/>
        <v>141243</v>
      </c>
      <c r="Y214" s="106" t="s">
        <v>476</v>
      </c>
      <c r="Z214" s="106">
        <v>150</v>
      </c>
      <c r="AA214" s="273" t="b">
        <f t="shared" si="7"/>
        <v>1</v>
      </c>
    </row>
    <row r="215" spans="1:27">
      <c r="A215" s="267" t="s">
        <v>3271</v>
      </c>
      <c r="B215" s="267" t="s">
        <v>3287</v>
      </c>
      <c r="C215" s="267" t="s">
        <v>3281</v>
      </c>
      <c r="D215" s="267" t="s">
        <v>3767</v>
      </c>
      <c r="E215" s="267" t="s">
        <v>3275</v>
      </c>
      <c r="F215" s="267" t="s">
        <v>3276</v>
      </c>
      <c r="G215" s="267" t="s">
        <v>3275</v>
      </c>
      <c r="H215" s="267" t="s">
        <v>3277</v>
      </c>
      <c r="I215" s="267" t="s">
        <v>3770</v>
      </c>
      <c r="J215" s="267" t="s">
        <v>3771</v>
      </c>
      <c r="K215" s="268">
        <v>12410.37</v>
      </c>
      <c r="L215" s="268">
        <v>6090.64</v>
      </c>
      <c r="M215" s="269">
        <v>6319.7300000000005</v>
      </c>
      <c r="N215" s="268">
        <v>0</v>
      </c>
      <c r="O215" s="268">
        <v>0</v>
      </c>
      <c r="P215" s="269">
        <v>0</v>
      </c>
      <c r="Q215" s="270">
        <v>0</v>
      </c>
      <c r="R215" s="270">
        <v>0</v>
      </c>
      <c r="S215" s="270">
        <v>0</v>
      </c>
      <c r="T215" s="268">
        <v>12410.37</v>
      </c>
      <c r="U215" s="268">
        <v>6090.64</v>
      </c>
      <c r="V215" s="269">
        <v>6319.7300000000005</v>
      </c>
      <c r="W215" s="269" cm="1">
        <f t="array" ref="W215">IF(Z215=756,V215*INDEX('09.30.22 ERC'!$I$676:$I$679,MATCH($A$1,'09.30.22 ERC'!$D$676:$D$679,0),),V215)</f>
        <v>6319.7300000000005</v>
      </c>
      <c r="X215" s="271">
        <f t="shared" si="6"/>
        <v>141243</v>
      </c>
      <c r="Y215" s="106" t="s">
        <v>476</v>
      </c>
      <c r="Z215" s="106">
        <v>151</v>
      </c>
      <c r="AA215" s="273" t="b">
        <f t="shared" si="7"/>
        <v>1</v>
      </c>
    </row>
    <row r="216" spans="1:27">
      <c r="A216" s="267" t="s">
        <v>3271</v>
      </c>
      <c r="B216" s="267" t="s">
        <v>3300</v>
      </c>
      <c r="C216" s="267" t="s">
        <v>3301</v>
      </c>
      <c r="D216" s="267" t="s">
        <v>3767</v>
      </c>
      <c r="E216" s="267" t="s">
        <v>3275</v>
      </c>
      <c r="F216" s="267" t="s">
        <v>3276</v>
      </c>
      <c r="G216" s="267" t="s">
        <v>3275</v>
      </c>
      <c r="H216" s="267" t="s">
        <v>3277</v>
      </c>
      <c r="I216" s="267" t="s">
        <v>3772</v>
      </c>
      <c r="J216" s="267" t="s">
        <v>3773</v>
      </c>
      <c r="K216" s="268">
        <v>413852.14</v>
      </c>
      <c r="L216" s="268">
        <v>413852.14</v>
      </c>
      <c r="M216" s="269">
        <v>0</v>
      </c>
      <c r="N216" s="268">
        <v>0</v>
      </c>
      <c r="O216" s="268">
        <v>0</v>
      </c>
      <c r="P216" s="269">
        <v>0</v>
      </c>
      <c r="Q216" s="270">
        <v>0</v>
      </c>
      <c r="R216" s="270">
        <v>0</v>
      </c>
      <c r="S216" s="270">
        <v>0</v>
      </c>
      <c r="T216" s="268">
        <v>413852.14</v>
      </c>
      <c r="U216" s="268">
        <v>413852.14</v>
      </c>
      <c r="V216" s="269">
        <v>0</v>
      </c>
      <c r="W216" s="269" cm="1">
        <f t="array" ref="W216">IF(Z216=756,V216*INDEX('09.30.22 ERC'!$I$676:$I$679,MATCH($A$1,'09.30.22 ERC'!$D$676:$D$679,0),),V216)</f>
        <v>0</v>
      </c>
      <c r="X216" s="271">
        <f t="shared" si="6"/>
        <v>141243</v>
      </c>
      <c r="Y216" s="106" t="s">
        <v>476</v>
      </c>
      <c r="Z216" s="106">
        <v>150</v>
      </c>
      <c r="AA216" s="273" t="b">
        <f t="shared" si="7"/>
        <v>1</v>
      </c>
    </row>
    <row r="217" spans="1:27">
      <c r="A217" s="267" t="s">
        <v>3271</v>
      </c>
      <c r="B217" s="267" t="s">
        <v>3304</v>
      </c>
      <c r="C217" s="267" t="s">
        <v>3301</v>
      </c>
      <c r="D217" s="267" t="s">
        <v>3767</v>
      </c>
      <c r="E217" s="267" t="s">
        <v>3275</v>
      </c>
      <c r="F217" s="267" t="s">
        <v>3276</v>
      </c>
      <c r="G217" s="267" t="s">
        <v>3275</v>
      </c>
      <c r="H217" s="267" t="s">
        <v>3277</v>
      </c>
      <c r="I217" s="267" t="s">
        <v>3774</v>
      </c>
      <c r="J217" s="267" t="s">
        <v>3775</v>
      </c>
      <c r="K217" s="268">
        <v>6090.63</v>
      </c>
      <c r="L217" s="268">
        <v>6090.63</v>
      </c>
      <c r="M217" s="269">
        <v>0</v>
      </c>
      <c r="N217" s="268">
        <v>0</v>
      </c>
      <c r="O217" s="268">
        <v>0</v>
      </c>
      <c r="P217" s="269">
        <v>0</v>
      </c>
      <c r="Q217" s="270">
        <v>0</v>
      </c>
      <c r="R217" s="270">
        <v>0</v>
      </c>
      <c r="S217" s="270">
        <v>0</v>
      </c>
      <c r="T217" s="268">
        <v>6090.63</v>
      </c>
      <c r="U217" s="268">
        <v>6090.63</v>
      </c>
      <c r="V217" s="269">
        <v>0</v>
      </c>
      <c r="W217" s="269" cm="1">
        <f t="array" ref="W217">IF(Z217=756,V217*INDEX('09.30.22 ERC'!$I$676:$I$679,MATCH($A$1,'09.30.22 ERC'!$D$676:$D$679,0),),V217)</f>
        <v>0</v>
      </c>
      <c r="X217" s="271">
        <f t="shared" si="6"/>
        <v>141243</v>
      </c>
      <c r="Y217" s="106" t="s">
        <v>476</v>
      </c>
      <c r="Z217" s="106">
        <v>151</v>
      </c>
      <c r="AA217" s="273" t="b">
        <f t="shared" si="7"/>
        <v>1</v>
      </c>
    </row>
    <row r="218" spans="1:27">
      <c r="A218" s="267" t="s">
        <v>3271</v>
      </c>
      <c r="B218" s="267" t="s">
        <v>3280</v>
      </c>
      <c r="C218" s="267" t="s">
        <v>3281</v>
      </c>
      <c r="D218" s="267" t="s">
        <v>3776</v>
      </c>
      <c r="E218" s="267" t="s">
        <v>3275</v>
      </c>
      <c r="F218" s="267" t="s">
        <v>3276</v>
      </c>
      <c r="G218" s="267" t="s">
        <v>3275</v>
      </c>
      <c r="H218" s="267" t="s">
        <v>3277</v>
      </c>
      <c r="I218" s="267" t="s">
        <v>3777</v>
      </c>
      <c r="J218" s="267" t="s">
        <v>3778</v>
      </c>
      <c r="K218" s="268">
        <v>67644.149999999994</v>
      </c>
      <c r="L218" s="268">
        <v>33084.99</v>
      </c>
      <c r="M218" s="269">
        <v>34559.159999999996</v>
      </c>
      <c r="N218" s="268">
        <v>0</v>
      </c>
      <c r="O218" s="268">
        <v>0</v>
      </c>
      <c r="P218" s="269">
        <v>0</v>
      </c>
      <c r="Q218" s="270">
        <v>0</v>
      </c>
      <c r="R218" s="270">
        <v>0</v>
      </c>
      <c r="S218" s="270">
        <v>0</v>
      </c>
      <c r="T218" s="268">
        <v>67644.149999999994</v>
      </c>
      <c r="U218" s="268">
        <v>33084.99</v>
      </c>
      <c r="V218" s="269">
        <v>34559.159999999996</v>
      </c>
      <c r="W218" s="269" cm="1">
        <f t="array" ref="W218">IF(Z218=756,V218*INDEX('09.30.22 ERC'!$I$676:$I$679,MATCH($A$1,'09.30.22 ERC'!$D$676:$D$679,0),),V218)</f>
        <v>34559.159999999996</v>
      </c>
      <c r="X218" s="271">
        <f t="shared" si="6"/>
        <v>141244</v>
      </c>
      <c r="Y218" s="106" t="s">
        <v>476</v>
      </c>
      <c r="Z218" s="106">
        <v>150</v>
      </c>
      <c r="AA218" s="273" t="b">
        <f t="shared" si="7"/>
        <v>1</v>
      </c>
    </row>
    <row r="219" spans="1:27">
      <c r="A219" s="267" t="s">
        <v>3271</v>
      </c>
      <c r="B219" s="267" t="s">
        <v>3287</v>
      </c>
      <c r="C219" s="267" t="s">
        <v>3281</v>
      </c>
      <c r="D219" s="267" t="s">
        <v>3776</v>
      </c>
      <c r="E219" s="267" t="s">
        <v>3275</v>
      </c>
      <c r="F219" s="267" t="s">
        <v>3276</v>
      </c>
      <c r="G219" s="267" t="s">
        <v>3275</v>
      </c>
      <c r="H219" s="267" t="s">
        <v>3277</v>
      </c>
      <c r="I219" s="267" t="s">
        <v>3779</v>
      </c>
      <c r="J219" s="267" t="s">
        <v>3780</v>
      </c>
      <c r="K219" s="268">
        <v>11342.01</v>
      </c>
      <c r="L219" s="268">
        <v>4055.78</v>
      </c>
      <c r="M219" s="269">
        <v>7286.23</v>
      </c>
      <c r="N219" s="268">
        <v>0</v>
      </c>
      <c r="O219" s="268">
        <v>0</v>
      </c>
      <c r="P219" s="269">
        <v>0</v>
      </c>
      <c r="Q219" s="270">
        <v>2861</v>
      </c>
      <c r="R219" s="270">
        <v>1306.56</v>
      </c>
      <c r="S219" s="270">
        <v>1554.44</v>
      </c>
      <c r="T219" s="268">
        <v>14203.01</v>
      </c>
      <c r="U219" s="268">
        <v>5362.34</v>
      </c>
      <c r="V219" s="269">
        <v>8840.67</v>
      </c>
      <c r="W219" s="269" cm="1">
        <f t="array" ref="W219">IF(Z219=756,V219*INDEX('09.30.22 ERC'!$I$676:$I$679,MATCH($A$1,'09.30.22 ERC'!$D$676:$D$679,0),),V219)</f>
        <v>8840.67</v>
      </c>
      <c r="X219" s="271">
        <f t="shared" si="6"/>
        <v>141244</v>
      </c>
      <c r="Y219" s="106" t="s">
        <v>476</v>
      </c>
      <c r="Z219" s="106">
        <v>151</v>
      </c>
      <c r="AA219" s="273" t="b">
        <f t="shared" si="7"/>
        <v>1</v>
      </c>
    </row>
    <row r="220" spans="1:27">
      <c r="A220" s="267" t="s">
        <v>3271</v>
      </c>
      <c r="B220" s="267" t="s">
        <v>3300</v>
      </c>
      <c r="C220" s="267" t="s">
        <v>3301</v>
      </c>
      <c r="D220" s="267" t="s">
        <v>3776</v>
      </c>
      <c r="E220" s="267" t="s">
        <v>3275</v>
      </c>
      <c r="F220" s="267" t="s">
        <v>3276</v>
      </c>
      <c r="G220" s="267" t="s">
        <v>3275</v>
      </c>
      <c r="H220" s="267" t="s">
        <v>3277</v>
      </c>
      <c r="I220" s="267" t="s">
        <v>3781</v>
      </c>
      <c r="J220" s="267" t="s">
        <v>3782</v>
      </c>
      <c r="K220" s="268">
        <v>46237.9</v>
      </c>
      <c r="L220" s="268">
        <v>46237.9</v>
      </c>
      <c r="M220" s="269">
        <v>0</v>
      </c>
      <c r="N220" s="268">
        <v>0</v>
      </c>
      <c r="O220" s="268">
        <v>0</v>
      </c>
      <c r="P220" s="269">
        <v>0</v>
      </c>
      <c r="Q220" s="270">
        <v>0</v>
      </c>
      <c r="R220" s="270">
        <v>0</v>
      </c>
      <c r="S220" s="270">
        <v>0</v>
      </c>
      <c r="T220" s="268">
        <v>46237.9</v>
      </c>
      <c r="U220" s="268">
        <v>46237.9</v>
      </c>
      <c r="V220" s="269">
        <v>0</v>
      </c>
      <c r="W220" s="269" cm="1">
        <f t="array" ref="W220">IF(Z220=756,V220*INDEX('09.30.22 ERC'!$I$676:$I$679,MATCH($A$1,'09.30.22 ERC'!$D$676:$D$679,0),),V220)</f>
        <v>0</v>
      </c>
      <c r="X220" s="271">
        <f t="shared" si="6"/>
        <v>141244</v>
      </c>
      <c r="Y220" s="106" t="s">
        <v>476</v>
      </c>
      <c r="Z220" s="106">
        <v>150</v>
      </c>
      <c r="AA220" s="273" t="b">
        <f t="shared" si="7"/>
        <v>1</v>
      </c>
    </row>
    <row r="221" spans="1:27">
      <c r="A221" s="267" t="s">
        <v>3271</v>
      </c>
      <c r="B221" s="267" t="s">
        <v>3304</v>
      </c>
      <c r="C221" s="267" t="s">
        <v>3301</v>
      </c>
      <c r="D221" s="267" t="s">
        <v>3776</v>
      </c>
      <c r="E221" s="267" t="s">
        <v>3275</v>
      </c>
      <c r="F221" s="267" t="s">
        <v>3276</v>
      </c>
      <c r="G221" s="267" t="s">
        <v>3275</v>
      </c>
      <c r="H221" s="267" t="s">
        <v>3277</v>
      </c>
      <c r="I221" s="267" t="s">
        <v>3783</v>
      </c>
      <c r="J221" s="267" t="s">
        <v>3784</v>
      </c>
      <c r="K221" s="268">
        <v>6645.22</v>
      </c>
      <c r="L221" s="268">
        <v>6645.22</v>
      </c>
      <c r="M221" s="269">
        <v>0</v>
      </c>
      <c r="N221" s="268">
        <v>0</v>
      </c>
      <c r="O221" s="268">
        <v>0</v>
      </c>
      <c r="P221" s="269">
        <v>0</v>
      </c>
      <c r="Q221" s="270">
        <v>0</v>
      </c>
      <c r="R221" s="270">
        <v>0</v>
      </c>
      <c r="S221" s="270">
        <v>0</v>
      </c>
      <c r="T221" s="268">
        <v>6645.22</v>
      </c>
      <c r="U221" s="268">
        <v>6645.22</v>
      </c>
      <c r="V221" s="269">
        <v>0</v>
      </c>
      <c r="W221" s="269" cm="1">
        <f t="array" ref="W221">IF(Z221=756,V221*INDEX('09.30.22 ERC'!$I$676:$I$679,MATCH($A$1,'09.30.22 ERC'!$D$676:$D$679,0),),V221)</f>
        <v>0</v>
      </c>
      <c r="X221" s="271">
        <f t="shared" si="6"/>
        <v>141244</v>
      </c>
      <c r="Y221" s="106" t="s">
        <v>476</v>
      </c>
      <c r="Z221" s="106">
        <v>151</v>
      </c>
      <c r="AA221" s="273" t="b">
        <f t="shared" si="7"/>
        <v>1</v>
      </c>
    </row>
    <row r="222" spans="1:27">
      <c r="A222" s="267" t="s">
        <v>3271</v>
      </c>
      <c r="B222" s="267" t="s">
        <v>3280</v>
      </c>
      <c r="C222" s="267" t="s">
        <v>3281</v>
      </c>
      <c r="D222" s="267" t="s">
        <v>3785</v>
      </c>
      <c r="E222" s="267" t="s">
        <v>3275</v>
      </c>
      <c r="F222" s="267" t="s">
        <v>3276</v>
      </c>
      <c r="G222" s="267" t="s">
        <v>3275</v>
      </c>
      <c r="H222" s="267" t="s">
        <v>3277</v>
      </c>
      <c r="I222" s="267" t="s">
        <v>3786</v>
      </c>
      <c r="J222" s="267" t="s">
        <v>3787</v>
      </c>
      <c r="K222" s="268">
        <v>29232.49</v>
      </c>
      <c r="L222" s="268">
        <v>13235</v>
      </c>
      <c r="M222" s="269">
        <v>15997.490000000002</v>
      </c>
      <c r="N222" s="268">
        <v>0</v>
      </c>
      <c r="O222" s="268">
        <v>0</v>
      </c>
      <c r="P222" s="269">
        <v>0</v>
      </c>
      <c r="Q222" s="270">
        <v>5260.5999999999949</v>
      </c>
      <c r="R222" s="270">
        <v>0</v>
      </c>
      <c r="S222" s="270">
        <v>5260.5999999999949</v>
      </c>
      <c r="T222" s="268">
        <v>34493.089999999997</v>
      </c>
      <c r="U222" s="268">
        <v>13235</v>
      </c>
      <c r="V222" s="269">
        <v>21258.089999999997</v>
      </c>
      <c r="W222" s="269" cm="1">
        <f t="array" ref="W222">IF(Z222=756,V222*INDEX('09.30.22 ERC'!$I$676:$I$679,MATCH($A$1,'09.30.22 ERC'!$D$676:$D$679,0),),V222)</f>
        <v>21258.089999999997</v>
      </c>
      <c r="X222" s="271">
        <f t="shared" si="6"/>
        <v>141245</v>
      </c>
      <c r="Y222" s="106" t="s">
        <v>476</v>
      </c>
      <c r="Z222" s="106">
        <v>150</v>
      </c>
      <c r="AA222" s="273" t="b">
        <f t="shared" si="7"/>
        <v>1</v>
      </c>
    </row>
    <row r="223" spans="1:27">
      <c r="A223" s="267" t="s">
        <v>3271</v>
      </c>
      <c r="B223" s="267" t="s">
        <v>3287</v>
      </c>
      <c r="C223" s="267" t="s">
        <v>3281</v>
      </c>
      <c r="D223" s="267" t="s">
        <v>3785</v>
      </c>
      <c r="E223" s="267" t="s">
        <v>3275</v>
      </c>
      <c r="F223" s="267" t="s">
        <v>3276</v>
      </c>
      <c r="G223" s="267" t="s">
        <v>3275</v>
      </c>
      <c r="H223" s="267" t="s">
        <v>3277</v>
      </c>
      <c r="I223" s="267" t="s">
        <v>3788</v>
      </c>
      <c r="J223" s="267" t="s">
        <v>3789</v>
      </c>
      <c r="K223" s="268">
        <v>724.57</v>
      </c>
      <c r="L223" s="268">
        <v>362.29</v>
      </c>
      <c r="M223" s="269">
        <v>362.28000000000003</v>
      </c>
      <c r="N223" s="268">
        <v>0</v>
      </c>
      <c r="O223" s="268">
        <v>0</v>
      </c>
      <c r="P223" s="269">
        <v>0</v>
      </c>
      <c r="Q223" s="270">
        <v>0</v>
      </c>
      <c r="R223" s="270">
        <v>0</v>
      </c>
      <c r="S223" s="270">
        <v>0</v>
      </c>
      <c r="T223" s="268">
        <v>724.57</v>
      </c>
      <c r="U223" s="268">
        <v>362.29</v>
      </c>
      <c r="V223" s="269">
        <v>362.28000000000003</v>
      </c>
      <c r="W223" s="269" cm="1">
        <f t="array" ref="W223">IF(Z223=756,V223*INDEX('09.30.22 ERC'!$I$676:$I$679,MATCH($A$1,'09.30.22 ERC'!$D$676:$D$679,0),),V223)</f>
        <v>362.28000000000003</v>
      </c>
      <c r="X223" s="271">
        <f t="shared" si="6"/>
        <v>141245</v>
      </c>
      <c r="Y223" s="106" t="s">
        <v>476</v>
      </c>
      <c r="Z223" s="106">
        <v>151</v>
      </c>
      <c r="AA223" s="273" t="b">
        <f t="shared" si="7"/>
        <v>1</v>
      </c>
    </row>
    <row r="224" spans="1:27">
      <c r="A224" s="267" t="s">
        <v>3271</v>
      </c>
      <c r="B224" s="267" t="s">
        <v>3300</v>
      </c>
      <c r="C224" s="267" t="s">
        <v>3301</v>
      </c>
      <c r="D224" s="267" t="s">
        <v>3785</v>
      </c>
      <c r="E224" s="267" t="s">
        <v>3275</v>
      </c>
      <c r="F224" s="267" t="s">
        <v>3276</v>
      </c>
      <c r="G224" s="267" t="s">
        <v>3275</v>
      </c>
      <c r="H224" s="267" t="s">
        <v>3277</v>
      </c>
      <c r="I224" s="267" t="s">
        <v>3790</v>
      </c>
      <c r="J224" s="267" t="s">
        <v>3791</v>
      </c>
      <c r="K224" s="268">
        <v>19483.2</v>
      </c>
      <c r="L224" s="268">
        <v>19483.2</v>
      </c>
      <c r="M224" s="269">
        <v>0</v>
      </c>
      <c r="N224" s="268">
        <v>0</v>
      </c>
      <c r="O224" s="268">
        <v>0</v>
      </c>
      <c r="P224" s="269">
        <v>0</v>
      </c>
      <c r="Q224" s="270">
        <v>0</v>
      </c>
      <c r="R224" s="270">
        <v>0</v>
      </c>
      <c r="S224" s="270">
        <v>0</v>
      </c>
      <c r="T224" s="268">
        <v>19483.2</v>
      </c>
      <c r="U224" s="268">
        <v>19483.2</v>
      </c>
      <c r="V224" s="269">
        <v>0</v>
      </c>
      <c r="W224" s="269" cm="1">
        <f t="array" ref="W224">IF(Z224=756,V224*INDEX('09.30.22 ERC'!$I$676:$I$679,MATCH($A$1,'09.30.22 ERC'!$D$676:$D$679,0),),V224)</f>
        <v>0</v>
      </c>
      <c r="X224" s="271">
        <f t="shared" si="6"/>
        <v>141245</v>
      </c>
      <c r="Y224" s="106" t="s">
        <v>476</v>
      </c>
      <c r="Z224" s="106">
        <v>150</v>
      </c>
      <c r="AA224" s="273" t="b">
        <f t="shared" si="7"/>
        <v>1</v>
      </c>
    </row>
    <row r="225" spans="1:27">
      <c r="A225" s="267" t="s">
        <v>3271</v>
      </c>
      <c r="B225" s="267" t="s">
        <v>3304</v>
      </c>
      <c r="C225" s="267" t="s">
        <v>3301</v>
      </c>
      <c r="D225" s="267" t="s">
        <v>3785</v>
      </c>
      <c r="E225" s="267" t="s">
        <v>3275</v>
      </c>
      <c r="F225" s="267" t="s">
        <v>3276</v>
      </c>
      <c r="G225" s="267" t="s">
        <v>3275</v>
      </c>
      <c r="H225" s="267" t="s">
        <v>3277</v>
      </c>
      <c r="I225" s="267" t="s">
        <v>3792</v>
      </c>
      <c r="J225" s="267" t="s">
        <v>3793</v>
      </c>
      <c r="K225" s="268">
        <v>362.28</v>
      </c>
      <c r="L225" s="268">
        <v>362.28</v>
      </c>
      <c r="M225" s="269">
        <v>0</v>
      </c>
      <c r="N225" s="268">
        <v>0</v>
      </c>
      <c r="O225" s="268">
        <v>0</v>
      </c>
      <c r="P225" s="269">
        <v>0</v>
      </c>
      <c r="Q225" s="270">
        <v>0</v>
      </c>
      <c r="R225" s="270">
        <v>0</v>
      </c>
      <c r="S225" s="270">
        <v>0</v>
      </c>
      <c r="T225" s="268">
        <v>362.28</v>
      </c>
      <c r="U225" s="268">
        <v>362.28</v>
      </c>
      <c r="V225" s="269">
        <v>0</v>
      </c>
      <c r="W225" s="269" cm="1">
        <f t="array" ref="W225">IF(Z225=756,V225*INDEX('09.30.22 ERC'!$I$676:$I$679,MATCH($A$1,'09.30.22 ERC'!$D$676:$D$679,0),),V225)</f>
        <v>0</v>
      </c>
      <c r="X225" s="271">
        <f t="shared" si="6"/>
        <v>141245</v>
      </c>
      <c r="Y225" s="106" t="s">
        <v>476</v>
      </c>
      <c r="Z225" s="106">
        <v>151</v>
      </c>
      <c r="AA225" s="273" t="b">
        <f t="shared" si="7"/>
        <v>1</v>
      </c>
    </row>
    <row r="226" spans="1:27">
      <c r="A226" s="267" t="s">
        <v>3271</v>
      </c>
      <c r="B226" s="267" t="s">
        <v>3280</v>
      </c>
      <c r="C226" s="267" t="s">
        <v>3281</v>
      </c>
      <c r="D226" s="267" t="s">
        <v>3794</v>
      </c>
      <c r="E226" s="267" t="s">
        <v>3275</v>
      </c>
      <c r="F226" s="267" t="s">
        <v>3276</v>
      </c>
      <c r="G226" s="267" t="s">
        <v>3275</v>
      </c>
      <c r="H226" s="267" t="s">
        <v>3277</v>
      </c>
      <c r="I226" s="267" t="s">
        <v>3795</v>
      </c>
      <c r="J226" s="267" t="s">
        <v>3796</v>
      </c>
      <c r="K226" s="268">
        <v>120327.66</v>
      </c>
      <c r="L226" s="268">
        <v>59815.05</v>
      </c>
      <c r="M226" s="269">
        <v>60512.61</v>
      </c>
      <c r="N226" s="268">
        <v>0</v>
      </c>
      <c r="O226" s="268">
        <v>0</v>
      </c>
      <c r="P226" s="269">
        <v>0</v>
      </c>
      <c r="Q226" s="270">
        <v>222</v>
      </c>
      <c r="R226" s="270">
        <v>0</v>
      </c>
      <c r="S226" s="270">
        <v>222</v>
      </c>
      <c r="T226" s="268">
        <v>120549.66</v>
      </c>
      <c r="U226" s="268">
        <v>59815.05</v>
      </c>
      <c r="V226" s="269">
        <v>60734.61</v>
      </c>
      <c r="W226" s="269" cm="1">
        <f t="array" ref="W226">IF(Z226=756,V226*INDEX('09.30.22 ERC'!$I$676:$I$679,MATCH($A$1,'09.30.22 ERC'!$D$676:$D$679,0),),V226)</f>
        <v>60734.61</v>
      </c>
      <c r="X226" s="271">
        <f t="shared" si="6"/>
        <v>141246</v>
      </c>
      <c r="Y226" s="106" t="s">
        <v>476</v>
      </c>
      <c r="Z226" s="106">
        <v>150</v>
      </c>
      <c r="AA226" s="273" t="b">
        <f t="shared" si="7"/>
        <v>1</v>
      </c>
    </row>
    <row r="227" spans="1:27">
      <c r="A227" s="267" t="s">
        <v>3271</v>
      </c>
      <c r="B227" s="267" t="s">
        <v>3287</v>
      </c>
      <c r="C227" s="267" t="s">
        <v>3281</v>
      </c>
      <c r="D227" s="267" t="s">
        <v>3794</v>
      </c>
      <c r="E227" s="267" t="s">
        <v>3275</v>
      </c>
      <c r="F227" s="267" t="s">
        <v>3276</v>
      </c>
      <c r="G227" s="267" t="s">
        <v>3275</v>
      </c>
      <c r="H227" s="267" t="s">
        <v>3277</v>
      </c>
      <c r="I227" s="267" t="s">
        <v>3797</v>
      </c>
      <c r="J227" s="267" t="s">
        <v>3798</v>
      </c>
      <c r="K227" s="268">
        <v>2081.25</v>
      </c>
      <c r="L227" s="268">
        <v>658.75</v>
      </c>
      <c r="M227" s="269">
        <v>1422.5</v>
      </c>
      <c r="N227" s="268">
        <v>0</v>
      </c>
      <c r="O227" s="268">
        <v>0</v>
      </c>
      <c r="P227" s="269">
        <v>0</v>
      </c>
      <c r="Q227" s="270">
        <v>917.19999999999982</v>
      </c>
      <c r="R227" s="270">
        <v>564.43000000000006</v>
      </c>
      <c r="S227" s="270">
        <v>352.76999999999975</v>
      </c>
      <c r="T227" s="268">
        <v>2998.45</v>
      </c>
      <c r="U227" s="268">
        <v>1223.18</v>
      </c>
      <c r="V227" s="269">
        <v>1775.2699999999998</v>
      </c>
      <c r="W227" s="269" cm="1">
        <f t="array" ref="W227">IF(Z227=756,V227*INDEX('09.30.22 ERC'!$I$676:$I$679,MATCH($A$1,'09.30.22 ERC'!$D$676:$D$679,0),),V227)</f>
        <v>1775.2699999999998</v>
      </c>
      <c r="X227" s="271">
        <f t="shared" si="6"/>
        <v>141246</v>
      </c>
      <c r="Y227" s="106" t="s">
        <v>476</v>
      </c>
      <c r="Z227" s="106">
        <v>151</v>
      </c>
      <c r="AA227" s="273" t="b">
        <f t="shared" si="7"/>
        <v>1</v>
      </c>
    </row>
    <row r="228" spans="1:27">
      <c r="A228" s="267" t="s">
        <v>3271</v>
      </c>
      <c r="B228" s="267" t="s">
        <v>3300</v>
      </c>
      <c r="C228" s="267" t="s">
        <v>3301</v>
      </c>
      <c r="D228" s="267" t="s">
        <v>3794</v>
      </c>
      <c r="E228" s="267" t="s">
        <v>3275</v>
      </c>
      <c r="F228" s="267" t="s">
        <v>3276</v>
      </c>
      <c r="G228" s="267" t="s">
        <v>3275</v>
      </c>
      <c r="H228" s="267" t="s">
        <v>3277</v>
      </c>
      <c r="I228" s="267" t="s">
        <v>3799</v>
      </c>
      <c r="J228" s="267" t="s">
        <v>3800</v>
      </c>
      <c r="K228" s="268">
        <v>67018.539999999994</v>
      </c>
      <c r="L228" s="268">
        <v>67018.539999999994</v>
      </c>
      <c r="M228" s="269">
        <v>0</v>
      </c>
      <c r="N228" s="268">
        <v>0</v>
      </c>
      <c r="O228" s="268">
        <v>0</v>
      </c>
      <c r="P228" s="269">
        <v>0</v>
      </c>
      <c r="Q228" s="270">
        <v>0</v>
      </c>
      <c r="R228" s="270">
        <v>0</v>
      </c>
      <c r="S228" s="270">
        <v>0</v>
      </c>
      <c r="T228" s="268">
        <v>67018.539999999994</v>
      </c>
      <c r="U228" s="268">
        <v>67018.539999999994</v>
      </c>
      <c r="V228" s="269">
        <v>0</v>
      </c>
      <c r="W228" s="269" cm="1">
        <f t="array" ref="W228">IF(Z228=756,V228*INDEX('09.30.22 ERC'!$I$676:$I$679,MATCH($A$1,'09.30.22 ERC'!$D$676:$D$679,0),),V228)</f>
        <v>0</v>
      </c>
      <c r="X228" s="271">
        <f t="shared" si="6"/>
        <v>141246</v>
      </c>
      <c r="Y228" s="106" t="s">
        <v>476</v>
      </c>
      <c r="Z228" s="106">
        <v>150</v>
      </c>
      <c r="AA228" s="273" t="b">
        <f t="shared" si="7"/>
        <v>1</v>
      </c>
    </row>
    <row r="229" spans="1:27">
      <c r="A229" s="267" t="s">
        <v>3271</v>
      </c>
      <c r="B229" s="267" t="s">
        <v>3304</v>
      </c>
      <c r="C229" s="267" t="s">
        <v>3301</v>
      </c>
      <c r="D229" s="267" t="s">
        <v>3794</v>
      </c>
      <c r="E229" s="267" t="s">
        <v>3275</v>
      </c>
      <c r="F229" s="267" t="s">
        <v>3276</v>
      </c>
      <c r="G229" s="267" t="s">
        <v>3275</v>
      </c>
      <c r="H229" s="267" t="s">
        <v>3277</v>
      </c>
      <c r="I229" s="267" t="s">
        <v>3801</v>
      </c>
      <c r="J229" s="267" t="s">
        <v>3802</v>
      </c>
      <c r="K229" s="268">
        <v>658.74</v>
      </c>
      <c r="L229" s="268">
        <v>658.74</v>
      </c>
      <c r="M229" s="269">
        <v>0</v>
      </c>
      <c r="N229" s="268">
        <v>0</v>
      </c>
      <c r="O229" s="268">
        <v>0</v>
      </c>
      <c r="P229" s="269">
        <v>0</v>
      </c>
      <c r="Q229" s="270">
        <v>0</v>
      </c>
      <c r="R229" s="270">
        <v>0</v>
      </c>
      <c r="S229" s="270">
        <v>0</v>
      </c>
      <c r="T229" s="268">
        <v>658.74</v>
      </c>
      <c r="U229" s="268">
        <v>658.74</v>
      </c>
      <c r="V229" s="269">
        <v>0</v>
      </c>
      <c r="W229" s="269" cm="1">
        <f t="array" ref="W229">IF(Z229=756,V229*INDEX('09.30.22 ERC'!$I$676:$I$679,MATCH($A$1,'09.30.22 ERC'!$D$676:$D$679,0),),V229)</f>
        <v>0</v>
      </c>
      <c r="X229" s="271">
        <f t="shared" si="6"/>
        <v>141246</v>
      </c>
      <c r="Y229" s="106" t="s">
        <v>476</v>
      </c>
      <c r="Z229" s="106">
        <v>151</v>
      </c>
      <c r="AA229" s="273" t="b">
        <f t="shared" si="7"/>
        <v>1</v>
      </c>
    </row>
    <row r="230" spans="1:27">
      <c r="A230" s="267" t="s">
        <v>3271</v>
      </c>
      <c r="B230" s="267" t="s">
        <v>3280</v>
      </c>
      <c r="C230" s="267" t="s">
        <v>3281</v>
      </c>
      <c r="D230" s="267" t="s">
        <v>3803</v>
      </c>
      <c r="E230" s="267" t="s">
        <v>3275</v>
      </c>
      <c r="F230" s="267" t="s">
        <v>3276</v>
      </c>
      <c r="G230" s="267" t="s">
        <v>3275</v>
      </c>
      <c r="H230" s="267" t="s">
        <v>3277</v>
      </c>
      <c r="I230" s="267" t="s">
        <v>3804</v>
      </c>
      <c r="J230" s="267" t="s">
        <v>3805</v>
      </c>
      <c r="K230" s="268">
        <v>4747.59</v>
      </c>
      <c r="L230" s="268">
        <v>2106.2600000000002</v>
      </c>
      <c r="M230" s="269">
        <v>2641.33</v>
      </c>
      <c r="N230" s="268">
        <v>0</v>
      </c>
      <c r="O230" s="268">
        <v>0</v>
      </c>
      <c r="P230" s="269">
        <v>0</v>
      </c>
      <c r="Q230" s="270">
        <v>0</v>
      </c>
      <c r="R230" s="270">
        <v>0</v>
      </c>
      <c r="S230" s="270">
        <v>0</v>
      </c>
      <c r="T230" s="268">
        <v>4747.59</v>
      </c>
      <c r="U230" s="268">
        <v>2106.2600000000002</v>
      </c>
      <c r="V230" s="269">
        <v>2641.33</v>
      </c>
      <c r="W230" s="269" cm="1">
        <f t="array" ref="W230">IF(Z230=756,V230*INDEX('09.30.22 ERC'!$I$676:$I$679,MATCH($A$1,'09.30.22 ERC'!$D$676:$D$679,0),),V230)</f>
        <v>2641.33</v>
      </c>
      <c r="X230" s="271">
        <f t="shared" si="6"/>
        <v>141247</v>
      </c>
      <c r="Y230" s="106" t="s">
        <v>476</v>
      </c>
      <c r="Z230" s="106">
        <v>150</v>
      </c>
      <c r="AA230" s="273" t="b">
        <f t="shared" si="7"/>
        <v>1</v>
      </c>
    </row>
    <row r="231" spans="1:27">
      <c r="A231" s="267" t="s">
        <v>3271</v>
      </c>
      <c r="B231" s="267" t="s">
        <v>3300</v>
      </c>
      <c r="C231" s="267" t="s">
        <v>3301</v>
      </c>
      <c r="D231" s="267" t="s">
        <v>3803</v>
      </c>
      <c r="E231" s="267" t="s">
        <v>3275</v>
      </c>
      <c r="F231" s="267" t="s">
        <v>3276</v>
      </c>
      <c r="G231" s="267" t="s">
        <v>3275</v>
      </c>
      <c r="H231" s="267" t="s">
        <v>3277</v>
      </c>
      <c r="I231" s="267" t="s">
        <v>3806</v>
      </c>
      <c r="J231" s="267" t="s">
        <v>3807</v>
      </c>
      <c r="K231" s="268">
        <v>2106.25</v>
      </c>
      <c r="L231" s="268">
        <v>2106.25</v>
      </c>
      <c r="M231" s="269">
        <v>0</v>
      </c>
      <c r="N231" s="268">
        <v>0</v>
      </c>
      <c r="O231" s="268">
        <v>0</v>
      </c>
      <c r="P231" s="269">
        <v>0</v>
      </c>
      <c r="Q231" s="270">
        <v>0</v>
      </c>
      <c r="R231" s="270">
        <v>0</v>
      </c>
      <c r="S231" s="270">
        <v>0</v>
      </c>
      <c r="T231" s="268">
        <v>2106.25</v>
      </c>
      <c r="U231" s="268">
        <v>2106.25</v>
      </c>
      <c r="V231" s="269">
        <v>0</v>
      </c>
      <c r="W231" s="269" cm="1">
        <f t="array" ref="W231">IF(Z231=756,V231*INDEX('09.30.22 ERC'!$I$676:$I$679,MATCH($A$1,'09.30.22 ERC'!$D$676:$D$679,0),),V231)</f>
        <v>0</v>
      </c>
      <c r="X231" s="271">
        <f t="shared" si="6"/>
        <v>141247</v>
      </c>
      <c r="Y231" s="106" t="s">
        <v>476</v>
      </c>
      <c r="Z231" s="106">
        <v>150</v>
      </c>
      <c r="AA231" s="273" t="b">
        <f t="shared" si="7"/>
        <v>1</v>
      </c>
    </row>
    <row r="232" spans="1:27">
      <c r="A232" s="267" t="s">
        <v>3271</v>
      </c>
      <c r="B232" s="267" t="s">
        <v>3280</v>
      </c>
      <c r="C232" s="267" t="s">
        <v>3281</v>
      </c>
      <c r="D232" s="267" t="s">
        <v>3808</v>
      </c>
      <c r="E232" s="267" t="s">
        <v>3275</v>
      </c>
      <c r="F232" s="267" t="s">
        <v>3276</v>
      </c>
      <c r="G232" s="267" t="s">
        <v>3275</v>
      </c>
      <c r="H232" s="267" t="s">
        <v>3277</v>
      </c>
      <c r="I232" s="267" t="s">
        <v>3809</v>
      </c>
      <c r="J232" s="267" t="s">
        <v>3810</v>
      </c>
      <c r="K232" s="268">
        <v>1036997.33</v>
      </c>
      <c r="L232" s="268">
        <v>513992.82</v>
      </c>
      <c r="M232" s="269">
        <v>523004.50999999995</v>
      </c>
      <c r="N232" s="268">
        <v>56.21</v>
      </c>
      <c r="O232" s="268">
        <v>0</v>
      </c>
      <c r="P232" s="269">
        <v>56.21</v>
      </c>
      <c r="Q232" s="270">
        <v>9867.0800000000745</v>
      </c>
      <c r="R232" s="270">
        <v>9060.5100000000093</v>
      </c>
      <c r="S232" s="270">
        <v>806.57000000006519</v>
      </c>
      <c r="T232" s="268">
        <v>1046864.41</v>
      </c>
      <c r="U232" s="268">
        <v>523053.33</v>
      </c>
      <c r="V232" s="269">
        <v>523811.08</v>
      </c>
      <c r="W232" s="269" cm="1">
        <f t="array" ref="W232">IF(Z232=756,V232*INDEX('09.30.22 ERC'!$I$676:$I$679,MATCH($A$1,'09.30.22 ERC'!$D$676:$D$679,0),),V232)</f>
        <v>523811.08</v>
      </c>
      <c r="X232" s="271">
        <f t="shared" si="6"/>
        <v>141249</v>
      </c>
      <c r="Y232" s="106" t="s">
        <v>476</v>
      </c>
      <c r="Z232" s="106">
        <v>150</v>
      </c>
      <c r="AA232" s="273" t="b">
        <f t="shared" si="7"/>
        <v>1</v>
      </c>
    </row>
    <row r="233" spans="1:27">
      <c r="A233" s="267" t="s">
        <v>3271</v>
      </c>
      <c r="B233" s="267" t="s">
        <v>3287</v>
      </c>
      <c r="C233" s="267" t="s">
        <v>3281</v>
      </c>
      <c r="D233" s="267" t="s">
        <v>3808</v>
      </c>
      <c r="E233" s="267" t="s">
        <v>3275</v>
      </c>
      <c r="F233" s="267" t="s">
        <v>3276</v>
      </c>
      <c r="G233" s="267" t="s">
        <v>3275</v>
      </c>
      <c r="H233" s="267" t="s">
        <v>3277</v>
      </c>
      <c r="I233" s="267" t="s">
        <v>3811</v>
      </c>
      <c r="J233" s="267" t="s">
        <v>3812</v>
      </c>
      <c r="K233" s="268">
        <v>117732.75</v>
      </c>
      <c r="L233" s="268">
        <v>56130.3</v>
      </c>
      <c r="M233" s="269">
        <v>61602.45</v>
      </c>
      <c r="N233" s="268">
        <v>0</v>
      </c>
      <c r="O233" s="268">
        <v>0</v>
      </c>
      <c r="P233" s="269">
        <v>0</v>
      </c>
      <c r="Q233" s="270">
        <v>5748.6100000000006</v>
      </c>
      <c r="R233" s="270">
        <v>3437.3600000000006</v>
      </c>
      <c r="S233" s="270">
        <v>2311.25</v>
      </c>
      <c r="T233" s="268">
        <v>123481.36</v>
      </c>
      <c r="U233" s="268">
        <v>59567.66</v>
      </c>
      <c r="V233" s="269">
        <v>63913.7</v>
      </c>
      <c r="W233" s="269" cm="1">
        <f t="array" ref="W233">IF(Z233=756,V233*INDEX('09.30.22 ERC'!$I$676:$I$679,MATCH($A$1,'09.30.22 ERC'!$D$676:$D$679,0),),V233)</f>
        <v>63913.7</v>
      </c>
      <c r="X233" s="271">
        <f t="shared" si="6"/>
        <v>141249</v>
      </c>
      <c r="Y233" s="106" t="s">
        <v>476</v>
      </c>
      <c r="Z233" s="106">
        <v>151</v>
      </c>
      <c r="AA233" s="273" t="b">
        <f t="shared" si="7"/>
        <v>1</v>
      </c>
    </row>
    <row r="234" spans="1:27">
      <c r="A234" s="267" t="s">
        <v>3271</v>
      </c>
      <c r="B234" s="267" t="s">
        <v>3300</v>
      </c>
      <c r="C234" s="267" t="s">
        <v>3301</v>
      </c>
      <c r="D234" s="267" t="s">
        <v>3808</v>
      </c>
      <c r="E234" s="267" t="s">
        <v>3275</v>
      </c>
      <c r="F234" s="267" t="s">
        <v>3276</v>
      </c>
      <c r="G234" s="267" t="s">
        <v>3275</v>
      </c>
      <c r="H234" s="267" t="s">
        <v>3277</v>
      </c>
      <c r="I234" s="267" t="s">
        <v>3813</v>
      </c>
      <c r="J234" s="267" t="s">
        <v>3814</v>
      </c>
      <c r="K234" s="268">
        <v>591272.35</v>
      </c>
      <c r="L234" s="268">
        <v>591272.35</v>
      </c>
      <c r="M234" s="269">
        <v>0</v>
      </c>
      <c r="N234" s="268">
        <v>0</v>
      </c>
      <c r="O234" s="268">
        <v>0</v>
      </c>
      <c r="P234" s="269">
        <v>0</v>
      </c>
      <c r="Q234" s="270">
        <v>0</v>
      </c>
      <c r="R234" s="270">
        <v>0</v>
      </c>
      <c r="S234" s="270">
        <v>0</v>
      </c>
      <c r="T234" s="268">
        <v>591272.35</v>
      </c>
      <c r="U234" s="268">
        <v>591272.35</v>
      </c>
      <c r="V234" s="269">
        <v>0</v>
      </c>
      <c r="W234" s="269" cm="1">
        <f t="array" ref="W234">IF(Z234=756,V234*INDEX('09.30.22 ERC'!$I$676:$I$679,MATCH($A$1,'09.30.22 ERC'!$D$676:$D$679,0),),V234)</f>
        <v>0</v>
      </c>
      <c r="X234" s="271">
        <f t="shared" si="6"/>
        <v>141249</v>
      </c>
      <c r="Y234" s="106" t="s">
        <v>476</v>
      </c>
      <c r="Z234" s="106">
        <v>150</v>
      </c>
      <c r="AA234" s="273" t="b">
        <f t="shared" si="7"/>
        <v>1</v>
      </c>
    </row>
    <row r="235" spans="1:27">
      <c r="A235" s="267" t="s">
        <v>3271</v>
      </c>
      <c r="B235" s="267" t="s">
        <v>3304</v>
      </c>
      <c r="C235" s="267" t="s">
        <v>3301</v>
      </c>
      <c r="D235" s="267" t="s">
        <v>3808</v>
      </c>
      <c r="E235" s="267" t="s">
        <v>3275</v>
      </c>
      <c r="F235" s="267" t="s">
        <v>3276</v>
      </c>
      <c r="G235" s="267" t="s">
        <v>3275</v>
      </c>
      <c r="H235" s="267" t="s">
        <v>3277</v>
      </c>
      <c r="I235" s="267" t="s">
        <v>3815</v>
      </c>
      <c r="J235" s="267" t="s">
        <v>3816</v>
      </c>
      <c r="K235" s="268">
        <v>54278.6</v>
      </c>
      <c r="L235" s="268">
        <v>54278.6</v>
      </c>
      <c r="M235" s="269">
        <v>0</v>
      </c>
      <c r="N235" s="268">
        <v>0</v>
      </c>
      <c r="O235" s="268">
        <v>0</v>
      </c>
      <c r="P235" s="269">
        <v>0</v>
      </c>
      <c r="Q235" s="270">
        <v>0</v>
      </c>
      <c r="R235" s="270">
        <v>0</v>
      </c>
      <c r="S235" s="270">
        <v>0</v>
      </c>
      <c r="T235" s="268">
        <v>54278.6</v>
      </c>
      <c r="U235" s="268">
        <v>54278.6</v>
      </c>
      <c r="V235" s="269">
        <v>0</v>
      </c>
      <c r="W235" s="269" cm="1">
        <f t="array" ref="W235">IF(Z235=756,V235*INDEX('09.30.22 ERC'!$I$676:$I$679,MATCH($A$1,'09.30.22 ERC'!$D$676:$D$679,0),),V235)</f>
        <v>0</v>
      </c>
      <c r="X235" s="271">
        <f t="shared" si="6"/>
        <v>141249</v>
      </c>
      <c r="Y235" s="106" t="s">
        <v>476</v>
      </c>
      <c r="Z235" s="106">
        <v>151</v>
      </c>
      <c r="AA235" s="273" t="b">
        <f t="shared" si="7"/>
        <v>1</v>
      </c>
    </row>
    <row r="236" spans="1:27">
      <c r="A236" s="267" t="s">
        <v>3271</v>
      </c>
      <c r="B236" s="267" t="s">
        <v>3280</v>
      </c>
      <c r="C236" s="267" t="s">
        <v>3281</v>
      </c>
      <c r="D236" s="267" t="s">
        <v>3817</v>
      </c>
      <c r="E236" s="267" t="s">
        <v>3275</v>
      </c>
      <c r="F236" s="267" t="s">
        <v>3276</v>
      </c>
      <c r="G236" s="267" t="s">
        <v>3275</v>
      </c>
      <c r="H236" s="267" t="s">
        <v>3277</v>
      </c>
      <c r="I236" s="267" t="s">
        <v>3818</v>
      </c>
      <c r="J236" s="267" t="s">
        <v>3819</v>
      </c>
      <c r="K236" s="268">
        <v>698.36</v>
      </c>
      <c r="L236" s="268">
        <v>1396.71</v>
      </c>
      <c r="M236" s="269">
        <v>-698.35</v>
      </c>
      <c r="N236" s="268">
        <v>0</v>
      </c>
      <c r="O236" s="268">
        <v>0</v>
      </c>
      <c r="P236" s="269">
        <v>0</v>
      </c>
      <c r="Q236" s="270">
        <v>0</v>
      </c>
      <c r="R236" s="270">
        <v>0</v>
      </c>
      <c r="S236" s="270">
        <v>0</v>
      </c>
      <c r="T236" s="268">
        <v>698.36</v>
      </c>
      <c r="U236" s="268">
        <v>1396.71</v>
      </c>
      <c r="V236" s="269">
        <v>-698.35</v>
      </c>
      <c r="W236" s="269" cm="1">
        <f t="array" ref="W236">IF(Z236=756,V236*INDEX('09.30.22 ERC'!$I$676:$I$679,MATCH($A$1,'09.30.22 ERC'!$D$676:$D$679,0),),V236)</f>
        <v>-698.35</v>
      </c>
      <c r="X236" s="271">
        <f t="shared" si="6"/>
        <v>141250</v>
      </c>
      <c r="Y236" s="106" t="s">
        <v>476</v>
      </c>
      <c r="Z236" s="106">
        <v>150</v>
      </c>
      <c r="AA236" s="273" t="b">
        <f t="shared" si="7"/>
        <v>1</v>
      </c>
    </row>
    <row r="237" spans="1:27">
      <c r="A237" s="267" t="s">
        <v>3271</v>
      </c>
      <c r="B237" s="267" t="s">
        <v>3300</v>
      </c>
      <c r="C237" s="267" t="s">
        <v>3301</v>
      </c>
      <c r="D237" s="267" t="s">
        <v>3817</v>
      </c>
      <c r="E237" s="267" t="s">
        <v>3275</v>
      </c>
      <c r="F237" s="267" t="s">
        <v>3276</v>
      </c>
      <c r="G237" s="267" t="s">
        <v>3275</v>
      </c>
      <c r="H237" s="267" t="s">
        <v>3277</v>
      </c>
      <c r="I237" s="267" t="s">
        <v>3820</v>
      </c>
      <c r="J237" s="267" t="s">
        <v>3821</v>
      </c>
      <c r="K237" s="268">
        <v>1901.9</v>
      </c>
      <c r="L237" s="268">
        <v>1901.9</v>
      </c>
      <c r="M237" s="269">
        <v>0</v>
      </c>
      <c r="N237" s="268">
        <v>0</v>
      </c>
      <c r="O237" s="268">
        <v>0</v>
      </c>
      <c r="P237" s="269">
        <v>0</v>
      </c>
      <c r="Q237" s="270">
        <v>0</v>
      </c>
      <c r="R237" s="270">
        <v>0</v>
      </c>
      <c r="S237" s="270">
        <v>0</v>
      </c>
      <c r="T237" s="268">
        <v>1901.9</v>
      </c>
      <c r="U237" s="268">
        <v>1901.9</v>
      </c>
      <c r="V237" s="269">
        <v>0</v>
      </c>
      <c r="W237" s="269" cm="1">
        <f t="array" ref="W237">IF(Z237=756,V237*INDEX('09.30.22 ERC'!$I$676:$I$679,MATCH($A$1,'09.30.22 ERC'!$D$676:$D$679,0),),V237)</f>
        <v>0</v>
      </c>
      <c r="X237" s="271">
        <f t="shared" si="6"/>
        <v>141250</v>
      </c>
      <c r="Y237" s="106" t="s">
        <v>476</v>
      </c>
      <c r="Z237" s="106">
        <v>150</v>
      </c>
      <c r="AA237" s="273" t="b">
        <f t="shared" si="7"/>
        <v>1</v>
      </c>
    </row>
    <row r="238" spans="1:27">
      <c r="A238" s="267" t="s">
        <v>3271</v>
      </c>
      <c r="B238" s="267" t="s">
        <v>3280</v>
      </c>
      <c r="C238" s="267" t="s">
        <v>3281</v>
      </c>
      <c r="D238" s="267" t="s">
        <v>3822</v>
      </c>
      <c r="E238" s="267" t="s">
        <v>3275</v>
      </c>
      <c r="F238" s="267" t="s">
        <v>3276</v>
      </c>
      <c r="G238" s="267" t="s">
        <v>3275</v>
      </c>
      <c r="H238" s="267" t="s">
        <v>3277</v>
      </c>
      <c r="I238" s="267" t="s">
        <v>3823</v>
      </c>
      <c r="J238" s="267" t="s">
        <v>3824</v>
      </c>
      <c r="K238" s="268">
        <v>1219.83</v>
      </c>
      <c r="L238" s="268">
        <v>568.76</v>
      </c>
      <c r="M238" s="269">
        <v>651.06999999999994</v>
      </c>
      <c r="N238" s="268">
        <v>0</v>
      </c>
      <c r="O238" s="268">
        <v>0</v>
      </c>
      <c r="P238" s="269">
        <v>0</v>
      </c>
      <c r="Q238" s="270">
        <v>0</v>
      </c>
      <c r="R238" s="270">
        <v>0</v>
      </c>
      <c r="S238" s="270">
        <v>0</v>
      </c>
      <c r="T238" s="268">
        <v>1219.83</v>
      </c>
      <c r="U238" s="268">
        <v>568.76</v>
      </c>
      <c r="V238" s="269">
        <v>651.06999999999994</v>
      </c>
      <c r="W238" s="269" cm="1">
        <f t="array" ref="W238">IF(Z238=756,V238*INDEX('09.30.22 ERC'!$I$676:$I$679,MATCH($A$1,'09.30.22 ERC'!$D$676:$D$679,0),),V238)</f>
        <v>651.06999999999994</v>
      </c>
      <c r="X238" s="271">
        <f t="shared" si="6"/>
        <v>141251</v>
      </c>
      <c r="Y238" s="106" t="s">
        <v>476</v>
      </c>
      <c r="Z238" s="106">
        <v>150</v>
      </c>
      <c r="AA238" s="273" t="b">
        <f t="shared" si="7"/>
        <v>1</v>
      </c>
    </row>
    <row r="239" spans="1:27">
      <c r="A239" s="267" t="s">
        <v>3271</v>
      </c>
      <c r="B239" s="267" t="s">
        <v>3300</v>
      </c>
      <c r="C239" s="267" t="s">
        <v>3301</v>
      </c>
      <c r="D239" s="267" t="s">
        <v>3822</v>
      </c>
      <c r="E239" s="267" t="s">
        <v>3275</v>
      </c>
      <c r="F239" s="267" t="s">
        <v>3276</v>
      </c>
      <c r="G239" s="267" t="s">
        <v>3275</v>
      </c>
      <c r="H239" s="267" t="s">
        <v>3277</v>
      </c>
      <c r="I239" s="267" t="s">
        <v>3825</v>
      </c>
      <c r="J239" s="267" t="s">
        <v>3826</v>
      </c>
      <c r="K239" s="268">
        <v>1572.75</v>
      </c>
      <c r="L239" s="268">
        <v>1572.75</v>
      </c>
      <c r="M239" s="269">
        <v>0</v>
      </c>
      <c r="N239" s="268">
        <v>0</v>
      </c>
      <c r="O239" s="268">
        <v>0</v>
      </c>
      <c r="P239" s="269">
        <v>0</v>
      </c>
      <c r="Q239" s="270">
        <v>0</v>
      </c>
      <c r="R239" s="270">
        <v>0</v>
      </c>
      <c r="S239" s="270">
        <v>0</v>
      </c>
      <c r="T239" s="268">
        <v>1572.75</v>
      </c>
      <c r="U239" s="268">
        <v>1572.75</v>
      </c>
      <c r="V239" s="269">
        <v>0</v>
      </c>
      <c r="W239" s="269" cm="1">
        <f t="array" ref="W239">IF(Z239=756,V239*INDEX('09.30.22 ERC'!$I$676:$I$679,MATCH($A$1,'09.30.22 ERC'!$D$676:$D$679,0),),V239)</f>
        <v>0</v>
      </c>
      <c r="X239" s="271">
        <f t="shared" si="6"/>
        <v>141251</v>
      </c>
      <c r="Y239" s="106" t="s">
        <v>476</v>
      </c>
      <c r="Z239" s="106">
        <v>150</v>
      </c>
      <c r="AA239" s="273" t="b">
        <f t="shared" si="7"/>
        <v>1</v>
      </c>
    </row>
    <row r="240" spans="1:27">
      <c r="A240" s="267" t="s">
        <v>3271</v>
      </c>
      <c r="B240" s="267" t="s">
        <v>3280</v>
      </c>
      <c r="C240" s="267" t="s">
        <v>3281</v>
      </c>
      <c r="D240" s="267" t="s">
        <v>3827</v>
      </c>
      <c r="E240" s="267" t="s">
        <v>3275</v>
      </c>
      <c r="F240" s="267" t="s">
        <v>3276</v>
      </c>
      <c r="G240" s="267" t="s">
        <v>3275</v>
      </c>
      <c r="H240" s="267" t="s">
        <v>3277</v>
      </c>
      <c r="I240" s="267" t="s">
        <v>3828</v>
      </c>
      <c r="J240" s="267" t="s">
        <v>3829</v>
      </c>
      <c r="K240" s="268">
        <v>159780.03</v>
      </c>
      <c r="L240" s="268">
        <v>79890.02</v>
      </c>
      <c r="M240" s="269">
        <v>79890.009999999995</v>
      </c>
      <c r="N240" s="268">
        <v>0</v>
      </c>
      <c r="O240" s="268">
        <v>0</v>
      </c>
      <c r="P240" s="269">
        <v>0</v>
      </c>
      <c r="Q240" s="270">
        <v>0</v>
      </c>
      <c r="R240" s="270">
        <v>0</v>
      </c>
      <c r="S240" s="270">
        <v>0</v>
      </c>
      <c r="T240" s="268">
        <v>159780.03</v>
      </c>
      <c r="U240" s="268">
        <v>79890.02</v>
      </c>
      <c r="V240" s="269">
        <v>79890.009999999995</v>
      </c>
      <c r="W240" s="269" cm="1">
        <f t="array" ref="W240">IF(Z240=756,V240*INDEX('09.30.22 ERC'!$I$676:$I$679,MATCH($A$1,'09.30.22 ERC'!$D$676:$D$679,0),),V240)</f>
        <v>79890.009999999995</v>
      </c>
      <c r="X240" s="271">
        <f t="shared" si="6"/>
        <v>141252</v>
      </c>
      <c r="Y240" s="106" t="s">
        <v>476</v>
      </c>
      <c r="Z240" s="106">
        <v>150</v>
      </c>
      <c r="AA240" s="273" t="b">
        <f t="shared" si="7"/>
        <v>1</v>
      </c>
    </row>
    <row r="241" spans="1:27">
      <c r="A241" s="267" t="s">
        <v>3271</v>
      </c>
      <c r="B241" s="267" t="s">
        <v>3300</v>
      </c>
      <c r="C241" s="267" t="s">
        <v>3301</v>
      </c>
      <c r="D241" s="267" t="s">
        <v>3827</v>
      </c>
      <c r="E241" s="267" t="s">
        <v>3275</v>
      </c>
      <c r="F241" s="267" t="s">
        <v>3276</v>
      </c>
      <c r="G241" s="267" t="s">
        <v>3275</v>
      </c>
      <c r="H241" s="267" t="s">
        <v>3277</v>
      </c>
      <c r="I241" s="267" t="s">
        <v>3830</v>
      </c>
      <c r="J241" s="267" t="s">
        <v>3831</v>
      </c>
      <c r="K241" s="268">
        <v>145805.46</v>
      </c>
      <c r="L241" s="268">
        <v>145805.46</v>
      </c>
      <c r="M241" s="269">
        <v>0</v>
      </c>
      <c r="N241" s="268">
        <v>0</v>
      </c>
      <c r="O241" s="268">
        <v>0</v>
      </c>
      <c r="P241" s="269">
        <v>0</v>
      </c>
      <c r="Q241" s="270">
        <v>0</v>
      </c>
      <c r="R241" s="270">
        <v>0</v>
      </c>
      <c r="S241" s="270">
        <v>0</v>
      </c>
      <c r="T241" s="268">
        <v>145805.46</v>
      </c>
      <c r="U241" s="268">
        <v>145805.46</v>
      </c>
      <c r="V241" s="269">
        <v>0</v>
      </c>
      <c r="W241" s="269" cm="1">
        <f t="array" ref="W241">IF(Z241=756,V241*INDEX('09.30.22 ERC'!$I$676:$I$679,MATCH($A$1,'09.30.22 ERC'!$D$676:$D$679,0),),V241)</f>
        <v>0</v>
      </c>
      <c r="X241" s="271">
        <f t="shared" si="6"/>
        <v>141252</v>
      </c>
      <c r="Y241" s="106" t="s">
        <v>476</v>
      </c>
      <c r="Z241" s="106">
        <v>150</v>
      </c>
      <c r="AA241" s="273" t="b">
        <f t="shared" si="7"/>
        <v>1</v>
      </c>
    </row>
    <row r="242" spans="1:27">
      <c r="A242" s="267" t="s">
        <v>3271</v>
      </c>
      <c r="B242" s="267" t="s">
        <v>3280</v>
      </c>
      <c r="C242" s="267" t="s">
        <v>3281</v>
      </c>
      <c r="D242" s="267" t="s">
        <v>3832</v>
      </c>
      <c r="E242" s="267" t="s">
        <v>3275</v>
      </c>
      <c r="F242" s="267" t="s">
        <v>3276</v>
      </c>
      <c r="G242" s="267" t="s">
        <v>3275</v>
      </c>
      <c r="H242" s="267" t="s">
        <v>3277</v>
      </c>
      <c r="I242" s="267" t="s">
        <v>3833</v>
      </c>
      <c r="J242" s="267" t="s">
        <v>3834</v>
      </c>
      <c r="K242" s="268">
        <v>12462914.630000001</v>
      </c>
      <c r="L242" s="268">
        <v>6231457.3200000003</v>
      </c>
      <c r="M242" s="269">
        <v>6231457.3100000005</v>
      </c>
      <c r="N242" s="268">
        <v>0</v>
      </c>
      <c r="O242" s="268">
        <v>0</v>
      </c>
      <c r="P242" s="269">
        <v>0</v>
      </c>
      <c r="Q242" s="270">
        <v>274.91999999992549</v>
      </c>
      <c r="R242" s="270">
        <v>0</v>
      </c>
      <c r="S242" s="270">
        <v>274.91999999992549</v>
      </c>
      <c r="T242" s="268">
        <v>12463189.550000001</v>
      </c>
      <c r="U242" s="268">
        <v>6231457.3200000003</v>
      </c>
      <c r="V242" s="269">
        <v>6231732.2300000004</v>
      </c>
      <c r="W242" s="269" cm="1">
        <f t="array" ref="W242">IF(Z242=756,V242*INDEX('09.30.22 ERC'!$I$676:$I$679,MATCH($A$1,'09.30.22 ERC'!$D$676:$D$679,0),),V242)</f>
        <v>6231732.2300000004</v>
      </c>
      <c r="X242" s="271">
        <f t="shared" si="6"/>
        <v>141253</v>
      </c>
      <c r="Y242" s="106" t="s">
        <v>476</v>
      </c>
      <c r="Z242" s="106">
        <v>150</v>
      </c>
      <c r="AA242" s="273" t="b">
        <f t="shared" si="7"/>
        <v>1</v>
      </c>
    </row>
    <row r="243" spans="1:27">
      <c r="A243" s="267" t="s">
        <v>3271</v>
      </c>
      <c r="B243" s="267" t="s">
        <v>3287</v>
      </c>
      <c r="C243" s="267" t="s">
        <v>3281</v>
      </c>
      <c r="D243" s="267" t="s">
        <v>3832</v>
      </c>
      <c r="E243" s="267" t="s">
        <v>3275</v>
      </c>
      <c r="F243" s="267" t="s">
        <v>3276</v>
      </c>
      <c r="G243" s="267" t="s">
        <v>3275</v>
      </c>
      <c r="H243" s="267" t="s">
        <v>3277</v>
      </c>
      <c r="I243" s="267" t="s">
        <v>3835</v>
      </c>
      <c r="J243" s="267" t="s">
        <v>3836</v>
      </c>
      <c r="K243" s="268">
        <v>112122.4</v>
      </c>
      <c r="L243" s="268">
        <v>55634.400000000001</v>
      </c>
      <c r="M243" s="269">
        <v>56487.999999999993</v>
      </c>
      <c r="N243" s="268">
        <v>0</v>
      </c>
      <c r="O243" s="268">
        <v>0</v>
      </c>
      <c r="P243" s="269">
        <v>0</v>
      </c>
      <c r="Q243" s="270">
        <v>0</v>
      </c>
      <c r="R243" s="270">
        <v>0</v>
      </c>
      <c r="S243" s="270">
        <v>0</v>
      </c>
      <c r="T243" s="268">
        <v>112122.4</v>
      </c>
      <c r="U243" s="268">
        <v>55634.400000000001</v>
      </c>
      <c r="V243" s="269">
        <v>56487.999999999993</v>
      </c>
      <c r="W243" s="269" cm="1">
        <f t="array" ref="W243">IF(Z243=756,V243*INDEX('09.30.22 ERC'!$I$676:$I$679,MATCH($A$1,'09.30.22 ERC'!$D$676:$D$679,0),),V243)</f>
        <v>56487.999999999993</v>
      </c>
      <c r="X243" s="271">
        <f t="shared" si="6"/>
        <v>141253</v>
      </c>
      <c r="Y243" s="106" t="s">
        <v>476</v>
      </c>
      <c r="Z243" s="106">
        <v>151</v>
      </c>
      <c r="AA243" s="273" t="b">
        <f t="shared" si="7"/>
        <v>1</v>
      </c>
    </row>
    <row r="244" spans="1:27">
      <c r="A244" s="267" t="s">
        <v>3271</v>
      </c>
      <c r="B244" s="267" t="s">
        <v>3300</v>
      </c>
      <c r="C244" s="267" t="s">
        <v>3301</v>
      </c>
      <c r="D244" s="267" t="s">
        <v>3832</v>
      </c>
      <c r="E244" s="267" t="s">
        <v>3275</v>
      </c>
      <c r="F244" s="267" t="s">
        <v>3276</v>
      </c>
      <c r="G244" s="267" t="s">
        <v>3275</v>
      </c>
      <c r="H244" s="267" t="s">
        <v>3277</v>
      </c>
      <c r="I244" s="267" t="s">
        <v>3837</v>
      </c>
      <c r="J244" s="267" t="s">
        <v>3838</v>
      </c>
      <c r="K244" s="268">
        <v>12471533.77</v>
      </c>
      <c r="L244" s="268">
        <v>12471533.77</v>
      </c>
      <c r="M244" s="269">
        <v>0</v>
      </c>
      <c r="N244" s="268">
        <v>0</v>
      </c>
      <c r="O244" s="268">
        <v>0</v>
      </c>
      <c r="P244" s="269">
        <v>0</v>
      </c>
      <c r="Q244" s="270">
        <v>0</v>
      </c>
      <c r="R244" s="270">
        <v>0</v>
      </c>
      <c r="S244" s="270">
        <v>0</v>
      </c>
      <c r="T244" s="268">
        <v>12471533.77</v>
      </c>
      <c r="U244" s="268">
        <v>12471533.77</v>
      </c>
      <c r="V244" s="269">
        <v>0</v>
      </c>
      <c r="W244" s="269" cm="1">
        <f t="array" ref="W244">IF(Z244=756,V244*INDEX('09.30.22 ERC'!$I$676:$I$679,MATCH($A$1,'09.30.22 ERC'!$D$676:$D$679,0),),V244)</f>
        <v>0</v>
      </c>
      <c r="X244" s="271">
        <f t="shared" si="6"/>
        <v>141253</v>
      </c>
      <c r="Y244" s="106" t="s">
        <v>476</v>
      </c>
      <c r="Z244" s="106">
        <v>150</v>
      </c>
      <c r="AA244" s="273" t="b">
        <f t="shared" si="7"/>
        <v>1</v>
      </c>
    </row>
    <row r="245" spans="1:27">
      <c r="A245" s="267" t="s">
        <v>3271</v>
      </c>
      <c r="B245" s="267" t="s">
        <v>3304</v>
      </c>
      <c r="C245" s="267" t="s">
        <v>3301</v>
      </c>
      <c r="D245" s="267" t="s">
        <v>3832</v>
      </c>
      <c r="E245" s="267" t="s">
        <v>3275</v>
      </c>
      <c r="F245" s="267" t="s">
        <v>3276</v>
      </c>
      <c r="G245" s="267" t="s">
        <v>3275</v>
      </c>
      <c r="H245" s="267" t="s">
        <v>3277</v>
      </c>
      <c r="I245" s="267" t="s">
        <v>3839</v>
      </c>
      <c r="J245" s="267" t="s">
        <v>3840</v>
      </c>
      <c r="K245" s="268">
        <v>80859.070000000007</v>
      </c>
      <c r="L245" s="268">
        <v>80859.070000000007</v>
      </c>
      <c r="M245" s="269">
        <v>0</v>
      </c>
      <c r="N245" s="268">
        <v>0</v>
      </c>
      <c r="O245" s="268">
        <v>0</v>
      </c>
      <c r="P245" s="269">
        <v>0</v>
      </c>
      <c r="Q245" s="270">
        <v>0</v>
      </c>
      <c r="R245" s="270">
        <v>0</v>
      </c>
      <c r="S245" s="270">
        <v>0</v>
      </c>
      <c r="T245" s="268">
        <v>80859.070000000007</v>
      </c>
      <c r="U245" s="268">
        <v>80859.070000000007</v>
      </c>
      <c r="V245" s="269">
        <v>0</v>
      </c>
      <c r="W245" s="269" cm="1">
        <f t="array" ref="W245">IF(Z245=756,V245*INDEX('09.30.22 ERC'!$I$676:$I$679,MATCH($A$1,'09.30.22 ERC'!$D$676:$D$679,0),),V245)</f>
        <v>0</v>
      </c>
      <c r="X245" s="271">
        <f t="shared" si="6"/>
        <v>141253</v>
      </c>
      <c r="Y245" s="106" t="s">
        <v>476</v>
      </c>
      <c r="Z245" s="106">
        <v>151</v>
      </c>
      <c r="AA245" s="273" t="b">
        <f t="shared" si="7"/>
        <v>1</v>
      </c>
    </row>
    <row r="246" spans="1:27">
      <c r="A246" s="267" t="s">
        <v>3271</v>
      </c>
      <c r="B246" s="267" t="s">
        <v>3280</v>
      </c>
      <c r="C246" s="267" t="s">
        <v>3281</v>
      </c>
      <c r="D246" s="267" t="s">
        <v>3841</v>
      </c>
      <c r="E246" s="267" t="s">
        <v>3275</v>
      </c>
      <c r="F246" s="267" t="s">
        <v>3276</v>
      </c>
      <c r="G246" s="267" t="s">
        <v>3275</v>
      </c>
      <c r="H246" s="267" t="s">
        <v>3277</v>
      </c>
      <c r="I246" s="267" t="s">
        <v>3842</v>
      </c>
      <c r="J246" s="267" t="s">
        <v>3843</v>
      </c>
      <c r="K246" s="268">
        <v>31130.73</v>
      </c>
      <c r="L246" s="268">
        <v>15565.37</v>
      </c>
      <c r="M246" s="269">
        <v>15565.359999999999</v>
      </c>
      <c r="N246" s="268">
        <v>0</v>
      </c>
      <c r="O246" s="268">
        <v>0</v>
      </c>
      <c r="P246" s="269">
        <v>0</v>
      </c>
      <c r="Q246" s="270">
        <v>0</v>
      </c>
      <c r="R246" s="270">
        <v>0</v>
      </c>
      <c r="S246" s="270">
        <v>0</v>
      </c>
      <c r="T246" s="268">
        <v>31130.73</v>
      </c>
      <c r="U246" s="268">
        <v>15565.37</v>
      </c>
      <c r="V246" s="269">
        <v>15565.359999999999</v>
      </c>
      <c r="W246" s="269" cm="1">
        <f t="array" ref="W246">IF(Z246=756,V246*INDEX('09.30.22 ERC'!$I$676:$I$679,MATCH($A$1,'09.30.22 ERC'!$D$676:$D$679,0),),V246)</f>
        <v>15565.359999999999</v>
      </c>
      <c r="X246" s="271">
        <f t="shared" si="6"/>
        <v>141254</v>
      </c>
      <c r="Y246" s="106" t="s">
        <v>476</v>
      </c>
      <c r="Z246" s="106">
        <v>150</v>
      </c>
      <c r="AA246" s="273" t="b">
        <f t="shared" si="7"/>
        <v>1</v>
      </c>
    </row>
    <row r="247" spans="1:27">
      <c r="A247" s="267" t="s">
        <v>3271</v>
      </c>
      <c r="B247" s="267" t="s">
        <v>3287</v>
      </c>
      <c r="C247" s="267" t="s">
        <v>3281</v>
      </c>
      <c r="D247" s="267" t="s">
        <v>3841</v>
      </c>
      <c r="E247" s="267" t="s">
        <v>3275</v>
      </c>
      <c r="F247" s="267" t="s">
        <v>3276</v>
      </c>
      <c r="G247" s="267" t="s">
        <v>3275</v>
      </c>
      <c r="H247" s="267" t="s">
        <v>3277</v>
      </c>
      <c r="I247" s="267" t="s">
        <v>3844</v>
      </c>
      <c r="J247" s="267" t="s">
        <v>3845</v>
      </c>
      <c r="K247" s="268">
        <v>24300.01</v>
      </c>
      <c r="L247" s="268">
        <v>12150.01</v>
      </c>
      <c r="M247" s="269">
        <v>12149.999999999998</v>
      </c>
      <c r="N247" s="268">
        <v>0</v>
      </c>
      <c r="O247" s="268">
        <v>0</v>
      </c>
      <c r="P247" s="269">
        <v>0</v>
      </c>
      <c r="Q247" s="270">
        <v>0</v>
      </c>
      <c r="R247" s="270">
        <v>0</v>
      </c>
      <c r="S247" s="270">
        <v>0</v>
      </c>
      <c r="T247" s="268">
        <v>24300.01</v>
      </c>
      <c r="U247" s="268">
        <v>12150.01</v>
      </c>
      <c r="V247" s="269">
        <v>12149.999999999998</v>
      </c>
      <c r="W247" s="269" cm="1">
        <f t="array" ref="W247">IF(Z247=756,V247*INDEX('09.30.22 ERC'!$I$676:$I$679,MATCH($A$1,'09.30.22 ERC'!$D$676:$D$679,0),),V247)</f>
        <v>12149.999999999998</v>
      </c>
      <c r="X247" s="271">
        <f t="shared" si="6"/>
        <v>141254</v>
      </c>
      <c r="Y247" s="106" t="s">
        <v>476</v>
      </c>
      <c r="Z247" s="106">
        <v>151</v>
      </c>
      <c r="AA247" s="273" t="b">
        <f t="shared" si="7"/>
        <v>1</v>
      </c>
    </row>
    <row r="248" spans="1:27">
      <c r="A248" s="267" t="s">
        <v>3271</v>
      </c>
      <c r="B248" s="267" t="s">
        <v>3300</v>
      </c>
      <c r="C248" s="267" t="s">
        <v>3301</v>
      </c>
      <c r="D248" s="267" t="s">
        <v>3841</v>
      </c>
      <c r="E248" s="267" t="s">
        <v>3275</v>
      </c>
      <c r="F248" s="267" t="s">
        <v>3276</v>
      </c>
      <c r="G248" s="267" t="s">
        <v>3275</v>
      </c>
      <c r="H248" s="267" t="s">
        <v>3277</v>
      </c>
      <c r="I248" s="267" t="s">
        <v>3846</v>
      </c>
      <c r="J248" s="267" t="s">
        <v>3847</v>
      </c>
      <c r="K248" s="268">
        <v>25545.9</v>
      </c>
      <c r="L248" s="268">
        <v>25545.9</v>
      </c>
      <c r="M248" s="269">
        <v>0</v>
      </c>
      <c r="N248" s="268">
        <v>0</v>
      </c>
      <c r="O248" s="268">
        <v>0</v>
      </c>
      <c r="P248" s="269">
        <v>0</v>
      </c>
      <c r="Q248" s="270">
        <v>0</v>
      </c>
      <c r="R248" s="270">
        <v>0</v>
      </c>
      <c r="S248" s="270">
        <v>0</v>
      </c>
      <c r="T248" s="268">
        <v>25545.9</v>
      </c>
      <c r="U248" s="268">
        <v>25545.9</v>
      </c>
      <c r="V248" s="269">
        <v>0</v>
      </c>
      <c r="W248" s="269" cm="1">
        <f t="array" ref="W248">IF(Z248=756,V248*INDEX('09.30.22 ERC'!$I$676:$I$679,MATCH($A$1,'09.30.22 ERC'!$D$676:$D$679,0),),V248)</f>
        <v>0</v>
      </c>
      <c r="X248" s="271">
        <f t="shared" si="6"/>
        <v>141254</v>
      </c>
      <c r="Y248" s="106" t="s">
        <v>476</v>
      </c>
      <c r="Z248" s="106">
        <v>150</v>
      </c>
      <c r="AA248" s="273" t="b">
        <f t="shared" si="7"/>
        <v>1</v>
      </c>
    </row>
    <row r="249" spans="1:27">
      <c r="A249" s="267" t="s">
        <v>3271</v>
      </c>
      <c r="B249" s="267" t="s">
        <v>3304</v>
      </c>
      <c r="C249" s="267" t="s">
        <v>3301</v>
      </c>
      <c r="D249" s="267" t="s">
        <v>3841</v>
      </c>
      <c r="E249" s="267" t="s">
        <v>3275</v>
      </c>
      <c r="F249" s="267" t="s">
        <v>3276</v>
      </c>
      <c r="G249" s="267" t="s">
        <v>3275</v>
      </c>
      <c r="H249" s="267" t="s">
        <v>3277</v>
      </c>
      <c r="I249" s="267" t="s">
        <v>3848</v>
      </c>
      <c r="J249" s="267" t="s">
        <v>3849</v>
      </c>
      <c r="K249" s="268">
        <v>12150</v>
      </c>
      <c r="L249" s="268">
        <v>12150</v>
      </c>
      <c r="M249" s="269">
        <v>0</v>
      </c>
      <c r="N249" s="268">
        <v>0</v>
      </c>
      <c r="O249" s="268">
        <v>0</v>
      </c>
      <c r="P249" s="269">
        <v>0</v>
      </c>
      <c r="Q249" s="270">
        <v>0</v>
      </c>
      <c r="R249" s="270">
        <v>0</v>
      </c>
      <c r="S249" s="270">
        <v>0</v>
      </c>
      <c r="T249" s="268">
        <v>12150</v>
      </c>
      <c r="U249" s="268">
        <v>12150</v>
      </c>
      <c r="V249" s="269">
        <v>0</v>
      </c>
      <c r="W249" s="269" cm="1">
        <f t="array" ref="W249">IF(Z249=756,V249*INDEX('09.30.22 ERC'!$I$676:$I$679,MATCH($A$1,'09.30.22 ERC'!$D$676:$D$679,0),),V249)</f>
        <v>0</v>
      </c>
      <c r="X249" s="271">
        <f t="shared" si="6"/>
        <v>141254</v>
      </c>
      <c r="Y249" s="106" t="s">
        <v>476</v>
      </c>
      <c r="Z249" s="106">
        <v>151</v>
      </c>
      <c r="AA249" s="273" t="b">
        <f t="shared" si="7"/>
        <v>1</v>
      </c>
    </row>
    <row r="250" spans="1:27">
      <c r="A250" s="267" t="s">
        <v>3271</v>
      </c>
      <c r="B250" s="267" t="s">
        <v>3280</v>
      </c>
      <c r="C250" s="267" t="s">
        <v>3281</v>
      </c>
      <c r="D250" s="267" t="s">
        <v>3850</v>
      </c>
      <c r="E250" s="267" t="s">
        <v>3275</v>
      </c>
      <c r="F250" s="267" t="s">
        <v>3276</v>
      </c>
      <c r="G250" s="267" t="s">
        <v>3275</v>
      </c>
      <c r="H250" s="267" t="s">
        <v>3277</v>
      </c>
      <c r="I250" s="267" t="s">
        <v>3851</v>
      </c>
      <c r="J250" s="267" t="s">
        <v>3852</v>
      </c>
      <c r="K250" s="268">
        <v>157105.19</v>
      </c>
      <c r="L250" s="268">
        <v>76846.070000000007</v>
      </c>
      <c r="M250" s="269">
        <v>80259.12</v>
      </c>
      <c r="N250" s="268">
        <v>0</v>
      </c>
      <c r="O250" s="268">
        <v>0</v>
      </c>
      <c r="P250" s="269">
        <v>0</v>
      </c>
      <c r="Q250" s="270">
        <v>1652.1699999999837</v>
      </c>
      <c r="R250" s="270">
        <v>0</v>
      </c>
      <c r="S250" s="270">
        <v>1652.1699999999837</v>
      </c>
      <c r="T250" s="268">
        <v>158757.35999999999</v>
      </c>
      <c r="U250" s="268">
        <v>76846.070000000007</v>
      </c>
      <c r="V250" s="269">
        <v>81911.289999999979</v>
      </c>
      <c r="W250" s="269" cm="1">
        <f t="array" ref="W250">IF(Z250=756,V250*INDEX('09.30.22 ERC'!$I$676:$I$679,MATCH($A$1,'09.30.22 ERC'!$D$676:$D$679,0),),V250)</f>
        <v>81911.289999999979</v>
      </c>
      <c r="X250" s="271">
        <f t="shared" si="6"/>
        <v>141255</v>
      </c>
      <c r="Y250" s="106" t="s">
        <v>476</v>
      </c>
      <c r="Z250" s="106">
        <v>150</v>
      </c>
      <c r="AA250" s="273" t="b">
        <f t="shared" si="7"/>
        <v>1</v>
      </c>
    </row>
    <row r="251" spans="1:27">
      <c r="A251" s="267" t="s">
        <v>3271</v>
      </c>
      <c r="B251" s="267" t="s">
        <v>3287</v>
      </c>
      <c r="C251" s="267" t="s">
        <v>3281</v>
      </c>
      <c r="D251" s="267" t="s">
        <v>3850</v>
      </c>
      <c r="E251" s="267" t="s">
        <v>3275</v>
      </c>
      <c r="F251" s="267" t="s">
        <v>3276</v>
      </c>
      <c r="G251" s="267" t="s">
        <v>3275</v>
      </c>
      <c r="H251" s="267" t="s">
        <v>3277</v>
      </c>
      <c r="I251" s="267" t="s">
        <v>3853</v>
      </c>
      <c r="J251" s="267" t="s">
        <v>3854</v>
      </c>
      <c r="K251" s="268">
        <v>5507.57</v>
      </c>
      <c r="L251" s="268">
        <v>2697.51</v>
      </c>
      <c r="M251" s="269">
        <v>2810.0599999999995</v>
      </c>
      <c r="N251" s="268">
        <v>0</v>
      </c>
      <c r="O251" s="268">
        <v>0</v>
      </c>
      <c r="P251" s="269">
        <v>0</v>
      </c>
      <c r="Q251" s="270">
        <v>5187.42</v>
      </c>
      <c r="R251" s="270">
        <v>0</v>
      </c>
      <c r="S251" s="270">
        <v>5187.42</v>
      </c>
      <c r="T251" s="268">
        <v>10694.99</v>
      </c>
      <c r="U251" s="268">
        <v>2697.51</v>
      </c>
      <c r="V251" s="269">
        <v>7997.48</v>
      </c>
      <c r="W251" s="269" cm="1">
        <f t="array" ref="W251">IF(Z251=756,V251*INDEX('09.30.22 ERC'!$I$676:$I$679,MATCH($A$1,'09.30.22 ERC'!$D$676:$D$679,0),),V251)</f>
        <v>7997.48</v>
      </c>
      <c r="X251" s="271">
        <f t="shared" si="6"/>
        <v>141255</v>
      </c>
      <c r="Y251" s="106" t="s">
        <v>476</v>
      </c>
      <c r="Z251" s="106">
        <v>151</v>
      </c>
      <c r="AA251" s="273" t="b">
        <f t="shared" si="7"/>
        <v>1</v>
      </c>
    </row>
    <row r="252" spans="1:27">
      <c r="A252" s="267" t="s">
        <v>3271</v>
      </c>
      <c r="B252" s="267" t="s">
        <v>3287</v>
      </c>
      <c r="C252" s="267" t="s">
        <v>3281</v>
      </c>
      <c r="D252" s="267" t="s">
        <v>3850</v>
      </c>
      <c r="E252" s="267" t="s">
        <v>3271</v>
      </c>
      <c r="F252" s="267" t="s">
        <v>3276</v>
      </c>
      <c r="G252" s="267" t="s">
        <v>3275</v>
      </c>
      <c r="H252" s="267" t="s">
        <v>3277</v>
      </c>
      <c r="I252" s="267" t="s">
        <v>3855</v>
      </c>
      <c r="J252" s="267" t="s">
        <v>3856</v>
      </c>
      <c r="K252" s="268">
        <v>175.56</v>
      </c>
      <c r="L252" s="268">
        <v>0</v>
      </c>
      <c r="M252" s="269">
        <v>175.56</v>
      </c>
      <c r="N252" s="268">
        <v>0</v>
      </c>
      <c r="O252" s="268">
        <v>0</v>
      </c>
      <c r="P252" s="269">
        <v>0</v>
      </c>
      <c r="Q252" s="270">
        <v>0</v>
      </c>
      <c r="R252" s="270">
        <v>0</v>
      </c>
      <c r="S252" s="270">
        <v>0</v>
      </c>
      <c r="T252" s="268">
        <v>175.56</v>
      </c>
      <c r="U252" s="268">
        <v>0</v>
      </c>
      <c r="V252" s="269">
        <v>175.56</v>
      </c>
      <c r="W252" s="269" cm="1">
        <f t="array" ref="W252">IF(Z252=756,V252*INDEX('09.30.22 ERC'!$I$676:$I$679,MATCH($A$1,'09.30.22 ERC'!$D$676:$D$679,0),),V252)</f>
        <v>175.56</v>
      </c>
      <c r="X252" s="271">
        <f t="shared" si="6"/>
        <v>141255</v>
      </c>
      <c r="Y252" s="106" t="s">
        <v>476</v>
      </c>
      <c r="Z252" s="106">
        <v>151</v>
      </c>
      <c r="AA252" s="273" t="b">
        <f t="shared" si="7"/>
        <v>1</v>
      </c>
    </row>
    <row r="253" spans="1:27">
      <c r="A253" s="267" t="s">
        <v>3271</v>
      </c>
      <c r="B253" s="267" t="s">
        <v>3300</v>
      </c>
      <c r="C253" s="267" t="s">
        <v>3301</v>
      </c>
      <c r="D253" s="267" t="s">
        <v>3850</v>
      </c>
      <c r="E253" s="267" t="s">
        <v>3275</v>
      </c>
      <c r="F253" s="267" t="s">
        <v>3276</v>
      </c>
      <c r="G253" s="267" t="s">
        <v>3275</v>
      </c>
      <c r="H253" s="267" t="s">
        <v>3277</v>
      </c>
      <c r="I253" s="267" t="s">
        <v>3857</v>
      </c>
      <c r="J253" s="267" t="s">
        <v>3858</v>
      </c>
      <c r="K253" s="268">
        <v>92828.94</v>
      </c>
      <c r="L253" s="268">
        <v>92828.94</v>
      </c>
      <c r="M253" s="269">
        <v>0</v>
      </c>
      <c r="N253" s="268">
        <v>0</v>
      </c>
      <c r="O253" s="268">
        <v>0</v>
      </c>
      <c r="P253" s="269">
        <v>0</v>
      </c>
      <c r="Q253" s="270">
        <v>0</v>
      </c>
      <c r="R253" s="270">
        <v>0</v>
      </c>
      <c r="S253" s="270">
        <v>0</v>
      </c>
      <c r="T253" s="268">
        <v>92828.94</v>
      </c>
      <c r="U253" s="268">
        <v>92828.94</v>
      </c>
      <c r="V253" s="269">
        <v>0</v>
      </c>
      <c r="W253" s="269" cm="1">
        <f t="array" ref="W253">IF(Z253=756,V253*INDEX('09.30.22 ERC'!$I$676:$I$679,MATCH($A$1,'09.30.22 ERC'!$D$676:$D$679,0),),V253)</f>
        <v>0</v>
      </c>
      <c r="X253" s="271">
        <f t="shared" si="6"/>
        <v>141255</v>
      </c>
      <c r="Y253" s="106" t="s">
        <v>476</v>
      </c>
      <c r="Z253" s="106">
        <v>150</v>
      </c>
      <c r="AA253" s="273" t="b">
        <f t="shared" si="7"/>
        <v>1</v>
      </c>
    </row>
    <row r="254" spans="1:27">
      <c r="A254" s="267" t="s">
        <v>3271</v>
      </c>
      <c r="B254" s="267" t="s">
        <v>3304</v>
      </c>
      <c r="C254" s="267" t="s">
        <v>3301</v>
      </c>
      <c r="D254" s="267" t="s">
        <v>3850</v>
      </c>
      <c r="E254" s="267" t="s">
        <v>3275</v>
      </c>
      <c r="F254" s="267" t="s">
        <v>3276</v>
      </c>
      <c r="G254" s="267" t="s">
        <v>3275</v>
      </c>
      <c r="H254" s="267" t="s">
        <v>3277</v>
      </c>
      <c r="I254" s="267" t="s">
        <v>3859</v>
      </c>
      <c r="J254" s="267" t="s">
        <v>3860</v>
      </c>
      <c r="K254" s="268">
        <v>2521.94</v>
      </c>
      <c r="L254" s="268">
        <v>2521.94</v>
      </c>
      <c r="M254" s="269">
        <v>0</v>
      </c>
      <c r="N254" s="268">
        <v>0</v>
      </c>
      <c r="O254" s="268">
        <v>0</v>
      </c>
      <c r="P254" s="269">
        <v>0</v>
      </c>
      <c r="Q254" s="270">
        <v>0</v>
      </c>
      <c r="R254" s="270">
        <v>0</v>
      </c>
      <c r="S254" s="270">
        <v>0</v>
      </c>
      <c r="T254" s="268">
        <v>2521.94</v>
      </c>
      <c r="U254" s="268">
        <v>2521.94</v>
      </c>
      <c r="V254" s="269">
        <v>0</v>
      </c>
      <c r="W254" s="269" cm="1">
        <f t="array" ref="W254">IF(Z254=756,V254*INDEX('09.30.22 ERC'!$I$676:$I$679,MATCH($A$1,'09.30.22 ERC'!$D$676:$D$679,0),),V254)</f>
        <v>0</v>
      </c>
      <c r="X254" s="271">
        <f t="shared" si="6"/>
        <v>141255</v>
      </c>
      <c r="Y254" s="106" t="s">
        <v>476</v>
      </c>
      <c r="Z254" s="106">
        <v>151</v>
      </c>
      <c r="AA254" s="273" t="b">
        <f t="shared" si="7"/>
        <v>1</v>
      </c>
    </row>
    <row r="255" spans="1:27">
      <c r="A255" s="267" t="s">
        <v>3271</v>
      </c>
      <c r="B255" s="267" t="s">
        <v>3287</v>
      </c>
      <c r="C255" s="267" t="s">
        <v>3281</v>
      </c>
      <c r="D255" s="267" t="s">
        <v>3861</v>
      </c>
      <c r="E255" s="267" t="s">
        <v>3275</v>
      </c>
      <c r="F255" s="267" t="s">
        <v>3276</v>
      </c>
      <c r="G255" s="267" t="s">
        <v>3275</v>
      </c>
      <c r="H255" s="267" t="s">
        <v>3277</v>
      </c>
      <c r="I255" s="267" t="s">
        <v>3862</v>
      </c>
      <c r="J255" s="267" t="s">
        <v>3863</v>
      </c>
      <c r="K255" s="268">
        <v>1530.01</v>
      </c>
      <c r="L255" s="268">
        <v>765.01</v>
      </c>
      <c r="M255" s="269">
        <v>765</v>
      </c>
      <c r="N255" s="268">
        <v>0</v>
      </c>
      <c r="O255" s="268">
        <v>0</v>
      </c>
      <c r="P255" s="269">
        <v>0</v>
      </c>
      <c r="Q255" s="270">
        <v>0</v>
      </c>
      <c r="R255" s="270">
        <v>0</v>
      </c>
      <c r="S255" s="270">
        <v>0</v>
      </c>
      <c r="T255" s="268">
        <v>1530.01</v>
      </c>
      <c r="U255" s="268">
        <v>765.01</v>
      </c>
      <c r="V255" s="269">
        <v>765</v>
      </c>
      <c r="W255" s="269" cm="1">
        <f t="array" ref="W255">IF(Z255=756,V255*INDEX('09.30.22 ERC'!$I$676:$I$679,MATCH($A$1,'09.30.22 ERC'!$D$676:$D$679,0),),V255)</f>
        <v>765</v>
      </c>
      <c r="X255" s="271">
        <f t="shared" si="6"/>
        <v>141263</v>
      </c>
      <c r="Y255" s="106" t="s">
        <v>476</v>
      </c>
      <c r="Z255" s="106">
        <v>151</v>
      </c>
      <c r="AA255" s="273" t="b">
        <f t="shared" si="7"/>
        <v>1</v>
      </c>
    </row>
    <row r="256" spans="1:27">
      <c r="A256" s="267" t="s">
        <v>3271</v>
      </c>
      <c r="B256" s="267" t="s">
        <v>3304</v>
      </c>
      <c r="C256" s="267" t="s">
        <v>3301</v>
      </c>
      <c r="D256" s="267" t="s">
        <v>3861</v>
      </c>
      <c r="E256" s="267" t="s">
        <v>3275</v>
      </c>
      <c r="F256" s="267" t="s">
        <v>3276</v>
      </c>
      <c r="G256" s="267" t="s">
        <v>3275</v>
      </c>
      <c r="H256" s="267" t="s">
        <v>3277</v>
      </c>
      <c r="I256" s="267" t="s">
        <v>3864</v>
      </c>
      <c r="J256" s="267" t="s">
        <v>3865</v>
      </c>
      <c r="K256" s="268">
        <v>765</v>
      </c>
      <c r="L256" s="268">
        <v>765</v>
      </c>
      <c r="M256" s="269">
        <v>0</v>
      </c>
      <c r="N256" s="268">
        <v>0</v>
      </c>
      <c r="O256" s="268">
        <v>0</v>
      </c>
      <c r="P256" s="269">
        <v>0</v>
      </c>
      <c r="Q256" s="270">
        <v>0</v>
      </c>
      <c r="R256" s="270">
        <v>0</v>
      </c>
      <c r="S256" s="270">
        <v>0</v>
      </c>
      <c r="T256" s="268">
        <v>765</v>
      </c>
      <c r="U256" s="268">
        <v>765</v>
      </c>
      <c r="V256" s="269">
        <v>0</v>
      </c>
      <c r="W256" s="269" cm="1">
        <f t="array" ref="W256">IF(Z256=756,V256*INDEX('09.30.22 ERC'!$I$676:$I$679,MATCH($A$1,'09.30.22 ERC'!$D$676:$D$679,0),),V256)</f>
        <v>0</v>
      </c>
      <c r="X256" s="271">
        <f t="shared" si="6"/>
        <v>141263</v>
      </c>
      <c r="Y256" s="106" t="s">
        <v>476</v>
      </c>
      <c r="Z256" s="106">
        <v>151</v>
      </c>
      <c r="AA256" s="273" t="b">
        <f t="shared" si="7"/>
        <v>1</v>
      </c>
    </row>
    <row r="257" spans="1:27">
      <c r="A257" s="267" t="s">
        <v>3271</v>
      </c>
      <c r="B257" s="267" t="s">
        <v>3287</v>
      </c>
      <c r="C257" s="267" t="s">
        <v>3281</v>
      </c>
      <c r="D257" s="267" t="s">
        <v>3866</v>
      </c>
      <c r="E257" s="267" t="s">
        <v>3275</v>
      </c>
      <c r="F257" s="267" t="s">
        <v>3276</v>
      </c>
      <c r="G257" s="267" t="s">
        <v>3275</v>
      </c>
      <c r="H257" s="267" t="s">
        <v>3277</v>
      </c>
      <c r="I257" s="267" t="s">
        <v>3867</v>
      </c>
      <c r="J257" s="267" t="s">
        <v>3868</v>
      </c>
      <c r="K257" s="268">
        <v>1552.41</v>
      </c>
      <c r="L257" s="268">
        <v>776.21</v>
      </c>
      <c r="M257" s="269">
        <v>776.2</v>
      </c>
      <c r="N257" s="268">
        <v>0</v>
      </c>
      <c r="O257" s="268">
        <v>0</v>
      </c>
      <c r="P257" s="269">
        <v>0</v>
      </c>
      <c r="Q257" s="270">
        <v>0</v>
      </c>
      <c r="R257" s="270">
        <v>0</v>
      </c>
      <c r="S257" s="270">
        <v>0</v>
      </c>
      <c r="T257" s="268">
        <v>1552.41</v>
      </c>
      <c r="U257" s="268">
        <v>776.21</v>
      </c>
      <c r="V257" s="269">
        <v>776.2</v>
      </c>
      <c r="W257" s="269" cm="1">
        <f t="array" ref="W257">IF(Z257=756,V257*INDEX('09.30.22 ERC'!$I$676:$I$679,MATCH($A$1,'09.30.22 ERC'!$D$676:$D$679,0),),V257)</f>
        <v>776.2</v>
      </c>
      <c r="X257" s="271">
        <f t="shared" si="6"/>
        <v>141264</v>
      </c>
      <c r="Y257" s="106" t="s">
        <v>476</v>
      </c>
      <c r="Z257" s="106">
        <v>151</v>
      </c>
      <c r="AA257" s="273" t="b">
        <f t="shared" si="7"/>
        <v>1</v>
      </c>
    </row>
    <row r="258" spans="1:27">
      <c r="A258" s="267" t="s">
        <v>3271</v>
      </c>
      <c r="B258" s="267" t="s">
        <v>3304</v>
      </c>
      <c r="C258" s="267" t="s">
        <v>3301</v>
      </c>
      <c r="D258" s="267" t="s">
        <v>3866</v>
      </c>
      <c r="E258" s="267" t="s">
        <v>3275</v>
      </c>
      <c r="F258" s="267" t="s">
        <v>3276</v>
      </c>
      <c r="G258" s="267" t="s">
        <v>3275</v>
      </c>
      <c r="H258" s="267" t="s">
        <v>3277</v>
      </c>
      <c r="I258" s="267" t="s">
        <v>3869</v>
      </c>
      <c r="J258" s="267" t="s">
        <v>3870</v>
      </c>
      <c r="K258" s="268">
        <v>776.2</v>
      </c>
      <c r="L258" s="268">
        <v>776.2</v>
      </c>
      <c r="M258" s="269">
        <v>0</v>
      </c>
      <c r="N258" s="268">
        <v>0</v>
      </c>
      <c r="O258" s="268">
        <v>0</v>
      </c>
      <c r="P258" s="269">
        <v>0</v>
      </c>
      <c r="Q258" s="270">
        <v>0</v>
      </c>
      <c r="R258" s="270">
        <v>0</v>
      </c>
      <c r="S258" s="270">
        <v>0</v>
      </c>
      <c r="T258" s="268">
        <v>776.2</v>
      </c>
      <c r="U258" s="268">
        <v>776.2</v>
      </c>
      <c r="V258" s="269">
        <v>0</v>
      </c>
      <c r="W258" s="269" cm="1">
        <f t="array" ref="W258">IF(Z258=756,V258*INDEX('09.30.22 ERC'!$I$676:$I$679,MATCH($A$1,'09.30.22 ERC'!$D$676:$D$679,0),),V258)</f>
        <v>0</v>
      </c>
      <c r="X258" s="271">
        <f t="shared" si="6"/>
        <v>141264</v>
      </c>
      <c r="Y258" s="106" t="s">
        <v>476</v>
      </c>
      <c r="Z258" s="106">
        <v>151</v>
      </c>
      <c r="AA258" s="273" t="b">
        <f t="shared" si="7"/>
        <v>1</v>
      </c>
    </row>
    <row r="259" spans="1:27">
      <c r="A259" s="267" t="s">
        <v>3271</v>
      </c>
      <c r="B259" s="267" t="s">
        <v>3272</v>
      </c>
      <c r="C259" s="267" t="s">
        <v>3273</v>
      </c>
      <c r="D259" s="267" t="s">
        <v>3871</v>
      </c>
      <c r="E259" s="267" t="s">
        <v>3275</v>
      </c>
      <c r="F259" s="267" t="s">
        <v>3276</v>
      </c>
      <c r="G259" s="267" t="s">
        <v>3275</v>
      </c>
      <c r="H259" s="267" t="s">
        <v>3277</v>
      </c>
      <c r="I259" s="267" t="s">
        <v>3872</v>
      </c>
      <c r="J259" s="267" t="s">
        <v>3873</v>
      </c>
      <c r="K259" s="268">
        <v>8676.7099999999991</v>
      </c>
      <c r="L259" s="268">
        <v>3059.95</v>
      </c>
      <c r="M259" s="269">
        <v>5616.7599999999993</v>
      </c>
      <c r="N259" s="268">
        <v>3802.48</v>
      </c>
      <c r="O259" s="268">
        <v>0</v>
      </c>
      <c r="P259" s="269">
        <v>3802.48</v>
      </c>
      <c r="Q259" s="270">
        <v>3802.4800000000014</v>
      </c>
      <c r="R259" s="270">
        <v>0</v>
      </c>
      <c r="S259" s="270">
        <v>3802.4800000000014</v>
      </c>
      <c r="T259" s="268">
        <v>12479.19</v>
      </c>
      <c r="U259" s="268">
        <v>3059.95</v>
      </c>
      <c r="V259" s="269">
        <v>9419.2400000000016</v>
      </c>
      <c r="W259" s="269" cm="1">
        <f t="array" ref="W259">IF(Z259=756,V259*INDEX('09.30.22 ERC'!$I$676:$I$679,MATCH($A$1,'09.30.22 ERC'!$D$676:$D$679,0),),V259)</f>
        <v>9419.2400000000016</v>
      </c>
      <c r="X259" s="271">
        <f t="shared" si="6"/>
        <v>141269</v>
      </c>
      <c r="Y259" s="106" t="s">
        <v>476</v>
      </c>
      <c r="Z259" s="106">
        <v>150</v>
      </c>
      <c r="AA259" s="273" t="b">
        <f t="shared" si="7"/>
        <v>1</v>
      </c>
    </row>
    <row r="260" spans="1:27">
      <c r="A260" s="267" t="s">
        <v>3271</v>
      </c>
      <c r="B260" s="267" t="s">
        <v>3300</v>
      </c>
      <c r="C260" s="267" t="s">
        <v>3301</v>
      </c>
      <c r="D260" s="267" t="s">
        <v>3871</v>
      </c>
      <c r="E260" s="267" t="s">
        <v>3275</v>
      </c>
      <c r="F260" s="267" t="s">
        <v>3276</v>
      </c>
      <c r="G260" s="267" t="s">
        <v>3275</v>
      </c>
      <c r="H260" s="267" t="s">
        <v>3277</v>
      </c>
      <c r="I260" s="267" t="s">
        <v>3874</v>
      </c>
      <c r="J260" s="267" t="s">
        <v>3875</v>
      </c>
      <c r="K260" s="268">
        <v>4766.62</v>
      </c>
      <c r="L260" s="268">
        <v>4766.62</v>
      </c>
      <c r="M260" s="269">
        <v>0</v>
      </c>
      <c r="N260" s="268">
        <v>0</v>
      </c>
      <c r="O260" s="268">
        <v>0</v>
      </c>
      <c r="P260" s="269">
        <v>0</v>
      </c>
      <c r="Q260" s="270">
        <v>0</v>
      </c>
      <c r="R260" s="270">
        <v>0</v>
      </c>
      <c r="S260" s="270">
        <v>0</v>
      </c>
      <c r="T260" s="268">
        <v>4766.62</v>
      </c>
      <c r="U260" s="268">
        <v>4766.62</v>
      </c>
      <c r="V260" s="269">
        <v>0</v>
      </c>
      <c r="W260" s="269" cm="1">
        <f t="array" ref="W260">IF(Z260=756,V260*INDEX('09.30.22 ERC'!$I$676:$I$679,MATCH($A$1,'09.30.22 ERC'!$D$676:$D$679,0),),V260)</f>
        <v>0</v>
      </c>
      <c r="X260" s="271">
        <f t="shared" si="6"/>
        <v>141269</v>
      </c>
      <c r="Y260" s="106" t="s">
        <v>476</v>
      </c>
      <c r="Z260" s="106">
        <v>150</v>
      </c>
      <c r="AA260" s="273" t="b">
        <f t="shared" si="7"/>
        <v>1</v>
      </c>
    </row>
    <row r="261" spans="1:27">
      <c r="A261" s="267" t="s">
        <v>3271</v>
      </c>
      <c r="B261" s="267" t="s">
        <v>3280</v>
      </c>
      <c r="C261" s="267" t="s">
        <v>3281</v>
      </c>
      <c r="D261" s="267" t="s">
        <v>3876</v>
      </c>
      <c r="E261" s="267" t="s">
        <v>3275</v>
      </c>
      <c r="F261" s="267" t="s">
        <v>3276</v>
      </c>
      <c r="G261" s="267" t="s">
        <v>3275</v>
      </c>
      <c r="H261" s="267" t="s">
        <v>3277</v>
      </c>
      <c r="I261" s="267" t="s">
        <v>3877</v>
      </c>
      <c r="J261" s="267" t="s">
        <v>3878</v>
      </c>
      <c r="K261" s="268">
        <v>20376.27</v>
      </c>
      <c r="L261" s="268">
        <v>10146.98</v>
      </c>
      <c r="M261" s="269">
        <v>10229.290000000001</v>
      </c>
      <c r="N261" s="268">
        <v>0</v>
      </c>
      <c r="O261" s="268">
        <v>0</v>
      </c>
      <c r="P261" s="269">
        <v>0</v>
      </c>
      <c r="Q261" s="270">
        <v>0</v>
      </c>
      <c r="R261" s="270">
        <v>0</v>
      </c>
      <c r="S261" s="270">
        <v>0</v>
      </c>
      <c r="T261" s="268">
        <v>20376.27</v>
      </c>
      <c r="U261" s="268">
        <v>10146.98</v>
      </c>
      <c r="V261" s="269">
        <v>10229.290000000001</v>
      </c>
      <c r="W261" s="269" cm="1">
        <f t="array" ref="W261">IF(Z261=756,V261*INDEX('09.30.22 ERC'!$I$676:$I$679,MATCH($A$1,'09.30.22 ERC'!$D$676:$D$679,0),),V261)</f>
        <v>10229.290000000001</v>
      </c>
      <c r="X261" s="271">
        <f t="shared" ref="X261:X324" si="8">+_xlfn.NUMBERVALUE(D261)</f>
        <v>141271</v>
      </c>
      <c r="Y261" s="106" t="s">
        <v>476</v>
      </c>
      <c r="Z261" s="106">
        <v>150</v>
      </c>
      <c r="AA261" s="273" t="b">
        <f t="shared" si="7"/>
        <v>1</v>
      </c>
    </row>
    <row r="262" spans="1:27">
      <c r="A262" s="267" t="s">
        <v>3271</v>
      </c>
      <c r="B262" s="267" t="s">
        <v>3287</v>
      </c>
      <c r="C262" s="267" t="s">
        <v>3281</v>
      </c>
      <c r="D262" s="267" t="s">
        <v>3876</v>
      </c>
      <c r="E262" s="267" t="s">
        <v>3275</v>
      </c>
      <c r="F262" s="267" t="s">
        <v>3276</v>
      </c>
      <c r="G262" s="267" t="s">
        <v>3275</v>
      </c>
      <c r="H262" s="267" t="s">
        <v>3277</v>
      </c>
      <c r="I262" s="267" t="s">
        <v>3879</v>
      </c>
      <c r="J262" s="267" t="s">
        <v>3880</v>
      </c>
      <c r="K262" s="268">
        <v>25681.55</v>
      </c>
      <c r="L262" s="268">
        <v>12840.78</v>
      </c>
      <c r="M262" s="269">
        <v>12840.769999999999</v>
      </c>
      <c r="N262" s="268">
        <v>0</v>
      </c>
      <c r="O262" s="268">
        <v>0</v>
      </c>
      <c r="P262" s="269">
        <v>0</v>
      </c>
      <c r="Q262" s="270">
        <v>0</v>
      </c>
      <c r="R262" s="270">
        <v>0</v>
      </c>
      <c r="S262" s="270">
        <v>0</v>
      </c>
      <c r="T262" s="268">
        <v>25681.55</v>
      </c>
      <c r="U262" s="268">
        <v>12840.78</v>
      </c>
      <c r="V262" s="269">
        <v>12840.769999999999</v>
      </c>
      <c r="W262" s="269" cm="1">
        <f t="array" ref="W262">IF(Z262=756,V262*INDEX('09.30.22 ERC'!$I$676:$I$679,MATCH($A$1,'09.30.22 ERC'!$D$676:$D$679,0),),V262)</f>
        <v>12840.769999999999</v>
      </c>
      <c r="X262" s="271">
        <f t="shared" si="8"/>
        <v>141271</v>
      </c>
      <c r="Y262" s="106" t="s">
        <v>476</v>
      </c>
      <c r="Z262" s="106">
        <v>151</v>
      </c>
      <c r="AA262" s="273" t="b">
        <f t="shared" ref="AA262:AA325" si="9">IF($A$1=756,TRUE,IF($A$1=Z262,TRUE,FALSE))</f>
        <v>1</v>
      </c>
    </row>
    <row r="263" spans="1:27">
      <c r="A263" s="267" t="s">
        <v>3271</v>
      </c>
      <c r="B263" s="267" t="s">
        <v>3300</v>
      </c>
      <c r="C263" s="267" t="s">
        <v>3301</v>
      </c>
      <c r="D263" s="267" t="s">
        <v>3876</v>
      </c>
      <c r="E263" s="267" t="s">
        <v>3275</v>
      </c>
      <c r="F263" s="267" t="s">
        <v>3276</v>
      </c>
      <c r="G263" s="267" t="s">
        <v>3275</v>
      </c>
      <c r="H263" s="267" t="s">
        <v>3277</v>
      </c>
      <c r="I263" s="267" t="s">
        <v>3881</v>
      </c>
      <c r="J263" s="267" t="s">
        <v>3882</v>
      </c>
      <c r="K263" s="268">
        <v>10146.969999999999</v>
      </c>
      <c r="L263" s="268">
        <v>10146.969999999999</v>
      </c>
      <c r="M263" s="269">
        <v>0</v>
      </c>
      <c r="N263" s="268">
        <v>0</v>
      </c>
      <c r="O263" s="268">
        <v>0</v>
      </c>
      <c r="P263" s="269">
        <v>0</v>
      </c>
      <c r="Q263" s="270">
        <v>0</v>
      </c>
      <c r="R263" s="270">
        <v>0</v>
      </c>
      <c r="S263" s="270">
        <v>0</v>
      </c>
      <c r="T263" s="268">
        <v>10146.969999999999</v>
      </c>
      <c r="U263" s="268">
        <v>10146.969999999999</v>
      </c>
      <c r="V263" s="269">
        <v>0</v>
      </c>
      <c r="W263" s="269" cm="1">
        <f t="array" ref="W263">IF(Z263=756,V263*INDEX('09.30.22 ERC'!$I$676:$I$679,MATCH($A$1,'09.30.22 ERC'!$D$676:$D$679,0),),V263)</f>
        <v>0</v>
      </c>
      <c r="X263" s="271">
        <f t="shared" si="8"/>
        <v>141271</v>
      </c>
      <c r="Y263" s="106" t="s">
        <v>476</v>
      </c>
      <c r="Z263" s="106">
        <v>150</v>
      </c>
      <c r="AA263" s="273" t="b">
        <f t="shared" si="9"/>
        <v>1</v>
      </c>
    </row>
    <row r="264" spans="1:27">
      <c r="A264" s="267" t="s">
        <v>3271</v>
      </c>
      <c r="B264" s="267" t="s">
        <v>3304</v>
      </c>
      <c r="C264" s="267" t="s">
        <v>3301</v>
      </c>
      <c r="D264" s="267" t="s">
        <v>3876</v>
      </c>
      <c r="E264" s="267" t="s">
        <v>3275</v>
      </c>
      <c r="F264" s="267" t="s">
        <v>3276</v>
      </c>
      <c r="G264" s="267" t="s">
        <v>3275</v>
      </c>
      <c r="H264" s="267" t="s">
        <v>3277</v>
      </c>
      <c r="I264" s="267" t="s">
        <v>3883</v>
      </c>
      <c r="J264" s="267" t="s">
        <v>3884</v>
      </c>
      <c r="K264" s="268">
        <v>12840.77</v>
      </c>
      <c r="L264" s="268">
        <v>12840.77</v>
      </c>
      <c r="M264" s="269">
        <v>0</v>
      </c>
      <c r="N264" s="268">
        <v>0</v>
      </c>
      <c r="O264" s="268">
        <v>0</v>
      </c>
      <c r="P264" s="269">
        <v>0</v>
      </c>
      <c r="Q264" s="270">
        <v>0</v>
      </c>
      <c r="R264" s="270">
        <v>0</v>
      </c>
      <c r="S264" s="270">
        <v>0</v>
      </c>
      <c r="T264" s="268">
        <v>12840.77</v>
      </c>
      <c r="U264" s="268">
        <v>12840.77</v>
      </c>
      <c r="V264" s="269">
        <v>0</v>
      </c>
      <c r="W264" s="269" cm="1">
        <f t="array" ref="W264">IF(Z264=756,V264*INDEX('09.30.22 ERC'!$I$676:$I$679,MATCH($A$1,'09.30.22 ERC'!$D$676:$D$679,0),),V264)</f>
        <v>0</v>
      </c>
      <c r="X264" s="271">
        <f t="shared" si="8"/>
        <v>141271</v>
      </c>
      <c r="Y264" s="106" t="s">
        <v>476</v>
      </c>
      <c r="Z264" s="106">
        <v>151</v>
      </c>
      <c r="AA264" s="273" t="b">
        <f t="shared" si="9"/>
        <v>1</v>
      </c>
    </row>
    <row r="265" spans="1:27">
      <c r="A265" s="267" t="s">
        <v>3271</v>
      </c>
      <c r="B265" s="267" t="s">
        <v>3280</v>
      </c>
      <c r="C265" s="267" t="s">
        <v>3281</v>
      </c>
      <c r="D265" s="267" t="s">
        <v>3885</v>
      </c>
      <c r="E265" s="267" t="s">
        <v>3275</v>
      </c>
      <c r="F265" s="267" t="s">
        <v>3276</v>
      </c>
      <c r="G265" s="267" t="s">
        <v>3275</v>
      </c>
      <c r="H265" s="267" t="s">
        <v>3277</v>
      </c>
      <c r="I265" s="267" t="s">
        <v>3886</v>
      </c>
      <c r="J265" s="267" t="s">
        <v>3887</v>
      </c>
      <c r="K265" s="268">
        <v>39782.69</v>
      </c>
      <c r="L265" s="268">
        <v>19685.55</v>
      </c>
      <c r="M265" s="269">
        <v>20097.140000000003</v>
      </c>
      <c r="N265" s="268">
        <v>0</v>
      </c>
      <c r="O265" s="268">
        <v>0</v>
      </c>
      <c r="P265" s="269">
        <v>0</v>
      </c>
      <c r="Q265" s="270">
        <v>0</v>
      </c>
      <c r="R265" s="270">
        <v>0</v>
      </c>
      <c r="S265" s="270">
        <v>0</v>
      </c>
      <c r="T265" s="268">
        <v>39782.69</v>
      </c>
      <c r="U265" s="268">
        <v>19685.55</v>
      </c>
      <c r="V265" s="269">
        <v>20097.140000000003</v>
      </c>
      <c r="W265" s="269" cm="1">
        <f t="array" ref="W265">IF(Z265=756,V265*INDEX('09.30.22 ERC'!$I$676:$I$679,MATCH($A$1,'09.30.22 ERC'!$D$676:$D$679,0),),V265)</f>
        <v>20097.140000000003</v>
      </c>
      <c r="X265" s="271">
        <f t="shared" si="8"/>
        <v>141272</v>
      </c>
      <c r="Y265" s="106" t="s">
        <v>476</v>
      </c>
      <c r="Z265" s="106">
        <v>150</v>
      </c>
      <c r="AA265" s="273" t="b">
        <f t="shared" si="9"/>
        <v>1</v>
      </c>
    </row>
    <row r="266" spans="1:27">
      <c r="A266" s="267" t="s">
        <v>3271</v>
      </c>
      <c r="B266" s="267" t="s">
        <v>3300</v>
      </c>
      <c r="C266" s="267" t="s">
        <v>3301</v>
      </c>
      <c r="D266" s="267" t="s">
        <v>3885</v>
      </c>
      <c r="E266" s="267" t="s">
        <v>3275</v>
      </c>
      <c r="F266" s="267" t="s">
        <v>3276</v>
      </c>
      <c r="G266" s="267" t="s">
        <v>3275</v>
      </c>
      <c r="H266" s="267" t="s">
        <v>3277</v>
      </c>
      <c r="I266" s="267" t="s">
        <v>3888</v>
      </c>
      <c r="J266" s="267" t="s">
        <v>3889</v>
      </c>
      <c r="K266" s="268">
        <v>29165.54</v>
      </c>
      <c r="L266" s="268">
        <v>29165.54</v>
      </c>
      <c r="M266" s="269">
        <v>0</v>
      </c>
      <c r="N266" s="268">
        <v>0</v>
      </c>
      <c r="O266" s="268">
        <v>0</v>
      </c>
      <c r="P266" s="269">
        <v>0</v>
      </c>
      <c r="Q266" s="270">
        <v>0</v>
      </c>
      <c r="R266" s="270">
        <v>0</v>
      </c>
      <c r="S266" s="270">
        <v>0</v>
      </c>
      <c r="T266" s="268">
        <v>29165.54</v>
      </c>
      <c r="U266" s="268">
        <v>29165.54</v>
      </c>
      <c r="V266" s="269">
        <v>0</v>
      </c>
      <c r="W266" s="269" cm="1">
        <f t="array" ref="W266">IF(Z266=756,V266*INDEX('09.30.22 ERC'!$I$676:$I$679,MATCH($A$1,'09.30.22 ERC'!$D$676:$D$679,0),),V266)</f>
        <v>0</v>
      </c>
      <c r="X266" s="271">
        <f t="shared" si="8"/>
        <v>141272</v>
      </c>
      <c r="Y266" s="106" t="s">
        <v>476</v>
      </c>
      <c r="Z266" s="106">
        <v>150</v>
      </c>
      <c r="AA266" s="273" t="b">
        <f t="shared" si="9"/>
        <v>1</v>
      </c>
    </row>
    <row r="267" spans="1:27">
      <c r="A267" s="267" t="s">
        <v>3271</v>
      </c>
      <c r="B267" s="267" t="s">
        <v>3280</v>
      </c>
      <c r="C267" s="267" t="s">
        <v>3281</v>
      </c>
      <c r="D267" s="267" t="s">
        <v>3890</v>
      </c>
      <c r="E267" s="267" t="s">
        <v>3275</v>
      </c>
      <c r="F267" s="267" t="s">
        <v>3276</v>
      </c>
      <c r="G267" s="267" t="s">
        <v>3275</v>
      </c>
      <c r="H267" s="267" t="s">
        <v>3277</v>
      </c>
      <c r="I267" s="267" t="s">
        <v>3891</v>
      </c>
      <c r="J267" s="267" t="s">
        <v>3892</v>
      </c>
      <c r="K267" s="268">
        <v>52080.81</v>
      </c>
      <c r="L267" s="268">
        <v>26040.41</v>
      </c>
      <c r="M267" s="269">
        <v>26040.399999999998</v>
      </c>
      <c r="N267" s="268">
        <v>0</v>
      </c>
      <c r="O267" s="268">
        <v>0</v>
      </c>
      <c r="P267" s="269">
        <v>0</v>
      </c>
      <c r="Q267" s="270">
        <v>0</v>
      </c>
      <c r="R267" s="270">
        <v>0</v>
      </c>
      <c r="S267" s="270">
        <v>0</v>
      </c>
      <c r="T267" s="268">
        <v>52080.81</v>
      </c>
      <c r="U267" s="268">
        <v>26040.41</v>
      </c>
      <c r="V267" s="269">
        <v>26040.399999999998</v>
      </c>
      <c r="W267" s="269" cm="1">
        <f t="array" ref="W267">IF(Z267=756,V267*INDEX('09.30.22 ERC'!$I$676:$I$679,MATCH($A$1,'09.30.22 ERC'!$D$676:$D$679,0),),V267)</f>
        <v>26040.399999999998</v>
      </c>
      <c r="X267" s="271">
        <f t="shared" si="8"/>
        <v>141273</v>
      </c>
      <c r="Y267" s="106" t="s">
        <v>476</v>
      </c>
      <c r="Z267" s="106">
        <v>150</v>
      </c>
      <c r="AA267" s="273" t="b">
        <f t="shared" si="9"/>
        <v>1</v>
      </c>
    </row>
    <row r="268" spans="1:27">
      <c r="A268" s="267" t="s">
        <v>3271</v>
      </c>
      <c r="B268" s="267" t="s">
        <v>3287</v>
      </c>
      <c r="C268" s="267" t="s">
        <v>3281</v>
      </c>
      <c r="D268" s="267" t="s">
        <v>3890</v>
      </c>
      <c r="E268" s="267" t="s">
        <v>3275</v>
      </c>
      <c r="F268" s="267" t="s">
        <v>3276</v>
      </c>
      <c r="G268" s="267" t="s">
        <v>3275</v>
      </c>
      <c r="H268" s="267" t="s">
        <v>3277</v>
      </c>
      <c r="I268" s="267" t="s">
        <v>3893</v>
      </c>
      <c r="J268" s="267" t="s">
        <v>3894</v>
      </c>
      <c r="K268" s="268">
        <v>1969.17</v>
      </c>
      <c r="L268" s="268">
        <v>984.59</v>
      </c>
      <c r="M268" s="269">
        <v>984.58</v>
      </c>
      <c r="N268" s="268">
        <v>0</v>
      </c>
      <c r="O268" s="268">
        <v>0</v>
      </c>
      <c r="P268" s="269">
        <v>0</v>
      </c>
      <c r="Q268" s="270">
        <v>0</v>
      </c>
      <c r="R268" s="270">
        <v>0</v>
      </c>
      <c r="S268" s="270">
        <v>0</v>
      </c>
      <c r="T268" s="268">
        <v>1969.17</v>
      </c>
      <c r="U268" s="268">
        <v>984.59</v>
      </c>
      <c r="V268" s="269">
        <v>984.58</v>
      </c>
      <c r="W268" s="269" cm="1">
        <f t="array" ref="W268">IF(Z268=756,V268*INDEX('09.30.22 ERC'!$I$676:$I$679,MATCH($A$1,'09.30.22 ERC'!$D$676:$D$679,0),),V268)</f>
        <v>984.58</v>
      </c>
      <c r="X268" s="271">
        <f t="shared" si="8"/>
        <v>141273</v>
      </c>
      <c r="Y268" s="106" t="s">
        <v>476</v>
      </c>
      <c r="Z268" s="106">
        <v>151</v>
      </c>
      <c r="AA268" s="273" t="b">
        <f t="shared" si="9"/>
        <v>1</v>
      </c>
    </row>
    <row r="269" spans="1:27">
      <c r="A269" s="267" t="s">
        <v>3271</v>
      </c>
      <c r="B269" s="267" t="s">
        <v>3300</v>
      </c>
      <c r="C269" s="267" t="s">
        <v>3301</v>
      </c>
      <c r="D269" s="267" t="s">
        <v>3890</v>
      </c>
      <c r="E269" s="267" t="s">
        <v>3275</v>
      </c>
      <c r="F269" s="267" t="s">
        <v>3276</v>
      </c>
      <c r="G269" s="267" t="s">
        <v>3275</v>
      </c>
      <c r="H269" s="267" t="s">
        <v>3277</v>
      </c>
      <c r="I269" s="267" t="s">
        <v>3895</v>
      </c>
      <c r="J269" s="267" t="s">
        <v>3896</v>
      </c>
      <c r="K269" s="268">
        <v>26040.400000000001</v>
      </c>
      <c r="L269" s="268">
        <v>26040.400000000001</v>
      </c>
      <c r="M269" s="269">
        <v>0</v>
      </c>
      <c r="N269" s="268">
        <v>0</v>
      </c>
      <c r="O269" s="268">
        <v>0</v>
      </c>
      <c r="P269" s="269">
        <v>0</v>
      </c>
      <c r="Q269" s="270">
        <v>0</v>
      </c>
      <c r="R269" s="270">
        <v>0</v>
      </c>
      <c r="S269" s="270">
        <v>0</v>
      </c>
      <c r="T269" s="268">
        <v>26040.400000000001</v>
      </c>
      <c r="U269" s="268">
        <v>26040.400000000001</v>
      </c>
      <c r="V269" s="269">
        <v>0</v>
      </c>
      <c r="W269" s="269" cm="1">
        <f t="array" ref="W269">IF(Z269=756,V269*INDEX('09.30.22 ERC'!$I$676:$I$679,MATCH($A$1,'09.30.22 ERC'!$D$676:$D$679,0),),V269)</f>
        <v>0</v>
      </c>
      <c r="X269" s="271">
        <f t="shared" si="8"/>
        <v>141273</v>
      </c>
      <c r="Y269" s="106" t="s">
        <v>476</v>
      </c>
      <c r="Z269" s="106">
        <v>150</v>
      </c>
      <c r="AA269" s="273" t="b">
        <f t="shared" si="9"/>
        <v>1</v>
      </c>
    </row>
    <row r="270" spans="1:27">
      <c r="A270" s="267" t="s">
        <v>3271</v>
      </c>
      <c r="B270" s="267" t="s">
        <v>3304</v>
      </c>
      <c r="C270" s="267" t="s">
        <v>3301</v>
      </c>
      <c r="D270" s="267" t="s">
        <v>3890</v>
      </c>
      <c r="E270" s="267" t="s">
        <v>3275</v>
      </c>
      <c r="F270" s="267" t="s">
        <v>3276</v>
      </c>
      <c r="G270" s="267" t="s">
        <v>3275</v>
      </c>
      <c r="H270" s="267" t="s">
        <v>3277</v>
      </c>
      <c r="I270" s="267" t="s">
        <v>3897</v>
      </c>
      <c r="J270" s="267" t="s">
        <v>3898</v>
      </c>
      <c r="K270" s="268">
        <v>1208.1600000000001</v>
      </c>
      <c r="L270" s="268">
        <v>1208.1600000000001</v>
      </c>
      <c r="M270" s="269">
        <v>0</v>
      </c>
      <c r="N270" s="268">
        <v>0</v>
      </c>
      <c r="O270" s="268">
        <v>0</v>
      </c>
      <c r="P270" s="269">
        <v>0</v>
      </c>
      <c r="Q270" s="270">
        <v>0</v>
      </c>
      <c r="R270" s="270">
        <v>0</v>
      </c>
      <c r="S270" s="270">
        <v>0</v>
      </c>
      <c r="T270" s="268">
        <v>1208.1600000000001</v>
      </c>
      <c r="U270" s="268">
        <v>1208.1600000000001</v>
      </c>
      <c r="V270" s="269">
        <v>0</v>
      </c>
      <c r="W270" s="269" cm="1">
        <f t="array" ref="W270">IF(Z270=756,V270*INDEX('09.30.22 ERC'!$I$676:$I$679,MATCH($A$1,'09.30.22 ERC'!$D$676:$D$679,0),),V270)</f>
        <v>0</v>
      </c>
      <c r="X270" s="271">
        <f t="shared" si="8"/>
        <v>141273</v>
      </c>
      <c r="Y270" s="106" t="s">
        <v>476</v>
      </c>
      <c r="Z270" s="106">
        <v>151</v>
      </c>
      <c r="AA270" s="273" t="b">
        <f t="shared" si="9"/>
        <v>1</v>
      </c>
    </row>
    <row r="271" spans="1:27">
      <c r="A271" s="267" t="s">
        <v>3271</v>
      </c>
      <c r="B271" s="267" t="s">
        <v>3280</v>
      </c>
      <c r="C271" s="267" t="s">
        <v>3281</v>
      </c>
      <c r="D271" s="267" t="s">
        <v>3899</v>
      </c>
      <c r="E271" s="267" t="s">
        <v>3275</v>
      </c>
      <c r="F271" s="267" t="s">
        <v>3276</v>
      </c>
      <c r="G271" s="267" t="s">
        <v>3275</v>
      </c>
      <c r="H271" s="267" t="s">
        <v>3277</v>
      </c>
      <c r="I271" s="267" t="s">
        <v>3900</v>
      </c>
      <c r="J271" s="267" t="s">
        <v>3901</v>
      </c>
      <c r="K271" s="268">
        <v>13252.39</v>
      </c>
      <c r="L271" s="268">
        <v>6111.7</v>
      </c>
      <c r="M271" s="269">
        <v>7140.69</v>
      </c>
      <c r="N271" s="268">
        <v>0</v>
      </c>
      <c r="O271" s="268">
        <v>0</v>
      </c>
      <c r="P271" s="269">
        <v>0</v>
      </c>
      <c r="Q271" s="270">
        <v>0</v>
      </c>
      <c r="R271" s="270">
        <v>0</v>
      </c>
      <c r="S271" s="270">
        <v>0</v>
      </c>
      <c r="T271" s="268">
        <v>13252.39</v>
      </c>
      <c r="U271" s="268">
        <v>6111.7</v>
      </c>
      <c r="V271" s="269">
        <v>7140.69</v>
      </c>
      <c r="W271" s="269" cm="1">
        <f t="array" ref="W271">IF(Z271=756,V271*INDEX('09.30.22 ERC'!$I$676:$I$679,MATCH($A$1,'09.30.22 ERC'!$D$676:$D$679,0),),V271)</f>
        <v>7140.69</v>
      </c>
      <c r="X271" s="271">
        <f t="shared" si="8"/>
        <v>141274</v>
      </c>
      <c r="Y271" s="106" t="s">
        <v>476</v>
      </c>
      <c r="Z271" s="106">
        <v>150</v>
      </c>
      <c r="AA271" s="273" t="b">
        <f t="shared" si="9"/>
        <v>1</v>
      </c>
    </row>
    <row r="272" spans="1:27">
      <c r="A272" s="267" t="s">
        <v>3271</v>
      </c>
      <c r="B272" s="267" t="s">
        <v>3287</v>
      </c>
      <c r="C272" s="267" t="s">
        <v>3281</v>
      </c>
      <c r="D272" s="267" t="s">
        <v>3899</v>
      </c>
      <c r="E272" s="267" t="s">
        <v>3275</v>
      </c>
      <c r="F272" s="267" t="s">
        <v>3276</v>
      </c>
      <c r="G272" s="267" t="s">
        <v>3275</v>
      </c>
      <c r="H272" s="267" t="s">
        <v>3277</v>
      </c>
      <c r="I272" s="267" t="s">
        <v>3902</v>
      </c>
      <c r="J272" s="267" t="s">
        <v>3903</v>
      </c>
      <c r="K272" s="268">
        <v>761.71</v>
      </c>
      <c r="L272" s="268">
        <v>380.86</v>
      </c>
      <c r="M272" s="269">
        <v>380.85</v>
      </c>
      <c r="N272" s="268">
        <v>0</v>
      </c>
      <c r="O272" s="268">
        <v>0</v>
      </c>
      <c r="P272" s="269">
        <v>0</v>
      </c>
      <c r="Q272" s="270">
        <v>0</v>
      </c>
      <c r="R272" s="270">
        <v>0</v>
      </c>
      <c r="S272" s="270">
        <v>0</v>
      </c>
      <c r="T272" s="268">
        <v>761.71</v>
      </c>
      <c r="U272" s="268">
        <v>380.86</v>
      </c>
      <c r="V272" s="269">
        <v>380.85</v>
      </c>
      <c r="W272" s="269" cm="1">
        <f t="array" ref="W272">IF(Z272=756,V272*INDEX('09.30.22 ERC'!$I$676:$I$679,MATCH($A$1,'09.30.22 ERC'!$D$676:$D$679,0),),V272)</f>
        <v>380.85</v>
      </c>
      <c r="X272" s="271">
        <f t="shared" si="8"/>
        <v>141274</v>
      </c>
      <c r="Y272" s="106" t="s">
        <v>476</v>
      </c>
      <c r="Z272" s="106">
        <v>151</v>
      </c>
      <c r="AA272" s="273" t="b">
        <f t="shared" si="9"/>
        <v>1</v>
      </c>
    </row>
    <row r="273" spans="1:27">
      <c r="A273" s="267" t="s">
        <v>3271</v>
      </c>
      <c r="B273" s="267" t="s">
        <v>3300</v>
      </c>
      <c r="C273" s="267" t="s">
        <v>3301</v>
      </c>
      <c r="D273" s="267" t="s">
        <v>3899</v>
      </c>
      <c r="E273" s="267" t="s">
        <v>3275</v>
      </c>
      <c r="F273" s="267" t="s">
        <v>3276</v>
      </c>
      <c r="G273" s="267" t="s">
        <v>3275</v>
      </c>
      <c r="H273" s="267" t="s">
        <v>3277</v>
      </c>
      <c r="I273" s="267" t="s">
        <v>3904</v>
      </c>
      <c r="J273" s="267" t="s">
        <v>3905</v>
      </c>
      <c r="K273" s="268">
        <v>6111.69</v>
      </c>
      <c r="L273" s="268">
        <v>6111.69</v>
      </c>
      <c r="M273" s="269">
        <v>0</v>
      </c>
      <c r="N273" s="268">
        <v>0</v>
      </c>
      <c r="O273" s="268">
        <v>0</v>
      </c>
      <c r="P273" s="269">
        <v>0</v>
      </c>
      <c r="Q273" s="270">
        <v>0</v>
      </c>
      <c r="R273" s="270">
        <v>0</v>
      </c>
      <c r="S273" s="270">
        <v>0</v>
      </c>
      <c r="T273" s="268">
        <v>6111.69</v>
      </c>
      <c r="U273" s="268">
        <v>6111.69</v>
      </c>
      <c r="V273" s="269">
        <v>0</v>
      </c>
      <c r="W273" s="269" cm="1">
        <f t="array" ref="W273">IF(Z273=756,V273*INDEX('09.30.22 ERC'!$I$676:$I$679,MATCH($A$1,'09.30.22 ERC'!$D$676:$D$679,0),),V273)</f>
        <v>0</v>
      </c>
      <c r="X273" s="271">
        <f t="shared" si="8"/>
        <v>141274</v>
      </c>
      <c r="Y273" s="106" t="s">
        <v>476</v>
      </c>
      <c r="Z273" s="106">
        <v>150</v>
      </c>
      <c r="AA273" s="273" t="b">
        <f t="shared" si="9"/>
        <v>1</v>
      </c>
    </row>
    <row r="274" spans="1:27">
      <c r="A274" s="267" t="s">
        <v>3271</v>
      </c>
      <c r="B274" s="267" t="s">
        <v>3304</v>
      </c>
      <c r="C274" s="267" t="s">
        <v>3301</v>
      </c>
      <c r="D274" s="267" t="s">
        <v>3899</v>
      </c>
      <c r="E274" s="267" t="s">
        <v>3275</v>
      </c>
      <c r="F274" s="267" t="s">
        <v>3276</v>
      </c>
      <c r="G274" s="267" t="s">
        <v>3275</v>
      </c>
      <c r="H274" s="267" t="s">
        <v>3277</v>
      </c>
      <c r="I274" s="267" t="s">
        <v>3906</v>
      </c>
      <c r="J274" s="267" t="s">
        <v>3907</v>
      </c>
      <c r="K274" s="268">
        <v>380.85</v>
      </c>
      <c r="L274" s="268">
        <v>380.85</v>
      </c>
      <c r="M274" s="269">
        <v>0</v>
      </c>
      <c r="N274" s="268">
        <v>0</v>
      </c>
      <c r="O274" s="268">
        <v>0</v>
      </c>
      <c r="P274" s="269">
        <v>0</v>
      </c>
      <c r="Q274" s="270">
        <v>0</v>
      </c>
      <c r="R274" s="270">
        <v>0</v>
      </c>
      <c r="S274" s="270">
        <v>0</v>
      </c>
      <c r="T274" s="268">
        <v>380.85</v>
      </c>
      <c r="U274" s="268">
        <v>380.85</v>
      </c>
      <c r="V274" s="269">
        <v>0</v>
      </c>
      <c r="W274" s="269" cm="1">
        <f t="array" ref="W274">IF(Z274=756,V274*INDEX('09.30.22 ERC'!$I$676:$I$679,MATCH($A$1,'09.30.22 ERC'!$D$676:$D$679,0),),V274)</f>
        <v>0</v>
      </c>
      <c r="X274" s="271">
        <f t="shared" si="8"/>
        <v>141274</v>
      </c>
      <c r="Y274" s="106" t="s">
        <v>476</v>
      </c>
      <c r="Z274" s="106">
        <v>151</v>
      </c>
      <c r="AA274" s="273" t="b">
        <f t="shared" si="9"/>
        <v>1</v>
      </c>
    </row>
    <row r="275" spans="1:27">
      <c r="A275" s="267" t="s">
        <v>3271</v>
      </c>
      <c r="B275" s="267" t="s">
        <v>3272</v>
      </c>
      <c r="C275" s="267" t="s">
        <v>3273</v>
      </c>
      <c r="D275" s="267" t="s">
        <v>3908</v>
      </c>
      <c r="E275" s="267" t="s">
        <v>3275</v>
      </c>
      <c r="F275" s="267" t="s">
        <v>3276</v>
      </c>
      <c r="G275" s="267" t="s">
        <v>3275</v>
      </c>
      <c r="H275" s="267" t="s">
        <v>3277</v>
      </c>
      <c r="I275" s="267" t="s">
        <v>3909</v>
      </c>
      <c r="J275" s="267" t="s">
        <v>3910</v>
      </c>
      <c r="K275" s="268">
        <v>9176647.1099999994</v>
      </c>
      <c r="L275" s="268">
        <v>9176647.1099999994</v>
      </c>
      <c r="M275" s="269">
        <v>0</v>
      </c>
      <c r="N275" s="268">
        <v>0</v>
      </c>
      <c r="O275" s="268">
        <v>0</v>
      </c>
      <c r="P275" s="269">
        <v>0</v>
      </c>
      <c r="Q275" s="270">
        <v>425.03000000119209</v>
      </c>
      <c r="R275" s="270">
        <v>425.03000000119209</v>
      </c>
      <c r="S275" s="270">
        <v>0</v>
      </c>
      <c r="T275" s="268">
        <v>9177072.1400000006</v>
      </c>
      <c r="U275" s="268">
        <v>9177072.1400000006</v>
      </c>
      <c r="V275" s="269">
        <v>0</v>
      </c>
      <c r="W275" s="269" cm="1">
        <f t="array" ref="W275">IF(Z275=756,V275*INDEX('09.30.22 ERC'!$I$676:$I$679,MATCH($A$1,'09.30.22 ERC'!$D$676:$D$679,0),),V275)</f>
        <v>0</v>
      </c>
      <c r="X275" s="271">
        <f t="shared" si="8"/>
        <v>141299</v>
      </c>
      <c r="Y275" s="106" t="s">
        <v>476</v>
      </c>
      <c r="Z275" s="106">
        <v>150</v>
      </c>
      <c r="AA275" s="273" t="b">
        <f t="shared" si="9"/>
        <v>1</v>
      </c>
    </row>
    <row r="276" spans="1:27">
      <c r="A276" s="267" t="s">
        <v>3271</v>
      </c>
      <c r="B276" s="267" t="s">
        <v>3280</v>
      </c>
      <c r="C276" s="267" t="s">
        <v>3281</v>
      </c>
      <c r="D276" s="267" t="s">
        <v>3908</v>
      </c>
      <c r="E276" s="267" t="s">
        <v>3275</v>
      </c>
      <c r="F276" s="267" t="s">
        <v>3276</v>
      </c>
      <c r="G276" s="267" t="s">
        <v>3275</v>
      </c>
      <c r="H276" s="267" t="s">
        <v>3277</v>
      </c>
      <c r="I276" s="267" t="s">
        <v>3911</v>
      </c>
      <c r="J276" s="267" t="s">
        <v>3912</v>
      </c>
      <c r="K276" s="268">
        <v>14996748.66</v>
      </c>
      <c r="L276" s="268">
        <v>14996748.66</v>
      </c>
      <c r="M276" s="269">
        <v>0</v>
      </c>
      <c r="N276" s="268">
        <v>0</v>
      </c>
      <c r="O276" s="268">
        <v>0</v>
      </c>
      <c r="P276" s="269">
        <v>0</v>
      </c>
      <c r="Q276" s="270">
        <v>0</v>
      </c>
      <c r="R276" s="270">
        <v>0</v>
      </c>
      <c r="S276" s="270">
        <v>0</v>
      </c>
      <c r="T276" s="268">
        <v>14996748.66</v>
      </c>
      <c r="U276" s="268">
        <v>14996748.66</v>
      </c>
      <c r="V276" s="269">
        <v>0</v>
      </c>
      <c r="W276" s="269" cm="1">
        <f t="array" ref="W276">IF(Z276=756,V276*INDEX('09.30.22 ERC'!$I$676:$I$679,MATCH($A$1,'09.30.22 ERC'!$D$676:$D$679,0),),V276)</f>
        <v>0</v>
      </c>
      <c r="X276" s="271">
        <f t="shared" si="8"/>
        <v>141299</v>
      </c>
      <c r="Y276" s="106" t="s">
        <v>476</v>
      </c>
      <c r="Z276" s="106">
        <v>150</v>
      </c>
      <c r="AA276" s="273" t="b">
        <f t="shared" si="9"/>
        <v>1</v>
      </c>
    </row>
    <row r="277" spans="1:27">
      <c r="A277" s="267" t="s">
        <v>3271</v>
      </c>
      <c r="B277" s="267" t="s">
        <v>3284</v>
      </c>
      <c r="C277" s="267" t="s">
        <v>3273</v>
      </c>
      <c r="D277" s="267" t="s">
        <v>3908</v>
      </c>
      <c r="E277" s="267" t="s">
        <v>3275</v>
      </c>
      <c r="F277" s="267" t="s">
        <v>3276</v>
      </c>
      <c r="G277" s="267" t="s">
        <v>3275</v>
      </c>
      <c r="H277" s="267" t="s">
        <v>3277</v>
      </c>
      <c r="I277" s="267" t="s">
        <v>3913</v>
      </c>
      <c r="J277" s="267" t="s">
        <v>3914</v>
      </c>
      <c r="K277" s="268">
        <v>894143.85</v>
      </c>
      <c r="L277" s="268">
        <v>894143.85</v>
      </c>
      <c r="M277" s="269">
        <v>0</v>
      </c>
      <c r="N277" s="268">
        <v>0</v>
      </c>
      <c r="O277" s="268">
        <v>0</v>
      </c>
      <c r="P277" s="269">
        <v>0</v>
      </c>
      <c r="Q277" s="270">
        <v>729.73999999999069</v>
      </c>
      <c r="R277" s="270">
        <v>729.73999999999069</v>
      </c>
      <c r="S277" s="270">
        <v>0</v>
      </c>
      <c r="T277" s="268">
        <v>894873.59</v>
      </c>
      <c r="U277" s="268">
        <v>894873.59</v>
      </c>
      <c r="V277" s="269">
        <v>0</v>
      </c>
      <c r="W277" s="269" cm="1">
        <f t="array" ref="W277">IF(Z277=756,V277*INDEX('09.30.22 ERC'!$I$676:$I$679,MATCH($A$1,'09.30.22 ERC'!$D$676:$D$679,0),),V277)</f>
        <v>0</v>
      </c>
      <c r="X277" s="271">
        <f t="shared" si="8"/>
        <v>141299</v>
      </c>
      <c r="Y277" s="106" t="s">
        <v>476</v>
      </c>
      <c r="Z277" s="106">
        <v>151</v>
      </c>
      <c r="AA277" s="273" t="b">
        <f t="shared" si="9"/>
        <v>1</v>
      </c>
    </row>
    <row r="278" spans="1:27">
      <c r="A278" s="267" t="s">
        <v>3271</v>
      </c>
      <c r="B278" s="267" t="s">
        <v>3287</v>
      </c>
      <c r="C278" s="267" t="s">
        <v>3281</v>
      </c>
      <c r="D278" s="267" t="s">
        <v>3908</v>
      </c>
      <c r="E278" s="267" t="s">
        <v>3275</v>
      </c>
      <c r="F278" s="267" t="s">
        <v>3276</v>
      </c>
      <c r="G278" s="267" t="s">
        <v>3275</v>
      </c>
      <c r="H278" s="267" t="s">
        <v>3277</v>
      </c>
      <c r="I278" s="267" t="s">
        <v>3915</v>
      </c>
      <c r="J278" s="267" t="s">
        <v>3916</v>
      </c>
      <c r="K278" s="268">
        <v>787184.88</v>
      </c>
      <c r="L278" s="268">
        <v>787184.88</v>
      </c>
      <c r="M278" s="269">
        <v>0</v>
      </c>
      <c r="N278" s="268">
        <v>242.88</v>
      </c>
      <c r="O278" s="268">
        <v>242.88</v>
      </c>
      <c r="P278" s="269">
        <v>0</v>
      </c>
      <c r="Q278" s="270">
        <v>242.88000000000466</v>
      </c>
      <c r="R278" s="270">
        <v>242.88000000000466</v>
      </c>
      <c r="S278" s="270">
        <v>0</v>
      </c>
      <c r="T278" s="268">
        <v>787427.76</v>
      </c>
      <c r="U278" s="268">
        <v>787427.76</v>
      </c>
      <c r="V278" s="269">
        <v>0</v>
      </c>
      <c r="W278" s="269" cm="1">
        <f t="array" ref="W278">IF(Z278=756,V278*INDEX('09.30.22 ERC'!$I$676:$I$679,MATCH($A$1,'09.30.22 ERC'!$D$676:$D$679,0),),V278)</f>
        <v>0</v>
      </c>
      <c r="X278" s="271">
        <f t="shared" si="8"/>
        <v>141299</v>
      </c>
      <c r="Y278" s="106" t="s">
        <v>476</v>
      </c>
      <c r="Z278" s="106">
        <v>151</v>
      </c>
      <c r="AA278" s="273" t="b">
        <f t="shared" si="9"/>
        <v>1</v>
      </c>
    </row>
    <row r="279" spans="1:27">
      <c r="A279" s="267" t="s">
        <v>3271</v>
      </c>
      <c r="B279" s="267" t="s">
        <v>3294</v>
      </c>
      <c r="C279" s="267" t="s">
        <v>3273</v>
      </c>
      <c r="D279" s="267" t="s">
        <v>3908</v>
      </c>
      <c r="E279" s="267" t="s">
        <v>3275</v>
      </c>
      <c r="F279" s="267" t="s">
        <v>3276</v>
      </c>
      <c r="G279" s="267" t="s">
        <v>3275</v>
      </c>
      <c r="H279" s="267" t="s">
        <v>3277</v>
      </c>
      <c r="I279" s="267" t="s">
        <v>3917</v>
      </c>
      <c r="J279" s="267" t="s">
        <v>3918</v>
      </c>
      <c r="K279" s="268">
        <v>2577703.7200000002</v>
      </c>
      <c r="L279" s="268">
        <v>2577703.7200000002</v>
      </c>
      <c r="M279" s="269">
        <v>0</v>
      </c>
      <c r="N279" s="268">
        <v>0</v>
      </c>
      <c r="O279" s="268">
        <v>0</v>
      </c>
      <c r="P279" s="269">
        <v>0</v>
      </c>
      <c r="Q279" s="270">
        <v>0</v>
      </c>
      <c r="R279" s="270">
        <v>0</v>
      </c>
      <c r="S279" s="270">
        <v>0</v>
      </c>
      <c r="T279" s="268">
        <v>2577703.7200000002</v>
      </c>
      <c r="U279" s="268">
        <v>2577703.7200000002</v>
      </c>
      <c r="V279" s="269">
        <v>0</v>
      </c>
      <c r="W279" s="269" cm="1">
        <f t="array" ref="W279">IF(Z279=756,V279*INDEX('09.30.22 ERC'!$I$676:$I$679,MATCH($A$1,'09.30.22 ERC'!$D$676:$D$679,0),),V279)</f>
        <v>0</v>
      </c>
      <c r="X279" s="271">
        <f t="shared" si="8"/>
        <v>141299</v>
      </c>
      <c r="Y279" s="106" t="s">
        <v>476</v>
      </c>
      <c r="Z279" s="106">
        <v>152</v>
      </c>
      <c r="AA279" s="273" t="b">
        <f t="shared" si="9"/>
        <v>1</v>
      </c>
    </row>
    <row r="280" spans="1:27">
      <c r="A280" s="267" t="s">
        <v>3271</v>
      </c>
      <c r="B280" s="267" t="s">
        <v>3388</v>
      </c>
      <c r="C280" s="267" t="s">
        <v>3389</v>
      </c>
      <c r="D280" s="267" t="s">
        <v>3919</v>
      </c>
      <c r="E280" s="267" t="s">
        <v>3275</v>
      </c>
      <c r="F280" s="267" t="s">
        <v>3276</v>
      </c>
      <c r="G280" s="267" t="s">
        <v>3275</v>
      </c>
      <c r="H280" s="267" t="s">
        <v>3277</v>
      </c>
      <c r="I280" s="267" t="s">
        <v>3920</v>
      </c>
      <c r="J280" s="267" t="s">
        <v>3921</v>
      </c>
      <c r="K280" s="268">
        <v>183658.25</v>
      </c>
      <c r="L280" s="268">
        <v>188236.23</v>
      </c>
      <c r="M280" s="269">
        <v>-4577.9800000000105</v>
      </c>
      <c r="N280" s="268">
        <v>13733.94</v>
      </c>
      <c r="O280" s="268">
        <v>13733.94</v>
      </c>
      <c r="P280" s="269">
        <v>0</v>
      </c>
      <c r="Q280" s="270">
        <v>68669.700000000012</v>
      </c>
      <c r="R280" s="270">
        <v>68669.699999999983</v>
      </c>
      <c r="S280" s="270">
        <v>2.9103830456733704E-11</v>
      </c>
      <c r="T280" s="268">
        <v>252327.95</v>
      </c>
      <c r="U280" s="268">
        <v>256905.93</v>
      </c>
      <c r="V280" s="269">
        <v>-4577.9799999999814</v>
      </c>
      <c r="W280" s="269" cm="1">
        <f t="array" ref="W280">IF(Z280=756,V280*INDEX('09.30.22 ERC'!$I$676:$I$679,MATCH($A$1,'09.30.22 ERC'!$D$676:$D$679,0),),V280)</f>
        <v>-4577.9799999999814</v>
      </c>
      <c r="X280" s="271">
        <f t="shared" si="8"/>
        <v>141303</v>
      </c>
      <c r="Y280" s="106" t="s">
        <v>476</v>
      </c>
      <c r="Z280" s="106">
        <v>756</v>
      </c>
      <c r="AA280" s="273" t="b">
        <f t="shared" si="9"/>
        <v>1</v>
      </c>
    </row>
    <row r="281" spans="1:27">
      <c r="A281" s="267" t="s">
        <v>3271</v>
      </c>
      <c r="B281" s="267" t="s">
        <v>3388</v>
      </c>
      <c r="C281" s="267" t="s">
        <v>3392</v>
      </c>
      <c r="D281" s="267" t="s">
        <v>3919</v>
      </c>
      <c r="E281" s="267" t="s">
        <v>3275</v>
      </c>
      <c r="F281" s="267" t="s">
        <v>3276</v>
      </c>
      <c r="G281" s="267" t="s">
        <v>3275</v>
      </c>
      <c r="H281" s="267" t="s">
        <v>3277</v>
      </c>
      <c r="I281" s="267" t="s">
        <v>3922</v>
      </c>
      <c r="J281" s="267" t="s">
        <v>3923</v>
      </c>
      <c r="K281" s="268">
        <v>9284.94</v>
      </c>
      <c r="L281" s="268">
        <v>4706.96</v>
      </c>
      <c r="M281" s="269">
        <v>4577.9800000000005</v>
      </c>
      <c r="N281" s="268">
        <v>0</v>
      </c>
      <c r="O281" s="268">
        <v>0</v>
      </c>
      <c r="P281" s="269">
        <v>0</v>
      </c>
      <c r="Q281" s="270">
        <v>0</v>
      </c>
      <c r="R281" s="270">
        <v>0</v>
      </c>
      <c r="S281" s="270">
        <v>0</v>
      </c>
      <c r="T281" s="268">
        <v>9284.94</v>
      </c>
      <c r="U281" s="268">
        <v>4706.96</v>
      </c>
      <c r="V281" s="269">
        <v>4577.9800000000005</v>
      </c>
      <c r="W281" s="269" cm="1">
        <f t="array" ref="W281">IF(Z281=756,V281*INDEX('09.30.22 ERC'!$I$676:$I$679,MATCH($A$1,'09.30.22 ERC'!$D$676:$D$679,0),),V281)</f>
        <v>4577.9800000000005</v>
      </c>
      <c r="X281" s="271">
        <f t="shared" si="8"/>
        <v>141303</v>
      </c>
      <c r="Y281" s="106" t="s">
        <v>476</v>
      </c>
      <c r="Z281" s="106">
        <v>756</v>
      </c>
      <c r="AA281" s="273" t="b">
        <f t="shared" si="9"/>
        <v>1</v>
      </c>
    </row>
    <row r="282" spans="1:27">
      <c r="A282" s="267" t="s">
        <v>3271</v>
      </c>
      <c r="B282" s="267" t="s">
        <v>3272</v>
      </c>
      <c r="C282" s="267" t="s">
        <v>3273</v>
      </c>
      <c r="D282" s="267" t="s">
        <v>3919</v>
      </c>
      <c r="E282" s="267" t="s">
        <v>3275</v>
      </c>
      <c r="F282" s="267" t="s">
        <v>3276</v>
      </c>
      <c r="G282" s="267" t="s">
        <v>3275</v>
      </c>
      <c r="H282" s="267" t="s">
        <v>3277</v>
      </c>
      <c r="I282" s="267" t="s">
        <v>3924</v>
      </c>
      <c r="J282" s="267" t="s">
        <v>3925</v>
      </c>
      <c r="K282" s="268">
        <v>26634.63</v>
      </c>
      <c r="L282" s="268">
        <v>13317.32</v>
      </c>
      <c r="M282" s="269">
        <v>13317.310000000001</v>
      </c>
      <c r="N282" s="268">
        <v>0</v>
      </c>
      <c r="O282" s="268">
        <v>0</v>
      </c>
      <c r="P282" s="269">
        <v>0</v>
      </c>
      <c r="Q282" s="270">
        <v>0</v>
      </c>
      <c r="R282" s="270">
        <v>0</v>
      </c>
      <c r="S282" s="270">
        <v>0</v>
      </c>
      <c r="T282" s="268">
        <v>26634.63</v>
      </c>
      <c r="U282" s="268">
        <v>13317.32</v>
      </c>
      <c r="V282" s="269">
        <v>13317.310000000001</v>
      </c>
      <c r="W282" s="269" cm="1">
        <f t="array" ref="W282">IF(Z282=756,V282*INDEX('09.30.22 ERC'!$I$676:$I$679,MATCH($A$1,'09.30.22 ERC'!$D$676:$D$679,0),),V282)</f>
        <v>13317.310000000001</v>
      </c>
      <c r="X282" s="271">
        <f t="shared" si="8"/>
        <v>141303</v>
      </c>
      <c r="Y282" s="106" t="s">
        <v>476</v>
      </c>
      <c r="Z282" s="106">
        <v>150</v>
      </c>
      <c r="AA282" s="273" t="b">
        <f t="shared" si="9"/>
        <v>1</v>
      </c>
    </row>
    <row r="283" spans="1:27">
      <c r="A283" s="267" t="s">
        <v>3271</v>
      </c>
      <c r="B283" s="267" t="s">
        <v>3272</v>
      </c>
      <c r="C283" s="267" t="s">
        <v>3402</v>
      </c>
      <c r="D283" s="267" t="s">
        <v>3919</v>
      </c>
      <c r="E283" s="267" t="s">
        <v>3275</v>
      </c>
      <c r="F283" s="267" t="s">
        <v>3276</v>
      </c>
      <c r="G283" s="267" t="s">
        <v>3275</v>
      </c>
      <c r="H283" s="267" t="s">
        <v>3277</v>
      </c>
      <c r="I283" s="267" t="s">
        <v>3926</v>
      </c>
      <c r="J283" s="267" t="s">
        <v>3927</v>
      </c>
      <c r="K283" s="268">
        <v>660891.86</v>
      </c>
      <c r="L283" s="268">
        <v>633606.71</v>
      </c>
      <c r="M283" s="269">
        <v>27285.150000000023</v>
      </c>
      <c r="N283" s="268">
        <v>81619.789999999994</v>
      </c>
      <c r="O283" s="268">
        <v>81636.56</v>
      </c>
      <c r="P283" s="269">
        <v>-16.770000000004075</v>
      </c>
      <c r="Q283" s="270">
        <v>407033.99000000011</v>
      </c>
      <c r="R283" s="270">
        <v>407366.85000000009</v>
      </c>
      <c r="S283" s="270">
        <v>-332.85999999998603</v>
      </c>
      <c r="T283" s="268">
        <v>1067925.8500000001</v>
      </c>
      <c r="U283" s="268">
        <v>1040973.56</v>
      </c>
      <c r="V283" s="269">
        <v>26952.290000000037</v>
      </c>
      <c r="W283" s="269" cm="1">
        <f t="array" ref="W283">IF(Z283=756,V283*INDEX('09.30.22 ERC'!$I$676:$I$679,MATCH($A$1,'09.30.22 ERC'!$D$676:$D$679,0),),V283)</f>
        <v>26952.290000000037</v>
      </c>
      <c r="X283" s="271">
        <f t="shared" si="8"/>
        <v>141303</v>
      </c>
      <c r="Y283" s="106" t="s">
        <v>476</v>
      </c>
      <c r="Z283" s="106">
        <v>150</v>
      </c>
      <c r="AA283" s="273" t="b">
        <f t="shared" si="9"/>
        <v>1</v>
      </c>
    </row>
    <row r="284" spans="1:27">
      <c r="A284" s="267" t="s">
        <v>3271</v>
      </c>
      <c r="B284" s="267" t="s">
        <v>3280</v>
      </c>
      <c r="C284" s="267" t="s">
        <v>3281</v>
      </c>
      <c r="D284" s="267" t="s">
        <v>3919</v>
      </c>
      <c r="E284" s="267" t="s">
        <v>3275</v>
      </c>
      <c r="F284" s="267" t="s">
        <v>3276</v>
      </c>
      <c r="G284" s="267" t="s">
        <v>3275</v>
      </c>
      <c r="H284" s="267" t="s">
        <v>3277</v>
      </c>
      <c r="I284" s="267" t="s">
        <v>3928</v>
      </c>
      <c r="J284" s="267" t="s">
        <v>3929</v>
      </c>
      <c r="K284" s="268">
        <v>1316.61</v>
      </c>
      <c r="L284" s="268">
        <v>658.31</v>
      </c>
      <c r="M284" s="269">
        <v>658.3</v>
      </c>
      <c r="N284" s="268">
        <v>0</v>
      </c>
      <c r="O284" s="268">
        <v>0</v>
      </c>
      <c r="P284" s="269">
        <v>0</v>
      </c>
      <c r="Q284" s="270">
        <v>0</v>
      </c>
      <c r="R284" s="270">
        <v>0</v>
      </c>
      <c r="S284" s="270">
        <v>0</v>
      </c>
      <c r="T284" s="268">
        <v>1316.61</v>
      </c>
      <c r="U284" s="268">
        <v>658.31</v>
      </c>
      <c r="V284" s="269">
        <v>658.3</v>
      </c>
      <c r="W284" s="269" cm="1">
        <f t="array" ref="W284">IF(Z284=756,V284*INDEX('09.30.22 ERC'!$I$676:$I$679,MATCH($A$1,'09.30.22 ERC'!$D$676:$D$679,0),),V284)</f>
        <v>658.3</v>
      </c>
      <c r="X284" s="271">
        <f t="shared" si="8"/>
        <v>141303</v>
      </c>
      <c r="Y284" s="106" t="s">
        <v>476</v>
      </c>
      <c r="Z284" s="106">
        <v>150</v>
      </c>
      <c r="AA284" s="273" t="b">
        <f t="shared" si="9"/>
        <v>1</v>
      </c>
    </row>
    <row r="285" spans="1:27">
      <c r="A285" s="267" t="s">
        <v>3271</v>
      </c>
      <c r="B285" s="267" t="s">
        <v>3280</v>
      </c>
      <c r="C285" s="267" t="s">
        <v>3430</v>
      </c>
      <c r="D285" s="267" t="s">
        <v>3919</v>
      </c>
      <c r="E285" s="267" t="s">
        <v>3275</v>
      </c>
      <c r="F285" s="267" t="s">
        <v>3276</v>
      </c>
      <c r="G285" s="267" t="s">
        <v>3275</v>
      </c>
      <c r="H285" s="267" t="s">
        <v>3277</v>
      </c>
      <c r="I285" s="267" t="s">
        <v>3930</v>
      </c>
      <c r="J285" s="267" t="s">
        <v>3931</v>
      </c>
      <c r="K285" s="268">
        <v>652439.21</v>
      </c>
      <c r="L285" s="268">
        <v>625502.43000000005</v>
      </c>
      <c r="M285" s="269">
        <v>26936.779999999912</v>
      </c>
      <c r="N285" s="268">
        <v>80729.59</v>
      </c>
      <c r="O285" s="268">
        <v>80737.77</v>
      </c>
      <c r="P285" s="269">
        <v>-8.180000000007567</v>
      </c>
      <c r="Q285" s="270">
        <v>402444.67999999993</v>
      </c>
      <c r="R285" s="270">
        <v>402723.13</v>
      </c>
      <c r="S285" s="270">
        <v>-278.45000000006985</v>
      </c>
      <c r="T285" s="268">
        <v>1054883.8899999999</v>
      </c>
      <c r="U285" s="268">
        <v>1028225.56</v>
      </c>
      <c r="V285" s="269">
        <v>26658.329999999842</v>
      </c>
      <c r="W285" s="269" cm="1">
        <f t="array" ref="W285">IF(Z285=756,V285*INDEX('09.30.22 ERC'!$I$676:$I$679,MATCH($A$1,'09.30.22 ERC'!$D$676:$D$679,0),),V285)</f>
        <v>26658.329999999842</v>
      </c>
      <c r="X285" s="271">
        <f t="shared" si="8"/>
        <v>141303</v>
      </c>
      <c r="Y285" s="106" t="s">
        <v>476</v>
      </c>
      <c r="Z285" s="106">
        <v>150</v>
      </c>
      <c r="AA285" s="273" t="b">
        <f t="shared" si="9"/>
        <v>1</v>
      </c>
    </row>
    <row r="286" spans="1:27">
      <c r="A286" s="267" t="s">
        <v>3271</v>
      </c>
      <c r="B286" s="267" t="s">
        <v>3284</v>
      </c>
      <c r="C286" s="267" t="s">
        <v>3402</v>
      </c>
      <c r="D286" s="267" t="s">
        <v>3919</v>
      </c>
      <c r="E286" s="267" t="s">
        <v>3275</v>
      </c>
      <c r="F286" s="267" t="s">
        <v>3276</v>
      </c>
      <c r="G286" s="267" t="s">
        <v>3275</v>
      </c>
      <c r="H286" s="267" t="s">
        <v>3277</v>
      </c>
      <c r="I286" s="267" t="s">
        <v>3932</v>
      </c>
      <c r="J286" s="267" t="s">
        <v>3933</v>
      </c>
      <c r="K286" s="268">
        <v>46926.25</v>
      </c>
      <c r="L286" s="268">
        <v>44777.38</v>
      </c>
      <c r="M286" s="269">
        <v>2148.8700000000026</v>
      </c>
      <c r="N286" s="268">
        <v>6936.06</v>
      </c>
      <c r="O286" s="268">
        <v>6952.61</v>
      </c>
      <c r="P286" s="269">
        <v>-16.549999999999272</v>
      </c>
      <c r="Q286" s="270">
        <v>33579.72</v>
      </c>
      <c r="R286" s="270">
        <v>33438.19000000001</v>
      </c>
      <c r="S286" s="270">
        <v>141.52999999999156</v>
      </c>
      <c r="T286" s="268">
        <v>80505.97</v>
      </c>
      <c r="U286" s="268">
        <v>78215.570000000007</v>
      </c>
      <c r="V286" s="269">
        <v>2290.3999999999942</v>
      </c>
      <c r="W286" s="269" cm="1">
        <f t="array" ref="W286">IF(Z286=756,V286*INDEX('09.30.22 ERC'!$I$676:$I$679,MATCH($A$1,'09.30.22 ERC'!$D$676:$D$679,0),),V286)</f>
        <v>2290.3999999999942</v>
      </c>
      <c r="X286" s="271">
        <f t="shared" si="8"/>
        <v>141303</v>
      </c>
      <c r="Y286" s="106" t="s">
        <v>476</v>
      </c>
      <c r="Z286" s="106">
        <v>151</v>
      </c>
      <c r="AA286" s="273" t="b">
        <f t="shared" si="9"/>
        <v>1</v>
      </c>
    </row>
    <row r="287" spans="1:27">
      <c r="A287" s="267" t="s">
        <v>3271</v>
      </c>
      <c r="B287" s="267" t="s">
        <v>3287</v>
      </c>
      <c r="C287" s="267" t="s">
        <v>3430</v>
      </c>
      <c r="D287" s="267" t="s">
        <v>3919</v>
      </c>
      <c r="E287" s="267" t="s">
        <v>3275</v>
      </c>
      <c r="F287" s="267" t="s">
        <v>3276</v>
      </c>
      <c r="G287" s="267" t="s">
        <v>3275</v>
      </c>
      <c r="H287" s="267" t="s">
        <v>3277</v>
      </c>
      <c r="I287" s="267" t="s">
        <v>3934</v>
      </c>
      <c r="J287" s="267" t="s">
        <v>3935</v>
      </c>
      <c r="K287" s="268">
        <v>56328.31</v>
      </c>
      <c r="L287" s="268">
        <v>53565.97</v>
      </c>
      <c r="M287" s="269">
        <v>2762.3399999999965</v>
      </c>
      <c r="N287" s="268">
        <v>8894.49</v>
      </c>
      <c r="O287" s="268">
        <v>8904.74</v>
      </c>
      <c r="P287" s="269">
        <v>-10.25</v>
      </c>
      <c r="Q287" s="270">
        <v>40107.770000000004</v>
      </c>
      <c r="R287" s="270">
        <v>39933</v>
      </c>
      <c r="S287" s="270">
        <v>174.77000000000407</v>
      </c>
      <c r="T287" s="268">
        <v>96436.08</v>
      </c>
      <c r="U287" s="268">
        <v>93498.97</v>
      </c>
      <c r="V287" s="269">
        <v>2937.1100000000006</v>
      </c>
      <c r="W287" s="269" cm="1">
        <f t="array" ref="W287">IF(Z287=756,V287*INDEX('09.30.22 ERC'!$I$676:$I$679,MATCH($A$1,'09.30.22 ERC'!$D$676:$D$679,0),),V287)</f>
        <v>2937.1100000000006</v>
      </c>
      <c r="X287" s="271">
        <f t="shared" si="8"/>
        <v>141303</v>
      </c>
      <c r="Y287" s="106" t="s">
        <v>476</v>
      </c>
      <c r="Z287" s="106">
        <v>151</v>
      </c>
      <c r="AA287" s="273" t="b">
        <f t="shared" si="9"/>
        <v>1</v>
      </c>
    </row>
    <row r="288" spans="1:27">
      <c r="A288" s="267" t="s">
        <v>3271</v>
      </c>
      <c r="B288" s="267" t="s">
        <v>3294</v>
      </c>
      <c r="C288" s="267" t="s">
        <v>3402</v>
      </c>
      <c r="D288" s="267" t="s">
        <v>3919</v>
      </c>
      <c r="E288" s="267" t="s">
        <v>3275</v>
      </c>
      <c r="F288" s="267" t="s">
        <v>3276</v>
      </c>
      <c r="G288" s="267" t="s">
        <v>3275</v>
      </c>
      <c r="H288" s="267" t="s">
        <v>3277</v>
      </c>
      <c r="I288" s="267" t="s">
        <v>3936</v>
      </c>
      <c r="J288" s="267" t="s">
        <v>3937</v>
      </c>
      <c r="K288" s="268">
        <v>624098.9</v>
      </c>
      <c r="L288" s="268">
        <v>608438.31999999995</v>
      </c>
      <c r="M288" s="269">
        <v>15660.580000000075</v>
      </c>
      <c r="N288" s="268">
        <v>47056.63</v>
      </c>
      <c r="O288" s="268">
        <v>47079.75</v>
      </c>
      <c r="P288" s="269">
        <v>-23.120000000002619</v>
      </c>
      <c r="Q288" s="270">
        <v>234462.83999999997</v>
      </c>
      <c r="R288" s="270">
        <v>234584.49000000011</v>
      </c>
      <c r="S288" s="270">
        <v>-121.6500000001397</v>
      </c>
      <c r="T288" s="268">
        <v>858561.74</v>
      </c>
      <c r="U288" s="268">
        <v>843022.81</v>
      </c>
      <c r="V288" s="269">
        <v>15538.929999999935</v>
      </c>
      <c r="W288" s="269" cm="1">
        <f t="array" ref="W288">IF(Z288=756,V288*INDEX('09.30.22 ERC'!$I$676:$I$679,MATCH($A$1,'09.30.22 ERC'!$D$676:$D$679,0),),V288)</f>
        <v>15538.929999999935</v>
      </c>
      <c r="X288" s="271">
        <f t="shared" si="8"/>
        <v>141303</v>
      </c>
      <c r="Y288" s="106" t="s">
        <v>476</v>
      </c>
      <c r="Z288" s="106">
        <v>152</v>
      </c>
      <c r="AA288" s="273" t="b">
        <f t="shared" si="9"/>
        <v>1</v>
      </c>
    </row>
    <row r="289" spans="1:27">
      <c r="A289" s="267" t="s">
        <v>3271</v>
      </c>
      <c r="B289" s="267" t="s">
        <v>3300</v>
      </c>
      <c r="C289" s="267" t="s">
        <v>3405</v>
      </c>
      <c r="D289" s="267" t="s">
        <v>3919</v>
      </c>
      <c r="E289" s="267" t="s">
        <v>3275</v>
      </c>
      <c r="F289" s="267" t="s">
        <v>3276</v>
      </c>
      <c r="G289" s="267" t="s">
        <v>3275</v>
      </c>
      <c r="H289" s="267" t="s">
        <v>3277</v>
      </c>
      <c r="I289" s="267" t="s">
        <v>3938</v>
      </c>
      <c r="J289" s="267" t="s">
        <v>3939</v>
      </c>
      <c r="K289" s="268">
        <v>854349.66</v>
      </c>
      <c r="L289" s="268">
        <v>854349.66</v>
      </c>
      <c r="M289" s="269">
        <v>0</v>
      </c>
      <c r="N289" s="268">
        <v>0</v>
      </c>
      <c r="O289" s="268">
        <v>0</v>
      </c>
      <c r="P289" s="269">
        <v>0</v>
      </c>
      <c r="Q289" s="270">
        <v>0</v>
      </c>
      <c r="R289" s="270">
        <v>0</v>
      </c>
      <c r="S289" s="270">
        <v>0</v>
      </c>
      <c r="T289" s="268">
        <v>854349.66</v>
      </c>
      <c r="U289" s="268">
        <v>854349.66</v>
      </c>
      <c r="V289" s="269">
        <v>0</v>
      </c>
      <c r="W289" s="269" cm="1">
        <f t="array" ref="W289">IF(Z289=756,V289*INDEX('09.30.22 ERC'!$I$676:$I$679,MATCH($A$1,'09.30.22 ERC'!$D$676:$D$679,0),),V289)</f>
        <v>0</v>
      </c>
      <c r="X289" s="271">
        <f t="shared" si="8"/>
        <v>141303</v>
      </c>
      <c r="Y289" s="106" t="s">
        <v>476</v>
      </c>
      <c r="Z289" s="106">
        <v>150</v>
      </c>
      <c r="AA289" s="273" t="b">
        <f t="shared" si="9"/>
        <v>1</v>
      </c>
    </row>
    <row r="290" spans="1:27">
      <c r="A290" s="267" t="s">
        <v>3271</v>
      </c>
      <c r="B290" s="267" t="s">
        <v>3300</v>
      </c>
      <c r="C290" s="267" t="s">
        <v>3301</v>
      </c>
      <c r="D290" s="267" t="s">
        <v>3919</v>
      </c>
      <c r="E290" s="267" t="s">
        <v>3275</v>
      </c>
      <c r="F290" s="267" t="s">
        <v>3276</v>
      </c>
      <c r="G290" s="267" t="s">
        <v>3275</v>
      </c>
      <c r="H290" s="267" t="s">
        <v>3277</v>
      </c>
      <c r="I290" s="267" t="s">
        <v>3940</v>
      </c>
      <c r="J290" s="267" t="s">
        <v>3941</v>
      </c>
      <c r="K290" s="268">
        <v>26218.87</v>
      </c>
      <c r="L290" s="268">
        <v>26218.87</v>
      </c>
      <c r="M290" s="269">
        <v>0</v>
      </c>
      <c r="N290" s="268">
        <v>0</v>
      </c>
      <c r="O290" s="268">
        <v>0</v>
      </c>
      <c r="P290" s="269">
        <v>0</v>
      </c>
      <c r="Q290" s="270">
        <v>0</v>
      </c>
      <c r="R290" s="270">
        <v>0</v>
      </c>
      <c r="S290" s="270">
        <v>0</v>
      </c>
      <c r="T290" s="268">
        <v>26218.87</v>
      </c>
      <c r="U290" s="268">
        <v>26218.87</v>
      </c>
      <c r="V290" s="269">
        <v>0</v>
      </c>
      <c r="W290" s="269" cm="1">
        <f t="array" ref="W290">IF(Z290=756,V290*INDEX('09.30.22 ERC'!$I$676:$I$679,MATCH($A$1,'09.30.22 ERC'!$D$676:$D$679,0),),V290)</f>
        <v>0</v>
      </c>
      <c r="X290" s="271">
        <f t="shared" si="8"/>
        <v>141303</v>
      </c>
      <c r="Y290" s="106" t="s">
        <v>476</v>
      </c>
      <c r="Z290" s="106">
        <v>150</v>
      </c>
      <c r="AA290" s="273" t="b">
        <f t="shared" si="9"/>
        <v>1</v>
      </c>
    </row>
    <row r="291" spans="1:27">
      <c r="A291" s="267" t="s">
        <v>3271</v>
      </c>
      <c r="B291" s="267" t="s">
        <v>3304</v>
      </c>
      <c r="C291" s="267" t="s">
        <v>3405</v>
      </c>
      <c r="D291" s="267" t="s">
        <v>3919</v>
      </c>
      <c r="E291" s="267" t="s">
        <v>3275</v>
      </c>
      <c r="F291" s="267" t="s">
        <v>3276</v>
      </c>
      <c r="G291" s="267" t="s">
        <v>3275</v>
      </c>
      <c r="H291" s="267" t="s">
        <v>3277</v>
      </c>
      <c r="I291" s="267" t="s">
        <v>3942</v>
      </c>
      <c r="J291" s="267" t="s">
        <v>3943</v>
      </c>
      <c r="K291" s="268">
        <v>56886.02</v>
      </c>
      <c r="L291" s="268">
        <v>56886.02</v>
      </c>
      <c r="M291" s="269">
        <v>0</v>
      </c>
      <c r="N291" s="268">
        <v>0</v>
      </c>
      <c r="O291" s="268">
        <v>0</v>
      </c>
      <c r="P291" s="269">
        <v>0</v>
      </c>
      <c r="Q291" s="270">
        <v>0</v>
      </c>
      <c r="R291" s="270">
        <v>0</v>
      </c>
      <c r="S291" s="270">
        <v>0</v>
      </c>
      <c r="T291" s="268">
        <v>56886.02</v>
      </c>
      <c r="U291" s="268">
        <v>56886.02</v>
      </c>
      <c r="V291" s="269">
        <v>0</v>
      </c>
      <c r="W291" s="269" cm="1">
        <f t="array" ref="W291">IF(Z291=756,V291*INDEX('09.30.22 ERC'!$I$676:$I$679,MATCH($A$1,'09.30.22 ERC'!$D$676:$D$679,0),),V291)</f>
        <v>0</v>
      </c>
      <c r="X291" s="271">
        <f t="shared" si="8"/>
        <v>141303</v>
      </c>
      <c r="Y291" s="106" t="s">
        <v>476</v>
      </c>
      <c r="Z291" s="106">
        <v>151</v>
      </c>
      <c r="AA291" s="273" t="b">
        <f t="shared" si="9"/>
        <v>1</v>
      </c>
    </row>
    <row r="292" spans="1:27">
      <c r="A292" s="267" t="s">
        <v>3271</v>
      </c>
      <c r="B292" s="267" t="s">
        <v>3272</v>
      </c>
      <c r="C292" s="267" t="s">
        <v>3402</v>
      </c>
      <c r="D292" s="267" t="s">
        <v>3944</v>
      </c>
      <c r="E292" s="267" t="s">
        <v>3275</v>
      </c>
      <c r="F292" s="267" t="s">
        <v>3276</v>
      </c>
      <c r="G292" s="267" t="s">
        <v>3275</v>
      </c>
      <c r="H292" s="267" t="s">
        <v>3277</v>
      </c>
      <c r="I292" s="267" t="s">
        <v>3945</v>
      </c>
      <c r="J292" s="267" t="s">
        <v>3946</v>
      </c>
      <c r="K292" s="268">
        <v>0</v>
      </c>
      <c r="L292" s="268">
        <v>0</v>
      </c>
      <c r="M292" s="269">
        <v>0</v>
      </c>
      <c r="N292" s="268">
        <v>44.9</v>
      </c>
      <c r="O292" s="268">
        <v>44.91</v>
      </c>
      <c r="P292" s="269">
        <v>-9.9999999999980105E-3</v>
      </c>
      <c r="Q292" s="270">
        <v>119.37</v>
      </c>
      <c r="R292" s="270">
        <v>104.55</v>
      </c>
      <c r="S292" s="270">
        <v>14.820000000000007</v>
      </c>
      <c r="T292" s="268">
        <v>119.37</v>
      </c>
      <c r="U292" s="268">
        <v>104.55</v>
      </c>
      <c r="V292" s="269">
        <v>14.820000000000007</v>
      </c>
      <c r="W292" s="269" cm="1">
        <f t="array" ref="W292">IF(Z292=756,V292*INDEX('09.30.22 ERC'!$I$676:$I$679,MATCH($A$1,'09.30.22 ERC'!$D$676:$D$679,0),),V292)</f>
        <v>14.820000000000007</v>
      </c>
      <c r="X292" s="271">
        <f t="shared" si="8"/>
        <v>141304</v>
      </c>
      <c r="Y292" s="272" t="s">
        <v>476</v>
      </c>
      <c r="Z292" s="106">
        <v>150</v>
      </c>
      <c r="AA292" s="273" t="b">
        <f t="shared" si="9"/>
        <v>1</v>
      </c>
    </row>
    <row r="293" spans="1:27">
      <c r="A293" s="267" t="s">
        <v>3271</v>
      </c>
      <c r="B293" s="267" t="s">
        <v>3280</v>
      </c>
      <c r="C293" s="267" t="s">
        <v>3430</v>
      </c>
      <c r="D293" s="267" t="s">
        <v>3944</v>
      </c>
      <c r="E293" s="267" t="s">
        <v>3275</v>
      </c>
      <c r="F293" s="267" t="s">
        <v>3276</v>
      </c>
      <c r="G293" s="267" t="s">
        <v>3275</v>
      </c>
      <c r="H293" s="267" t="s">
        <v>3277</v>
      </c>
      <c r="I293" s="267" t="s">
        <v>3947</v>
      </c>
      <c r="J293" s="267" t="s">
        <v>3948</v>
      </c>
      <c r="K293" s="268">
        <v>0</v>
      </c>
      <c r="L293" s="268">
        <v>0</v>
      </c>
      <c r="M293" s="269">
        <v>0</v>
      </c>
      <c r="N293" s="268">
        <v>44.42</v>
      </c>
      <c r="O293" s="268">
        <v>44.42</v>
      </c>
      <c r="P293" s="269">
        <v>0</v>
      </c>
      <c r="Q293" s="270">
        <v>118.05</v>
      </c>
      <c r="R293" s="270">
        <v>103.39</v>
      </c>
      <c r="S293" s="270">
        <v>14.659999999999997</v>
      </c>
      <c r="T293" s="268">
        <v>118.05</v>
      </c>
      <c r="U293" s="268">
        <v>103.39</v>
      </c>
      <c r="V293" s="269">
        <v>14.659999999999997</v>
      </c>
      <c r="W293" s="269" cm="1">
        <f t="array" ref="W293">IF(Z293=756,V293*INDEX('09.30.22 ERC'!$I$676:$I$679,MATCH($A$1,'09.30.22 ERC'!$D$676:$D$679,0),),V293)</f>
        <v>14.659999999999997</v>
      </c>
      <c r="X293" s="271">
        <f t="shared" si="8"/>
        <v>141304</v>
      </c>
      <c r="Y293" s="272" t="s">
        <v>476</v>
      </c>
      <c r="Z293" s="106">
        <v>150</v>
      </c>
      <c r="AA293" s="273" t="b">
        <f t="shared" si="9"/>
        <v>1</v>
      </c>
    </row>
    <row r="294" spans="1:27">
      <c r="A294" s="267" t="s">
        <v>3271</v>
      </c>
      <c r="B294" s="267" t="s">
        <v>3284</v>
      </c>
      <c r="C294" s="267" t="s">
        <v>3402</v>
      </c>
      <c r="D294" s="267" t="s">
        <v>3944</v>
      </c>
      <c r="E294" s="267" t="s">
        <v>3275</v>
      </c>
      <c r="F294" s="267" t="s">
        <v>3276</v>
      </c>
      <c r="G294" s="267" t="s">
        <v>3275</v>
      </c>
      <c r="H294" s="267" t="s">
        <v>3277</v>
      </c>
      <c r="I294" s="267" t="s">
        <v>3949</v>
      </c>
      <c r="J294" s="267" t="s">
        <v>3950</v>
      </c>
      <c r="K294" s="268">
        <v>0</v>
      </c>
      <c r="L294" s="268">
        <v>0</v>
      </c>
      <c r="M294" s="269">
        <v>0</v>
      </c>
      <c r="N294" s="268">
        <v>3.82</v>
      </c>
      <c r="O294" s="268">
        <v>3.83</v>
      </c>
      <c r="P294" s="269">
        <v>-1.0000000000000231E-2</v>
      </c>
      <c r="Q294" s="270">
        <v>10.050000000000001</v>
      </c>
      <c r="R294" s="270">
        <v>8.7899999999999991</v>
      </c>
      <c r="S294" s="270">
        <v>1.2600000000000016</v>
      </c>
      <c r="T294" s="268">
        <v>10.050000000000001</v>
      </c>
      <c r="U294" s="268">
        <v>8.7899999999999991</v>
      </c>
      <c r="V294" s="269">
        <v>1.2600000000000016</v>
      </c>
      <c r="W294" s="269" cm="1">
        <f t="array" ref="W294">IF(Z294=756,V294*INDEX('09.30.22 ERC'!$I$676:$I$679,MATCH($A$1,'09.30.22 ERC'!$D$676:$D$679,0),),V294)</f>
        <v>1.2600000000000016</v>
      </c>
      <c r="X294" s="271">
        <f t="shared" si="8"/>
        <v>141304</v>
      </c>
      <c r="Y294" s="272" t="s">
        <v>476</v>
      </c>
      <c r="Z294" s="106">
        <v>151</v>
      </c>
      <c r="AA294" s="273" t="b">
        <f t="shared" si="9"/>
        <v>1</v>
      </c>
    </row>
    <row r="295" spans="1:27">
      <c r="A295" s="267" t="s">
        <v>3271</v>
      </c>
      <c r="B295" s="267" t="s">
        <v>3287</v>
      </c>
      <c r="C295" s="267" t="s">
        <v>3430</v>
      </c>
      <c r="D295" s="267" t="s">
        <v>3944</v>
      </c>
      <c r="E295" s="267" t="s">
        <v>3275</v>
      </c>
      <c r="F295" s="267" t="s">
        <v>3276</v>
      </c>
      <c r="G295" s="267" t="s">
        <v>3275</v>
      </c>
      <c r="H295" s="267" t="s">
        <v>3277</v>
      </c>
      <c r="I295" s="267" t="s">
        <v>3951</v>
      </c>
      <c r="J295" s="267" t="s">
        <v>3952</v>
      </c>
      <c r="K295" s="268">
        <v>0</v>
      </c>
      <c r="L295" s="268">
        <v>0</v>
      </c>
      <c r="M295" s="269">
        <v>0</v>
      </c>
      <c r="N295" s="268">
        <v>4.9000000000000004</v>
      </c>
      <c r="O295" s="268">
        <v>4.9000000000000004</v>
      </c>
      <c r="P295" s="269">
        <v>0</v>
      </c>
      <c r="Q295" s="270">
        <v>12.87</v>
      </c>
      <c r="R295" s="270">
        <v>11.25</v>
      </c>
      <c r="S295" s="270">
        <v>1.6199999999999992</v>
      </c>
      <c r="T295" s="268">
        <v>12.87</v>
      </c>
      <c r="U295" s="268">
        <v>11.25</v>
      </c>
      <c r="V295" s="269">
        <v>1.6199999999999992</v>
      </c>
      <c r="W295" s="269" cm="1">
        <f t="array" ref="W295">IF(Z295=756,V295*INDEX('09.30.22 ERC'!$I$676:$I$679,MATCH($A$1,'09.30.22 ERC'!$D$676:$D$679,0),),V295)</f>
        <v>1.6199999999999992</v>
      </c>
      <c r="X295" s="271">
        <f t="shared" si="8"/>
        <v>141304</v>
      </c>
      <c r="Y295" s="272" t="s">
        <v>476</v>
      </c>
      <c r="Z295" s="106">
        <v>151</v>
      </c>
      <c r="AA295" s="273" t="b">
        <f t="shared" si="9"/>
        <v>1</v>
      </c>
    </row>
    <row r="296" spans="1:27">
      <c r="A296" s="267" t="s">
        <v>3271</v>
      </c>
      <c r="B296" s="267" t="s">
        <v>3294</v>
      </c>
      <c r="C296" s="267" t="s">
        <v>3402</v>
      </c>
      <c r="D296" s="267" t="s">
        <v>3944</v>
      </c>
      <c r="E296" s="267" t="s">
        <v>3275</v>
      </c>
      <c r="F296" s="267" t="s">
        <v>3276</v>
      </c>
      <c r="G296" s="267" t="s">
        <v>3275</v>
      </c>
      <c r="H296" s="267" t="s">
        <v>3277</v>
      </c>
      <c r="I296" s="267" t="s">
        <v>3953</v>
      </c>
      <c r="J296" s="267" t="s">
        <v>3954</v>
      </c>
      <c r="K296" s="268">
        <v>0</v>
      </c>
      <c r="L296" s="268">
        <v>0</v>
      </c>
      <c r="M296" s="269">
        <v>0</v>
      </c>
      <c r="N296" s="268">
        <v>25.88</v>
      </c>
      <c r="O296" s="268">
        <v>25.9</v>
      </c>
      <c r="P296" s="269">
        <v>-1.9999999999999574E-2</v>
      </c>
      <c r="Q296" s="270">
        <v>68.81</v>
      </c>
      <c r="R296" s="270">
        <v>60.27</v>
      </c>
      <c r="S296" s="270">
        <v>8.5399999999999991</v>
      </c>
      <c r="T296" s="268">
        <v>68.81</v>
      </c>
      <c r="U296" s="268">
        <v>60.27</v>
      </c>
      <c r="V296" s="269">
        <v>8.5399999999999991</v>
      </c>
      <c r="W296" s="269" cm="1">
        <f t="array" ref="W296">IF(Z296=756,V296*INDEX('09.30.22 ERC'!$I$676:$I$679,MATCH($A$1,'09.30.22 ERC'!$D$676:$D$679,0),),V296)</f>
        <v>8.5399999999999991</v>
      </c>
      <c r="X296" s="271">
        <f t="shared" si="8"/>
        <v>141304</v>
      </c>
      <c r="Y296" s="272" t="s">
        <v>476</v>
      </c>
      <c r="Z296" s="106">
        <v>152</v>
      </c>
      <c r="AA296" s="273" t="b">
        <f t="shared" si="9"/>
        <v>1</v>
      </c>
    </row>
    <row r="297" spans="1:27">
      <c r="A297" s="267" t="s">
        <v>3271</v>
      </c>
      <c r="B297" s="267" t="s">
        <v>3272</v>
      </c>
      <c r="C297" s="267" t="s">
        <v>3402</v>
      </c>
      <c r="D297" s="267" t="s">
        <v>3955</v>
      </c>
      <c r="E297" s="267" t="s">
        <v>3275</v>
      </c>
      <c r="F297" s="267" t="s">
        <v>3276</v>
      </c>
      <c r="G297" s="267" t="s">
        <v>3275</v>
      </c>
      <c r="H297" s="267" t="s">
        <v>3277</v>
      </c>
      <c r="I297" s="267" t="s">
        <v>3956</v>
      </c>
      <c r="J297" s="267" t="s">
        <v>3957</v>
      </c>
      <c r="K297" s="268">
        <v>166.93</v>
      </c>
      <c r="L297" s="268">
        <v>146.09</v>
      </c>
      <c r="M297" s="269">
        <v>20.840000000000003</v>
      </c>
      <c r="N297" s="268">
        <v>62</v>
      </c>
      <c r="O297" s="268">
        <v>62.01</v>
      </c>
      <c r="P297" s="269">
        <v>-9.9999999999980105E-3</v>
      </c>
      <c r="Q297" s="270">
        <v>310.08999999999997</v>
      </c>
      <c r="R297" s="270">
        <v>310.47000000000003</v>
      </c>
      <c r="S297" s="270">
        <v>-0.3800000000000523</v>
      </c>
      <c r="T297" s="268">
        <v>477.02</v>
      </c>
      <c r="U297" s="268">
        <v>456.56</v>
      </c>
      <c r="V297" s="269">
        <v>20.45999999999998</v>
      </c>
      <c r="W297" s="269" cm="1">
        <f t="array" ref="W297">IF(Z297=756,V297*INDEX('09.30.22 ERC'!$I$676:$I$679,MATCH($A$1,'09.30.22 ERC'!$D$676:$D$679,0),),V297)</f>
        <v>20.45999999999998</v>
      </c>
      <c r="X297" s="271">
        <f t="shared" si="8"/>
        <v>141305</v>
      </c>
      <c r="Y297" s="106" t="s">
        <v>476</v>
      </c>
      <c r="Z297" s="106">
        <v>150</v>
      </c>
      <c r="AA297" s="273" t="b">
        <f t="shared" si="9"/>
        <v>1</v>
      </c>
    </row>
    <row r="298" spans="1:27">
      <c r="A298" s="267" t="s">
        <v>3271</v>
      </c>
      <c r="B298" s="267" t="s">
        <v>3280</v>
      </c>
      <c r="C298" s="267" t="s">
        <v>3281</v>
      </c>
      <c r="D298" s="267" t="s">
        <v>3955</v>
      </c>
      <c r="E298" s="267" t="s">
        <v>3275</v>
      </c>
      <c r="F298" s="267" t="s">
        <v>3276</v>
      </c>
      <c r="G298" s="267" t="s">
        <v>3275</v>
      </c>
      <c r="H298" s="267" t="s">
        <v>3277</v>
      </c>
      <c r="I298" s="267" t="s">
        <v>3958</v>
      </c>
      <c r="J298" s="267" t="s">
        <v>3959</v>
      </c>
      <c r="K298" s="268">
        <v>500.01</v>
      </c>
      <c r="L298" s="268">
        <v>250.01</v>
      </c>
      <c r="M298" s="269">
        <v>250</v>
      </c>
      <c r="N298" s="268">
        <v>0</v>
      </c>
      <c r="O298" s="268">
        <v>0</v>
      </c>
      <c r="P298" s="269">
        <v>0</v>
      </c>
      <c r="Q298" s="270">
        <v>0</v>
      </c>
      <c r="R298" s="270">
        <v>0</v>
      </c>
      <c r="S298" s="270">
        <v>0</v>
      </c>
      <c r="T298" s="268">
        <v>500.01</v>
      </c>
      <c r="U298" s="268">
        <v>250.01</v>
      </c>
      <c r="V298" s="269">
        <v>250</v>
      </c>
      <c r="W298" s="269" cm="1">
        <f t="array" ref="W298">IF(Z298=756,V298*INDEX('09.30.22 ERC'!$I$676:$I$679,MATCH($A$1,'09.30.22 ERC'!$D$676:$D$679,0),),V298)</f>
        <v>250</v>
      </c>
      <c r="X298" s="271">
        <f t="shared" si="8"/>
        <v>141305</v>
      </c>
      <c r="Y298" s="106" t="s">
        <v>476</v>
      </c>
      <c r="Z298" s="106">
        <v>150</v>
      </c>
      <c r="AA298" s="273" t="b">
        <f t="shared" si="9"/>
        <v>1</v>
      </c>
    </row>
    <row r="299" spans="1:27">
      <c r="A299" s="267" t="s">
        <v>3271</v>
      </c>
      <c r="B299" s="267" t="s">
        <v>3280</v>
      </c>
      <c r="C299" s="267" t="s">
        <v>3430</v>
      </c>
      <c r="D299" s="267" t="s">
        <v>3955</v>
      </c>
      <c r="E299" s="267" t="s">
        <v>3275</v>
      </c>
      <c r="F299" s="267" t="s">
        <v>3276</v>
      </c>
      <c r="G299" s="267" t="s">
        <v>3275</v>
      </c>
      <c r="H299" s="267" t="s">
        <v>3277</v>
      </c>
      <c r="I299" s="267" t="s">
        <v>3960</v>
      </c>
      <c r="J299" s="267" t="s">
        <v>3961</v>
      </c>
      <c r="K299" s="268">
        <v>164.9</v>
      </c>
      <c r="L299" s="268">
        <v>144.33000000000001</v>
      </c>
      <c r="M299" s="269">
        <v>20.569999999999993</v>
      </c>
      <c r="N299" s="268">
        <v>61.31</v>
      </c>
      <c r="O299" s="268">
        <v>61.32</v>
      </c>
      <c r="P299" s="269">
        <v>-9.9999999999980105E-3</v>
      </c>
      <c r="Q299" s="270">
        <v>306.58000000000004</v>
      </c>
      <c r="R299" s="270">
        <v>306.91999999999996</v>
      </c>
      <c r="S299" s="270">
        <v>-0.33999999999991815</v>
      </c>
      <c r="T299" s="268">
        <v>471.48</v>
      </c>
      <c r="U299" s="268">
        <v>451.25</v>
      </c>
      <c r="V299" s="269">
        <v>20.230000000000018</v>
      </c>
      <c r="W299" s="269" cm="1">
        <f t="array" ref="W299">IF(Z299=756,V299*INDEX('09.30.22 ERC'!$I$676:$I$679,MATCH($A$1,'09.30.22 ERC'!$D$676:$D$679,0),),V299)</f>
        <v>20.230000000000018</v>
      </c>
      <c r="X299" s="271">
        <f t="shared" si="8"/>
        <v>141305</v>
      </c>
      <c r="Y299" s="106" t="s">
        <v>476</v>
      </c>
      <c r="Z299" s="106">
        <v>150</v>
      </c>
      <c r="AA299" s="273" t="b">
        <f t="shared" si="9"/>
        <v>1</v>
      </c>
    </row>
    <row r="300" spans="1:27">
      <c r="A300" s="267" t="s">
        <v>3271</v>
      </c>
      <c r="B300" s="267" t="s">
        <v>3284</v>
      </c>
      <c r="C300" s="267" t="s">
        <v>3402</v>
      </c>
      <c r="D300" s="267" t="s">
        <v>3955</v>
      </c>
      <c r="E300" s="267" t="s">
        <v>3275</v>
      </c>
      <c r="F300" s="267" t="s">
        <v>3276</v>
      </c>
      <c r="G300" s="267" t="s">
        <v>3275</v>
      </c>
      <c r="H300" s="267" t="s">
        <v>3277</v>
      </c>
      <c r="I300" s="267" t="s">
        <v>3962</v>
      </c>
      <c r="J300" s="267" t="s">
        <v>3963</v>
      </c>
      <c r="K300" s="268">
        <v>12.78</v>
      </c>
      <c r="L300" s="268">
        <v>11.14</v>
      </c>
      <c r="M300" s="269">
        <v>1.6399999999999988</v>
      </c>
      <c r="N300" s="268">
        <v>5.26</v>
      </c>
      <c r="O300" s="268">
        <v>5.27</v>
      </c>
      <c r="P300" s="269">
        <v>-9.9999999999997868E-3</v>
      </c>
      <c r="Q300" s="270">
        <v>25.58</v>
      </c>
      <c r="R300" s="270">
        <v>25.479999999999997</v>
      </c>
      <c r="S300" s="270">
        <v>0.10000000000000142</v>
      </c>
      <c r="T300" s="268">
        <v>38.36</v>
      </c>
      <c r="U300" s="268">
        <v>36.619999999999997</v>
      </c>
      <c r="V300" s="269">
        <v>1.740000000000002</v>
      </c>
      <c r="W300" s="269" cm="1">
        <f t="array" ref="W300">IF(Z300=756,V300*INDEX('09.30.22 ERC'!$I$676:$I$679,MATCH($A$1,'09.30.22 ERC'!$D$676:$D$679,0),),V300)</f>
        <v>1.740000000000002</v>
      </c>
      <c r="X300" s="271">
        <f t="shared" si="8"/>
        <v>141305</v>
      </c>
      <c r="Y300" s="106" t="s">
        <v>476</v>
      </c>
      <c r="Z300" s="106">
        <v>151</v>
      </c>
      <c r="AA300" s="273" t="b">
        <f t="shared" si="9"/>
        <v>1</v>
      </c>
    </row>
    <row r="301" spans="1:27">
      <c r="A301" s="267" t="s">
        <v>3271</v>
      </c>
      <c r="B301" s="267" t="s">
        <v>3287</v>
      </c>
      <c r="C301" s="267" t="s">
        <v>3430</v>
      </c>
      <c r="D301" s="267" t="s">
        <v>3955</v>
      </c>
      <c r="E301" s="267" t="s">
        <v>3275</v>
      </c>
      <c r="F301" s="267" t="s">
        <v>3276</v>
      </c>
      <c r="G301" s="267" t="s">
        <v>3275</v>
      </c>
      <c r="H301" s="267" t="s">
        <v>3277</v>
      </c>
      <c r="I301" s="267" t="s">
        <v>3964</v>
      </c>
      <c r="J301" s="267" t="s">
        <v>3965</v>
      </c>
      <c r="K301" s="268">
        <v>16.64</v>
      </c>
      <c r="L301" s="268">
        <v>14.53</v>
      </c>
      <c r="M301" s="269">
        <v>2.1100000000000012</v>
      </c>
      <c r="N301" s="268">
        <v>6.75</v>
      </c>
      <c r="O301" s="268">
        <v>6.76</v>
      </c>
      <c r="P301" s="269">
        <v>-9.9999999999997868E-3</v>
      </c>
      <c r="Q301" s="270">
        <v>30.53</v>
      </c>
      <c r="R301" s="270">
        <v>30.409999999999997</v>
      </c>
      <c r="S301" s="270">
        <v>0.12000000000000455</v>
      </c>
      <c r="T301" s="268">
        <v>47.17</v>
      </c>
      <c r="U301" s="268">
        <v>44.94</v>
      </c>
      <c r="V301" s="269">
        <v>2.230000000000004</v>
      </c>
      <c r="W301" s="269" cm="1">
        <f t="array" ref="W301">IF(Z301=756,V301*INDEX('09.30.22 ERC'!$I$676:$I$679,MATCH($A$1,'09.30.22 ERC'!$D$676:$D$679,0),),V301)</f>
        <v>2.230000000000004</v>
      </c>
      <c r="X301" s="271">
        <f t="shared" si="8"/>
        <v>141305</v>
      </c>
      <c r="Y301" s="106" t="s">
        <v>476</v>
      </c>
      <c r="Z301" s="106">
        <v>151</v>
      </c>
      <c r="AA301" s="273" t="b">
        <f t="shared" si="9"/>
        <v>1</v>
      </c>
    </row>
    <row r="302" spans="1:27">
      <c r="A302" s="267" t="s">
        <v>3271</v>
      </c>
      <c r="B302" s="267" t="s">
        <v>3294</v>
      </c>
      <c r="C302" s="267" t="s">
        <v>3402</v>
      </c>
      <c r="D302" s="267" t="s">
        <v>3955</v>
      </c>
      <c r="E302" s="267" t="s">
        <v>3275</v>
      </c>
      <c r="F302" s="267" t="s">
        <v>3276</v>
      </c>
      <c r="G302" s="267" t="s">
        <v>3275</v>
      </c>
      <c r="H302" s="267" t="s">
        <v>3277</v>
      </c>
      <c r="I302" s="267" t="s">
        <v>3966</v>
      </c>
      <c r="J302" s="267" t="s">
        <v>3967</v>
      </c>
      <c r="K302" s="268">
        <v>95.93</v>
      </c>
      <c r="L302" s="268">
        <v>83.97</v>
      </c>
      <c r="M302" s="269">
        <v>11.960000000000008</v>
      </c>
      <c r="N302" s="268">
        <v>35.729999999999997</v>
      </c>
      <c r="O302" s="268">
        <v>35.75</v>
      </c>
      <c r="P302" s="269">
        <v>-2.0000000000003126E-2</v>
      </c>
      <c r="Q302" s="270">
        <v>178.61</v>
      </c>
      <c r="R302" s="270">
        <v>178.78</v>
      </c>
      <c r="S302" s="270">
        <v>-0.16999999999998749</v>
      </c>
      <c r="T302" s="268">
        <v>274.54000000000002</v>
      </c>
      <c r="U302" s="268">
        <v>262.75</v>
      </c>
      <c r="V302" s="269">
        <v>11.79000000000002</v>
      </c>
      <c r="W302" s="269" cm="1">
        <f t="array" ref="W302">IF(Z302=756,V302*INDEX('09.30.22 ERC'!$I$676:$I$679,MATCH($A$1,'09.30.22 ERC'!$D$676:$D$679,0),),V302)</f>
        <v>11.79000000000002</v>
      </c>
      <c r="X302" s="271">
        <f t="shared" si="8"/>
        <v>141305</v>
      </c>
      <c r="Y302" s="106" t="s">
        <v>476</v>
      </c>
      <c r="Z302" s="106">
        <v>152</v>
      </c>
      <c r="AA302" s="273" t="b">
        <f t="shared" si="9"/>
        <v>1</v>
      </c>
    </row>
    <row r="303" spans="1:27">
      <c r="A303" s="267" t="s">
        <v>3271</v>
      </c>
      <c r="B303" s="267" t="s">
        <v>3300</v>
      </c>
      <c r="C303" s="267" t="s">
        <v>3301</v>
      </c>
      <c r="D303" s="267" t="s">
        <v>3955</v>
      </c>
      <c r="E303" s="267" t="s">
        <v>3275</v>
      </c>
      <c r="F303" s="267" t="s">
        <v>3276</v>
      </c>
      <c r="G303" s="267" t="s">
        <v>3275</v>
      </c>
      <c r="H303" s="267" t="s">
        <v>3277</v>
      </c>
      <c r="I303" s="267" t="s">
        <v>3968</v>
      </c>
      <c r="J303" s="267" t="s">
        <v>3969</v>
      </c>
      <c r="K303" s="268">
        <v>250</v>
      </c>
      <c r="L303" s="268">
        <v>250</v>
      </c>
      <c r="M303" s="269">
        <v>0</v>
      </c>
      <c r="N303" s="268">
        <v>0</v>
      </c>
      <c r="O303" s="268">
        <v>0</v>
      </c>
      <c r="P303" s="269">
        <v>0</v>
      </c>
      <c r="Q303" s="270">
        <v>0</v>
      </c>
      <c r="R303" s="270">
        <v>0</v>
      </c>
      <c r="S303" s="270">
        <v>0</v>
      </c>
      <c r="T303" s="268">
        <v>250</v>
      </c>
      <c r="U303" s="268">
        <v>250</v>
      </c>
      <c r="V303" s="269">
        <v>0</v>
      </c>
      <c r="W303" s="269" cm="1">
        <f t="array" ref="W303">IF(Z303=756,V303*INDEX('09.30.22 ERC'!$I$676:$I$679,MATCH($A$1,'09.30.22 ERC'!$D$676:$D$679,0),),V303)</f>
        <v>0</v>
      </c>
      <c r="X303" s="271">
        <f t="shared" si="8"/>
        <v>141305</v>
      </c>
      <c r="Y303" s="106" t="s">
        <v>476</v>
      </c>
      <c r="Z303" s="106">
        <v>150</v>
      </c>
      <c r="AA303" s="273" t="b">
        <f t="shared" si="9"/>
        <v>1</v>
      </c>
    </row>
    <row r="304" spans="1:27">
      <c r="A304" s="267" t="s">
        <v>3271</v>
      </c>
      <c r="B304" s="267" t="s">
        <v>3272</v>
      </c>
      <c r="C304" s="267" t="s">
        <v>3273</v>
      </c>
      <c r="D304" s="267" t="s">
        <v>3970</v>
      </c>
      <c r="E304" s="267" t="s">
        <v>3275</v>
      </c>
      <c r="F304" s="267" t="s">
        <v>3276</v>
      </c>
      <c r="G304" s="267" t="s">
        <v>3275</v>
      </c>
      <c r="H304" s="267" t="s">
        <v>3277</v>
      </c>
      <c r="I304" s="267" t="s">
        <v>3971</v>
      </c>
      <c r="J304" s="267" t="s">
        <v>3972</v>
      </c>
      <c r="K304" s="268">
        <v>44389.75</v>
      </c>
      <c r="L304" s="268">
        <v>22194.880000000001</v>
      </c>
      <c r="M304" s="269">
        <v>22194.87</v>
      </c>
      <c r="N304" s="268">
        <v>0</v>
      </c>
      <c r="O304" s="268">
        <v>0</v>
      </c>
      <c r="P304" s="269">
        <v>0</v>
      </c>
      <c r="Q304" s="270">
        <v>888.05999999999767</v>
      </c>
      <c r="R304" s="270">
        <v>444.02999999999884</v>
      </c>
      <c r="S304" s="270">
        <v>444.02999999999884</v>
      </c>
      <c r="T304" s="268">
        <v>45277.81</v>
      </c>
      <c r="U304" s="268">
        <v>22638.91</v>
      </c>
      <c r="V304" s="269">
        <v>22638.899999999998</v>
      </c>
      <c r="W304" s="269" cm="1">
        <f t="array" ref="W304">IF(Z304=756,V304*INDEX('09.30.22 ERC'!$I$676:$I$679,MATCH($A$1,'09.30.22 ERC'!$D$676:$D$679,0),),V304)</f>
        <v>22638.899999999998</v>
      </c>
      <c r="X304" s="271">
        <f t="shared" si="8"/>
        <v>141306</v>
      </c>
      <c r="Y304" s="106" t="s">
        <v>476</v>
      </c>
      <c r="Z304" s="106">
        <v>150</v>
      </c>
      <c r="AA304" s="273" t="b">
        <f t="shared" si="9"/>
        <v>1</v>
      </c>
    </row>
    <row r="305" spans="1:27">
      <c r="A305" s="267" t="s">
        <v>3271</v>
      </c>
      <c r="B305" s="267" t="s">
        <v>3280</v>
      </c>
      <c r="C305" s="267" t="s">
        <v>3281</v>
      </c>
      <c r="D305" s="267" t="s">
        <v>3970</v>
      </c>
      <c r="E305" s="267" t="s">
        <v>3275</v>
      </c>
      <c r="F305" s="267" t="s">
        <v>3276</v>
      </c>
      <c r="G305" s="267" t="s">
        <v>3275</v>
      </c>
      <c r="H305" s="267" t="s">
        <v>3277</v>
      </c>
      <c r="I305" s="267" t="s">
        <v>3973</v>
      </c>
      <c r="J305" s="267" t="s">
        <v>3974</v>
      </c>
      <c r="K305" s="268">
        <v>116337.86</v>
      </c>
      <c r="L305" s="268">
        <v>57385.86</v>
      </c>
      <c r="M305" s="269">
        <v>58952</v>
      </c>
      <c r="N305" s="268">
        <v>9908</v>
      </c>
      <c r="O305" s="268">
        <v>6669.26</v>
      </c>
      <c r="P305" s="269">
        <v>3238.74</v>
      </c>
      <c r="Q305" s="270">
        <v>16455.560000000012</v>
      </c>
      <c r="R305" s="270">
        <v>9693.0399999999936</v>
      </c>
      <c r="S305" s="270">
        <v>6762.5200000000186</v>
      </c>
      <c r="T305" s="268">
        <v>132793.42000000001</v>
      </c>
      <c r="U305" s="268">
        <v>67078.899999999994</v>
      </c>
      <c r="V305" s="269">
        <v>65714.520000000019</v>
      </c>
      <c r="W305" s="269" cm="1">
        <f t="array" ref="W305">IF(Z305=756,V305*INDEX('09.30.22 ERC'!$I$676:$I$679,MATCH($A$1,'09.30.22 ERC'!$D$676:$D$679,0),),V305)</f>
        <v>65714.520000000019</v>
      </c>
      <c r="X305" s="271">
        <f t="shared" si="8"/>
        <v>141306</v>
      </c>
      <c r="Y305" s="106" t="s">
        <v>476</v>
      </c>
      <c r="Z305" s="106">
        <v>150</v>
      </c>
      <c r="AA305" s="273" t="b">
        <f t="shared" si="9"/>
        <v>1</v>
      </c>
    </row>
    <row r="306" spans="1:27">
      <c r="A306" s="267" t="s">
        <v>3271</v>
      </c>
      <c r="B306" s="267" t="s">
        <v>3284</v>
      </c>
      <c r="C306" s="267" t="s">
        <v>3273</v>
      </c>
      <c r="D306" s="267" t="s">
        <v>3970</v>
      </c>
      <c r="E306" s="267" t="s">
        <v>3275</v>
      </c>
      <c r="F306" s="267" t="s">
        <v>3276</v>
      </c>
      <c r="G306" s="267" t="s">
        <v>3275</v>
      </c>
      <c r="H306" s="267" t="s">
        <v>3277</v>
      </c>
      <c r="I306" s="267" t="s">
        <v>3975</v>
      </c>
      <c r="J306" s="267" t="s">
        <v>3976</v>
      </c>
      <c r="K306" s="268">
        <v>5358.87</v>
      </c>
      <c r="L306" s="268">
        <v>2679.44</v>
      </c>
      <c r="M306" s="269">
        <v>2679.43</v>
      </c>
      <c r="N306" s="268">
        <v>0</v>
      </c>
      <c r="O306" s="268">
        <v>0</v>
      </c>
      <c r="P306" s="269">
        <v>0</v>
      </c>
      <c r="Q306" s="270">
        <v>0</v>
      </c>
      <c r="R306" s="270">
        <v>0</v>
      </c>
      <c r="S306" s="270">
        <v>0</v>
      </c>
      <c r="T306" s="268">
        <v>5358.87</v>
      </c>
      <c r="U306" s="268">
        <v>2679.44</v>
      </c>
      <c r="V306" s="269">
        <v>2679.43</v>
      </c>
      <c r="W306" s="269" cm="1">
        <f t="array" ref="W306">IF(Z306=756,V306*INDEX('09.30.22 ERC'!$I$676:$I$679,MATCH($A$1,'09.30.22 ERC'!$D$676:$D$679,0),),V306)</f>
        <v>2679.43</v>
      </c>
      <c r="X306" s="271">
        <f t="shared" si="8"/>
        <v>141306</v>
      </c>
      <c r="Y306" s="106" t="s">
        <v>476</v>
      </c>
      <c r="Z306" s="106">
        <v>151</v>
      </c>
      <c r="AA306" s="273" t="b">
        <f t="shared" si="9"/>
        <v>1</v>
      </c>
    </row>
    <row r="307" spans="1:27">
      <c r="A307" s="267" t="s">
        <v>3271</v>
      </c>
      <c r="B307" s="267" t="s">
        <v>3287</v>
      </c>
      <c r="C307" s="267" t="s">
        <v>3281</v>
      </c>
      <c r="D307" s="267" t="s">
        <v>3970</v>
      </c>
      <c r="E307" s="267" t="s">
        <v>3275</v>
      </c>
      <c r="F307" s="267" t="s">
        <v>3276</v>
      </c>
      <c r="G307" s="267" t="s">
        <v>3275</v>
      </c>
      <c r="H307" s="267" t="s">
        <v>3277</v>
      </c>
      <c r="I307" s="267" t="s">
        <v>3977</v>
      </c>
      <c r="J307" s="267" t="s">
        <v>3978</v>
      </c>
      <c r="K307" s="268">
        <v>2763.33</v>
      </c>
      <c r="L307" s="268">
        <v>1381.67</v>
      </c>
      <c r="M307" s="269">
        <v>1381.6599999999999</v>
      </c>
      <c r="N307" s="268">
        <v>0</v>
      </c>
      <c r="O307" s="268">
        <v>0</v>
      </c>
      <c r="P307" s="269">
        <v>0</v>
      </c>
      <c r="Q307" s="270">
        <v>492.05999999999995</v>
      </c>
      <c r="R307" s="270">
        <v>246.02999999999997</v>
      </c>
      <c r="S307" s="270">
        <v>246.02999999999997</v>
      </c>
      <c r="T307" s="268">
        <v>3255.39</v>
      </c>
      <c r="U307" s="268">
        <v>1627.7</v>
      </c>
      <c r="V307" s="269">
        <v>1627.6899999999998</v>
      </c>
      <c r="W307" s="269" cm="1">
        <f t="array" ref="W307">IF(Z307=756,V307*INDEX('09.30.22 ERC'!$I$676:$I$679,MATCH($A$1,'09.30.22 ERC'!$D$676:$D$679,0),),V307)</f>
        <v>1627.6899999999998</v>
      </c>
      <c r="X307" s="271">
        <f t="shared" si="8"/>
        <v>141306</v>
      </c>
      <c r="Y307" s="106" t="s">
        <v>476</v>
      </c>
      <c r="Z307" s="106">
        <v>151</v>
      </c>
      <c r="AA307" s="273" t="b">
        <f t="shared" si="9"/>
        <v>1</v>
      </c>
    </row>
    <row r="308" spans="1:27">
      <c r="A308" s="267" t="s">
        <v>3271</v>
      </c>
      <c r="B308" s="267" t="s">
        <v>3300</v>
      </c>
      <c r="C308" s="267" t="s">
        <v>3301</v>
      </c>
      <c r="D308" s="267" t="s">
        <v>3970</v>
      </c>
      <c r="E308" s="267" t="s">
        <v>3275</v>
      </c>
      <c r="F308" s="267" t="s">
        <v>3276</v>
      </c>
      <c r="G308" s="267" t="s">
        <v>3275</v>
      </c>
      <c r="H308" s="267" t="s">
        <v>3277</v>
      </c>
      <c r="I308" s="267" t="s">
        <v>3979</v>
      </c>
      <c r="J308" s="267" t="s">
        <v>3980</v>
      </c>
      <c r="K308" s="268">
        <v>96591.02</v>
      </c>
      <c r="L308" s="268">
        <v>96591.02</v>
      </c>
      <c r="M308" s="269">
        <v>0</v>
      </c>
      <c r="N308" s="268">
        <v>0</v>
      </c>
      <c r="O308" s="268">
        <v>0</v>
      </c>
      <c r="P308" s="269">
        <v>0</v>
      </c>
      <c r="Q308" s="270">
        <v>0</v>
      </c>
      <c r="R308" s="270">
        <v>0</v>
      </c>
      <c r="S308" s="270">
        <v>0</v>
      </c>
      <c r="T308" s="268">
        <v>96591.02</v>
      </c>
      <c r="U308" s="268">
        <v>96591.02</v>
      </c>
      <c r="V308" s="269">
        <v>0</v>
      </c>
      <c r="W308" s="269" cm="1">
        <f t="array" ref="W308">IF(Z308=756,V308*INDEX('09.30.22 ERC'!$I$676:$I$679,MATCH($A$1,'09.30.22 ERC'!$D$676:$D$679,0),),V308)</f>
        <v>0</v>
      </c>
      <c r="X308" s="271">
        <f t="shared" si="8"/>
        <v>141306</v>
      </c>
      <c r="Y308" s="106" t="s">
        <v>476</v>
      </c>
      <c r="Z308" s="106">
        <v>150</v>
      </c>
      <c r="AA308" s="273" t="b">
        <f t="shared" si="9"/>
        <v>1</v>
      </c>
    </row>
    <row r="309" spans="1:27">
      <c r="A309" s="267" t="s">
        <v>3271</v>
      </c>
      <c r="B309" s="267" t="s">
        <v>3304</v>
      </c>
      <c r="C309" s="267" t="s">
        <v>3301</v>
      </c>
      <c r="D309" s="267" t="s">
        <v>3970</v>
      </c>
      <c r="E309" s="267" t="s">
        <v>3275</v>
      </c>
      <c r="F309" s="267" t="s">
        <v>3276</v>
      </c>
      <c r="G309" s="267" t="s">
        <v>3275</v>
      </c>
      <c r="H309" s="267" t="s">
        <v>3277</v>
      </c>
      <c r="I309" s="267" t="s">
        <v>3981</v>
      </c>
      <c r="J309" s="267" t="s">
        <v>3982</v>
      </c>
      <c r="K309" s="268">
        <v>4263.7299999999996</v>
      </c>
      <c r="L309" s="268">
        <v>4263.7299999999996</v>
      </c>
      <c r="M309" s="269">
        <v>0</v>
      </c>
      <c r="N309" s="268">
        <v>0</v>
      </c>
      <c r="O309" s="268">
        <v>0</v>
      </c>
      <c r="P309" s="269">
        <v>0</v>
      </c>
      <c r="Q309" s="270">
        <v>0</v>
      </c>
      <c r="R309" s="270">
        <v>0</v>
      </c>
      <c r="S309" s="270">
        <v>0</v>
      </c>
      <c r="T309" s="268">
        <v>4263.7299999999996</v>
      </c>
      <c r="U309" s="268">
        <v>4263.7299999999996</v>
      </c>
      <c r="V309" s="269">
        <v>0</v>
      </c>
      <c r="W309" s="269" cm="1">
        <f t="array" ref="W309">IF(Z309=756,V309*INDEX('09.30.22 ERC'!$I$676:$I$679,MATCH($A$1,'09.30.22 ERC'!$D$676:$D$679,0),),V309)</f>
        <v>0</v>
      </c>
      <c r="X309" s="271">
        <f t="shared" si="8"/>
        <v>141306</v>
      </c>
      <c r="Y309" s="106" t="s">
        <v>476</v>
      </c>
      <c r="Z309" s="106">
        <v>151</v>
      </c>
      <c r="AA309" s="273" t="b">
        <f t="shared" si="9"/>
        <v>1</v>
      </c>
    </row>
    <row r="310" spans="1:27">
      <c r="A310" s="267" t="s">
        <v>3271</v>
      </c>
      <c r="B310" s="267" t="s">
        <v>3983</v>
      </c>
      <c r="C310" s="267" t="s">
        <v>3291</v>
      </c>
      <c r="D310" s="267" t="s">
        <v>3984</v>
      </c>
      <c r="E310" s="267" t="s">
        <v>3275</v>
      </c>
      <c r="F310" s="267" t="s">
        <v>3276</v>
      </c>
      <c r="G310" s="267" t="s">
        <v>3275</v>
      </c>
      <c r="H310" s="267" t="s">
        <v>3277</v>
      </c>
      <c r="I310" s="267" t="s">
        <v>3985</v>
      </c>
      <c r="J310" s="267" t="s">
        <v>3986</v>
      </c>
      <c r="K310" s="268">
        <v>15.45</v>
      </c>
      <c r="L310" s="268">
        <v>0</v>
      </c>
      <c r="M310" s="269">
        <v>15.45</v>
      </c>
      <c r="N310" s="268">
        <v>0</v>
      </c>
      <c r="O310" s="268">
        <v>0</v>
      </c>
      <c r="P310" s="269">
        <v>0</v>
      </c>
      <c r="Q310" s="270">
        <v>0</v>
      </c>
      <c r="R310" s="270">
        <v>0</v>
      </c>
      <c r="S310" s="270">
        <v>0</v>
      </c>
      <c r="T310" s="268">
        <v>15.45</v>
      </c>
      <c r="U310" s="268">
        <v>0</v>
      </c>
      <c r="V310" s="269">
        <v>15.45</v>
      </c>
      <c r="W310" s="269" cm="1">
        <f t="array" ref="W310">IF(Z310=756,V310*INDEX('09.30.22 ERC'!$I$676:$I$679,MATCH($A$1,'09.30.22 ERC'!$D$676:$D$679,0),),V310)</f>
        <v>15.45</v>
      </c>
      <c r="X310" s="271">
        <f t="shared" si="8"/>
        <v>141307</v>
      </c>
      <c r="Y310" s="106" t="s">
        <v>476</v>
      </c>
      <c r="Z310" s="106">
        <v>150</v>
      </c>
      <c r="AA310" s="273" t="b">
        <f t="shared" si="9"/>
        <v>1</v>
      </c>
    </row>
    <row r="311" spans="1:27">
      <c r="A311" s="267" t="s">
        <v>3271</v>
      </c>
      <c r="B311" s="267" t="s">
        <v>3388</v>
      </c>
      <c r="C311" s="267" t="s">
        <v>3389</v>
      </c>
      <c r="D311" s="267" t="s">
        <v>3987</v>
      </c>
      <c r="E311" s="267" t="s">
        <v>3275</v>
      </c>
      <c r="F311" s="267" t="s">
        <v>3276</v>
      </c>
      <c r="G311" s="267" t="s">
        <v>3275</v>
      </c>
      <c r="H311" s="267" t="s">
        <v>3277</v>
      </c>
      <c r="I311" s="267" t="s">
        <v>3988</v>
      </c>
      <c r="J311" s="267" t="s">
        <v>3989</v>
      </c>
      <c r="K311" s="268">
        <v>202095.16</v>
      </c>
      <c r="L311" s="268">
        <v>207694.57</v>
      </c>
      <c r="M311" s="269">
        <v>-5599.4100000000035</v>
      </c>
      <c r="N311" s="268">
        <v>19259.64</v>
      </c>
      <c r="O311" s="268">
        <v>19259.64</v>
      </c>
      <c r="P311" s="269">
        <v>0</v>
      </c>
      <c r="Q311" s="270">
        <v>93016.319999999978</v>
      </c>
      <c r="R311" s="270">
        <v>93836.789999999979</v>
      </c>
      <c r="S311" s="270">
        <v>-820.47000000000116</v>
      </c>
      <c r="T311" s="268">
        <v>295111.48</v>
      </c>
      <c r="U311" s="268">
        <v>301531.36</v>
      </c>
      <c r="V311" s="269">
        <v>-6419.8800000000047</v>
      </c>
      <c r="W311" s="269" cm="1">
        <f t="array" ref="W311">IF(Z311=756,V311*INDEX('09.30.22 ERC'!$I$676:$I$679,MATCH($A$1,'09.30.22 ERC'!$D$676:$D$679,0),),V311)</f>
        <v>-6419.8800000000047</v>
      </c>
      <c r="X311" s="271">
        <f t="shared" si="8"/>
        <v>141308</v>
      </c>
      <c r="Y311" s="106" t="s">
        <v>476</v>
      </c>
      <c r="Z311" s="106">
        <v>756</v>
      </c>
      <c r="AA311" s="273" t="b">
        <f t="shared" si="9"/>
        <v>1</v>
      </c>
    </row>
    <row r="312" spans="1:27">
      <c r="A312" s="267" t="s">
        <v>3271</v>
      </c>
      <c r="B312" s="267" t="s">
        <v>3388</v>
      </c>
      <c r="C312" s="267" t="s">
        <v>3392</v>
      </c>
      <c r="D312" s="267" t="s">
        <v>3987</v>
      </c>
      <c r="E312" s="267" t="s">
        <v>3275</v>
      </c>
      <c r="F312" s="267" t="s">
        <v>3276</v>
      </c>
      <c r="G312" s="267" t="s">
        <v>3275</v>
      </c>
      <c r="H312" s="267" t="s">
        <v>3277</v>
      </c>
      <c r="I312" s="267" t="s">
        <v>3990</v>
      </c>
      <c r="J312" s="267" t="s">
        <v>3991</v>
      </c>
      <c r="K312" s="268">
        <v>11198.83</v>
      </c>
      <c r="L312" s="268">
        <v>5599.42</v>
      </c>
      <c r="M312" s="269">
        <v>5599.41</v>
      </c>
      <c r="N312" s="268">
        <v>0</v>
      </c>
      <c r="O312" s="268">
        <v>0</v>
      </c>
      <c r="P312" s="269">
        <v>0</v>
      </c>
      <c r="Q312" s="270">
        <v>1640.9400000000005</v>
      </c>
      <c r="R312" s="270">
        <v>820.47000000000025</v>
      </c>
      <c r="S312" s="270">
        <v>820.47000000000025</v>
      </c>
      <c r="T312" s="268">
        <v>12839.77</v>
      </c>
      <c r="U312" s="268">
        <v>6419.89</v>
      </c>
      <c r="V312" s="269">
        <v>6419.88</v>
      </c>
      <c r="W312" s="269" cm="1">
        <f t="array" ref="W312">IF(Z312=756,V312*INDEX('09.30.22 ERC'!$I$676:$I$679,MATCH($A$1,'09.30.22 ERC'!$D$676:$D$679,0),),V312)</f>
        <v>6419.88</v>
      </c>
      <c r="X312" s="271">
        <f t="shared" si="8"/>
        <v>141308</v>
      </c>
      <c r="Y312" s="106" t="s">
        <v>476</v>
      </c>
      <c r="Z312" s="106">
        <v>756</v>
      </c>
      <c r="AA312" s="273" t="b">
        <f t="shared" si="9"/>
        <v>1</v>
      </c>
    </row>
    <row r="313" spans="1:27">
      <c r="A313" s="267" t="s">
        <v>3271</v>
      </c>
      <c r="B313" s="267" t="s">
        <v>3272</v>
      </c>
      <c r="C313" s="267" t="s">
        <v>3273</v>
      </c>
      <c r="D313" s="267" t="s">
        <v>3987</v>
      </c>
      <c r="E313" s="267" t="s">
        <v>3275</v>
      </c>
      <c r="F313" s="267" t="s">
        <v>3276</v>
      </c>
      <c r="G313" s="267" t="s">
        <v>3275</v>
      </c>
      <c r="H313" s="267" t="s">
        <v>3277</v>
      </c>
      <c r="I313" s="267" t="s">
        <v>3992</v>
      </c>
      <c r="J313" s="267" t="s">
        <v>3993</v>
      </c>
      <c r="K313" s="268">
        <v>218467.29</v>
      </c>
      <c r="L313" s="268">
        <v>109233.65</v>
      </c>
      <c r="M313" s="269">
        <v>109233.64000000001</v>
      </c>
      <c r="N313" s="268">
        <v>0</v>
      </c>
      <c r="O313" s="268">
        <v>0</v>
      </c>
      <c r="P313" s="269">
        <v>0</v>
      </c>
      <c r="Q313" s="270">
        <v>3977.1399999999849</v>
      </c>
      <c r="R313" s="270">
        <v>1988.570000000007</v>
      </c>
      <c r="S313" s="270">
        <v>1988.5699999999779</v>
      </c>
      <c r="T313" s="268">
        <v>222444.43</v>
      </c>
      <c r="U313" s="268">
        <v>111222.22</v>
      </c>
      <c r="V313" s="269">
        <v>111222.20999999999</v>
      </c>
      <c r="W313" s="269" cm="1">
        <f t="array" ref="W313">IF(Z313=756,V313*INDEX('09.30.22 ERC'!$I$676:$I$679,MATCH($A$1,'09.30.22 ERC'!$D$676:$D$679,0),),V313)</f>
        <v>111222.20999999999</v>
      </c>
      <c r="X313" s="271">
        <f t="shared" si="8"/>
        <v>141308</v>
      </c>
      <c r="Y313" s="106" t="s">
        <v>476</v>
      </c>
      <c r="Z313" s="106">
        <v>150</v>
      </c>
      <c r="AA313" s="273" t="b">
        <f t="shared" si="9"/>
        <v>1</v>
      </c>
    </row>
    <row r="314" spans="1:27">
      <c r="A314" s="267" t="s">
        <v>3271</v>
      </c>
      <c r="B314" s="267" t="s">
        <v>3272</v>
      </c>
      <c r="C314" s="267" t="s">
        <v>3402</v>
      </c>
      <c r="D314" s="267" t="s">
        <v>3987</v>
      </c>
      <c r="E314" s="267" t="s">
        <v>3275</v>
      </c>
      <c r="F314" s="267" t="s">
        <v>3276</v>
      </c>
      <c r="G314" s="267" t="s">
        <v>3275</v>
      </c>
      <c r="H314" s="267" t="s">
        <v>3277</v>
      </c>
      <c r="I314" s="267" t="s">
        <v>3994</v>
      </c>
      <c r="J314" s="267" t="s">
        <v>3995</v>
      </c>
      <c r="K314" s="268">
        <v>50069.21</v>
      </c>
      <c r="L314" s="268">
        <v>47807.839999999997</v>
      </c>
      <c r="M314" s="269">
        <v>2261.3700000000026</v>
      </c>
      <c r="N314" s="268">
        <v>7629.63</v>
      </c>
      <c r="O314" s="268">
        <v>7628.89</v>
      </c>
      <c r="P314" s="269">
        <v>0.73999999999978172</v>
      </c>
      <c r="Q314" s="270">
        <v>37428.780000000006</v>
      </c>
      <c r="R314" s="270">
        <v>37149.100000000006</v>
      </c>
      <c r="S314" s="270">
        <v>279.68000000000029</v>
      </c>
      <c r="T314" s="268">
        <v>87497.99</v>
      </c>
      <c r="U314" s="268">
        <v>84956.94</v>
      </c>
      <c r="V314" s="269">
        <v>2541.0500000000029</v>
      </c>
      <c r="W314" s="269" cm="1">
        <f t="array" ref="W314">IF(Z314=756,V314*INDEX('09.30.22 ERC'!$I$676:$I$679,MATCH($A$1,'09.30.22 ERC'!$D$676:$D$679,0),),V314)</f>
        <v>2541.0500000000029</v>
      </c>
      <c r="X314" s="271">
        <f t="shared" si="8"/>
        <v>141308</v>
      </c>
      <c r="Y314" s="106" t="s">
        <v>476</v>
      </c>
      <c r="Z314" s="106">
        <v>150</v>
      </c>
      <c r="AA314" s="273" t="b">
        <f t="shared" si="9"/>
        <v>1</v>
      </c>
    </row>
    <row r="315" spans="1:27">
      <c r="A315" s="267" t="s">
        <v>3271</v>
      </c>
      <c r="B315" s="267" t="s">
        <v>3280</v>
      </c>
      <c r="C315" s="267" t="s">
        <v>3281</v>
      </c>
      <c r="D315" s="267" t="s">
        <v>3987</v>
      </c>
      <c r="E315" s="267" t="s">
        <v>3275</v>
      </c>
      <c r="F315" s="267" t="s">
        <v>3276</v>
      </c>
      <c r="G315" s="267" t="s">
        <v>3275</v>
      </c>
      <c r="H315" s="267" t="s">
        <v>3277</v>
      </c>
      <c r="I315" s="267" t="s">
        <v>3996</v>
      </c>
      <c r="J315" s="267" t="s">
        <v>3997</v>
      </c>
      <c r="K315" s="268">
        <v>46033.69</v>
      </c>
      <c r="L315" s="268">
        <v>23016.85</v>
      </c>
      <c r="M315" s="269">
        <v>23016.840000000004</v>
      </c>
      <c r="N315" s="268">
        <v>0</v>
      </c>
      <c r="O315" s="268">
        <v>0</v>
      </c>
      <c r="P315" s="269">
        <v>0</v>
      </c>
      <c r="Q315" s="270">
        <v>2271.8899999999994</v>
      </c>
      <c r="R315" s="270">
        <v>370.20000000000073</v>
      </c>
      <c r="S315" s="270">
        <v>1901.6899999999987</v>
      </c>
      <c r="T315" s="268">
        <v>48305.58</v>
      </c>
      <c r="U315" s="268">
        <v>23387.05</v>
      </c>
      <c r="V315" s="269">
        <v>24918.530000000002</v>
      </c>
      <c r="W315" s="269" cm="1">
        <f t="array" ref="W315">IF(Z315=756,V315*INDEX('09.30.22 ERC'!$I$676:$I$679,MATCH($A$1,'09.30.22 ERC'!$D$676:$D$679,0),),V315)</f>
        <v>24918.530000000002</v>
      </c>
      <c r="X315" s="271">
        <f t="shared" si="8"/>
        <v>141308</v>
      </c>
      <c r="Y315" s="106" t="s">
        <v>476</v>
      </c>
      <c r="Z315" s="106">
        <v>150</v>
      </c>
      <c r="AA315" s="273" t="b">
        <f t="shared" si="9"/>
        <v>1</v>
      </c>
    </row>
    <row r="316" spans="1:27">
      <c r="A316" s="267" t="s">
        <v>3271</v>
      </c>
      <c r="B316" s="267" t="s">
        <v>3280</v>
      </c>
      <c r="C316" s="267" t="s">
        <v>3430</v>
      </c>
      <c r="D316" s="267" t="s">
        <v>3987</v>
      </c>
      <c r="E316" s="267" t="s">
        <v>3275</v>
      </c>
      <c r="F316" s="267" t="s">
        <v>3276</v>
      </c>
      <c r="G316" s="267" t="s">
        <v>3275</v>
      </c>
      <c r="H316" s="267" t="s">
        <v>3277</v>
      </c>
      <c r="I316" s="267" t="s">
        <v>3998</v>
      </c>
      <c r="J316" s="267" t="s">
        <v>3999</v>
      </c>
      <c r="K316" s="268">
        <v>49430.69</v>
      </c>
      <c r="L316" s="268">
        <v>47198.2</v>
      </c>
      <c r="M316" s="269">
        <v>2232.4900000000052</v>
      </c>
      <c r="N316" s="268">
        <v>7546.42</v>
      </c>
      <c r="O316" s="268">
        <v>7544.89</v>
      </c>
      <c r="P316" s="269">
        <v>1.5299999999997453</v>
      </c>
      <c r="Q316" s="270">
        <v>37007.099999999991</v>
      </c>
      <c r="R316" s="270">
        <v>36726.25</v>
      </c>
      <c r="S316" s="270">
        <v>280.84999999999127</v>
      </c>
      <c r="T316" s="268">
        <v>86437.79</v>
      </c>
      <c r="U316" s="268">
        <v>83924.45</v>
      </c>
      <c r="V316" s="269">
        <v>2513.3399999999965</v>
      </c>
      <c r="W316" s="269" cm="1">
        <f t="array" ref="W316">IF(Z316=756,V316*INDEX('09.30.22 ERC'!$I$676:$I$679,MATCH($A$1,'09.30.22 ERC'!$D$676:$D$679,0),),V316)</f>
        <v>2513.3399999999965</v>
      </c>
      <c r="X316" s="271">
        <f t="shared" si="8"/>
        <v>141308</v>
      </c>
      <c r="Y316" s="106" t="s">
        <v>476</v>
      </c>
      <c r="Z316" s="106">
        <v>150</v>
      </c>
      <c r="AA316" s="273" t="b">
        <f t="shared" si="9"/>
        <v>1</v>
      </c>
    </row>
    <row r="317" spans="1:27">
      <c r="A317" s="267" t="s">
        <v>3271</v>
      </c>
      <c r="B317" s="267" t="s">
        <v>3983</v>
      </c>
      <c r="C317" s="267" t="s">
        <v>3291</v>
      </c>
      <c r="D317" s="267" t="s">
        <v>3987</v>
      </c>
      <c r="E317" s="267" t="s">
        <v>3275</v>
      </c>
      <c r="F317" s="267" t="s">
        <v>3276</v>
      </c>
      <c r="G317" s="267" t="s">
        <v>3275</v>
      </c>
      <c r="H317" s="267" t="s">
        <v>3277</v>
      </c>
      <c r="I317" s="267" t="s">
        <v>4000</v>
      </c>
      <c r="J317" s="267" t="s">
        <v>4001</v>
      </c>
      <c r="K317" s="268">
        <v>36.18</v>
      </c>
      <c r="L317" s="268">
        <v>18.09</v>
      </c>
      <c r="M317" s="269">
        <v>18.09</v>
      </c>
      <c r="N317" s="268">
        <v>0</v>
      </c>
      <c r="O317" s="268">
        <v>0</v>
      </c>
      <c r="P317" s="269">
        <v>0</v>
      </c>
      <c r="Q317" s="270">
        <v>0</v>
      </c>
      <c r="R317" s="270">
        <v>0</v>
      </c>
      <c r="S317" s="270">
        <v>0</v>
      </c>
      <c r="T317" s="268">
        <v>36.18</v>
      </c>
      <c r="U317" s="268">
        <v>18.09</v>
      </c>
      <c r="V317" s="269">
        <v>18.09</v>
      </c>
      <c r="W317" s="269" cm="1">
        <f t="array" ref="W317">IF(Z317=756,V317*INDEX('09.30.22 ERC'!$I$676:$I$679,MATCH($A$1,'09.30.22 ERC'!$D$676:$D$679,0),),V317)</f>
        <v>18.09</v>
      </c>
      <c r="X317" s="271">
        <f t="shared" si="8"/>
        <v>141308</v>
      </c>
      <c r="Y317" s="106" t="s">
        <v>476</v>
      </c>
      <c r="Z317" s="106">
        <v>150</v>
      </c>
      <c r="AA317" s="273" t="b">
        <f t="shared" si="9"/>
        <v>1</v>
      </c>
    </row>
    <row r="318" spans="1:27">
      <c r="A318" s="267" t="s">
        <v>3271</v>
      </c>
      <c r="B318" s="267" t="s">
        <v>3284</v>
      </c>
      <c r="C318" s="267" t="s">
        <v>3273</v>
      </c>
      <c r="D318" s="267" t="s">
        <v>3987</v>
      </c>
      <c r="E318" s="267" t="s">
        <v>3275</v>
      </c>
      <c r="F318" s="267" t="s">
        <v>3276</v>
      </c>
      <c r="G318" s="267" t="s">
        <v>3275</v>
      </c>
      <c r="H318" s="267" t="s">
        <v>3277</v>
      </c>
      <c r="I318" s="267" t="s">
        <v>4002</v>
      </c>
      <c r="J318" s="267" t="s">
        <v>4003</v>
      </c>
      <c r="K318" s="268">
        <v>48528.71</v>
      </c>
      <c r="L318" s="268">
        <v>24264.36</v>
      </c>
      <c r="M318" s="269">
        <v>24264.35</v>
      </c>
      <c r="N318" s="268">
        <v>0</v>
      </c>
      <c r="O318" s="268">
        <v>0</v>
      </c>
      <c r="P318" s="269">
        <v>0</v>
      </c>
      <c r="Q318" s="270">
        <v>0</v>
      </c>
      <c r="R318" s="270">
        <v>0</v>
      </c>
      <c r="S318" s="270">
        <v>0</v>
      </c>
      <c r="T318" s="268">
        <v>48528.71</v>
      </c>
      <c r="U318" s="268">
        <v>24264.36</v>
      </c>
      <c r="V318" s="269">
        <v>24264.35</v>
      </c>
      <c r="W318" s="269" cm="1">
        <f t="array" ref="W318">IF(Z318=756,V318*INDEX('09.30.22 ERC'!$I$676:$I$679,MATCH($A$1,'09.30.22 ERC'!$D$676:$D$679,0),),V318)</f>
        <v>24264.35</v>
      </c>
      <c r="X318" s="271">
        <f t="shared" si="8"/>
        <v>141308</v>
      </c>
      <c r="Y318" s="106" t="s">
        <v>476</v>
      </c>
      <c r="Z318" s="106">
        <v>151</v>
      </c>
      <c r="AA318" s="273" t="b">
        <f t="shared" si="9"/>
        <v>1</v>
      </c>
    </row>
    <row r="319" spans="1:27">
      <c r="A319" s="267" t="s">
        <v>3271</v>
      </c>
      <c r="B319" s="267" t="s">
        <v>3284</v>
      </c>
      <c r="C319" s="267" t="s">
        <v>3402</v>
      </c>
      <c r="D319" s="267" t="s">
        <v>3987</v>
      </c>
      <c r="E319" s="267" t="s">
        <v>3275</v>
      </c>
      <c r="F319" s="267" t="s">
        <v>3276</v>
      </c>
      <c r="G319" s="267" t="s">
        <v>3275</v>
      </c>
      <c r="H319" s="267" t="s">
        <v>3277</v>
      </c>
      <c r="I319" s="267" t="s">
        <v>4004</v>
      </c>
      <c r="J319" s="267" t="s">
        <v>4005</v>
      </c>
      <c r="K319" s="268">
        <v>3566.94</v>
      </c>
      <c r="L319" s="268">
        <v>3388.85</v>
      </c>
      <c r="M319" s="269">
        <v>178.09000000000015</v>
      </c>
      <c r="N319" s="268">
        <v>648.38</v>
      </c>
      <c r="O319" s="268">
        <v>649.74</v>
      </c>
      <c r="P319" s="269">
        <v>-1.3600000000000136</v>
      </c>
      <c r="Q319" s="270">
        <v>3090.86</v>
      </c>
      <c r="R319" s="270">
        <v>3053.0099999999998</v>
      </c>
      <c r="S319" s="270">
        <v>37.850000000000364</v>
      </c>
      <c r="T319" s="268">
        <v>6657.8</v>
      </c>
      <c r="U319" s="268">
        <v>6441.86</v>
      </c>
      <c r="V319" s="269">
        <v>215.94000000000051</v>
      </c>
      <c r="W319" s="269" cm="1">
        <f t="array" ref="W319">IF(Z319=756,V319*INDEX('09.30.22 ERC'!$I$676:$I$679,MATCH($A$1,'09.30.22 ERC'!$D$676:$D$679,0),),V319)</f>
        <v>215.94000000000051</v>
      </c>
      <c r="X319" s="271">
        <f t="shared" si="8"/>
        <v>141308</v>
      </c>
      <c r="Y319" s="106" t="s">
        <v>476</v>
      </c>
      <c r="Z319" s="106">
        <v>151</v>
      </c>
      <c r="AA319" s="273" t="b">
        <f t="shared" si="9"/>
        <v>1</v>
      </c>
    </row>
    <row r="320" spans="1:27">
      <c r="A320" s="267" t="s">
        <v>3271</v>
      </c>
      <c r="B320" s="267" t="s">
        <v>3287</v>
      </c>
      <c r="C320" s="267" t="s">
        <v>3281</v>
      </c>
      <c r="D320" s="267" t="s">
        <v>3987</v>
      </c>
      <c r="E320" s="267" t="s">
        <v>3275</v>
      </c>
      <c r="F320" s="267" t="s">
        <v>3276</v>
      </c>
      <c r="G320" s="267" t="s">
        <v>3275</v>
      </c>
      <c r="H320" s="267" t="s">
        <v>3277</v>
      </c>
      <c r="I320" s="267" t="s">
        <v>4006</v>
      </c>
      <c r="J320" s="267" t="s">
        <v>4007</v>
      </c>
      <c r="K320" s="268">
        <v>977.53</v>
      </c>
      <c r="L320" s="268">
        <v>488.77</v>
      </c>
      <c r="M320" s="269">
        <v>488.76</v>
      </c>
      <c r="N320" s="268">
        <v>0</v>
      </c>
      <c r="O320" s="268">
        <v>0</v>
      </c>
      <c r="P320" s="269">
        <v>0</v>
      </c>
      <c r="Q320" s="270">
        <v>0</v>
      </c>
      <c r="R320" s="270">
        <v>0</v>
      </c>
      <c r="S320" s="270">
        <v>0</v>
      </c>
      <c r="T320" s="268">
        <v>977.53</v>
      </c>
      <c r="U320" s="268">
        <v>488.77</v>
      </c>
      <c r="V320" s="269">
        <v>488.76</v>
      </c>
      <c r="W320" s="269" cm="1">
        <f t="array" ref="W320">IF(Z320=756,V320*INDEX('09.30.22 ERC'!$I$676:$I$679,MATCH($A$1,'09.30.22 ERC'!$D$676:$D$679,0),),V320)</f>
        <v>488.76</v>
      </c>
      <c r="X320" s="271">
        <f t="shared" si="8"/>
        <v>141308</v>
      </c>
      <c r="Y320" s="106" t="s">
        <v>476</v>
      </c>
      <c r="Z320" s="106">
        <v>151</v>
      </c>
      <c r="AA320" s="273" t="b">
        <f t="shared" si="9"/>
        <v>1</v>
      </c>
    </row>
    <row r="321" spans="1:27">
      <c r="A321" s="267" t="s">
        <v>3271</v>
      </c>
      <c r="B321" s="267" t="s">
        <v>3287</v>
      </c>
      <c r="C321" s="267" t="s">
        <v>3430</v>
      </c>
      <c r="D321" s="267" t="s">
        <v>3987</v>
      </c>
      <c r="E321" s="267" t="s">
        <v>3275</v>
      </c>
      <c r="F321" s="267" t="s">
        <v>3276</v>
      </c>
      <c r="G321" s="267" t="s">
        <v>3275</v>
      </c>
      <c r="H321" s="267" t="s">
        <v>3277</v>
      </c>
      <c r="I321" s="267" t="s">
        <v>4008</v>
      </c>
      <c r="J321" s="267" t="s">
        <v>4009</v>
      </c>
      <c r="K321" s="268">
        <v>4294.29</v>
      </c>
      <c r="L321" s="268">
        <v>4065.35</v>
      </c>
      <c r="M321" s="269">
        <v>228.94000000000005</v>
      </c>
      <c r="N321" s="268">
        <v>831.45</v>
      </c>
      <c r="O321" s="268">
        <v>832.17</v>
      </c>
      <c r="P321" s="269">
        <v>-0.7199999999999136</v>
      </c>
      <c r="Q321" s="270">
        <v>3683.1000000000004</v>
      </c>
      <c r="R321" s="270">
        <v>3635.1299999999997</v>
      </c>
      <c r="S321" s="270">
        <v>47.970000000000709</v>
      </c>
      <c r="T321" s="268">
        <v>7977.39</v>
      </c>
      <c r="U321" s="268">
        <v>7700.48</v>
      </c>
      <c r="V321" s="269">
        <v>276.91000000000076</v>
      </c>
      <c r="W321" s="269" cm="1">
        <f t="array" ref="W321">IF(Z321=756,V321*INDEX('09.30.22 ERC'!$I$676:$I$679,MATCH($A$1,'09.30.22 ERC'!$D$676:$D$679,0),),V321)</f>
        <v>276.91000000000076</v>
      </c>
      <c r="X321" s="271">
        <f t="shared" si="8"/>
        <v>141308</v>
      </c>
      <c r="Y321" s="106" t="s">
        <v>476</v>
      </c>
      <c r="Z321" s="106">
        <v>151</v>
      </c>
      <c r="AA321" s="273" t="b">
        <f t="shared" si="9"/>
        <v>1</v>
      </c>
    </row>
    <row r="322" spans="1:27">
      <c r="A322" s="267" t="s">
        <v>3271</v>
      </c>
      <c r="B322" s="267" t="s">
        <v>3294</v>
      </c>
      <c r="C322" s="267" t="s">
        <v>3273</v>
      </c>
      <c r="D322" s="267" t="s">
        <v>3987</v>
      </c>
      <c r="E322" s="267" t="s">
        <v>3275</v>
      </c>
      <c r="F322" s="267" t="s">
        <v>3276</v>
      </c>
      <c r="G322" s="267" t="s">
        <v>3275</v>
      </c>
      <c r="H322" s="267" t="s">
        <v>3277</v>
      </c>
      <c r="I322" s="267" t="s">
        <v>4010</v>
      </c>
      <c r="J322" s="267" t="s">
        <v>4011</v>
      </c>
      <c r="K322" s="268">
        <v>68851.289999999994</v>
      </c>
      <c r="L322" s="268">
        <v>45656.15</v>
      </c>
      <c r="M322" s="269">
        <v>23195.139999999992</v>
      </c>
      <c r="N322" s="268">
        <v>0</v>
      </c>
      <c r="O322" s="268">
        <v>0</v>
      </c>
      <c r="P322" s="269">
        <v>0</v>
      </c>
      <c r="Q322" s="270">
        <v>1021.2000000000116</v>
      </c>
      <c r="R322" s="270">
        <v>510.59999999999854</v>
      </c>
      <c r="S322" s="270">
        <v>510.6000000000131</v>
      </c>
      <c r="T322" s="268">
        <v>69872.490000000005</v>
      </c>
      <c r="U322" s="268">
        <v>46166.75</v>
      </c>
      <c r="V322" s="269">
        <v>23705.740000000005</v>
      </c>
      <c r="W322" s="269" cm="1">
        <f t="array" ref="W322">IF(Z322=756,V322*INDEX('09.30.22 ERC'!$I$676:$I$679,MATCH($A$1,'09.30.22 ERC'!$D$676:$D$679,0),),V322)</f>
        <v>23705.740000000005</v>
      </c>
      <c r="X322" s="271">
        <f t="shared" si="8"/>
        <v>141308</v>
      </c>
      <c r="Y322" s="106" t="s">
        <v>476</v>
      </c>
      <c r="Z322" s="106">
        <v>152</v>
      </c>
      <c r="AA322" s="273" t="b">
        <f t="shared" si="9"/>
        <v>1</v>
      </c>
    </row>
    <row r="323" spans="1:27">
      <c r="A323" s="267" t="s">
        <v>3271</v>
      </c>
      <c r="B323" s="267" t="s">
        <v>3294</v>
      </c>
      <c r="C323" s="267" t="s">
        <v>3402</v>
      </c>
      <c r="D323" s="267" t="s">
        <v>3987</v>
      </c>
      <c r="E323" s="267" t="s">
        <v>3275</v>
      </c>
      <c r="F323" s="267" t="s">
        <v>3276</v>
      </c>
      <c r="G323" s="267" t="s">
        <v>3275</v>
      </c>
      <c r="H323" s="267" t="s">
        <v>3277</v>
      </c>
      <c r="I323" s="267" t="s">
        <v>4012</v>
      </c>
      <c r="J323" s="267" t="s">
        <v>4013</v>
      </c>
      <c r="K323" s="268">
        <v>49297.85</v>
      </c>
      <c r="L323" s="268">
        <v>47999.91</v>
      </c>
      <c r="M323" s="269">
        <v>1297.9399999999951</v>
      </c>
      <c r="N323" s="268">
        <v>4398.7700000000004</v>
      </c>
      <c r="O323" s="268">
        <v>4399.6000000000004</v>
      </c>
      <c r="P323" s="269">
        <v>-0.82999999999992724</v>
      </c>
      <c r="Q323" s="270">
        <v>21560.980000000003</v>
      </c>
      <c r="R323" s="270">
        <v>21393.910000000003</v>
      </c>
      <c r="S323" s="270">
        <v>167.06999999999971</v>
      </c>
      <c r="T323" s="268">
        <v>70858.83</v>
      </c>
      <c r="U323" s="268">
        <v>69393.820000000007</v>
      </c>
      <c r="V323" s="269">
        <v>1465.0099999999948</v>
      </c>
      <c r="W323" s="269" cm="1">
        <f t="array" ref="W323">IF(Z323=756,V323*INDEX('09.30.22 ERC'!$I$676:$I$679,MATCH($A$1,'09.30.22 ERC'!$D$676:$D$679,0),),V323)</f>
        <v>1465.0099999999948</v>
      </c>
      <c r="X323" s="271">
        <f t="shared" si="8"/>
        <v>141308</v>
      </c>
      <c r="Y323" s="106" t="s">
        <v>476</v>
      </c>
      <c r="Z323" s="106">
        <v>152</v>
      </c>
      <c r="AA323" s="273" t="b">
        <f t="shared" si="9"/>
        <v>1</v>
      </c>
    </row>
    <row r="324" spans="1:27">
      <c r="A324" s="267" t="s">
        <v>3271</v>
      </c>
      <c r="B324" s="267" t="s">
        <v>3300</v>
      </c>
      <c r="C324" s="267" t="s">
        <v>3405</v>
      </c>
      <c r="D324" s="267" t="s">
        <v>3987</v>
      </c>
      <c r="E324" s="267" t="s">
        <v>3275</v>
      </c>
      <c r="F324" s="267" t="s">
        <v>3276</v>
      </c>
      <c r="G324" s="267" t="s">
        <v>3275</v>
      </c>
      <c r="H324" s="267" t="s">
        <v>3277</v>
      </c>
      <c r="I324" s="267" t="s">
        <v>4014</v>
      </c>
      <c r="J324" s="267" t="s">
        <v>4015</v>
      </c>
      <c r="K324" s="268">
        <v>71543.22</v>
      </c>
      <c r="L324" s="268">
        <v>71543.22</v>
      </c>
      <c r="M324" s="269">
        <v>0</v>
      </c>
      <c r="N324" s="268">
        <v>0</v>
      </c>
      <c r="O324" s="268">
        <v>0</v>
      </c>
      <c r="P324" s="269">
        <v>0</v>
      </c>
      <c r="Q324" s="270">
        <v>0</v>
      </c>
      <c r="R324" s="270">
        <v>0</v>
      </c>
      <c r="S324" s="270">
        <v>0</v>
      </c>
      <c r="T324" s="268">
        <v>71543.22</v>
      </c>
      <c r="U324" s="268">
        <v>71543.22</v>
      </c>
      <c r="V324" s="269">
        <v>0</v>
      </c>
      <c r="W324" s="269" cm="1">
        <f t="array" ref="W324">IF(Z324=756,V324*INDEX('09.30.22 ERC'!$I$676:$I$679,MATCH($A$1,'09.30.22 ERC'!$D$676:$D$679,0),),V324)</f>
        <v>0</v>
      </c>
      <c r="X324" s="271">
        <f t="shared" si="8"/>
        <v>141308</v>
      </c>
      <c r="Y324" s="106" t="s">
        <v>476</v>
      </c>
      <c r="Z324" s="106">
        <v>150</v>
      </c>
      <c r="AA324" s="273" t="b">
        <f t="shared" si="9"/>
        <v>1</v>
      </c>
    </row>
    <row r="325" spans="1:27">
      <c r="A325" s="267" t="s">
        <v>3271</v>
      </c>
      <c r="B325" s="267" t="s">
        <v>3300</v>
      </c>
      <c r="C325" s="267" t="s">
        <v>3301</v>
      </c>
      <c r="D325" s="267" t="s">
        <v>3987</v>
      </c>
      <c r="E325" s="267" t="s">
        <v>3275</v>
      </c>
      <c r="F325" s="267" t="s">
        <v>3276</v>
      </c>
      <c r="G325" s="267" t="s">
        <v>3275</v>
      </c>
      <c r="H325" s="267" t="s">
        <v>3277</v>
      </c>
      <c r="I325" s="267" t="s">
        <v>4016</v>
      </c>
      <c r="J325" s="267" t="s">
        <v>4017</v>
      </c>
      <c r="K325" s="268">
        <v>201334.95</v>
      </c>
      <c r="L325" s="268">
        <v>201334.95</v>
      </c>
      <c r="M325" s="269">
        <v>0</v>
      </c>
      <c r="N325" s="268">
        <v>0</v>
      </c>
      <c r="O325" s="268">
        <v>0</v>
      </c>
      <c r="P325" s="269">
        <v>0</v>
      </c>
      <c r="Q325" s="270">
        <v>0</v>
      </c>
      <c r="R325" s="270">
        <v>0</v>
      </c>
      <c r="S325" s="270">
        <v>0</v>
      </c>
      <c r="T325" s="268">
        <v>201334.95</v>
      </c>
      <c r="U325" s="268">
        <v>201334.95</v>
      </c>
      <c r="V325" s="269">
        <v>0</v>
      </c>
      <c r="W325" s="269" cm="1">
        <f t="array" ref="W325">IF(Z325=756,V325*INDEX('09.30.22 ERC'!$I$676:$I$679,MATCH($A$1,'09.30.22 ERC'!$D$676:$D$679,0),),V325)</f>
        <v>0</v>
      </c>
      <c r="X325" s="271">
        <f t="shared" ref="X325:X388" si="10">+_xlfn.NUMBERVALUE(D325)</f>
        <v>141308</v>
      </c>
      <c r="Y325" s="106" t="s">
        <v>476</v>
      </c>
      <c r="Z325" s="106">
        <v>150</v>
      </c>
      <c r="AA325" s="273" t="b">
        <f t="shared" si="9"/>
        <v>1</v>
      </c>
    </row>
    <row r="326" spans="1:27">
      <c r="A326" s="267" t="s">
        <v>3271</v>
      </c>
      <c r="B326" s="267" t="s">
        <v>3304</v>
      </c>
      <c r="C326" s="267" t="s">
        <v>3405</v>
      </c>
      <c r="D326" s="267" t="s">
        <v>3987</v>
      </c>
      <c r="E326" s="267" t="s">
        <v>3275</v>
      </c>
      <c r="F326" s="267" t="s">
        <v>3276</v>
      </c>
      <c r="G326" s="267" t="s">
        <v>3275</v>
      </c>
      <c r="H326" s="267" t="s">
        <v>3277</v>
      </c>
      <c r="I326" s="267" t="s">
        <v>4018</v>
      </c>
      <c r="J326" s="267" t="s">
        <v>4019</v>
      </c>
      <c r="K326" s="268">
        <v>4747.2</v>
      </c>
      <c r="L326" s="268">
        <v>4747.2</v>
      </c>
      <c r="M326" s="269">
        <v>0</v>
      </c>
      <c r="N326" s="268">
        <v>0</v>
      </c>
      <c r="O326" s="268">
        <v>0</v>
      </c>
      <c r="P326" s="269">
        <v>0</v>
      </c>
      <c r="Q326" s="270">
        <v>0</v>
      </c>
      <c r="R326" s="270">
        <v>0</v>
      </c>
      <c r="S326" s="270">
        <v>0</v>
      </c>
      <c r="T326" s="268">
        <v>4747.2</v>
      </c>
      <c r="U326" s="268">
        <v>4747.2</v>
      </c>
      <c r="V326" s="269">
        <v>0</v>
      </c>
      <c r="W326" s="269" cm="1">
        <f t="array" ref="W326">IF(Z326=756,V326*INDEX('09.30.22 ERC'!$I$676:$I$679,MATCH($A$1,'09.30.22 ERC'!$D$676:$D$679,0),),V326)</f>
        <v>0</v>
      </c>
      <c r="X326" s="271">
        <f t="shared" si="10"/>
        <v>141308</v>
      </c>
      <c r="Y326" s="106" t="s">
        <v>476</v>
      </c>
      <c r="Z326" s="106">
        <v>151</v>
      </c>
      <c r="AA326" s="273" t="b">
        <f t="shared" ref="AA326:AA389" si="11">IF($A$1=756,TRUE,IF($A$1=Z326,TRUE,FALSE))</f>
        <v>1</v>
      </c>
    </row>
    <row r="327" spans="1:27">
      <c r="A327" s="267" t="s">
        <v>3271</v>
      </c>
      <c r="B327" s="267" t="s">
        <v>3304</v>
      </c>
      <c r="C327" s="267" t="s">
        <v>3301</v>
      </c>
      <c r="D327" s="267" t="s">
        <v>3987</v>
      </c>
      <c r="E327" s="267" t="s">
        <v>3275</v>
      </c>
      <c r="F327" s="267" t="s">
        <v>3276</v>
      </c>
      <c r="G327" s="267" t="s">
        <v>3275</v>
      </c>
      <c r="H327" s="267" t="s">
        <v>3277</v>
      </c>
      <c r="I327" s="267" t="s">
        <v>4020</v>
      </c>
      <c r="J327" s="267" t="s">
        <v>4021</v>
      </c>
      <c r="K327" s="268">
        <v>47905.760000000002</v>
      </c>
      <c r="L327" s="268">
        <v>47905.760000000002</v>
      </c>
      <c r="M327" s="269">
        <v>0</v>
      </c>
      <c r="N327" s="268">
        <v>0</v>
      </c>
      <c r="O327" s="268">
        <v>0</v>
      </c>
      <c r="P327" s="269">
        <v>0</v>
      </c>
      <c r="Q327" s="270">
        <v>0</v>
      </c>
      <c r="R327" s="270">
        <v>0</v>
      </c>
      <c r="S327" s="270">
        <v>0</v>
      </c>
      <c r="T327" s="268">
        <v>47905.760000000002</v>
      </c>
      <c r="U327" s="268">
        <v>47905.760000000002</v>
      </c>
      <c r="V327" s="269">
        <v>0</v>
      </c>
      <c r="W327" s="269" cm="1">
        <f t="array" ref="W327">IF(Z327=756,V327*INDEX('09.30.22 ERC'!$I$676:$I$679,MATCH($A$1,'09.30.22 ERC'!$D$676:$D$679,0),),V327)</f>
        <v>0</v>
      </c>
      <c r="X327" s="271">
        <f t="shared" si="10"/>
        <v>141308</v>
      </c>
      <c r="Y327" s="106" t="s">
        <v>476</v>
      </c>
      <c r="Z327" s="106">
        <v>151</v>
      </c>
      <c r="AA327" s="273" t="b">
        <f t="shared" si="11"/>
        <v>1</v>
      </c>
    </row>
    <row r="328" spans="1:27">
      <c r="A328" s="267" t="s">
        <v>3271</v>
      </c>
      <c r="B328" s="267" t="s">
        <v>3272</v>
      </c>
      <c r="C328" s="267" t="s">
        <v>3273</v>
      </c>
      <c r="D328" s="267" t="s">
        <v>4022</v>
      </c>
      <c r="E328" s="267" t="s">
        <v>3275</v>
      </c>
      <c r="F328" s="267" t="s">
        <v>3276</v>
      </c>
      <c r="G328" s="267" t="s">
        <v>3275</v>
      </c>
      <c r="H328" s="267" t="s">
        <v>3277</v>
      </c>
      <c r="I328" s="267" t="s">
        <v>4023</v>
      </c>
      <c r="J328" s="267" t="s">
        <v>4024</v>
      </c>
      <c r="K328" s="268">
        <v>13692.33</v>
      </c>
      <c r="L328" s="268">
        <v>6558.05</v>
      </c>
      <c r="M328" s="269">
        <v>7134.28</v>
      </c>
      <c r="N328" s="268">
        <v>0</v>
      </c>
      <c r="O328" s="268">
        <v>0</v>
      </c>
      <c r="P328" s="269">
        <v>0</v>
      </c>
      <c r="Q328" s="270">
        <v>0</v>
      </c>
      <c r="R328" s="270">
        <v>0</v>
      </c>
      <c r="S328" s="270">
        <v>0</v>
      </c>
      <c r="T328" s="268">
        <v>13692.33</v>
      </c>
      <c r="U328" s="268">
        <v>6558.05</v>
      </c>
      <c r="V328" s="269">
        <v>7134.28</v>
      </c>
      <c r="W328" s="269" cm="1">
        <f t="array" ref="W328">IF(Z328=756,V328*INDEX('09.30.22 ERC'!$I$676:$I$679,MATCH($A$1,'09.30.22 ERC'!$D$676:$D$679,0),),V328)</f>
        <v>7134.28</v>
      </c>
      <c r="X328" s="271">
        <f t="shared" si="10"/>
        <v>141309</v>
      </c>
      <c r="Y328" s="106" t="s">
        <v>476</v>
      </c>
      <c r="Z328" s="106">
        <v>150</v>
      </c>
      <c r="AA328" s="273" t="b">
        <f t="shared" si="11"/>
        <v>1</v>
      </c>
    </row>
    <row r="329" spans="1:27">
      <c r="A329" s="267" t="s">
        <v>3271</v>
      </c>
      <c r="B329" s="267" t="s">
        <v>3280</v>
      </c>
      <c r="C329" s="267" t="s">
        <v>3281</v>
      </c>
      <c r="D329" s="267" t="s">
        <v>4022</v>
      </c>
      <c r="E329" s="267" t="s">
        <v>3275</v>
      </c>
      <c r="F329" s="267" t="s">
        <v>3276</v>
      </c>
      <c r="G329" s="267" t="s">
        <v>3275</v>
      </c>
      <c r="H329" s="267" t="s">
        <v>3277</v>
      </c>
      <c r="I329" s="267" t="s">
        <v>4025</v>
      </c>
      <c r="J329" s="267" t="s">
        <v>4026</v>
      </c>
      <c r="K329" s="268">
        <v>129010.43</v>
      </c>
      <c r="L329" s="268">
        <v>63927.73</v>
      </c>
      <c r="M329" s="269">
        <v>65082.69999999999</v>
      </c>
      <c r="N329" s="268">
        <v>0</v>
      </c>
      <c r="O329" s="268">
        <v>0</v>
      </c>
      <c r="P329" s="269">
        <v>0</v>
      </c>
      <c r="Q329" s="270">
        <v>12510.929999999993</v>
      </c>
      <c r="R329" s="270">
        <v>8365.4099999999962</v>
      </c>
      <c r="S329" s="270">
        <v>4145.5199999999968</v>
      </c>
      <c r="T329" s="268">
        <v>141521.35999999999</v>
      </c>
      <c r="U329" s="268">
        <v>72293.14</v>
      </c>
      <c r="V329" s="269">
        <v>69228.219999999987</v>
      </c>
      <c r="W329" s="269" cm="1">
        <f t="array" ref="W329">IF(Z329=756,V329*INDEX('09.30.22 ERC'!$I$676:$I$679,MATCH($A$1,'09.30.22 ERC'!$D$676:$D$679,0),),V329)</f>
        <v>69228.219999999987</v>
      </c>
      <c r="X329" s="271">
        <f t="shared" si="10"/>
        <v>141309</v>
      </c>
      <c r="Y329" s="106" t="s">
        <v>476</v>
      </c>
      <c r="Z329" s="106">
        <v>150</v>
      </c>
      <c r="AA329" s="273" t="b">
        <f t="shared" si="11"/>
        <v>1</v>
      </c>
    </row>
    <row r="330" spans="1:27">
      <c r="A330" s="267" t="s">
        <v>3271</v>
      </c>
      <c r="B330" s="267" t="s">
        <v>3284</v>
      </c>
      <c r="C330" s="267" t="s">
        <v>3273</v>
      </c>
      <c r="D330" s="267" t="s">
        <v>4022</v>
      </c>
      <c r="E330" s="267" t="s">
        <v>3275</v>
      </c>
      <c r="F330" s="267" t="s">
        <v>3276</v>
      </c>
      <c r="G330" s="267" t="s">
        <v>3275</v>
      </c>
      <c r="H330" s="267" t="s">
        <v>3277</v>
      </c>
      <c r="I330" s="267" t="s">
        <v>4027</v>
      </c>
      <c r="J330" s="267" t="s">
        <v>4028</v>
      </c>
      <c r="K330" s="268">
        <v>627.37</v>
      </c>
      <c r="L330" s="268">
        <v>313.69</v>
      </c>
      <c r="M330" s="269">
        <v>313.68</v>
      </c>
      <c r="N330" s="268">
        <v>0</v>
      </c>
      <c r="O330" s="268">
        <v>0</v>
      </c>
      <c r="P330" s="269">
        <v>0</v>
      </c>
      <c r="Q330" s="270">
        <v>0</v>
      </c>
      <c r="R330" s="270">
        <v>0</v>
      </c>
      <c r="S330" s="270">
        <v>0</v>
      </c>
      <c r="T330" s="268">
        <v>627.37</v>
      </c>
      <c r="U330" s="268">
        <v>313.69</v>
      </c>
      <c r="V330" s="269">
        <v>313.68</v>
      </c>
      <c r="W330" s="269" cm="1">
        <f t="array" ref="W330">IF(Z330=756,V330*INDEX('09.30.22 ERC'!$I$676:$I$679,MATCH($A$1,'09.30.22 ERC'!$D$676:$D$679,0),),V330)</f>
        <v>313.68</v>
      </c>
      <c r="X330" s="271">
        <f t="shared" si="10"/>
        <v>141309</v>
      </c>
      <c r="Y330" s="106" t="s">
        <v>476</v>
      </c>
      <c r="Z330" s="106">
        <v>151</v>
      </c>
      <c r="AA330" s="273" t="b">
        <f t="shared" si="11"/>
        <v>1</v>
      </c>
    </row>
    <row r="331" spans="1:27">
      <c r="A331" s="267" t="s">
        <v>3271</v>
      </c>
      <c r="B331" s="267" t="s">
        <v>3287</v>
      </c>
      <c r="C331" s="267" t="s">
        <v>3281</v>
      </c>
      <c r="D331" s="267" t="s">
        <v>4022</v>
      </c>
      <c r="E331" s="267" t="s">
        <v>3275</v>
      </c>
      <c r="F331" s="267" t="s">
        <v>3276</v>
      </c>
      <c r="G331" s="267" t="s">
        <v>3275</v>
      </c>
      <c r="H331" s="267" t="s">
        <v>3277</v>
      </c>
      <c r="I331" s="267" t="s">
        <v>4029</v>
      </c>
      <c r="J331" s="267" t="s">
        <v>4030</v>
      </c>
      <c r="K331" s="268">
        <v>34984.53</v>
      </c>
      <c r="L331" s="268">
        <v>13684.85</v>
      </c>
      <c r="M331" s="269">
        <v>21299.68</v>
      </c>
      <c r="N331" s="268">
        <v>0</v>
      </c>
      <c r="O331" s="268">
        <v>0</v>
      </c>
      <c r="P331" s="269">
        <v>0</v>
      </c>
      <c r="Q331" s="270">
        <v>0</v>
      </c>
      <c r="R331" s="270">
        <v>0</v>
      </c>
      <c r="S331" s="270">
        <v>0</v>
      </c>
      <c r="T331" s="268">
        <v>34984.53</v>
      </c>
      <c r="U331" s="268">
        <v>13684.85</v>
      </c>
      <c r="V331" s="269">
        <v>21299.68</v>
      </c>
      <c r="W331" s="269" cm="1">
        <f t="array" ref="W331">IF(Z331=756,V331*INDEX('09.30.22 ERC'!$I$676:$I$679,MATCH($A$1,'09.30.22 ERC'!$D$676:$D$679,0),),V331)</f>
        <v>21299.68</v>
      </c>
      <c r="X331" s="271">
        <f t="shared" si="10"/>
        <v>141309</v>
      </c>
      <c r="Y331" s="106" t="s">
        <v>476</v>
      </c>
      <c r="Z331" s="106">
        <v>151</v>
      </c>
      <c r="AA331" s="273" t="b">
        <f t="shared" si="11"/>
        <v>1</v>
      </c>
    </row>
    <row r="332" spans="1:27">
      <c r="A332" s="267" t="s">
        <v>3271</v>
      </c>
      <c r="B332" s="267" t="s">
        <v>3300</v>
      </c>
      <c r="C332" s="267" t="s">
        <v>3301</v>
      </c>
      <c r="D332" s="267" t="s">
        <v>4022</v>
      </c>
      <c r="E332" s="267" t="s">
        <v>3275</v>
      </c>
      <c r="F332" s="267" t="s">
        <v>3276</v>
      </c>
      <c r="G332" s="267" t="s">
        <v>3275</v>
      </c>
      <c r="H332" s="267" t="s">
        <v>3277</v>
      </c>
      <c r="I332" s="267" t="s">
        <v>4031</v>
      </c>
      <c r="J332" s="267" t="s">
        <v>4032</v>
      </c>
      <c r="K332" s="268">
        <v>80094.759999999995</v>
      </c>
      <c r="L332" s="268">
        <v>80094.759999999995</v>
      </c>
      <c r="M332" s="269">
        <v>0</v>
      </c>
      <c r="N332" s="268">
        <v>0</v>
      </c>
      <c r="O332" s="268">
        <v>0</v>
      </c>
      <c r="P332" s="269">
        <v>0</v>
      </c>
      <c r="Q332" s="270">
        <v>0</v>
      </c>
      <c r="R332" s="270">
        <v>0</v>
      </c>
      <c r="S332" s="270">
        <v>0</v>
      </c>
      <c r="T332" s="268">
        <v>80094.759999999995</v>
      </c>
      <c r="U332" s="268">
        <v>80094.759999999995</v>
      </c>
      <c r="V332" s="269">
        <v>0</v>
      </c>
      <c r="W332" s="269" cm="1">
        <f t="array" ref="W332">IF(Z332=756,V332*INDEX('09.30.22 ERC'!$I$676:$I$679,MATCH($A$1,'09.30.22 ERC'!$D$676:$D$679,0),),V332)</f>
        <v>0</v>
      </c>
      <c r="X332" s="271">
        <f t="shared" si="10"/>
        <v>141309</v>
      </c>
      <c r="Y332" s="106" t="s">
        <v>476</v>
      </c>
      <c r="Z332" s="106">
        <v>150</v>
      </c>
      <c r="AA332" s="273" t="b">
        <f t="shared" si="11"/>
        <v>1</v>
      </c>
    </row>
    <row r="333" spans="1:27">
      <c r="A333" s="267" t="s">
        <v>3271</v>
      </c>
      <c r="B333" s="267" t="s">
        <v>3304</v>
      </c>
      <c r="C333" s="267" t="s">
        <v>3301</v>
      </c>
      <c r="D333" s="267" t="s">
        <v>4022</v>
      </c>
      <c r="E333" s="267" t="s">
        <v>3275</v>
      </c>
      <c r="F333" s="267" t="s">
        <v>3276</v>
      </c>
      <c r="G333" s="267" t="s">
        <v>3275</v>
      </c>
      <c r="H333" s="267" t="s">
        <v>3277</v>
      </c>
      <c r="I333" s="267" t="s">
        <v>4033</v>
      </c>
      <c r="J333" s="267" t="s">
        <v>4034</v>
      </c>
      <c r="K333" s="268">
        <v>18454.759999999998</v>
      </c>
      <c r="L333" s="268">
        <v>18454.759999999998</v>
      </c>
      <c r="M333" s="269">
        <v>0</v>
      </c>
      <c r="N333" s="268">
        <v>0</v>
      </c>
      <c r="O333" s="268">
        <v>0</v>
      </c>
      <c r="P333" s="269">
        <v>0</v>
      </c>
      <c r="Q333" s="270">
        <v>0</v>
      </c>
      <c r="R333" s="270">
        <v>0</v>
      </c>
      <c r="S333" s="270">
        <v>0</v>
      </c>
      <c r="T333" s="268">
        <v>18454.759999999998</v>
      </c>
      <c r="U333" s="268">
        <v>18454.759999999998</v>
      </c>
      <c r="V333" s="269">
        <v>0</v>
      </c>
      <c r="W333" s="269" cm="1">
        <f t="array" ref="W333">IF(Z333=756,V333*INDEX('09.30.22 ERC'!$I$676:$I$679,MATCH($A$1,'09.30.22 ERC'!$D$676:$D$679,0),),V333)</f>
        <v>0</v>
      </c>
      <c r="X333" s="271">
        <f t="shared" si="10"/>
        <v>141309</v>
      </c>
      <c r="Y333" s="106" t="s">
        <v>476</v>
      </c>
      <c r="Z333" s="106">
        <v>151</v>
      </c>
      <c r="AA333" s="273" t="b">
        <f t="shared" si="11"/>
        <v>1</v>
      </c>
    </row>
    <row r="334" spans="1:27">
      <c r="A334" s="267" t="s">
        <v>3271</v>
      </c>
      <c r="B334" s="267" t="s">
        <v>3272</v>
      </c>
      <c r="C334" s="267" t="s">
        <v>3273</v>
      </c>
      <c r="D334" s="267" t="s">
        <v>4035</v>
      </c>
      <c r="E334" s="267" t="s">
        <v>3275</v>
      </c>
      <c r="F334" s="267" t="s">
        <v>3276</v>
      </c>
      <c r="G334" s="267" t="s">
        <v>3275</v>
      </c>
      <c r="H334" s="267" t="s">
        <v>3277</v>
      </c>
      <c r="I334" s="267" t="s">
        <v>4036</v>
      </c>
      <c r="J334" s="267" t="s">
        <v>4037</v>
      </c>
      <c r="K334" s="268">
        <v>26677.39</v>
      </c>
      <c r="L334" s="268">
        <v>13225.51</v>
      </c>
      <c r="M334" s="269">
        <v>13451.88</v>
      </c>
      <c r="N334" s="268">
        <v>0</v>
      </c>
      <c r="O334" s="268">
        <v>0</v>
      </c>
      <c r="P334" s="269">
        <v>0</v>
      </c>
      <c r="Q334" s="270">
        <v>21.700000000000728</v>
      </c>
      <c r="R334" s="270">
        <v>10.850000000000364</v>
      </c>
      <c r="S334" s="270">
        <v>10.850000000000364</v>
      </c>
      <c r="T334" s="268">
        <v>26699.09</v>
      </c>
      <c r="U334" s="268">
        <v>13236.36</v>
      </c>
      <c r="V334" s="269">
        <v>13462.73</v>
      </c>
      <c r="W334" s="269" cm="1">
        <f t="array" ref="W334">IF(Z334=756,V334*INDEX('09.30.22 ERC'!$I$676:$I$679,MATCH($A$1,'09.30.22 ERC'!$D$676:$D$679,0),),V334)</f>
        <v>13462.73</v>
      </c>
      <c r="X334" s="271">
        <f t="shared" si="10"/>
        <v>141310</v>
      </c>
      <c r="Y334" s="106" t="s">
        <v>476</v>
      </c>
      <c r="Z334" s="106">
        <v>150</v>
      </c>
      <c r="AA334" s="273" t="b">
        <f t="shared" si="11"/>
        <v>1</v>
      </c>
    </row>
    <row r="335" spans="1:27">
      <c r="A335" s="267" t="s">
        <v>3271</v>
      </c>
      <c r="B335" s="267" t="s">
        <v>3272</v>
      </c>
      <c r="C335" s="267" t="s">
        <v>3402</v>
      </c>
      <c r="D335" s="267" t="s">
        <v>4035</v>
      </c>
      <c r="E335" s="267" t="s">
        <v>3275</v>
      </c>
      <c r="F335" s="267" t="s">
        <v>3276</v>
      </c>
      <c r="G335" s="267" t="s">
        <v>3275</v>
      </c>
      <c r="H335" s="267" t="s">
        <v>3277</v>
      </c>
      <c r="I335" s="267" t="s">
        <v>4038</v>
      </c>
      <c r="J335" s="267" t="s">
        <v>4039</v>
      </c>
      <c r="K335" s="268">
        <v>105002.43</v>
      </c>
      <c r="L335" s="268">
        <v>100665.38</v>
      </c>
      <c r="M335" s="269">
        <v>4337.0499999999884</v>
      </c>
      <c r="N335" s="268">
        <v>13398.97</v>
      </c>
      <c r="O335" s="268">
        <v>13401.33</v>
      </c>
      <c r="P335" s="269">
        <v>-2.3600000000005821</v>
      </c>
      <c r="Q335" s="270">
        <v>65890.600000000006</v>
      </c>
      <c r="R335" s="270">
        <v>65798.16</v>
      </c>
      <c r="S335" s="270">
        <v>92.440000000002328</v>
      </c>
      <c r="T335" s="268">
        <v>170893.03</v>
      </c>
      <c r="U335" s="268">
        <v>166463.54</v>
      </c>
      <c r="V335" s="269">
        <v>4429.4899999999907</v>
      </c>
      <c r="W335" s="269" cm="1">
        <f t="array" ref="W335">IF(Z335=756,V335*INDEX('09.30.22 ERC'!$I$676:$I$679,MATCH($A$1,'09.30.22 ERC'!$D$676:$D$679,0),),V335)</f>
        <v>4429.4899999999907</v>
      </c>
      <c r="X335" s="271">
        <f t="shared" si="10"/>
        <v>141310</v>
      </c>
      <c r="Y335" s="106" t="s">
        <v>476</v>
      </c>
      <c r="Z335" s="106">
        <v>150</v>
      </c>
      <c r="AA335" s="273" t="b">
        <f t="shared" si="11"/>
        <v>1</v>
      </c>
    </row>
    <row r="336" spans="1:27">
      <c r="A336" s="267" t="s">
        <v>3271</v>
      </c>
      <c r="B336" s="267" t="s">
        <v>3280</v>
      </c>
      <c r="C336" s="267" t="s">
        <v>3281</v>
      </c>
      <c r="D336" s="267" t="s">
        <v>4035</v>
      </c>
      <c r="E336" s="267" t="s">
        <v>3275</v>
      </c>
      <c r="F336" s="267" t="s">
        <v>3276</v>
      </c>
      <c r="G336" s="267" t="s">
        <v>3275</v>
      </c>
      <c r="H336" s="267" t="s">
        <v>3277</v>
      </c>
      <c r="I336" s="267" t="s">
        <v>4040</v>
      </c>
      <c r="J336" s="267" t="s">
        <v>4041</v>
      </c>
      <c r="K336" s="268">
        <v>19899.759999999998</v>
      </c>
      <c r="L336" s="268">
        <v>9620.41</v>
      </c>
      <c r="M336" s="269">
        <v>10279.349999999999</v>
      </c>
      <c r="N336" s="268">
        <v>0</v>
      </c>
      <c r="O336" s="268">
        <v>0</v>
      </c>
      <c r="P336" s="269">
        <v>0</v>
      </c>
      <c r="Q336" s="270">
        <v>92</v>
      </c>
      <c r="R336" s="270">
        <v>46</v>
      </c>
      <c r="S336" s="270">
        <v>46</v>
      </c>
      <c r="T336" s="268">
        <v>19991.759999999998</v>
      </c>
      <c r="U336" s="268">
        <v>9666.41</v>
      </c>
      <c r="V336" s="269">
        <v>10325.349999999999</v>
      </c>
      <c r="W336" s="269" cm="1">
        <f t="array" ref="W336">IF(Z336=756,V336*INDEX('09.30.22 ERC'!$I$676:$I$679,MATCH($A$1,'09.30.22 ERC'!$D$676:$D$679,0),),V336)</f>
        <v>10325.349999999999</v>
      </c>
      <c r="X336" s="271">
        <f t="shared" si="10"/>
        <v>141310</v>
      </c>
      <c r="Y336" s="106" t="s">
        <v>476</v>
      </c>
      <c r="Z336" s="106">
        <v>150</v>
      </c>
      <c r="AA336" s="273" t="b">
        <f t="shared" si="11"/>
        <v>1</v>
      </c>
    </row>
    <row r="337" spans="1:27">
      <c r="A337" s="267" t="s">
        <v>3271</v>
      </c>
      <c r="B337" s="267" t="s">
        <v>3280</v>
      </c>
      <c r="C337" s="267" t="s">
        <v>3430</v>
      </c>
      <c r="D337" s="267" t="s">
        <v>4035</v>
      </c>
      <c r="E337" s="267" t="s">
        <v>3275</v>
      </c>
      <c r="F337" s="267" t="s">
        <v>3276</v>
      </c>
      <c r="G337" s="267" t="s">
        <v>3275</v>
      </c>
      <c r="H337" s="267" t="s">
        <v>3277</v>
      </c>
      <c r="I337" s="267" t="s">
        <v>4042</v>
      </c>
      <c r="J337" s="267" t="s">
        <v>4043</v>
      </c>
      <c r="K337" s="268">
        <v>103659.46</v>
      </c>
      <c r="L337" s="268">
        <v>99377.78</v>
      </c>
      <c r="M337" s="269">
        <v>4281.6800000000076</v>
      </c>
      <c r="N337" s="268">
        <v>13252.93</v>
      </c>
      <c r="O337" s="268">
        <v>13253.86</v>
      </c>
      <c r="P337" s="269">
        <v>-0.93000000000029104</v>
      </c>
      <c r="Q337" s="270">
        <v>65148.029999999984</v>
      </c>
      <c r="R337" s="270">
        <v>65048.5</v>
      </c>
      <c r="S337" s="270">
        <v>99.529999999984284</v>
      </c>
      <c r="T337" s="268">
        <v>168807.49</v>
      </c>
      <c r="U337" s="268">
        <v>164426.28</v>
      </c>
      <c r="V337" s="269">
        <v>4381.2099999999919</v>
      </c>
      <c r="W337" s="269" cm="1">
        <f t="array" ref="W337">IF(Z337=756,V337*INDEX('09.30.22 ERC'!$I$676:$I$679,MATCH($A$1,'09.30.22 ERC'!$D$676:$D$679,0),),V337)</f>
        <v>4381.2099999999919</v>
      </c>
      <c r="X337" s="271">
        <f t="shared" si="10"/>
        <v>141310</v>
      </c>
      <c r="Y337" s="106" t="s">
        <v>476</v>
      </c>
      <c r="Z337" s="106">
        <v>150</v>
      </c>
      <c r="AA337" s="273" t="b">
        <f t="shared" si="11"/>
        <v>1</v>
      </c>
    </row>
    <row r="338" spans="1:27">
      <c r="A338" s="267" t="s">
        <v>3271</v>
      </c>
      <c r="B338" s="267" t="s">
        <v>3284</v>
      </c>
      <c r="C338" s="267" t="s">
        <v>3402</v>
      </c>
      <c r="D338" s="267" t="s">
        <v>4035</v>
      </c>
      <c r="E338" s="267" t="s">
        <v>3275</v>
      </c>
      <c r="F338" s="267" t="s">
        <v>3276</v>
      </c>
      <c r="G338" s="267" t="s">
        <v>3275</v>
      </c>
      <c r="H338" s="267" t="s">
        <v>3277</v>
      </c>
      <c r="I338" s="267" t="s">
        <v>4044</v>
      </c>
      <c r="J338" s="267" t="s">
        <v>4045</v>
      </c>
      <c r="K338" s="268">
        <v>7455.84</v>
      </c>
      <c r="L338" s="268">
        <v>7114.27</v>
      </c>
      <c r="M338" s="269">
        <v>341.56999999999971</v>
      </c>
      <c r="N338" s="268">
        <v>1138.6400000000001</v>
      </c>
      <c r="O338" s="268">
        <v>1141.33</v>
      </c>
      <c r="P338" s="269">
        <v>-2.6899999999998272</v>
      </c>
      <c r="Q338" s="270">
        <v>5437.7800000000007</v>
      </c>
      <c r="R338" s="270">
        <v>5402.93</v>
      </c>
      <c r="S338" s="270">
        <v>34.850000000000364</v>
      </c>
      <c r="T338" s="268">
        <v>12893.62</v>
      </c>
      <c r="U338" s="268">
        <v>12517.2</v>
      </c>
      <c r="V338" s="269">
        <v>376.42000000000007</v>
      </c>
      <c r="W338" s="269" cm="1">
        <f t="array" ref="W338">IF(Z338=756,V338*INDEX('09.30.22 ERC'!$I$676:$I$679,MATCH($A$1,'09.30.22 ERC'!$D$676:$D$679,0),),V338)</f>
        <v>376.42000000000007</v>
      </c>
      <c r="X338" s="271">
        <f t="shared" si="10"/>
        <v>141310</v>
      </c>
      <c r="Y338" s="106" t="s">
        <v>476</v>
      </c>
      <c r="Z338" s="106">
        <v>151</v>
      </c>
      <c r="AA338" s="273" t="b">
        <f t="shared" si="11"/>
        <v>1</v>
      </c>
    </row>
    <row r="339" spans="1:27">
      <c r="A339" s="267" t="s">
        <v>3271</v>
      </c>
      <c r="B339" s="267" t="s">
        <v>3287</v>
      </c>
      <c r="C339" s="267" t="s">
        <v>3430</v>
      </c>
      <c r="D339" s="267" t="s">
        <v>4035</v>
      </c>
      <c r="E339" s="267" t="s">
        <v>3275</v>
      </c>
      <c r="F339" s="267" t="s">
        <v>3276</v>
      </c>
      <c r="G339" s="267" t="s">
        <v>3275</v>
      </c>
      <c r="H339" s="267" t="s">
        <v>3277</v>
      </c>
      <c r="I339" s="267" t="s">
        <v>4046</v>
      </c>
      <c r="J339" s="267" t="s">
        <v>4047</v>
      </c>
      <c r="K339" s="268">
        <v>8950</v>
      </c>
      <c r="L339" s="268">
        <v>8510.92</v>
      </c>
      <c r="M339" s="269">
        <v>439.07999999999993</v>
      </c>
      <c r="N339" s="268">
        <v>1460.17</v>
      </c>
      <c r="O339" s="268">
        <v>1461.81</v>
      </c>
      <c r="P339" s="269">
        <v>-1.6399999999998727</v>
      </c>
      <c r="Q339" s="270">
        <v>6503.76</v>
      </c>
      <c r="R339" s="270">
        <v>6460.1299999999992</v>
      </c>
      <c r="S339" s="270">
        <v>43.630000000001019</v>
      </c>
      <c r="T339" s="268">
        <v>15453.76</v>
      </c>
      <c r="U339" s="268">
        <v>14971.05</v>
      </c>
      <c r="V339" s="269">
        <v>482.71000000000095</v>
      </c>
      <c r="W339" s="269" cm="1">
        <f t="array" ref="W339">IF(Z339=756,V339*INDEX('09.30.22 ERC'!$I$676:$I$679,MATCH($A$1,'09.30.22 ERC'!$D$676:$D$679,0),),V339)</f>
        <v>482.71000000000095</v>
      </c>
      <c r="X339" s="271">
        <f t="shared" si="10"/>
        <v>141310</v>
      </c>
      <c r="Y339" s="106" t="s">
        <v>476</v>
      </c>
      <c r="Z339" s="106">
        <v>151</v>
      </c>
      <c r="AA339" s="273" t="b">
        <f t="shared" si="11"/>
        <v>1</v>
      </c>
    </row>
    <row r="340" spans="1:27">
      <c r="A340" s="267" t="s">
        <v>3271</v>
      </c>
      <c r="B340" s="267" t="s">
        <v>3290</v>
      </c>
      <c r="C340" s="267" t="s">
        <v>3291</v>
      </c>
      <c r="D340" s="267" t="s">
        <v>4035</v>
      </c>
      <c r="E340" s="267" t="s">
        <v>3275</v>
      </c>
      <c r="F340" s="267" t="s">
        <v>3276</v>
      </c>
      <c r="G340" s="267" t="s">
        <v>3275</v>
      </c>
      <c r="H340" s="267" t="s">
        <v>3277</v>
      </c>
      <c r="I340" s="267" t="s">
        <v>4048</v>
      </c>
      <c r="J340" s="267" t="s">
        <v>4049</v>
      </c>
      <c r="K340" s="268">
        <v>416.92</v>
      </c>
      <c r="L340" s="268">
        <v>208.46</v>
      </c>
      <c r="M340" s="269">
        <v>208.46</v>
      </c>
      <c r="N340" s="268">
        <v>0</v>
      </c>
      <c r="O340" s="268">
        <v>0</v>
      </c>
      <c r="P340" s="269">
        <v>0</v>
      </c>
      <c r="Q340" s="270">
        <v>0</v>
      </c>
      <c r="R340" s="270">
        <v>0</v>
      </c>
      <c r="S340" s="270">
        <v>0</v>
      </c>
      <c r="T340" s="268">
        <v>416.92</v>
      </c>
      <c r="U340" s="268">
        <v>208.46</v>
      </c>
      <c r="V340" s="269">
        <v>208.46</v>
      </c>
      <c r="W340" s="269" cm="1">
        <f t="array" ref="W340">IF(Z340=756,V340*INDEX('09.30.22 ERC'!$I$676:$I$679,MATCH($A$1,'09.30.22 ERC'!$D$676:$D$679,0),),V340)</f>
        <v>208.46</v>
      </c>
      <c r="X340" s="271">
        <f t="shared" si="10"/>
        <v>141310</v>
      </c>
      <c r="Y340" s="106" t="s">
        <v>476</v>
      </c>
      <c r="Z340" s="106">
        <v>151</v>
      </c>
      <c r="AA340" s="273" t="b">
        <f t="shared" si="11"/>
        <v>1</v>
      </c>
    </row>
    <row r="341" spans="1:27">
      <c r="A341" s="267" t="s">
        <v>3271</v>
      </c>
      <c r="B341" s="267" t="s">
        <v>3294</v>
      </c>
      <c r="C341" s="267" t="s">
        <v>3402</v>
      </c>
      <c r="D341" s="267" t="s">
        <v>4035</v>
      </c>
      <c r="E341" s="267" t="s">
        <v>3275</v>
      </c>
      <c r="F341" s="267" t="s">
        <v>3276</v>
      </c>
      <c r="G341" s="267" t="s">
        <v>3275</v>
      </c>
      <c r="H341" s="267" t="s">
        <v>3277</v>
      </c>
      <c r="I341" s="267" t="s">
        <v>4050</v>
      </c>
      <c r="J341" s="267" t="s">
        <v>4051</v>
      </c>
      <c r="K341" s="268">
        <v>105889.66</v>
      </c>
      <c r="L341" s="268">
        <v>103400.37</v>
      </c>
      <c r="M341" s="269">
        <v>2489.2900000000081</v>
      </c>
      <c r="N341" s="268">
        <v>7725.04</v>
      </c>
      <c r="O341" s="268">
        <v>7728.6</v>
      </c>
      <c r="P341" s="269">
        <v>-3.5600000000004002</v>
      </c>
      <c r="Q341" s="270">
        <v>37955.429999999993</v>
      </c>
      <c r="R341" s="270">
        <v>37890.94</v>
      </c>
      <c r="S341" s="270">
        <v>64.489999999990687</v>
      </c>
      <c r="T341" s="268">
        <v>143845.09</v>
      </c>
      <c r="U341" s="268">
        <v>141291.31</v>
      </c>
      <c r="V341" s="269">
        <v>2553.7799999999988</v>
      </c>
      <c r="W341" s="269" cm="1">
        <f t="array" ref="W341">IF(Z341=756,V341*INDEX('09.30.22 ERC'!$I$676:$I$679,MATCH($A$1,'09.30.22 ERC'!$D$676:$D$679,0),),V341)</f>
        <v>2553.7799999999988</v>
      </c>
      <c r="X341" s="271">
        <f t="shared" si="10"/>
        <v>141310</v>
      </c>
      <c r="Y341" s="106" t="s">
        <v>476</v>
      </c>
      <c r="Z341" s="106">
        <v>152</v>
      </c>
      <c r="AA341" s="273" t="b">
        <f t="shared" si="11"/>
        <v>1</v>
      </c>
    </row>
    <row r="342" spans="1:27">
      <c r="A342" s="267" t="s">
        <v>3271</v>
      </c>
      <c r="B342" s="267" t="s">
        <v>3300</v>
      </c>
      <c r="C342" s="267" t="s">
        <v>3405</v>
      </c>
      <c r="D342" s="267" t="s">
        <v>4035</v>
      </c>
      <c r="E342" s="267" t="s">
        <v>3275</v>
      </c>
      <c r="F342" s="267" t="s">
        <v>3276</v>
      </c>
      <c r="G342" s="267" t="s">
        <v>3275</v>
      </c>
      <c r="H342" s="267" t="s">
        <v>3277</v>
      </c>
      <c r="I342" s="267" t="s">
        <v>4052</v>
      </c>
      <c r="J342" s="267" t="s">
        <v>4053</v>
      </c>
      <c r="K342" s="268">
        <v>158642.20000000001</v>
      </c>
      <c r="L342" s="268">
        <v>158642.20000000001</v>
      </c>
      <c r="M342" s="269">
        <v>0</v>
      </c>
      <c r="N342" s="268">
        <v>0</v>
      </c>
      <c r="O342" s="268">
        <v>0</v>
      </c>
      <c r="P342" s="269">
        <v>0</v>
      </c>
      <c r="Q342" s="270">
        <v>0</v>
      </c>
      <c r="R342" s="270">
        <v>0</v>
      </c>
      <c r="S342" s="270">
        <v>0</v>
      </c>
      <c r="T342" s="268">
        <v>158642.20000000001</v>
      </c>
      <c r="U342" s="268">
        <v>158642.20000000001</v>
      </c>
      <c r="V342" s="269">
        <v>0</v>
      </c>
      <c r="W342" s="269" cm="1">
        <f t="array" ref="W342">IF(Z342=756,V342*INDEX('09.30.22 ERC'!$I$676:$I$679,MATCH($A$1,'09.30.22 ERC'!$D$676:$D$679,0),),V342)</f>
        <v>0</v>
      </c>
      <c r="X342" s="271">
        <f t="shared" si="10"/>
        <v>141310</v>
      </c>
      <c r="Y342" s="106" t="s">
        <v>476</v>
      </c>
      <c r="Z342" s="106">
        <v>150</v>
      </c>
      <c r="AA342" s="273" t="b">
        <f t="shared" si="11"/>
        <v>1</v>
      </c>
    </row>
    <row r="343" spans="1:27">
      <c r="A343" s="267" t="s">
        <v>3271</v>
      </c>
      <c r="B343" s="267" t="s">
        <v>3300</v>
      </c>
      <c r="C343" s="267" t="s">
        <v>3301</v>
      </c>
      <c r="D343" s="267" t="s">
        <v>4035</v>
      </c>
      <c r="E343" s="267" t="s">
        <v>3275</v>
      </c>
      <c r="F343" s="267" t="s">
        <v>3276</v>
      </c>
      <c r="G343" s="267" t="s">
        <v>3275</v>
      </c>
      <c r="H343" s="267" t="s">
        <v>3277</v>
      </c>
      <c r="I343" s="267" t="s">
        <v>4054</v>
      </c>
      <c r="J343" s="267" t="s">
        <v>4055</v>
      </c>
      <c r="K343" s="268">
        <v>35521.67</v>
      </c>
      <c r="L343" s="268">
        <v>35521.67</v>
      </c>
      <c r="M343" s="269">
        <v>0</v>
      </c>
      <c r="N343" s="268">
        <v>0</v>
      </c>
      <c r="O343" s="268">
        <v>0</v>
      </c>
      <c r="P343" s="269">
        <v>0</v>
      </c>
      <c r="Q343" s="270">
        <v>0</v>
      </c>
      <c r="R343" s="270">
        <v>0</v>
      </c>
      <c r="S343" s="270">
        <v>0</v>
      </c>
      <c r="T343" s="268">
        <v>35521.67</v>
      </c>
      <c r="U343" s="268">
        <v>35521.67</v>
      </c>
      <c r="V343" s="269">
        <v>0</v>
      </c>
      <c r="W343" s="269" cm="1">
        <f t="array" ref="W343">IF(Z343=756,V343*INDEX('09.30.22 ERC'!$I$676:$I$679,MATCH($A$1,'09.30.22 ERC'!$D$676:$D$679,0),),V343)</f>
        <v>0</v>
      </c>
      <c r="X343" s="271">
        <f t="shared" si="10"/>
        <v>141310</v>
      </c>
      <c r="Y343" s="106" t="s">
        <v>476</v>
      </c>
      <c r="Z343" s="106">
        <v>150</v>
      </c>
      <c r="AA343" s="273" t="b">
        <f t="shared" si="11"/>
        <v>1</v>
      </c>
    </row>
    <row r="344" spans="1:27">
      <c r="A344" s="267" t="s">
        <v>3271</v>
      </c>
      <c r="B344" s="267" t="s">
        <v>3304</v>
      </c>
      <c r="C344" s="267" t="s">
        <v>3405</v>
      </c>
      <c r="D344" s="267" t="s">
        <v>4035</v>
      </c>
      <c r="E344" s="267" t="s">
        <v>3275</v>
      </c>
      <c r="F344" s="267" t="s">
        <v>3276</v>
      </c>
      <c r="G344" s="267" t="s">
        <v>3275</v>
      </c>
      <c r="H344" s="267" t="s">
        <v>3277</v>
      </c>
      <c r="I344" s="267" t="s">
        <v>4056</v>
      </c>
      <c r="J344" s="267" t="s">
        <v>4057</v>
      </c>
      <c r="K344" s="268">
        <v>10532.34</v>
      </c>
      <c r="L344" s="268">
        <v>10532.34</v>
      </c>
      <c r="M344" s="269">
        <v>0</v>
      </c>
      <c r="N344" s="268">
        <v>0</v>
      </c>
      <c r="O344" s="268">
        <v>0</v>
      </c>
      <c r="P344" s="269">
        <v>0</v>
      </c>
      <c r="Q344" s="270">
        <v>0</v>
      </c>
      <c r="R344" s="270">
        <v>0</v>
      </c>
      <c r="S344" s="270">
        <v>0</v>
      </c>
      <c r="T344" s="268">
        <v>10532.34</v>
      </c>
      <c r="U344" s="268">
        <v>10532.34</v>
      </c>
      <c r="V344" s="269">
        <v>0</v>
      </c>
      <c r="W344" s="269" cm="1">
        <f t="array" ref="W344">IF(Z344=756,V344*INDEX('09.30.22 ERC'!$I$676:$I$679,MATCH($A$1,'09.30.22 ERC'!$D$676:$D$679,0),),V344)</f>
        <v>0</v>
      </c>
      <c r="X344" s="271">
        <f t="shared" si="10"/>
        <v>141310</v>
      </c>
      <c r="Y344" s="106" t="s">
        <v>476</v>
      </c>
      <c r="Z344" s="106">
        <v>151</v>
      </c>
      <c r="AA344" s="273" t="b">
        <f t="shared" si="11"/>
        <v>1</v>
      </c>
    </row>
    <row r="345" spans="1:27">
      <c r="A345" s="267" t="s">
        <v>3271</v>
      </c>
      <c r="B345" s="267" t="s">
        <v>3272</v>
      </c>
      <c r="C345" s="267" t="s">
        <v>3273</v>
      </c>
      <c r="D345" s="267" t="s">
        <v>4058</v>
      </c>
      <c r="E345" s="267" t="s">
        <v>3275</v>
      </c>
      <c r="F345" s="267" t="s">
        <v>3276</v>
      </c>
      <c r="G345" s="267" t="s">
        <v>3275</v>
      </c>
      <c r="H345" s="267" t="s">
        <v>3277</v>
      </c>
      <c r="I345" s="267" t="s">
        <v>4059</v>
      </c>
      <c r="J345" s="267" t="s">
        <v>4060</v>
      </c>
      <c r="K345" s="268">
        <v>25255</v>
      </c>
      <c r="L345" s="268">
        <v>12393.41</v>
      </c>
      <c r="M345" s="269">
        <v>12861.59</v>
      </c>
      <c r="N345" s="268">
        <v>0</v>
      </c>
      <c r="O345" s="268">
        <v>0</v>
      </c>
      <c r="P345" s="269">
        <v>0</v>
      </c>
      <c r="Q345" s="270">
        <v>91.639999999999418</v>
      </c>
      <c r="R345" s="270">
        <v>0</v>
      </c>
      <c r="S345" s="270">
        <v>91.639999999999418</v>
      </c>
      <c r="T345" s="268">
        <v>25346.639999999999</v>
      </c>
      <c r="U345" s="268">
        <v>12393.41</v>
      </c>
      <c r="V345" s="269">
        <v>12953.23</v>
      </c>
      <c r="W345" s="269" cm="1">
        <f t="array" ref="W345">IF(Z345=756,V345*INDEX('09.30.22 ERC'!$I$676:$I$679,MATCH($A$1,'09.30.22 ERC'!$D$676:$D$679,0),),V345)</f>
        <v>12953.23</v>
      </c>
      <c r="X345" s="271">
        <f t="shared" si="10"/>
        <v>141311</v>
      </c>
      <c r="Y345" s="106" t="s">
        <v>476</v>
      </c>
      <c r="Z345" s="106">
        <v>150</v>
      </c>
      <c r="AA345" s="273" t="b">
        <f t="shared" si="11"/>
        <v>1</v>
      </c>
    </row>
    <row r="346" spans="1:27">
      <c r="A346" s="267" t="s">
        <v>3271</v>
      </c>
      <c r="B346" s="267" t="s">
        <v>3280</v>
      </c>
      <c r="C346" s="267" t="s">
        <v>3281</v>
      </c>
      <c r="D346" s="267" t="s">
        <v>4058</v>
      </c>
      <c r="E346" s="267" t="s">
        <v>3275</v>
      </c>
      <c r="F346" s="267" t="s">
        <v>3276</v>
      </c>
      <c r="G346" s="267" t="s">
        <v>3275</v>
      </c>
      <c r="H346" s="267" t="s">
        <v>3277</v>
      </c>
      <c r="I346" s="267" t="s">
        <v>4061</v>
      </c>
      <c r="J346" s="267" t="s">
        <v>4062</v>
      </c>
      <c r="K346" s="268">
        <v>169735.77</v>
      </c>
      <c r="L346" s="268">
        <v>84467.61</v>
      </c>
      <c r="M346" s="269">
        <v>85268.159999999989</v>
      </c>
      <c r="N346" s="268">
        <v>0</v>
      </c>
      <c r="O346" s="268">
        <v>0</v>
      </c>
      <c r="P346" s="269">
        <v>0</v>
      </c>
      <c r="Q346" s="270">
        <v>0</v>
      </c>
      <c r="R346" s="270">
        <v>0</v>
      </c>
      <c r="S346" s="270">
        <v>0</v>
      </c>
      <c r="T346" s="268">
        <v>169735.77</v>
      </c>
      <c r="U346" s="268">
        <v>84467.61</v>
      </c>
      <c r="V346" s="269">
        <v>85268.159999999989</v>
      </c>
      <c r="W346" s="269" cm="1">
        <f t="array" ref="W346">IF(Z346=756,V346*INDEX('09.30.22 ERC'!$I$676:$I$679,MATCH($A$1,'09.30.22 ERC'!$D$676:$D$679,0),),V346)</f>
        <v>85268.159999999989</v>
      </c>
      <c r="X346" s="271">
        <f t="shared" si="10"/>
        <v>141311</v>
      </c>
      <c r="Y346" s="106" t="s">
        <v>476</v>
      </c>
      <c r="Z346" s="106">
        <v>150</v>
      </c>
      <c r="AA346" s="273" t="b">
        <f t="shared" si="11"/>
        <v>1</v>
      </c>
    </row>
    <row r="347" spans="1:27">
      <c r="A347" s="267" t="s">
        <v>3271</v>
      </c>
      <c r="B347" s="267" t="s">
        <v>3983</v>
      </c>
      <c r="C347" s="267" t="s">
        <v>3291</v>
      </c>
      <c r="D347" s="267" t="s">
        <v>4058</v>
      </c>
      <c r="E347" s="267" t="s">
        <v>3275</v>
      </c>
      <c r="F347" s="267" t="s">
        <v>3276</v>
      </c>
      <c r="G347" s="267" t="s">
        <v>3275</v>
      </c>
      <c r="H347" s="267" t="s">
        <v>3277</v>
      </c>
      <c r="I347" s="267" t="s">
        <v>4063</v>
      </c>
      <c r="J347" s="267" t="s">
        <v>4064</v>
      </c>
      <c r="K347" s="268">
        <v>35.26</v>
      </c>
      <c r="L347" s="268">
        <v>17.63</v>
      </c>
      <c r="M347" s="269">
        <v>17.63</v>
      </c>
      <c r="N347" s="268">
        <v>0</v>
      </c>
      <c r="O347" s="268">
        <v>0</v>
      </c>
      <c r="P347" s="269">
        <v>0</v>
      </c>
      <c r="Q347" s="270">
        <v>0</v>
      </c>
      <c r="R347" s="270">
        <v>0</v>
      </c>
      <c r="S347" s="270">
        <v>0</v>
      </c>
      <c r="T347" s="268">
        <v>35.26</v>
      </c>
      <c r="U347" s="268">
        <v>17.63</v>
      </c>
      <c r="V347" s="269">
        <v>17.63</v>
      </c>
      <c r="W347" s="269" cm="1">
        <f t="array" ref="W347">IF(Z347=756,V347*INDEX('09.30.22 ERC'!$I$676:$I$679,MATCH($A$1,'09.30.22 ERC'!$D$676:$D$679,0),),V347)</f>
        <v>17.63</v>
      </c>
      <c r="X347" s="271">
        <f t="shared" si="10"/>
        <v>141311</v>
      </c>
      <c r="Y347" s="106" t="s">
        <v>476</v>
      </c>
      <c r="Z347" s="106">
        <v>150</v>
      </c>
      <c r="AA347" s="273" t="b">
        <f t="shared" si="11"/>
        <v>1</v>
      </c>
    </row>
    <row r="348" spans="1:27">
      <c r="A348" s="267" t="s">
        <v>3271</v>
      </c>
      <c r="B348" s="267" t="s">
        <v>3284</v>
      </c>
      <c r="C348" s="267" t="s">
        <v>3273</v>
      </c>
      <c r="D348" s="267" t="s">
        <v>4058</v>
      </c>
      <c r="E348" s="267" t="s">
        <v>3275</v>
      </c>
      <c r="F348" s="267" t="s">
        <v>3276</v>
      </c>
      <c r="G348" s="267" t="s">
        <v>3275</v>
      </c>
      <c r="H348" s="267" t="s">
        <v>3277</v>
      </c>
      <c r="I348" s="267" t="s">
        <v>4065</v>
      </c>
      <c r="J348" s="267" t="s">
        <v>4066</v>
      </c>
      <c r="K348" s="268">
        <v>4996.97</v>
      </c>
      <c r="L348" s="268">
        <v>2375.0100000000002</v>
      </c>
      <c r="M348" s="269">
        <v>2621.96</v>
      </c>
      <c r="N348" s="268">
        <v>0</v>
      </c>
      <c r="O348" s="268">
        <v>0</v>
      </c>
      <c r="P348" s="269">
        <v>0</v>
      </c>
      <c r="Q348" s="270">
        <v>0</v>
      </c>
      <c r="R348" s="270">
        <v>0</v>
      </c>
      <c r="S348" s="270">
        <v>0</v>
      </c>
      <c r="T348" s="268">
        <v>4996.97</v>
      </c>
      <c r="U348" s="268">
        <v>2375.0100000000002</v>
      </c>
      <c r="V348" s="269">
        <v>2621.96</v>
      </c>
      <c r="W348" s="269" cm="1">
        <f t="array" ref="W348">IF(Z348=756,V348*INDEX('09.30.22 ERC'!$I$676:$I$679,MATCH($A$1,'09.30.22 ERC'!$D$676:$D$679,0),),V348)</f>
        <v>2621.96</v>
      </c>
      <c r="X348" s="271">
        <f t="shared" si="10"/>
        <v>141311</v>
      </c>
      <c r="Y348" s="106" t="s">
        <v>476</v>
      </c>
      <c r="Z348" s="106">
        <v>151</v>
      </c>
      <c r="AA348" s="273" t="b">
        <f t="shared" si="11"/>
        <v>1</v>
      </c>
    </row>
    <row r="349" spans="1:27">
      <c r="A349" s="267" t="s">
        <v>3271</v>
      </c>
      <c r="B349" s="267" t="s">
        <v>3287</v>
      </c>
      <c r="C349" s="267" t="s">
        <v>3281</v>
      </c>
      <c r="D349" s="267" t="s">
        <v>4058</v>
      </c>
      <c r="E349" s="267" t="s">
        <v>3275</v>
      </c>
      <c r="F349" s="267" t="s">
        <v>3276</v>
      </c>
      <c r="G349" s="267" t="s">
        <v>3275</v>
      </c>
      <c r="H349" s="267" t="s">
        <v>3277</v>
      </c>
      <c r="I349" s="267" t="s">
        <v>4067</v>
      </c>
      <c r="J349" s="267" t="s">
        <v>4068</v>
      </c>
      <c r="K349" s="268">
        <v>37989.49</v>
      </c>
      <c r="L349" s="268">
        <v>18675.759999999998</v>
      </c>
      <c r="M349" s="269">
        <v>19313.73</v>
      </c>
      <c r="N349" s="268">
        <v>0</v>
      </c>
      <c r="O349" s="268">
        <v>0</v>
      </c>
      <c r="P349" s="269">
        <v>0</v>
      </c>
      <c r="Q349" s="270">
        <v>229.09999999999854</v>
      </c>
      <c r="R349" s="270">
        <v>0</v>
      </c>
      <c r="S349" s="270">
        <v>229.09999999999854</v>
      </c>
      <c r="T349" s="268">
        <v>38218.589999999997</v>
      </c>
      <c r="U349" s="268">
        <v>18675.759999999998</v>
      </c>
      <c r="V349" s="269">
        <v>19542.829999999998</v>
      </c>
      <c r="W349" s="269" cm="1">
        <f t="array" ref="W349">IF(Z349=756,V349*INDEX('09.30.22 ERC'!$I$676:$I$679,MATCH($A$1,'09.30.22 ERC'!$D$676:$D$679,0),),V349)</f>
        <v>19542.829999999998</v>
      </c>
      <c r="X349" s="271">
        <f t="shared" si="10"/>
        <v>141311</v>
      </c>
      <c r="Y349" s="106" t="s">
        <v>476</v>
      </c>
      <c r="Z349" s="106">
        <v>151</v>
      </c>
      <c r="AA349" s="273" t="b">
        <f t="shared" si="11"/>
        <v>1</v>
      </c>
    </row>
    <row r="350" spans="1:27">
      <c r="A350" s="267" t="s">
        <v>3271</v>
      </c>
      <c r="B350" s="267" t="s">
        <v>3300</v>
      </c>
      <c r="C350" s="267" t="s">
        <v>3301</v>
      </c>
      <c r="D350" s="267" t="s">
        <v>4058</v>
      </c>
      <c r="E350" s="267" t="s">
        <v>3275</v>
      </c>
      <c r="F350" s="267" t="s">
        <v>3276</v>
      </c>
      <c r="G350" s="267" t="s">
        <v>3275</v>
      </c>
      <c r="H350" s="267" t="s">
        <v>3277</v>
      </c>
      <c r="I350" s="267" t="s">
        <v>4069</v>
      </c>
      <c r="J350" s="267" t="s">
        <v>4070</v>
      </c>
      <c r="K350" s="268">
        <v>151906.49</v>
      </c>
      <c r="L350" s="268">
        <v>151906.49</v>
      </c>
      <c r="M350" s="269">
        <v>0</v>
      </c>
      <c r="N350" s="268">
        <v>0</v>
      </c>
      <c r="O350" s="268">
        <v>0</v>
      </c>
      <c r="P350" s="269">
        <v>0</v>
      </c>
      <c r="Q350" s="270">
        <v>0</v>
      </c>
      <c r="R350" s="270">
        <v>0</v>
      </c>
      <c r="S350" s="270">
        <v>0</v>
      </c>
      <c r="T350" s="268">
        <v>151906.49</v>
      </c>
      <c r="U350" s="268">
        <v>151906.49</v>
      </c>
      <c r="V350" s="269">
        <v>0</v>
      </c>
      <c r="W350" s="269" cm="1">
        <f t="array" ref="W350">IF(Z350=756,V350*INDEX('09.30.22 ERC'!$I$676:$I$679,MATCH($A$1,'09.30.22 ERC'!$D$676:$D$679,0),),V350)</f>
        <v>0</v>
      </c>
      <c r="X350" s="271">
        <f t="shared" si="10"/>
        <v>141311</v>
      </c>
      <c r="Y350" s="106" t="s">
        <v>476</v>
      </c>
      <c r="Z350" s="106">
        <v>150</v>
      </c>
      <c r="AA350" s="273" t="b">
        <f t="shared" si="11"/>
        <v>1</v>
      </c>
    </row>
    <row r="351" spans="1:27">
      <c r="A351" s="267" t="s">
        <v>3271</v>
      </c>
      <c r="B351" s="267" t="s">
        <v>3304</v>
      </c>
      <c r="C351" s="267" t="s">
        <v>3301</v>
      </c>
      <c r="D351" s="267" t="s">
        <v>4058</v>
      </c>
      <c r="E351" s="267" t="s">
        <v>3275</v>
      </c>
      <c r="F351" s="267" t="s">
        <v>3276</v>
      </c>
      <c r="G351" s="267" t="s">
        <v>3275</v>
      </c>
      <c r="H351" s="267" t="s">
        <v>3277</v>
      </c>
      <c r="I351" s="267" t="s">
        <v>4071</v>
      </c>
      <c r="J351" s="267" t="s">
        <v>4072</v>
      </c>
      <c r="K351" s="268">
        <v>21002.77</v>
      </c>
      <c r="L351" s="268">
        <v>21002.77</v>
      </c>
      <c r="M351" s="269">
        <v>0</v>
      </c>
      <c r="N351" s="268">
        <v>0</v>
      </c>
      <c r="O351" s="268">
        <v>0</v>
      </c>
      <c r="P351" s="269">
        <v>0</v>
      </c>
      <c r="Q351" s="270">
        <v>0</v>
      </c>
      <c r="R351" s="270">
        <v>0</v>
      </c>
      <c r="S351" s="270">
        <v>0</v>
      </c>
      <c r="T351" s="268">
        <v>21002.77</v>
      </c>
      <c r="U351" s="268">
        <v>21002.77</v>
      </c>
      <c r="V351" s="269">
        <v>0</v>
      </c>
      <c r="W351" s="269" cm="1">
        <f t="array" ref="W351">IF(Z351=756,V351*INDEX('09.30.22 ERC'!$I$676:$I$679,MATCH($A$1,'09.30.22 ERC'!$D$676:$D$679,0),),V351)</f>
        <v>0</v>
      </c>
      <c r="X351" s="271">
        <f t="shared" si="10"/>
        <v>141311</v>
      </c>
      <c r="Y351" s="106" t="s">
        <v>476</v>
      </c>
      <c r="Z351" s="106">
        <v>151</v>
      </c>
      <c r="AA351" s="273" t="b">
        <f t="shared" si="11"/>
        <v>1</v>
      </c>
    </row>
    <row r="352" spans="1:27">
      <c r="A352" s="267" t="s">
        <v>3271</v>
      </c>
      <c r="B352" s="267" t="s">
        <v>3388</v>
      </c>
      <c r="C352" s="267" t="s">
        <v>3392</v>
      </c>
      <c r="D352" s="267" t="s">
        <v>4073</v>
      </c>
      <c r="E352" s="267" t="s">
        <v>3275</v>
      </c>
      <c r="F352" s="267" t="s">
        <v>3276</v>
      </c>
      <c r="G352" s="267" t="s">
        <v>3275</v>
      </c>
      <c r="H352" s="267" t="s">
        <v>3277</v>
      </c>
      <c r="I352" s="267" t="s">
        <v>4074</v>
      </c>
      <c r="J352" s="267" t="s">
        <v>4075</v>
      </c>
      <c r="K352" s="268">
        <v>10696.05</v>
      </c>
      <c r="L352" s="268">
        <v>10696.05</v>
      </c>
      <c r="M352" s="269">
        <v>0</v>
      </c>
      <c r="N352" s="268">
        <v>0</v>
      </c>
      <c r="O352" s="268">
        <v>0</v>
      </c>
      <c r="P352" s="269">
        <v>0</v>
      </c>
      <c r="Q352" s="270">
        <v>820.47000000000116</v>
      </c>
      <c r="R352" s="270">
        <v>820.47000000000116</v>
      </c>
      <c r="S352" s="270">
        <v>0</v>
      </c>
      <c r="T352" s="268">
        <v>11516.52</v>
      </c>
      <c r="U352" s="268">
        <v>11516.52</v>
      </c>
      <c r="V352" s="269">
        <v>0</v>
      </c>
      <c r="W352" s="269" cm="1">
        <f t="array" ref="W352">IF(Z352=756,V352*INDEX('09.30.22 ERC'!$I$676:$I$679,MATCH($A$1,'09.30.22 ERC'!$D$676:$D$679,0),),V352)</f>
        <v>0</v>
      </c>
      <c r="X352" s="271">
        <f t="shared" si="10"/>
        <v>141399</v>
      </c>
      <c r="Y352" s="106" t="s">
        <v>476</v>
      </c>
      <c r="Z352" s="106">
        <v>756</v>
      </c>
      <c r="AA352" s="273" t="b">
        <f t="shared" si="11"/>
        <v>1</v>
      </c>
    </row>
    <row r="353" spans="1:27">
      <c r="A353" s="267" t="s">
        <v>3271</v>
      </c>
      <c r="B353" s="267" t="s">
        <v>3272</v>
      </c>
      <c r="C353" s="267" t="s">
        <v>3273</v>
      </c>
      <c r="D353" s="267" t="s">
        <v>4073</v>
      </c>
      <c r="E353" s="267" t="s">
        <v>3275</v>
      </c>
      <c r="F353" s="267" t="s">
        <v>3276</v>
      </c>
      <c r="G353" s="267" t="s">
        <v>3275</v>
      </c>
      <c r="H353" s="267" t="s">
        <v>3277</v>
      </c>
      <c r="I353" s="267" t="s">
        <v>4076</v>
      </c>
      <c r="J353" s="267" t="s">
        <v>4077</v>
      </c>
      <c r="K353" s="268">
        <v>1098791.05</v>
      </c>
      <c r="L353" s="268">
        <v>1098791.05</v>
      </c>
      <c r="M353" s="269">
        <v>0</v>
      </c>
      <c r="N353" s="268">
        <v>0</v>
      </c>
      <c r="O353" s="268">
        <v>0</v>
      </c>
      <c r="P353" s="269">
        <v>0</v>
      </c>
      <c r="Q353" s="270">
        <v>2443.4499999999534</v>
      </c>
      <c r="R353" s="270">
        <v>2443.4499999999534</v>
      </c>
      <c r="S353" s="270">
        <v>0</v>
      </c>
      <c r="T353" s="268">
        <v>1101234.5</v>
      </c>
      <c r="U353" s="268">
        <v>1101234.5</v>
      </c>
      <c r="V353" s="269">
        <v>0</v>
      </c>
      <c r="W353" s="269" cm="1">
        <f t="array" ref="W353">IF(Z353=756,V353*INDEX('09.30.22 ERC'!$I$676:$I$679,MATCH($A$1,'09.30.22 ERC'!$D$676:$D$679,0),),V353)</f>
        <v>0</v>
      </c>
      <c r="X353" s="271">
        <f t="shared" si="10"/>
        <v>141399</v>
      </c>
      <c r="Y353" s="106" t="s">
        <v>476</v>
      </c>
      <c r="Z353" s="106">
        <v>150</v>
      </c>
      <c r="AA353" s="273" t="b">
        <f t="shared" si="11"/>
        <v>1</v>
      </c>
    </row>
    <row r="354" spans="1:27">
      <c r="A354" s="267" t="s">
        <v>3271</v>
      </c>
      <c r="B354" s="267" t="s">
        <v>3280</v>
      </c>
      <c r="C354" s="267" t="s">
        <v>3281</v>
      </c>
      <c r="D354" s="267" t="s">
        <v>4073</v>
      </c>
      <c r="E354" s="267" t="s">
        <v>3275</v>
      </c>
      <c r="F354" s="267" t="s">
        <v>3276</v>
      </c>
      <c r="G354" s="267" t="s">
        <v>3275</v>
      </c>
      <c r="H354" s="267" t="s">
        <v>3277</v>
      </c>
      <c r="I354" s="267" t="s">
        <v>4078</v>
      </c>
      <c r="J354" s="267" t="s">
        <v>4079</v>
      </c>
      <c r="K354" s="268">
        <v>1492213.18</v>
      </c>
      <c r="L354" s="268">
        <v>1492213.18</v>
      </c>
      <c r="M354" s="269">
        <v>0</v>
      </c>
      <c r="N354" s="268">
        <v>0</v>
      </c>
      <c r="O354" s="268">
        <v>0</v>
      </c>
      <c r="P354" s="269">
        <v>0</v>
      </c>
      <c r="Q354" s="270">
        <v>3401.4699999999721</v>
      </c>
      <c r="R354" s="270">
        <v>3401.4699999999721</v>
      </c>
      <c r="S354" s="270">
        <v>0</v>
      </c>
      <c r="T354" s="268">
        <v>1495614.65</v>
      </c>
      <c r="U354" s="268">
        <v>1495614.65</v>
      </c>
      <c r="V354" s="269">
        <v>0</v>
      </c>
      <c r="W354" s="269" cm="1">
        <f t="array" ref="W354">IF(Z354=756,V354*INDEX('09.30.22 ERC'!$I$676:$I$679,MATCH($A$1,'09.30.22 ERC'!$D$676:$D$679,0),),V354)</f>
        <v>0</v>
      </c>
      <c r="X354" s="271">
        <f t="shared" si="10"/>
        <v>141399</v>
      </c>
      <c r="Y354" s="106" t="s">
        <v>476</v>
      </c>
      <c r="Z354" s="106">
        <v>150</v>
      </c>
      <c r="AA354" s="273" t="b">
        <f t="shared" si="11"/>
        <v>1</v>
      </c>
    </row>
    <row r="355" spans="1:27">
      <c r="A355" s="267" t="s">
        <v>3271</v>
      </c>
      <c r="B355" s="267" t="s">
        <v>3983</v>
      </c>
      <c r="C355" s="267" t="s">
        <v>3291</v>
      </c>
      <c r="D355" s="267" t="s">
        <v>4073</v>
      </c>
      <c r="E355" s="267" t="s">
        <v>3275</v>
      </c>
      <c r="F355" s="267" t="s">
        <v>3276</v>
      </c>
      <c r="G355" s="267" t="s">
        <v>3275</v>
      </c>
      <c r="H355" s="267" t="s">
        <v>3277</v>
      </c>
      <c r="I355" s="267" t="s">
        <v>4080</v>
      </c>
      <c r="J355" s="267" t="s">
        <v>4081</v>
      </c>
      <c r="K355" s="268">
        <v>35.72</v>
      </c>
      <c r="L355" s="268">
        <v>35.72</v>
      </c>
      <c r="M355" s="269">
        <v>0</v>
      </c>
      <c r="N355" s="268">
        <v>0</v>
      </c>
      <c r="O355" s="268">
        <v>0</v>
      </c>
      <c r="P355" s="269">
        <v>0</v>
      </c>
      <c r="Q355" s="270">
        <v>0</v>
      </c>
      <c r="R355" s="270">
        <v>0</v>
      </c>
      <c r="S355" s="270">
        <v>0</v>
      </c>
      <c r="T355" s="268">
        <v>35.72</v>
      </c>
      <c r="U355" s="268">
        <v>35.72</v>
      </c>
      <c r="V355" s="269">
        <v>0</v>
      </c>
      <c r="W355" s="269" cm="1">
        <f t="array" ref="W355">IF(Z355=756,V355*INDEX('09.30.22 ERC'!$I$676:$I$679,MATCH($A$1,'09.30.22 ERC'!$D$676:$D$679,0),),V355)</f>
        <v>0</v>
      </c>
      <c r="X355" s="271">
        <f t="shared" si="10"/>
        <v>141399</v>
      </c>
      <c r="Y355" s="106" t="s">
        <v>476</v>
      </c>
      <c r="Z355" s="106">
        <v>150</v>
      </c>
      <c r="AA355" s="273" t="b">
        <f t="shared" si="11"/>
        <v>1</v>
      </c>
    </row>
    <row r="356" spans="1:27">
      <c r="A356" s="267" t="s">
        <v>3271</v>
      </c>
      <c r="B356" s="267" t="s">
        <v>3284</v>
      </c>
      <c r="C356" s="267" t="s">
        <v>3273</v>
      </c>
      <c r="D356" s="267" t="s">
        <v>4073</v>
      </c>
      <c r="E356" s="267" t="s">
        <v>3275</v>
      </c>
      <c r="F356" s="267" t="s">
        <v>3276</v>
      </c>
      <c r="G356" s="267" t="s">
        <v>3275</v>
      </c>
      <c r="H356" s="267" t="s">
        <v>3277</v>
      </c>
      <c r="I356" s="267" t="s">
        <v>4082</v>
      </c>
      <c r="J356" s="267" t="s">
        <v>4083</v>
      </c>
      <c r="K356" s="268">
        <v>90882.1</v>
      </c>
      <c r="L356" s="268">
        <v>90882.1</v>
      </c>
      <c r="M356" s="269">
        <v>0</v>
      </c>
      <c r="N356" s="268">
        <v>0</v>
      </c>
      <c r="O356" s="268">
        <v>0</v>
      </c>
      <c r="P356" s="269">
        <v>0</v>
      </c>
      <c r="Q356" s="270">
        <v>0</v>
      </c>
      <c r="R356" s="270">
        <v>0</v>
      </c>
      <c r="S356" s="270">
        <v>0</v>
      </c>
      <c r="T356" s="268">
        <v>90882.1</v>
      </c>
      <c r="U356" s="268">
        <v>90882.1</v>
      </c>
      <c r="V356" s="269">
        <v>0</v>
      </c>
      <c r="W356" s="269" cm="1">
        <f t="array" ref="W356">IF(Z356=756,V356*INDEX('09.30.22 ERC'!$I$676:$I$679,MATCH($A$1,'09.30.22 ERC'!$D$676:$D$679,0),),V356)</f>
        <v>0</v>
      </c>
      <c r="X356" s="271">
        <f t="shared" si="10"/>
        <v>141399</v>
      </c>
      <c r="Y356" s="106" t="s">
        <v>476</v>
      </c>
      <c r="Z356" s="106">
        <v>151</v>
      </c>
      <c r="AA356" s="273" t="b">
        <f t="shared" si="11"/>
        <v>1</v>
      </c>
    </row>
    <row r="357" spans="1:27">
      <c r="A357" s="267" t="s">
        <v>3271</v>
      </c>
      <c r="B357" s="267" t="s">
        <v>3287</v>
      </c>
      <c r="C357" s="267" t="s">
        <v>3281</v>
      </c>
      <c r="D357" s="267" t="s">
        <v>4073</v>
      </c>
      <c r="E357" s="267" t="s">
        <v>3275</v>
      </c>
      <c r="F357" s="267" t="s">
        <v>3276</v>
      </c>
      <c r="G357" s="267" t="s">
        <v>3275</v>
      </c>
      <c r="H357" s="267" t="s">
        <v>3277</v>
      </c>
      <c r="I357" s="267" t="s">
        <v>4084</v>
      </c>
      <c r="J357" s="267" t="s">
        <v>4085</v>
      </c>
      <c r="K357" s="268">
        <v>1732888.47</v>
      </c>
      <c r="L357" s="268">
        <v>1732888.47</v>
      </c>
      <c r="M357" s="269">
        <v>0</v>
      </c>
      <c r="N357" s="268">
        <v>0</v>
      </c>
      <c r="O357" s="268">
        <v>0</v>
      </c>
      <c r="P357" s="269">
        <v>0</v>
      </c>
      <c r="Q357" s="270">
        <v>353.01000000000931</v>
      </c>
      <c r="R357" s="270">
        <v>353.01000000000931</v>
      </c>
      <c r="S357" s="270">
        <v>0</v>
      </c>
      <c r="T357" s="268">
        <v>1733241.48</v>
      </c>
      <c r="U357" s="268">
        <v>1733241.48</v>
      </c>
      <c r="V357" s="269">
        <v>0</v>
      </c>
      <c r="W357" s="269" cm="1">
        <f t="array" ref="W357">IF(Z357=756,V357*INDEX('09.30.22 ERC'!$I$676:$I$679,MATCH($A$1,'09.30.22 ERC'!$D$676:$D$679,0),),V357)</f>
        <v>0</v>
      </c>
      <c r="X357" s="271">
        <f t="shared" si="10"/>
        <v>141399</v>
      </c>
      <c r="Y357" s="106" t="s">
        <v>476</v>
      </c>
      <c r="Z357" s="106">
        <v>151</v>
      </c>
      <c r="AA357" s="273" t="b">
        <f t="shared" si="11"/>
        <v>1</v>
      </c>
    </row>
    <row r="358" spans="1:27">
      <c r="A358" s="267" t="s">
        <v>3271</v>
      </c>
      <c r="B358" s="267" t="s">
        <v>3290</v>
      </c>
      <c r="C358" s="267" t="s">
        <v>3291</v>
      </c>
      <c r="D358" s="267" t="s">
        <v>4073</v>
      </c>
      <c r="E358" s="267" t="s">
        <v>3275</v>
      </c>
      <c r="F358" s="267" t="s">
        <v>3276</v>
      </c>
      <c r="G358" s="267" t="s">
        <v>3275</v>
      </c>
      <c r="H358" s="267" t="s">
        <v>3277</v>
      </c>
      <c r="I358" s="267" t="s">
        <v>4086</v>
      </c>
      <c r="J358" s="267" t="s">
        <v>4087</v>
      </c>
      <c r="K358" s="268">
        <v>208.46</v>
      </c>
      <c r="L358" s="268">
        <v>208.46</v>
      </c>
      <c r="M358" s="269">
        <v>0</v>
      </c>
      <c r="N358" s="268">
        <v>0</v>
      </c>
      <c r="O358" s="268">
        <v>0</v>
      </c>
      <c r="P358" s="269">
        <v>0</v>
      </c>
      <c r="Q358" s="270">
        <v>0</v>
      </c>
      <c r="R358" s="270">
        <v>0</v>
      </c>
      <c r="S358" s="270">
        <v>0</v>
      </c>
      <c r="T358" s="268">
        <v>208.46</v>
      </c>
      <c r="U358" s="268">
        <v>208.46</v>
      </c>
      <c r="V358" s="269">
        <v>0</v>
      </c>
      <c r="W358" s="269" cm="1">
        <f t="array" ref="W358">IF(Z358=756,V358*INDEX('09.30.22 ERC'!$I$676:$I$679,MATCH($A$1,'09.30.22 ERC'!$D$676:$D$679,0),),V358)</f>
        <v>0</v>
      </c>
      <c r="X358" s="271">
        <f t="shared" si="10"/>
        <v>141399</v>
      </c>
      <c r="Y358" s="106" t="s">
        <v>476</v>
      </c>
      <c r="Z358" s="106">
        <v>151</v>
      </c>
      <c r="AA358" s="273" t="b">
        <f t="shared" si="11"/>
        <v>1</v>
      </c>
    </row>
    <row r="359" spans="1:27">
      <c r="A359" s="267" t="s">
        <v>3271</v>
      </c>
      <c r="B359" s="267" t="s">
        <v>3294</v>
      </c>
      <c r="C359" s="267" t="s">
        <v>3273</v>
      </c>
      <c r="D359" s="267" t="s">
        <v>4073</v>
      </c>
      <c r="E359" s="267" t="s">
        <v>3275</v>
      </c>
      <c r="F359" s="267" t="s">
        <v>3276</v>
      </c>
      <c r="G359" s="267" t="s">
        <v>3275</v>
      </c>
      <c r="H359" s="267" t="s">
        <v>3277</v>
      </c>
      <c r="I359" s="267" t="s">
        <v>4088</v>
      </c>
      <c r="J359" s="267" t="s">
        <v>4089</v>
      </c>
      <c r="K359" s="268">
        <v>30315.59</v>
      </c>
      <c r="L359" s="268">
        <v>30315.59</v>
      </c>
      <c r="M359" s="269">
        <v>0</v>
      </c>
      <c r="N359" s="268">
        <v>0</v>
      </c>
      <c r="O359" s="268">
        <v>0</v>
      </c>
      <c r="P359" s="269">
        <v>0</v>
      </c>
      <c r="Q359" s="270">
        <v>510.59999999999854</v>
      </c>
      <c r="R359" s="270">
        <v>510.59999999999854</v>
      </c>
      <c r="S359" s="270">
        <v>0</v>
      </c>
      <c r="T359" s="268">
        <v>30826.19</v>
      </c>
      <c r="U359" s="268">
        <v>30826.19</v>
      </c>
      <c r="V359" s="269">
        <v>0</v>
      </c>
      <c r="W359" s="269" cm="1">
        <f t="array" ref="W359">IF(Z359=756,V359*INDEX('09.30.22 ERC'!$I$676:$I$679,MATCH($A$1,'09.30.22 ERC'!$D$676:$D$679,0),),V359)</f>
        <v>0</v>
      </c>
      <c r="X359" s="271">
        <f t="shared" si="10"/>
        <v>141399</v>
      </c>
      <c r="Y359" s="106" t="s">
        <v>476</v>
      </c>
      <c r="Z359" s="106">
        <v>152</v>
      </c>
      <c r="AA359" s="273" t="b">
        <f t="shared" si="11"/>
        <v>1</v>
      </c>
    </row>
    <row r="360" spans="1:27">
      <c r="A360" s="267" t="s">
        <v>3271</v>
      </c>
      <c r="B360" s="267" t="s">
        <v>3388</v>
      </c>
      <c r="C360" s="267" t="s">
        <v>3389</v>
      </c>
      <c r="D360" s="267" t="s">
        <v>4090</v>
      </c>
      <c r="E360" s="267" t="s">
        <v>3275</v>
      </c>
      <c r="F360" s="267" t="s">
        <v>3276</v>
      </c>
      <c r="G360" s="267" t="s">
        <v>3275</v>
      </c>
      <c r="H360" s="267" t="s">
        <v>3277</v>
      </c>
      <c r="I360" s="267" t="s">
        <v>4091</v>
      </c>
      <c r="J360" s="267" t="s">
        <v>4092</v>
      </c>
      <c r="K360" s="268">
        <v>19613046.77</v>
      </c>
      <c r="L360" s="268">
        <v>20128250.73</v>
      </c>
      <c r="M360" s="269">
        <v>-515203.96000000089</v>
      </c>
      <c r="N360" s="268">
        <v>1545611.88</v>
      </c>
      <c r="O360" s="268">
        <v>1545611.88</v>
      </c>
      <c r="P360" s="269">
        <v>0</v>
      </c>
      <c r="Q360" s="270">
        <v>7728059.4000000022</v>
      </c>
      <c r="R360" s="270">
        <v>7728059.3999999985</v>
      </c>
      <c r="S360" s="270">
        <v>3.7252902984619141E-9</v>
      </c>
      <c r="T360" s="268">
        <v>27341106.170000002</v>
      </c>
      <c r="U360" s="268">
        <v>27856310.129999999</v>
      </c>
      <c r="V360" s="269">
        <v>-515203.95999999717</v>
      </c>
      <c r="W360" s="269" cm="1">
        <f t="array" ref="W360">IF(Z360=756,V360*INDEX('09.30.22 ERC'!$I$676:$I$679,MATCH($A$1,'09.30.22 ERC'!$D$676:$D$679,0),),V360)</f>
        <v>-515203.95999999717</v>
      </c>
      <c r="X360" s="271">
        <f t="shared" si="10"/>
        <v>141401</v>
      </c>
      <c r="Y360" s="106" t="s">
        <v>476</v>
      </c>
      <c r="Z360" s="106">
        <v>756</v>
      </c>
      <c r="AA360" s="273" t="b">
        <f t="shared" si="11"/>
        <v>1</v>
      </c>
    </row>
    <row r="361" spans="1:27">
      <c r="A361" s="267" t="s">
        <v>3271</v>
      </c>
      <c r="B361" s="267" t="s">
        <v>3388</v>
      </c>
      <c r="C361" s="267" t="s">
        <v>3392</v>
      </c>
      <c r="D361" s="267" t="s">
        <v>4090</v>
      </c>
      <c r="E361" s="267" t="s">
        <v>3275</v>
      </c>
      <c r="F361" s="267" t="s">
        <v>3276</v>
      </c>
      <c r="G361" s="267" t="s">
        <v>3275</v>
      </c>
      <c r="H361" s="267" t="s">
        <v>3277</v>
      </c>
      <c r="I361" s="267" t="s">
        <v>4093</v>
      </c>
      <c r="J361" s="267" t="s">
        <v>4094</v>
      </c>
      <c r="K361" s="268">
        <v>1136867.51</v>
      </c>
      <c r="L361" s="268">
        <v>621663.55000000005</v>
      </c>
      <c r="M361" s="269">
        <v>515203.95999999996</v>
      </c>
      <c r="N361" s="268">
        <v>0</v>
      </c>
      <c r="O361" s="268">
        <v>0</v>
      </c>
      <c r="P361" s="269">
        <v>0</v>
      </c>
      <c r="Q361" s="270">
        <v>4.2700000000186265</v>
      </c>
      <c r="R361" s="270">
        <v>4.2699999999022111</v>
      </c>
      <c r="S361" s="270">
        <v>1.1641532182693481E-10</v>
      </c>
      <c r="T361" s="268">
        <v>1136871.78</v>
      </c>
      <c r="U361" s="268">
        <v>621667.81999999995</v>
      </c>
      <c r="V361" s="269">
        <v>515203.96000000008</v>
      </c>
      <c r="W361" s="269" cm="1">
        <f t="array" ref="W361">IF(Z361=756,V361*INDEX('09.30.22 ERC'!$I$676:$I$679,MATCH($A$1,'09.30.22 ERC'!$D$676:$D$679,0),),V361)</f>
        <v>515203.96000000008</v>
      </c>
      <c r="X361" s="271">
        <f t="shared" si="10"/>
        <v>141401</v>
      </c>
      <c r="Y361" s="106" t="s">
        <v>476</v>
      </c>
      <c r="Z361" s="106">
        <v>756</v>
      </c>
      <c r="AA361" s="273" t="b">
        <f t="shared" si="11"/>
        <v>1</v>
      </c>
    </row>
    <row r="362" spans="1:27">
      <c r="A362" s="267" t="s">
        <v>3271</v>
      </c>
      <c r="B362" s="267" t="s">
        <v>3395</v>
      </c>
      <c r="C362" s="267" t="s">
        <v>3392</v>
      </c>
      <c r="D362" s="267" t="s">
        <v>4090</v>
      </c>
      <c r="E362" s="267" t="s">
        <v>3275</v>
      </c>
      <c r="F362" s="267" t="s">
        <v>3276</v>
      </c>
      <c r="G362" s="267" t="s">
        <v>3275</v>
      </c>
      <c r="H362" s="267" t="s">
        <v>3277</v>
      </c>
      <c r="I362" s="267" t="s">
        <v>4095</v>
      </c>
      <c r="J362" s="267" t="s">
        <v>4096</v>
      </c>
      <c r="K362" s="268">
        <v>0</v>
      </c>
      <c r="L362" s="268">
        <v>0</v>
      </c>
      <c r="M362" s="269">
        <v>0</v>
      </c>
      <c r="N362" s="268">
        <v>0</v>
      </c>
      <c r="O362" s="268">
        <v>0</v>
      </c>
      <c r="P362" s="269">
        <v>0</v>
      </c>
      <c r="Q362" s="270">
        <v>35.61</v>
      </c>
      <c r="R362" s="270">
        <v>35.61</v>
      </c>
      <c r="S362" s="270">
        <v>0</v>
      </c>
      <c r="T362" s="268">
        <v>35.61</v>
      </c>
      <c r="U362" s="268">
        <v>35.61</v>
      </c>
      <c r="V362" s="269">
        <v>0</v>
      </c>
      <c r="W362" s="269" cm="1">
        <f t="array" ref="W362">IF(Z362=756,V362*INDEX('09.30.22 ERC'!$I$676:$I$679,MATCH($A$1,'09.30.22 ERC'!$D$676:$D$679,0),),V362)</f>
        <v>0</v>
      </c>
      <c r="X362" s="271">
        <f t="shared" si="10"/>
        <v>141401</v>
      </c>
      <c r="Y362" s="106" t="s">
        <v>476</v>
      </c>
      <c r="Z362" s="106">
        <v>756</v>
      </c>
      <c r="AA362" s="273" t="b">
        <f t="shared" si="11"/>
        <v>1</v>
      </c>
    </row>
    <row r="363" spans="1:27">
      <c r="A363" s="267" t="s">
        <v>3271</v>
      </c>
      <c r="B363" s="267" t="s">
        <v>3272</v>
      </c>
      <c r="C363" s="267" t="s">
        <v>3402</v>
      </c>
      <c r="D363" s="267" t="s">
        <v>4090</v>
      </c>
      <c r="E363" s="267" t="s">
        <v>3275</v>
      </c>
      <c r="F363" s="267" t="s">
        <v>3276</v>
      </c>
      <c r="G363" s="267" t="s">
        <v>3275</v>
      </c>
      <c r="H363" s="267" t="s">
        <v>3277</v>
      </c>
      <c r="I363" s="267" t="s">
        <v>4097</v>
      </c>
      <c r="J363" s="267" t="s">
        <v>4098</v>
      </c>
      <c r="K363" s="268">
        <v>4649069.6500000004</v>
      </c>
      <c r="L363" s="268">
        <v>4452181.34</v>
      </c>
      <c r="M363" s="269">
        <v>196888.31000000052</v>
      </c>
      <c r="N363" s="268">
        <v>595843.13</v>
      </c>
      <c r="O363" s="268">
        <v>595769.14</v>
      </c>
      <c r="P363" s="269">
        <v>73.989999999990687</v>
      </c>
      <c r="Q363" s="270">
        <v>2979025.76</v>
      </c>
      <c r="R363" s="270">
        <v>2977304.9000000004</v>
      </c>
      <c r="S363" s="270">
        <v>1720.859999999404</v>
      </c>
      <c r="T363" s="268">
        <v>7628095.4100000001</v>
      </c>
      <c r="U363" s="268">
        <v>7429486.2400000002</v>
      </c>
      <c r="V363" s="269">
        <v>198609.16999999993</v>
      </c>
      <c r="W363" s="269" cm="1">
        <f t="array" ref="W363">IF(Z363=756,V363*INDEX('09.30.22 ERC'!$I$676:$I$679,MATCH($A$1,'09.30.22 ERC'!$D$676:$D$679,0),),V363)</f>
        <v>198609.16999999993</v>
      </c>
      <c r="X363" s="271">
        <f t="shared" si="10"/>
        <v>141401</v>
      </c>
      <c r="Y363" s="106" t="s">
        <v>476</v>
      </c>
      <c r="Z363" s="106">
        <v>150</v>
      </c>
      <c r="AA363" s="273" t="b">
        <f t="shared" si="11"/>
        <v>1</v>
      </c>
    </row>
    <row r="364" spans="1:27">
      <c r="A364" s="267" t="s">
        <v>3271</v>
      </c>
      <c r="B364" s="267" t="s">
        <v>3280</v>
      </c>
      <c r="C364" s="267" t="s">
        <v>3430</v>
      </c>
      <c r="D364" s="267" t="s">
        <v>4090</v>
      </c>
      <c r="E364" s="267" t="s">
        <v>3275</v>
      </c>
      <c r="F364" s="267" t="s">
        <v>3276</v>
      </c>
      <c r="G364" s="267" t="s">
        <v>3275</v>
      </c>
      <c r="H364" s="267" t="s">
        <v>3277</v>
      </c>
      <c r="I364" s="267" t="s">
        <v>4099</v>
      </c>
      <c r="J364" s="267" t="s">
        <v>4100</v>
      </c>
      <c r="K364" s="268">
        <v>4589671.21</v>
      </c>
      <c r="L364" s="268">
        <v>4395296.75</v>
      </c>
      <c r="M364" s="269">
        <v>194374.45999999996</v>
      </c>
      <c r="N364" s="268">
        <v>589344.28</v>
      </c>
      <c r="O364" s="268">
        <v>589209.26</v>
      </c>
      <c r="P364" s="269">
        <v>135.02000000001863</v>
      </c>
      <c r="Q364" s="270">
        <v>2945439.2300000004</v>
      </c>
      <c r="R364" s="270">
        <v>2943370.75</v>
      </c>
      <c r="S364" s="270">
        <v>2068.480000000447</v>
      </c>
      <c r="T364" s="268">
        <v>7535110.4400000004</v>
      </c>
      <c r="U364" s="268">
        <v>7338667.5</v>
      </c>
      <c r="V364" s="269">
        <v>196442.94000000041</v>
      </c>
      <c r="W364" s="269" cm="1">
        <f t="array" ref="W364">IF(Z364=756,V364*INDEX('09.30.22 ERC'!$I$676:$I$679,MATCH($A$1,'09.30.22 ERC'!$D$676:$D$679,0),),V364)</f>
        <v>196442.94000000041</v>
      </c>
      <c r="X364" s="271">
        <f t="shared" si="10"/>
        <v>141401</v>
      </c>
      <c r="Y364" s="106" t="s">
        <v>476</v>
      </c>
      <c r="Z364" s="106">
        <v>150</v>
      </c>
      <c r="AA364" s="273" t="b">
        <f t="shared" si="11"/>
        <v>1</v>
      </c>
    </row>
    <row r="365" spans="1:27">
      <c r="A365" s="267" t="s">
        <v>3271</v>
      </c>
      <c r="B365" s="267" t="s">
        <v>3983</v>
      </c>
      <c r="C365" s="267" t="s">
        <v>3291</v>
      </c>
      <c r="D365" s="267" t="s">
        <v>4090</v>
      </c>
      <c r="E365" s="267" t="s">
        <v>3275</v>
      </c>
      <c r="F365" s="267" t="s">
        <v>3276</v>
      </c>
      <c r="G365" s="267" t="s">
        <v>3275</v>
      </c>
      <c r="H365" s="267" t="s">
        <v>3277</v>
      </c>
      <c r="I365" s="267" t="s">
        <v>4101</v>
      </c>
      <c r="J365" s="267" t="s">
        <v>4102</v>
      </c>
      <c r="K365" s="268">
        <v>162</v>
      </c>
      <c r="L365" s="268">
        <v>162</v>
      </c>
      <c r="M365" s="269">
        <v>0</v>
      </c>
      <c r="N365" s="268">
        <v>0</v>
      </c>
      <c r="O365" s="268">
        <v>0</v>
      </c>
      <c r="P365" s="269">
        <v>0</v>
      </c>
      <c r="Q365" s="270">
        <v>0</v>
      </c>
      <c r="R365" s="270">
        <v>0</v>
      </c>
      <c r="S365" s="270">
        <v>0</v>
      </c>
      <c r="T365" s="268">
        <v>162</v>
      </c>
      <c r="U365" s="268">
        <v>162</v>
      </c>
      <c r="V365" s="269">
        <v>0</v>
      </c>
      <c r="W365" s="269" cm="1">
        <f t="array" ref="W365">IF(Z365=756,V365*INDEX('09.30.22 ERC'!$I$676:$I$679,MATCH($A$1,'09.30.22 ERC'!$D$676:$D$679,0),),V365)</f>
        <v>0</v>
      </c>
      <c r="X365" s="271">
        <f t="shared" si="10"/>
        <v>141401</v>
      </c>
      <c r="Y365" s="106" t="s">
        <v>476</v>
      </c>
      <c r="Z365" s="106">
        <v>150</v>
      </c>
      <c r="AA365" s="273" t="b">
        <f t="shared" si="11"/>
        <v>1</v>
      </c>
    </row>
    <row r="366" spans="1:27">
      <c r="A366" s="267" t="s">
        <v>3271</v>
      </c>
      <c r="B366" s="267" t="s">
        <v>3284</v>
      </c>
      <c r="C366" s="267" t="s">
        <v>3402</v>
      </c>
      <c r="D366" s="267" t="s">
        <v>4090</v>
      </c>
      <c r="E366" s="267" t="s">
        <v>3275</v>
      </c>
      <c r="F366" s="267" t="s">
        <v>3276</v>
      </c>
      <c r="G366" s="267" t="s">
        <v>3275</v>
      </c>
      <c r="H366" s="267" t="s">
        <v>3277</v>
      </c>
      <c r="I366" s="267" t="s">
        <v>4103</v>
      </c>
      <c r="J366" s="267" t="s">
        <v>4104</v>
      </c>
      <c r="K366" s="268">
        <v>330352.12</v>
      </c>
      <c r="L366" s="268">
        <v>314846.07</v>
      </c>
      <c r="M366" s="269">
        <v>15506.049999999988</v>
      </c>
      <c r="N366" s="268">
        <v>50634.59</v>
      </c>
      <c r="O366" s="268">
        <v>50739.67</v>
      </c>
      <c r="P366" s="269">
        <v>-105.08000000000175</v>
      </c>
      <c r="Q366" s="270">
        <v>245798.08999999997</v>
      </c>
      <c r="R366" s="270">
        <v>244426.38999999996</v>
      </c>
      <c r="S366" s="270">
        <v>1371.7000000000116</v>
      </c>
      <c r="T366" s="268">
        <v>576150.21</v>
      </c>
      <c r="U366" s="268">
        <v>559272.46</v>
      </c>
      <c r="V366" s="269">
        <v>16877.75</v>
      </c>
      <c r="W366" s="269" cm="1">
        <f t="array" ref="W366">IF(Z366=756,V366*INDEX('09.30.22 ERC'!$I$676:$I$679,MATCH($A$1,'09.30.22 ERC'!$D$676:$D$679,0),),V366)</f>
        <v>16877.75</v>
      </c>
      <c r="X366" s="271">
        <f t="shared" si="10"/>
        <v>141401</v>
      </c>
      <c r="Y366" s="106" t="s">
        <v>476</v>
      </c>
      <c r="Z366" s="106">
        <v>151</v>
      </c>
      <c r="AA366" s="273" t="b">
        <f t="shared" si="11"/>
        <v>1</v>
      </c>
    </row>
    <row r="367" spans="1:27">
      <c r="A367" s="267" t="s">
        <v>3271</v>
      </c>
      <c r="B367" s="267" t="s">
        <v>3287</v>
      </c>
      <c r="C367" s="267" t="s">
        <v>3430</v>
      </c>
      <c r="D367" s="267" t="s">
        <v>4090</v>
      </c>
      <c r="E367" s="267" t="s">
        <v>3275</v>
      </c>
      <c r="F367" s="267" t="s">
        <v>3276</v>
      </c>
      <c r="G367" s="267" t="s">
        <v>3275</v>
      </c>
      <c r="H367" s="267" t="s">
        <v>3277</v>
      </c>
      <c r="I367" s="267" t="s">
        <v>4105</v>
      </c>
      <c r="J367" s="267" t="s">
        <v>4106</v>
      </c>
      <c r="K367" s="268">
        <v>394816.43</v>
      </c>
      <c r="L367" s="268">
        <v>374883.58</v>
      </c>
      <c r="M367" s="269">
        <v>19932.849999999977</v>
      </c>
      <c r="N367" s="268">
        <v>64931.839999999997</v>
      </c>
      <c r="O367" s="268">
        <v>64985.66</v>
      </c>
      <c r="P367" s="269">
        <v>-53.820000000006985</v>
      </c>
      <c r="Q367" s="270">
        <v>293662.46000000002</v>
      </c>
      <c r="R367" s="270">
        <v>291951.93</v>
      </c>
      <c r="S367" s="270">
        <v>1710.5300000000279</v>
      </c>
      <c r="T367" s="268">
        <v>688478.89</v>
      </c>
      <c r="U367" s="268">
        <v>666835.51</v>
      </c>
      <c r="V367" s="269">
        <v>21643.380000000005</v>
      </c>
      <c r="W367" s="269" cm="1">
        <f t="array" ref="W367">IF(Z367=756,V367*INDEX('09.30.22 ERC'!$I$676:$I$679,MATCH($A$1,'09.30.22 ERC'!$D$676:$D$679,0),),V367)</f>
        <v>21643.380000000005</v>
      </c>
      <c r="X367" s="271">
        <f t="shared" si="10"/>
        <v>141401</v>
      </c>
      <c r="Y367" s="106" t="s">
        <v>476</v>
      </c>
      <c r="Z367" s="106">
        <v>151</v>
      </c>
      <c r="AA367" s="273" t="b">
        <f t="shared" si="11"/>
        <v>1</v>
      </c>
    </row>
    <row r="368" spans="1:27">
      <c r="A368" s="267" t="s">
        <v>3271</v>
      </c>
      <c r="B368" s="267" t="s">
        <v>3294</v>
      </c>
      <c r="C368" s="267" t="s">
        <v>3402</v>
      </c>
      <c r="D368" s="267" t="s">
        <v>4090</v>
      </c>
      <c r="E368" s="267" t="s">
        <v>3275</v>
      </c>
      <c r="F368" s="267" t="s">
        <v>3276</v>
      </c>
      <c r="G368" s="267" t="s">
        <v>3275</v>
      </c>
      <c r="H368" s="267" t="s">
        <v>3277</v>
      </c>
      <c r="I368" s="267" t="s">
        <v>4107</v>
      </c>
      <c r="J368" s="267" t="s">
        <v>4108</v>
      </c>
      <c r="K368" s="268">
        <v>4467152.9800000004</v>
      </c>
      <c r="L368" s="268">
        <v>4354146.99</v>
      </c>
      <c r="M368" s="269">
        <v>113005.99000000022</v>
      </c>
      <c r="N368" s="268">
        <v>343524.21</v>
      </c>
      <c r="O368" s="268">
        <v>343580.56</v>
      </c>
      <c r="P368" s="269">
        <v>-56.349999999976717</v>
      </c>
      <c r="Q368" s="270">
        <v>1716008.6199999992</v>
      </c>
      <c r="R368" s="270">
        <v>1714509.54</v>
      </c>
      <c r="S368" s="270">
        <v>1499.0799999991432</v>
      </c>
      <c r="T368" s="268">
        <v>6183161.5999999996</v>
      </c>
      <c r="U368" s="268">
        <v>6068656.5300000003</v>
      </c>
      <c r="V368" s="269">
        <v>114505.06999999937</v>
      </c>
      <c r="W368" s="269" cm="1">
        <f t="array" ref="W368">IF(Z368=756,V368*INDEX('09.30.22 ERC'!$I$676:$I$679,MATCH($A$1,'09.30.22 ERC'!$D$676:$D$679,0),),V368)</f>
        <v>114505.06999999937</v>
      </c>
      <c r="X368" s="271">
        <f t="shared" si="10"/>
        <v>141401</v>
      </c>
      <c r="Y368" s="106" t="s">
        <v>476</v>
      </c>
      <c r="Z368" s="106">
        <v>152</v>
      </c>
      <c r="AA368" s="273" t="b">
        <f t="shared" si="11"/>
        <v>1</v>
      </c>
    </row>
    <row r="369" spans="1:27">
      <c r="A369" s="267" t="s">
        <v>3271</v>
      </c>
      <c r="B369" s="267" t="s">
        <v>3300</v>
      </c>
      <c r="C369" s="267" t="s">
        <v>3405</v>
      </c>
      <c r="D369" s="267" t="s">
        <v>4090</v>
      </c>
      <c r="E369" s="267" t="s">
        <v>3275</v>
      </c>
      <c r="F369" s="267" t="s">
        <v>3276</v>
      </c>
      <c r="G369" s="267" t="s">
        <v>3275</v>
      </c>
      <c r="H369" s="267" t="s">
        <v>3277</v>
      </c>
      <c r="I369" s="267" t="s">
        <v>4109</v>
      </c>
      <c r="J369" s="267" t="s">
        <v>4110</v>
      </c>
      <c r="K369" s="268">
        <v>6286235.71</v>
      </c>
      <c r="L369" s="268">
        <v>6286235.71</v>
      </c>
      <c r="M369" s="269">
        <v>0</v>
      </c>
      <c r="N369" s="268">
        <v>0</v>
      </c>
      <c r="O369" s="268">
        <v>0</v>
      </c>
      <c r="P369" s="269">
        <v>0</v>
      </c>
      <c r="Q369" s="270">
        <v>0</v>
      </c>
      <c r="R369" s="270">
        <v>0</v>
      </c>
      <c r="S369" s="270">
        <v>0</v>
      </c>
      <c r="T369" s="268">
        <v>6286235.71</v>
      </c>
      <c r="U369" s="268">
        <v>6286235.71</v>
      </c>
      <c r="V369" s="269">
        <v>0</v>
      </c>
      <c r="W369" s="269" cm="1">
        <f t="array" ref="W369">IF(Z369=756,V369*INDEX('09.30.22 ERC'!$I$676:$I$679,MATCH($A$1,'09.30.22 ERC'!$D$676:$D$679,0),),V369)</f>
        <v>0</v>
      </c>
      <c r="X369" s="271">
        <f t="shared" si="10"/>
        <v>141401</v>
      </c>
      <c r="Y369" s="106" t="s">
        <v>476</v>
      </c>
      <c r="Z369" s="106">
        <v>150</v>
      </c>
      <c r="AA369" s="273" t="b">
        <f t="shared" si="11"/>
        <v>1</v>
      </c>
    </row>
    <row r="370" spans="1:27">
      <c r="A370" s="267" t="s">
        <v>3271</v>
      </c>
      <c r="B370" s="267" t="s">
        <v>3300</v>
      </c>
      <c r="C370" s="267" t="s">
        <v>3301</v>
      </c>
      <c r="D370" s="267" t="s">
        <v>4090</v>
      </c>
      <c r="E370" s="267" t="s">
        <v>3275</v>
      </c>
      <c r="F370" s="267" t="s">
        <v>3276</v>
      </c>
      <c r="G370" s="267" t="s">
        <v>3275</v>
      </c>
      <c r="H370" s="267" t="s">
        <v>3277</v>
      </c>
      <c r="I370" s="267" t="s">
        <v>4111</v>
      </c>
      <c r="J370" s="267" t="s">
        <v>4112</v>
      </c>
      <c r="K370" s="268">
        <v>2426.1999999999998</v>
      </c>
      <c r="L370" s="268">
        <v>2426.1999999999998</v>
      </c>
      <c r="M370" s="269">
        <v>0</v>
      </c>
      <c r="N370" s="268">
        <v>0</v>
      </c>
      <c r="O370" s="268">
        <v>0</v>
      </c>
      <c r="P370" s="269">
        <v>0</v>
      </c>
      <c r="Q370" s="270">
        <v>0</v>
      </c>
      <c r="R370" s="270">
        <v>0</v>
      </c>
      <c r="S370" s="270">
        <v>0</v>
      </c>
      <c r="T370" s="268">
        <v>2426.1999999999998</v>
      </c>
      <c r="U370" s="268">
        <v>2426.1999999999998</v>
      </c>
      <c r="V370" s="269">
        <v>0</v>
      </c>
      <c r="W370" s="269" cm="1">
        <f t="array" ref="W370">IF(Z370=756,V370*INDEX('09.30.22 ERC'!$I$676:$I$679,MATCH($A$1,'09.30.22 ERC'!$D$676:$D$679,0),),V370)</f>
        <v>0</v>
      </c>
      <c r="X370" s="271">
        <f t="shared" si="10"/>
        <v>141401</v>
      </c>
      <c r="Y370" s="106" t="s">
        <v>476</v>
      </c>
      <c r="Z370" s="106">
        <v>150</v>
      </c>
      <c r="AA370" s="273" t="b">
        <f t="shared" si="11"/>
        <v>1</v>
      </c>
    </row>
    <row r="371" spans="1:27">
      <c r="A371" s="267" t="s">
        <v>3271</v>
      </c>
      <c r="B371" s="267" t="s">
        <v>3304</v>
      </c>
      <c r="C371" s="267" t="s">
        <v>3405</v>
      </c>
      <c r="D371" s="267" t="s">
        <v>4090</v>
      </c>
      <c r="E371" s="267" t="s">
        <v>3275</v>
      </c>
      <c r="F371" s="267" t="s">
        <v>3276</v>
      </c>
      <c r="G371" s="267" t="s">
        <v>3275</v>
      </c>
      <c r="H371" s="267" t="s">
        <v>3277</v>
      </c>
      <c r="I371" s="267" t="s">
        <v>4113</v>
      </c>
      <c r="J371" s="267" t="s">
        <v>4114</v>
      </c>
      <c r="K371" s="268">
        <v>416637.94</v>
      </c>
      <c r="L371" s="268">
        <v>416637.94</v>
      </c>
      <c r="M371" s="269">
        <v>0</v>
      </c>
      <c r="N371" s="268">
        <v>0</v>
      </c>
      <c r="O371" s="268">
        <v>0</v>
      </c>
      <c r="P371" s="269">
        <v>0</v>
      </c>
      <c r="Q371" s="270">
        <v>0</v>
      </c>
      <c r="R371" s="270">
        <v>0</v>
      </c>
      <c r="S371" s="270">
        <v>0</v>
      </c>
      <c r="T371" s="268">
        <v>416637.94</v>
      </c>
      <c r="U371" s="268">
        <v>416637.94</v>
      </c>
      <c r="V371" s="269">
        <v>0</v>
      </c>
      <c r="W371" s="269" cm="1">
        <f t="array" ref="W371">IF(Z371=756,V371*INDEX('09.30.22 ERC'!$I$676:$I$679,MATCH($A$1,'09.30.22 ERC'!$D$676:$D$679,0),),V371)</f>
        <v>0</v>
      </c>
      <c r="X371" s="271">
        <f t="shared" si="10"/>
        <v>141401</v>
      </c>
      <c r="Y371" s="106" t="s">
        <v>476</v>
      </c>
      <c r="Z371" s="106">
        <v>151</v>
      </c>
      <c r="AA371" s="273" t="b">
        <f t="shared" si="11"/>
        <v>1</v>
      </c>
    </row>
    <row r="372" spans="1:27">
      <c r="A372" s="267" t="s">
        <v>3271</v>
      </c>
      <c r="B372" s="267" t="s">
        <v>3388</v>
      </c>
      <c r="C372" s="267" t="s">
        <v>3392</v>
      </c>
      <c r="D372" s="267" t="s">
        <v>4115</v>
      </c>
      <c r="E372" s="267" t="s">
        <v>3275</v>
      </c>
      <c r="F372" s="267" t="s">
        <v>3276</v>
      </c>
      <c r="G372" s="267" t="s">
        <v>3275</v>
      </c>
      <c r="H372" s="267" t="s">
        <v>3277</v>
      </c>
      <c r="I372" s="267" t="s">
        <v>4116</v>
      </c>
      <c r="J372" s="267" t="s">
        <v>4117</v>
      </c>
      <c r="K372" s="268">
        <v>598846.47</v>
      </c>
      <c r="L372" s="268">
        <v>598846.47</v>
      </c>
      <c r="M372" s="269">
        <v>0</v>
      </c>
      <c r="N372" s="268">
        <v>0</v>
      </c>
      <c r="O372" s="268">
        <v>0</v>
      </c>
      <c r="P372" s="269">
        <v>0</v>
      </c>
      <c r="Q372" s="270">
        <v>0</v>
      </c>
      <c r="R372" s="270">
        <v>0</v>
      </c>
      <c r="S372" s="270">
        <v>0</v>
      </c>
      <c r="T372" s="268">
        <v>598846.47</v>
      </c>
      <c r="U372" s="268">
        <v>598846.47</v>
      </c>
      <c r="V372" s="269">
        <v>0</v>
      </c>
      <c r="W372" s="269" cm="1">
        <f t="array" ref="W372">IF(Z372=756,V372*INDEX('09.30.22 ERC'!$I$676:$I$679,MATCH($A$1,'09.30.22 ERC'!$D$676:$D$679,0),),V372)</f>
        <v>0</v>
      </c>
      <c r="X372" s="271">
        <f t="shared" si="10"/>
        <v>141499</v>
      </c>
      <c r="Y372" s="106" t="s">
        <v>476</v>
      </c>
      <c r="Z372" s="106">
        <v>756</v>
      </c>
      <c r="AA372" s="273" t="b">
        <f t="shared" si="11"/>
        <v>1</v>
      </c>
    </row>
    <row r="373" spans="1:27">
      <c r="A373" s="267" t="s">
        <v>3271</v>
      </c>
      <c r="B373" s="267" t="s">
        <v>3272</v>
      </c>
      <c r="C373" s="267" t="s">
        <v>3402</v>
      </c>
      <c r="D373" s="267" t="s">
        <v>4118</v>
      </c>
      <c r="E373" s="267" t="s">
        <v>3275</v>
      </c>
      <c r="F373" s="267" t="s">
        <v>3276</v>
      </c>
      <c r="G373" s="267" t="s">
        <v>3275</v>
      </c>
      <c r="H373" s="267" t="s">
        <v>3277</v>
      </c>
      <c r="I373" s="267" t="s">
        <v>4119</v>
      </c>
      <c r="J373" s="267" t="s">
        <v>4120</v>
      </c>
      <c r="K373" s="268">
        <v>604.4</v>
      </c>
      <c r="L373" s="268">
        <v>530.28</v>
      </c>
      <c r="M373" s="269">
        <v>74.12</v>
      </c>
      <c r="N373" s="268">
        <v>220.48</v>
      </c>
      <c r="O373" s="268">
        <v>220.53</v>
      </c>
      <c r="P373" s="269">
        <v>-5.0000000000011369E-2</v>
      </c>
      <c r="Q373" s="270">
        <v>1102.8699999999999</v>
      </c>
      <c r="R373" s="270">
        <v>1104.23</v>
      </c>
      <c r="S373" s="270">
        <v>-1.3600000000001273</v>
      </c>
      <c r="T373" s="268">
        <v>1707.27</v>
      </c>
      <c r="U373" s="268">
        <v>1634.51</v>
      </c>
      <c r="V373" s="269">
        <v>72.759999999999991</v>
      </c>
      <c r="W373" s="269" cm="1">
        <f t="array" ref="W373">IF(Z373=756,V373*INDEX('09.30.22 ERC'!$I$676:$I$679,MATCH($A$1,'09.30.22 ERC'!$D$676:$D$679,0),),V373)</f>
        <v>72.759999999999991</v>
      </c>
      <c r="X373" s="271">
        <f t="shared" si="10"/>
        <v>141501</v>
      </c>
      <c r="Y373" s="106" t="s">
        <v>476</v>
      </c>
      <c r="Z373" s="106">
        <v>150</v>
      </c>
      <c r="AA373" s="273" t="b">
        <f t="shared" si="11"/>
        <v>1</v>
      </c>
    </row>
    <row r="374" spans="1:27">
      <c r="A374" s="267" t="s">
        <v>3271</v>
      </c>
      <c r="B374" s="267" t="s">
        <v>3280</v>
      </c>
      <c r="C374" s="267" t="s">
        <v>3430</v>
      </c>
      <c r="D374" s="267" t="s">
        <v>4118</v>
      </c>
      <c r="E374" s="267" t="s">
        <v>3275</v>
      </c>
      <c r="F374" s="267" t="s">
        <v>3276</v>
      </c>
      <c r="G374" s="267" t="s">
        <v>3275</v>
      </c>
      <c r="H374" s="267" t="s">
        <v>3277</v>
      </c>
      <c r="I374" s="267" t="s">
        <v>4121</v>
      </c>
      <c r="J374" s="267" t="s">
        <v>4122</v>
      </c>
      <c r="K374" s="268">
        <v>597.05999999999995</v>
      </c>
      <c r="L374" s="268">
        <v>523.89</v>
      </c>
      <c r="M374" s="269">
        <v>73.169999999999959</v>
      </c>
      <c r="N374" s="268">
        <v>218.07</v>
      </c>
      <c r="O374" s="268">
        <v>218.09</v>
      </c>
      <c r="P374" s="269">
        <v>-2.0000000000010232E-2</v>
      </c>
      <c r="Q374" s="270">
        <v>1090.43</v>
      </c>
      <c r="R374" s="270">
        <v>1091.6300000000001</v>
      </c>
      <c r="S374" s="270">
        <v>-1.2000000000000455</v>
      </c>
      <c r="T374" s="268">
        <v>1687.49</v>
      </c>
      <c r="U374" s="268">
        <v>1615.52</v>
      </c>
      <c r="V374" s="269">
        <v>71.970000000000027</v>
      </c>
      <c r="W374" s="269" cm="1">
        <f t="array" ref="W374">IF(Z374=756,V374*INDEX('09.30.22 ERC'!$I$676:$I$679,MATCH($A$1,'09.30.22 ERC'!$D$676:$D$679,0),),V374)</f>
        <v>71.970000000000027</v>
      </c>
      <c r="X374" s="271">
        <f t="shared" si="10"/>
        <v>141501</v>
      </c>
      <c r="Y374" s="106" t="s">
        <v>476</v>
      </c>
      <c r="Z374" s="106">
        <v>150</v>
      </c>
      <c r="AA374" s="273" t="b">
        <f t="shared" si="11"/>
        <v>1</v>
      </c>
    </row>
    <row r="375" spans="1:27">
      <c r="A375" s="267" t="s">
        <v>3271</v>
      </c>
      <c r="B375" s="267" t="s">
        <v>3284</v>
      </c>
      <c r="C375" s="267" t="s">
        <v>3402</v>
      </c>
      <c r="D375" s="267" t="s">
        <v>4118</v>
      </c>
      <c r="E375" s="267" t="s">
        <v>3275</v>
      </c>
      <c r="F375" s="267" t="s">
        <v>3276</v>
      </c>
      <c r="G375" s="267" t="s">
        <v>3275</v>
      </c>
      <c r="H375" s="267" t="s">
        <v>3277</v>
      </c>
      <c r="I375" s="267" t="s">
        <v>4123</v>
      </c>
      <c r="J375" s="267" t="s">
        <v>4124</v>
      </c>
      <c r="K375" s="268">
        <v>46.18</v>
      </c>
      <c r="L375" s="268">
        <v>40.340000000000003</v>
      </c>
      <c r="M375" s="269">
        <v>5.8399999999999963</v>
      </c>
      <c r="N375" s="268">
        <v>18.739999999999998</v>
      </c>
      <c r="O375" s="268">
        <v>18.79</v>
      </c>
      <c r="P375" s="269">
        <v>-5.0000000000000711E-2</v>
      </c>
      <c r="Q375" s="270">
        <v>90.97999999999999</v>
      </c>
      <c r="R375" s="270">
        <v>90.639999999999986</v>
      </c>
      <c r="S375" s="270">
        <v>0.34000000000000341</v>
      </c>
      <c r="T375" s="268">
        <v>137.16</v>
      </c>
      <c r="U375" s="268">
        <v>130.97999999999999</v>
      </c>
      <c r="V375" s="269">
        <v>6.1800000000000068</v>
      </c>
      <c r="W375" s="269" cm="1">
        <f t="array" ref="W375">IF(Z375=756,V375*INDEX('09.30.22 ERC'!$I$676:$I$679,MATCH($A$1,'09.30.22 ERC'!$D$676:$D$679,0),),V375)</f>
        <v>6.1800000000000068</v>
      </c>
      <c r="X375" s="271">
        <f t="shared" si="10"/>
        <v>141501</v>
      </c>
      <c r="Y375" s="106" t="s">
        <v>476</v>
      </c>
      <c r="Z375" s="106">
        <v>151</v>
      </c>
      <c r="AA375" s="273" t="b">
        <f t="shared" si="11"/>
        <v>1</v>
      </c>
    </row>
    <row r="376" spans="1:27">
      <c r="A376" s="267" t="s">
        <v>3271</v>
      </c>
      <c r="B376" s="267" t="s">
        <v>3287</v>
      </c>
      <c r="C376" s="267" t="s">
        <v>3430</v>
      </c>
      <c r="D376" s="267" t="s">
        <v>4118</v>
      </c>
      <c r="E376" s="267" t="s">
        <v>3275</v>
      </c>
      <c r="F376" s="267" t="s">
        <v>3276</v>
      </c>
      <c r="G376" s="267" t="s">
        <v>3275</v>
      </c>
      <c r="H376" s="267" t="s">
        <v>3277</v>
      </c>
      <c r="I376" s="267" t="s">
        <v>4125</v>
      </c>
      <c r="J376" s="267" t="s">
        <v>4126</v>
      </c>
      <c r="K376" s="268">
        <v>59.99</v>
      </c>
      <c r="L376" s="268">
        <v>52.49</v>
      </c>
      <c r="M376" s="269">
        <v>7.5</v>
      </c>
      <c r="N376" s="268">
        <v>24.03</v>
      </c>
      <c r="O376" s="268">
        <v>24.06</v>
      </c>
      <c r="P376" s="269">
        <v>-2.9999999999997584E-2</v>
      </c>
      <c r="Q376" s="270">
        <v>108.66999999999999</v>
      </c>
      <c r="R376" s="270">
        <v>108.23999999999998</v>
      </c>
      <c r="S376" s="270">
        <v>0.43000000000000682</v>
      </c>
      <c r="T376" s="268">
        <v>168.66</v>
      </c>
      <c r="U376" s="268">
        <v>160.72999999999999</v>
      </c>
      <c r="V376" s="269">
        <v>7.9300000000000068</v>
      </c>
      <c r="W376" s="269" cm="1">
        <f t="array" ref="W376">IF(Z376=756,V376*INDEX('09.30.22 ERC'!$I$676:$I$679,MATCH($A$1,'09.30.22 ERC'!$D$676:$D$679,0),),V376)</f>
        <v>7.9300000000000068</v>
      </c>
      <c r="X376" s="271">
        <f t="shared" si="10"/>
        <v>141501</v>
      </c>
      <c r="Y376" s="106" t="s">
        <v>476</v>
      </c>
      <c r="Z376" s="106">
        <v>151</v>
      </c>
      <c r="AA376" s="273" t="b">
        <f t="shared" si="11"/>
        <v>1</v>
      </c>
    </row>
    <row r="377" spans="1:27">
      <c r="A377" s="267" t="s">
        <v>3271</v>
      </c>
      <c r="B377" s="267" t="s">
        <v>3294</v>
      </c>
      <c r="C377" s="267" t="s">
        <v>3402</v>
      </c>
      <c r="D377" s="267" t="s">
        <v>4118</v>
      </c>
      <c r="E377" s="267" t="s">
        <v>3275</v>
      </c>
      <c r="F377" s="267" t="s">
        <v>3276</v>
      </c>
      <c r="G377" s="267" t="s">
        <v>3275</v>
      </c>
      <c r="H377" s="267" t="s">
        <v>3277</v>
      </c>
      <c r="I377" s="267" t="s">
        <v>4127</v>
      </c>
      <c r="J377" s="267" t="s">
        <v>4128</v>
      </c>
      <c r="K377" s="268">
        <v>347.13</v>
      </c>
      <c r="L377" s="268">
        <v>304.58999999999997</v>
      </c>
      <c r="M377" s="269">
        <v>42.54000000000002</v>
      </c>
      <c r="N377" s="268">
        <v>127.11</v>
      </c>
      <c r="O377" s="268">
        <v>127.17</v>
      </c>
      <c r="P377" s="269">
        <v>-6.0000000000002274E-2</v>
      </c>
      <c r="Q377" s="270">
        <v>635.26</v>
      </c>
      <c r="R377" s="270">
        <v>635.85000000000014</v>
      </c>
      <c r="S377" s="270">
        <v>-0.59000000000014552</v>
      </c>
      <c r="T377" s="268">
        <v>982.39</v>
      </c>
      <c r="U377" s="268">
        <v>940.44</v>
      </c>
      <c r="V377" s="269">
        <v>41.949999999999932</v>
      </c>
      <c r="W377" s="269" cm="1">
        <f t="array" ref="W377">IF(Z377=756,V377*INDEX('09.30.22 ERC'!$I$676:$I$679,MATCH($A$1,'09.30.22 ERC'!$D$676:$D$679,0),),V377)</f>
        <v>41.949999999999932</v>
      </c>
      <c r="X377" s="271">
        <f t="shared" si="10"/>
        <v>141501</v>
      </c>
      <c r="Y377" s="106" t="s">
        <v>476</v>
      </c>
      <c r="Z377" s="106">
        <v>152</v>
      </c>
      <c r="AA377" s="273" t="b">
        <f t="shared" si="11"/>
        <v>1</v>
      </c>
    </row>
    <row r="378" spans="1:27">
      <c r="A378" s="267" t="s">
        <v>3271</v>
      </c>
      <c r="B378" s="267" t="s">
        <v>3272</v>
      </c>
      <c r="C378" s="267" t="s">
        <v>3402</v>
      </c>
      <c r="D378" s="267" t="s">
        <v>4129</v>
      </c>
      <c r="E378" s="267" t="s">
        <v>3275</v>
      </c>
      <c r="F378" s="267" t="s">
        <v>3276</v>
      </c>
      <c r="G378" s="267" t="s">
        <v>3275</v>
      </c>
      <c r="H378" s="267" t="s">
        <v>3277</v>
      </c>
      <c r="I378" s="267" t="s">
        <v>4130</v>
      </c>
      <c r="J378" s="267" t="s">
        <v>4131</v>
      </c>
      <c r="K378" s="268">
        <v>8425.84</v>
      </c>
      <c r="L378" s="268">
        <v>7219.13</v>
      </c>
      <c r="M378" s="269">
        <v>1206.71</v>
      </c>
      <c r="N378" s="268">
        <v>17956.599999999999</v>
      </c>
      <c r="O378" s="268">
        <v>17950.12</v>
      </c>
      <c r="P378" s="269">
        <v>6.4799999999995634</v>
      </c>
      <c r="Q378" s="270">
        <v>51310.8</v>
      </c>
      <c r="R378" s="270">
        <v>46584.490000000005</v>
      </c>
      <c r="S378" s="270">
        <v>4726.3099999999977</v>
      </c>
      <c r="T378" s="268">
        <v>59736.639999999999</v>
      </c>
      <c r="U378" s="268">
        <v>53803.62</v>
      </c>
      <c r="V378" s="269">
        <v>5933.0199999999968</v>
      </c>
      <c r="W378" s="269" cm="1">
        <f t="array" ref="W378">IF(Z378=756,V378*INDEX('09.30.22 ERC'!$I$676:$I$679,MATCH($A$1,'09.30.22 ERC'!$D$676:$D$679,0),),V378)</f>
        <v>5933.0199999999968</v>
      </c>
      <c r="X378" s="271">
        <f t="shared" si="10"/>
        <v>141502</v>
      </c>
      <c r="Y378" s="106" t="s">
        <v>476</v>
      </c>
      <c r="Z378" s="106">
        <v>150</v>
      </c>
      <c r="AA378" s="273" t="b">
        <f t="shared" si="11"/>
        <v>1</v>
      </c>
    </row>
    <row r="379" spans="1:27">
      <c r="A379" s="267" t="s">
        <v>3271</v>
      </c>
      <c r="B379" s="267" t="s">
        <v>3280</v>
      </c>
      <c r="C379" s="267" t="s">
        <v>3430</v>
      </c>
      <c r="D379" s="267" t="s">
        <v>4129</v>
      </c>
      <c r="E379" s="267" t="s">
        <v>3275</v>
      </c>
      <c r="F379" s="267" t="s">
        <v>3276</v>
      </c>
      <c r="G379" s="267" t="s">
        <v>3275</v>
      </c>
      <c r="H379" s="267" t="s">
        <v>3277</v>
      </c>
      <c r="I379" s="267" t="s">
        <v>4132</v>
      </c>
      <c r="J379" s="267" t="s">
        <v>4133</v>
      </c>
      <c r="K379" s="268">
        <v>8321.2999999999993</v>
      </c>
      <c r="L379" s="268">
        <v>7130</v>
      </c>
      <c r="M379" s="269">
        <v>1191.2999999999993</v>
      </c>
      <c r="N379" s="268">
        <v>17760.75</v>
      </c>
      <c r="O379" s="268">
        <v>17752.5</v>
      </c>
      <c r="P379" s="269">
        <v>8.25</v>
      </c>
      <c r="Q379" s="270">
        <v>50737.83</v>
      </c>
      <c r="R379" s="270">
        <v>46060.82</v>
      </c>
      <c r="S379" s="270">
        <v>4677.010000000002</v>
      </c>
      <c r="T379" s="268">
        <v>59059.13</v>
      </c>
      <c r="U379" s="268">
        <v>53190.82</v>
      </c>
      <c r="V379" s="269">
        <v>5868.3099999999977</v>
      </c>
      <c r="W379" s="269" cm="1">
        <f t="array" ref="W379">IF(Z379=756,V379*INDEX('09.30.22 ERC'!$I$676:$I$679,MATCH($A$1,'09.30.22 ERC'!$D$676:$D$679,0),),V379)</f>
        <v>5868.3099999999977</v>
      </c>
      <c r="X379" s="271">
        <f t="shared" si="10"/>
        <v>141502</v>
      </c>
      <c r="Y379" s="106" t="s">
        <v>476</v>
      </c>
      <c r="Z379" s="106">
        <v>150</v>
      </c>
      <c r="AA379" s="273" t="b">
        <f t="shared" si="11"/>
        <v>1</v>
      </c>
    </row>
    <row r="380" spans="1:27">
      <c r="A380" s="267" t="s">
        <v>3271</v>
      </c>
      <c r="B380" s="267" t="s">
        <v>3284</v>
      </c>
      <c r="C380" s="267" t="s">
        <v>3402</v>
      </c>
      <c r="D380" s="267" t="s">
        <v>4129</v>
      </c>
      <c r="E380" s="267" t="s">
        <v>3275</v>
      </c>
      <c r="F380" s="267" t="s">
        <v>3276</v>
      </c>
      <c r="G380" s="267" t="s">
        <v>3275</v>
      </c>
      <c r="H380" s="267" t="s">
        <v>3277</v>
      </c>
      <c r="I380" s="267" t="s">
        <v>4134</v>
      </c>
      <c r="J380" s="267" t="s">
        <v>4135</v>
      </c>
      <c r="K380" s="268">
        <v>634.69000000000005</v>
      </c>
      <c r="L380" s="268">
        <v>539.66</v>
      </c>
      <c r="M380" s="269">
        <v>95.030000000000086</v>
      </c>
      <c r="N380" s="268">
        <v>1525.95</v>
      </c>
      <c r="O380" s="268">
        <v>1528.72</v>
      </c>
      <c r="P380" s="269">
        <v>-2.7699999999999818</v>
      </c>
      <c r="Q380" s="270">
        <v>4292.8600000000006</v>
      </c>
      <c r="R380" s="270">
        <v>3883.7</v>
      </c>
      <c r="S380" s="270">
        <v>409.16000000000076</v>
      </c>
      <c r="T380" s="268">
        <v>4927.55</v>
      </c>
      <c r="U380" s="268">
        <v>4423.3599999999997</v>
      </c>
      <c r="V380" s="269">
        <v>504.19000000000051</v>
      </c>
      <c r="W380" s="269" cm="1">
        <f t="array" ref="W380">IF(Z380=756,V380*INDEX('09.30.22 ERC'!$I$676:$I$679,MATCH($A$1,'09.30.22 ERC'!$D$676:$D$679,0),),V380)</f>
        <v>504.19000000000051</v>
      </c>
      <c r="X380" s="271">
        <f t="shared" si="10"/>
        <v>141502</v>
      </c>
      <c r="Y380" s="106" t="s">
        <v>476</v>
      </c>
      <c r="Z380" s="106">
        <v>151</v>
      </c>
      <c r="AA380" s="273" t="b">
        <f t="shared" si="11"/>
        <v>1</v>
      </c>
    </row>
    <row r="381" spans="1:27">
      <c r="A381" s="267" t="s">
        <v>3271</v>
      </c>
      <c r="B381" s="267" t="s">
        <v>3287</v>
      </c>
      <c r="C381" s="267" t="s">
        <v>3430</v>
      </c>
      <c r="D381" s="267" t="s">
        <v>4129</v>
      </c>
      <c r="E381" s="267" t="s">
        <v>3275</v>
      </c>
      <c r="F381" s="267" t="s">
        <v>3276</v>
      </c>
      <c r="G381" s="267" t="s">
        <v>3275</v>
      </c>
      <c r="H381" s="267" t="s">
        <v>3277</v>
      </c>
      <c r="I381" s="267" t="s">
        <v>4136</v>
      </c>
      <c r="J381" s="267" t="s">
        <v>4137</v>
      </c>
      <c r="K381" s="268">
        <v>807.49</v>
      </c>
      <c r="L381" s="268">
        <v>685.32</v>
      </c>
      <c r="M381" s="269">
        <v>122.16999999999996</v>
      </c>
      <c r="N381" s="268">
        <v>1956.81</v>
      </c>
      <c r="O381" s="268">
        <v>1957.95</v>
      </c>
      <c r="P381" s="269">
        <v>-1.1400000000001</v>
      </c>
      <c r="Q381" s="270">
        <v>5318.09</v>
      </c>
      <c r="R381" s="270">
        <v>4793.71</v>
      </c>
      <c r="S381" s="270">
        <v>524.38000000000011</v>
      </c>
      <c r="T381" s="268">
        <v>6125.58</v>
      </c>
      <c r="U381" s="268">
        <v>5479.03</v>
      </c>
      <c r="V381" s="269">
        <v>646.55000000000018</v>
      </c>
      <c r="W381" s="269" cm="1">
        <f t="array" ref="W381">IF(Z381=756,V381*INDEX('09.30.22 ERC'!$I$676:$I$679,MATCH($A$1,'09.30.22 ERC'!$D$676:$D$679,0),),V381)</f>
        <v>646.55000000000018</v>
      </c>
      <c r="X381" s="271">
        <f t="shared" si="10"/>
        <v>141502</v>
      </c>
      <c r="Y381" s="106" t="s">
        <v>476</v>
      </c>
      <c r="Z381" s="106">
        <v>151</v>
      </c>
      <c r="AA381" s="273" t="b">
        <f t="shared" si="11"/>
        <v>1</v>
      </c>
    </row>
    <row r="382" spans="1:27">
      <c r="A382" s="267" t="s">
        <v>3271</v>
      </c>
      <c r="B382" s="267" t="s">
        <v>3294</v>
      </c>
      <c r="C382" s="267" t="s">
        <v>3402</v>
      </c>
      <c r="D382" s="267" t="s">
        <v>4129</v>
      </c>
      <c r="E382" s="267" t="s">
        <v>3275</v>
      </c>
      <c r="F382" s="267" t="s">
        <v>3276</v>
      </c>
      <c r="G382" s="267" t="s">
        <v>3275</v>
      </c>
      <c r="H382" s="267" t="s">
        <v>3277</v>
      </c>
      <c r="I382" s="267" t="s">
        <v>4138</v>
      </c>
      <c r="J382" s="267" t="s">
        <v>4139</v>
      </c>
      <c r="K382" s="268">
        <v>4831.6499999999996</v>
      </c>
      <c r="L382" s="268">
        <v>4139.05</v>
      </c>
      <c r="M382" s="269">
        <v>692.59999999999945</v>
      </c>
      <c r="N382" s="268">
        <v>10352.59</v>
      </c>
      <c r="O382" s="268">
        <v>10351.81</v>
      </c>
      <c r="P382" s="269">
        <v>0.78000000000065484</v>
      </c>
      <c r="Q382" s="270">
        <v>29573.229999999996</v>
      </c>
      <c r="R382" s="270">
        <v>26845.24</v>
      </c>
      <c r="S382" s="270">
        <v>2727.9899999999943</v>
      </c>
      <c r="T382" s="268">
        <v>34404.879999999997</v>
      </c>
      <c r="U382" s="268">
        <v>30984.29</v>
      </c>
      <c r="V382" s="269">
        <v>3420.5899999999965</v>
      </c>
      <c r="W382" s="269" cm="1">
        <f t="array" ref="W382">IF(Z382=756,V382*INDEX('09.30.22 ERC'!$I$676:$I$679,MATCH($A$1,'09.30.22 ERC'!$D$676:$D$679,0),),V382)</f>
        <v>3420.5899999999965</v>
      </c>
      <c r="X382" s="271">
        <f t="shared" si="10"/>
        <v>141502</v>
      </c>
      <c r="Y382" s="106" t="s">
        <v>476</v>
      </c>
      <c r="Z382" s="106">
        <v>152</v>
      </c>
      <c r="AA382" s="273" t="b">
        <f t="shared" si="11"/>
        <v>1</v>
      </c>
    </row>
    <row r="383" spans="1:27">
      <c r="A383" s="267" t="s">
        <v>3271</v>
      </c>
      <c r="B383" s="267" t="s">
        <v>3388</v>
      </c>
      <c r="C383" s="267" t="s">
        <v>3389</v>
      </c>
      <c r="D383" s="267" t="s">
        <v>4140</v>
      </c>
      <c r="E383" s="267" t="s">
        <v>3275</v>
      </c>
      <c r="F383" s="267" t="s">
        <v>3276</v>
      </c>
      <c r="G383" s="267" t="s">
        <v>3275</v>
      </c>
      <c r="H383" s="267" t="s">
        <v>3277</v>
      </c>
      <c r="I383" s="267" t="s">
        <v>4141</v>
      </c>
      <c r="J383" s="267" t="s">
        <v>4142</v>
      </c>
      <c r="K383" s="268">
        <v>9881</v>
      </c>
      <c r="L383" s="268">
        <v>10122</v>
      </c>
      <c r="M383" s="269">
        <v>-241</v>
      </c>
      <c r="N383" s="268">
        <v>723</v>
      </c>
      <c r="O383" s="268">
        <v>723</v>
      </c>
      <c r="P383" s="269">
        <v>0</v>
      </c>
      <c r="Q383" s="270">
        <v>3615</v>
      </c>
      <c r="R383" s="270">
        <v>3615</v>
      </c>
      <c r="S383" s="270">
        <v>0</v>
      </c>
      <c r="T383" s="268">
        <v>13496</v>
      </c>
      <c r="U383" s="268">
        <v>13737</v>
      </c>
      <c r="V383" s="269">
        <v>-241</v>
      </c>
      <c r="W383" s="269" cm="1">
        <f t="array" ref="W383">IF(Z383=756,V383*INDEX('09.30.22 ERC'!$I$676:$I$679,MATCH($A$1,'09.30.22 ERC'!$D$676:$D$679,0),),V383)</f>
        <v>-241</v>
      </c>
      <c r="X383" s="271">
        <f t="shared" si="10"/>
        <v>141503</v>
      </c>
      <c r="Y383" s="106" t="s">
        <v>476</v>
      </c>
      <c r="Z383" s="106">
        <v>756</v>
      </c>
      <c r="AA383" s="273" t="b">
        <f t="shared" si="11"/>
        <v>1</v>
      </c>
    </row>
    <row r="384" spans="1:27">
      <c r="A384" s="267" t="s">
        <v>3271</v>
      </c>
      <c r="B384" s="267" t="s">
        <v>3388</v>
      </c>
      <c r="C384" s="267" t="s">
        <v>3392</v>
      </c>
      <c r="D384" s="267" t="s">
        <v>4140</v>
      </c>
      <c r="E384" s="267" t="s">
        <v>3275</v>
      </c>
      <c r="F384" s="267" t="s">
        <v>3276</v>
      </c>
      <c r="G384" s="267" t="s">
        <v>3275</v>
      </c>
      <c r="H384" s="267" t="s">
        <v>3277</v>
      </c>
      <c r="I384" s="267" t="s">
        <v>4143</v>
      </c>
      <c r="J384" s="267" t="s">
        <v>4144</v>
      </c>
      <c r="K384" s="268">
        <v>482</v>
      </c>
      <c r="L384" s="268">
        <v>241</v>
      </c>
      <c r="M384" s="269">
        <v>241</v>
      </c>
      <c r="N384" s="268">
        <v>0</v>
      </c>
      <c r="O384" s="268">
        <v>0</v>
      </c>
      <c r="P384" s="269">
        <v>0</v>
      </c>
      <c r="Q384" s="270">
        <v>0</v>
      </c>
      <c r="R384" s="270">
        <v>0</v>
      </c>
      <c r="S384" s="270">
        <v>0</v>
      </c>
      <c r="T384" s="268">
        <v>482</v>
      </c>
      <c r="U384" s="268">
        <v>241</v>
      </c>
      <c r="V384" s="269">
        <v>241</v>
      </c>
      <c r="W384" s="269" cm="1">
        <f t="array" ref="W384">IF(Z384=756,V384*INDEX('09.30.22 ERC'!$I$676:$I$679,MATCH($A$1,'09.30.22 ERC'!$D$676:$D$679,0),),V384)</f>
        <v>241</v>
      </c>
      <c r="X384" s="271">
        <f t="shared" si="10"/>
        <v>141503</v>
      </c>
      <c r="Y384" s="106" t="s">
        <v>476</v>
      </c>
      <c r="Z384" s="106">
        <v>756</v>
      </c>
      <c r="AA384" s="273" t="b">
        <f t="shared" si="11"/>
        <v>1</v>
      </c>
    </row>
    <row r="385" spans="1:27">
      <c r="A385" s="267" t="s">
        <v>3271</v>
      </c>
      <c r="B385" s="267" t="s">
        <v>3272</v>
      </c>
      <c r="C385" s="267" t="s">
        <v>3402</v>
      </c>
      <c r="D385" s="267" t="s">
        <v>4140</v>
      </c>
      <c r="E385" s="267" t="s">
        <v>3275</v>
      </c>
      <c r="F385" s="267" t="s">
        <v>3276</v>
      </c>
      <c r="G385" s="267" t="s">
        <v>3275</v>
      </c>
      <c r="H385" s="267" t="s">
        <v>3277</v>
      </c>
      <c r="I385" s="267" t="s">
        <v>4145</v>
      </c>
      <c r="J385" s="267" t="s">
        <v>4146</v>
      </c>
      <c r="K385" s="268">
        <v>276409.26</v>
      </c>
      <c r="L385" s="268">
        <v>264995.53999999998</v>
      </c>
      <c r="M385" s="269">
        <v>11413.72000000003</v>
      </c>
      <c r="N385" s="268">
        <v>33951.449999999997</v>
      </c>
      <c r="O385" s="268">
        <v>33959.07</v>
      </c>
      <c r="P385" s="269">
        <v>-7.6200000000026193</v>
      </c>
      <c r="Q385" s="270">
        <v>169839.44</v>
      </c>
      <c r="R385" s="270">
        <v>170047.79000000004</v>
      </c>
      <c r="S385" s="270">
        <v>-208.35000000003492</v>
      </c>
      <c r="T385" s="268">
        <v>446248.7</v>
      </c>
      <c r="U385" s="268">
        <v>435043.33</v>
      </c>
      <c r="V385" s="269">
        <v>11205.369999999995</v>
      </c>
      <c r="W385" s="269" cm="1">
        <f t="array" ref="W385">IF(Z385=756,V385*INDEX('09.30.22 ERC'!$I$676:$I$679,MATCH($A$1,'09.30.22 ERC'!$D$676:$D$679,0),),V385)</f>
        <v>11205.369999999995</v>
      </c>
      <c r="X385" s="271">
        <f t="shared" si="10"/>
        <v>141503</v>
      </c>
      <c r="Y385" s="106" t="s">
        <v>476</v>
      </c>
      <c r="Z385" s="106">
        <v>150</v>
      </c>
      <c r="AA385" s="273" t="b">
        <f t="shared" si="11"/>
        <v>1</v>
      </c>
    </row>
    <row r="386" spans="1:27">
      <c r="A386" s="267" t="s">
        <v>3271</v>
      </c>
      <c r="B386" s="267" t="s">
        <v>3280</v>
      </c>
      <c r="C386" s="267" t="s">
        <v>3430</v>
      </c>
      <c r="D386" s="267" t="s">
        <v>4140</v>
      </c>
      <c r="E386" s="267" t="s">
        <v>3275</v>
      </c>
      <c r="F386" s="267" t="s">
        <v>3276</v>
      </c>
      <c r="G386" s="267" t="s">
        <v>3275</v>
      </c>
      <c r="H386" s="267" t="s">
        <v>3277</v>
      </c>
      <c r="I386" s="267" t="s">
        <v>4147</v>
      </c>
      <c r="J386" s="267" t="s">
        <v>4148</v>
      </c>
      <c r="K386" s="268">
        <v>272873.96000000002</v>
      </c>
      <c r="L386" s="268">
        <v>261605.96</v>
      </c>
      <c r="M386" s="269">
        <v>11268.000000000029</v>
      </c>
      <c r="N386" s="268">
        <v>33581.160000000003</v>
      </c>
      <c r="O386" s="268">
        <v>33585.199999999997</v>
      </c>
      <c r="P386" s="269">
        <v>-4.0399999999935972</v>
      </c>
      <c r="Q386" s="270">
        <v>167924.37</v>
      </c>
      <c r="R386" s="270">
        <v>168109.21</v>
      </c>
      <c r="S386" s="270">
        <v>-184.83999999999651</v>
      </c>
      <c r="T386" s="268">
        <v>440798.33</v>
      </c>
      <c r="U386" s="268">
        <v>429715.17</v>
      </c>
      <c r="V386" s="269">
        <v>11083.160000000033</v>
      </c>
      <c r="W386" s="269" cm="1">
        <f t="array" ref="W386">IF(Z386=756,V386*INDEX('09.30.22 ERC'!$I$676:$I$679,MATCH($A$1,'09.30.22 ERC'!$D$676:$D$679,0),),V386)</f>
        <v>11083.160000000033</v>
      </c>
      <c r="X386" s="271">
        <f t="shared" si="10"/>
        <v>141503</v>
      </c>
      <c r="Y386" s="106" t="s">
        <v>476</v>
      </c>
      <c r="Z386" s="106">
        <v>150</v>
      </c>
      <c r="AA386" s="273" t="b">
        <f t="shared" si="11"/>
        <v>1</v>
      </c>
    </row>
    <row r="387" spans="1:27">
      <c r="A387" s="267" t="s">
        <v>3271</v>
      </c>
      <c r="B387" s="267" t="s">
        <v>3284</v>
      </c>
      <c r="C387" s="267" t="s">
        <v>3402</v>
      </c>
      <c r="D387" s="267" t="s">
        <v>4140</v>
      </c>
      <c r="E387" s="267" t="s">
        <v>3275</v>
      </c>
      <c r="F387" s="267" t="s">
        <v>3276</v>
      </c>
      <c r="G387" s="267" t="s">
        <v>3275</v>
      </c>
      <c r="H387" s="267" t="s">
        <v>3277</v>
      </c>
      <c r="I387" s="267" t="s">
        <v>4149</v>
      </c>
      <c r="J387" s="267" t="s">
        <v>4150</v>
      </c>
      <c r="K387" s="268">
        <v>19626.45</v>
      </c>
      <c r="L387" s="268">
        <v>18727.560000000001</v>
      </c>
      <c r="M387" s="269">
        <v>898.88999999999942</v>
      </c>
      <c r="N387" s="268">
        <v>2885.19</v>
      </c>
      <c r="O387" s="268">
        <v>2892.13</v>
      </c>
      <c r="P387" s="269">
        <v>-6.9400000000000546</v>
      </c>
      <c r="Q387" s="270">
        <v>14010.649999999998</v>
      </c>
      <c r="R387" s="270">
        <v>13957.309999999998</v>
      </c>
      <c r="S387" s="270">
        <v>53.340000000000146</v>
      </c>
      <c r="T387" s="268">
        <v>33637.1</v>
      </c>
      <c r="U387" s="268">
        <v>32684.87</v>
      </c>
      <c r="V387" s="269">
        <v>952.22999999999956</v>
      </c>
      <c r="W387" s="269" cm="1">
        <f t="array" ref="W387">IF(Z387=756,V387*INDEX('09.30.22 ERC'!$I$676:$I$679,MATCH($A$1,'09.30.22 ERC'!$D$676:$D$679,0),),V387)</f>
        <v>952.22999999999956</v>
      </c>
      <c r="X387" s="271">
        <f t="shared" si="10"/>
        <v>141503</v>
      </c>
      <c r="Y387" s="106" t="s">
        <v>476</v>
      </c>
      <c r="Z387" s="106">
        <v>151</v>
      </c>
      <c r="AA387" s="273" t="b">
        <f t="shared" si="11"/>
        <v>1</v>
      </c>
    </row>
    <row r="388" spans="1:27">
      <c r="A388" s="267" t="s">
        <v>3271</v>
      </c>
      <c r="B388" s="267" t="s">
        <v>3287</v>
      </c>
      <c r="C388" s="267" t="s">
        <v>3430</v>
      </c>
      <c r="D388" s="267" t="s">
        <v>4140</v>
      </c>
      <c r="E388" s="267" t="s">
        <v>3275</v>
      </c>
      <c r="F388" s="267" t="s">
        <v>3276</v>
      </c>
      <c r="G388" s="267" t="s">
        <v>3275</v>
      </c>
      <c r="H388" s="267" t="s">
        <v>3277</v>
      </c>
      <c r="I388" s="267" t="s">
        <v>4151</v>
      </c>
      <c r="J388" s="267" t="s">
        <v>4152</v>
      </c>
      <c r="K388" s="268">
        <v>23560.44</v>
      </c>
      <c r="L388" s="268">
        <v>22404.92</v>
      </c>
      <c r="M388" s="269">
        <v>1155.5200000000004</v>
      </c>
      <c r="N388" s="268">
        <v>3699.87</v>
      </c>
      <c r="O388" s="268">
        <v>3704.19</v>
      </c>
      <c r="P388" s="269">
        <v>-4.3200000000001637</v>
      </c>
      <c r="Q388" s="270">
        <v>16732.180000000004</v>
      </c>
      <c r="R388" s="270">
        <v>16666.590000000004</v>
      </c>
      <c r="S388" s="270">
        <v>65.590000000000146</v>
      </c>
      <c r="T388" s="268">
        <v>40292.620000000003</v>
      </c>
      <c r="U388" s="268">
        <v>39071.51</v>
      </c>
      <c r="V388" s="269">
        <v>1221.1100000000006</v>
      </c>
      <c r="W388" s="269" cm="1">
        <f t="array" ref="W388">IF(Z388=756,V388*INDEX('09.30.22 ERC'!$I$676:$I$679,MATCH($A$1,'09.30.22 ERC'!$D$676:$D$679,0),),V388)</f>
        <v>1221.1100000000006</v>
      </c>
      <c r="X388" s="271">
        <f t="shared" si="10"/>
        <v>141503</v>
      </c>
      <c r="Y388" s="106" t="s">
        <v>476</v>
      </c>
      <c r="Z388" s="106">
        <v>151</v>
      </c>
      <c r="AA388" s="273" t="b">
        <f t="shared" si="11"/>
        <v>1</v>
      </c>
    </row>
    <row r="389" spans="1:27">
      <c r="A389" s="267" t="s">
        <v>3271</v>
      </c>
      <c r="B389" s="267" t="s">
        <v>3294</v>
      </c>
      <c r="C389" s="267" t="s">
        <v>3402</v>
      </c>
      <c r="D389" s="267" t="s">
        <v>4140</v>
      </c>
      <c r="E389" s="267" t="s">
        <v>3275</v>
      </c>
      <c r="F389" s="267" t="s">
        <v>3276</v>
      </c>
      <c r="G389" s="267" t="s">
        <v>3275</v>
      </c>
      <c r="H389" s="267" t="s">
        <v>3277</v>
      </c>
      <c r="I389" s="267" t="s">
        <v>4153</v>
      </c>
      <c r="J389" s="267" t="s">
        <v>4154</v>
      </c>
      <c r="K389" s="268">
        <v>279094.67</v>
      </c>
      <c r="L389" s="268">
        <v>272543.65000000002</v>
      </c>
      <c r="M389" s="269">
        <v>6551.0199999999604</v>
      </c>
      <c r="N389" s="268">
        <v>19574.21</v>
      </c>
      <c r="O389" s="268">
        <v>19584.189999999999</v>
      </c>
      <c r="P389" s="269">
        <v>-9.9799999999995634</v>
      </c>
      <c r="Q389" s="270">
        <v>97831.88</v>
      </c>
      <c r="R389" s="270">
        <v>97922.609999999986</v>
      </c>
      <c r="S389" s="270">
        <v>-90.729999999981374</v>
      </c>
      <c r="T389" s="268">
        <v>376926.55</v>
      </c>
      <c r="U389" s="268">
        <v>370466.26</v>
      </c>
      <c r="V389" s="269">
        <v>6460.289999999979</v>
      </c>
      <c r="W389" s="269" cm="1">
        <f t="array" ref="W389">IF(Z389=756,V389*INDEX('09.30.22 ERC'!$I$676:$I$679,MATCH($A$1,'09.30.22 ERC'!$D$676:$D$679,0),),V389)</f>
        <v>6460.289999999979</v>
      </c>
      <c r="X389" s="271">
        <f t="shared" ref="X389:X452" si="12">+_xlfn.NUMBERVALUE(D389)</f>
        <v>141503</v>
      </c>
      <c r="Y389" s="106" t="s">
        <v>476</v>
      </c>
      <c r="Z389" s="106">
        <v>152</v>
      </c>
      <c r="AA389" s="273" t="b">
        <f t="shared" si="11"/>
        <v>1</v>
      </c>
    </row>
    <row r="390" spans="1:27">
      <c r="A390" s="267" t="s">
        <v>3271</v>
      </c>
      <c r="B390" s="267" t="s">
        <v>3300</v>
      </c>
      <c r="C390" s="267" t="s">
        <v>3405</v>
      </c>
      <c r="D390" s="267" t="s">
        <v>4140</v>
      </c>
      <c r="E390" s="267" t="s">
        <v>3275</v>
      </c>
      <c r="F390" s="267" t="s">
        <v>3276</v>
      </c>
      <c r="G390" s="267" t="s">
        <v>3275</v>
      </c>
      <c r="H390" s="267" t="s">
        <v>3277</v>
      </c>
      <c r="I390" s="267" t="s">
        <v>4155</v>
      </c>
      <c r="J390" s="267" t="s">
        <v>4156</v>
      </c>
      <c r="K390" s="268">
        <v>418795.1</v>
      </c>
      <c r="L390" s="268">
        <v>418795.1</v>
      </c>
      <c r="M390" s="269">
        <v>0</v>
      </c>
      <c r="N390" s="268">
        <v>0</v>
      </c>
      <c r="O390" s="268">
        <v>0</v>
      </c>
      <c r="P390" s="269">
        <v>0</v>
      </c>
      <c r="Q390" s="270">
        <v>0</v>
      </c>
      <c r="R390" s="270">
        <v>0</v>
      </c>
      <c r="S390" s="270">
        <v>0</v>
      </c>
      <c r="T390" s="268">
        <v>418795.1</v>
      </c>
      <c r="U390" s="268">
        <v>418795.1</v>
      </c>
      <c r="V390" s="269">
        <v>0</v>
      </c>
      <c r="W390" s="269" cm="1">
        <f t="array" ref="W390">IF(Z390=756,V390*INDEX('09.30.22 ERC'!$I$676:$I$679,MATCH($A$1,'09.30.22 ERC'!$D$676:$D$679,0),),V390)</f>
        <v>0</v>
      </c>
      <c r="X390" s="271">
        <f t="shared" si="12"/>
        <v>141503</v>
      </c>
      <c r="Y390" s="106" t="s">
        <v>476</v>
      </c>
      <c r="Z390" s="106">
        <v>150</v>
      </c>
      <c r="AA390" s="273" t="b">
        <f t="shared" ref="AA390:AA453" si="13">IF($A$1=756,TRUE,IF($A$1=Z390,TRUE,FALSE))</f>
        <v>1</v>
      </c>
    </row>
    <row r="391" spans="1:27">
      <c r="A391" s="267" t="s">
        <v>3271</v>
      </c>
      <c r="B391" s="267" t="s">
        <v>3304</v>
      </c>
      <c r="C391" s="267" t="s">
        <v>3405</v>
      </c>
      <c r="D391" s="267" t="s">
        <v>4140</v>
      </c>
      <c r="E391" s="267" t="s">
        <v>3275</v>
      </c>
      <c r="F391" s="267" t="s">
        <v>3276</v>
      </c>
      <c r="G391" s="267" t="s">
        <v>3275</v>
      </c>
      <c r="H391" s="267" t="s">
        <v>3277</v>
      </c>
      <c r="I391" s="267" t="s">
        <v>4157</v>
      </c>
      <c r="J391" s="267" t="s">
        <v>4158</v>
      </c>
      <c r="K391" s="268">
        <v>27804.959999999999</v>
      </c>
      <c r="L391" s="268">
        <v>27804.959999999999</v>
      </c>
      <c r="M391" s="269">
        <v>0</v>
      </c>
      <c r="N391" s="268">
        <v>0</v>
      </c>
      <c r="O391" s="268">
        <v>0</v>
      </c>
      <c r="P391" s="269">
        <v>0</v>
      </c>
      <c r="Q391" s="270">
        <v>0</v>
      </c>
      <c r="R391" s="270">
        <v>0</v>
      </c>
      <c r="S391" s="270">
        <v>0</v>
      </c>
      <c r="T391" s="268">
        <v>27804.959999999999</v>
      </c>
      <c r="U391" s="268">
        <v>27804.959999999999</v>
      </c>
      <c r="V391" s="269">
        <v>0</v>
      </c>
      <c r="W391" s="269" cm="1">
        <f t="array" ref="W391">IF(Z391=756,V391*INDEX('09.30.22 ERC'!$I$676:$I$679,MATCH($A$1,'09.30.22 ERC'!$D$676:$D$679,0),),V391)</f>
        <v>0</v>
      </c>
      <c r="X391" s="271">
        <f t="shared" si="12"/>
        <v>141503</v>
      </c>
      <c r="Y391" s="106" t="s">
        <v>476</v>
      </c>
      <c r="Z391" s="106">
        <v>151</v>
      </c>
      <c r="AA391" s="273" t="b">
        <f t="shared" si="13"/>
        <v>1</v>
      </c>
    </row>
    <row r="392" spans="1:27">
      <c r="A392" s="267" t="s">
        <v>3271</v>
      </c>
      <c r="B392" s="267" t="s">
        <v>3388</v>
      </c>
      <c r="C392" s="267" t="s">
        <v>3389</v>
      </c>
      <c r="D392" s="267" t="s">
        <v>4159</v>
      </c>
      <c r="E392" s="267" t="s">
        <v>3275</v>
      </c>
      <c r="F392" s="267" t="s">
        <v>3276</v>
      </c>
      <c r="G392" s="267" t="s">
        <v>3275</v>
      </c>
      <c r="H392" s="267" t="s">
        <v>3277</v>
      </c>
      <c r="I392" s="267" t="s">
        <v>4160</v>
      </c>
      <c r="J392" s="267" t="s">
        <v>4161</v>
      </c>
      <c r="K392" s="268">
        <v>1713569.14</v>
      </c>
      <c r="L392" s="268">
        <v>1757355.96</v>
      </c>
      <c r="M392" s="269">
        <v>-43786.820000000065</v>
      </c>
      <c r="N392" s="268">
        <v>131360.46</v>
      </c>
      <c r="O392" s="268">
        <v>131360.46</v>
      </c>
      <c r="P392" s="269">
        <v>0</v>
      </c>
      <c r="Q392" s="270">
        <v>658018.34000000008</v>
      </c>
      <c r="R392" s="270">
        <v>658018.33999999985</v>
      </c>
      <c r="S392" s="270">
        <v>2.3283064365386963E-10</v>
      </c>
      <c r="T392" s="268">
        <v>2371587.48</v>
      </c>
      <c r="U392" s="268">
        <v>2415374.2999999998</v>
      </c>
      <c r="V392" s="269">
        <v>-43786.819999999832</v>
      </c>
      <c r="W392" s="269" cm="1">
        <f t="array" ref="W392">IF(Z392=756,V392*INDEX('09.30.22 ERC'!$I$676:$I$679,MATCH($A$1,'09.30.22 ERC'!$D$676:$D$679,0),),V392)</f>
        <v>-43786.819999999832</v>
      </c>
      <c r="X392" s="271">
        <f t="shared" si="12"/>
        <v>141504</v>
      </c>
      <c r="Y392" s="106" t="s">
        <v>476</v>
      </c>
      <c r="Z392" s="106">
        <v>756</v>
      </c>
      <c r="AA392" s="273" t="b">
        <f t="shared" si="13"/>
        <v>1</v>
      </c>
    </row>
    <row r="393" spans="1:27">
      <c r="A393" s="267" t="s">
        <v>3271</v>
      </c>
      <c r="B393" s="267" t="s">
        <v>3388</v>
      </c>
      <c r="C393" s="267" t="s">
        <v>3392</v>
      </c>
      <c r="D393" s="267" t="s">
        <v>4159</v>
      </c>
      <c r="E393" s="267" t="s">
        <v>3275</v>
      </c>
      <c r="F393" s="267" t="s">
        <v>3276</v>
      </c>
      <c r="G393" s="267" t="s">
        <v>3275</v>
      </c>
      <c r="H393" s="267" t="s">
        <v>3277</v>
      </c>
      <c r="I393" s="267" t="s">
        <v>4162</v>
      </c>
      <c r="J393" s="267" t="s">
        <v>4163</v>
      </c>
      <c r="K393" s="268">
        <v>88823.35</v>
      </c>
      <c r="L393" s="268">
        <v>45036.53</v>
      </c>
      <c r="M393" s="269">
        <v>43786.820000000007</v>
      </c>
      <c r="N393" s="268">
        <v>0</v>
      </c>
      <c r="O393" s="268">
        <v>0</v>
      </c>
      <c r="P393" s="269">
        <v>0</v>
      </c>
      <c r="Q393" s="270">
        <v>1216.0399999999936</v>
      </c>
      <c r="R393" s="270">
        <v>1216.0400000000009</v>
      </c>
      <c r="S393" s="270">
        <v>0</v>
      </c>
      <c r="T393" s="268">
        <v>90039.39</v>
      </c>
      <c r="U393" s="268">
        <v>46252.57</v>
      </c>
      <c r="V393" s="269">
        <v>43786.82</v>
      </c>
      <c r="W393" s="269" cm="1">
        <f t="array" ref="W393">IF(Z393=756,V393*INDEX('09.30.22 ERC'!$I$676:$I$679,MATCH($A$1,'09.30.22 ERC'!$D$676:$D$679,0),),V393)</f>
        <v>43786.82</v>
      </c>
      <c r="X393" s="271">
        <f t="shared" si="12"/>
        <v>141504</v>
      </c>
      <c r="Y393" s="106" t="s">
        <v>476</v>
      </c>
      <c r="Z393" s="106">
        <v>756</v>
      </c>
      <c r="AA393" s="273" t="b">
        <f t="shared" si="13"/>
        <v>1</v>
      </c>
    </row>
    <row r="394" spans="1:27">
      <c r="A394" s="267" t="s">
        <v>3271</v>
      </c>
      <c r="B394" s="267" t="s">
        <v>3272</v>
      </c>
      <c r="C394" s="267" t="s">
        <v>3273</v>
      </c>
      <c r="D394" s="267" t="s">
        <v>4159</v>
      </c>
      <c r="E394" s="267" t="s">
        <v>3275</v>
      </c>
      <c r="F394" s="267" t="s">
        <v>3276</v>
      </c>
      <c r="G394" s="267" t="s">
        <v>3275</v>
      </c>
      <c r="H394" s="267" t="s">
        <v>3277</v>
      </c>
      <c r="I394" s="267" t="s">
        <v>4164</v>
      </c>
      <c r="J394" s="267" t="s">
        <v>4165</v>
      </c>
      <c r="K394" s="268">
        <v>78.290000000000006</v>
      </c>
      <c r="L394" s="268">
        <v>24.89</v>
      </c>
      <c r="M394" s="269">
        <v>53.400000000000006</v>
      </c>
      <c r="N394" s="268">
        <v>0</v>
      </c>
      <c r="O394" s="268">
        <v>0</v>
      </c>
      <c r="P394" s="269">
        <v>0</v>
      </c>
      <c r="Q394" s="270">
        <v>0</v>
      </c>
      <c r="R394" s="270">
        <v>0</v>
      </c>
      <c r="S394" s="270">
        <v>0</v>
      </c>
      <c r="T394" s="268">
        <v>78.290000000000006</v>
      </c>
      <c r="U394" s="268">
        <v>24.89</v>
      </c>
      <c r="V394" s="269">
        <v>53.400000000000006</v>
      </c>
      <c r="W394" s="269" cm="1">
        <f t="array" ref="W394">IF(Z394=756,V394*INDEX('09.30.22 ERC'!$I$676:$I$679,MATCH($A$1,'09.30.22 ERC'!$D$676:$D$679,0),),V394)</f>
        <v>53.400000000000006</v>
      </c>
      <c r="X394" s="271">
        <f t="shared" si="12"/>
        <v>141504</v>
      </c>
      <c r="Y394" s="106" t="s">
        <v>476</v>
      </c>
      <c r="Z394" s="106">
        <v>150</v>
      </c>
      <c r="AA394" s="273" t="b">
        <f t="shared" si="13"/>
        <v>1</v>
      </c>
    </row>
    <row r="395" spans="1:27">
      <c r="A395" s="267" t="s">
        <v>3271</v>
      </c>
      <c r="B395" s="267" t="s">
        <v>3272</v>
      </c>
      <c r="C395" s="267" t="s">
        <v>3402</v>
      </c>
      <c r="D395" s="267" t="s">
        <v>4159</v>
      </c>
      <c r="E395" s="267" t="s">
        <v>3275</v>
      </c>
      <c r="F395" s="267" t="s">
        <v>3276</v>
      </c>
      <c r="G395" s="267" t="s">
        <v>3275</v>
      </c>
      <c r="H395" s="267" t="s">
        <v>3277</v>
      </c>
      <c r="I395" s="267" t="s">
        <v>4166</v>
      </c>
      <c r="J395" s="267" t="s">
        <v>4167</v>
      </c>
      <c r="K395" s="268">
        <v>2749322.42</v>
      </c>
      <c r="L395" s="268">
        <v>2627627.1</v>
      </c>
      <c r="M395" s="269">
        <v>121695.31999999983</v>
      </c>
      <c r="N395" s="268">
        <v>368870.74</v>
      </c>
      <c r="O395" s="268">
        <v>368926.88</v>
      </c>
      <c r="P395" s="269">
        <v>-56.14000000001397</v>
      </c>
      <c r="Q395" s="270">
        <v>1830353.5499999998</v>
      </c>
      <c r="R395" s="270">
        <v>1830154.3299999996</v>
      </c>
      <c r="S395" s="270">
        <v>199.22000000020489</v>
      </c>
      <c r="T395" s="268">
        <v>4579675.97</v>
      </c>
      <c r="U395" s="268">
        <v>4457781.43</v>
      </c>
      <c r="V395" s="269">
        <v>121894.54000000004</v>
      </c>
      <c r="W395" s="269" cm="1">
        <f t="array" ref="W395">IF(Z395=756,V395*INDEX('09.30.22 ERC'!$I$676:$I$679,MATCH($A$1,'09.30.22 ERC'!$D$676:$D$679,0),),V395)</f>
        <v>121894.54000000004</v>
      </c>
      <c r="X395" s="271">
        <f t="shared" si="12"/>
        <v>141504</v>
      </c>
      <c r="Y395" s="106" t="s">
        <v>476</v>
      </c>
      <c r="Z395" s="106">
        <v>150</v>
      </c>
      <c r="AA395" s="273" t="b">
        <f t="shared" si="13"/>
        <v>1</v>
      </c>
    </row>
    <row r="396" spans="1:27">
      <c r="A396" s="267" t="s">
        <v>3271</v>
      </c>
      <c r="B396" s="267" t="s">
        <v>3280</v>
      </c>
      <c r="C396" s="267" t="s">
        <v>3430</v>
      </c>
      <c r="D396" s="267" t="s">
        <v>4159</v>
      </c>
      <c r="E396" s="267" t="s">
        <v>3275</v>
      </c>
      <c r="F396" s="267" t="s">
        <v>3276</v>
      </c>
      <c r="G396" s="267" t="s">
        <v>3275</v>
      </c>
      <c r="H396" s="267" t="s">
        <v>3277</v>
      </c>
      <c r="I396" s="267" t="s">
        <v>4168</v>
      </c>
      <c r="J396" s="267" t="s">
        <v>4169</v>
      </c>
      <c r="K396" s="268">
        <v>2714201.58</v>
      </c>
      <c r="L396" s="268">
        <v>2594060.0099999998</v>
      </c>
      <c r="M396" s="269">
        <v>120141.5700000003</v>
      </c>
      <c r="N396" s="268">
        <v>364847.59</v>
      </c>
      <c r="O396" s="268">
        <v>364865.09</v>
      </c>
      <c r="P396" s="269">
        <v>-17.5</v>
      </c>
      <c r="Q396" s="270">
        <v>1809718.6799999997</v>
      </c>
      <c r="R396" s="270">
        <v>1809295.1600000001</v>
      </c>
      <c r="S396" s="270">
        <v>423.51999999955297</v>
      </c>
      <c r="T396" s="268">
        <v>4523920.26</v>
      </c>
      <c r="U396" s="268">
        <v>4403355.17</v>
      </c>
      <c r="V396" s="269">
        <v>120565.08999999985</v>
      </c>
      <c r="W396" s="269" cm="1">
        <f t="array" ref="W396">IF(Z396=756,V396*INDEX('09.30.22 ERC'!$I$676:$I$679,MATCH($A$1,'09.30.22 ERC'!$D$676:$D$679,0),),V396)</f>
        <v>120565.08999999985</v>
      </c>
      <c r="X396" s="271">
        <f t="shared" si="12"/>
        <v>141504</v>
      </c>
      <c r="Y396" s="106" t="s">
        <v>476</v>
      </c>
      <c r="Z396" s="106">
        <v>150</v>
      </c>
      <c r="AA396" s="273" t="b">
        <f t="shared" si="13"/>
        <v>1</v>
      </c>
    </row>
    <row r="397" spans="1:27">
      <c r="A397" s="267" t="s">
        <v>3271</v>
      </c>
      <c r="B397" s="267" t="s">
        <v>3284</v>
      </c>
      <c r="C397" s="267" t="s">
        <v>3402</v>
      </c>
      <c r="D397" s="267" t="s">
        <v>4159</v>
      </c>
      <c r="E397" s="267" t="s">
        <v>3275</v>
      </c>
      <c r="F397" s="267" t="s">
        <v>3276</v>
      </c>
      <c r="G397" s="267" t="s">
        <v>3275</v>
      </c>
      <c r="H397" s="267" t="s">
        <v>3277</v>
      </c>
      <c r="I397" s="267" t="s">
        <v>4170</v>
      </c>
      <c r="J397" s="267" t="s">
        <v>4171</v>
      </c>
      <c r="K397" s="268">
        <v>195639.38</v>
      </c>
      <c r="L397" s="268">
        <v>186055.19</v>
      </c>
      <c r="M397" s="269">
        <v>9584.1900000000023</v>
      </c>
      <c r="N397" s="268">
        <v>31346.58</v>
      </c>
      <c r="O397" s="268">
        <v>31419.75</v>
      </c>
      <c r="P397" s="269">
        <v>-73.169999999998254</v>
      </c>
      <c r="Q397" s="270">
        <v>151017.71999999997</v>
      </c>
      <c r="R397" s="270">
        <v>150243.33000000002</v>
      </c>
      <c r="S397" s="270">
        <v>774.38999999995576</v>
      </c>
      <c r="T397" s="268">
        <v>346657.1</v>
      </c>
      <c r="U397" s="268">
        <v>336298.52</v>
      </c>
      <c r="V397" s="269">
        <v>10358.579999999958</v>
      </c>
      <c r="W397" s="269" cm="1">
        <f t="array" ref="W397">IF(Z397=756,V397*INDEX('09.30.22 ERC'!$I$676:$I$679,MATCH($A$1,'09.30.22 ERC'!$D$676:$D$679,0),),V397)</f>
        <v>10358.579999999958</v>
      </c>
      <c r="X397" s="271">
        <f t="shared" si="12"/>
        <v>141504</v>
      </c>
      <c r="Y397" s="106" t="s">
        <v>476</v>
      </c>
      <c r="Z397" s="106">
        <v>151</v>
      </c>
      <c r="AA397" s="273" t="b">
        <f t="shared" si="13"/>
        <v>1</v>
      </c>
    </row>
    <row r="398" spans="1:27">
      <c r="A398" s="267" t="s">
        <v>3271</v>
      </c>
      <c r="B398" s="267" t="s">
        <v>3287</v>
      </c>
      <c r="C398" s="267" t="s">
        <v>3430</v>
      </c>
      <c r="D398" s="267" t="s">
        <v>4159</v>
      </c>
      <c r="E398" s="267" t="s">
        <v>3275</v>
      </c>
      <c r="F398" s="267" t="s">
        <v>3276</v>
      </c>
      <c r="G398" s="267" t="s">
        <v>3275</v>
      </c>
      <c r="H398" s="267" t="s">
        <v>3277</v>
      </c>
      <c r="I398" s="267" t="s">
        <v>4172</v>
      </c>
      <c r="J398" s="267" t="s">
        <v>4173</v>
      </c>
      <c r="K398" s="268">
        <v>235059.59</v>
      </c>
      <c r="L398" s="268">
        <v>222739.20000000001</v>
      </c>
      <c r="M398" s="269">
        <v>12320.389999999985</v>
      </c>
      <c r="N398" s="268">
        <v>40197.589999999997</v>
      </c>
      <c r="O398" s="268">
        <v>40241.730000000003</v>
      </c>
      <c r="P398" s="269">
        <v>-44.140000000006694</v>
      </c>
      <c r="Q398" s="270">
        <v>180428.71</v>
      </c>
      <c r="R398" s="270">
        <v>179465.69</v>
      </c>
      <c r="S398" s="270">
        <v>963.01999999998952</v>
      </c>
      <c r="T398" s="268">
        <v>415488.3</v>
      </c>
      <c r="U398" s="268">
        <v>402204.89</v>
      </c>
      <c r="V398" s="269">
        <v>13283.409999999974</v>
      </c>
      <c r="W398" s="269" cm="1">
        <f t="array" ref="W398">IF(Z398=756,V398*INDEX('09.30.22 ERC'!$I$676:$I$679,MATCH($A$1,'09.30.22 ERC'!$D$676:$D$679,0),),V398)</f>
        <v>13283.409999999974</v>
      </c>
      <c r="X398" s="271">
        <f t="shared" si="12"/>
        <v>141504</v>
      </c>
      <c r="Y398" s="106" t="s">
        <v>476</v>
      </c>
      <c r="Z398" s="106">
        <v>151</v>
      </c>
      <c r="AA398" s="273" t="b">
        <f t="shared" si="13"/>
        <v>1</v>
      </c>
    </row>
    <row r="399" spans="1:27">
      <c r="A399" s="267" t="s">
        <v>3271</v>
      </c>
      <c r="B399" s="267" t="s">
        <v>3294</v>
      </c>
      <c r="C399" s="267" t="s">
        <v>3402</v>
      </c>
      <c r="D399" s="267" t="s">
        <v>4159</v>
      </c>
      <c r="E399" s="267" t="s">
        <v>3275</v>
      </c>
      <c r="F399" s="267" t="s">
        <v>3276</v>
      </c>
      <c r="G399" s="267" t="s">
        <v>3275</v>
      </c>
      <c r="H399" s="267" t="s">
        <v>3277</v>
      </c>
      <c r="I399" s="267" t="s">
        <v>4174</v>
      </c>
      <c r="J399" s="267" t="s">
        <v>4175</v>
      </c>
      <c r="K399" s="268">
        <v>2444367.89</v>
      </c>
      <c r="L399" s="268">
        <v>2374519.66</v>
      </c>
      <c r="M399" s="269">
        <v>69848.229999999981</v>
      </c>
      <c r="N399" s="268">
        <v>212666.85</v>
      </c>
      <c r="O399" s="268">
        <v>212760</v>
      </c>
      <c r="P399" s="269">
        <v>-93.149999999994179</v>
      </c>
      <c r="Q399" s="270">
        <v>1054340.5299999998</v>
      </c>
      <c r="R399" s="270">
        <v>1053912.31</v>
      </c>
      <c r="S399" s="270">
        <v>428.21999999973923</v>
      </c>
      <c r="T399" s="268">
        <v>3498708.42</v>
      </c>
      <c r="U399" s="268">
        <v>3428431.97</v>
      </c>
      <c r="V399" s="269">
        <v>70276.449999999721</v>
      </c>
      <c r="W399" s="269" cm="1">
        <f t="array" ref="W399">IF(Z399=756,V399*INDEX('09.30.22 ERC'!$I$676:$I$679,MATCH($A$1,'09.30.22 ERC'!$D$676:$D$679,0),),V399)</f>
        <v>70276.449999999721</v>
      </c>
      <c r="X399" s="271">
        <f t="shared" si="12"/>
        <v>141504</v>
      </c>
      <c r="Y399" s="106" t="s">
        <v>476</v>
      </c>
      <c r="Z399" s="106">
        <v>152</v>
      </c>
      <c r="AA399" s="273" t="b">
        <f t="shared" si="13"/>
        <v>1</v>
      </c>
    </row>
    <row r="400" spans="1:27">
      <c r="A400" s="267" t="s">
        <v>3271</v>
      </c>
      <c r="B400" s="267" t="s">
        <v>3300</v>
      </c>
      <c r="C400" s="267" t="s">
        <v>3405</v>
      </c>
      <c r="D400" s="267" t="s">
        <v>4159</v>
      </c>
      <c r="E400" s="267" t="s">
        <v>3275</v>
      </c>
      <c r="F400" s="267" t="s">
        <v>3276</v>
      </c>
      <c r="G400" s="267" t="s">
        <v>3275</v>
      </c>
      <c r="H400" s="267" t="s">
        <v>3277</v>
      </c>
      <c r="I400" s="267" t="s">
        <v>4176</v>
      </c>
      <c r="J400" s="267" t="s">
        <v>4177</v>
      </c>
      <c r="K400" s="268">
        <v>3036032.98</v>
      </c>
      <c r="L400" s="268">
        <v>3036032.98</v>
      </c>
      <c r="M400" s="269">
        <v>0</v>
      </c>
      <c r="N400" s="268">
        <v>0</v>
      </c>
      <c r="O400" s="268">
        <v>0</v>
      </c>
      <c r="P400" s="269">
        <v>0</v>
      </c>
      <c r="Q400" s="270">
        <v>0</v>
      </c>
      <c r="R400" s="270">
        <v>0</v>
      </c>
      <c r="S400" s="270">
        <v>0</v>
      </c>
      <c r="T400" s="268">
        <v>3036032.98</v>
      </c>
      <c r="U400" s="268">
        <v>3036032.98</v>
      </c>
      <c r="V400" s="269">
        <v>0</v>
      </c>
      <c r="W400" s="269" cm="1">
        <f t="array" ref="W400">IF(Z400=756,V400*INDEX('09.30.22 ERC'!$I$676:$I$679,MATCH($A$1,'09.30.22 ERC'!$D$676:$D$679,0),),V400)</f>
        <v>0</v>
      </c>
      <c r="X400" s="271">
        <f t="shared" si="12"/>
        <v>141504</v>
      </c>
      <c r="Y400" s="106" t="s">
        <v>476</v>
      </c>
      <c r="Z400" s="106">
        <v>150</v>
      </c>
      <c r="AA400" s="273" t="b">
        <f t="shared" si="13"/>
        <v>1</v>
      </c>
    </row>
    <row r="401" spans="1:27">
      <c r="A401" s="267" t="s">
        <v>3271</v>
      </c>
      <c r="B401" s="267" t="s">
        <v>3304</v>
      </c>
      <c r="C401" s="267" t="s">
        <v>3405</v>
      </c>
      <c r="D401" s="267" t="s">
        <v>4159</v>
      </c>
      <c r="E401" s="267" t="s">
        <v>3275</v>
      </c>
      <c r="F401" s="267" t="s">
        <v>3276</v>
      </c>
      <c r="G401" s="267" t="s">
        <v>3275</v>
      </c>
      <c r="H401" s="267" t="s">
        <v>3277</v>
      </c>
      <c r="I401" s="267" t="s">
        <v>4178</v>
      </c>
      <c r="J401" s="267" t="s">
        <v>4179</v>
      </c>
      <c r="K401" s="268">
        <v>201646.63</v>
      </c>
      <c r="L401" s="268">
        <v>201646.63</v>
      </c>
      <c r="M401" s="269">
        <v>0</v>
      </c>
      <c r="N401" s="268">
        <v>0</v>
      </c>
      <c r="O401" s="268">
        <v>0</v>
      </c>
      <c r="P401" s="269">
        <v>0</v>
      </c>
      <c r="Q401" s="270">
        <v>0</v>
      </c>
      <c r="R401" s="270">
        <v>0</v>
      </c>
      <c r="S401" s="270">
        <v>0</v>
      </c>
      <c r="T401" s="268">
        <v>201646.63</v>
      </c>
      <c r="U401" s="268">
        <v>201646.63</v>
      </c>
      <c r="V401" s="269">
        <v>0</v>
      </c>
      <c r="W401" s="269" cm="1">
        <f t="array" ref="W401">IF(Z401=756,V401*INDEX('09.30.22 ERC'!$I$676:$I$679,MATCH($A$1,'09.30.22 ERC'!$D$676:$D$679,0),),V401)</f>
        <v>0</v>
      </c>
      <c r="X401" s="271">
        <f t="shared" si="12"/>
        <v>141504</v>
      </c>
      <c r="Y401" s="106" t="s">
        <v>476</v>
      </c>
      <c r="Z401" s="106">
        <v>151</v>
      </c>
      <c r="AA401" s="273" t="b">
        <f t="shared" si="13"/>
        <v>1</v>
      </c>
    </row>
    <row r="402" spans="1:27">
      <c r="A402" s="267" t="s">
        <v>3271</v>
      </c>
      <c r="B402" s="267" t="s">
        <v>3272</v>
      </c>
      <c r="C402" s="267" t="s">
        <v>3402</v>
      </c>
      <c r="D402" s="267" t="s">
        <v>4180</v>
      </c>
      <c r="E402" s="267" t="s">
        <v>3275</v>
      </c>
      <c r="F402" s="267" t="s">
        <v>3276</v>
      </c>
      <c r="G402" s="267" t="s">
        <v>3275</v>
      </c>
      <c r="H402" s="267" t="s">
        <v>3277</v>
      </c>
      <c r="I402" s="267" t="s">
        <v>4181</v>
      </c>
      <c r="J402" s="267" t="s">
        <v>4182</v>
      </c>
      <c r="K402" s="268">
        <v>96774.13</v>
      </c>
      <c r="L402" s="268">
        <v>85863</v>
      </c>
      <c r="M402" s="269">
        <v>10911.130000000005</v>
      </c>
      <c r="N402" s="268">
        <v>37324.86</v>
      </c>
      <c r="O402" s="268">
        <v>37134.21</v>
      </c>
      <c r="P402" s="269">
        <v>190.65000000000146</v>
      </c>
      <c r="Q402" s="270">
        <v>171610.81</v>
      </c>
      <c r="R402" s="270">
        <v>170204.16</v>
      </c>
      <c r="S402" s="270">
        <v>1406.6499999999942</v>
      </c>
      <c r="T402" s="268">
        <v>268384.94</v>
      </c>
      <c r="U402" s="268">
        <v>256067.16</v>
      </c>
      <c r="V402" s="269">
        <v>12317.779999999999</v>
      </c>
      <c r="W402" s="269" cm="1">
        <f t="array" ref="W402">IF(Z402=756,V402*INDEX('09.30.22 ERC'!$I$676:$I$679,MATCH($A$1,'09.30.22 ERC'!$D$676:$D$679,0),),V402)</f>
        <v>12317.779999999999</v>
      </c>
      <c r="X402" s="271">
        <f t="shared" si="12"/>
        <v>141601</v>
      </c>
      <c r="Y402" s="106" t="s">
        <v>476</v>
      </c>
      <c r="Z402" s="106">
        <v>150</v>
      </c>
      <c r="AA402" s="273" t="b">
        <f t="shared" si="13"/>
        <v>1</v>
      </c>
    </row>
    <row r="403" spans="1:27">
      <c r="A403" s="267" t="s">
        <v>3271</v>
      </c>
      <c r="B403" s="267" t="s">
        <v>3280</v>
      </c>
      <c r="C403" s="267" t="s">
        <v>3430</v>
      </c>
      <c r="D403" s="267" t="s">
        <v>4180</v>
      </c>
      <c r="E403" s="267" t="s">
        <v>3275</v>
      </c>
      <c r="F403" s="267" t="s">
        <v>3276</v>
      </c>
      <c r="G403" s="267" t="s">
        <v>3275</v>
      </c>
      <c r="H403" s="267" t="s">
        <v>3277</v>
      </c>
      <c r="I403" s="267" t="s">
        <v>4183</v>
      </c>
      <c r="J403" s="267" t="s">
        <v>4184</v>
      </c>
      <c r="K403" s="268">
        <v>95615.23</v>
      </c>
      <c r="L403" s="268">
        <v>84843.4</v>
      </c>
      <c r="M403" s="269">
        <v>10771.830000000002</v>
      </c>
      <c r="N403" s="268">
        <v>36917.769999999997</v>
      </c>
      <c r="O403" s="268">
        <v>36725.42</v>
      </c>
      <c r="P403" s="269">
        <v>192.34999999999854</v>
      </c>
      <c r="Q403" s="270">
        <v>169677.82</v>
      </c>
      <c r="R403" s="270">
        <v>168266.22</v>
      </c>
      <c r="S403" s="270">
        <v>1411.6000000000058</v>
      </c>
      <c r="T403" s="268">
        <v>265293.05</v>
      </c>
      <c r="U403" s="268">
        <v>253109.62</v>
      </c>
      <c r="V403" s="269">
        <v>12183.429999999993</v>
      </c>
      <c r="W403" s="269" cm="1">
        <f t="array" ref="W403">IF(Z403=756,V403*INDEX('09.30.22 ERC'!$I$676:$I$679,MATCH($A$1,'09.30.22 ERC'!$D$676:$D$679,0),),V403)</f>
        <v>12183.429999999993</v>
      </c>
      <c r="X403" s="271">
        <f t="shared" si="12"/>
        <v>141601</v>
      </c>
      <c r="Y403" s="106" t="s">
        <v>476</v>
      </c>
      <c r="Z403" s="106">
        <v>150</v>
      </c>
      <c r="AA403" s="273" t="b">
        <f t="shared" si="13"/>
        <v>1</v>
      </c>
    </row>
    <row r="404" spans="1:27">
      <c r="A404" s="267" t="s">
        <v>3271</v>
      </c>
      <c r="B404" s="267" t="s">
        <v>3284</v>
      </c>
      <c r="C404" s="267" t="s">
        <v>3402</v>
      </c>
      <c r="D404" s="267" t="s">
        <v>4180</v>
      </c>
      <c r="E404" s="267" t="s">
        <v>3275</v>
      </c>
      <c r="F404" s="267" t="s">
        <v>3276</v>
      </c>
      <c r="G404" s="267" t="s">
        <v>3275</v>
      </c>
      <c r="H404" s="267" t="s">
        <v>3277</v>
      </c>
      <c r="I404" s="267" t="s">
        <v>4185</v>
      </c>
      <c r="J404" s="267" t="s">
        <v>4186</v>
      </c>
      <c r="K404" s="268">
        <v>7327.46</v>
      </c>
      <c r="L404" s="268">
        <v>6468.15</v>
      </c>
      <c r="M404" s="269">
        <v>859.3100000000004</v>
      </c>
      <c r="N404" s="268">
        <v>3171.86</v>
      </c>
      <c r="O404" s="268">
        <v>3162.46</v>
      </c>
      <c r="P404" s="269">
        <v>9.4000000000000909</v>
      </c>
      <c r="Q404" s="270">
        <v>14175.54</v>
      </c>
      <c r="R404" s="270">
        <v>13988.090000000002</v>
      </c>
      <c r="S404" s="270">
        <v>187.44999999999891</v>
      </c>
      <c r="T404" s="268">
        <v>21503</v>
      </c>
      <c r="U404" s="268">
        <v>20456.240000000002</v>
      </c>
      <c r="V404" s="269">
        <v>1046.7599999999984</v>
      </c>
      <c r="W404" s="269" cm="1">
        <f t="array" ref="W404">IF(Z404=756,V404*INDEX('09.30.22 ERC'!$I$676:$I$679,MATCH($A$1,'09.30.22 ERC'!$D$676:$D$679,0),),V404)</f>
        <v>1046.7599999999984</v>
      </c>
      <c r="X404" s="271">
        <f t="shared" si="12"/>
        <v>141601</v>
      </c>
      <c r="Y404" s="106" t="s">
        <v>476</v>
      </c>
      <c r="Z404" s="106">
        <v>151</v>
      </c>
      <c r="AA404" s="273" t="b">
        <f t="shared" si="13"/>
        <v>1</v>
      </c>
    </row>
    <row r="405" spans="1:27">
      <c r="A405" s="267" t="s">
        <v>3271</v>
      </c>
      <c r="B405" s="267" t="s">
        <v>3287</v>
      </c>
      <c r="C405" s="267" t="s">
        <v>3430</v>
      </c>
      <c r="D405" s="267" t="s">
        <v>4180</v>
      </c>
      <c r="E405" s="267" t="s">
        <v>3275</v>
      </c>
      <c r="F405" s="267" t="s">
        <v>3276</v>
      </c>
      <c r="G405" s="267" t="s">
        <v>3275</v>
      </c>
      <c r="H405" s="267" t="s">
        <v>3277</v>
      </c>
      <c r="I405" s="267" t="s">
        <v>4187</v>
      </c>
      <c r="J405" s="267" t="s">
        <v>4188</v>
      </c>
      <c r="K405" s="268">
        <v>9565.85</v>
      </c>
      <c r="L405" s="268">
        <v>8461.2099999999991</v>
      </c>
      <c r="M405" s="269">
        <v>1104.6400000000012</v>
      </c>
      <c r="N405" s="268">
        <v>4067.48</v>
      </c>
      <c r="O405" s="268">
        <v>4050.5</v>
      </c>
      <c r="P405" s="269">
        <v>16.980000000000018</v>
      </c>
      <c r="Q405" s="270">
        <v>16983.900000000001</v>
      </c>
      <c r="R405" s="270">
        <v>16746.22</v>
      </c>
      <c r="S405" s="270">
        <v>237.68000000000029</v>
      </c>
      <c r="T405" s="268">
        <v>26549.75</v>
      </c>
      <c r="U405" s="268">
        <v>25207.43</v>
      </c>
      <c r="V405" s="269">
        <v>1342.3199999999997</v>
      </c>
      <c r="W405" s="269" cm="1">
        <f t="array" ref="W405">IF(Z405=756,V405*INDEX('09.30.22 ERC'!$I$676:$I$679,MATCH($A$1,'09.30.22 ERC'!$D$676:$D$679,0),),V405)</f>
        <v>1342.3199999999997</v>
      </c>
      <c r="X405" s="271">
        <f t="shared" si="12"/>
        <v>141601</v>
      </c>
      <c r="Y405" s="106" t="s">
        <v>476</v>
      </c>
      <c r="Z405" s="106">
        <v>151</v>
      </c>
      <c r="AA405" s="273" t="b">
        <f t="shared" si="13"/>
        <v>1</v>
      </c>
    </row>
    <row r="406" spans="1:27">
      <c r="A406" s="267" t="s">
        <v>3271</v>
      </c>
      <c r="B406" s="267" t="s">
        <v>3294</v>
      </c>
      <c r="C406" s="267" t="s">
        <v>3402</v>
      </c>
      <c r="D406" s="267" t="s">
        <v>4180</v>
      </c>
      <c r="E406" s="267" t="s">
        <v>3275</v>
      </c>
      <c r="F406" s="267" t="s">
        <v>3276</v>
      </c>
      <c r="G406" s="267" t="s">
        <v>3275</v>
      </c>
      <c r="H406" s="267" t="s">
        <v>3277</v>
      </c>
      <c r="I406" s="267" t="s">
        <v>4189</v>
      </c>
      <c r="J406" s="267" t="s">
        <v>4190</v>
      </c>
      <c r="K406" s="268">
        <v>55621.45</v>
      </c>
      <c r="L406" s="268">
        <v>49358.9</v>
      </c>
      <c r="M406" s="269">
        <v>6262.5499999999956</v>
      </c>
      <c r="N406" s="268">
        <v>21519.09</v>
      </c>
      <c r="O406" s="268">
        <v>21415.22</v>
      </c>
      <c r="P406" s="269">
        <v>103.86999999999898</v>
      </c>
      <c r="Q406" s="270">
        <v>98857.840000000011</v>
      </c>
      <c r="R406" s="270">
        <v>98018.760000000009</v>
      </c>
      <c r="S406" s="270">
        <v>839.08000000000175</v>
      </c>
      <c r="T406" s="268">
        <v>154479.29</v>
      </c>
      <c r="U406" s="268">
        <v>147377.66</v>
      </c>
      <c r="V406" s="269">
        <v>7101.6300000000047</v>
      </c>
      <c r="W406" s="269" cm="1">
        <f t="array" ref="W406">IF(Z406=756,V406*INDEX('09.30.22 ERC'!$I$676:$I$679,MATCH($A$1,'09.30.22 ERC'!$D$676:$D$679,0),),V406)</f>
        <v>7101.6300000000047</v>
      </c>
      <c r="X406" s="271">
        <f t="shared" si="12"/>
        <v>141601</v>
      </c>
      <c r="Y406" s="106" t="s">
        <v>476</v>
      </c>
      <c r="Z406" s="106">
        <v>152</v>
      </c>
      <c r="AA406" s="273" t="b">
        <f t="shared" si="13"/>
        <v>1</v>
      </c>
    </row>
    <row r="407" spans="1:27">
      <c r="A407" s="267" t="s">
        <v>3271</v>
      </c>
      <c r="B407" s="267" t="s">
        <v>3272</v>
      </c>
      <c r="C407" s="267" t="s">
        <v>3402</v>
      </c>
      <c r="D407" s="267" t="s">
        <v>4191</v>
      </c>
      <c r="E407" s="267" t="s">
        <v>3275</v>
      </c>
      <c r="F407" s="267" t="s">
        <v>3276</v>
      </c>
      <c r="G407" s="267" t="s">
        <v>3275</v>
      </c>
      <c r="H407" s="267" t="s">
        <v>3277</v>
      </c>
      <c r="I407" s="267" t="s">
        <v>4192</v>
      </c>
      <c r="J407" s="267" t="s">
        <v>4193</v>
      </c>
      <c r="K407" s="268">
        <v>8169152.9199999999</v>
      </c>
      <c r="L407" s="268">
        <v>7829732.7199999997</v>
      </c>
      <c r="M407" s="269">
        <v>339420.20000000019</v>
      </c>
      <c r="N407" s="268">
        <v>1015972.41</v>
      </c>
      <c r="O407" s="268">
        <v>1016199.35</v>
      </c>
      <c r="P407" s="269">
        <v>-226.93999999994412</v>
      </c>
      <c r="Q407" s="270">
        <v>5067440.3000000007</v>
      </c>
      <c r="R407" s="270">
        <v>5071532.55</v>
      </c>
      <c r="S407" s="270">
        <v>-4092.2499999990687</v>
      </c>
      <c r="T407" s="268">
        <v>13236593.220000001</v>
      </c>
      <c r="U407" s="268">
        <v>12901265.27</v>
      </c>
      <c r="V407" s="269">
        <v>335327.95000000112</v>
      </c>
      <c r="W407" s="269" cm="1">
        <f t="array" ref="W407">IF(Z407=756,V407*INDEX('09.30.22 ERC'!$I$676:$I$679,MATCH($A$1,'09.30.22 ERC'!$D$676:$D$679,0),),V407)</f>
        <v>335327.95000000112</v>
      </c>
      <c r="X407" s="271">
        <f t="shared" si="12"/>
        <v>141602</v>
      </c>
      <c r="Y407" s="106" t="s">
        <v>476</v>
      </c>
      <c r="Z407" s="106">
        <v>150</v>
      </c>
      <c r="AA407" s="273" t="b">
        <f t="shared" si="13"/>
        <v>1</v>
      </c>
    </row>
    <row r="408" spans="1:27">
      <c r="A408" s="267" t="s">
        <v>3271</v>
      </c>
      <c r="B408" s="267" t="s">
        <v>3280</v>
      </c>
      <c r="C408" s="267" t="s">
        <v>3430</v>
      </c>
      <c r="D408" s="267" t="s">
        <v>4191</v>
      </c>
      <c r="E408" s="267" t="s">
        <v>3275</v>
      </c>
      <c r="F408" s="267" t="s">
        <v>3276</v>
      </c>
      <c r="G408" s="267" t="s">
        <v>3275</v>
      </c>
      <c r="H408" s="267" t="s">
        <v>3277</v>
      </c>
      <c r="I408" s="267" t="s">
        <v>4194</v>
      </c>
      <c r="J408" s="267" t="s">
        <v>4195</v>
      </c>
      <c r="K408" s="268">
        <v>8064687.5599999996</v>
      </c>
      <c r="L408" s="268">
        <v>7729601.0099999998</v>
      </c>
      <c r="M408" s="269">
        <v>335086.54999999981</v>
      </c>
      <c r="N408" s="268">
        <v>1004891.39</v>
      </c>
      <c r="O408" s="268">
        <v>1005011.32</v>
      </c>
      <c r="P408" s="269">
        <v>-119.92999999993481</v>
      </c>
      <c r="Q408" s="270">
        <v>5010304.87</v>
      </c>
      <c r="R408" s="270">
        <v>5013720.83</v>
      </c>
      <c r="S408" s="270">
        <v>-3415.9599999999627</v>
      </c>
      <c r="T408" s="268">
        <v>13074992.43</v>
      </c>
      <c r="U408" s="268">
        <v>12743321.84</v>
      </c>
      <c r="V408" s="269">
        <v>331670.58999999985</v>
      </c>
      <c r="W408" s="269" cm="1">
        <f t="array" ref="W408">IF(Z408=756,V408*INDEX('09.30.22 ERC'!$I$676:$I$679,MATCH($A$1,'09.30.22 ERC'!$D$676:$D$679,0),),V408)</f>
        <v>331670.58999999985</v>
      </c>
      <c r="X408" s="271">
        <f t="shared" si="12"/>
        <v>141602</v>
      </c>
      <c r="Y408" s="106" t="s">
        <v>476</v>
      </c>
      <c r="Z408" s="106">
        <v>150</v>
      </c>
      <c r="AA408" s="273" t="b">
        <f t="shared" si="13"/>
        <v>1</v>
      </c>
    </row>
    <row r="409" spans="1:27">
      <c r="A409" s="267" t="s">
        <v>3271</v>
      </c>
      <c r="B409" s="267" t="s">
        <v>3284</v>
      </c>
      <c r="C409" s="267" t="s">
        <v>3402</v>
      </c>
      <c r="D409" s="267" t="s">
        <v>4191</v>
      </c>
      <c r="E409" s="267" t="s">
        <v>3275</v>
      </c>
      <c r="F409" s="267" t="s">
        <v>3276</v>
      </c>
      <c r="G409" s="267" t="s">
        <v>3275</v>
      </c>
      <c r="H409" s="267" t="s">
        <v>3277</v>
      </c>
      <c r="I409" s="267" t="s">
        <v>4196</v>
      </c>
      <c r="J409" s="267" t="s">
        <v>4197</v>
      </c>
      <c r="K409" s="268">
        <v>580192.36</v>
      </c>
      <c r="L409" s="268">
        <v>553461.11</v>
      </c>
      <c r="M409" s="269">
        <v>26731.25</v>
      </c>
      <c r="N409" s="268">
        <v>86337.06</v>
      </c>
      <c r="O409" s="268">
        <v>86544.57</v>
      </c>
      <c r="P409" s="269">
        <v>-207.51000000000931</v>
      </c>
      <c r="Q409" s="270">
        <v>418059.37</v>
      </c>
      <c r="R409" s="270">
        <v>416294.54000000004</v>
      </c>
      <c r="S409" s="270">
        <v>1764.8299999999581</v>
      </c>
      <c r="T409" s="268">
        <v>998251.73</v>
      </c>
      <c r="U409" s="268">
        <v>969755.65</v>
      </c>
      <c r="V409" s="269">
        <v>28496.079999999958</v>
      </c>
      <c r="W409" s="269" cm="1">
        <f t="array" ref="W409">IF(Z409=756,V409*INDEX('09.30.22 ERC'!$I$676:$I$679,MATCH($A$1,'09.30.22 ERC'!$D$676:$D$679,0),),V409)</f>
        <v>28496.079999999958</v>
      </c>
      <c r="X409" s="271">
        <f t="shared" si="12"/>
        <v>141602</v>
      </c>
      <c r="Y409" s="106" t="s">
        <v>476</v>
      </c>
      <c r="Z409" s="106">
        <v>151</v>
      </c>
      <c r="AA409" s="273" t="b">
        <f t="shared" si="13"/>
        <v>1</v>
      </c>
    </row>
    <row r="410" spans="1:27">
      <c r="A410" s="267" t="s">
        <v>3271</v>
      </c>
      <c r="B410" s="267" t="s">
        <v>3287</v>
      </c>
      <c r="C410" s="267" t="s">
        <v>3430</v>
      </c>
      <c r="D410" s="267" t="s">
        <v>4191</v>
      </c>
      <c r="E410" s="267" t="s">
        <v>3275</v>
      </c>
      <c r="F410" s="267" t="s">
        <v>3276</v>
      </c>
      <c r="G410" s="267" t="s">
        <v>3275</v>
      </c>
      <c r="H410" s="267" t="s">
        <v>3277</v>
      </c>
      <c r="I410" s="267" t="s">
        <v>4198</v>
      </c>
      <c r="J410" s="267" t="s">
        <v>4199</v>
      </c>
      <c r="K410" s="268">
        <v>696673.21</v>
      </c>
      <c r="L410" s="268">
        <v>662310.5</v>
      </c>
      <c r="M410" s="269">
        <v>34362.709999999963</v>
      </c>
      <c r="N410" s="268">
        <v>110715.37</v>
      </c>
      <c r="O410" s="268">
        <v>110844.66</v>
      </c>
      <c r="P410" s="269">
        <v>-129.29000000000815</v>
      </c>
      <c r="Q410" s="270">
        <v>499390.08000000007</v>
      </c>
      <c r="R410" s="270">
        <v>497210.5</v>
      </c>
      <c r="S410" s="270">
        <v>2179.5800000000745</v>
      </c>
      <c r="T410" s="268">
        <v>1196063.29</v>
      </c>
      <c r="U410" s="268">
        <v>1159521</v>
      </c>
      <c r="V410" s="269">
        <v>36542.290000000037</v>
      </c>
      <c r="W410" s="269" cm="1">
        <f t="array" ref="W410">IF(Z410=756,V410*INDEX('09.30.22 ERC'!$I$676:$I$679,MATCH($A$1,'09.30.22 ERC'!$D$676:$D$679,0),),V410)</f>
        <v>36542.290000000037</v>
      </c>
      <c r="X410" s="271">
        <f t="shared" si="12"/>
        <v>141602</v>
      </c>
      <c r="Y410" s="106" t="s">
        <v>476</v>
      </c>
      <c r="Z410" s="106">
        <v>151</v>
      </c>
      <c r="AA410" s="273" t="b">
        <f t="shared" si="13"/>
        <v>1</v>
      </c>
    </row>
    <row r="411" spans="1:27">
      <c r="A411" s="267" t="s">
        <v>3271</v>
      </c>
      <c r="B411" s="267" t="s">
        <v>3294</v>
      </c>
      <c r="C411" s="267" t="s">
        <v>3402</v>
      </c>
      <c r="D411" s="267" t="s">
        <v>4191</v>
      </c>
      <c r="E411" s="267" t="s">
        <v>3275</v>
      </c>
      <c r="F411" s="267" t="s">
        <v>3276</v>
      </c>
      <c r="G411" s="267" t="s">
        <v>3275</v>
      </c>
      <c r="H411" s="267" t="s">
        <v>3277</v>
      </c>
      <c r="I411" s="267" t="s">
        <v>4200</v>
      </c>
      <c r="J411" s="267" t="s">
        <v>4201</v>
      </c>
      <c r="K411" s="268">
        <v>8078515.9800000004</v>
      </c>
      <c r="L411" s="268">
        <v>7883702.4000000004</v>
      </c>
      <c r="M411" s="269">
        <v>194813.58000000007</v>
      </c>
      <c r="N411" s="268">
        <v>585743.37</v>
      </c>
      <c r="O411" s="268">
        <v>586041.54</v>
      </c>
      <c r="P411" s="269">
        <v>-298.17000000004191</v>
      </c>
      <c r="Q411" s="270">
        <v>2918984.1199999992</v>
      </c>
      <c r="R411" s="270">
        <v>2920469.49</v>
      </c>
      <c r="S411" s="270">
        <v>-1485.3700000010431</v>
      </c>
      <c r="T411" s="268">
        <v>10997500.1</v>
      </c>
      <c r="U411" s="268">
        <v>10804171.890000001</v>
      </c>
      <c r="V411" s="269">
        <v>193328.20999999903</v>
      </c>
      <c r="W411" s="269" cm="1">
        <f t="array" ref="W411">IF(Z411=756,V411*INDEX('09.30.22 ERC'!$I$676:$I$679,MATCH($A$1,'09.30.22 ERC'!$D$676:$D$679,0),),V411)</f>
        <v>193328.20999999903</v>
      </c>
      <c r="X411" s="271">
        <f t="shared" si="12"/>
        <v>141602</v>
      </c>
      <c r="Y411" s="106" t="s">
        <v>476</v>
      </c>
      <c r="Z411" s="106">
        <v>152</v>
      </c>
      <c r="AA411" s="273" t="b">
        <f t="shared" si="13"/>
        <v>1</v>
      </c>
    </row>
    <row r="412" spans="1:27">
      <c r="A412" s="267" t="s">
        <v>3271</v>
      </c>
      <c r="B412" s="267" t="s">
        <v>3300</v>
      </c>
      <c r="C412" s="267" t="s">
        <v>3405</v>
      </c>
      <c r="D412" s="267" t="s">
        <v>4191</v>
      </c>
      <c r="E412" s="267" t="s">
        <v>3275</v>
      </c>
      <c r="F412" s="267" t="s">
        <v>3276</v>
      </c>
      <c r="G412" s="267" t="s">
        <v>3275</v>
      </c>
      <c r="H412" s="267" t="s">
        <v>3277</v>
      </c>
      <c r="I412" s="267" t="s">
        <v>4202</v>
      </c>
      <c r="J412" s="267" t="s">
        <v>4203</v>
      </c>
      <c r="K412" s="268">
        <v>11797782.460000001</v>
      </c>
      <c r="L412" s="268">
        <v>11797782.460000001</v>
      </c>
      <c r="M412" s="269">
        <v>0</v>
      </c>
      <c r="N412" s="268">
        <v>0</v>
      </c>
      <c r="O412" s="268">
        <v>0</v>
      </c>
      <c r="P412" s="269">
        <v>0</v>
      </c>
      <c r="Q412" s="270">
        <v>0</v>
      </c>
      <c r="R412" s="270">
        <v>0</v>
      </c>
      <c r="S412" s="270">
        <v>0</v>
      </c>
      <c r="T412" s="268">
        <v>11797782.460000001</v>
      </c>
      <c r="U412" s="268">
        <v>11797782.460000001</v>
      </c>
      <c r="V412" s="269">
        <v>0</v>
      </c>
      <c r="W412" s="269" cm="1">
        <f t="array" ref="W412">IF(Z412=756,V412*INDEX('09.30.22 ERC'!$I$676:$I$679,MATCH($A$1,'09.30.22 ERC'!$D$676:$D$679,0),),V412)</f>
        <v>0</v>
      </c>
      <c r="X412" s="271">
        <f t="shared" si="12"/>
        <v>141602</v>
      </c>
      <c r="Y412" s="106" t="s">
        <v>476</v>
      </c>
      <c r="Z412" s="106">
        <v>150</v>
      </c>
      <c r="AA412" s="273" t="b">
        <f t="shared" si="13"/>
        <v>1</v>
      </c>
    </row>
    <row r="413" spans="1:27">
      <c r="A413" s="267" t="s">
        <v>3271</v>
      </c>
      <c r="B413" s="267" t="s">
        <v>3304</v>
      </c>
      <c r="C413" s="267" t="s">
        <v>3405</v>
      </c>
      <c r="D413" s="267" t="s">
        <v>4191</v>
      </c>
      <c r="E413" s="267" t="s">
        <v>3275</v>
      </c>
      <c r="F413" s="267" t="s">
        <v>3276</v>
      </c>
      <c r="G413" s="267" t="s">
        <v>3275</v>
      </c>
      <c r="H413" s="267" t="s">
        <v>3277</v>
      </c>
      <c r="I413" s="267" t="s">
        <v>4204</v>
      </c>
      <c r="J413" s="267" t="s">
        <v>4205</v>
      </c>
      <c r="K413" s="268">
        <v>784753.65</v>
      </c>
      <c r="L413" s="268">
        <v>784753.65</v>
      </c>
      <c r="M413" s="269">
        <v>0</v>
      </c>
      <c r="N413" s="268">
        <v>0</v>
      </c>
      <c r="O413" s="268">
        <v>0</v>
      </c>
      <c r="P413" s="269">
        <v>0</v>
      </c>
      <c r="Q413" s="270">
        <v>0</v>
      </c>
      <c r="R413" s="270">
        <v>0</v>
      </c>
      <c r="S413" s="270">
        <v>0</v>
      </c>
      <c r="T413" s="268">
        <v>784753.65</v>
      </c>
      <c r="U413" s="268">
        <v>784753.65</v>
      </c>
      <c r="V413" s="269">
        <v>0</v>
      </c>
      <c r="W413" s="269" cm="1">
        <f t="array" ref="W413">IF(Z413=756,V413*INDEX('09.30.22 ERC'!$I$676:$I$679,MATCH($A$1,'09.30.22 ERC'!$D$676:$D$679,0),),V413)</f>
        <v>0</v>
      </c>
      <c r="X413" s="271">
        <f t="shared" si="12"/>
        <v>141602</v>
      </c>
      <c r="Y413" s="106" t="s">
        <v>476</v>
      </c>
      <c r="Z413" s="106">
        <v>151</v>
      </c>
      <c r="AA413" s="273" t="b">
        <f t="shared" si="13"/>
        <v>1</v>
      </c>
    </row>
    <row r="414" spans="1:27">
      <c r="A414" s="267" t="s">
        <v>3271</v>
      </c>
      <c r="B414" s="267" t="s">
        <v>3272</v>
      </c>
      <c r="C414" s="267" t="s">
        <v>3402</v>
      </c>
      <c r="D414" s="267" t="s">
        <v>4206</v>
      </c>
      <c r="E414" s="267" t="s">
        <v>3275</v>
      </c>
      <c r="F414" s="267" t="s">
        <v>3276</v>
      </c>
      <c r="G414" s="267" t="s">
        <v>3275</v>
      </c>
      <c r="H414" s="267" t="s">
        <v>3277</v>
      </c>
      <c r="I414" s="267" t="s">
        <v>4207</v>
      </c>
      <c r="J414" s="267" t="s">
        <v>4208</v>
      </c>
      <c r="K414" s="268">
        <v>141892.75</v>
      </c>
      <c r="L414" s="268">
        <v>136033.44</v>
      </c>
      <c r="M414" s="269">
        <v>5859.3099999999977</v>
      </c>
      <c r="N414" s="268">
        <v>17428.96</v>
      </c>
      <c r="O414" s="268">
        <v>17432.919999999998</v>
      </c>
      <c r="P414" s="269">
        <v>-3.9599999999991269</v>
      </c>
      <c r="Q414" s="270">
        <v>87183.85</v>
      </c>
      <c r="R414" s="270">
        <v>87291.34</v>
      </c>
      <c r="S414" s="270">
        <v>-107.48999999999069</v>
      </c>
      <c r="T414" s="268">
        <v>229076.6</v>
      </c>
      <c r="U414" s="268">
        <v>223324.78</v>
      </c>
      <c r="V414" s="269">
        <v>5751.820000000007</v>
      </c>
      <c r="W414" s="269" cm="1">
        <f t="array" ref="W414">IF(Z414=756,V414*INDEX('09.30.22 ERC'!$I$676:$I$679,MATCH($A$1,'09.30.22 ERC'!$D$676:$D$679,0),),V414)</f>
        <v>5751.820000000007</v>
      </c>
      <c r="X414" s="271">
        <f t="shared" si="12"/>
        <v>141603</v>
      </c>
      <c r="Y414" s="106" t="s">
        <v>476</v>
      </c>
      <c r="Z414" s="106">
        <v>150</v>
      </c>
      <c r="AA414" s="273" t="b">
        <f t="shared" si="13"/>
        <v>1</v>
      </c>
    </row>
    <row r="415" spans="1:27">
      <c r="A415" s="267" t="s">
        <v>3271</v>
      </c>
      <c r="B415" s="267" t="s">
        <v>3280</v>
      </c>
      <c r="C415" s="267" t="s">
        <v>3430</v>
      </c>
      <c r="D415" s="267" t="s">
        <v>4206</v>
      </c>
      <c r="E415" s="267" t="s">
        <v>3275</v>
      </c>
      <c r="F415" s="267" t="s">
        <v>3276</v>
      </c>
      <c r="G415" s="267" t="s">
        <v>3275</v>
      </c>
      <c r="H415" s="267" t="s">
        <v>3277</v>
      </c>
      <c r="I415" s="267" t="s">
        <v>4209</v>
      </c>
      <c r="J415" s="267" t="s">
        <v>4210</v>
      </c>
      <c r="K415" s="268">
        <v>140077.97</v>
      </c>
      <c r="L415" s="268">
        <v>134293.47</v>
      </c>
      <c r="M415" s="269">
        <v>5784.5</v>
      </c>
      <c r="N415" s="268">
        <v>17238.87</v>
      </c>
      <c r="O415" s="268">
        <v>17240.990000000002</v>
      </c>
      <c r="P415" s="269">
        <v>-2.1200000000026193</v>
      </c>
      <c r="Q415" s="270">
        <v>86200.82</v>
      </c>
      <c r="R415" s="270">
        <v>86296.23000000001</v>
      </c>
      <c r="S415" s="270">
        <v>-95.410000000003492</v>
      </c>
      <c r="T415" s="268">
        <v>226278.79</v>
      </c>
      <c r="U415" s="268">
        <v>220589.7</v>
      </c>
      <c r="V415" s="269">
        <v>5689.0899999999965</v>
      </c>
      <c r="W415" s="269" cm="1">
        <f t="array" ref="W415">IF(Z415=756,V415*INDEX('09.30.22 ERC'!$I$676:$I$679,MATCH($A$1,'09.30.22 ERC'!$D$676:$D$679,0),),V415)</f>
        <v>5689.0899999999965</v>
      </c>
      <c r="X415" s="271">
        <f t="shared" si="12"/>
        <v>141603</v>
      </c>
      <c r="Y415" s="106" t="s">
        <v>476</v>
      </c>
      <c r="Z415" s="106">
        <v>150</v>
      </c>
      <c r="AA415" s="273" t="b">
        <f t="shared" si="13"/>
        <v>1</v>
      </c>
    </row>
    <row r="416" spans="1:27">
      <c r="A416" s="267" t="s">
        <v>3271</v>
      </c>
      <c r="B416" s="267" t="s">
        <v>3284</v>
      </c>
      <c r="C416" s="267" t="s">
        <v>3402</v>
      </c>
      <c r="D416" s="267" t="s">
        <v>4206</v>
      </c>
      <c r="E416" s="267" t="s">
        <v>3275</v>
      </c>
      <c r="F416" s="267" t="s">
        <v>3276</v>
      </c>
      <c r="G416" s="267" t="s">
        <v>3275</v>
      </c>
      <c r="H416" s="267" t="s">
        <v>3277</v>
      </c>
      <c r="I416" s="267" t="s">
        <v>4211</v>
      </c>
      <c r="J416" s="267" t="s">
        <v>4212</v>
      </c>
      <c r="K416" s="268">
        <v>10075.120000000001</v>
      </c>
      <c r="L416" s="268">
        <v>9613.67</v>
      </c>
      <c r="M416" s="269">
        <v>461.45000000000073</v>
      </c>
      <c r="N416" s="268">
        <v>1481.11</v>
      </c>
      <c r="O416" s="268">
        <v>1484.67</v>
      </c>
      <c r="P416" s="269">
        <v>-3.5600000000001728</v>
      </c>
      <c r="Q416" s="270">
        <v>7192.08</v>
      </c>
      <c r="R416" s="270">
        <v>7164.74</v>
      </c>
      <c r="S416" s="270">
        <v>27.340000000000146</v>
      </c>
      <c r="T416" s="268">
        <v>17267.2</v>
      </c>
      <c r="U416" s="268">
        <v>16778.41</v>
      </c>
      <c r="V416" s="269">
        <v>488.79000000000087</v>
      </c>
      <c r="W416" s="269" cm="1">
        <f t="array" ref="W416">IF(Z416=756,V416*INDEX('09.30.22 ERC'!$I$676:$I$679,MATCH($A$1,'09.30.22 ERC'!$D$676:$D$679,0),),V416)</f>
        <v>488.79000000000087</v>
      </c>
      <c r="X416" s="271">
        <f t="shared" si="12"/>
        <v>141603</v>
      </c>
      <c r="Y416" s="106" t="s">
        <v>476</v>
      </c>
      <c r="Z416" s="106">
        <v>151</v>
      </c>
      <c r="AA416" s="273" t="b">
        <f t="shared" si="13"/>
        <v>1</v>
      </c>
    </row>
    <row r="417" spans="1:27">
      <c r="A417" s="267" t="s">
        <v>3271</v>
      </c>
      <c r="B417" s="267" t="s">
        <v>3287</v>
      </c>
      <c r="C417" s="267" t="s">
        <v>3430</v>
      </c>
      <c r="D417" s="267" t="s">
        <v>4206</v>
      </c>
      <c r="E417" s="267" t="s">
        <v>3275</v>
      </c>
      <c r="F417" s="267" t="s">
        <v>3276</v>
      </c>
      <c r="G417" s="267" t="s">
        <v>3275</v>
      </c>
      <c r="H417" s="267" t="s">
        <v>3277</v>
      </c>
      <c r="I417" s="267" t="s">
        <v>4213</v>
      </c>
      <c r="J417" s="267" t="s">
        <v>4214</v>
      </c>
      <c r="K417" s="268">
        <v>12094.71</v>
      </c>
      <c r="L417" s="268">
        <v>11501.52</v>
      </c>
      <c r="M417" s="269">
        <v>593.18999999999869</v>
      </c>
      <c r="N417" s="268">
        <v>1899.32</v>
      </c>
      <c r="O417" s="268">
        <v>1901.55</v>
      </c>
      <c r="P417" s="269">
        <v>-2.2300000000000182</v>
      </c>
      <c r="Q417" s="270">
        <v>8589.1500000000015</v>
      </c>
      <c r="R417" s="270">
        <v>8555.5400000000009</v>
      </c>
      <c r="S417" s="270">
        <v>33.610000000000582</v>
      </c>
      <c r="T417" s="268">
        <v>20683.86</v>
      </c>
      <c r="U417" s="268">
        <v>20057.060000000001</v>
      </c>
      <c r="V417" s="269">
        <v>626.79999999999927</v>
      </c>
      <c r="W417" s="269" cm="1">
        <f t="array" ref="W417">IF(Z417=756,V417*INDEX('09.30.22 ERC'!$I$676:$I$679,MATCH($A$1,'09.30.22 ERC'!$D$676:$D$679,0),),V417)</f>
        <v>626.79999999999927</v>
      </c>
      <c r="X417" s="271">
        <f t="shared" si="12"/>
        <v>141603</v>
      </c>
      <c r="Y417" s="106" t="s">
        <v>476</v>
      </c>
      <c r="Z417" s="106">
        <v>151</v>
      </c>
      <c r="AA417" s="273" t="b">
        <f t="shared" si="13"/>
        <v>1</v>
      </c>
    </row>
    <row r="418" spans="1:27">
      <c r="A418" s="267" t="s">
        <v>3271</v>
      </c>
      <c r="B418" s="267" t="s">
        <v>3294</v>
      </c>
      <c r="C418" s="267" t="s">
        <v>3402</v>
      </c>
      <c r="D418" s="267" t="s">
        <v>4206</v>
      </c>
      <c r="E418" s="267" t="s">
        <v>3275</v>
      </c>
      <c r="F418" s="267" t="s">
        <v>3276</v>
      </c>
      <c r="G418" s="267" t="s">
        <v>3275</v>
      </c>
      <c r="H418" s="267" t="s">
        <v>3277</v>
      </c>
      <c r="I418" s="267" t="s">
        <v>4215</v>
      </c>
      <c r="J418" s="267" t="s">
        <v>4216</v>
      </c>
      <c r="K418" s="268">
        <v>143278.92000000001</v>
      </c>
      <c r="L418" s="268">
        <v>139915.91</v>
      </c>
      <c r="M418" s="269">
        <v>3363.0100000000093</v>
      </c>
      <c r="N418" s="268">
        <v>10048.41</v>
      </c>
      <c r="O418" s="268">
        <v>10053.56</v>
      </c>
      <c r="P418" s="269">
        <v>-5.1499999999996362</v>
      </c>
      <c r="Q418" s="270">
        <v>50220.169999999984</v>
      </c>
      <c r="R418" s="270">
        <v>50267.049999999988</v>
      </c>
      <c r="S418" s="270">
        <v>-46.880000000004657</v>
      </c>
      <c r="T418" s="268">
        <v>193499.09</v>
      </c>
      <c r="U418" s="268">
        <v>190182.96</v>
      </c>
      <c r="V418" s="269">
        <v>3316.1300000000047</v>
      </c>
      <c r="W418" s="269" cm="1">
        <f t="array" ref="W418">IF(Z418=756,V418*INDEX('09.30.22 ERC'!$I$676:$I$679,MATCH($A$1,'09.30.22 ERC'!$D$676:$D$679,0),),V418)</f>
        <v>3316.1300000000047</v>
      </c>
      <c r="X418" s="271">
        <f t="shared" si="12"/>
        <v>141603</v>
      </c>
      <c r="Y418" s="106" t="s">
        <v>476</v>
      </c>
      <c r="Z418" s="106">
        <v>152</v>
      </c>
      <c r="AA418" s="273" t="b">
        <f t="shared" si="13"/>
        <v>1</v>
      </c>
    </row>
    <row r="419" spans="1:27">
      <c r="A419" s="267" t="s">
        <v>3271</v>
      </c>
      <c r="B419" s="267" t="s">
        <v>3300</v>
      </c>
      <c r="C419" s="267" t="s">
        <v>3405</v>
      </c>
      <c r="D419" s="267" t="s">
        <v>4206</v>
      </c>
      <c r="E419" s="267" t="s">
        <v>3275</v>
      </c>
      <c r="F419" s="267" t="s">
        <v>3276</v>
      </c>
      <c r="G419" s="267" t="s">
        <v>3275</v>
      </c>
      <c r="H419" s="267" t="s">
        <v>3277</v>
      </c>
      <c r="I419" s="267" t="s">
        <v>4217</v>
      </c>
      <c r="J419" s="267" t="s">
        <v>4218</v>
      </c>
      <c r="K419" s="268">
        <v>215010.17</v>
      </c>
      <c r="L419" s="268">
        <v>215010.17</v>
      </c>
      <c r="M419" s="269">
        <v>0</v>
      </c>
      <c r="N419" s="268">
        <v>0</v>
      </c>
      <c r="O419" s="268">
        <v>0</v>
      </c>
      <c r="P419" s="269">
        <v>0</v>
      </c>
      <c r="Q419" s="270">
        <v>0</v>
      </c>
      <c r="R419" s="270">
        <v>0</v>
      </c>
      <c r="S419" s="270">
        <v>0</v>
      </c>
      <c r="T419" s="268">
        <v>215010.17</v>
      </c>
      <c r="U419" s="268">
        <v>215010.17</v>
      </c>
      <c r="V419" s="269">
        <v>0</v>
      </c>
      <c r="W419" s="269" cm="1">
        <f t="array" ref="W419">IF(Z419=756,V419*INDEX('09.30.22 ERC'!$I$676:$I$679,MATCH($A$1,'09.30.22 ERC'!$D$676:$D$679,0),),V419)</f>
        <v>0</v>
      </c>
      <c r="X419" s="271">
        <f t="shared" si="12"/>
        <v>141603</v>
      </c>
      <c r="Y419" s="106" t="s">
        <v>476</v>
      </c>
      <c r="Z419" s="106">
        <v>150</v>
      </c>
      <c r="AA419" s="273" t="b">
        <f t="shared" si="13"/>
        <v>1</v>
      </c>
    </row>
    <row r="420" spans="1:27">
      <c r="A420" s="267" t="s">
        <v>3271</v>
      </c>
      <c r="B420" s="267" t="s">
        <v>3304</v>
      </c>
      <c r="C420" s="267" t="s">
        <v>3405</v>
      </c>
      <c r="D420" s="267" t="s">
        <v>4206</v>
      </c>
      <c r="E420" s="267" t="s">
        <v>3275</v>
      </c>
      <c r="F420" s="267" t="s">
        <v>3276</v>
      </c>
      <c r="G420" s="267" t="s">
        <v>3275</v>
      </c>
      <c r="H420" s="267" t="s">
        <v>3277</v>
      </c>
      <c r="I420" s="267" t="s">
        <v>4219</v>
      </c>
      <c r="J420" s="267" t="s">
        <v>4220</v>
      </c>
      <c r="K420" s="268">
        <v>14275.19</v>
      </c>
      <c r="L420" s="268">
        <v>14275.19</v>
      </c>
      <c r="M420" s="269">
        <v>0</v>
      </c>
      <c r="N420" s="268">
        <v>0</v>
      </c>
      <c r="O420" s="268">
        <v>0</v>
      </c>
      <c r="P420" s="269">
        <v>0</v>
      </c>
      <c r="Q420" s="270">
        <v>0</v>
      </c>
      <c r="R420" s="270">
        <v>0</v>
      </c>
      <c r="S420" s="270">
        <v>0</v>
      </c>
      <c r="T420" s="268">
        <v>14275.19</v>
      </c>
      <c r="U420" s="268">
        <v>14275.19</v>
      </c>
      <c r="V420" s="269">
        <v>0</v>
      </c>
      <c r="W420" s="269" cm="1">
        <f t="array" ref="W420">IF(Z420=756,V420*INDEX('09.30.22 ERC'!$I$676:$I$679,MATCH($A$1,'09.30.22 ERC'!$D$676:$D$679,0),),V420)</f>
        <v>0</v>
      </c>
      <c r="X420" s="271">
        <f t="shared" si="12"/>
        <v>141603</v>
      </c>
      <c r="Y420" s="106" t="s">
        <v>476</v>
      </c>
      <c r="Z420" s="106">
        <v>151</v>
      </c>
      <c r="AA420" s="273" t="b">
        <f t="shared" si="13"/>
        <v>1</v>
      </c>
    </row>
    <row r="421" spans="1:27">
      <c r="A421" s="267" t="s">
        <v>3271</v>
      </c>
      <c r="B421" s="267" t="s">
        <v>3388</v>
      </c>
      <c r="C421" s="267" t="s">
        <v>3392</v>
      </c>
      <c r="D421" s="267" t="s">
        <v>4221</v>
      </c>
      <c r="E421" s="267" t="s">
        <v>3275</v>
      </c>
      <c r="F421" s="267" t="s">
        <v>3276</v>
      </c>
      <c r="G421" s="267" t="s">
        <v>3275</v>
      </c>
      <c r="H421" s="267" t="s">
        <v>3277</v>
      </c>
      <c r="I421" s="267" t="s">
        <v>4222</v>
      </c>
      <c r="J421" s="267" t="s">
        <v>4223</v>
      </c>
      <c r="K421" s="268">
        <v>44027.82</v>
      </c>
      <c r="L421" s="268">
        <v>44027.82</v>
      </c>
      <c r="M421" s="269">
        <v>0</v>
      </c>
      <c r="N421" s="268">
        <v>0</v>
      </c>
      <c r="O421" s="268">
        <v>0</v>
      </c>
      <c r="P421" s="269">
        <v>0</v>
      </c>
      <c r="Q421" s="270">
        <v>0</v>
      </c>
      <c r="R421" s="270">
        <v>0</v>
      </c>
      <c r="S421" s="270">
        <v>0</v>
      </c>
      <c r="T421" s="268">
        <v>44027.82</v>
      </c>
      <c r="U421" s="268">
        <v>44027.82</v>
      </c>
      <c r="V421" s="269">
        <v>0</v>
      </c>
      <c r="W421" s="269" cm="1">
        <f t="array" ref="W421">IF(Z421=756,V421*INDEX('09.30.22 ERC'!$I$676:$I$679,MATCH($A$1,'09.30.22 ERC'!$D$676:$D$679,0),),V421)</f>
        <v>0</v>
      </c>
      <c r="X421" s="271">
        <f t="shared" si="12"/>
        <v>141699</v>
      </c>
      <c r="Y421" s="106" t="s">
        <v>476</v>
      </c>
      <c r="Z421" s="106">
        <v>756</v>
      </c>
      <c r="AA421" s="273" t="b">
        <f t="shared" si="13"/>
        <v>1</v>
      </c>
    </row>
    <row r="422" spans="1:27">
      <c r="A422" s="267" t="s">
        <v>3271</v>
      </c>
      <c r="B422" s="267" t="s">
        <v>3272</v>
      </c>
      <c r="C422" s="267" t="s">
        <v>3273</v>
      </c>
      <c r="D422" s="267" t="s">
        <v>4221</v>
      </c>
      <c r="E422" s="267" t="s">
        <v>3275</v>
      </c>
      <c r="F422" s="267" t="s">
        <v>3276</v>
      </c>
      <c r="G422" s="267" t="s">
        <v>3275</v>
      </c>
      <c r="H422" s="267" t="s">
        <v>3277</v>
      </c>
      <c r="I422" s="267" t="s">
        <v>4224</v>
      </c>
      <c r="J422" s="267" t="s">
        <v>4225</v>
      </c>
      <c r="K422" s="268">
        <v>53.4</v>
      </c>
      <c r="L422" s="268">
        <v>53.4</v>
      </c>
      <c r="M422" s="269">
        <v>0</v>
      </c>
      <c r="N422" s="268">
        <v>0</v>
      </c>
      <c r="O422" s="268">
        <v>0</v>
      </c>
      <c r="P422" s="269">
        <v>0</v>
      </c>
      <c r="Q422" s="270">
        <v>0</v>
      </c>
      <c r="R422" s="270">
        <v>0</v>
      </c>
      <c r="S422" s="270">
        <v>0</v>
      </c>
      <c r="T422" s="268">
        <v>53.4</v>
      </c>
      <c r="U422" s="268">
        <v>53.4</v>
      </c>
      <c r="V422" s="269">
        <v>0</v>
      </c>
      <c r="W422" s="269" cm="1">
        <f t="array" ref="W422">IF(Z422=756,V422*INDEX('09.30.22 ERC'!$I$676:$I$679,MATCH($A$1,'09.30.22 ERC'!$D$676:$D$679,0),),V422)</f>
        <v>0</v>
      </c>
      <c r="X422" s="271">
        <f t="shared" si="12"/>
        <v>141699</v>
      </c>
      <c r="Y422" s="106" t="s">
        <v>476</v>
      </c>
      <c r="Z422" s="106">
        <v>150</v>
      </c>
      <c r="AA422" s="273" t="b">
        <f t="shared" si="13"/>
        <v>1</v>
      </c>
    </row>
    <row r="423" spans="1:27">
      <c r="A423" s="267" t="s">
        <v>3271</v>
      </c>
      <c r="B423" s="267" t="s">
        <v>3272</v>
      </c>
      <c r="C423" s="267" t="s">
        <v>3402</v>
      </c>
      <c r="D423" s="267" t="s">
        <v>4221</v>
      </c>
      <c r="E423" s="267" t="s">
        <v>3275</v>
      </c>
      <c r="F423" s="267" t="s">
        <v>3276</v>
      </c>
      <c r="G423" s="267" t="s">
        <v>3275</v>
      </c>
      <c r="H423" s="267" t="s">
        <v>3277</v>
      </c>
      <c r="I423" s="267" t="s">
        <v>4226</v>
      </c>
      <c r="J423" s="267" t="s">
        <v>4227</v>
      </c>
      <c r="K423" s="268">
        <v>12520.18</v>
      </c>
      <c r="L423" s="268">
        <v>12520.18</v>
      </c>
      <c r="M423" s="269">
        <v>0</v>
      </c>
      <c r="N423" s="268">
        <v>0</v>
      </c>
      <c r="O423" s="268">
        <v>0</v>
      </c>
      <c r="P423" s="269">
        <v>0</v>
      </c>
      <c r="Q423" s="270">
        <v>520.93000000000029</v>
      </c>
      <c r="R423" s="270">
        <v>520.93000000000029</v>
      </c>
      <c r="S423" s="270">
        <v>0</v>
      </c>
      <c r="T423" s="268">
        <v>13041.11</v>
      </c>
      <c r="U423" s="268">
        <v>13041.11</v>
      </c>
      <c r="V423" s="269">
        <v>0</v>
      </c>
      <c r="W423" s="269" cm="1">
        <f t="array" ref="W423">IF(Z423=756,V423*INDEX('09.30.22 ERC'!$I$676:$I$679,MATCH($A$1,'09.30.22 ERC'!$D$676:$D$679,0),),V423)</f>
        <v>0</v>
      </c>
      <c r="X423" s="271">
        <f t="shared" si="12"/>
        <v>141699</v>
      </c>
      <c r="Y423" s="106" t="s">
        <v>476</v>
      </c>
      <c r="Z423" s="106">
        <v>150</v>
      </c>
      <c r="AA423" s="273" t="b">
        <f t="shared" si="13"/>
        <v>1</v>
      </c>
    </row>
    <row r="424" spans="1:27">
      <c r="A424" s="267" t="s">
        <v>3271</v>
      </c>
      <c r="B424" s="267" t="s">
        <v>3272</v>
      </c>
      <c r="C424" s="267" t="s">
        <v>3402</v>
      </c>
      <c r="D424" s="267" t="s">
        <v>4221</v>
      </c>
      <c r="E424" s="267" t="s">
        <v>4228</v>
      </c>
      <c r="F424" s="267" t="s">
        <v>3276</v>
      </c>
      <c r="G424" s="267" t="s">
        <v>3275</v>
      </c>
      <c r="H424" s="267" t="s">
        <v>3277</v>
      </c>
      <c r="I424" s="267" t="s">
        <v>4229</v>
      </c>
      <c r="J424" s="267" t="s">
        <v>4230</v>
      </c>
      <c r="K424" s="268">
        <v>443.92</v>
      </c>
      <c r="L424" s="268">
        <v>443.92</v>
      </c>
      <c r="M424" s="269">
        <v>0</v>
      </c>
      <c r="N424" s="268">
        <v>0</v>
      </c>
      <c r="O424" s="268">
        <v>0</v>
      </c>
      <c r="P424" s="269">
        <v>0</v>
      </c>
      <c r="Q424" s="270">
        <v>0</v>
      </c>
      <c r="R424" s="270">
        <v>0</v>
      </c>
      <c r="S424" s="270">
        <v>0</v>
      </c>
      <c r="T424" s="268">
        <v>443.92</v>
      </c>
      <c r="U424" s="268">
        <v>443.92</v>
      </c>
      <c r="V424" s="269">
        <v>0</v>
      </c>
      <c r="W424" s="269" cm="1">
        <f t="array" ref="W424">IF(Z424=756,V424*INDEX('09.30.22 ERC'!$I$676:$I$679,MATCH($A$1,'09.30.22 ERC'!$D$676:$D$679,0),),V424)</f>
        <v>0</v>
      </c>
      <c r="X424" s="271">
        <f t="shared" si="12"/>
        <v>141699</v>
      </c>
      <c r="Y424" s="106" t="s">
        <v>476</v>
      </c>
      <c r="Z424" s="106">
        <v>150</v>
      </c>
      <c r="AA424" s="273" t="b">
        <f t="shared" si="13"/>
        <v>1</v>
      </c>
    </row>
    <row r="425" spans="1:27">
      <c r="A425" s="267" t="s">
        <v>3271</v>
      </c>
      <c r="B425" s="267" t="s">
        <v>3280</v>
      </c>
      <c r="C425" s="267" t="s">
        <v>3430</v>
      </c>
      <c r="D425" s="267" t="s">
        <v>4221</v>
      </c>
      <c r="E425" s="267" t="s">
        <v>3275</v>
      </c>
      <c r="F425" s="267" t="s">
        <v>3276</v>
      </c>
      <c r="G425" s="267" t="s">
        <v>3275</v>
      </c>
      <c r="H425" s="267" t="s">
        <v>3277</v>
      </c>
      <c r="I425" s="267" t="s">
        <v>4231</v>
      </c>
      <c r="J425" s="267" t="s">
        <v>4232</v>
      </c>
      <c r="K425" s="268">
        <v>12370.99</v>
      </c>
      <c r="L425" s="268">
        <v>12370.99</v>
      </c>
      <c r="M425" s="269">
        <v>0</v>
      </c>
      <c r="N425" s="268">
        <v>0</v>
      </c>
      <c r="O425" s="268">
        <v>0</v>
      </c>
      <c r="P425" s="269">
        <v>0</v>
      </c>
      <c r="Q425" s="270">
        <v>514.93000000000029</v>
      </c>
      <c r="R425" s="270">
        <v>514.93000000000029</v>
      </c>
      <c r="S425" s="270">
        <v>0</v>
      </c>
      <c r="T425" s="268">
        <v>12885.92</v>
      </c>
      <c r="U425" s="268">
        <v>12885.92</v>
      </c>
      <c r="V425" s="269">
        <v>0</v>
      </c>
      <c r="W425" s="269" cm="1">
        <f t="array" ref="W425">IF(Z425=756,V425*INDEX('09.30.22 ERC'!$I$676:$I$679,MATCH($A$1,'09.30.22 ERC'!$D$676:$D$679,0),),V425)</f>
        <v>0</v>
      </c>
      <c r="X425" s="271">
        <f t="shared" si="12"/>
        <v>141699</v>
      </c>
      <c r="Y425" s="106" t="s">
        <v>476</v>
      </c>
      <c r="Z425" s="106">
        <v>150</v>
      </c>
      <c r="AA425" s="273" t="b">
        <f t="shared" si="13"/>
        <v>1</v>
      </c>
    </row>
    <row r="426" spans="1:27">
      <c r="A426" s="267" t="s">
        <v>3271</v>
      </c>
      <c r="B426" s="267" t="s">
        <v>3280</v>
      </c>
      <c r="C426" s="267" t="s">
        <v>3430</v>
      </c>
      <c r="D426" s="267" t="s">
        <v>4221</v>
      </c>
      <c r="E426" s="267" t="s">
        <v>4228</v>
      </c>
      <c r="F426" s="267" t="s">
        <v>3276</v>
      </c>
      <c r="G426" s="267" t="s">
        <v>3275</v>
      </c>
      <c r="H426" s="267" t="s">
        <v>3277</v>
      </c>
      <c r="I426" s="267" t="s">
        <v>4233</v>
      </c>
      <c r="J426" s="267" t="s">
        <v>4234</v>
      </c>
      <c r="K426" s="268">
        <v>438.84</v>
      </c>
      <c r="L426" s="268">
        <v>438.84</v>
      </c>
      <c r="M426" s="269">
        <v>0</v>
      </c>
      <c r="N426" s="268">
        <v>0</v>
      </c>
      <c r="O426" s="268">
        <v>0</v>
      </c>
      <c r="P426" s="269">
        <v>0</v>
      </c>
      <c r="Q426" s="270">
        <v>0</v>
      </c>
      <c r="R426" s="270">
        <v>0</v>
      </c>
      <c r="S426" s="270">
        <v>0</v>
      </c>
      <c r="T426" s="268">
        <v>438.84</v>
      </c>
      <c r="U426" s="268">
        <v>438.84</v>
      </c>
      <c r="V426" s="269">
        <v>0</v>
      </c>
      <c r="W426" s="269" cm="1">
        <f t="array" ref="W426">IF(Z426=756,V426*INDEX('09.30.22 ERC'!$I$676:$I$679,MATCH($A$1,'09.30.22 ERC'!$D$676:$D$679,0),),V426)</f>
        <v>0</v>
      </c>
      <c r="X426" s="271">
        <f t="shared" si="12"/>
        <v>141699</v>
      </c>
      <c r="Y426" s="106" t="s">
        <v>476</v>
      </c>
      <c r="Z426" s="106">
        <v>150</v>
      </c>
      <c r="AA426" s="273" t="b">
        <f t="shared" si="13"/>
        <v>1</v>
      </c>
    </row>
    <row r="427" spans="1:27">
      <c r="A427" s="267" t="s">
        <v>3271</v>
      </c>
      <c r="B427" s="267" t="s">
        <v>3284</v>
      </c>
      <c r="C427" s="267" t="s">
        <v>3402</v>
      </c>
      <c r="D427" s="267" t="s">
        <v>4221</v>
      </c>
      <c r="E427" s="267" t="s">
        <v>3275</v>
      </c>
      <c r="F427" s="267" t="s">
        <v>3276</v>
      </c>
      <c r="G427" s="267" t="s">
        <v>3275</v>
      </c>
      <c r="H427" s="267" t="s">
        <v>3277</v>
      </c>
      <c r="I427" s="267" t="s">
        <v>4235</v>
      </c>
      <c r="J427" s="267" t="s">
        <v>4236</v>
      </c>
      <c r="K427" s="268">
        <v>877</v>
      </c>
      <c r="L427" s="268">
        <v>877</v>
      </c>
      <c r="M427" s="269">
        <v>0</v>
      </c>
      <c r="N427" s="268">
        <v>0</v>
      </c>
      <c r="O427" s="268">
        <v>0</v>
      </c>
      <c r="P427" s="269">
        <v>0</v>
      </c>
      <c r="Q427" s="270">
        <v>42.879999999999995</v>
      </c>
      <c r="R427" s="270">
        <v>42.879999999999995</v>
      </c>
      <c r="S427" s="270">
        <v>0</v>
      </c>
      <c r="T427" s="268">
        <v>919.88</v>
      </c>
      <c r="U427" s="268">
        <v>919.88</v>
      </c>
      <c r="V427" s="269">
        <v>0</v>
      </c>
      <c r="W427" s="269" cm="1">
        <f t="array" ref="W427">IF(Z427=756,V427*INDEX('09.30.22 ERC'!$I$676:$I$679,MATCH($A$1,'09.30.22 ERC'!$D$676:$D$679,0),),V427)</f>
        <v>0</v>
      </c>
      <c r="X427" s="271">
        <f t="shared" si="12"/>
        <v>141699</v>
      </c>
      <c r="Y427" s="106" t="s">
        <v>476</v>
      </c>
      <c r="Z427" s="106">
        <v>151</v>
      </c>
      <c r="AA427" s="273" t="b">
        <f t="shared" si="13"/>
        <v>1</v>
      </c>
    </row>
    <row r="428" spans="1:27">
      <c r="A428" s="267" t="s">
        <v>3271</v>
      </c>
      <c r="B428" s="267" t="s">
        <v>3284</v>
      </c>
      <c r="C428" s="267" t="s">
        <v>3402</v>
      </c>
      <c r="D428" s="267" t="s">
        <v>4221</v>
      </c>
      <c r="E428" s="267" t="s">
        <v>4228</v>
      </c>
      <c r="F428" s="267" t="s">
        <v>3276</v>
      </c>
      <c r="G428" s="267" t="s">
        <v>3275</v>
      </c>
      <c r="H428" s="267" t="s">
        <v>3277</v>
      </c>
      <c r="I428" s="267" t="s">
        <v>4237</v>
      </c>
      <c r="J428" s="267" t="s">
        <v>4238</v>
      </c>
      <c r="K428" s="268">
        <v>31.01</v>
      </c>
      <c r="L428" s="268">
        <v>31.01</v>
      </c>
      <c r="M428" s="269">
        <v>0</v>
      </c>
      <c r="N428" s="268">
        <v>0</v>
      </c>
      <c r="O428" s="268">
        <v>0</v>
      </c>
      <c r="P428" s="269">
        <v>0</v>
      </c>
      <c r="Q428" s="270">
        <v>0</v>
      </c>
      <c r="R428" s="270">
        <v>0</v>
      </c>
      <c r="S428" s="270">
        <v>0</v>
      </c>
      <c r="T428" s="268">
        <v>31.01</v>
      </c>
      <c r="U428" s="268">
        <v>31.01</v>
      </c>
      <c r="V428" s="269">
        <v>0</v>
      </c>
      <c r="W428" s="269" cm="1">
        <f t="array" ref="W428">IF(Z428=756,V428*INDEX('09.30.22 ERC'!$I$676:$I$679,MATCH($A$1,'09.30.22 ERC'!$D$676:$D$679,0),),V428)</f>
        <v>0</v>
      </c>
      <c r="X428" s="271">
        <f t="shared" si="12"/>
        <v>141699</v>
      </c>
      <c r="Y428" s="106" t="s">
        <v>476</v>
      </c>
      <c r="Z428" s="106">
        <v>151</v>
      </c>
      <c r="AA428" s="273" t="b">
        <f t="shared" si="13"/>
        <v>1</v>
      </c>
    </row>
    <row r="429" spans="1:27">
      <c r="A429" s="267" t="s">
        <v>3271</v>
      </c>
      <c r="B429" s="267" t="s">
        <v>3287</v>
      </c>
      <c r="C429" s="267" t="s">
        <v>3430</v>
      </c>
      <c r="D429" s="267" t="s">
        <v>4221</v>
      </c>
      <c r="E429" s="267" t="s">
        <v>3275</v>
      </c>
      <c r="F429" s="267" t="s">
        <v>3276</v>
      </c>
      <c r="G429" s="267" t="s">
        <v>3275</v>
      </c>
      <c r="H429" s="267" t="s">
        <v>3277</v>
      </c>
      <c r="I429" s="267" t="s">
        <v>4239</v>
      </c>
      <c r="J429" s="267" t="s">
        <v>4240</v>
      </c>
      <c r="K429" s="268">
        <v>1086.77</v>
      </c>
      <c r="L429" s="268">
        <v>1086.77</v>
      </c>
      <c r="M429" s="269">
        <v>0</v>
      </c>
      <c r="N429" s="268">
        <v>0</v>
      </c>
      <c r="O429" s="268">
        <v>0</v>
      </c>
      <c r="P429" s="269">
        <v>0</v>
      </c>
      <c r="Q429" s="270">
        <v>55.25</v>
      </c>
      <c r="R429" s="270">
        <v>55.25</v>
      </c>
      <c r="S429" s="270">
        <v>0</v>
      </c>
      <c r="T429" s="268">
        <v>1142.02</v>
      </c>
      <c r="U429" s="268">
        <v>1142.02</v>
      </c>
      <c r="V429" s="269">
        <v>0</v>
      </c>
      <c r="W429" s="269" cm="1">
        <f t="array" ref="W429">IF(Z429=756,V429*INDEX('09.30.22 ERC'!$I$676:$I$679,MATCH($A$1,'09.30.22 ERC'!$D$676:$D$679,0),),V429)</f>
        <v>0</v>
      </c>
      <c r="X429" s="271">
        <f t="shared" si="12"/>
        <v>141699</v>
      </c>
      <c r="Y429" s="106" t="s">
        <v>476</v>
      </c>
      <c r="Z429" s="106">
        <v>151</v>
      </c>
      <c r="AA429" s="273" t="b">
        <f t="shared" si="13"/>
        <v>1</v>
      </c>
    </row>
    <row r="430" spans="1:27">
      <c r="A430" s="267" t="s">
        <v>3271</v>
      </c>
      <c r="B430" s="267" t="s">
        <v>3287</v>
      </c>
      <c r="C430" s="267" t="s">
        <v>3430</v>
      </c>
      <c r="D430" s="267" t="s">
        <v>4221</v>
      </c>
      <c r="E430" s="267" t="s">
        <v>4228</v>
      </c>
      <c r="F430" s="267" t="s">
        <v>3276</v>
      </c>
      <c r="G430" s="267" t="s">
        <v>3275</v>
      </c>
      <c r="H430" s="267" t="s">
        <v>3277</v>
      </c>
      <c r="I430" s="267" t="s">
        <v>4241</v>
      </c>
      <c r="J430" s="267" t="s">
        <v>4242</v>
      </c>
      <c r="K430" s="268">
        <v>36.36</v>
      </c>
      <c r="L430" s="268">
        <v>36.36</v>
      </c>
      <c r="M430" s="269">
        <v>0</v>
      </c>
      <c r="N430" s="268">
        <v>0</v>
      </c>
      <c r="O430" s="268">
        <v>0</v>
      </c>
      <c r="P430" s="269">
        <v>0</v>
      </c>
      <c r="Q430" s="270">
        <v>0</v>
      </c>
      <c r="R430" s="270">
        <v>0</v>
      </c>
      <c r="S430" s="270">
        <v>0</v>
      </c>
      <c r="T430" s="268">
        <v>36.36</v>
      </c>
      <c r="U430" s="268">
        <v>36.36</v>
      </c>
      <c r="V430" s="269">
        <v>0</v>
      </c>
      <c r="W430" s="269" cm="1">
        <f t="array" ref="W430">IF(Z430=756,V430*INDEX('09.30.22 ERC'!$I$676:$I$679,MATCH($A$1,'09.30.22 ERC'!$D$676:$D$679,0),),V430)</f>
        <v>0</v>
      </c>
      <c r="X430" s="271">
        <f t="shared" si="12"/>
        <v>141699</v>
      </c>
      <c r="Y430" s="106" t="s">
        <v>476</v>
      </c>
      <c r="Z430" s="106">
        <v>151</v>
      </c>
      <c r="AA430" s="273" t="b">
        <f t="shared" si="13"/>
        <v>1</v>
      </c>
    </row>
    <row r="431" spans="1:27">
      <c r="A431" s="267" t="s">
        <v>3271</v>
      </c>
      <c r="B431" s="267" t="s">
        <v>3294</v>
      </c>
      <c r="C431" s="267" t="s">
        <v>3402</v>
      </c>
      <c r="D431" s="267" t="s">
        <v>4221</v>
      </c>
      <c r="E431" s="267" t="s">
        <v>3275</v>
      </c>
      <c r="F431" s="267" t="s">
        <v>3276</v>
      </c>
      <c r="G431" s="267" t="s">
        <v>3275</v>
      </c>
      <c r="H431" s="267" t="s">
        <v>3277</v>
      </c>
      <c r="I431" s="267" t="s">
        <v>4243</v>
      </c>
      <c r="J431" s="267" t="s">
        <v>4244</v>
      </c>
      <c r="K431" s="268">
        <v>7154.45</v>
      </c>
      <c r="L431" s="268">
        <v>7154.45</v>
      </c>
      <c r="M431" s="269">
        <v>0</v>
      </c>
      <c r="N431" s="268">
        <v>0</v>
      </c>
      <c r="O431" s="268">
        <v>0</v>
      </c>
      <c r="P431" s="269">
        <v>0</v>
      </c>
      <c r="Q431" s="270">
        <v>299.57999999999993</v>
      </c>
      <c r="R431" s="270">
        <v>299.57999999999993</v>
      </c>
      <c r="S431" s="270">
        <v>0</v>
      </c>
      <c r="T431" s="268">
        <v>7454.03</v>
      </c>
      <c r="U431" s="268">
        <v>7454.03</v>
      </c>
      <c r="V431" s="269">
        <v>0</v>
      </c>
      <c r="W431" s="269" cm="1">
        <f t="array" ref="W431">IF(Z431=756,V431*INDEX('09.30.22 ERC'!$I$676:$I$679,MATCH($A$1,'09.30.22 ERC'!$D$676:$D$679,0),),V431)</f>
        <v>0</v>
      </c>
      <c r="X431" s="271">
        <f t="shared" si="12"/>
        <v>141699</v>
      </c>
      <c r="Y431" s="106" t="s">
        <v>476</v>
      </c>
      <c r="Z431" s="106">
        <v>152</v>
      </c>
      <c r="AA431" s="273" t="b">
        <f t="shared" si="13"/>
        <v>1</v>
      </c>
    </row>
    <row r="432" spans="1:27">
      <c r="A432" s="267" t="s">
        <v>3271</v>
      </c>
      <c r="B432" s="267" t="s">
        <v>3294</v>
      </c>
      <c r="C432" s="267" t="s">
        <v>3402</v>
      </c>
      <c r="D432" s="267" t="s">
        <v>4221</v>
      </c>
      <c r="E432" s="267" t="s">
        <v>4228</v>
      </c>
      <c r="F432" s="267" t="s">
        <v>3276</v>
      </c>
      <c r="G432" s="267" t="s">
        <v>3275</v>
      </c>
      <c r="H432" s="267" t="s">
        <v>3277</v>
      </c>
      <c r="I432" s="267" t="s">
        <v>4245</v>
      </c>
      <c r="J432" s="267" t="s">
        <v>4246</v>
      </c>
      <c r="K432" s="268">
        <v>256.25</v>
      </c>
      <c r="L432" s="268">
        <v>256.25</v>
      </c>
      <c r="M432" s="269">
        <v>0</v>
      </c>
      <c r="N432" s="268">
        <v>0</v>
      </c>
      <c r="O432" s="268">
        <v>0</v>
      </c>
      <c r="P432" s="269">
        <v>0</v>
      </c>
      <c r="Q432" s="270">
        <v>0</v>
      </c>
      <c r="R432" s="270">
        <v>0</v>
      </c>
      <c r="S432" s="270">
        <v>0</v>
      </c>
      <c r="T432" s="268">
        <v>256.25</v>
      </c>
      <c r="U432" s="268">
        <v>256.25</v>
      </c>
      <c r="V432" s="269">
        <v>0</v>
      </c>
      <c r="W432" s="269" cm="1">
        <f t="array" ref="W432">IF(Z432=756,V432*INDEX('09.30.22 ERC'!$I$676:$I$679,MATCH($A$1,'09.30.22 ERC'!$D$676:$D$679,0),),V432)</f>
        <v>0</v>
      </c>
      <c r="X432" s="271">
        <f t="shared" si="12"/>
        <v>141699</v>
      </c>
      <c r="Y432" s="106" t="s">
        <v>476</v>
      </c>
      <c r="Z432" s="106">
        <v>152</v>
      </c>
      <c r="AA432" s="273" t="b">
        <f t="shared" si="13"/>
        <v>1</v>
      </c>
    </row>
    <row r="433" spans="1:27">
      <c r="A433" s="267" t="s">
        <v>3271</v>
      </c>
      <c r="B433" s="267" t="s">
        <v>3388</v>
      </c>
      <c r="C433" s="267" t="s">
        <v>3389</v>
      </c>
      <c r="D433" s="267" t="s">
        <v>4247</v>
      </c>
      <c r="E433" s="267" t="s">
        <v>3275</v>
      </c>
      <c r="F433" s="267" t="s">
        <v>3276</v>
      </c>
      <c r="G433" s="267" t="s">
        <v>3275</v>
      </c>
      <c r="H433" s="267" t="s">
        <v>3277</v>
      </c>
      <c r="I433" s="267" t="s">
        <v>4248</v>
      </c>
      <c r="J433" s="267" t="s">
        <v>4249</v>
      </c>
      <c r="K433" s="268">
        <v>84189.94</v>
      </c>
      <c r="L433" s="268">
        <v>84189.94</v>
      </c>
      <c r="M433" s="269">
        <v>0</v>
      </c>
      <c r="N433" s="268">
        <v>0</v>
      </c>
      <c r="O433" s="268">
        <v>0</v>
      </c>
      <c r="P433" s="269">
        <v>0</v>
      </c>
      <c r="Q433" s="270">
        <v>0</v>
      </c>
      <c r="R433" s="270">
        <v>0</v>
      </c>
      <c r="S433" s="270">
        <v>0</v>
      </c>
      <c r="T433" s="268">
        <v>84189.94</v>
      </c>
      <c r="U433" s="268">
        <v>84189.94</v>
      </c>
      <c r="V433" s="269">
        <v>0</v>
      </c>
      <c r="W433" s="269" cm="1">
        <f t="array" ref="W433">IF(Z433=756,V433*INDEX('09.30.22 ERC'!$I$676:$I$679,MATCH($A$1,'09.30.22 ERC'!$D$676:$D$679,0),),V433)</f>
        <v>0</v>
      </c>
      <c r="X433" s="271">
        <f t="shared" si="12"/>
        <v>141702</v>
      </c>
      <c r="Y433" s="106" t="s">
        <v>476</v>
      </c>
      <c r="Z433" s="106">
        <v>756</v>
      </c>
      <c r="AA433" s="273" t="b">
        <f t="shared" si="13"/>
        <v>1</v>
      </c>
    </row>
    <row r="434" spans="1:27">
      <c r="A434" s="267" t="s">
        <v>3271</v>
      </c>
      <c r="B434" s="267" t="s">
        <v>3388</v>
      </c>
      <c r="C434" s="267" t="s">
        <v>3392</v>
      </c>
      <c r="D434" s="267" t="s">
        <v>4247</v>
      </c>
      <c r="E434" s="267" t="s">
        <v>3275</v>
      </c>
      <c r="F434" s="267" t="s">
        <v>3276</v>
      </c>
      <c r="G434" s="267" t="s">
        <v>3275</v>
      </c>
      <c r="H434" s="267" t="s">
        <v>3277</v>
      </c>
      <c r="I434" s="267" t="s">
        <v>4250</v>
      </c>
      <c r="J434" s="267" t="s">
        <v>4251</v>
      </c>
      <c r="K434" s="268">
        <v>125919.59</v>
      </c>
      <c r="L434" s="268">
        <v>50080.34</v>
      </c>
      <c r="M434" s="269">
        <v>75839.25</v>
      </c>
      <c r="N434" s="268">
        <v>0</v>
      </c>
      <c r="O434" s="268">
        <v>0</v>
      </c>
      <c r="P434" s="269">
        <v>0</v>
      </c>
      <c r="Q434" s="270">
        <v>824.76000000000931</v>
      </c>
      <c r="R434" s="270">
        <v>68308.150000000009</v>
      </c>
      <c r="S434" s="270">
        <v>-67483.39</v>
      </c>
      <c r="T434" s="268">
        <v>126744.35</v>
      </c>
      <c r="U434" s="268">
        <v>118388.49</v>
      </c>
      <c r="V434" s="269">
        <v>8355.86</v>
      </c>
      <c r="W434" s="269" cm="1">
        <f t="array" ref="W434">IF(Z434=756,V434*INDEX('09.30.22 ERC'!$I$676:$I$679,MATCH($A$1,'09.30.22 ERC'!$D$676:$D$679,0),),V434)</f>
        <v>8355.86</v>
      </c>
      <c r="X434" s="271">
        <f t="shared" si="12"/>
        <v>141702</v>
      </c>
      <c r="Y434" s="106" t="s">
        <v>476</v>
      </c>
      <c r="Z434" s="106">
        <v>756</v>
      </c>
      <c r="AA434" s="273" t="b">
        <f t="shared" si="13"/>
        <v>1</v>
      </c>
    </row>
    <row r="435" spans="1:27">
      <c r="A435" s="267" t="s">
        <v>3271</v>
      </c>
      <c r="B435" s="267" t="s">
        <v>3395</v>
      </c>
      <c r="C435" s="267" t="s">
        <v>3392</v>
      </c>
      <c r="D435" s="267" t="s">
        <v>4247</v>
      </c>
      <c r="E435" s="267" t="s">
        <v>3275</v>
      </c>
      <c r="F435" s="267" t="s">
        <v>3276</v>
      </c>
      <c r="G435" s="267" t="s">
        <v>3275</v>
      </c>
      <c r="H435" s="267" t="s">
        <v>3277</v>
      </c>
      <c r="I435" s="267" t="s">
        <v>4252</v>
      </c>
      <c r="J435" s="267" t="s">
        <v>4253</v>
      </c>
      <c r="K435" s="268">
        <v>0</v>
      </c>
      <c r="L435" s="268">
        <v>0</v>
      </c>
      <c r="M435" s="269">
        <v>0</v>
      </c>
      <c r="N435" s="268">
        <v>11996.58</v>
      </c>
      <c r="O435" s="268">
        <v>880.55</v>
      </c>
      <c r="P435" s="269">
        <v>11116.03</v>
      </c>
      <c r="Q435" s="270">
        <v>69389.77</v>
      </c>
      <c r="R435" s="270">
        <v>880.55</v>
      </c>
      <c r="S435" s="270">
        <v>68509.22</v>
      </c>
      <c r="T435" s="268">
        <v>69389.77</v>
      </c>
      <c r="U435" s="268">
        <v>880.55</v>
      </c>
      <c r="V435" s="269">
        <v>68509.22</v>
      </c>
      <c r="W435" s="269" cm="1">
        <f t="array" ref="W435">IF(Z435=756,V435*INDEX('09.30.22 ERC'!$I$676:$I$679,MATCH($A$1,'09.30.22 ERC'!$D$676:$D$679,0),),V435)</f>
        <v>68509.22</v>
      </c>
      <c r="X435" s="271">
        <f t="shared" si="12"/>
        <v>141702</v>
      </c>
      <c r="Y435" s="106" t="s">
        <v>476</v>
      </c>
      <c r="Z435" s="106">
        <v>756</v>
      </c>
      <c r="AA435" s="273" t="b">
        <f t="shared" si="13"/>
        <v>1</v>
      </c>
    </row>
    <row r="436" spans="1:27">
      <c r="A436" s="267" t="s">
        <v>3271</v>
      </c>
      <c r="B436" s="267" t="s">
        <v>3272</v>
      </c>
      <c r="C436" s="267" t="s">
        <v>3273</v>
      </c>
      <c r="D436" s="267" t="s">
        <v>4247</v>
      </c>
      <c r="E436" s="267" t="s">
        <v>3275</v>
      </c>
      <c r="F436" s="267" t="s">
        <v>3276</v>
      </c>
      <c r="G436" s="267" t="s">
        <v>3275</v>
      </c>
      <c r="H436" s="267" t="s">
        <v>3277</v>
      </c>
      <c r="I436" s="267" t="s">
        <v>4254</v>
      </c>
      <c r="J436" s="267" t="s">
        <v>4255</v>
      </c>
      <c r="K436" s="268">
        <v>118465.97</v>
      </c>
      <c r="L436" s="268">
        <v>100215.11</v>
      </c>
      <c r="M436" s="269">
        <v>18250.86</v>
      </c>
      <c r="N436" s="268">
        <v>4304.03</v>
      </c>
      <c r="O436" s="268">
        <v>1927.74</v>
      </c>
      <c r="P436" s="269">
        <v>2376.29</v>
      </c>
      <c r="Q436" s="270">
        <v>47289.929999999993</v>
      </c>
      <c r="R436" s="270">
        <v>30186.259999999995</v>
      </c>
      <c r="S436" s="270">
        <v>17103.669999999998</v>
      </c>
      <c r="T436" s="268">
        <v>165755.9</v>
      </c>
      <c r="U436" s="268">
        <v>130401.37</v>
      </c>
      <c r="V436" s="269">
        <v>35354.53</v>
      </c>
      <c r="W436" s="269" cm="1">
        <f t="array" ref="W436">IF(Z436=756,V436*INDEX('09.30.22 ERC'!$I$676:$I$679,MATCH($A$1,'09.30.22 ERC'!$D$676:$D$679,0),),V436)</f>
        <v>35354.53</v>
      </c>
      <c r="X436" s="271">
        <f t="shared" si="12"/>
        <v>141702</v>
      </c>
      <c r="Y436" s="106" t="s">
        <v>476</v>
      </c>
      <c r="Z436" s="106">
        <v>150</v>
      </c>
      <c r="AA436" s="273" t="b">
        <f t="shared" si="13"/>
        <v>1</v>
      </c>
    </row>
    <row r="437" spans="1:27">
      <c r="A437" s="267" t="s">
        <v>3271</v>
      </c>
      <c r="B437" s="267" t="s">
        <v>3280</v>
      </c>
      <c r="C437" s="267" t="s">
        <v>3281</v>
      </c>
      <c r="D437" s="267" t="s">
        <v>4247</v>
      </c>
      <c r="E437" s="267" t="s">
        <v>3275</v>
      </c>
      <c r="F437" s="267" t="s">
        <v>3276</v>
      </c>
      <c r="G437" s="267" t="s">
        <v>3275</v>
      </c>
      <c r="H437" s="267" t="s">
        <v>3277</v>
      </c>
      <c r="I437" s="267" t="s">
        <v>4256</v>
      </c>
      <c r="J437" s="267" t="s">
        <v>4257</v>
      </c>
      <c r="K437" s="268">
        <v>78396.27</v>
      </c>
      <c r="L437" s="268">
        <v>78573.289999999994</v>
      </c>
      <c r="M437" s="269">
        <v>-177.01999999998952</v>
      </c>
      <c r="N437" s="268">
        <v>261.08999999999997</v>
      </c>
      <c r="O437" s="268">
        <v>56.21</v>
      </c>
      <c r="P437" s="269">
        <v>204.87999999999997</v>
      </c>
      <c r="Q437" s="270">
        <v>2787.8199999999924</v>
      </c>
      <c r="R437" s="270">
        <v>50249.14</v>
      </c>
      <c r="S437" s="270">
        <v>-47461.320000000007</v>
      </c>
      <c r="T437" s="268">
        <v>81184.09</v>
      </c>
      <c r="U437" s="268">
        <v>128822.43</v>
      </c>
      <c r="V437" s="269">
        <v>-47638.34</v>
      </c>
      <c r="W437" s="269" cm="1">
        <f t="array" ref="W437">IF(Z437=756,V437*INDEX('09.30.22 ERC'!$I$676:$I$679,MATCH($A$1,'09.30.22 ERC'!$D$676:$D$679,0),),V437)</f>
        <v>-47638.34</v>
      </c>
      <c r="X437" s="271">
        <f t="shared" si="12"/>
        <v>141702</v>
      </c>
      <c r="Y437" s="106" t="s">
        <v>476</v>
      </c>
      <c r="Z437" s="106">
        <v>150</v>
      </c>
      <c r="AA437" s="273" t="b">
        <f t="shared" si="13"/>
        <v>1</v>
      </c>
    </row>
    <row r="438" spans="1:27">
      <c r="A438" s="267" t="s">
        <v>3271</v>
      </c>
      <c r="B438" s="267" t="s">
        <v>3284</v>
      </c>
      <c r="C438" s="267" t="s">
        <v>3273</v>
      </c>
      <c r="D438" s="267" t="s">
        <v>4247</v>
      </c>
      <c r="E438" s="267" t="s">
        <v>3275</v>
      </c>
      <c r="F438" s="267" t="s">
        <v>3276</v>
      </c>
      <c r="G438" s="267" t="s">
        <v>3275</v>
      </c>
      <c r="H438" s="267" t="s">
        <v>3277</v>
      </c>
      <c r="I438" s="267" t="s">
        <v>4258</v>
      </c>
      <c r="J438" s="267" t="s">
        <v>4259</v>
      </c>
      <c r="K438" s="268">
        <v>22656.95</v>
      </c>
      <c r="L438" s="268">
        <v>22656.95</v>
      </c>
      <c r="M438" s="269">
        <v>0</v>
      </c>
      <c r="N438" s="268">
        <v>0</v>
      </c>
      <c r="O438" s="268">
        <v>0</v>
      </c>
      <c r="P438" s="269">
        <v>0</v>
      </c>
      <c r="Q438" s="270">
        <v>3390.8600000000006</v>
      </c>
      <c r="R438" s="270">
        <v>3390.8099999999977</v>
      </c>
      <c r="S438" s="270">
        <v>5.0000000002910383E-2</v>
      </c>
      <c r="T438" s="268">
        <v>26047.81</v>
      </c>
      <c r="U438" s="268">
        <v>26047.759999999998</v>
      </c>
      <c r="V438" s="269">
        <v>5.0000000002910383E-2</v>
      </c>
      <c r="W438" s="269" cm="1">
        <f t="array" ref="W438">IF(Z438=756,V438*INDEX('09.30.22 ERC'!$I$676:$I$679,MATCH($A$1,'09.30.22 ERC'!$D$676:$D$679,0),),V438)</f>
        <v>5.0000000002910383E-2</v>
      </c>
      <c r="X438" s="271">
        <f t="shared" si="12"/>
        <v>141702</v>
      </c>
      <c r="Y438" s="106" t="s">
        <v>476</v>
      </c>
      <c r="Z438" s="106">
        <v>151</v>
      </c>
      <c r="AA438" s="273" t="b">
        <f t="shared" si="13"/>
        <v>1</v>
      </c>
    </row>
    <row r="439" spans="1:27">
      <c r="A439" s="267" t="s">
        <v>3271</v>
      </c>
      <c r="B439" s="267" t="s">
        <v>3287</v>
      </c>
      <c r="C439" s="267" t="s">
        <v>3281</v>
      </c>
      <c r="D439" s="267" t="s">
        <v>4247</v>
      </c>
      <c r="E439" s="267" t="s">
        <v>3275</v>
      </c>
      <c r="F439" s="267" t="s">
        <v>3276</v>
      </c>
      <c r="G439" s="267" t="s">
        <v>3275</v>
      </c>
      <c r="H439" s="267" t="s">
        <v>3277</v>
      </c>
      <c r="I439" s="267" t="s">
        <v>4260</v>
      </c>
      <c r="J439" s="267" t="s">
        <v>4261</v>
      </c>
      <c r="K439" s="268">
        <v>40471.120000000003</v>
      </c>
      <c r="L439" s="268">
        <v>51313.22</v>
      </c>
      <c r="M439" s="269">
        <v>-10842.099999999999</v>
      </c>
      <c r="N439" s="268">
        <v>149.88</v>
      </c>
      <c r="O439" s="268">
        <v>149.88</v>
      </c>
      <c r="P439" s="269">
        <v>0</v>
      </c>
      <c r="Q439" s="270">
        <v>378.97999999999593</v>
      </c>
      <c r="R439" s="270">
        <v>892.5199999999968</v>
      </c>
      <c r="S439" s="270">
        <v>-513.54000000000087</v>
      </c>
      <c r="T439" s="268">
        <v>40850.1</v>
      </c>
      <c r="U439" s="268">
        <v>52205.74</v>
      </c>
      <c r="V439" s="269">
        <v>-11355.64</v>
      </c>
      <c r="W439" s="269" cm="1">
        <f t="array" ref="W439">IF(Z439=756,V439*INDEX('09.30.22 ERC'!$I$676:$I$679,MATCH($A$1,'09.30.22 ERC'!$D$676:$D$679,0),),V439)</f>
        <v>-11355.64</v>
      </c>
      <c r="X439" s="271">
        <f t="shared" si="12"/>
        <v>141702</v>
      </c>
      <c r="Y439" s="106" t="s">
        <v>476</v>
      </c>
      <c r="Z439" s="106">
        <v>151</v>
      </c>
      <c r="AA439" s="273" t="b">
        <f t="shared" si="13"/>
        <v>1</v>
      </c>
    </row>
    <row r="440" spans="1:27">
      <c r="A440" s="267" t="s">
        <v>3271</v>
      </c>
      <c r="B440" s="267" t="s">
        <v>3294</v>
      </c>
      <c r="C440" s="267" t="s">
        <v>3273</v>
      </c>
      <c r="D440" s="267" t="s">
        <v>4247</v>
      </c>
      <c r="E440" s="267" t="s">
        <v>3275</v>
      </c>
      <c r="F440" s="267" t="s">
        <v>3276</v>
      </c>
      <c r="G440" s="267" t="s">
        <v>3275</v>
      </c>
      <c r="H440" s="267" t="s">
        <v>3277</v>
      </c>
      <c r="I440" s="267" t="s">
        <v>4262</v>
      </c>
      <c r="J440" s="267" t="s">
        <v>4263</v>
      </c>
      <c r="K440" s="268">
        <v>119058.85</v>
      </c>
      <c r="L440" s="268">
        <v>20350.27</v>
      </c>
      <c r="M440" s="269">
        <v>98708.58</v>
      </c>
      <c r="N440" s="268">
        <v>2703.73</v>
      </c>
      <c r="O440" s="268">
        <v>2629.22</v>
      </c>
      <c r="P440" s="269">
        <v>74.510000000000218</v>
      </c>
      <c r="Q440" s="270">
        <v>7761.0999999999913</v>
      </c>
      <c r="R440" s="270">
        <v>6128.369999999999</v>
      </c>
      <c r="S440" s="270">
        <v>1632.7299999999923</v>
      </c>
      <c r="T440" s="268">
        <v>126819.95</v>
      </c>
      <c r="U440" s="268">
        <v>26478.639999999999</v>
      </c>
      <c r="V440" s="269">
        <v>100341.31</v>
      </c>
      <c r="W440" s="269" cm="1">
        <f t="array" ref="W440">IF(Z440=756,V440*INDEX('09.30.22 ERC'!$I$676:$I$679,MATCH($A$1,'09.30.22 ERC'!$D$676:$D$679,0),),V440)</f>
        <v>100341.31</v>
      </c>
      <c r="X440" s="271">
        <f t="shared" si="12"/>
        <v>141702</v>
      </c>
      <c r="Y440" s="106" t="s">
        <v>476</v>
      </c>
      <c r="Z440" s="106">
        <v>152</v>
      </c>
      <c r="AA440" s="273" t="b">
        <f t="shared" si="13"/>
        <v>1</v>
      </c>
    </row>
    <row r="441" spans="1:27">
      <c r="A441" s="267" t="s">
        <v>3271</v>
      </c>
      <c r="B441" s="267" t="s">
        <v>3294</v>
      </c>
      <c r="C441" s="267" t="s">
        <v>3402</v>
      </c>
      <c r="D441" s="267" t="s">
        <v>4247</v>
      </c>
      <c r="E441" s="267" t="s">
        <v>3275</v>
      </c>
      <c r="F441" s="267" t="s">
        <v>3276</v>
      </c>
      <c r="G441" s="267" t="s">
        <v>3275</v>
      </c>
      <c r="H441" s="267" t="s">
        <v>3277</v>
      </c>
      <c r="I441" s="267" t="s">
        <v>4264</v>
      </c>
      <c r="J441" s="267" t="s">
        <v>4265</v>
      </c>
      <c r="K441" s="268">
        <v>29557.53</v>
      </c>
      <c r="L441" s="268">
        <v>29557.53</v>
      </c>
      <c r="M441" s="269">
        <v>0</v>
      </c>
      <c r="N441" s="268">
        <v>0</v>
      </c>
      <c r="O441" s="268">
        <v>0</v>
      </c>
      <c r="P441" s="269">
        <v>0</v>
      </c>
      <c r="Q441" s="270">
        <v>0</v>
      </c>
      <c r="R441" s="270">
        <v>0</v>
      </c>
      <c r="S441" s="270">
        <v>0</v>
      </c>
      <c r="T441" s="268">
        <v>29557.53</v>
      </c>
      <c r="U441" s="268">
        <v>29557.53</v>
      </c>
      <c r="V441" s="269">
        <v>0</v>
      </c>
      <c r="W441" s="269" cm="1">
        <f t="array" ref="W441">IF(Z441=756,V441*INDEX('09.30.22 ERC'!$I$676:$I$679,MATCH($A$1,'09.30.22 ERC'!$D$676:$D$679,0),),V441)</f>
        <v>0</v>
      </c>
      <c r="X441" s="271">
        <f t="shared" si="12"/>
        <v>141702</v>
      </c>
      <c r="Y441" s="106" t="s">
        <v>476</v>
      </c>
      <c r="Z441" s="106">
        <v>152</v>
      </c>
      <c r="AA441" s="273" t="b">
        <f t="shared" si="13"/>
        <v>1</v>
      </c>
    </row>
    <row r="442" spans="1:27">
      <c r="A442" s="267" t="s">
        <v>3271</v>
      </c>
      <c r="B442" s="267" t="s">
        <v>3300</v>
      </c>
      <c r="C442" s="267" t="s">
        <v>3405</v>
      </c>
      <c r="D442" s="267" t="s">
        <v>4247</v>
      </c>
      <c r="E442" s="267" t="s">
        <v>3275</v>
      </c>
      <c r="F442" s="267" t="s">
        <v>3276</v>
      </c>
      <c r="G442" s="267" t="s">
        <v>3275</v>
      </c>
      <c r="H442" s="267" t="s">
        <v>3277</v>
      </c>
      <c r="I442" s="267" t="s">
        <v>4266</v>
      </c>
      <c r="J442" s="267" t="s">
        <v>4267</v>
      </c>
      <c r="K442" s="268">
        <v>100601.82</v>
      </c>
      <c r="L442" s="268">
        <v>100601.82</v>
      </c>
      <c r="M442" s="269">
        <v>0</v>
      </c>
      <c r="N442" s="268">
        <v>0</v>
      </c>
      <c r="O442" s="268">
        <v>0</v>
      </c>
      <c r="P442" s="269">
        <v>0</v>
      </c>
      <c r="Q442" s="270">
        <v>0</v>
      </c>
      <c r="R442" s="270">
        <v>0</v>
      </c>
      <c r="S442" s="270">
        <v>0</v>
      </c>
      <c r="T442" s="268">
        <v>100601.82</v>
      </c>
      <c r="U442" s="268">
        <v>100601.82</v>
      </c>
      <c r="V442" s="269">
        <v>0</v>
      </c>
      <c r="W442" s="269" cm="1">
        <f t="array" ref="W442">IF(Z442=756,V442*INDEX('09.30.22 ERC'!$I$676:$I$679,MATCH($A$1,'09.30.22 ERC'!$D$676:$D$679,0),),V442)</f>
        <v>0</v>
      </c>
      <c r="X442" s="271">
        <f t="shared" si="12"/>
        <v>141702</v>
      </c>
      <c r="Y442" s="106" t="s">
        <v>476</v>
      </c>
      <c r="Z442" s="106">
        <v>150</v>
      </c>
      <c r="AA442" s="273" t="b">
        <f t="shared" si="13"/>
        <v>1</v>
      </c>
    </row>
    <row r="443" spans="1:27">
      <c r="A443" s="267" t="s">
        <v>3271</v>
      </c>
      <c r="B443" s="267" t="s">
        <v>3300</v>
      </c>
      <c r="C443" s="267" t="s">
        <v>3301</v>
      </c>
      <c r="D443" s="267" t="s">
        <v>4247</v>
      </c>
      <c r="E443" s="267" t="s">
        <v>3275</v>
      </c>
      <c r="F443" s="267" t="s">
        <v>3276</v>
      </c>
      <c r="G443" s="267" t="s">
        <v>3275</v>
      </c>
      <c r="H443" s="267" t="s">
        <v>3277</v>
      </c>
      <c r="I443" s="267" t="s">
        <v>4268</v>
      </c>
      <c r="J443" s="267" t="s">
        <v>4269</v>
      </c>
      <c r="K443" s="268">
        <v>453430.74</v>
      </c>
      <c r="L443" s="268">
        <v>0</v>
      </c>
      <c r="M443" s="269">
        <v>453430.74</v>
      </c>
      <c r="N443" s="268">
        <v>0</v>
      </c>
      <c r="O443" s="268">
        <v>0</v>
      </c>
      <c r="P443" s="269">
        <v>0</v>
      </c>
      <c r="Q443" s="270">
        <v>0</v>
      </c>
      <c r="R443" s="270">
        <v>0</v>
      </c>
      <c r="S443" s="270">
        <v>0</v>
      </c>
      <c r="T443" s="268">
        <v>453430.74</v>
      </c>
      <c r="U443" s="268">
        <v>0</v>
      </c>
      <c r="V443" s="269">
        <v>453430.74</v>
      </c>
      <c r="W443" s="269" cm="1">
        <f t="array" ref="W443">IF(Z443=756,V443*INDEX('09.30.22 ERC'!$I$676:$I$679,MATCH($A$1,'09.30.22 ERC'!$D$676:$D$679,0),),V443)</f>
        <v>453430.74</v>
      </c>
      <c r="X443" s="271">
        <f t="shared" si="12"/>
        <v>141702</v>
      </c>
      <c r="Y443" s="106" t="s">
        <v>476</v>
      </c>
      <c r="Z443" s="106">
        <v>150</v>
      </c>
      <c r="AA443" s="273" t="b">
        <f t="shared" si="13"/>
        <v>1</v>
      </c>
    </row>
    <row r="444" spans="1:27">
      <c r="A444" s="267" t="s">
        <v>3271</v>
      </c>
      <c r="B444" s="267" t="s">
        <v>3304</v>
      </c>
      <c r="C444" s="267" t="s">
        <v>3405</v>
      </c>
      <c r="D444" s="267" t="s">
        <v>4247</v>
      </c>
      <c r="E444" s="267" t="s">
        <v>3275</v>
      </c>
      <c r="F444" s="267" t="s">
        <v>3276</v>
      </c>
      <c r="G444" s="267" t="s">
        <v>3275</v>
      </c>
      <c r="H444" s="267" t="s">
        <v>3277</v>
      </c>
      <c r="I444" s="267" t="s">
        <v>4270</v>
      </c>
      <c r="J444" s="267" t="s">
        <v>4271</v>
      </c>
      <c r="K444" s="268">
        <v>6424.13</v>
      </c>
      <c r="L444" s="268">
        <v>6424.13</v>
      </c>
      <c r="M444" s="269">
        <v>0</v>
      </c>
      <c r="N444" s="268">
        <v>0</v>
      </c>
      <c r="O444" s="268">
        <v>0</v>
      </c>
      <c r="P444" s="269">
        <v>0</v>
      </c>
      <c r="Q444" s="270">
        <v>0</v>
      </c>
      <c r="R444" s="270">
        <v>0</v>
      </c>
      <c r="S444" s="270">
        <v>0</v>
      </c>
      <c r="T444" s="268">
        <v>6424.13</v>
      </c>
      <c r="U444" s="268">
        <v>6424.13</v>
      </c>
      <c r="V444" s="269">
        <v>0</v>
      </c>
      <c r="W444" s="269" cm="1">
        <f t="array" ref="W444">IF(Z444=756,V444*INDEX('09.30.22 ERC'!$I$676:$I$679,MATCH($A$1,'09.30.22 ERC'!$D$676:$D$679,0),),V444)</f>
        <v>0</v>
      </c>
      <c r="X444" s="271">
        <f t="shared" si="12"/>
        <v>141702</v>
      </c>
      <c r="Y444" s="106" t="s">
        <v>476</v>
      </c>
      <c r="Z444" s="106">
        <v>151</v>
      </c>
      <c r="AA444" s="273" t="b">
        <f t="shared" si="13"/>
        <v>1</v>
      </c>
    </row>
    <row r="445" spans="1:27">
      <c r="A445" s="267" t="s">
        <v>3271</v>
      </c>
      <c r="B445" s="267" t="s">
        <v>3304</v>
      </c>
      <c r="C445" s="267" t="s">
        <v>3301</v>
      </c>
      <c r="D445" s="267" t="s">
        <v>4247</v>
      </c>
      <c r="E445" s="267" t="s">
        <v>3275</v>
      </c>
      <c r="F445" s="267" t="s">
        <v>3276</v>
      </c>
      <c r="G445" s="267" t="s">
        <v>3275</v>
      </c>
      <c r="H445" s="267" t="s">
        <v>3277</v>
      </c>
      <c r="I445" s="267" t="s">
        <v>4272</v>
      </c>
      <c r="J445" s="267" t="s">
        <v>4273</v>
      </c>
      <c r="K445" s="268">
        <v>94152.639999999999</v>
      </c>
      <c r="L445" s="268">
        <v>3500</v>
      </c>
      <c r="M445" s="269">
        <v>90652.64</v>
      </c>
      <c r="N445" s="268">
        <v>0</v>
      </c>
      <c r="O445" s="268">
        <v>0</v>
      </c>
      <c r="P445" s="269">
        <v>0</v>
      </c>
      <c r="Q445" s="270">
        <v>0</v>
      </c>
      <c r="R445" s="270">
        <v>0</v>
      </c>
      <c r="S445" s="270">
        <v>0</v>
      </c>
      <c r="T445" s="268">
        <v>94152.639999999999</v>
      </c>
      <c r="U445" s="268">
        <v>3500</v>
      </c>
      <c r="V445" s="269">
        <v>90652.64</v>
      </c>
      <c r="W445" s="269" cm="1">
        <f t="array" ref="W445">IF(Z445=756,V445*INDEX('09.30.22 ERC'!$I$676:$I$679,MATCH($A$1,'09.30.22 ERC'!$D$676:$D$679,0),),V445)</f>
        <v>90652.64</v>
      </c>
      <c r="X445" s="271">
        <f t="shared" si="12"/>
        <v>141702</v>
      </c>
      <c r="Y445" s="106" t="s">
        <v>476</v>
      </c>
      <c r="Z445" s="106">
        <v>151</v>
      </c>
      <c r="AA445" s="273" t="b">
        <f t="shared" si="13"/>
        <v>1</v>
      </c>
    </row>
    <row r="446" spans="1:27">
      <c r="A446" s="267" t="s">
        <v>3271</v>
      </c>
      <c r="B446" s="267" t="s">
        <v>3388</v>
      </c>
      <c r="C446" s="267" t="s">
        <v>3392</v>
      </c>
      <c r="D446" s="267" t="s">
        <v>4274</v>
      </c>
      <c r="E446" s="267" t="s">
        <v>3275</v>
      </c>
      <c r="F446" s="267" t="s">
        <v>3276</v>
      </c>
      <c r="G446" s="267" t="s">
        <v>3275</v>
      </c>
      <c r="H446" s="267" t="s">
        <v>3277</v>
      </c>
      <c r="I446" s="267" t="s">
        <v>4275</v>
      </c>
      <c r="J446" s="267" t="s">
        <v>4276</v>
      </c>
      <c r="K446" s="268">
        <v>17322.7</v>
      </c>
      <c r="L446" s="268">
        <v>0</v>
      </c>
      <c r="M446" s="269">
        <v>17322.7</v>
      </c>
      <c r="N446" s="268">
        <v>0</v>
      </c>
      <c r="O446" s="268">
        <v>0</v>
      </c>
      <c r="P446" s="269">
        <v>0</v>
      </c>
      <c r="Q446" s="270">
        <v>0</v>
      </c>
      <c r="R446" s="270">
        <v>17322.7</v>
      </c>
      <c r="S446" s="270">
        <v>-17322.7</v>
      </c>
      <c r="T446" s="268">
        <v>17322.7</v>
      </c>
      <c r="U446" s="268">
        <v>17322.7</v>
      </c>
      <c r="V446" s="269">
        <v>0</v>
      </c>
      <c r="W446" s="269" cm="1">
        <f t="array" ref="W446">IF(Z446=756,V446*INDEX('09.30.22 ERC'!$I$676:$I$679,MATCH($A$1,'09.30.22 ERC'!$D$676:$D$679,0),),V446)</f>
        <v>0</v>
      </c>
      <c r="X446" s="271">
        <f t="shared" si="12"/>
        <v>141703</v>
      </c>
      <c r="Y446" s="106" t="s">
        <v>476</v>
      </c>
      <c r="Z446" s="106">
        <v>756</v>
      </c>
      <c r="AA446" s="273" t="b">
        <f t="shared" si="13"/>
        <v>1</v>
      </c>
    </row>
    <row r="447" spans="1:27">
      <c r="A447" s="267" t="s">
        <v>3271</v>
      </c>
      <c r="B447" s="267" t="s">
        <v>3395</v>
      </c>
      <c r="C447" s="267" t="s">
        <v>3392</v>
      </c>
      <c r="D447" s="267" t="s">
        <v>4274</v>
      </c>
      <c r="E447" s="267" t="s">
        <v>3275</v>
      </c>
      <c r="F447" s="267" t="s">
        <v>3276</v>
      </c>
      <c r="G447" s="267" t="s">
        <v>3275</v>
      </c>
      <c r="H447" s="267" t="s">
        <v>3277</v>
      </c>
      <c r="I447" s="267" t="s">
        <v>4277</v>
      </c>
      <c r="J447" s="267" t="s">
        <v>4278</v>
      </c>
      <c r="K447" s="268">
        <v>0</v>
      </c>
      <c r="L447" s="268">
        <v>0</v>
      </c>
      <c r="M447" s="269">
        <v>0</v>
      </c>
      <c r="N447" s="268">
        <v>2745.78</v>
      </c>
      <c r="O447" s="268">
        <v>0</v>
      </c>
      <c r="P447" s="269">
        <v>2745.78</v>
      </c>
      <c r="Q447" s="270">
        <v>9604.23</v>
      </c>
      <c r="R447" s="270">
        <v>1080.1300000000001</v>
      </c>
      <c r="S447" s="270">
        <v>8524.0999999999985</v>
      </c>
      <c r="T447" s="268">
        <v>9604.23</v>
      </c>
      <c r="U447" s="268">
        <v>1080.1300000000001</v>
      </c>
      <c r="V447" s="269">
        <v>8524.0999999999985</v>
      </c>
      <c r="W447" s="269" cm="1">
        <f t="array" ref="W447">IF(Z447=756,V447*INDEX('09.30.22 ERC'!$I$676:$I$679,MATCH($A$1,'09.30.22 ERC'!$D$676:$D$679,0),),V447)</f>
        <v>8524.0999999999985</v>
      </c>
      <c r="X447" s="271">
        <f t="shared" si="12"/>
        <v>141703</v>
      </c>
      <c r="Y447" s="106" t="s">
        <v>476</v>
      </c>
      <c r="Z447" s="106">
        <v>756</v>
      </c>
      <c r="AA447" s="273" t="b">
        <f t="shared" si="13"/>
        <v>1</v>
      </c>
    </row>
    <row r="448" spans="1:27">
      <c r="A448" s="267" t="s">
        <v>3271</v>
      </c>
      <c r="B448" s="267" t="s">
        <v>3272</v>
      </c>
      <c r="C448" s="267" t="s">
        <v>3273</v>
      </c>
      <c r="D448" s="267" t="s">
        <v>4274</v>
      </c>
      <c r="E448" s="267" t="s">
        <v>3275</v>
      </c>
      <c r="F448" s="267" t="s">
        <v>3276</v>
      </c>
      <c r="G448" s="267" t="s">
        <v>3275</v>
      </c>
      <c r="H448" s="267" t="s">
        <v>3277</v>
      </c>
      <c r="I448" s="267" t="s">
        <v>4279</v>
      </c>
      <c r="J448" s="267" t="s">
        <v>4280</v>
      </c>
      <c r="K448" s="268">
        <v>152327.98000000001</v>
      </c>
      <c r="L448" s="268">
        <v>88105.89</v>
      </c>
      <c r="M448" s="269">
        <v>64222.090000000011</v>
      </c>
      <c r="N448" s="268">
        <v>266.32</v>
      </c>
      <c r="O448" s="268">
        <v>0</v>
      </c>
      <c r="P448" s="269">
        <v>266.32</v>
      </c>
      <c r="Q448" s="270">
        <v>117961.9</v>
      </c>
      <c r="R448" s="270">
        <v>65964.89</v>
      </c>
      <c r="S448" s="270">
        <v>51997.009999999995</v>
      </c>
      <c r="T448" s="268">
        <v>270289.88</v>
      </c>
      <c r="U448" s="268">
        <v>154070.78</v>
      </c>
      <c r="V448" s="269">
        <v>116219.1</v>
      </c>
      <c r="W448" s="269" cm="1">
        <f t="array" ref="W448">IF(Z448=756,V448*INDEX('09.30.22 ERC'!$I$676:$I$679,MATCH($A$1,'09.30.22 ERC'!$D$676:$D$679,0),),V448)</f>
        <v>116219.1</v>
      </c>
      <c r="X448" s="271">
        <f t="shared" si="12"/>
        <v>141703</v>
      </c>
      <c r="Y448" s="106" t="s">
        <v>476</v>
      </c>
      <c r="Z448" s="106">
        <v>150</v>
      </c>
      <c r="AA448" s="273" t="b">
        <f t="shared" si="13"/>
        <v>1</v>
      </c>
    </row>
    <row r="449" spans="1:27">
      <c r="A449" s="267" t="s">
        <v>3271</v>
      </c>
      <c r="B449" s="267" t="s">
        <v>3280</v>
      </c>
      <c r="C449" s="267" t="s">
        <v>3281</v>
      </c>
      <c r="D449" s="267" t="s">
        <v>4274</v>
      </c>
      <c r="E449" s="267" t="s">
        <v>3275</v>
      </c>
      <c r="F449" s="267" t="s">
        <v>3276</v>
      </c>
      <c r="G449" s="267" t="s">
        <v>3275</v>
      </c>
      <c r="H449" s="267" t="s">
        <v>3277</v>
      </c>
      <c r="I449" s="267" t="s">
        <v>4281</v>
      </c>
      <c r="J449" s="267" t="s">
        <v>4282</v>
      </c>
      <c r="K449" s="268">
        <v>182516.76</v>
      </c>
      <c r="L449" s="268">
        <v>127016.75</v>
      </c>
      <c r="M449" s="269">
        <v>55500.010000000009</v>
      </c>
      <c r="N449" s="268">
        <v>573.96</v>
      </c>
      <c r="O449" s="268">
        <v>0</v>
      </c>
      <c r="P449" s="269">
        <v>573.96</v>
      </c>
      <c r="Q449" s="270">
        <v>3545.9499999999825</v>
      </c>
      <c r="R449" s="270">
        <v>135650.64000000001</v>
      </c>
      <c r="S449" s="270">
        <v>-132104.69000000003</v>
      </c>
      <c r="T449" s="268">
        <v>186062.71</v>
      </c>
      <c r="U449" s="268">
        <v>262667.39</v>
      </c>
      <c r="V449" s="269">
        <v>-76604.680000000022</v>
      </c>
      <c r="W449" s="269" cm="1">
        <f t="array" ref="W449">IF(Z449=756,V449*INDEX('09.30.22 ERC'!$I$676:$I$679,MATCH($A$1,'09.30.22 ERC'!$D$676:$D$679,0),),V449)</f>
        <v>-76604.680000000022</v>
      </c>
      <c r="X449" s="271">
        <f t="shared" si="12"/>
        <v>141703</v>
      </c>
      <c r="Y449" s="106" t="s">
        <v>476</v>
      </c>
      <c r="Z449" s="106">
        <v>150</v>
      </c>
      <c r="AA449" s="273" t="b">
        <f t="shared" si="13"/>
        <v>1</v>
      </c>
    </row>
    <row r="450" spans="1:27">
      <c r="A450" s="267" t="s">
        <v>3271</v>
      </c>
      <c r="B450" s="267" t="s">
        <v>3287</v>
      </c>
      <c r="C450" s="267" t="s">
        <v>3281</v>
      </c>
      <c r="D450" s="267" t="s">
        <v>4274</v>
      </c>
      <c r="E450" s="267" t="s">
        <v>3275</v>
      </c>
      <c r="F450" s="267" t="s">
        <v>3276</v>
      </c>
      <c r="G450" s="267" t="s">
        <v>3275</v>
      </c>
      <c r="H450" s="267" t="s">
        <v>3277</v>
      </c>
      <c r="I450" s="267" t="s">
        <v>4283</v>
      </c>
      <c r="J450" s="267" t="s">
        <v>4284</v>
      </c>
      <c r="K450" s="268">
        <v>4517.1499999999996</v>
      </c>
      <c r="L450" s="268">
        <v>2973.01</v>
      </c>
      <c r="M450" s="269">
        <v>1544.1399999999994</v>
      </c>
      <c r="N450" s="268">
        <v>89.63</v>
      </c>
      <c r="O450" s="268">
        <v>0</v>
      </c>
      <c r="P450" s="269">
        <v>89.63</v>
      </c>
      <c r="Q450" s="270">
        <v>164.78000000000065</v>
      </c>
      <c r="R450" s="270">
        <v>1917.3099999999995</v>
      </c>
      <c r="S450" s="270">
        <v>-1752.5299999999988</v>
      </c>
      <c r="T450" s="268">
        <v>4681.93</v>
      </c>
      <c r="U450" s="268">
        <v>4890.32</v>
      </c>
      <c r="V450" s="269">
        <v>-208.38999999999942</v>
      </c>
      <c r="W450" s="269" cm="1">
        <f t="array" ref="W450">IF(Z450=756,V450*INDEX('09.30.22 ERC'!$I$676:$I$679,MATCH($A$1,'09.30.22 ERC'!$D$676:$D$679,0),),V450)</f>
        <v>-208.38999999999942</v>
      </c>
      <c r="X450" s="271">
        <f t="shared" si="12"/>
        <v>141703</v>
      </c>
      <c r="Y450" s="106" t="s">
        <v>476</v>
      </c>
      <c r="Z450" s="106">
        <v>151</v>
      </c>
      <c r="AA450" s="273" t="b">
        <f t="shared" si="13"/>
        <v>1</v>
      </c>
    </row>
    <row r="451" spans="1:27">
      <c r="A451" s="267" t="s">
        <v>3271</v>
      </c>
      <c r="B451" s="267" t="s">
        <v>3294</v>
      </c>
      <c r="C451" s="267" t="s">
        <v>3273</v>
      </c>
      <c r="D451" s="267" t="s">
        <v>4274</v>
      </c>
      <c r="E451" s="267" t="s">
        <v>3275</v>
      </c>
      <c r="F451" s="267" t="s">
        <v>3276</v>
      </c>
      <c r="G451" s="267" t="s">
        <v>3275</v>
      </c>
      <c r="H451" s="267" t="s">
        <v>3277</v>
      </c>
      <c r="I451" s="267" t="s">
        <v>4285</v>
      </c>
      <c r="J451" s="267" t="s">
        <v>4286</v>
      </c>
      <c r="K451" s="268">
        <v>39156.82</v>
      </c>
      <c r="L451" s="268">
        <v>10880.54</v>
      </c>
      <c r="M451" s="269">
        <v>28276.28</v>
      </c>
      <c r="N451" s="268">
        <v>414.74</v>
      </c>
      <c r="O451" s="268">
        <v>0</v>
      </c>
      <c r="P451" s="269">
        <v>414.74</v>
      </c>
      <c r="Q451" s="270">
        <v>2576.2200000000012</v>
      </c>
      <c r="R451" s="270">
        <v>410.16999999999825</v>
      </c>
      <c r="S451" s="270">
        <v>2166.0500000000029</v>
      </c>
      <c r="T451" s="268">
        <v>41733.040000000001</v>
      </c>
      <c r="U451" s="268">
        <v>11290.71</v>
      </c>
      <c r="V451" s="269">
        <v>30442.33</v>
      </c>
      <c r="W451" s="269" cm="1">
        <f t="array" ref="W451">IF(Z451=756,V451*INDEX('09.30.22 ERC'!$I$676:$I$679,MATCH($A$1,'09.30.22 ERC'!$D$676:$D$679,0),),V451)</f>
        <v>30442.33</v>
      </c>
      <c r="X451" s="271">
        <f t="shared" si="12"/>
        <v>141703</v>
      </c>
      <c r="Y451" s="106" t="s">
        <v>476</v>
      </c>
      <c r="Z451" s="106">
        <v>152</v>
      </c>
      <c r="AA451" s="273" t="b">
        <f t="shared" si="13"/>
        <v>1</v>
      </c>
    </row>
    <row r="452" spans="1:27">
      <c r="A452" s="267" t="s">
        <v>3271</v>
      </c>
      <c r="B452" s="267" t="s">
        <v>3300</v>
      </c>
      <c r="C452" s="267" t="s">
        <v>3301</v>
      </c>
      <c r="D452" s="267" t="s">
        <v>4274</v>
      </c>
      <c r="E452" s="267" t="s">
        <v>3275</v>
      </c>
      <c r="F452" s="267" t="s">
        <v>3276</v>
      </c>
      <c r="G452" s="267" t="s">
        <v>3275</v>
      </c>
      <c r="H452" s="267" t="s">
        <v>3277</v>
      </c>
      <c r="I452" s="267" t="s">
        <v>4287</v>
      </c>
      <c r="J452" s="267" t="s">
        <v>4288</v>
      </c>
      <c r="K452" s="268">
        <v>319403.03000000003</v>
      </c>
      <c r="L452" s="268">
        <v>0</v>
      </c>
      <c r="M452" s="269">
        <v>319403.03000000003</v>
      </c>
      <c r="N452" s="268">
        <v>0</v>
      </c>
      <c r="O452" s="268">
        <v>0</v>
      </c>
      <c r="P452" s="269">
        <v>0</v>
      </c>
      <c r="Q452" s="270">
        <v>0</v>
      </c>
      <c r="R452" s="270">
        <v>0</v>
      </c>
      <c r="S452" s="270">
        <v>0</v>
      </c>
      <c r="T452" s="268">
        <v>319403.03000000003</v>
      </c>
      <c r="U452" s="268">
        <v>0</v>
      </c>
      <c r="V452" s="269">
        <v>319403.03000000003</v>
      </c>
      <c r="W452" s="269" cm="1">
        <f t="array" ref="W452">IF(Z452=756,V452*INDEX('09.30.22 ERC'!$I$676:$I$679,MATCH($A$1,'09.30.22 ERC'!$D$676:$D$679,0),),V452)</f>
        <v>319403.03000000003</v>
      </c>
      <c r="X452" s="271">
        <f t="shared" si="12"/>
        <v>141703</v>
      </c>
      <c r="Y452" s="106" t="s">
        <v>476</v>
      </c>
      <c r="Z452" s="106">
        <v>150</v>
      </c>
      <c r="AA452" s="273" t="b">
        <f t="shared" si="13"/>
        <v>1</v>
      </c>
    </row>
    <row r="453" spans="1:27">
      <c r="A453" s="267" t="s">
        <v>3271</v>
      </c>
      <c r="B453" s="267" t="s">
        <v>3304</v>
      </c>
      <c r="C453" s="267" t="s">
        <v>3301</v>
      </c>
      <c r="D453" s="267" t="s">
        <v>4274</v>
      </c>
      <c r="E453" s="267" t="s">
        <v>3275</v>
      </c>
      <c r="F453" s="267" t="s">
        <v>3276</v>
      </c>
      <c r="G453" s="267" t="s">
        <v>3275</v>
      </c>
      <c r="H453" s="267" t="s">
        <v>3277</v>
      </c>
      <c r="I453" s="267" t="s">
        <v>4289</v>
      </c>
      <c r="J453" s="267" t="s">
        <v>4290</v>
      </c>
      <c r="K453" s="268">
        <v>30423.63</v>
      </c>
      <c r="L453" s="268">
        <v>0</v>
      </c>
      <c r="M453" s="269">
        <v>30423.63</v>
      </c>
      <c r="N453" s="268">
        <v>0</v>
      </c>
      <c r="O453" s="268">
        <v>0</v>
      </c>
      <c r="P453" s="269">
        <v>0</v>
      </c>
      <c r="Q453" s="270">
        <v>0</v>
      </c>
      <c r="R453" s="270">
        <v>0</v>
      </c>
      <c r="S453" s="270">
        <v>0</v>
      </c>
      <c r="T453" s="268">
        <v>30423.63</v>
      </c>
      <c r="U453" s="268">
        <v>0</v>
      </c>
      <c r="V453" s="269">
        <v>30423.63</v>
      </c>
      <c r="W453" s="269" cm="1">
        <f t="array" ref="W453">IF(Z453=756,V453*INDEX('09.30.22 ERC'!$I$676:$I$679,MATCH($A$1,'09.30.22 ERC'!$D$676:$D$679,0),),V453)</f>
        <v>30423.63</v>
      </c>
      <c r="X453" s="271">
        <f t="shared" ref="X453:X516" si="14">+_xlfn.NUMBERVALUE(D453)</f>
        <v>141703</v>
      </c>
      <c r="Y453" s="106" t="s">
        <v>476</v>
      </c>
      <c r="Z453" s="106">
        <v>151</v>
      </c>
      <c r="AA453" s="273" t="b">
        <f t="shared" si="13"/>
        <v>1</v>
      </c>
    </row>
    <row r="454" spans="1:27">
      <c r="A454" s="267" t="s">
        <v>3271</v>
      </c>
      <c r="B454" s="267" t="s">
        <v>3388</v>
      </c>
      <c r="C454" s="267" t="s">
        <v>3392</v>
      </c>
      <c r="D454" s="267" t="s">
        <v>4291</v>
      </c>
      <c r="E454" s="267" t="s">
        <v>3275</v>
      </c>
      <c r="F454" s="267" t="s">
        <v>3276</v>
      </c>
      <c r="G454" s="267" t="s">
        <v>3275</v>
      </c>
      <c r="H454" s="267" t="s">
        <v>3277</v>
      </c>
      <c r="I454" s="267" t="s">
        <v>4292</v>
      </c>
      <c r="J454" s="267" t="s">
        <v>4293</v>
      </c>
      <c r="K454" s="268">
        <v>121803.44</v>
      </c>
      <c r="L454" s="268">
        <v>8986.9599999999991</v>
      </c>
      <c r="M454" s="269">
        <v>112816.48000000001</v>
      </c>
      <c r="N454" s="268">
        <v>0</v>
      </c>
      <c r="O454" s="268">
        <v>0</v>
      </c>
      <c r="P454" s="269">
        <v>0</v>
      </c>
      <c r="Q454" s="270">
        <v>0</v>
      </c>
      <c r="R454" s="270">
        <v>0</v>
      </c>
      <c r="S454" s="270">
        <v>0</v>
      </c>
      <c r="T454" s="268">
        <v>121803.44</v>
      </c>
      <c r="U454" s="268">
        <v>8986.9599999999991</v>
      </c>
      <c r="V454" s="269">
        <v>112816.48000000001</v>
      </c>
      <c r="W454" s="269" cm="1">
        <f t="array" ref="W454">IF(Z454=756,V454*INDEX('09.30.22 ERC'!$I$676:$I$679,MATCH($A$1,'09.30.22 ERC'!$D$676:$D$679,0),),V454)</f>
        <v>112816.48000000001</v>
      </c>
      <c r="X454" s="271">
        <f t="shared" si="14"/>
        <v>141704</v>
      </c>
      <c r="Y454" s="106" t="s">
        <v>476</v>
      </c>
      <c r="Z454" s="106">
        <v>756</v>
      </c>
      <c r="AA454" s="273" t="b">
        <f t="shared" ref="AA454:AA517" si="15">IF($A$1=756,TRUE,IF($A$1=Z454,TRUE,FALSE))</f>
        <v>1</v>
      </c>
    </row>
    <row r="455" spans="1:27">
      <c r="A455" s="267" t="s">
        <v>3271</v>
      </c>
      <c r="B455" s="267" t="s">
        <v>3272</v>
      </c>
      <c r="C455" s="267" t="s">
        <v>3273</v>
      </c>
      <c r="D455" s="267" t="s">
        <v>4291</v>
      </c>
      <c r="E455" s="267" t="s">
        <v>3275</v>
      </c>
      <c r="F455" s="267" t="s">
        <v>3276</v>
      </c>
      <c r="G455" s="267" t="s">
        <v>3275</v>
      </c>
      <c r="H455" s="267" t="s">
        <v>3277</v>
      </c>
      <c r="I455" s="267" t="s">
        <v>4294</v>
      </c>
      <c r="J455" s="267" t="s">
        <v>4295</v>
      </c>
      <c r="K455" s="268">
        <v>513337.63</v>
      </c>
      <c r="L455" s="268">
        <v>422430.63</v>
      </c>
      <c r="M455" s="269">
        <v>90907</v>
      </c>
      <c r="N455" s="268">
        <v>0</v>
      </c>
      <c r="O455" s="268">
        <v>0</v>
      </c>
      <c r="P455" s="269">
        <v>0</v>
      </c>
      <c r="Q455" s="270">
        <v>45001.609999999986</v>
      </c>
      <c r="R455" s="270">
        <v>64565.909999999974</v>
      </c>
      <c r="S455" s="270">
        <v>-19564.299999999988</v>
      </c>
      <c r="T455" s="268">
        <v>558339.24</v>
      </c>
      <c r="U455" s="268">
        <v>486996.54</v>
      </c>
      <c r="V455" s="269">
        <v>71342.700000000012</v>
      </c>
      <c r="W455" s="269" cm="1">
        <f t="array" ref="W455">IF(Z455=756,V455*INDEX('09.30.22 ERC'!$I$676:$I$679,MATCH($A$1,'09.30.22 ERC'!$D$676:$D$679,0),),V455)</f>
        <v>71342.700000000012</v>
      </c>
      <c r="X455" s="271">
        <f t="shared" si="14"/>
        <v>141704</v>
      </c>
      <c r="Y455" s="106" t="s">
        <v>476</v>
      </c>
      <c r="Z455" s="106">
        <v>150</v>
      </c>
      <c r="AA455" s="273" t="b">
        <f t="shared" si="15"/>
        <v>1</v>
      </c>
    </row>
    <row r="456" spans="1:27">
      <c r="A456" s="267" t="s">
        <v>3271</v>
      </c>
      <c r="B456" s="267" t="s">
        <v>3280</v>
      </c>
      <c r="C456" s="267" t="s">
        <v>3281</v>
      </c>
      <c r="D456" s="267" t="s">
        <v>4291</v>
      </c>
      <c r="E456" s="267" t="s">
        <v>3275</v>
      </c>
      <c r="F456" s="267" t="s">
        <v>3276</v>
      </c>
      <c r="G456" s="267" t="s">
        <v>3275</v>
      </c>
      <c r="H456" s="267" t="s">
        <v>3277</v>
      </c>
      <c r="I456" s="267" t="s">
        <v>4296</v>
      </c>
      <c r="J456" s="267" t="s">
        <v>4297</v>
      </c>
      <c r="K456" s="268">
        <v>1963723.74</v>
      </c>
      <c r="L456" s="268">
        <v>1866738.97</v>
      </c>
      <c r="M456" s="269">
        <v>96984.770000000019</v>
      </c>
      <c r="N456" s="268">
        <v>4897.5</v>
      </c>
      <c r="O456" s="268">
        <v>0</v>
      </c>
      <c r="P456" s="269">
        <v>4897.5</v>
      </c>
      <c r="Q456" s="270">
        <v>120398.41999999993</v>
      </c>
      <c r="R456" s="270">
        <v>1540590.9600000002</v>
      </c>
      <c r="S456" s="270">
        <v>-1420192.5400000003</v>
      </c>
      <c r="T456" s="268">
        <v>2084122.16</v>
      </c>
      <c r="U456" s="268">
        <v>3407329.93</v>
      </c>
      <c r="V456" s="269">
        <v>-1323207.7700000003</v>
      </c>
      <c r="W456" s="269" cm="1">
        <f t="array" ref="W456">IF(Z456=756,V456*INDEX('09.30.22 ERC'!$I$676:$I$679,MATCH($A$1,'09.30.22 ERC'!$D$676:$D$679,0),),V456)</f>
        <v>-1323207.7700000003</v>
      </c>
      <c r="X456" s="271">
        <f t="shared" si="14"/>
        <v>141704</v>
      </c>
      <c r="Y456" s="106" t="s">
        <v>476</v>
      </c>
      <c r="Z456" s="106">
        <v>150</v>
      </c>
      <c r="AA456" s="273" t="b">
        <f t="shared" si="15"/>
        <v>1</v>
      </c>
    </row>
    <row r="457" spans="1:27">
      <c r="A457" s="267" t="s">
        <v>3271</v>
      </c>
      <c r="B457" s="267" t="s">
        <v>3287</v>
      </c>
      <c r="C457" s="267" t="s">
        <v>3281</v>
      </c>
      <c r="D457" s="267" t="s">
        <v>4291</v>
      </c>
      <c r="E457" s="267" t="s">
        <v>3275</v>
      </c>
      <c r="F457" s="267" t="s">
        <v>3276</v>
      </c>
      <c r="G457" s="267" t="s">
        <v>3275</v>
      </c>
      <c r="H457" s="267" t="s">
        <v>3277</v>
      </c>
      <c r="I457" s="267" t="s">
        <v>4298</v>
      </c>
      <c r="J457" s="267" t="s">
        <v>4299</v>
      </c>
      <c r="K457" s="268">
        <v>220358.49</v>
      </c>
      <c r="L457" s="268">
        <v>235628.87</v>
      </c>
      <c r="M457" s="269">
        <v>-15270.380000000005</v>
      </c>
      <c r="N457" s="268">
        <v>2123.75</v>
      </c>
      <c r="O457" s="268">
        <v>0</v>
      </c>
      <c r="P457" s="269">
        <v>2123.75</v>
      </c>
      <c r="Q457" s="270">
        <v>2123.75</v>
      </c>
      <c r="R457" s="270">
        <v>4019.7399999999907</v>
      </c>
      <c r="S457" s="270">
        <v>-1895.9899999999907</v>
      </c>
      <c r="T457" s="268">
        <v>222482.24</v>
      </c>
      <c r="U457" s="268">
        <v>239648.61</v>
      </c>
      <c r="V457" s="269">
        <v>-17166.369999999995</v>
      </c>
      <c r="W457" s="269" cm="1">
        <f t="array" ref="W457">IF(Z457=756,V457*INDEX('09.30.22 ERC'!$I$676:$I$679,MATCH($A$1,'09.30.22 ERC'!$D$676:$D$679,0),),V457)</f>
        <v>-17166.369999999995</v>
      </c>
      <c r="X457" s="271">
        <f t="shared" si="14"/>
        <v>141704</v>
      </c>
      <c r="Y457" s="106" t="s">
        <v>476</v>
      </c>
      <c r="Z457" s="106">
        <v>151</v>
      </c>
      <c r="AA457" s="273" t="b">
        <f t="shared" si="15"/>
        <v>1</v>
      </c>
    </row>
    <row r="458" spans="1:27">
      <c r="A458" s="267" t="s">
        <v>3271</v>
      </c>
      <c r="B458" s="267" t="s">
        <v>3294</v>
      </c>
      <c r="C458" s="267" t="s">
        <v>3273</v>
      </c>
      <c r="D458" s="267" t="s">
        <v>4291</v>
      </c>
      <c r="E458" s="267" t="s">
        <v>3275</v>
      </c>
      <c r="F458" s="267" t="s">
        <v>3276</v>
      </c>
      <c r="G458" s="267" t="s">
        <v>3275</v>
      </c>
      <c r="H458" s="267" t="s">
        <v>3277</v>
      </c>
      <c r="I458" s="267" t="s">
        <v>4300</v>
      </c>
      <c r="J458" s="267" t="s">
        <v>4301</v>
      </c>
      <c r="K458" s="268">
        <v>173040.43</v>
      </c>
      <c r="L458" s="268">
        <v>79784.539999999994</v>
      </c>
      <c r="M458" s="269">
        <v>93255.89</v>
      </c>
      <c r="N458" s="268">
        <v>0</v>
      </c>
      <c r="O458" s="268">
        <v>0</v>
      </c>
      <c r="P458" s="269">
        <v>0</v>
      </c>
      <c r="Q458" s="270">
        <v>53681.149999999994</v>
      </c>
      <c r="R458" s="270">
        <v>1058.070000000007</v>
      </c>
      <c r="S458" s="270">
        <v>52623.079999999987</v>
      </c>
      <c r="T458" s="268">
        <v>226721.58</v>
      </c>
      <c r="U458" s="268">
        <v>80842.61</v>
      </c>
      <c r="V458" s="269">
        <v>145878.96999999997</v>
      </c>
      <c r="W458" s="269" cm="1">
        <f t="array" ref="W458">IF(Z458=756,V458*INDEX('09.30.22 ERC'!$I$676:$I$679,MATCH($A$1,'09.30.22 ERC'!$D$676:$D$679,0),),V458)</f>
        <v>145878.96999999997</v>
      </c>
      <c r="X458" s="271">
        <f t="shared" si="14"/>
        <v>141704</v>
      </c>
      <c r="Y458" s="106" t="s">
        <v>476</v>
      </c>
      <c r="Z458" s="106">
        <v>152</v>
      </c>
      <c r="AA458" s="273" t="b">
        <f t="shared" si="15"/>
        <v>1</v>
      </c>
    </row>
    <row r="459" spans="1:27">
      <c r="A459" s="267" t="s">
        <v>3271</v>
      </c>
      <c r="B459" s="267" t="s">
        <v>3300</v>
      </c>
      <c r="C459" s="267" t="s">
        <v>3301</v>
      </c>
      <c r="D459" s="267" t="s">
        <v>4291</v>
      </c>
      <c r="E459" s="267" t="s">
        <v>3275</v>
      </c>
      <c r="F459" s="267" t="s">
        <v>3276</v>
      </c>
      <c r="G459" s="267" t="s">
        <v>3275</v>
      </c>
      <c r="H459" s="267" t="s">
        <v>3277</v>
      </c>
      <c r="I459" s="267" t="s">
        <v>4302</v>
      </c>
      <c r="J459" s="267" t="s">
        <v>4303</v>
      </c>
      <c r="K459" s="268">
        <v>2900750.74</v>
      </c>
      <c r="L459" s="268">
        <v>120640.44</v>
      </c>
      <c r="M459" s="269">
        <v>2780110.3000000003</v>
      </c>
      <c r="N459" s="268">
        <v>0</v>
      </c>
      <c r="O459" s="268">
        <v>0</v>
      </c>
      <c r="P459" s="269">
        <v>0</v>
      </c>
      <c r="Q459" s="270">
        <v>0</v>
      </c>
      <c r="R459" s="270">
        <v>0</v>
      </c>
      <c r="S459" s="270">
        <v>0</v>
      </c>
      <c r="T459" s="268">
        <v>2900750.74</v>
      </c>
      <c r="U459" s="268">
        <v>120640.44</v>
      </c>
      <c r="V459" s="269">
        <v>2780110.3000000003</v>
      </c>
      <c r="W459" s="269" cm="1">
        <f t="array" ref="W459">IF(Z459=756,V459*INDEX('09.30.22 ERC'!$I$676:$I$679,MATCH($A$1,'09.30.22 ERC'!$D$676:$D$679,0),),V459)</f>
        <v>2780110.3000000003</v>
      </c>
      <c r="X459" s="271">
        <f t="shared" si="14"/>
        <v>141704</v>
      </c>
      <c r="Y459" s="106" t="s">
        <v>476</v>
      </c>
      <c r="Z459" s="106">
        <v>150</v>
      </c>
      <c r="AA459" s="273" t="b">
        <f t="shared" si="15"/>
        <v>1</v>
      </c>
    </row>
    <row r="460" spans="1:27">
      <c r="A460" s="267" t="s">
        <v>3271</v>
      </c>
      <c r="B460" s="267" t="s">
        <v>3304</v>
      </c>
      <c r="C460" s="267" t="s">
        <v>3301</v>
      </c>
      <c r="D460" s="267" t="s">
        <v>4291</v>
      </c>
      <c r="E460" s="267" t="s">
        <v>3275</v>
      </c>
      <c r="F460" s="267" t="s">
        <v>3276</v>
      </c>
      <c r="G460" s="267" t="s">
        <v>3275</v>
      </c>
      <c r="H460" s="267" t="s">
        <v>3277</v>
      </c>
      <c r="I460" s="267" t="s">
        <v>4304</v>
      </c>
      <c r="J460" s="267" t="s">
        <v>4305</v>
      </c>
      <c r="K460" s="268">
        <v>1587838.95</v>
      </c>
      <c r="L460" s="268">
        <v>0</v>
      </c>
      <c r="M460" s="269">
        <v>1587838.95</v>
      </c>
      <c r="N460" s="268">
        <v>0</v>
      </c>
      <c r="O460" s="268">
        <v>0</v>
      </c>
      <c r="P460" s="269">
        <v>0</v>
      </c>
      <c r="Q460" s="270">
        <v>0</v>
      </c>
      <c r="R460" s="270">
        <v>0</v>
      </c>
      <c r="S460" s="270">
        <v>0</v>
      </c>
      <c r="T460" s="268">
        <v>1587838.95</v>
      </c>
      <c r="U460" s="268">
        <v>0</v>
      </c>
      <c r="V460" s="269">
        <v>1587838.95</v>
      </c>
      <c r="W460" s="269" cm="1">
        <f t="array" ref="W460">IF(Z460=756,V460*INDEX('09.30.22 ERC'!$I$676:$I$679,MATCH($A$1,'09.30.22 ERC'!$D$676:$D$679,0),),V460)</f>
        <v>1587838.95</v>
      </c>
      <c r="X460" s="271">
        <f t="shared" si="14"/>
        <v>141704</v>
      </c>
      <c r="Y460" s="106" t="s">
        <v>476</v>
      </c>
      <c r="Z460" s="106">
        <v>151</v>
      </c>
      <c r="AA460" s="273" t="b">
        <f t="shared" si="15"/>
        <v>1</v>
      </c>
    </row>
    <row r="461" spans="1:27">
      <c r="A461" s="267" t="s">
        <v>3271</v>
      </c>
      <c r="B461" s="267" t="s">
        <v>3388</v>
      </c>
      <c r="C461" s="267" t="s">
        <v>3392</v>
      </c>
      <c r="D461" s="267" t="s">
        <v>4306</v>
      </c>
      <c r="E461" s="267" t="s">
        <v>3275</v>
      </c>
      <c r="F461" s="267" t="s">
        <v>3276</v>
      </c>
      <c r="G461" s="267" t="s">
        <v>3275</v>
      </c>
      <c r="H461" s="267" t="s">
        <v>3277</v>
      </c>
      <c r="I461" s="267" t="s">
        <v>4307</v>
      </c>
      <c r="J461" s="267" t="s">
        <v>4308</v>
      </c>
      <c r="K461" s="268">
        <v>38620</v>
      </c>
      <c r="L461" s="268">
        <v>19310</v>
      </c>
      <c r="M461" s="269">
        <v>19310</v>
      </c>
      <c r="N461" s="268">
        <v>0</v>
      </c>
      <c r="O461" s="268">
        <v>0</v>
      </c>
      <c r="P461" s="269">
        <v>0</v>
      </c>
      <c r="Q461" s="270">
        <v>0</v>
      </c>
      <c r="R461" s="270">
        <v>0</v>
      </c>
      <c r="S461" s="270">
        <v>0</v>
      </c>
      <c r="T461" s="268">
        <v>38620</v>
      </c>
      <c r="U461" s="268">
        <v>19310</v>
      </c>
      <c r="V461" s="269">
        <v>19310</v>
      </c>
      <c r="W461" s="269" cm="1">
        <f t="array" ref="W461">IF(Z461=756,V461*INDEX('09.30.22 ERC'!$I$676:$I$679,MATCH($A$1,'09.30.22 ERC'!$D$676:$D$679,0),),V461)</f>
        <v>19310</v>
      </c>
      <c r="X461" s="271">
        <f t="shared" si="14"/>
        <v>141705</v>
      </c>
      <c r="Y461" s="106" t="s">
        <v>476</v>
      </c>
      <c r="Z461" s="106">
        <v>756</v>
      </c>
      <c r="AA461" s="273" t="b">
        <f t="shared" si="15"/>
        <v>1</v>
      </c>
    </row>
    <row r="462" spans="1:27">
      <c r="A462" s="267" t="s">
        <v>3271</v>
      </c>
      <c r="B462" s="267" t="s">
        <v>3395</v>
      </c>
      <c r="C462" s="267" t="s">
        <v>3392</v>
      </c>
      <c r="D462" s="267" t="s">
        <v>4306</v>
      </c>
      <c r="E462" s="267" t="s">
        <v>3275</v>
      </c>
      <c r="F462" s="267" t="s">
        <v>3276</v>
      </c>
      <c r="G462" s="267" t="s">
        <v>3275</v>
      </c>
      <c r="H462" s="267" t="s">
        <v>3277</v>
      </c>
      <c r="I462" s="267" t="s">
        <v>4309</v>
      </c>
      <c r="J462" s="267" t="s">
        <v>4310</v>
      </c>
      <c r="K462" s="268">
        <v>0</v>
      </c>
      <c r="L462" s="268">
        <v>0</v>
      </c>
      <c r="M462" s="269">
        <v>0</v>
      </c>
      <c r="N462" s="268">
        <v>12065</v>
      </c>
      <c r="O462" s="268">
        <v>0</v>
      </c>
      <c r="P462" s="269">
        <v>12065</v>
      </c>
      <c r="Q462" s="270">
        <v>13408.61</v>
      </c>
      <c r="R462" s="270">
        <v>0</v>
      </c>
      <c r="S462" s="270">
        <v>13408.61</v>
      </c>
      <c r="T462" s="268">
        <v>13408.61</v>
      </c>
      <c r="U462" s="268">
        <v>0</v>
      </c>
      <c r="V462" s="269">
        <v>13408.61</v>
      </c>
      <c r="W462" s="269" cm="1">
        <f t="array" ref="W462">IF(Z462=756,V462*INDEX('09.30.22 ERC'!$I$676:$I$679,MATCH($A$1,'09.30.22 ERC'!$D$676:$D$679,0),),V462)</f>
        <v>13408.61</v>
      </c>
      <c r="X462" s="271">
        <f t="shared" si="14"/>
        <v>141705</v>
      </c>
      <c r="Y462" s="106" t="s">
        <v>476</v>
      </c>
      <c r="Z462" s="106">
        <v>756</v>
      </c>
      <c r="AA462" s="273" t="b">
        <f t="shared" si="15"/>
        <v>1</v>
      </c>
    </row>
    <row r="463" spans="1:27">
      <c r="A463" s="267" t="s">
        <v>3271</v>
      </c>
      <c r="B463" s="267" t="s">
        <v>3272</v>
      </c>
      <c r="C463" s="267" t="s">
        <v>3273</v>
      </c>
      <c r="D463" s="267" t="s">
        <v>4306</v>
      </c>
      <c r="E463" s="267" t="s">
        <v>3275</v>
      </c>
      <c r="F463" s="267" t="s">
        <v>3276</v>
      </c>
      <c r="G463" s="267" t="s">
        <v>3275</v>
      </c>
      <c r="H463" s="267" t="s">
        <v>3277</v>
      </c>
      <c r="I463" s="267" t="s">
        <v>4311</v>
      </c>
      <c r="J463" s="267" t="s">
        <v>4312</v>
      </c>
      <c r="K463" s="268">
        <v>982612.47</v>
      </c>
      <c r="L463" s="268">
        <v>384728.94</v>
      </c>
      <c r="M463" s="269">
        <v>597883.53</v>
      </c>
      <c r="N463" s="268">
        <v>378</v>
      </c>
      <c r="O463" s="268">
        <v>0</v>
      </c>
      <c r="P463" s="269">
        <v>378</v>
      </c>
      <c r="Q463" s="270">
        <v>43413.969999999972</v>
      </c>
      <c r="R463" s="270">
        <v>643640.30000000005</v>
      </c>
      <c r="S463" s="270">
        <v>-600226.33000000007</v>
      </c>
      <c r="T463" s="268">
        <v>1026026.44</v>
      </c>
      <c r="U463" s="268">
        <v>1028369.24</v>
      </c>
      <c r="V463" s="269">
        <v>-2342.8000000000466</v>
      </c>
      <c r="W463" s="269" cm="1">
        <f t="array" ref="W463">IF(Z463=756,V463*INDEX('09.30.22 ERC'!$I$676:$I$679,MATCH($A$1,'09.30.22 ERC'!$D$676:$D$679,0),),V463)</f>
        <v>-2342.8000000000466</v>
      </c>
      <c r="X463" s="271">
        <f t="shared" si="14"/>
        <v>141705</v>
      </c>
      <c r="Y463" s="106" t="s">
        <v>476</v>
      </c>
      <c r="Z463" s="106">
        <v>150</v>
      </c>
      <c r="AA463" s="273" t="b">
        <f t="shared" si="15"/>
        <v>1</v>
      </c>
    </row>
    <row r="464" spans="1:27">
      <c r="A464" s="267" t="s">
        <v>3271</v>
      </c>
      <c r="B464" s="267" t="s">
        <v>3280</v>
      </c>
      <c r="C464" s="267" t="s">
        <v>3281</v>
      </c>
      <c r="D464" s="267" t="s">
        <v>4306</v>
      </c>
      <c r="E464" s="267" t="s">
        <v>3275</v>
      </c>
      <c r="F464" s="267" t="s">
        <v>3276</v>
      </c>
      <c r="G464" s="267" t="s">
        <v>3275</v>
      </c>
      <c r="H464" s="267" t="s">
        <v>3277</v>
      </c>
      <c r="I464" s="267" t="s">
        <v>4313</v>
      </c>
      <c r="J464" s="267" t="s">
        <v>4314</v>
      </c>
      <c r="K464" s="268">
        <v>109961.95</v>
      </c>
      <c r="L464" s="268">
        <v>109961.95</v>
      </c>
      <c r="M464" s="269">
        <v>0</v>
      </c>
      <c r="N464" s="268">
        <v>0</v>
      </c>
      <c r="O464" s="268">
        <v>0</v>
      </c>
      <c r="P464" s="269">
        <v>0</v>
      </c>
      <c r="Q464" s="270">
        <v>41833.750000000015</v>
      </c>
      <c r="R464" s="270">
        <v>0</v>
      </c>
      <c r="S464" s="270">
        <v>41833.750000000015</v>
      </c>
      <c r="T464" s="268">
        <v>151795.70000000001</v>
      </c>
      <c r="U464" s="268">
        <v>109961.95</v>
      </c>
      <c r="V464" s="269">
        <v>41833.750000000015</v>
      </c>
      <c r="W464" s="269" cm="1">
        <f t="array" ref="W464">IF(Z464=756,V464*INDEX('09.30.22 ERC'!$I$676:$I$679,MATCH($A$1,'09.30.22 ERC'!$D$676:$D$679,0),),V464)</f>
        <v>41833.750000000015</v>
      </c>
      <c r="X464" s="271">
        <f t="shared" si="14"/>
        <v>141705</v>
      </c>
      <c r="Y464" s="106" t="s">
        <v>476</v>
      </c>
      <c r="Z464" s="106">
        <v>150</v>
      </c>
      <c r="AA464" s="273" t="b">
        <f t="shared" si="15"/>
        <v>1</v>
      </c>
    </row>
    <row r="465" spans="1:27">
      <c r="A465" s="267" t="s">
        <v>3271</v>
      </c>
      <c r="B465" s="267" t="s">
        <v>3287</v>
      </c>
      <c r="C465" s="267" t="s">
        <v>3281</v>
      </c>
      <c r="D465" s="267" t="s">
        <v>4306</v>
      </c>
      <c r="E465" s="267" t="s">
        <v>3275</v>
      </c>
      <c r="F465" s="267" t="s">
        <v>3276</v>
      </c>
      <c r="G465" s="267" t="s">
        <v>3275</v>
      </c>
      <c r="H465" s="267" t="s">
        <v>3277</v>
      </c>
      <c r="I465" s="267" t="s">
        <v>4315</v>
      </c>
      <c r="J465" s="267" t="s">
        <v>4316</v>
      </c>
      <c r="K465" s="268">
        <v>12392.97</v>
      </c>
      <c r="L465" s="268">
        <v>12017.34</v>
      </c>
      <c r="M465" s="269">
        <v>375.6299999999992</v>
      </c>
      <c r="N465" s="268">
        <v>0</v>
      </c>
      <c r="O465" s="268">
        <v>0</v>
      </c>
      <c r="P465" s="269">
        <v>0</v>
      </c>
      <c r="Q465" s="270">
        <v>11025.000000000002</v>
      </c>
      <c r="R465" s="270">
        <v>12392.970000000001</v>
      </c>
      <c r="S465" s="270">
        <v>-1367.9699999999993</v>
      </c>
      <c r="T465" s="268">
        <v>23417.97</v>
      </c>
      <c r="U465" s="268">
        <v>24410.31</v>
      </c>
      <c r="V465" s="269">
        <v>-992.34000000000015</v>
      </c>
      <c r="W465" s="269" cm="1">
        <f t="array" ref="W465">IF(Z465=756,V465*INDEX('09.30.22 ERC'!$I$676:$I$679,MATCH($A$1,'09.30.22 ERC'!$D$676:$D$679,0),),V465)</f>
        <v>-992.34000000000015</v>
      </c>
      <c r="X465" s="271">
        <f t="shared" si="14"/>
        <v>141705</v>
      </c>
      <c r="Y465" s="106" t="s">
        <v>476</v>
      </c>
      <c r="Z465" s="106">
        <v>151</v>
      </c>
      <c r="AA465" s="273" t="b">
        <f t="shared" si="15"/>
        <v>1</v>
      </c>
    </row>
    <row r="466" spans="1:27">
      <c r="A466" s="267" t="s">
        <v>3271</v>
      </c>
      <c r="B466" s="267" t="s">
        <v>3294</v>
      </c>
      <c r="C466" s="267" t="s">
        <v>3273</v>
      </c>
      <c r="D466" s="267" t="s">
        <v>4306</v>
      </c>
      <c r="E466" s="267" t="s">
        <v>3275</v>
      </c>
      <c r="F466" s="267" t="s">
        <v>3276</v>
      </c>
      <c r="G466" s="267" t="s">
        <v>3275</v>
      </c>
      <c r="H466" s="267" t="s">
        <v>3277</v>
      </c>
      <c r="I466" s="267" t="s">
        <v>4317</v>
      </c>
      <c r="J466" s="267" t="s">
        <v>4318</v>
      </c>
      <c r="K466" s="268">
        <v>550200.31000000006</v>
      </c>
      <c r="L466" s="268">
        <v>218156.48</v>
      </c>
      <c r="M466" s="269">
        <v>332043.83000000007</v>
      </c>
      <c r="N466" s="268">
        <v>0</v>
      </c>
      <c r="O466" s="268">
        <v>0</v>
      </c>
      <c r="P466" s="269">
        <v>0</v>
      </c>
      <c r="Q466" s="270">
        <v>0</v>
      </c>
      <c r="R466" s="270">
        <v>0</v>
      </c>
      <c r="S466" s="270">
        <v>0</v>
      </c>
      <c r="T466" s="268">
        <v>550200.31000000006</v>
      </c>
      <c r="U466" s="268">
        <v>218156.48</v>
      </c>
      <c r="V466" s="269">
        <v>332043.83000000007</v>
      </c>
      <c r="W466" s="269" cm="1">
        <f t="array" ref="W466">IF(Z466=756,V466*INDEX('09.30.22 ERC'!$I$676:$I$679,MATCH($A$1,'09.30.22 ERC'!$D$676:$D$679,0),),V466)</f>
        <v>332043.83000000007</v>
      </c>
      <c r="X466" s="271">
        <f t="shared" si="14"/>
        <v>141705</v>
      </c>
      <c r="Y466" s="106" t="s">
        <v>476</v>
      </c>
      <c r="Z466" s="106">
        <v>152</v>
      </c>
      <c r="AA466" s="273" t="b">
        <f t="shared" si="15"/>
        <v>1</v>
      </c>
    </row>
    <row r="467" spans="1:27">
      <c r="A467" s="267" t="s">
        <v>3271</v>
      </c>
      <c r="B467" s="267" t="s">
        <v>3300</v>
      </c>
      <c r="C467" s="267" t="s">
        <v>3301</v>
      </c>
      <c r="D467" s="267" t="s">
        <v>4306</v>
      </c>
      <c r="E467" s="267" t="s">
        <v>3275</v>
      </c>
      <c r="F467" s="267" t="s">
        <v>3276</v>
      </c>
      <c r="G467" s="267" t="s">
        <v>3275</v>
      </c>
      <c r="H467" s="267" t="s">
        <v>3277</v>
      </c>
      <c r="I467" s="267" t="s">
        <v>4319</v>
      </c>
      <c r="J467" s="267" t="s">
        <v>4320</v>
      </c>
      <c r="K467" s="268">
        <v>3179505.86</v>
      </c>
      <c r="L467" s="268">
        <v>9510</v>
      </c>
      <c r="M467" s="269">
        <v>3169995.86</v>
      </c>
      <c r="N467" s="268">
        <v>0</v>
      </c>
      <c r="O467" s="268">
        <v>0</v>
      </c>
      <c r="P467" s="269">
        <v>0</v>
      </c>
      <c r="Q467" s="270">
        <v>0</v>
      </c>
      <c r="R467" s="270">
        <v>0</v>
      </c>
      <c r="S467" s="270">
        <v>0</v>
      </c>
      <c r="T467" s="268">
        <v>3179505.86</v>
      </c>
      <c r="U467" s="268">
        <v>9510</v>
      </c>
      <c r="V467" s="269">
        <v>3169995.86</v>
      </c>
      <c r="W467" s="269" cm="1">
        <f t="array" ref="W467">IF(Z467=756,V467*INDEX('09.30.22 ERC'!$I$676:$I$679,MATCH($A$1,'09.30.22 ERC'!$D$676:$D$679,0),),V467)</f>
        <v>3169995.86</v>
      </c>
      <c r="X467" s="271">
        <f t="shared" si="14"/>
        <v>141705</v>
      </c>
      <c r="Y467" s="106" t="s">
        <v>476</v>
      </c>
      <c r="Z467" s="106">
        <v>150</v>
      </c>
      <c r="AA467" s="273" t="b">
        <f t="shared" si="15"/>
        <v>1</v>
      </c>
    </row>
    <row r="468" spans="1:27">
      <c r="A468" s="267" t="s">
        <v>3271</v>
      </c>
      <c r="B468" s="267" t="s">
        <v>3304</v>
      </c>
      <c r="C468" s="267" t="s">
        <v>3301</v>
      </c>
      <c r="D468" s="267" t="s">
        <v>4306</v>
      </c>
      <c r="E468" s="267" t="s">
        <v>3275</v>
      </c>
      <c r="F468" s="267" t="s">
        <v>3276</v>
      </c>
      <c r="G468" s="267" t="s">
        <v>3275</v>
      </c>
      <c r="H468" s="267" t="s">
        <v>3277</v>
      </c>
      <c r="I468" s="267" t="s">
        <v>4321</v>
      </c>
      <c r="J468" s="267" t="s">
        <v>4322</v>
      </c>
      <c r="K468" s="268">
        <v>135014.88</v>
      </c>
      <c r="L468" s="268">
        <v>0</v>
      </c>
      <c r="M468" s="269">
        <v>135014.88</v>
      </c>
      <c r="N468" s="268">
        <v>0</v>
      </c>
      <c r="O468" s="268">
        <v>0</v>
      </c>
      <c r="P468" s="269">
        <v>0</v>
      </c>
      <c r="Q468" s="270">
        <v>0</v>
      </c>
      <c r="R468" s="270">
        <v>0</v>
      </c>
      <c r="S468" s="270">
        <v>0</v>
      </c>
      <c r="T468" s="268">
        <v>135014.88</v>
      </c>
      <c r="U468" s="268">
        <v>0</v>
      </c>
      <c r="V468" s="269">
        <v>135014.88</v>
      </c>
      <c r="W468" s="269" cm="1">
        <f t="array" ref="W468">IF(Z468=756,V468*INDEX('09.30.22 ERC'!$I$676:$I$679,MATCH($A$1,'09.30.22 ERC'!$D$676:$D$679,0),),V468)</f>
        <v>135014.88</v>
      </c>
      <c r="X468" s="271">
        <f t="shared" si="14"/>
        <v>141705</v>
      </c>
      <c r="Y468" s="106" t="s">
        <v>476</v>
      </c>
      <c r="Z468" s="106">
        <v>151</v>
      </c>
      <c r="AA468" s="273" t="b">
        <f t="shared" si="15"/>
        <v>1</v>
      </c>
    </row>
    <row r="469" spans="1:27">
      <c r="A469" s="267" t="s">
        <v>3271</v>
      </c>
      <c r="B469" s="267" t="s">
        <v>3294</v>
      </c>
      <c r="C469" s="267" t="s">
        <v>3273</v>
      </c>
      <c r="D469" s="267" t="s">
        <v>4323</v>
      </c>
      <c r="E469" s="267" t="s">
        <v>3275</v>
      </c>
      <c r="F469" s="267" t="s">
        <v>3276</v>
      </c>
      <c r="G469" s="267" t="s">
        <v>3275</v>
      </c>
      <c r="H469" s="267" t="s">
        <v>3277</v>
      </c>
      <c r="I469" s="267" t="s">
        <v>4324</v>
      </c>
      <c r="J469" s="267" t="s">
        <v>4325</v>
      </c>
      <c r="K469" s="268">
        <v>259108.66</v>
      </c>
      <c r="L469" s="268">
        <v>0</v>
      </c>
      <c r="M469" s="269">
        <v>259108.66</v>
      </c>
      <c r="N469" s="268">
        <v>0</v>
      </c>
      <c r="O469" s="268">
        <v>0</v>
      </c>
      <c r="P469" s="269">
        <v>0</v>
      </c>
      <c r="Q469" s="270">
        <v>0</v>
      </c>
      <c r="R469" s="270">
        <v>0</v>
      </c>
      <c r="S469" s="270">
        <v>0</v>
      </c>
      <c r="T469" s="268">
        <v>259108.66</v>
      </c>
      <c r="U469" s="268">
        <v>0</v>
      </c>
      <c r="V469" s="269">
        <v>259108.66</v>
      </c>
      <c r="W469" s="269" cm="1">
        <f t="array" ref="W469">IF(Z469=756,V469*INDEX('09.30.22 ERC'!$I$676:$I$679,MATCH($A$1,'09.30.22 ERC'!$D$676:$D$679,0),),V469)</f>
        <v>259108.66</v>
      </c>
      <c r="X469" s="271">
        <f t="shared" si="14"/>
        <v>141706</v>
      </c>
      <c r="Y469" s="106" t="s">
        <v>476</v>
      </c>
      <c r="Z469" s="106">
        <v>152</v>
      </c>
      <c r="AA469" s="273" t="b">
        <f t="shared" si="15"/>
        <v>1</v>
      </c>
    </row>
    <row r="470" spans="1:27">
      <c r="A470" s="267" t="s">
        <v>3271</v>
      </c>
      <c r="B470" s="267" t="s">
        <v>3300</v>
      </c>
      <c r="C470" s="267" t="s">
        <v>3301</v>
      </c>
      <c r="D470" s="267" t="s">
        <v>4323</v>
      </c>
      <c r="E470" s="267" t="s">
        <v>3275</v>
      </c>
      <c r="F470" s="267" t="s">
        <v>3276</v>
      </c>
      <c r="G470" s="267" t="s">
        <v>3275</v>
      </c>
      <c r="H470" s="267" t="s">
        <v>3277</v>
      </c>
      <c r="I470" s="267" t="s">
        <v>4326</v>
      </c>
      <c r="J470" s="267" t="s">
        <v>4327</v>
      </c>
      <c r="K470" s="268">
        <v>1186688.0900000001</v>
      </c>
      <c r="L470" s="268">
        <v>0</v>
      </c>
      <c r="M470" s="269">
        <v>1186688.0900000001</v>
      </c>
      <c r="N470" s="268">
        <v>0</v>
      </c>
      <c r="O470" s="268">
        <v>0</v>
      </c>
      <c r="P470" s="269">
        <v>0</v>
      </c>
      <c r="Q470" s="270">
        <v>0</v>
      </c>
      <c r="R470" s="270">
        <v>0</v>
      </c>
      <c r="S470" s="270">
        <v>0</v>
      </c>
      <c r="T470" s="268">
        <v>1186688.0900000001</v>
      </c>
      <c r="U470" s="268">
        <v>0</v>
      </c>
      <c r="V470" s="269">
        <v>1186688.0900000001</v>
      </c>
      <c r="W470" s="269" cm="1">
        <f t="array" ref="W470">IF(Z470=756,V470*INDEX('09.30.22 ERC'!$I$676:$I$679,MATCH($A$1,'09.30.22 ERC'!$D$676:$D$679,0),),V470)</f>
        <v>1186688.0900000001</v>
      </c>
      <c r="X470" s="271">
        <f t="shared" si="14"/>
        <v>141706</v>
      </c>
      <c r="Y470" s="106" t="s">
        <v>476</v>
      </c>
      <c r="Z470" s="106">
        <v>150</v>
      </c>
      <c r="AA470" s="273" t="b">
        <f t="shared" si="15"/>
        <v>1</v>
      </c>
    </row>
    <row r="471" spans="1:27">
      <c r="A471" s="267" t="s">
        <v>3271</v>
      </c>
      <c r="B471" s="267" t="s">
        <v>3304</v>
      </c>
      <c r="C471" s="267" t="s">
        <v>3301</v>
      </c>
      <c r="D471" s="267" t="s">
        <v>4323</v>
      </c>
      <c r="E471" s="267" t="s">
        <v>3275</v>
      </c>
      <c r="F471" s="267" t="s">
        <v>3276</v>
      </c>
      <c r="G471" s="267" t="s">
        <v>3275</v>
      </c>
      <c r="H471" s="267" t="s">
        <v>3277</v>
      </c>
      <c r="I471" s="267" t="s">
        <v>4328</v>
      </c>
      <c r="J471" s="267" t="s">
        <v>4329</v>
      </c>
      <c r="K471" s="268">
        <v>46342.720000000001</v>
      </c>
      <c r="L471" s="268">
        <v>0</v>
      </c>
      <c r="M471" s="269">
        <v>46342.720000000001</v>
      </c>
      <c r="N471" s="268">
        <v>0</v>
      </c>
      <c r="O471" s="268">
        <v>0</v>
      </c>
      <c r="P471" s="269">
        <v>0</v>
      </c>
      <c r="Q471" s="270">
        <v>0</v>
      </c>
      <c r="R471" s="270">
        <v>0</v>
      </c>
      <c r="S471" s="270">
        <v>0</v>
      </c>
      <c r="T471" s="268">
        <v>46342.720000000001</v>
      </c>
      <c r="U471" s="268">
        <v>0</v>
      </c>
      <c r="V471" s="269">
        <v>46342.720000000001</v>
      </c>
      <c r="W471" s="269" cm="1">
        <f t="array" ref="W471">IF(Z471=756,V471*INDEX('09.30.22 ERC'!$I$676:$I$679,MATCH($A$1,'09.30.22 ERC'!$D$676:$D$679,0),),V471)</f>
        <v>46342.720000000001</v>
      </c>
      <c r="X471" s="271">
        <f t="shared" si="14"/>
        <v>141706</v>
      </c>
      <c r="Y471" s="106" t="s">
        <v>476</v>
      </c>
      <c r="Z471" s="106">
        <v>151</v>
      </c>
      <c r="AA471" s="273" t="b">
        <f t="shared" si="15"/>
        <v>1</v>
      </c>
    </row>
    <row r="472" spans="1:27">
      <c r="A472" s="267" t="s">
        <v>3271</v>
      </c>
      <c r="B472" s="267" t="s">
        <v>3388</v>
      </c>
      <c r="C472" s="267" t="s">
        <v>3392</v>
      </c>
      <c r="D472" s="267" t="s">
        <v>4330</v>
      </c>
      <c r="E472" s="267" t="s">
        <v>3275</v>
      </c>
      <c r="F472" s="267" t="s">
        <v>3276</v>
      </c>
      <c r="G472" s="267" t="s">
        <v>3275</v>
      </c>
      <c r="H472" s="267" t="s">
        <v>3277</v>
      </c>
      <c r="I472" s="267" t="s">
        <v>4331</v>
      </c>
      <c r="J472" s="267" t="s">
        <v>4332</v>
      </c>
      <c r="K472" s="268">
        <v>501176.37</v>
      </c>
      <c r="L472" s="268">
        <v>88496.36</v>
      </c>
      <c r="M472" s="269">
        <v>412680.01</v>
      </c>
      <c r="N472" s="268">
        <v>0</v>
      </c>
      <c r="O472" s="268">
        <v>0</v>
      </c>
      <c r="P472" s="269">
        <v>0</v>
      </c>
      <c r="Q472" s="270">
        <v>63002.959999999963</v>
      </c>
      <c r="R472" s="270">
        <v>475682.97</v>
      </c>
      <c r="S472" s="270">
        <v>-412680.01</v>
      </c>
      <c r="T472" s="268">
        <v>564179.32999999996</v>
      </c>
      <c r="U472" s="268">
        <v>564179.32999999996</v>
      </c>
      <c r="V472" s="269">
        <v>0</v>
      </c>
      <c r="W472" s="269" cm="1">
        <f t="array" ref="W472">IF(Z472=756,V472*INDEX('09.30.22 ERC'!$I$676:$I$679,MATCH($A$1,'09.30.22 ERC'!$D$676:$D$679,0),),V472)</f>
        <v>0</v>
      </c>
      <c r="X472" s="271">
        <f t="shared" si="14"/>
        <v>141707</v>
      </c>
      <c r="Y472" s="106" t="s">
        <v>476</v>
      </c>
      <c r="Z472" s="106">
        <v>756</v>
      </c>
      <c r="AA472" s="273" t="b">
        <f t="shared" si="15"/>
        <v>1</v>
      </c>
    </row>
    <row r="473" spans="1:27">
      <c r="A473" s="267" t="s">
        <v>3271</v>
      </c>
      <c r="B473" s="267" t="s">
        <v>3395</v>
      </c>
      <c r="C473" s="267" t="s">
        <v>3392</v>
      </c>
      <c r="D473" s="267" t="s">
        <v>4330</v>
      </c>
      <c r="E473" s="267" t="s">
        <v>3275</v>
      </c>
      <c r="F473" s="267" t="s">
        <v>3276</v>
      </c>
      <c r="G473" s="267" t="s">
        <v>3275</v>
      </c>
      <c r="H473" s="267" t="s">
        <v>3277</v>
      </c>
      <c r="I473" s="267" t="s">
        <v>4333</v>
      </c>
      <c r="J473" s="267" t="s">
        <v>4334</v>
      </c>
      <c r="K473" s="268">
        <v>0</v>
      </c>
      <c r="L473" s="268">
        <v>0</v>
      </c>
      <c r="M473" s="269">
        <v>0</v>
      </c>
      <c r="N473" s="268">
        <v>0</v>
      </c>
      <c r="O473" s="268">
        <v>0</v>
      </c>
      <c r="P473" s="269">
        <v>0</v>
      </c>
      <c r="Q473" s="270">
        <v>321402.88</v>
      </c>
      <c r="R473" s="270">
        <v>30.08</v>
      </c>
      <c r="S473" s="270">
        <v>321372.79999999999</v>
      </c>
      <c r="T473" s="268">
        <v>321402.88</v>
      </c>
      <c r="U473" s="268">
        <v>30.08</v>
      </c>
      <c r="V473" s="269">
        <v>321372.79999999999</v>
      </c>
      <c r="W473" s="269" cm="1">
        <f t="array" ref="W473">IF(Z473=756,V473*INDEX('09.30.22 ERC'!$I$676:$I$679,MATCH($A$1,'09.30.22 ERC'!$D$676:$D$679,0),),V473)</f>
        <v>321372.79999999999</v>
      </c>
      <c r="X473" s="271">
        <f t="shared" si="14"/>
        <v>141707</v>
      </c>
      <c r="Y473" s="106" t="s">
        <v>476</v>
      </c>
      <c r="Z473" s="106">
        <v>756</v>
      </c>
      <c r="AA473" s="273" t="b">
        <f t="shared" si="15"/>
        <v>1</v>
      </c>
    </row>
    <row r="474" spans="1:27">
      <c r="A474" s="267" t="s">
        <v>3271</v>
      </c>
      <c r="B474" s="267" t="s">
        <v>3272</v>
      </c>
      <c r="C474" s="267" t="s">
        <v>3273</v>
      </c>
      <c r="D474" s="267" t="s">
        <v>4330</v>
      </c>
      <c r="E474" s="267" t="s">
        <v>3275</v>
      </c>
      <c r="F474" s="267" t="s">
        <v>3276</v>
      </c>
      <c r="G474" s="267" t="s">
        <v>3275</v>
      </c>
      <c r="H474" s="267" t="s">
        <v>3277</v>
      </c>
      <c r="I474" s="267" t="s">
        <v>4335</v>
      </c>
      <c r="J474" s="267" t="s">
        <v>4336</v>
      </c>
      <c r="K474" s="268">
        <v>0</v>
      </c>
      <c r="L474" s="268">
        <v>0</v>
      </c>
      <c r="M474" s="269">
        <v>0</v>
      </c>
      <c r="N474" s="268">
        <v>0</v>
      </c>
      <c r="O474" s="268">
        <v>0</v>
      </c>
      <c r="P474" s="269">
        <v>0</v>
      </c>
      <c r="Q474" s="270">
        <v>32.6</v>
      </c>
      <c r="R474" s="270">
        <v>0</v>
      </c>
      <c r="S474" s="270">
        <v>32.6</v>
      </c>
      <c r="T474" s="268">
        <v>32.6</v>
      </c>
      <c r="U474" s="268">
        <v>0</v>
      </c>
      <c r="V474" s="269">
        <v>32.6</v>
      </c>
      <c r="W474" s="269" cm="1">
        <f t="array" ref="W474">IF(Z474=756,V474*INDEX('09.30.22 ERC'!$I$676:$I$679,MATCH($A$1,'09.30.22 ERC'!$D$676:$D$679,0),),V474)</f>
        <v>32.6</v>
      </c>
      <c r="X474" s="271">
        <f t="shared" si="14"/>
        <v>141707</v>
      </c>
      <c r="Y474" s="106" t="s">
        <v>476</v>
      </c>
      <c r="Z474" s="106">
        <v>150</v>
      </c>
      <c r="AA474" s="273" t="b">
        <f t="shared" si="15"/>
        <v>1</v>
      </c>
    </row>
    <row r="475" spans="1:27">
      <c r="A475" s="267" t="s">
        <v>3271</v>
      </c>
      <c r="B475" s="267" t="s">
        <v>3280</v>
      </c>
      <c r="C475" s="267" t="s">
        <v>3281</v>
      </c>
      <c r="D475" s="267" t="s">
        <v>4330</v>
      </c>
      <c r="E475" s="267" t="s">
        <v>3275</v>
      </c>
      <c r="F475" s="267" t="s">
        <v>3276</v>
      </c>
      <c r="G475" s="267" t="s">
        <v>3275</v>
      </c>
      <c r="H475" s="267" t="s">
        <v>3277</v>
      </c>
      <c r="I475" s="267" t="s">
        <v>4337</v>
      </c>
      <c r="J475" s="267" t="s">
        <v>4338</v>
      </c>
      <c r="K475" s="268">
        <v>6980.96</v>
      </c>
      <c r="L475" s="268">
        <v>0</v>
      </c>
      <c r="M475" s="269">
        <v>6980.96</v>
      </c>
      <c r="N475" s="268">
        <v>0</v>
      </c>
      <c r="O475" s="268">
        <v>0</v>
      </c>
      <c r="P475" s="269">
        <v>0</v>
      </c>
      <c r="Q475" s="270">
        <v>0</v>
      </c>
      <c r="R475" s="270">
        <v>6980.96</v>
      </c>
      <c r="S475" s="270">
        <v>-6980.96</v>
      </c>
      <c r="T475" s="268">
        <v>6980.96</v>
      </c>
      <c r="U475" s="268">
        <v>6980.96</v>
      </c>
      <c r="V475" s="269">
        <v>0</v>
      </c>
      <c r="W475" s="269" cm="1">
        <f t="array" ref="W475">IF(Z475=756,V475*INDEX('09.30.22 ERC'!$I$676:$I$679,MATCH($A$1,'09.30.22 ERC'!$D$676:$D$679,0),),V475)</f>
        <v>0</v>
      </c>
      <c r="X475" s="271">
        <f t="shared" si="14"/>
        <v>141707</v>
      </c>
      <c r="Y475" s="106" t="s">
        <v>476</v>
      </c>
      <c r="Z475" s="106">
        <v>150</v>
      </c>
      <c r="AA475" s="273" t="b">
        <f t="shared" si="15"/>
        <v>1</v>
      </c>
    </row>
    <row r="476" spans="1:27">
      <c r="A476" s="267" t="s">
        <v>3271</v>
      </c>
      <c r="B476" s="267" t="s">
        <v>3294</v>
      </c>
      <c r="C476" s="267" t="s">
        <v>3273</v>
      </c>
      <c r="D476" s="267" t="s">
        <v>4330</v>
      </c>
      <c r="E476" s="267" t="s">
        <v>3275</v>
      </c>
      <c r="F476" s="267" t="s">
        <v>3276</v>
      </c>
      <c r="G476" s="267" t="s">
        <v>3275</v>
      </c>
      <c r="H476" s="267" t="s">
        <v>3277</v>
      </c>
      <c r="I476" s="267" t="s">
        <v>4339</v>
      </c>
      <c r="J476" s="267" t="s">
        <v>4340</v>
      </c>
      <c r="K476" s="268">
        <v>29100</v>
      </c>
      <c r="L476" s="268">
        <v>0</v>
      </c>
      <c r="M476" s="269">
        <v>29100</v>
      </c>
      <c r="N476" s="268">
        <v>0</v>
      </c>
      <c r="O476" s="268">
        <v>0</v>
      </c>
      <c r="P476" s="269">
        <v>0</v>
      </c>
      <c r="Q476" s="270">
        <v>0</v>
      </c>
      <c r="R476" s="270">
        <v>0</v>
      </c>
      <c r="S476" s="270">
        <v>0</v>
      </c>
      <c r="T476" s="268">
        <v>29100</v>
      </c>
      <c r="U476" s="268">
        <v>0</v>
      </c>
      <c r="V476" s="269">
        <v>29100</v>
      </c>
      <c r="W476" s="269" cm="1">
        <f t="array" ref="W476">IF(Z476=756,V476*INDEX('09.30.22 ERC'!$I$676:$I$679,MATCH($A$1,'09.30.22 ERC'!$D$676:$D$679,0),),V476)</f>
        <v>29100</v>
      </c>
      <c r="X476" s="271">
        <f t="shared" si="14"/>
        <v>141707</v>
      </c>
      <c r="Y476" s="106" t="s">
        <v>476</v>
      </c>
      <c r="Z476" s="106">
        <v>152</v>
      </c>
      <c r="AA476" s="273" t="b">
        <f t="shared" si="15"/>
        <v>1</v>
      </c>
    </row>
    <row r="477" spans="1:27">
      <c r="A477" s="267" t="s">
        <v>3271</v>
      </c>
      <c r="B477" s="267" t="s">
        <v>3300</v>
      </c>
      <c r="C477" s="267" t="s">
        <v>3301</v>
      </c>
      <c r="D477" s="267" t="s">
        <v>4330</v>
      </c>
      <c r="E477" s="267" t="s">
        <v>3275</v>
      </c>
      <c r="F477" s="267" t="s">
        <v>3276</v>
      </c>
      <c r="G477" s="267" t="s">
        <v>3275</v>
      </c>
      <c r="H477" s="267" t="s">
        <v>3277</v>
      </c>
      <c r="I477" s="267" t="s">
        <v>4341</v>
      </c>
      <c r="J477" s="267" t="s">
        <v>4342</v>
      </c>
      <c r="K477" s="268">
        <v>345885.05</v>
      </c>
      <c r="L477" s="268">
        <v>0</v>
      </c>
      <c r="M477" s="269">
        <v>345885.05</v>
      </c>
      <c r="N477" s="268">
        <v>0</v>
      </c>
      <c r="O477" s="268">
        <v>0</v>
      </c>
      <c r="P477" s="269">
        <v>0</v>
      </c>
      <c r="Q477" s="270">
        <v>0</v>
      </c>
      <c r="R477" s="270">
        <v>0</v>
      </c>
      <c r="S477" s="270">
        <v>0</v>
      </c>
      <c r="T477" s="268">
        <v>345885.05</v>
      </c>
      <c r="U477" s="268">
        <v>0</v>
      </c>
      <c r="V477" s="269">
        <v>345885.05</v>
      </c>
      <c r="W477" s="269" cm="1">
        <f t="array" ref="W477">IF(Z477=756,V477*INDEX('09.30.22 ERC'!$I$676:$I$679,MATCH($A$1,'09.30.22 ERC'!$D$676:$D$679,0),),V477)</f>
        <v>345885.05</v>
      </c>
      <c r="X477" s="271">
        <f t="shared" si="14"/>
        <v>141707</v>
      </c>
      <c r="Y477" s="106" t="s">
        <v>476</v>
      </c>
      <c r="Z477" s="106">
        <v>150</v>
      </c>
      <c r="AA477" s="273" t="b">
        <f t="shared" si="15"/>
        <v>1</v>
      </c>
    </row>
    <row r="478" spans="1:27">
      <c r="A478" s="267" t="s">
        <v>3271</v>
      </c>
      <c r="B478" s="267" t="s">
        <v>3304</v>
      </c>
      <c r="C478" s="267" t="s">
        <v>3301</v>
      </c>
      <c r="D478" s="267" t="s">
        <v>4330</v>
      </c>
      <c r="E478" s="267" t="s">
        <v>3275</v>
      </c>
      <c r="F478" s="267" t="s">
        <v>3276</v>
      </c>
      <c r="G478" s="267" t="s">
        <v>3275</v>
      </c>
      <c r="H478" s="267" t="s">
        <v>3277</v>
      </c>
      <c r="I478" s="267" t="s">
        <v>4343</v>
      </c>
      <c r="J478" s="267" t="s">
        <v>4344</v>
      </c>
      <c r="K478" s="268">
        <v>43030.51</v>
      </c>
      <c r="L478" s="268">
        <v>0</v>
      </c>
      <c r="M478" s="269">
        <v>43030.51</v>
      </c>
      <c r="N478" s="268">
        <v>0</v>
      </c>
      <c r="O478" s="268">
        <v>0</v>
      </c>
      <c r="P478" s="269">
        <v>0</v>
      </c>
      <c r="Q478" s="270">
        <v>0</v>
      </c>
      <c r="R478" s="270">
        <v>0</v>
      </c>
      <c r="S478" s="270">
        <v>0</v>
      </c>
      <c r="T478" s="268">
        <v>43030.51</v>
      </c>
      <c r="U478" s="268">
        <v>0</v>
      </c>
      <c r="V478" s="269">
        <v>43030.51</v>
      </c>
      <c r="W478" s="269" cm="1">
        <f t="array" ref="W478">IF(Z478=756,V478*INDEX('09.30.22 ERC'!$I$676:$I$679,MATCH($A$1,'09.30.22 ERC'!$D$676:$D$679,0),),V478)</f>
        <v>43030.51</v>
      </c>
      <c r="X478" s="271">
        <f t="shared" si="14"/>
        <v>141707</v>
      </c>
      <c r="Y478" s="106" t="s">
        <v>476</v>
      </c>
      <c r="Z478" s="106">
        <v>151</v>
      </c>
      <c r="AA478" s="273" t="b">
        <f t="shared" si="15"/>
        <v>1</v>
      </c>
    </row>
    <row r="479" spans="1:27">
      <c r="A479" s="267" t="s">
        <v>3271</v>
      </c>
      <c r="B479" s="267" t="s">
        <v>3300</v>
      </c>
      <c r="C479" s="267" t="s">
        <v>3301</v>
      </c>
      <c r="D479" s="267" t="s">
        <v>4345</v>
      </c>
      <c r="E479" s="267" t="s">
        <v>3275</v>
      </c>
      <c r="F479" s="267" t="s">
        <v>3276</v>
      </c>
      <c r="G479" s="267" t="s">
        <v>3275</v>
      </c>
      <c r="H479" s="267" t="s">
        <v>3277</v>
      </c>
      <c r="I479" s="267" t="s">
        <v>4346</v>
      </c>
      <c r="J479" s="267" t="s">
        <v>4347</v>
      </c>
      <c r="K479" s="268">
        <v>38525</v>
      </c>
      <c r="L479" s="268">
        <v>0</v>
      </c>
      <c r="M479" s="269">
        <v>38525</v>
      </c>
      <c r="N479" s="268">
        <v>0</v>
      </c>
      <c r="O479" s="268">
        <v>0</v>
      </c>
      <c r="P479" s="269">
        <v>0</v>
      </c>
      <c r="Q479" s="270">
        <v>0</v>
      </c>
      <c r="R479" s="270">
        <v>0</v>
      </c>
      <c r="S479" s="270">
        <v>0</v>
      </c>
      <c r="T479" s="268">
        <v>38525</v>
      </c>
      <c r="U479" s="268">
        <v>0</v>
      </c>
      <c r="V479" s="269">
        <v>38525</v>
      </c>
      <c r="W479" s="269" cm="1">
        <f t="array" ref="W479">IF(Z479=756,V479*INDEX('09.30.22 ERC'!$I$676:$I$679,MATCH($A$1,'09.30.22 ERC'!$D$676:$D$679,0),),V479)</f>
        <v>38525</v>
      </c>
      <c r="X479" s="271">
        <f t="shared" si="14"/>
        <v>141708</v>
      </c>
      <c r="Y479" s="106" t="s">
        <v>476</v>
      </c>
      <c r="Z479" s="106">
        <v>150</v>
      </c>
      <c r="AA479" s="273" t="b">
        <f t="shared" si="15"/>
        <v>1</v>
      </c>
    </row>
    <row r="480" spans="1:27">
      <c r="A480" s="267" t="s">
        <v>3271</v>
      </c>
      <c r="B480" s="267" t="s">
        <v>3304</v>
      </c>
      <c r="C480" s="267" t="s">
        <v>3301</v>
      </c>
      <c r="D480" s="267" t="s">
        <v>4345</v>
      </c>
      <c r="E480" s="267" t="s">
        <v>3275</v>
      </c>
      <c r="F480" s="267" t="s">
        <v>3276</v>
      </c>
      <c r="G480" s="267" t="s">
        <v>3275</v>
      </c>
      <c r="H480" s="267" t="s">
        <v>3277</v>
      </c>
      <c r="I480" s="267" t="s">
        <v>4348</v>
      </c>
      <c r="J480" s="267" t="s">
        <v>4349</v>
      </c>
      <c r="K480" s="268">
        <v>24962.83</v>
      </c>
      <c r="L480" s="268">
        <v>0</v>
      </c>
      <c r="M480" s="269">
        <v>24962.83</v>
      </c>
      <c r="N480" s="268">
        <v>0</v>
      </c>
      <c r="O480" s="268">
        <v>0</v>
      </c>
      <c r="P480" s="269">
        <v>0</v>
      </c>
      <c r="Q480" s="270">
        <v>0</v>
      </c>
      <c r="R480" s="270">
        <v>0</v>
      </c>
      <c r="S480" s="270">
        <v>0</v>
      </c>
      <c r="T480" s="268">
        <v>24962.83</v>
      </c>
      <c r="U480" s="268">
        <v>0</v>
      </c>
      <c r="V480" s="269">
        <v>24962.83</v>
      </c>
      <c r="W480" s="269" cm="1">
        <f t="array" ref="W480">IF(Z480=756,V480*INDEX('09.30.22 ERC'!$I$676:$I$679,MATCH($A$1,'09.30.22 ERC'!$D$676:$D$679,0),),V480)</f>
        <v>24962.83</v>
      </c>
      <c r="X480" s="271">
        <f t="shared" si="14"/>
        <v>141708</v>
      </c>
      <c r="Y480" s="106" t="s">
        <v>476</v>
      </c>
      <c r="Z480" s="106">
        <v>151</v>
      </c>
      <c r="AA480" s="273" t="b">
        <f t="shared" si="15"/>
        <v>1</v>
      </c>
    </row>
    <row r="481" spans="1:27">
      <c r="A481" s="267" t="s">
        <v>3271</v>
      </c>
      <c r="B481" s="267" t="s">
        <v>3304</v>
      </c>
      <c r="C481" s="267" t="s">
        <v>3301</v>
      </c>
      <c r="D481" s="267" t="s">
        <v>4350</v>
      </c>
      <c r="E481" s="267" t="s">
        <v>3275</v>
      </c>
      <c r="F481" s="267" t="s">
        <v>3276</v>
      </c>
      <c r="G481" s="267" t="s">
        <v>3275</v>
      </c>
      <c r="H481" s="267" t="s">
        <v>3277</v>
      </c>
      <c r="I481" s="267" t="s">
        <v>4351</v>
      </c>
      <c r="J481" s="267" t="s">
        <v>4352</v>
      </c>
      <c r="K481" s="268">
        <v>48000</v>
      </c>
      <c r="L481" s="268">
        <v>0</v>
      </c>
      <c r="M481" s="269">
        <v>48000</v>
      </c>
      <c r="N481" s="268">
        <v>0</v>
      </c>
      <c r="O481" s="268">
        <v>0</v>
      </c>
      <c r="P481" s="269">
        <v>0</v>
      </c>
      <c r="Q481" s="270">
        <v>0</v>
      </c>
      <c r="R481" s="270">
        <v>0</v>
      </c>
      <c r="S481" s="270">
        <v>0</v>
      </c>
      <c r="T481" s="268">
        <v>48000</v>
      </c>
      <c r="U481" s="268">
        <v>0</v>
      </c>
      <c r="V481" s="269">
        <v>48000</v>
      </c>
      <c r="W481" s="269" cm="1">
        <f t="array" ref="W481">IF(Z481=756,V481*INDEX('09.30.22 ERC'!$I$676:$I$679,MATCH($A$1,'09.30.22 ERC'!$D$676:$D$679,0),),V481)</f>
        <v>48000</v>
      </c>
      <c r="X481" s="271">
        <f t="shared" si="14"/>
        <v>141709</v>
      </c>
      <c r="Y481" s="106" t="s">
        <v>476</v>
      </c>
      <c r="Z481" s="106">
        <v>151</v>
      </c>
      <c r="AA481" s="273" t="b">
        <f t="shared" si="15"/>
        <v>1</v>
      </c>
    </row>
    <row r="482" spans="1:27">
      <c r="A482" s="267" t="s">
        <v>3271</v>
      </c>
      <c r="B482" s="267" t="s">
        <v>3280</v>
      </c>
      <c r="C482" s="267" t="s">
        <v>3281</v>
      </c>
      <c r="D482" s="267" t="s">
        <v>4353</v>
      </c>
      <c r="E482" s="267" t="s">
        <v>3275</v>
      </c>
      <c r="F482" s="267" t="s">
        <v>3276</v>
      </c>
      <c r="G482" s="267" t="s">
        <v>3275</v>
      </c>
      <c r="H482" s="267" t="s">
        <v>3277</v>
      </c>
      <c r="I482" s="267" t="s">
        <v>4354</v>
      </c>
      <c r="J482" s="267" t="s">
        <v>4355</v>
      </c>
      <c r="K482" s="268">
        <v>142521.96</v>
      </c>
      <c r="L482" s="268">
        <v>142521.96</v>
      </c>
      <c r="M482" s="269">
        <v>0</v>
      </c>
      <c r="N482" s="268">
        <v>0</v>
      </c>
      <c r="O482" s="268">
        <v>0</v>
      </c>
      <c r="P482" s="269">
        <v>0</v>
      </c>
      <c r="Q482" s="270">
        <v>0</v>
      </c>
      <c r="R482" s="270">
        <v>0</v>
      </c>
      <c r="S482" s="270">
        <v>0</v>
      </c>
      <c r="T482" s="268">
        <v>142521.96</v>
      </c>
      <c r="U482" s="268">
        <v>142521.96</v>
      </c>
      <c r="V482" s="269">
        <v>0</v>
      </c>
      <c r="W482" s="269" cm="1">
        <f t="array" ref="W482">IF(Z482=756,V482*INDEX('09.30.22 ERC'!$I$676:$I$679,MATCH($A$1,'09.30.22 ERC'!$D$676:$D$679,0),),V482)</f>
        <v>0</v>
      </c>
      <c r="X482" s="271">
        <f t="shared" si="14"/>
        <v>141710</v>
      </c>
      <c r="Y482" s="106" t="s">
        <v>476</v>
      </c>
      <c r="Z482" s="106">
        <v>150</v>
      </c>
      <c r="AA482" s="273" t="b">
        <f t="shared" si="15"/>
        <v>1</v>
      </c>
    </row>
    <row r="483" spans="1:27">
      <c r="A483" s="267" t="s">
        <v>3271</v>
      </c>
      <c r="B483" s="267" t="s">
        <v>3287</v>
      </c>
      <c r="C483" s="267" t="s">
        <v>3281</v>
      </c>
      <c r="D483" s="267" t="s">
        <v>4353</v>
      </c>
      <c r="E483" s="267" t="s">
        <v>3275</v>
      </c>
      <c r="F483" s="267" t="s">
        <v>3276</v>
      </c>
      <c r="G483" s="267" t="s">
        <v>3275</v>
      </c>
      <c r="H483" s="267" t="s">
        <v>3277</v>
      </c>
      <c r="I483" s="267" t="s">
        <v>4356</v>
      </c>
      <c r="J483" s="267" t="s">
        <v>4357</v>
      </c>
      <c r="K483" s="268">
        <v>345284.22</v>
      </c>
      <c r="L483" s="268">
        <v>342284.22</v>
      </c>
      <c r="M483" s="269">
        <v>3000</v>
      </c>
      <c r="N483" s="268">
        <v>0</v>
      </c>
      <c r="O483" s="268">
        <v>0</v>
      </c>
      <c r="P483" s="269">
        <v>0</v>
      </c>
      <c r="Q483" s="270">
        <v>0</v>
      </c>
      <c r="R483" s="270">
        <v>0</v>
      </c>
      <c r="S483" s="270">
        <v>0</v>
      </c>
      <c r="T483" s="268">
        <v>345284.22</v>
      </c>
      <c r="U483" s="268">
        <v>342284.22</v>
      </c>
      <c r="V483" s="269">
        <v>3000</v>
      </c>
      <c r="W483" s="269" cm="1">
        <f t="array" ref="W483">IF(Z483=756,V483*INDEX('09.30.22 ERC'!$I$676:$I$679,MATCH($A$1,'09.30.22 ERC'!$D$676:$D$679,0),),V483)</f>
        <v>3000</v>
      </c>
      <c r="X483" s="271">
        <f t="shared" si="14"/>
        <v>141710</v>
      </c>
      <c r="Y483" s="106" t="s">
        <v>476</v>
      </c>
      <c r="Z483" s="106">
        <v>151</v>
      </c>
      <c r="AA483" s="273" t="b">
        <f t="shared" si="15"/>
        <v>1</v>
      </c>
    </row>
    <row r="484" spans="1:27">
      <c r="A484" s="267" t="s">
        <v>3271</v>
      </c>
      <c r="B484" s="267" t="s">
        <v>3300</v>
      </c>
      <c r="C484" s="267" t="s">
        <v>3301</v>
      </c>
      <c r="D484" s="267" t="s">
        <v>4353</v>
      </c>
      <c r="E484" s="267" t="s">
        <v>3275</v>
      </c>
      <c r="F484" s="267" t="s">
        <v>3276</v>
      </c>
      <c r="G484" s="267" t="s">
        <v>3275</v>
      </c>
      <c r="H484" s="267" t="s">
        <v>3277</v>
      </c>
      <c r="I484" s="267" t="s">
        <v>4358</v>
      </c>
      <c r="J484" s="267" t="s">
        <v>4359</v>
      </c>
      <c r="K484" s="268">
        <v>409761.25</v>
      </c>
      <c r="L484" s="268">
        <v>253.75</v>
      </c>
      <c r="M484" s="269">
        <v>409507.5</v>
      </c>
      <c r="N484" s="268">
        <v>0</v>
      </c>
      <c r="O484" s="268">
        <v>0</v>
      </c>
      <c r="P484" s="269">
        <v>0</v>
      </c>
      <c r="Q484" s="270">
        <v>0</v>
      </c>
      <c r="R484" s="270">
        <v>0</v>
      </c>
      <c r="S484" s="270">
        <v>0</v>
      </c>
      <c r="T484" s="268">
        <v>409761.25</v>
      </c>
      <c r="U484" s="268">
        <v>253.75</v>
      </c>
      <c r="V484" s="269">
        <v>409507.5</v>
      </c>
      <c r="W484" s="269" cm="1">
        <f t="array" ref="W484">IF(Z484=756,V484*INDEX('09.30.22 ERC'!$I$676:$I$679,MATCH($A$1,'09.30.22 ERC'!$D$676:$D$679,0),),V484)</f>
        <v>409507.5</v>
      </c>
      <c r="X484" s="271">
        <f t="shared" si="14"/>
        <v>141710</v>
      </c>
      <c r="Y484" s="106" t="s">
        <v>476</v>
      </c>
      <c r="Z484" s="106">
        <v>150</v>
      </c>
      <c r="AA484" s="273" t="b">
        <f t="shared" si="15"/>
        <v>1</v>
      </c>
    </row>
    <row r="485" spans="1:27">
      <c r="A485" s="267" t="s">
        <v>3271</v>
      </c>
      <c r="B485" s="267" t="s">
        <v>3304</v>
      </c>
      <c r="C485" s="267" t="s">
        <v>3301</v>
      </c>
      <c r="D485" s="267" t="s">
        <v>4353</v>
      </c>
      <c r="E485" s="267" t="s">
        <v>3275</v>
      </c>
      <c r="F485" s="267" t="s">
        <v>3276</v>
      </c>
      <c r="G485" s="267" t="s">
        <v>3275</v>
      </c>
      <c r="H485" s="267" t="s">
        <v>3277</v>
      </c>
      <c r="I485" s="267" t="s">
        <v>4360</v>
      </c>
      <c r="J485" s="267" t="s">
        <v>4361</v>
      </c>
      <c r="K485" s="268">
        <v>190585.19</v>
      </c>
      <c r="L485" s="268">
        <v>183.75</v>
      </c>
      <c r="M485" s="269">
        <v>190401.44</v>
      </c>
      <c r="N485" s="268">
        <v>0</v>
      </c>
      <c r="O485" s="268">
        <v>0</v>
      </c>
      <c r="P485" s="269">
        <v>0</v>
      </c>
      <c r="Q485" s="270">
        <v>0</v>
      </c>
      <c r="R485" s="270">
        <v>0</v>
      </c>
      <c r="S485" s="270">
        <v>0</v>
      </c>
      <c r="T485" s="268">
        <v>190585.19</v>
      </c>
      <c r="U485" s="268">
        <v>183.75</v>
      </c>
      <c r="V485" s="269">
        <v>190401.44</v>
      </c>
      <c r="W485" s="269" cm="1">
        <f t="array" ref="W485">IF(Z485=756,V485*INDEX('09.30.22 ERC'!$I$676:$I$679,MATCH($A$1,'09.30.22 ERC'!$D$676:$D$679,0),),V485)</f>
        <v>190401.44</v>
      </c>
      <c r="X485" s="271">
        <f t="shared" si="14"/>
        <v>141710</v>
      </c>
      <c r="Y485" s="106" t="s">
        <v>476</v>
      </c>
      <c r="Z485" s="106">
        <v>151</v>
      </c>
      <c r="AA485" s="273" t="b">
        <f t="shared" si="15"/>
        <v>1</v>
      </c>
    </row>
    <row r="486" spans="1:27">
      <c r="A486" s="267" t="s">
        <v>3271</v>
      </c>
      <c r="B486" s="267" t="s">
        <v>3272</v>
      </c>
      <c r="C486" s="267" t="s">
        <v>3273</v>
      </c>
      <c r="D486" s="267" t="s">
        <v>4362</v>
      </c>
      <c r="E486" s="267" t="s">
        <v>3275</v>
      </c>
      <c r="F486" s="267" t="s">
        <v>3276</v>
      </c>
      <c r="G486" s="267" t="s">
        <v>3275</v>
      </c>
      <c r="H486" s="267" t="s">
        <v>3277</v>
      </c>
      <c r="I486" s="267" t="s">
        <v>4363</v>
      </c>
      <c r="J486" s="267" t="s">
        <v>4364</v>
      </c>
      <c r="K486" s="268">
        <v>304727.62</v>
      </c>
      <c r="L486" s="268">
        <v>590875.24</v>
      </c>
      <c r="M486" s="269">
        <v>-286147.62</v>
      </c>
      <c r="N486" s="268">
        <v>0</v>
      </c>
      <c r="O486" s="268">
        <v>0</v>
      </c>
      <c r="P486" s="269">
        <v>0</v>
      </c>
      <c r="Q486" s="270">
        <v>0</v>
      </c>
      <c r="R486" s="270">
        <v>0</v>
      </c>
      <c r="S486" s="270">
        <v>0</v>
      </c>
      <c r="T486" s="268">
        <v>304727.62</v>
      </c>
      <c r="U486" s="268">
        <v>590875.24</v>
      </c>
      <c r="V486" s="269">
        <v>-286147.62</v>
      </c>
      <c r="W486" s="269" cm="1">
        <f t="array" ref="W486">IF(Z486=756,V486*INDEX('09.30.22 ERC'!$I$676:$I$679,MATCH($A$1,'09.30.22 ERC'!$D$676:$D$679,0),),V486)</f>
        <v>-286147.62</v>
      </c>
      <c r="X486" s="271">
        <f t="shared" si="14"/>
        <v>141714</v>
      </c>
      <c r="Y486" s="106" t="s">
        <v>476</v>
      </c>
      <c r="Z486" s="106">
        <v>150</v>
      </c>
      <c r="AA486" s="273" t="b">
        <f t="shared" si="15"/>
        <v>1</v>
      </c>
    </row>
    <row r="487" spans="1:27">
      <c r="A487" s="267" t="s">
        <v>3271</v>
      </c>
      <c r="B487" s="267" t="s">
        <v>3300</v>
      </c>
      <c r="C487" s="267" t="s">
        <v>3301</v>
      </c>
      <c r="D487" s="267" t="s">
        <v>4362</v>
      </c>
      <c r="E487" s="267" t="s">
        <v>3275</v>
      </c>
      <c r="F487" s="267" t="s">
        <v>3276</v>
      </c>
      <c r="G487" s="267" t="s">
        <v>3275</v>
      </c>
      <c r="H487" s="267" t="s">
        <v>3277</v>
      </c>
      <c r="I487" s="267" t="s">
        <v>4365</v>
      </c>
      <c r="J487" s="267" t="s">
        <v>4366</v>
      </c>
      <c r="K487" s="268">
        <v>286147.62</v>
      </c>
      <c r="L487" s="268">
        <v>0</v>
      </c>
      <c r="M487" s="269">
        <v>286147.62</v>
      </c>
      <c r="N487" s="268">
        <v>0</v>
      </c>
      <c r="O487" s="268">
        <v>0</v>
      </c>
      <c r="P487" s="269">
        <v>0</v>
      </c>
      <c r="Q487" s="270">
        <v>0</v>
      </c>
      <c r="R487" s="270">
        <v>0</v>
      </c>
      <c r="S487" s="270">
        <v>0</v>
      </c>
      <c r="T487" s="268">
        <v>286147.62</v>
      </c>
      <c r="U487" s="268">
        <v>0</v>
      </c>
      <c r="V487" s="269">
        <v>286147.62</v>
      </c>
      <c r="W487" s="269" cm="1">
        <f t="array" ref="W487">IF(Z487=756,V487*INDEX('09.30.22 ERC'!$I$676:$I$679,MATCH($A$1,'09.30.22 ERC'!$D$676:$D$679,0),),V487)</f>
        <v>286147.62</v>
      </c>
      <c r="X487" s="271">
        <f t="shared" si="14"/>
        <v>141714</v>
      </c>
      <c r="Y487" s="106" t="s">
        <v>476</v>
      </c>
      <c r="Z487" s="106">
        <v>150</v>
      </c>
      <c r="AA487" s="273" t="b">
        <f t="shared" si="15"/>
        <v>1</v>
      </c>
    </row>
    <row r="488" spans="1:27">
      <c r="A488" s="267" t="s">
        <v>3271</v>
      </c>
      <c r="B488" s="267" t="s">
        <v>3304</v>
      </c>
      <c r="C488" s="267" t="s">
        <v>3301</v>
      </c>
      <c r="D488" s="267" t="s">
        <v>4367</v>
      </c>
      <c r="E488" s="267" t="s">
        <v>3275</v>
      </c>
      <c r="F488" s="267" t="s">
        <v>3276</v>
      </c>
      <c r="G488" s="267" t="s">
        <v>3275</v>
      </c>
      <c r="H488" s="267" t="s">
        <v>3277</v>
      </c>
      <c r="I488" s="267" t="s">
        <v>4368</v>
      </c>
      <c r="J488" s="267" t="s">
        <v>4369</v>
      </c>
      <c r="K488" s="268">
        <v>35000</v>
      </c>
      <c r="L488" s="268">
        <v>0</v>
      </c>
      <c r="M488" s="269">
        <v>35000</v>
      </c>
      <c r="N488" s="268">
        <v>0</v>
      </c>
      <c r="O488" s="268">
        <v>0</v>
      </c>
      <c r="P488" s="269">
        <v>0</v>
      </c>
      <c r="Q488" s="270">
        <v>0</v>
      </c>
      <c r="R488" s="270">
        <v>0</v>
      </c>
      <c r="S488" s="270">
        <v>0</v>
      </c>
      <c r="T488" s="268">
        <v>35000</v>
      </c>
      <c r="U488" s="268">
        <v>0</v>
      </c>
      <c r="V488" s="269">
        <v>35000</v>
      </c>
      <c r="W488" s="269" cm="1">
        <f t="array" ref="W488">IF(Z488=756,V488*INDEX('09.30.22 ERC'!$I$676:$I$679,MATCH($A$1,'09.30.22 ERC'!$D$676:$D$679,0),),V488)</f>
        <v>35000</v>
      </c>
      <c r="X488" s="271">
        <f t="shared" si="14"/>
        <v>141715</v>
      </c>
      <c r="Y488" s="106" t="s">
        <v>476</v>
      </c>
      <c r="Z488" s="106">
        <v>151</v>
      </c>
      <c r="AA488" s="273" t="b">
        <f t="shared" si="15"/>
        <v>1</v>
      </c>
    </row>
    <row r="489" spans="1:27">
      <c r="A489" s="267" t="s">
        <v>3271</v>
      </c>
      <c r="B489" s="267" t="s">
        <v>3294</v>
      </c>
      <c r="C489" s="267" t="s">
        <v>3273</v>
      </c>
      <c r="D489" s="267" t="s">
        <v>4370</v>
      </c>
      <c r="E489" s="267" t="s">
        <v>3275</v>
      </c>
      <c r="F489" s="267" t="s">
        <v>3276</v>
      </c>
      <c r="G489" s="267" t="s">
        <v>3275</v>
      </c>
      <c r="H489" s="267" t="s">
        <v>3277</v>
      </c>
      <c r="I489" s="267" t="s">
        <v>4371</v>
      </c>
      <c r="J489" s="267" t="s">
        <v>4372</v>
      </c>
      <c r="K489" s="268">
        <v>21400</v>
      </c>
      <c r="L489" s="268">
        <v>0</v>
      </c>
      <c r="M489" s="269">
        <v>21400</v>
      </c>
      <c r="N489" s="268">
        <v>0</v>
      </c>
      <c r="O489" s="268">
        <v>0</v>
      </c>
      <c r="P489" s="269">
        <v>0</v>
      </c>
      <c r="Q489" s="270">
        <v>0</v>
      </c>
      <c r="R489" s="270">
        <v>0</v>
      </c>
      <c r="S489" s="270">
        <v>0</v>
      </c>
      <c r="T489" s="268">
        <v>21400</v>
      </c>
      <c r="U489" s="268">
        <v>0</v>
      </c>
      <c r="V489" s="269">
        <v>21400</v>
      </c>
      <c r="W489" s="269" cm="1">
        <f t="array" ref="W489">IF(Z489=756,V489*INDEX('09.30.22 ERC'!$I$676:$I$679,MATCH($A$1,'09.30.22 ERC'!$D$676:$D$679,0),),V489)</f>
        <v>21400</v>
      </c>
      <c r="X489" s="271">
        <f t="shared" si="14"/>
        <v>141719</v>
      </c>
      <c r="Y489" s="106" t="s">
        <v>476</v>
      </c>
      <c r="Z489" s="106">
        <v>152</v>
      </c>
      <c r="AA489" s="273" t="b">
        <f t="shared" si="15"/>
        <v>1</v>
      </c>
    </row>
    <row r="490" spans="1:27">
      <c r="A490" s="267" t="s">
        <v>3271</v>
      </c>
      <c r="B490" s="267" t="s">
        <v>3300</v>
      </c>
      <c r="C490" s="267" t="s">
        <v>3301</v>
      </c>
      <c r="D490" s="267" t="s">
        <v>4373</v>
      </c>
      <c r="E490" s="267" t="s">
        <v>3275</v>
      </c>
      <c r="F490" s="267" t="s">
        <v>3276</v>
      </c>
      <c r="G490" s="267" t="s">
        <v>3275</v>
      </c>
      <c r="H490" s="267" t="s">
        <v>3277</v>
      </c>
      <c r="I490" s="267" t="s">
        <v>4374</v>
      </c>
      <c r="J490" s="267" t="s">
        <v>4375</v>
      </c>
      <c r="K490" s="268">
        <v>10102</v>
      </c>
      <c r="L490" s="268">
        <v>0</v>
      </c>
      <c r="M490" s="269">
        <v>10102</v>
      </c>
      <c r="N490" s="268">
        <v>0</v>
      </c>
      <c r="O490" s="268">
        <v>0</v>
      </c>
      <c r="P490" s="269">
        <v>0</v>
      </c>
      <c r="Q490" s="270">
        <v>0</v>
      </c>
      <c r="R490" s="270">
        <v>0</v>
      </c>
      <c r="S490" s="270">
        <v>0</v>
      </c>
      <c r="T490" s="268">
        <v>10102</v>
      </c>
      <c r="U490" s="268">
        <v>0</v>
      </c>
      <c r="V490" s="269">
        <v>10102</v>
      </c>
      <c r="W490" s="269" cm="1">
        <f t="array" ref="W490">IF(Z490=756,V490*INDEX('09.30.22 ERC'!$I$676:$I$679,MATCH($A$1,'09.30.22 ERC'!$D$676:$D$679,0),),V490)</f>
        <v>10102</v>
      </c>
      <c r="X490" s="271">
        <f t="shared" si="14"/>
        <v>141720</v>
      </c>
      <c r="Y490" s="106" t="s">
        <v>476</v>
      </c>
      <c r="Z490" s="106">
        <v>150</v>
      </c>
      <c r="AA490" s="273" t="b">
        <f t="shared" si="15"/>
        <v>1</v>
      </c>
    </row>
    <row r="491" spans="1:27">
      <c r="A491" s="267" t="s">
        <v>3271</v>
      </c>
      <c r="B491" s="267" t="s">
        <v>3388</v>
      </c>
      <c r="C491" s="267" t="s">
        <v>3392</v>
      </c>
      <c r="D491" s="267" t="s">
        <v>4376</v>
      </c>
      <c r="E491" s="267" t="s">
        <v>3275</v>
      </c>
      <c r="F491" s="267" t="s">
        <v>3276</v>
      </c>
      <c r="G491" s="267" t="s">
        <v>3275</v>
      </c>
      <c r="H491" s="267" t="s">
        <v>3277</v>
      </c>
      <c r="I491" s="267" t="s">
        <v>4377</v>
      </c>
      <c r="J491" s="267" t="s">
        <v>4378</v>
      </c>
      <c r="K491" s="268">
        <v>928254.61</v>
      </c>
      <c r="L491" s="268">
        <v>953102.45</v>
      </c>
      <c r="M491" s="269">
        <v>-24847.839999999967</v>
      </c>
      <c r="N491" s="268">
        <v>0</v>
      </c>
      <c r="O491" s="268">
        <v>0</v>
      </c>
      <c r="P491" s="269">
        <v>0</v>
      </c>
      <c r="Q491" s="270">
        <v>0</v>
      </c>
      <c r="R491" s="270">
        <v>0</v>
      </c>
      <c r="S491" s="270">
        <v>0</v>
      </c>
      <c r="T491" s="268">
        <v>928254.61</v>
      </c>
      <c r="U491" s="268">
        <v>953102.45</v>
      </c>
      <c r="V491" s="269">
        <v>-24847.839999999967</v>
      </c>
      <c r="W491" s="269" cm="1">
        <f t="array" ref="W491">IF(Z491=756,V491*INDEX('09.30.22 ERC'!$I$676:$I$679,MATCH($A$1,'09.30.22 ERC'!$D$676:$D$679,0),),V491)</f>
        <v>-24847.839999999967</v>
      </c>
      <c r="X491" s="271">
        <f t="shared" si="14"/>
        <v>141732</v>
      </c>
      <c r="Y491" s="106" t="s">
        <v>476</v>
      </c>
      <c r="Z491" s="106">
        <v>756</v>
      </c>
      <c r="AA491" s="273" t="b">
        <f t="shared" si="15"/>
        <v>1</v>
      </c>
    </row>
    <row r="492" spans="1:27">
      <c r="A492" s="267" t="s">
        <v>3271</v>
      </c>
      <c r="B492" s="267" t="s">
        <v>3272</v>
      </c>
      <c r="C492" s="267" t="s">
        <v>3273</v>
      </c>
      <c r="D492" s="267" t="s">
        <v>4376</v>
      </c>
      <c r="E492" s="267" t="s">
        <v>3275</v>
      </c>
      <c r="F492" s="267" t="s">
        <v>3276</v>
      </c>
      <c r="G492" s="267" t="s">
        <v>3275</v>
      </c>
      <c r="H492" s="267" t="s">
        <v>3277</v>
      </c>
      <c r="I492" s="267" t="s">
        <v>4379</v>
      </c>
      <c r="J492" s="267" t="s">
        <v>4380</v>
      </c>
      <c r="K492" s="268">
        <v>427317.39</v>
      </c>
      <c r="L492" s="268">
        <v>428496.17</v>
      </c>
      <c r="M492" s="269">
        <v>-1178.7799999999697</v>
      </c>
      <c r="N492" s="268">
        <v>3867.5</v>
      </c>
      <c r="O492" s="268">
        <v>6591.4</v>
      </c>
      <c r="P492" s="269">
        <v>-2723.8999999999996</v>
      </c>
      <c r="Q492" s="270">
        <v>5280.5799999999581</v>
      </c>
      <c r="R492" s="270">
        <v>11871.98000000004</v>
      </c>
      <c r="S492" s="270">
        <v>-6591.4000000000815</v>
      </c>
      <c r="T492" s="268">
        <v>432597.97</v>
      </c>
      <c r="U492" s="268">
        <v>440368.15</v>
      </c>
      <c r="V492" s="269">
        <v>-7770.1800000000512</v>
      </c>
      <c r="W492" s="269" cm="1">
        <f t="array" ref="W492">IF(Z492=756,V492*INDEX('09.30.22 ERC'!$I$676:$I$679,MATCH($A$1,'09.30.22 ERC'!$D$676:$D$679,0),),V492)</f>
        <v>-7770.1800000000512</v>
      </c>
      <c r="X492" s="271">
        <f t="shared" si="14"/>
        <v>141732</v>
      </c>
      <c r="Y492" s="106" t="s">
        <v>476</v>
      </c>
      <c r="Z492" s="106">
        <v>150</v>
      </c>
      <c r="AA492" s="273" t="b">
        <f t="shared" si="15"/>
        <v>1</v>
      </c>
    </row>
    <row r="493" spans="1:27">
      <c r="A493" s="267" t="s">
        <v>3271</v>
      </c>
      <c r="B493" s="267" t="s">
        <v>3280</v>
      </c>
      <c r="C493" s="267" t="s">
        <v>3281</v>
      </c>
      <c r="D493" s="267" t="s">
        <v>4376</v>
      </c>
      <c r="E493" s="267" t="s">
        <v>3275</v>
      </c>
      <c r="F493" s="267" t="s">
        <v>3276</v>
      </c>
      <c r="G493" s="267" t="s">
        <v>3275</v>
      </c>
      <c r="H493" s="267" t="s">
        <v>3277</v>
      </c>
      <c r="I493" s="267" t="s">
        <v>4381</v>
      </c>
      <c r="J493" s="267" t="s">
        <v>4382</v>
      </c>
      <c r="K493" s="268">
        <v>2808606.52</v>
      </c>
      <c r="L493" s="268">
        <v>4408417.47</v>
      </c>
      <c r="M493" s="269">
        <v>-1599810.9499999997</v>
      </c>
      <c r="N493" s="268">
        <v>0</v>
      </c>
      <c r="O493" s="268">
        <v>0</v>
      </c>
      <c r="P493" s="269">
        <v>0</v>
      </c>
      <c r="Q493" s="270">
        <v>1599810.9499999997</v>
      </c>
      <c r="R493" s="270">
        <v>0</v>
      </c>
      <c r="S493" s="270">
        <v>1599810.9499999997</v>
      </c>
      <c r="T493" s="268">
        <v>4408417.47</v>
      </c>
      <c r="U493" s="268">
        <v>4408417.47</v>
      </c>
      <c r="V493" s="269">
        <v>0</v>
      </c>
      <c r="W493" s="269" cm="1">
        <f t="array" ref="W493">IF(Z493=756,V493*INDEX('09.30.22 ERC'!$I$676:$I$679,MATCH($A$1,'09.30.22 ERC'!$D$676:$D$679,0),),V493)</f>
        <v>0</v>
      </c>
      <c r="X493" s="271">
        <f t="shared" si="14"/>
        <v>141732</v>
      </c>
      <c r="Y493" s="106" t="s">
        <v>476</v>
      </c>
      <c r="Z493" s="106">
        <v>150</v>
      </c>
      <c r="AA493" s="273" t="b">
        <f t="shared" si="15"/>
        <v>1</v>
      </c>
    </row>
    <row r="494" spans="1:27">
      <c r="A494" s="267" t="s">
        <v>3271</v>
      </c>
      <c r="B494" s="267" t="s">
        <v>3287</v>
      </c>
      <c r="C494" s="267" t="s">
        <v>3281</v>
      </c>
      <c r="D494" s="267" t="s">
        <v>4376</v>
      </c>
      <c r="E494" s="267" t="s">
        <v>3275</v>
      </c>
      <c r="F494" s="267" t="s">
        <v>3276</v>
      </c>
      <c r="G494" s="267" t="s">
        <v>3275</v>
      </c>
      <c r="H494" s="267" t="s">
        <v>3277</v>
      </c>
      <c r="I494" s="267" t="s">
        <v>4383</v>
      </c>
      <c r="J494" s="267" t="s">
        <v>4384</v>
      </c>
      <c r="K494" s="268">
        <v>613588.79</v>
      </c>
      <c r="L494" s="268">
        <v>613588.79</v>
      </c>
      <c r="M494" s="269">
        <v>0</v>
      </c>
      <c r="N494" s="268">
        <v>0</v>
      </c>
      <c r="O494" s="268">
        <v>0</v>
      </c>
      <c r="P494" s="269">
        <v>0</v>
      </c>
      <c r="Q494" s="270">
        <v>0</v>
      </c>
      <c r="R494" s="270">
        <v>0</v>
      </c>
      <c r="S494" s="270">
        <v>0</v>
      </c>
      <c r="T494" s="268">
        <v>613588.79</v>
      </c>
      <c r="U494" s="268">
        <v>613588.79</v>
      </c>
      <c r="V494" s="269">
        <v>0</v>
      </c>
      <c r="W494" s="269" cm="1">
        <f t="array" ref="W494">IF(Z494=756,V494*INDEX('09.30.22 ERC'!$I$676:$I$679,MATCH($A$1,'09.30.22 ERC'!$D$676:$D$679,0),),V494)</f>
        <v>0</v>
      </c>
      <c r="X494" s="271">
        <f t="shared" si="14"/>
        <v>141732</v>
      </c>
      <c r="Y494" s="106" t="s">
        <v>476</v>
      </c>
      <c r="Z494" s="106">
        <v>151</v>
      </c>
      <c r="AA494" s="273" t="b">
        <f t="shared" si="15"/>
        <v>1</v>
      </c>
    </row>
    <row r="495" spans="1:27">
      <c r="A495" s="267" t="s">
        <v>3271</v>
      </c>
      <c r="B495" s="267" t="s">
        <v>3294</v>
      </c>
      <c r="C495" s="267" t="s">
        <v>3273</v>
      </c>
      <c r="D495" s="267" t="s">
        <v>4376</v>
      </c>
      <c r="E495" s="267" t="s">
        <v>3275</v>
      </c>
      <c r="F495" s="267" t="s">
        <v>3276</v>
      </c>
      <c r="G495" s="267" t="s">
        <v>3275</v>
      </c>
      <c r="H495" s="267" t="s">
        <v>3277</v>
      </c>
      <c r="I495" s="267" t="s">
        <v>4385</v>
      </c>
      <c r="J495" s="267" t="s">
        <v>4386</v>
      </c>
      <c r="K495" s="268">
        <v>258082.6</v>
      </c>
      <c r="L495" s="268">
        <v>1072119.95</v>
      </c>
      <c r="M495" s="269">
        <v>-814037.35</v>
      </c>
      <c r="N495" s="268">
        <v>0</v>
      </c>
      <c r="O495" s="268">
        <v>0</v>
      </c>
      <c r="P495" s="269">
        <v>0</v>
      </c>
      <c r="Q495" s="270">
        <v>0</v>
      </c>
      <c r="R495" s="270">
        <v>0</v>
      </c>
      <c r="S495" s="270">
        <v>0</v>
      </c>
      <c r="T495" s="268">
        <v>258082.6</v>
      </c>
      <c r="U495" s="268">
        <v>1072119.95</v>
      </c>
      <c r="V495" s="269">
        <v>-814037.35</v>
      </c>
      <c r="W495" s="269" cm="1">
        <f t="array" ref="W495">IF(Z495=756,V495*INDEX('09.30.22 ERC'!$I$676:$I$679,MATCH($A$1,'09.30.22 ERC'!$D$676:$D$679,0),),V495)</f>
        <v>-814037.35</v>
      </c>
      <c r="X495" s="271">
        <f t="shared" si="14"/>
        <v>141732</v>
      </c>
      <c r="Y495" s="106" t="s">
        <v>476</v>
      </c>
      <c r="Z495" s="106">
        <v>152</v>
      </c>
      <c r="AA495" s="273" t="b">
        <f t="shared" si="15"/>
        <v>1</v>
      </c>
    </row>
    <row r="496" spans="1:27">
      <c r="A496" s="267" t="s">
        <v>3271</v>
      </c>
      <c r="B496" s="267" t="s">
        <v>3300</v>
      </c>
      <c r="C496" s="267" t="s">
        <v>3301</v>
      </c>
      <c r="D496" s="267" t="s">
        <v>4376</v>
      </c>
      <c r="E496" s="267" t="s">
        <v>3275</v>
      </c>
      <c r="F496" s="267" t="s">
        <v>3276</v>
      </c>
      <c r="G496" s="267" t="s">
        <v>3275</v>
      </c>
      <c r="H496" s="267" t="s">
        <v>3277</v>
      </c>
      <c r="I496" s="267" t="s">
        <v>4387</v>
      </c>
      <c r="J496" s="267" t="s">
        <v>4388</v>
      </c>
      <c r="K496" s="268">
        <v>980318.57</v>
      </c>
      <c r="L496" s="268">
        <v>8104157.4400000004</v>
      </c>
      <c r="M496" s="269">
        <v>-7123838.8700000001</v>
      </c>
      <c r="N496" s="268">
        <v>0</v>
      </c>
      <c r="O496" s="268">
        <v>0</v>
      </c>
      <c r="P496" s="269">
        <v>0</v>
      </c>
      <c r="Q496" s="270">
        <v>0</v>
      </c>
      <c r="R496" s="270">
        <v>0</v>
      </c>
      <c r="S496" s="270">
        <v>0</v>
      </c>
      <c r="T496" s="268">
        <v>980318.57</v>
      </c>
      <c r="U496" s="268">
        <v>8104157.4400000004</v>
      </c>
      <c r="V496" s="269">
        <v>-7123838.8700000001</v>
      </c>
      <c r="W496" s="269" cm="1">
        <f t="array" ref="W496">IF(Z496=756,V496*INDEX('09.30.22 ERC'!$I$676:$I$679,MATCH($A$1,'09.30.22 ERC'!$D$676:$D$679,0),),V496)</f>
        <v>-7123838.8700000001</v>
      </c>
      <c r="X496" s="271">
        <f t="shared" si="14"/>
        <v>141732</v>
      </c>
      <c r="Y496" s="106" t="s">
        <v>476</v>
      </c>
      <c r="Z496" s="106">
        <v>150</v>
      </c>
      <c r="AA496" s="273" t="b">
        <f t="shared" si="15"/>
        <v>1</v>
      </c>
    </row>
    <row r="497" spans="1:27">
      <c r="A497" s="267" t="s">
        <v>3271</v>
      </c>
      <c r="B497" s="267" t="s">
        <v>3304</v>
      </c>
      <c r="C497" s="267" t="s">
        <v>3301</v>
      </c>
      <c r="D497" s="267" t="s">
        <v>4376</v>
      </c>
      <c r="E497" s="267" t="s">
        <v>3275</v>
      </c>
      <c r="F497" s="267" t="s">
        <v>3276</v>
      </c>
      <c r="G497" s="267" t="s">
        <v>3275</v>
      </c>
      <c r="H497" s="267" t="s">
        <v>3277</v>
      </c>
      <c r="I497" s="267" t="s">
        <v>4389</v>
      </c>
      <c r="J497" s="267" t="s">
        <v>4390</v>
      </c>
      <c r="K497" s="268">
        <v>100901.16</v>
      </c>
      <c r="L497" s="268">
        <v>3010059.89</v>
      </c>
      <c r="M497" s="269">
        <v>-2909158.73</v>
      </c>
      <c r="N497" s="268">
        <v>0</v>
      </c>
      <c r="O497" s="268">
        <v>0</v>
      </c>
      <c r="P497" s="269">
        <v>0</v>
      </c>
      <c r="Q497" s="270">
        <v>0</v>
      </c>
      <c r="R497" s="270">
        <v>0</v>
      </c>
      <c r="S497" s="270">
        <v>0</v>
      </c>
      <c r="T497" s="268">
        <v>100901.16</v>
      </c>
      <c r="U497" s="268">
        <v>3010059.89</v>
      </c>
      <c r="V497" s="269">
        <v>-2909158.73</v>
      </c>
      <c r="W497" s="269" cm="1">
        <f t="array" ref="W497">IF(Z497=756,V497*INDEX('09.30.22 ERC'!$I$676:$I$679,MATCH($A$1,'09.30.22 ERC'!$D$676:$D$679,0),),V497)</f>
        <v>-2909158.73</v>
      </c>
      <c r="X497" s="271">
        <f t="shared" si="14"/>
        <v>141732</v>
      </c>
      <c r="Y497" s="106" t="s">
        <v>476</v>
      </c>
      <c r="Z497" s="106">
        <v>151</v>
      </c>
      <c r="AA497" s="273" t="b">
        <f t="shared" si="15"/>
        <v>1</v>
      </c>
    </row>
    <row r="498" spans="1:27">
      <c r="A498" s="267" t="s">
        <v>3271</v>
      </c>
      <c r="B498" s="267" t="s">
        <v>3300</v>
      </c>
      <c r="C498" s="267" t="s">
        <v>3301</v>
      </c>
      <c r="D498" s="267" t="s">
        <v>4391</v>
      </c>
      <c r="E498" s="267" t="s">
        <v>3275</v>
      </c>
      <c r="F498" s="267" t="s">
        <v>3276</v>
      </c>
      <c r="G498" s="267" t="s">
        <v>3275</v>
      </c>
      <c r="H498" s="267" t="s">
        <v>3277</v>
      </c>
      <c r="I498" s="267" t="s">
        <v>4392</v>
      </c>
      <c r="J498" s="267" t="s">
        <v>4393</v>
      </c>
      <c r="K498" s="268">
        <v>23950</v>
      </c>
      <c r="L498" s="268">
        <v>0</v>
      </c>
      <c r="M498" s="269">
        <v>23950</v>
      </c>
      <c r="N498" s="268">
        <v>0</v>
      </c>
      <c r="O498" s="268">
        <v>0</v>
      </c>
      <c r="P498" s="269">
        <v>0</v>
      </c>
      <c r="Q498" s="270">
        <v>0</v>
      </c>
      <c r="R498" s="270">
        <v>0</v>
      </c>
      <c r="S498" s="270">
        <v>0</v>
      </c>
      <c r="T498" s="268">
        <v>23950</v>
      </c>
      <c r="U498" s="268">
        <v>0</v>
      </c>
      <c r="V498" s="269">
        <v>23950</v>
      </c>
      <c r="W498" s="269" cm="1">
        <f t="array" ref="W498">IF(Z498=756,V498*INDEX('09.30.22 ERC'!$I$676:$I$679,MATCH($A$1,'09.30.22 ERC'!$D$676:$D$679,0),),V498)</f>
        <v>23950</v>
      </c>
      <c r="X498" s="271">
        <f t="shared" si="14"/>
        <v>141735</v>
      </c>
      <c r="Y498" s="106" t="s">
        <v>476</v>
      </c>
      <c r="Z498" s="106">
        <v>150</v>
      </c>
      <c r="AA498" s="273" t="b">
        <f t="shared" si="15"/>
        <v>1</v>
      </c>
    </row>
    <row r="499" spans="1:27">
      <c r="A499" s="267" t="s">
        <v>3271</v>
      </c>
      <c r="B499" s="267" t="s">
        <v>3280</v>
      </c>
      <c r="C499" s="267" t="s">
        <v>3281</v>
      </c>
      <c r="D499" s="267" t="s">
        <v>4394</v>
      </c>
      <c r="E499" s="267" t="s">
        <v>3275</v>
      </c>
      <c r="F499" s="267" t="s">
        <v>3276</v>
      </c>
      <c r="G499" s="267" t="s">
        <v>3275</v>
      </c>
      <c r="H499" s="267" t="s">
        <v>3277</v>
      </c>
      <c r="I499" s="267" t="s">
        <v>4395</v>
      </c>
      <c r="J499" s="267" t="s">
        <v>4396</v>
      </c>
      <c r="K499" s="268">
        <v>24869.49</v>
      </c>
      <c r="L499" s="268">
        <v>24698.78</v>
      </c>
      <c r="M499" s="269">
        <v>170.71000000000276</v>
      </c>
      <c r="N499" s="268">
        <v>0</v>
      </c>
      <c r="O499" s="268">
        <v>0</v>
      </c>
      <c r="P499" s="269">
        <v>0</v>
      </c>
      <c r="Q499" s="270">
        <v>0</v>
      </c>
      <c r="R499" s="270">
        <v>0</v>
      </c>
      <c r="S499" s="270">
        <v>0</v>
      </c>
      <c r="T499" s="268">
        <v>24869.49</v>
      </c>
      <c r="U499" s="268">
        <v>24698.78</v>
      </c>
      <c r="V499" s="269">
        <v>170.71000000000276</v>
      </c>
      <c r="W499" s="269" cm="1">
        <f t="array" ref="W499">IF(Z499=756,V499*INDEX('09.30.22 ERC'!$I$676:$I$679,MATCH($A$1,'09.30.22 ERC'!$D$676:$D$679,0),),V499)</f>
        <v>170.71000000000276</v>
      </c>
      <c r="X499" s="271">
        <f t="shared" si="14"/>
        <v>141738</v>
      </c>
      <c r="Y499" s="106" t="s">
        <v>476</v>
      </c>
      <c r="Z499" s="106">
        <v>150</v>
      </c>
      <c r="AA499" s="273" t="b">
        <f t="shared" si="15"/>
        <v>1</v>
      </c>
    </row>
    <row r="500" spans="1:27">
      <c r="A500" s="267" t="s">
        <v>3271</v>
      </c>
      <c r="B500" s="267" t="s">
        <v>3304</v>
      </c>
      <c r="C500" s="267" t="s">
        <v>3301</v>
      </c>
      <c r="D500" s="267" t="s">
        <v>4397</v>
      </c>
      <c r="E500" s="267" t="s">
        <v>3275</v>
      </c>
      <c r="F500" s="267" t="s">
        <v>3276</v>
      </c>
      <c r="G500" s="267" t="s">
        <v>3275</v>
      </c>
      <c r="H500" s="267" t="s">
        <v>3277</v>
      </c>
      <c r="I500" s="267" t="s">
        <v>4398</v>
      </c>
      <c r="J500" s="267" t="s">
        <v>4399</v>
      </c>
      <c r="K500" s="268">
        <v>686421.79</v>
      </c>
      <c r="L500" s="268">
        <v>0</v>
      </c>
      <c r="M500" s="269">
        <v>686421.79</v>
      </c>
      <c r="N500" s="268">
        <v>0</v>
      </c>
      <c r="O500" s="268">
        <v>0</v>
      </c>
      <c r="P500" s="269">
        <v>0</v>
      </c>
      <c r="Q500" s="270">
        <v>0</v>
      </c>
      <c r="R500" s="270">
        <v>0</v>
      </c>
      <c r="S500" s="270">
        <v>0</v>
      </c>
      <c r="T500" s="268">
        <v>686421.79</v>
      </c>
      <c r="U500" s="268">
        <v>0</v>
      </c>
      <c r="V500" s="269">
        <v>686421.79</v>
      </c>
      <c r="W500" s="269" cm="1">
        <f t="array" ref="W500">IF(Z500=756,V500*INDEX('09.30.22 ERC'!$I$676:$I$679,MATCH($A$1,'09.30.22 ERC'!$D$676:$D$679,0),),V500)</f>
        <v>686421.79</v>
      </c>
      <c r="X500" s="271">
        <f t="shared" si="14"/>
        <v>141740</v>
      </c>
      <c r="Y500" s="106" t="s">
        <v>476</v>
      </c>
      <c r="Z500" s="106">
        <v>151</v>
      </c>
      <c r="AA500" s="273" t="b">
        <f t="shared" si="15"/>
        <v>1</v>
      </c>
    </row>
    <row r="501" spans="1:27">
      <c r="A501" s="267" t="s">
        <v>3271</v>
      </c>
      <c r="B501" s="267" t="s">
        <v>3300</v>
      </c>
      <c r="C501" s="267" t="s">
        <v>3301</v>
      </c>
      <c r="D501" s="267" t="s">
        <v>4400</v>
      </c>
      <c r="E501" s="267" t="s">
        <v>3275</v>
      </c>
      <c r="F501" s="267" t="s">
        <v>3276</v>
      </c>
      <c r="G501" s="267" t="s">
        <v>3275</v>
      </c>
      <c r="H501" s="267" t="s">
        <v>3277</v>
      </c>
      <c r="I501" s="267" t="s">
        <v>4401</v>
      </c>
      <c r="J501" s="267" t="s">
        <v>4402</v>
      </c>
      <c r="K501" s="268">
        <v>9754.36</v>
      </c>
      <c r="L501" s="268">
        <v>0</v>
      </c>
      <c r="M501" s="269">
        <v>9754.36</v>
      </c>
      <c r="N501" s="268">
        <v>0</v>
      </c>
      <c r="O501" s="268">
        <v>0</v>
      </c>
      <c r="P501" s="269">
        <v>0</v>
      </c>
      <c r="Q501" s="270">
        <v>0</v>
      </c>
      <c r="R501" s="270">
        <v>0</v>
      </c>
      <c r="S501" s="270">
        <v>0</v>
      </c>
      <c r="T501" s="268">
        <v>9754.36</v>
      </c>
      <c r="U501" s="268">
        <v>0</v>
      </c>
      <c r="V501" s="269">
        <v>9754.36</v>
      </c>
      <c r="W501" s="269" cm="1">
        <f t="array" ref="W501">IF(Z501=756,V501*INDEX('09.30.22 ERC'!$I$676:$I$679,MATCH($A$1,'09.30.22 ERC'!$D$676:$D$679,0),),V501)</f>
        <v>9754.36</v>
      </c>
      <c r="X501" s="271">
        <f t="shared" si="14"/>
        <v>141745</v>
      </c>
      <c r="Y501" s="106" t="s">
        <v>476</v>
      </c>
      <c r="Z501" s="106">
        <v>150</v>
      </c>
      <c r="AA501" s="273" t="b">
        <f t="shared" si="15"/>
        <v>1</v>
      </c>
    </row>
    <row r="502" spans="1:27">
      <c r="A502" s="267" t="s">
        <v>3271</v>
      </c>
      <c r="B502" s="267" t="s">
        <v>3300</v>
      </c>
      <c r="C502" s="267" t="s">
        <v>3301</v>
      </c>
      <c r="D502" s="267" t="s">
        <v>4403</v>
      </c>
      <c r="E502" s="267" t="s">
        <v>3275</v>
      </c>
      <c r="F502" s="267" t="s">
        <v>3276</v>
      </c>
      <c r="G502" s="267" t="s">
        <v>3275</v>
      </c>
      <c r="H502" s="267" t="s">
        <v>3277</v>
      </c>
      <c r="I502" s="267" t="s">
        <v>4404</v>
      </c>
      <c r="J502" s="267" t="s">
        <v>4405</v>
      </c>
      <c r="K502" s="268">
        <v>204759.11</v>
      </c>
      <c r="L502" s="268">
        <v>0</v>
      </c>
      <c r="M502" s="269">
        <v>204759.11</v>
      </c>
      <c r="N502" s="268">
        <v>0</v>
      </c>
      <c r="O502" s="268">
        <v>0</v>
      </c>
      <c r="P502" s="269">
        <v>0</v>
      </c>
      <c r="Q502" s="270">
        <v>0</v>
      </c>
      <c r="R502" s="270">
        <v>0</v>
      </c>
      <c r="S502" s="270">
        <v>0</v>
      </c>
      <c r="T502" s="268">
        <v>204759.11</v>
      </c>
      <c r="U502" s="268">
        <v>0</v>
      </c>
      <c r="V502" s="269">
        <v>204759.11</v>
      </c>
      <c r="W502" s="269" cm="1">
        <f t="array" ref="W502">IF(Z502=756,V502*INDEX('09.30.22 ERC'!$I$676:$I$679,MATCH($A$1,'09.30.22 ERC'!$D$676:$D$679,0),),V502)</f>
        <v>204759.11</v>
      </c>
      <c r="X502" s="271">
        <f t="shared" si="14"/>
        <v>141748</v>
      </c>
      <c r="Y502" s="106" t="s">
        <v>476</v>
      </c>
      <c r="Z502" s="106">
        <v>150</v>
      </c>
      <c r="AA502" s="273" t="b">
        <f t="shared" si="15"/>
        <v>1</v>
      </c>
    </row>
    <row r="503" spans="1:27">
      <c r="A503" s="267" t="s">
        <v>3271</v>
      </c>
      <c r="B503" s="267" t="s">
        <v>3304</v>
      </c>
      <c r="C503" s="267" t="s">
        <v>3301</v>
      </c>
      <c r="D503" s="267" t="s">
        <v>4403</v>
      </c>
      <c r="E503" s="267" t="s">
        <v>3275</v>
      </c>
      <c r="F503" s="267" t="s">
        <v>3276</v>
      </c>
      <c r="G503" s="267" t="s">
        <v>3275</v>
      </c>
      <c r="H503" s="267" t="s">
        <v>3277</v>
      </c>
      <c r="I503" s="267" t="s">
        <v>4406</v>
      </c>
      <c r="J503" s="267" t="s">
        <v>4407</v>
      </c>
      <c r="K503" s="268">
        <v>31105.61</v>
      </c>
      <c r="L503" s="268">
        <v>0</v>
      </c>
      <c r="M503" s="269">
        <v>31105.61</v>
      </c>
      <c r="N503" s="268">
        <v>0</v>
      </c>
      <c r="O503" s="268">
        <v>0</v>
      </c>
      <c r="P503" s="269">
        <v>0</v>
      </c>
      <c r="Q503" s="270">
        <v>0</v>
      </c>
      <c r="R503" s="270">
        <v>0</v>
      </c>
      <c r="S503" s="270">
        <v>0</v>
      </c>
      <c r="T503" s="268">
        <v>31105.61</v>
      </c>
      <c r="U503" s="268">
        <v>0</v>
      </c>
      <c r="V503" s="269">
        <v>31105.61</v>
      </c>
      <c r="W503" s="269" cm="1">
        <f t="array" ref="W503">IF(Z503=756,V503*INDEX('09.30.22 ERC'!$I$676:$I$679,MATCH($A$1,'09.30.22 ERC'!$D$676:$D$679,0),),V503)</f>
        <v>31105.61</v>
      </c>
      <c r="X503" s="271">
        <f t="shared" si="14"/>
        <v>141748</v>
      </c>
      <c r="Y503" s="106" t="s">
        <v>476</v>
      </c>
      <c r="Z503" s="106">
        <v>151</v>
      </c>
      <c r="AA503" s="273" t="b">
        <f t="shared" si="15"/>
        <v>1</v>
      </c>
    </row>
    <row r="504" spans="1:27">
      <c r="A504" s="267" t="s">
        <v>3271</v>
      </c>
      <c r="B504" s="267" t="s">
        <v>3280</v>
      </c>
      <c r="C504" s="267" t="s">
        <v>3281</v>
      </c>
      <c r="D504" s="267" t="s">
        <v>4408</v>
      </c>
      <c r="E504" s="267" t="s">
        <v>3275</v>
      </c>
      <c r="F504" s="267" t="s">
        <v>3276</v>
      </c>
      <c r="G504" s="267" t="s">
        <v>3275</v>
      </c>
      <c r="H504" s="267" t="s">
        <v>3277</v>
      </c>
      <c r="I504" s="267" t="s">
        <v>4409</v>
      </c>
      <c r="J504" s="267" t="s">
        <v>4410</v>
      </c>
      <c r="K504" s="268">
        <v>0</v>
      </c>
      <c r="L504" s="268">
        <v>0</v>
      </c>
      <c r="M504" s="269">
        <v>0</v>
      </c>
      <c r="N504" s="268">
        <v>0</v>
      </c>
      <c r="O504" s="268">
        <v>0</v>
      </c>
      <c r="P504" s="269">
        <v>0</v>
      </c>
      <c r="Q504" s="270">
        <v>11598.75</v>
      </c>
      <c r="R504" s="270">
        <v>11598.75</v>
      </c>
      <c r="S504" s="270">
        <v>0</v>
      </c>
      <c r="T504" s="268">
        <v>11598.75</v>
      </c>
      <c r="U504" s="268">
        <v>11598.75</v>
      </c>
      <c r="V504" s="269">
        <v>0</v>
      </c>
      <c r="W504" s="269" cm="1">
        <f t="array" ref="W504">IF(Z504=756,V504*INDEX('09.30.22 ERC'!$I$676:$I$679,MATCH($A$1,'09.30.22 ERC'!$D$676:$D$679,0),),V504)</f>
        <v>0</v>
      </c>
      <c r="X504" s="271">
        <f t="shared" si="14"/>
        <v>141753</v>
      </c>
      <c r="Y504" s="272" t="s">
        <v>476</v>
      </c>
      <c r="Z504" s="106">
        <v>150</v>
      </c>
      <c r="AA504" s="273" t="b">
        <f t="shared" si="15"/>
        <v>1</v>
      </c>
    </row>
    <row r="505" spans="1:27">
      <c r="A505" s="267" t="s">
        <v>3271</v>
      </c>
      <c r="B505" s="267" t="s">
        <v>3272</v>
      </c>
      <c r="C505" s="267" t="s">
        <v>3273</v>
      </c>
      <c r="D505" s="267" t="s">
        <v>4411</v>
      </c>
      <c r="E505" s="267" t="s">
        <v>3275</v>
      </c>
      <c r="F505" s="267" t="s">
        <v>3276</v>
      </c>
      <c r="G505" s="267" t="s">
        <v>3275</v>
      </c>
      <c r="H505" s="267" t="s">
        <v>3277</v>
      </c>
      <c r="I505" s="267" t="s">
        <v>4412</v>
      </c>
      <c r="J505" s="267" t="s">
        <v>4413</v>
      </c>
      <c r="K505" s="268">
        <v>1260340.73</v>
      </c>
      <c r="L505" s="268">
        <v>308503.09000000003</v>
      </c>
      <c r="M505" s="269">
        <v>951837.6399999999</v>
      </c>
      <c r="N505" s="268">
        <v>0</v>
      </c>
      <c r="O505" s="268">
        <v>0</v>
      </c>
      <c r="P505" s="269">
        <v>0</v>
      </c>
      <c r="Q505" s="270">
        <v>685625.48</v>
      </c>
      <c r="R505" s="270">
        <v>19685.649999999965</v>
      </c>
      <c r="S505" s="270">
        <v>665939.83000000007</v>
      </c>
      <c r="T505" s="268">
        <v>1945966.21</v>
      </c>
      <c r="U505" s="268">
        <v>328188.74</v>
      </c>
      <c r="V505" s="269">
        <v>1617777.47</v>
      </c>
      <c r="W505" s="269" cm="1">
        <f t="array" ref="W505">IF(Z505=756,V505*INDEX('09.30.22 ERC'!$I$676:$I$679,MATCH($A$1,'09.30.22 ERC'!$D$676:$D$679,0),),V505)</f>
        <v>1617777.47</v>
      </c>
      <c r="X505" s="271">
        <f t="shared" si="14"/>
        <v>141761</v>
      </c>
      <c r="Y505" s="106" t="s">
        <v>476</v>
      </c>
      <c r="Z505" s="106">
        <v>150</v>
      </c>
      <c r="AA505" s="273" t="b">
        <f t="shared" si="15"/>
        <v>1</v>
      </c>
    </row>
    <row r="506" spans="1:27">
      <c r="A506" s="267" t="s">
        <v>3271</v>
      </c>
      <c r="B506" s="267" t="s">
        <v>3280</v>
      </c>
      <c r="C506" s="267" t="s">
        <v>3281</v>
      </c>
      <c r="D506" s="267" t="s">
        <v>4411</v>
      </c>
      <c r="E506" s="267" t="s">
        <v>3275</v>
      </c>
      <c r="F506" s="267" t="s">
        <v>3276</v>
      </c>
      <c r="G506" s="267" t="s">
        <v>3275</v>
      </c>
      <c r="H506" s="267" t="s">
        <v>3277</v>
      </c>
      <c r="I506" s="267" t="s">
        <v>4414</v>
      </c>
      <c r="J506" s="267" t="s">
        <v>4415</v>
      </c>
      <c r="K506" s="268">
        <v>645673.26</v>
      </c>
      <c r="L506" s="268">
        <v>645537.26</v>
      </c>
      <c r="M506" s="269">
        <v>136</v>
      </c>
      <c r="N506" s="268">
        <v>0</v>
      </c>
      <c r="O506" s="268">
        <v>0</v>
      </c>
      <c r="P506" s="269">
        <v>0</v>
      </c>
      <c r="Q506" s="270">
        <v>0</v>
      </c>
      <c r="R506" s="270">
        <v>0</v>
      </c>
      <c r="S506" s="270">
        <v>0</v>
      </c>
      <c r="T506" s="268">
        <v>645673.26</v>
      </c>
      <c r="U506" s="268">
        <v>645537.26</v>
      </c>
      <c r="V506" s="269">
        <v>136</v>
      </c>
      <c r="W506" s="269" cm="1">
        <f t="array" ref="W506">IF(Z506=756,V506*INDEX('09.30.22 ERC'!$I$676:$I$679,MATCH($A$1,'09.30.22 ERC'!$D$676:$D$679,0),),V506)</f>
        <v>136</v>
      </c>
      <c r="X506" s="271">
        <f t="shared" si="14"/>
        <v>141761</v>
      </c>
      <c r="Y506" s="106" t="s">
        <v>476</v>
      </c>
      <c r="Z506" s="106">
        <v>150</v>
      </c>
      <c r="AA506" s="273" t="b">
        <f t="shared" si="15"/>
        <v>1</v>
      </c>
    </row>
    <row r="507" spans="1:27">
      <c r="A507" s="267" t="s">
        <v>3271</v>
      </c>
      <c r="B507" s="267" t="s">
        <v>3294</v>
      </c>
      <c r="C507" s="267" t="s">
        <v>3273</v>
      </c>
      <c r="D507" s="267" t="s">
        <v>4411</v>
      </c>
      <c r="E507" s="267" t="s">
        <v>3275</v>
      </c>
      <c r="F507" s="267" t="s">
        <v>3276</v>
      </c>
      <c r="G507" s="267" t="s">
        <v>3275</v>
      </c>
      <c r="H507" s="267" t="s">
        <v>3277</v>
      </c>
      <c r="I507" s="267" t="s">
        <v>4416</v>
      </c>
      <c r="J507" s="267" t="s">
        <v>4417</v>
      </c>
      <c r="K507" s="268">
        <v>3050</v>
      </c>
      <c r="L507" s="268">
        <v>0</v>
      </c>
      <c r="M507" s="269">
        <v>3050</v>
      </c>
      <c r="N507" s="268">
        <v>0</v>
      </c>
      <c r="O507" s="268">
        <v>0</v>
      </c>
      <c r="P507" s="269">
        <v>0</v>
      </c>
      <c r="Q507" s="270">
        <v>0</v>
      </c>
      <c r="R507" s="270">
        <v>0</v>
      </c>
      <c r="S507" s="270">
        <v>0</v>
      </c>
      <c r="T507" s="268">
        <v>3050</v>
      </c>
      <c r="U507" s="268">
        <v>0</v>
      </c>
      <c r="V507" s="269">
        <v>3050</v>
      </c>
      <c r="W507" s="269" cm="1">
        <f t="array" ref="W507">IF(Z507=756,V507*INDEX('09.30.22 ERC'!$I$676:$I$679,MATCH($A$1,'09.30.22 ERC'!$D$676:$D$679,0),),V507)</f>
        <v>3050</v>
      </c>
      <c r="X507" s="271">
        <f t="shared" si="14"/>
        <v>141761</v>
      </c>
      <c r="Y507" s="106" t="s">
        <v>476</v>
      </c>
      <c r="Z507" s="106">
        <v>152</v>
      </c>
      <c r="AA507" s="273" t="b">
        <f t="shared" si="15"/>
        <v>1</v>
      </c>
    </row>
    <row r="508" spans="1:27">
      <c r="A508" s="267" t="s">
        <v>3271</v>
      </c>
      <c r="B508" s="267" t="s">
        <v>3388</v>
      </c>
      <c r="C508" s="267" t="s">
        <v>3392</v>
      </c>
      <c r="D508" s="267" t="s">
        <v>4418</v>
      </c>
      <c r="E508" s="267" t="s">
        <v>3275</v>
      </c>
      <c r="F508" s="267" t="s">
        <v>3276</v>
      </c>
      <c r="G508" s="267" t="s">
        <v>3275</v>
      </c>
      <c r="H508" s="267" t="s">
        <v>3277</v>
      </c>
      <c r="I508" s="267" t="s">
        <v>4419</v>
      </c>
      <c r="J508" s="267" t="s">
        <v>4420</v>
      </c>
      <c r="K508" s="268">
        <v>0.09</v>
      </c>
      <c r="L508" s="268">
        <v>0.09</v>
      </c>
      <c r="M508" s="269">
        <v>0</v>
      </c>
      <c r="N508" s="268">
        <v>0</v>
      </c>
      <c r="O508" s="268">
        <v>0</v>
      </c>
      <c r="P508" s="269">
        <v>0</v>
      </c>
      <c r="Q508" s="270">
        <v>0</v>
      </c>
      <c r="R508" s="270">
        <v>0</v>
      </c>
      <c r="S508" s="270">
        <v>0</v>
      </c>
      <c r="T508" s="268">
        <v>0.09</v>
      </c>
      <c r="U508" s="268">
        <v>0.09</v>
      </c>
      <c r="V508" s="269">
        <v>0</v>
      </c>
      <c r="W508" s="269" cm="1">
        <f t="array" ref="W508">IF(Z508=756,V508*INDEX('09.30.22 ERC'!$I$676:$I$679,MATCH($A$1,'09.30.22 ERC'!$D$676:$D$679,0),),V508)</f>
        <v>0</v>
      </c>
      <c r="X508" s="271">
        <f t="shared" si="14"/>
        <v>141798</v>
      </c>
      <c r="Y508" s="106" t="s">
        <v>476</v>
      </c>
      <c r="Z508" s="106">
        <v>756</v>
      </c>
      <c r="AA508" s="273" t="b">
        <f t="shared" si="15"/>
        <v>1</v>
      </c>
    </row>
    <row r="509" spans="1:27">
      <c r="A509" s="267" t="s">
        <v>3271</v>
      </c>
      <c r="B509" s="267" t="s">
        <v>3272</v>
      </c>
      <c r="C509" s="267" t="s">
        <v>3273</v>
      </c>
      <c r="D509" s="267" t="s">
        <v>4418</v>
      </c>
      <c r="E509" s="267" t="s">
        <v>3275</v>
      </c>
      <c r="F509" s="267" t="s">
        <v>3276</v>
      </c>
      <c r="G509" s="267" t="s">
        <v>3275</v>
      </c>
      <c r="H509" s="267" t="s">
        <v>3277</v>
      </c>
      <c r="I509" s="267" t="s">
        <v>4421</v>
      </c>
      <c r="J509" s="267" t="s">
        <v>4422</v>
      </c>
      <c r="K509" s="268">
        <v>419890.82</v>
      </c>
      <c r="L509" s="268">
        <v>419890.82</v>
      </c>
      <c r="M509" s="269">
        <v>0</v>
      </c>
      <c r="N509" s="268">
        <v>45763.38</v>
      </c>
      <c r="O509" s="268">
        <v>50739.1</v>
      </c>
      <c r="P509" s="269">
        <v>-4975.7200000000012</v>
      </c>
      <c r="Q509" s="270">
        <v>195491.49999999994</v>
      </c>
      <c r="R509" s="270">
        <v>195491.49999999994</v>
      </c>
      <c r="S509" s="270">
        <v>0</v>
      </c>
      <c r="T509" s="268">
        <v>615382.31999999995</v>
      </c>
      <c r="U509" s="268">
        <v>615382.31999999995</v>
      </c>
      <c r="V509" s="269">
        <v>0</v>
      </c>
      <c r="W509" s="269" cm="1">
        <f t="array" ref="W509">IF(Z509=756,V509*INDEX('09.30.22 ERC'!$I$676:$I$679,MATCH($A$1,'09.30.22 ERC'!$D$676:$D$679,0),),V509)</f>
        <v>0</v>
      </c>
      <c r="X509" s="271">
        <f t="shared" si="14"/>
        <v>141798</v>
      </c>
      <c r="Y509" s="106" t="s">
        <v>476</v>
      </c>
      <c r="Z509" s="106">
        <v>150</v>
      </c>
      <c r="AA509" s="273" t="b">
        <f t="shared" si="15"/>
        <v>1</v>
      </c>
    </row>
    <row r="510" spans="1:27">
      <c r="A510" s="267" t="s">
        <v>3271</v>
      </c>
      <c r="B510" s="267" t="s">
        <v>3280</v>
      </c>
      <c r="C510" s="267" t="s">
        <v>3281</v>
      </c>
      <c r="D510" s="267" t="s">
        <v>4418</v>
      </c>
      <c r="E510" s="267" t="s">
        <v>3275</v>
      </c>
      <c r="F510" s="267" t="s">
        <v>3276</v>
      </c>
      <c r="G510" s="267" t="s">
        <v>3275</v>
      </c>
      <c r="H510" s="267" t="s">
        <v>3277</v>
      </c>
      <c r="I510" s="267" t="s">
        <v>4423</v>
      </c>
      <c r="J510" s="267" t="s">
        <v>4424</v>
      </c>
      <c r="K510" s="268">
        <v>84347.95</v>
      </c>
      <c r="L510" s="268">
        <v>84347.95</v>
      </c>
      <c r="M510" s="269">
        <v>0</v>
      </c>
      <c r="N510" s="268">
        <v>9908</v>
      </c>
      <c r="O510" s="268">
        <v>9908</v>
      </c>
      <c r="P510" s="269">
        <v>0</v>
      </c>
      <c r="Q510" s="270">
        <v>85100.02</v>
      </c>
      <c r="R510" s="270">
        <v>85100.02</v>
      </c>
      <c r="S510" s="270">
        <v>0</v>
      </c>
      <c r="T510" s="268">
        <v>169447.97</v>
      </c>
      <c r="U510" s="268">
        <v>169447.97</v>
      </c>
      <c r="V510" s="269">
        <v>0</v>
      </c>
      <c r="W510" s="269" cm="1">
        <f t="array" ref="W510">IF(Z510=756,V510*INDEX('09.30.22 ERC'!$I$676:$I$679,MATCH($A$1,'09.30.22 ERC'!$D$676:$D$679,0),),V510)</f>
        <v>0</v>
      </c>
      <c r="X510" s="271">
        <f t="shared" si="14"/>
        <v>141798</v>
      </c>
      <c r="Y510" s="106" t="s">
        <v>476</v>
      </c>
      <c r="Z510" s="106">
        <v>150</v>
      </c>
      <c r="AA510" s="273" t="b">
        <f t="shared" si="15"/>
        <v>1</v>
      </c>
    </row>
    <row r="511" spans="1:27">
      <c r="A511" s="267" t="s">
        <v>3271</v>
      </c>
      <c r="B511" s="267" t="s">
        <v>3284</v>
      </c>
      <c r="C511" s="267" t="s">
        <v>3273</v>
      </c>
      <c r="D511" s="267" t="s">
        <v>4418</v>
      </c>
      <c r="E511" s="267" t="s">
        <v>3275</v>
      </c>
      <c r="F511" s="267" t="s">
        <v>3276</v>
      </c>
      <c r="G511" s="267" t="s">
        <v>3275</v>
      </c>
      <c r="H511" s="267" t="s">
        <v>3277</v>
      </c>
      <c r="I511" s="267" t="s">
        <v>4425</v>
      </c>
      <c r="J511" s="267" t="s">
        <v>4426</v>
      </c>
      <c r="K511" s="268">
        <v>62969.15</v>
      </c>
      <c r="L511" s="268">
        <v>64345.02</v>
      </c>
      <c r="M511" s="269">
        <v>-1375.8699999999953</v>
      </c>
      <c r="N511" s="268">
        <v>0</v>
      </c>
      <c r="O511" s="268">
        <v>0</v>
      </c>
      <c r="P511" s="269">
        <v>0</v>
      </c>
      <c r="Q511" s="270">
        <v>21935.879999999997</v>
      </c>
      <c r="R511" s="270">
        <v>21935.879999999997</v>
      </c>
      <c r="S511" s="270">
        <v>0</v>
      </c>
      <c r="T511" s="268">
        <v>84905.03</v>
      </c>
      <c r="U511" s="268">
        <v>86280.9</v>
      </c>
      <c r="V511" s="269">
        <v>-1375.8699999999953</v>
      </c>
      <c r="W511" s="269" cm="1">
        <f t="array" ref="W511">IF(Z511=756,V511*INDEX('09.30.22 ERC'!$I$676:$I$679,MATCH($A$1,'09.30.22 ERC'!$D$676:$D$679,0),),V511)</f>
        <v>-1375.8699999999953</v>
      </c>
      <c r="X511" s="271">
        <f t="shared" si="14"/>
        <v>141798</v>
      </c>
      <c r="Y511" s="106" t="s">
        <v>476</v>
      </c>
      <c r="Z511" s="106">
        <v>151</v>
      </c>
      <c r="AA511" s="273" t="b">
        <f t="shared" si="15"/>
        <v>1</v>
      </c>
    </row>
    <row r="512" spans="1:27">
      <c r="A512" s="267" t="s">
        <v>3271</v>
      </c>
      <c r="B512" s="267" t="s">
        <v>3287</v>
      </c>
      <c r="C512" s="267" t="s">
        <v>3281</v>
      </c>
      <c r="D512" s="267" t="s">
        <v>4418</v>
      </c>
      <c r="E512" s="267" t="s">
        <v>3275</v>
      </c>
      <c r="F512" s="267" t="s">
        <v>3276</v>
      </c>
      <c r="G512" s="267" t="s">
        <v>3275</v>
      </c>
      <c r="H512" s="267" t="s">
        <v>3277</v>
      </c>
      <c r="I512" s="267" t="s">
        <v>4427</v>
      </c>
      <c r="J512" s="267" t="s">
        <v>4428</v>
      </c>
      <c r="K512" s="268">
        <v>18705.05</v>
      </c>
      <c r="L512" s="268">
        <v>18705.05</v>
      </c>
      <c r="M512" s="269">
        <v>0</v>
      </c>
      <c r="N512" s="268">
        <v>0</v>
      </c>
      <c r="O512" s="268">
        <v>0</v>
      </c>
      <c r="P512" s="269">
        <v>0</v>
      </c>
      <c r="Q512" s="270">
        <v>12855.73</v>
      </c>
      <c r="R512" s="270">
        <v>12855.73</v>
      </c>
      <c r="S512" s="270">
        <v>0</v>
      </c>
      <c r="T512" s="268">
        <v>31560.78</v>
      </c>
      <c r="U512" s="268">
        <v>31560.78</v>
      </c>
      <c r="V512" s="269">
        <v>0</v>
      </c>
      <c r="W512" s="269" cm="1">
        <f t="array" ref="W512">IF(Z512=756,V512*INDEX('09.30.22 ERC'!$I$676:$I$679,MATCH($A$1,'09.30.22 ERC'!$D$676:$D$679,0),),V512)</f>
        <v>0</v>
      </c>
      <c r="X512" s="271">
        <f t="shared" si="14"/>
        <v>141798</v>
      </c>
      <c r="Y512" s="106" t="s">
        <v>476</v>
      </c>
      <c r="Z512" s="106">
        <v>151</v>
      </c>
      <c r="AA512" s="273" t="b">
        <f t="shared" si="15"/>
        <v>1</v>
      </c>
    </row>
    <row r="513" spans="1:27">
      <c r="A513" s="267" t="s">
        <v>3271</v>
      </c>
      <c r="B513" s="267" t="s">
        <v>3294</v>
      </c>
      <c r="C513" s="267" t="s">
        <v>3273</v>
      </c>
      <c r="D513" s="267" t="s">
        <v>4418</v>
      </c>
      <c r="E513" s="267" t="s">
        <v>3275</v>
      </c>
      <c r="F513" s="267" t="s">
        <v>3276</v>
      </c>
      <c r="G513" s="267" t="s">
        <v>3275</v>
      </c>
      <c r="H513" s="267" t="s">
        <v>3277</v>
      </c>
      <c r="I513" s="267" t="s">
        <v>4429</v>
      </c>
      <c r="J513" s="267" t="s">
        <v>4430</v>
      </c>
      <c r="K513" s="268">
        <v>211675.3</v>
      </c>
      <c r="L513" s="268">
        <v>211437.3</v>
      </c>
      <c r="M513" s="269">
        <v>238</v>
      </c>
      <c r="N513" s="268">
        <v>53027.54</v>
      </c>
      <c r="O513" s="268">
        <v>52827.54</v>
      </c>
      <c r="P513" s="269">
        <v>200</v>
      </c>
      <c r="Q513" s="270">
        <v>117260.63</v>
      </c>
      <c r="R513" s="270">
        <v>117060.63</v>
      </c>
      <c r="S513" s="270">
        <v>200</v>
      </c>
      <c r="T513" s="268">
        <v>328935.93</v>
      </c>
      <c r="U513" s="268">
        <v>328497.93</v>
      </c>
      <c r="V513" s="269">
        <v>438</v>
      </c>
      <c r="W513" s="269" cm="1">
        <f t="array" ref="W513">IF(Z513=756,V513*INDEX('09.30.22 ERC'!$I$676:$I$679,MATCH($A$1,'09.30.22 ERC'!$D$676:$D$679,0),),V513)</f>
        <v>438</v>
      </c>
      <c r="X513" s="271">
        <f t="shared" si="14"/>
        <v>141798</v>
      </c>
      <c r="Y513" s="106" t="s">
        <v>476</v>
      </c>
      <c r="Z513" s="106">
        <v>152</v>
      </c>
      <c r="AA513" s="273" t="b">
        <f t="shared" si="15"/>
        <v>1</v>
      </c>
    </row>
    <row r="514" spans="1:27">
      <c r="A514" s="267" t="s">
        <v>3271</v>
      </c>
      <c r="B514" s="267" t="s">
        <v>3388</v>
      </c>
      <c r="C514" s="267" t="s">
        <v>3392</v>
      </c>
      <c r="D514" s="267" t="s">
        <v>4431</v>
      </c>
      <c r="E514" s="267" t="s">
        <v>3275</v>
      </c>
      <c r="F514" s="267" t="s">
        <v>3276</v>
      </c>
      <c r="G514" s="267" t="s">
        <v>3275</v>
      </c>
      <c r="H514" s="267" t="s">
        <v>3277</v>
      </c>
      <c r="I514" s="267" t="s">
        <v>4432</v>
      </c>
      <c r="J514" s="267" t="s">
        <v>4433</v>
      </c>
      <c r="K514" s="268">
        <v>477238.46</v>
      </c>
      <c r="L514" s="268">
        <v>477238.46</v>
      </c>
      <c r="M514" s="269">
        <v>0</v>
      </c>
      <c r="N514" s="268">
        <v>0</v>
      </c>
      <c r="O514" s="268">
        <v>0</v>
      </c>
      <c r="P514" s="269">
        <v>0</v>
      </c>
      <c r="Q514" s="270">
        <v>0</v>
      </c>
      <c r="R514" s="270">
        <v>0</v>
      </c>
      <c r="S514" s="270">
        <v>0</v>
      </c>
      <c r="T514" s="268">
        <v>477238.46</v>
      </c>
      <c r="U514" s="268">
        <v>477238.46</v>
      </c>
      <c r="V514" s="269">
        <v>0</v>
      </c>
      <c r="W514" s="269" cm="1">
        <f t="array" ref="W514">IF(Z514=756,V514*INDEX('09.30.22 ERC'!$I$676:$I$679,MATCH($A$1,'09.30.22 ERC'!$D$676:$D$679,0),),V514)</f>
        <v>0</v>
      </c>
      <c r="X514" s="271">
        <f t="shared" si="14"/>
        <v>141799</v>
      </c>
      <c r="Y514" s="106" t="s">
        <v>476</v>
      </c>
      <c r="Z514" s="106">
        <v>756</v>
      </c>
      <c r="AA514" s="273" t="b">
        <f t="shared" si="15"/>
        <v>1</v>
      </c>
    </row>
    <row r="515" spans="1:27">
      <c r="A515" s="267" t="s">
        <v>3271</v>
      </c>
      <c r="B515" s="267" t="s">
        <v>3395</v>
      </c>
      <c r="C515" s="267" t="s">
        <v>3392</v>
      </c>
      <c r="D515" s="267" t="s">
        <v>4431</v>
      </c>
      <c r="E515" s="267" t="s">
        <v>3275</v>
      </c>
      <c r="F515" s="267" t="s">
        <v>3276</v>
      </c>
      <c r="G515" s="267" t="s">
        <v>3275</v>
      </c>
      <c r="H515" s="267" t="s">
        <v>3277</v>
      </c>
      <c r="I515" s="267" t="s">
        <v>4434</v>
      </c>
      <c r="J515" s="267" t="s">
        <v>4435</v>
      </c>
      <c r="K515" s="268">
        <v>23061</v>
      </c>
      <c r="L515" s="268">
        <v>0</v>
      </c>
      <c r="M515" s="269">
        <v>23061</v>
      </c>
      <c r="N515" s="268">
        <v>0</v>
      </c>
      <c r="O515" s="268">
        <v>0</v>
      </c>
      <c r="P515" s="269">
        <v>0</v>
      </c>
      <c r="Q515" s="270">
        <v>0</v>
      </c>
      <c r="R515" s="270">
        <v>23061</v>
      </c>
      <c r="S515" s="270">
        <v>-23061</v>
      </c>
      <c r="T515" s="268">
        <v>23061</v>
      </c>
      <c r="U515" s="268">
        <v>23061</v>
      </c>
      <c r="V515" s="269">
        <v>0</v>
      </c>
      <c r="W515" s="269" cm="1">
        <f t="array" ref="W515">IF(Z515=756,V515*INDEX('09.30.22 ERC'!$I$676:$I$679,MATCH($A$1,'09.30.22 ERC'!$D$676:$D$679,0),),V515)</f>
        <v>0</v>
      </c>
      <c r="X515" s="271">
        <f t="shared" si="14"/>
        <v>141799</v>
      </c>
      <c r="Y515" s="106" t="s">
        <v>476</v>
      </c>
      <c r="Z515" s="106">
        <v>756</v>
      </c>
      <c r="AA515" s="273" t="b">
        <f t="shared" si="15"/>
        <v>1</v>
      </c>
    </row>
    <row r="516" spans="1:27">
      <c r="A516" s="267" t="s">
        <v>3271</v>
      </c>
      <c r="B516" s="267" t="s">
        <v>3272</v>
      </c>
      <c r="C516" s="267" t="s">
        <v>3273</v>
      </c>
      <c r="D516" s="267" t="s">
        <v>4431</v>
      </c>
      <c r="E516" s="267" t="s">
        <v>3275</v>
      </c>
      <c r="F516" s="267" t="s">
        <v>3276</v>
      </c>
      <c r="G516" s="267" t="s">
        <v>3275</v>
      </c>
      <c r="H516" s="267" t="s">
        <v>3277</v>
      </c>
      <c r="I516" s="267" t="s">
        <v>4436</v>
      </c>
      <c r="J516" s="267" t="s">
        <v>4437</v>
      </c>
      <c r="K516" s="268">
        <v>182972.41</v>
      </c>
      <c r="L516" s="268">
        <v>182972.41</v>
      </c>
      <c r="M516" s="269">
        <v>0</v>
      </c>
      <c r="N516" s="268">
        <v>0</v>
      </c>
      <c r="O516" s="268">
        <v>0</v>
      </c>
      <c r="P516" s="269">
        <v>0</v>
      </c>
      <c r="Q516" s="270">
        <v>0</v>
      </c>
      <c r="R516" s="270">
        <v>0</v>
      </c>
      <c r="S516" s="270">
        <v>0</v>
      </c>
      <c r="T516" s="268">
        <v>182972.41</v>
      </c>
      <c r="U516" s="268">
        <v>182972.41</v>
      </c>
      <c r="V516" s="269">
        <v>0</v>
      </c>
      <c r="W516" s="269" cm="1">
        <f t="array" ref="W516">IF(Z516=756,V516*INDEX('09.30.22 ERC'!$I$676:$I$679,MATCH($A$1,'09.30.22 ERC'!$D$676:$D$679,0),),V516)</f>
        <v>0</v>
      </c>
      <c r="X516" s="271">
        <f t="shared" si="14"/>
        <v>141799</v>
      </c>
      <c r="Y516" s="106" t="s">
        <v>476</v>
      </c>
      <c r="Z516" s="106">
        <v>150</v>
      </c>
      <c r="AA516" s="273" t="b">
        <f t="shared" si="15"/>
        <v>1</v>
      </c>
    </row>
    <row r="517" spans="1:27">
      <c r="A517" s="267" t="s">
        <v>3271</v>
      </c>
      <c r="B517" s="267" t="s">
        <v>3280</v>
      </c>
      <c r="C517" s="267" t="s">
        <v>3281</v>
      </c>
      <c r="D517" s="267" t="s">
        <v>4431</v>
      </c>
      <c r="E517" s="267" t="s">
        <v>3275</v>
      </c>
      <c r="F517" s="267" t="s">
        <v>3276</v>
      </c>
      <c r="G517" s="267" t="s">
        <v>3275</v>
      </c>
      <c r="H517" s="267" t="s">
        <v>3277</v>
      </c>
      <c r="I517" s="267" t="s">
        <v>4438</v>
      </c>
      <c r="J517" s="267" t="s">
        <v>4439</v>
      </c>
      <c r="K517" s="268">
        <v>16092.79</v>
      </c>
      <c r="L517" s="268">
        <v>4944.5</v>
      </c>
      <c r="M517" s="269">
        <v>11148.29</v>
      </c>
      <c r="N517" s="268">
        <v>0</v>
      </c>
      <c r="O517" s="268">
        <v>0</v>
      </c>
      <c r="P517" s="269">
        <v>0</v>
      </c>
      <c r="Q517" s="270">
        <v>33444.870000000003</v>
      </c>
      <c r="R517" s="270">
        <v>44593.16</v>
      </c>
      <c r="S517" s="270">
        <v>-11148.29</v>
      </c>
      <c r="T517" s="268">
        <v>49537.66</v>
      </c>
      <c r="U517" s="268">
        <v>49537.66</v>
      </c>
      <c r="V517" s="269">
        <v>0</v>
      </c>
      <c r="W517" s="269" cm="1">
        <f t="array" ref="W517">IF(Z517=756,V517*INDEX('09.30.22 ERC'!$I$676:$I$679,MATCH($A$1,'09.30.22 ERC'!$D$676:$D$679,0),),V517)</f>
        <v>0</v>
      </c>
      <c r="X517" s="271">
        <f t="shared" ref="X517:X580" si="16">+_xlfn.NUMBERVALUE(D517)</f>
        <v>141799</v>
      </c>
      <c r="Y517" s="106" t="s">
        <v>476</v>
      </c>
      <c r="Z517" s="106">
        <v>150</v>
      </c>
      <c r="AA517" s="273" t="b">
        <f t="shared" si="15"/>
        <v>1</v>
      </c>
    </row>
    <row r="518" spans="1:27">
      <c r="A518" s="267" t="s">
        <v>3271</v>
      </c>
      <c r="B518" s="267" t="s">
        <v>3287</v>
      </c>
      <c r="C518" s="267" t="s">
        <v>3281</v>
      </c>
      <c r="D518" s="267" t="s">
        <v>4431</v>
      </c>
      <c r="E518" s="267" t="s">
        <v>3275</v>
      </c>
      <c r="F518" s="267" t="s">
        <v>3276</v>
      </c>
      <c r="G518" s="267" t="s">
        <v>3275</v>
      </c>
      <c r="H518" s="267" t="s">
        <v>3277</v>
      </c>
      <c r="I518" s="267" t="s">
        <v>4440</v>
      </c>
      <c r="J518" s="267" t="s">
        <v>4441</v>
      </c>
      <c r="K518" s="268">
        <v>245520.95</v>
      </c>
      <c r="L518" s="268">
        <v>245520.95</v>
      </c>
      <c r="M518" s="269">
        <v>0</v>
      </c>
      <c r="N518" s="268">
        <v>0</v>
      </c>
      <c r="O518" s="268">
        <v>0</v>
      </c>
      <c r="P518" s="269">
        <v>0</v>
      </c>
      <c r="Q518" s="270">
        <v>0</v>
      </c>
      <c r="R518" s="270">
        <v>0</v>
      </c>
      <c r="S518" s="270">
        <v>0</v>
      </c>
      <c r="T518" s="268">
        <v>245520.95</v>
      </c>
      <c r="U518" s="268">
        <v>245520.95</v>
      </c>
      <c r="V518" s="269">
        <v>0</v>
      </c>
      <c r="W518" s="269" cm="1">
        <f t="array" ref="W518">IF(Z518=756,V518*INDEX('09.30.22 ERC'!$I$676:$I$679,MATCH($A$1,'09.30.22 ERC'!$D$676:$D$679,0),),V518)</f>
        <v>0</v>
      </c>
      <c r="X518" s="271">
        <f t="shared" si="16"/>
        <v>141799</v>
      </c>
      <c r="Y518" s="106" t="s">
        <v>476</v>
      </c>
      <c r="Z518" s="106">
        <v>151</v>
      </c>
      <c r="AA518" s="273" t="b">
        <f t="shared" ref="AA518:AA581" si="17">IF($A$1=756,TRUE,IF($A$1=Z518,TRUE,FALSE))</f>
        <v>1</v>
      </c>
    </row>
    <row r="519" spans="1:27">
      <c r="A519" s="267" t="s">
        <v>3271</v>
      </c>
      <c r="B519" s="267" t="s">
        <v>3294</v>
      </c>
      <c r="C519" s="267" t="s">
        <v>3273</v>
      </c>
      <c r="D519" s="267" t="s">
        <v>4431</v>
      </c>
      <c r="E519" s="267" t="s">
        <v>3275</v>
      </c>
      <c r="F519" s="267" t="s">
        <v>3276</v>
      </c>
      <c r="G519" s="267" t="s">
        <v>3275</v>
      </c>
      <c r="H519" s="267" t="s">
        <v>3277</v>
      </c>
      <c r="I519" s="267" t="s">
        <v>4442</v>
      </c>
      <c r="J519" s="267" t="s">
        <v>4443</v>
      </c>
      <c r="K519" s="268">
        <v>242715.02</v>
      </c>
      <c r="L519" s="268">
        <v>242715.02</v>
      </c>
      <c r="M519" s="269">
        <v>0</v>
      </c>
      <c r="N519" s="268">
        <v>0</v>
      </c>
      <c r="O519" s="268">
        <v>0</v>
      </c>
      <c r="P519" s="269">
        <v>0</v>
      </c>
      <c r="Q519" s="270">
        <v>0</v>
      </c>
      <c r="R519" s="270">
        <v>0</v>
      </c>
      <c r="S519" s="270">
        <v>0</v>
      </c>
      <c r="T519" s="268">
        <v>242715.02</v>
      </c>
      <c r="U519" s="268">
        <v>242715.02</v>
      </c>
      <c r="V519" s="269">
        <v>0</v>
      </c>
      <c r="W519" s="269" cm="1">
        <f t="array" ref="W519">IF(Z519=756,V519*INDEX('09.30.22 ERC'!$I$676:$I$679,MATCH($A$1,'09.30.22 ERC'!$D$676:$D$679,0),),V519)</f>
        <v>0</v>
      </c>
      <c r="X519" s="271">
        <f t="shared" si="16"/>
        <v>141799</v>
      </c>
      <c r="Y519" s="106" t="s">
        <v>476</v>
      </c>
      <c r="Z519" s="106">
        <v>152</v>
      </c>
      <c r="AA519" s="273" t="b">
        <f t="shared" si="17"/>
        <v>1</v>
      </c>
    </row>
    <row r="520" spans="1:27">
      <c r="A520" s="267" t="s">
        <v>3271</v>
      </c>
      <c r="B520" s="267" t="s">
        <v>3272</v>
      </c>
      <c r="C520" s="267" t="s">
        <v>3273</v>
      </c>
      <c r="D520" s="267" t="s">
        <v>4444</v>
      </c>
      <c r="E520" s="267" t="s">
        <v>3275</v>
      </c>
      <c r="F520" s="267" t="s">
        <v>3276</v>
      </c>
      <c r="G520" s="267" t="s">
        <v>3275</v>
      </c>
      <c r="H520" s="267" t="s">
        <v>3277</v>
      </c>
      <c r="I520" s="267" t="s">
        <v>4445</v>
      </c>
      <c r="J520" s="267" t="s">
        <v>4446</v>
      </c>
      <c r="K520" s="268">
        <v>2111032.71</v>
      </c>
      <c r="L520" s="268">
        <v>2111032.71</v>
      </c>
      <c r="M520" s="269">
        <v>0</v>
      </c>
      <c r="N520" s="268">
        <v>0</v>
      </c>
      <c r="O520" s="268">
        <v>0</v>
      </c>
      <c r="P520" s="269">
        <v>0</v>
      </c>
      <c r="Q520" s="270">
        <v>2269.5600000000559</v>
      </c>
      <c r="R520" s="270">
        <v>2269.5600000000559</v>
      </c>
      <c r="S520" s="270">
        <v>0</v>
      </c>
      <c r="T520" s="268">
        <v>2113302.27</v>
      </c>
      <c r="U520" s="268">
        <v>2113302.27</v>
      </c>
      <c r="V520" s="269">
        <v>0</v>
      </c>
      <c r="W520" s="269" cm="1">
        <f t="array" ref="W520">IF(Z520=756,V520*INDEX('09.30.22 ERC'!$I$676:$I$679,MATCH($A$1,'09.30.22 ERC'!$D$676:$D$679,0),),V520)</f>
        <v>0</v>
      </c>
      <c r="X520" s="271">
        <f t="shared" si="16"/>
        <v>141899</v>
      </c>
      <c r="Y520" s="106" t="s">
        <v>476</v>
      </c>
      <c r="Z520" s="106">
        <v>150</v>
      </c>
      <c r="AA520" s="273" t="b">
        <f t="shared" si="17"/>
        <v>1</v>
      </c>
    </row>
    <row r="521" spans="1:27">
      <c r="A521" s="267" t="s">
        <v>3271</v>
      </c>
      <c r="B521" s="267" t="s">
        <v>3280</v>
      </c>
      <c r="C521" s="267" t="s">
        <v>3281</v>
      </c>
      <c r="D521" s="267" t="s">
        <v>4444</v>
      </c>
      <c r="E521" s="267" t="s">
        <v>3275</v>
      </c>
      <c r="F521" s="267" t="s">
        <v>3276</v>
      </c>
      <c r="G521" s="267" t="s">
        <v>3275</v>
      </c>
      <c r="H521" s="267" t="s">
        <v>3277</v>
      </c>
      <c r="I521" s="267" t="s">
        <v>4447</v>
      </c>
      <c r="J521" s="267" t="s">
        <v>4448</v>
      </c>
      <c r="K521" s="268">
        <v>3761089.3</v>
      </c>
      <c r="L521" s="268">
        <v>3761089.3</v>
      </c>
      <c r="M521" s="269">
        <v>0</v>
      </c>
      <c r="N521" s="268">
        <v>0</v>
      </c>
      <c r="O521" s="268">
        <v>0</v>
      </c>
      <c r="P521" s="269">
        <v>0</v>
      </c>
      <c r="Q521" s="270">
        <v>2837.5400000000373</v>
      </c>
      <c r="R521" s="270">
        <v>2837.5400000000373</v>
      </c>
      <c r="S521" s="270">
        <v>0</v>
      </c>
      <c r="T521" s="268">
        <v>3763926.84</v>
      </c>
      <c r="U521" s="268">
        <v>3763926.84</v>
      </c>
      <c r="V521" s="269">
        <v>0</v>
      </c>
      <c r="W521" s="269" cm="1">
        <f t="array" ref="W521">IF(Z521=756,V521*INDEX('09.30.22 ERC'!$I$676:$I$679,MATCH($A$1,'09.30.22 ERC'!$D$676:$D$679,0),),V521)</f>
        <v>0</v>
      </c>
      <c r="X521" s="271">
        <f t="shared" si="16"/>
        <v>141899</v>
      </c>
      <c r="Y521" s="106" t="s">
        <v>476</v>
      </c>
      <c r="Z521" s="106">
        <v>150</v>
      </c>
      <c r="AA521" s="273" t="b">
        <f t="shared" si="17"/>
        <v>1</v>
      </c>
    </row>
    <row r="522" spans="1:27">
      <c r="A522" s="267" t="s">
        <v>3271</v>
      </c>
      <c r="B522" s="267" t="s">
        <v>3284</v>
      </c>
      <c r="C522" s="267" t="s">
        <v>3273</v>
      </c>
      <c r="D522" s="267" t="s">
        <v>4444</v>
      </c>
      <c r="E522" s="267" t="s">
        <v>3275</v>
      </c>
      <c r="F522" s="267" t="s">
        <v>3276</v>
      </c>
      <c r="G522" s="267" t="s">
        <v>3275</v>
      </c>
      <c r="H522" s="267" t="s">
        <v>3277</v>
      </c>
      <c r="I522" s="267" t="s">
        <v>4449</v>
      </c>
      <c r="J522" s="267" t="s">
        <v>4450</v>
      </c>
      <c r="K522" s="268">
        <v>5909</v>
      </c>
      <c r="L522" s="268">
        <v>5909</v>
      </c>
      <c r="M522" s="269">
        <v>0</v>
      </c>
      <c r="N522" s="268">
        <v>0</v>
      </c>
      <c r="O522" s="268">
        <v>0</v>
      </c>
      <c r="P522" s="269">
        <v>0</v>
      </c>
      <c r="Q522" s="270">
        <v>0</v>
      </c>
      <c r="R522" s="270">
        <v>0</v>
      </c>
      <c r="S522" s="270">
        <v>0</v>
      </c>
      <c r="T522" s="268">
        <v>5909</v>
      </c>
      <c r="U522" s="268">
        <v>5909</v>
      </c>
      <c r="V522" s="269">
        <v>0</v>
      </c>
      <c r="W522" s="269" cm="1">
        <f t="array" ref="W522">IF(Z522=756,V522*INDEX('09.30.22 ERC'!$I$676:$I$679,MATCH($A$1,'09.30.22 ERC'!$D$676:$D$679,0),),V522)</f>
        <v>0</v>
      </c>
      <c r="X522" s="271">
        <f t="shared" si="16"/>
        <v>141899</v>
      </c>
      <c r="Y522" s="106" t="s">
        <v>476</v>
      </c>
      <c r="Z522" s="106">
        <v>151</v>
      </c>
      <c r="AA522" s="273" t="b">
        <f t="shared" si="17"/>
        <v>1</v>
      </c>
    </row>
    <row r="523" spans="1:27">
      <c r="A523" s="267" t="s">
        <v>3271</v>
      </c>
      <c r="B523" s="267" t="s">
        <v>3287</v>
      </c>
      <c r="C523" s="267" t="s">
        <v>3281</v>
      </c>
      <c r="D523" s="267" t="s">
        <v>4444</v>
      </c>
      <c r="E523" s="267" t="s">
        <v>3275</v>
      </c>
      <c r="F523" s="267" t="s">
        <v>3276</v>
      </c>
      <c r="G523" s="267" t="s">
        <v>3275</v>
      </c>
      <c r="H523" s="267" t="s">
        <v>3277</v>
      </c>
      <c r="I523" s="267" t="s">
        <v>4451</v>
      </c>
      <c r="J523" s="267" t="s">
        <v>4452</v>
      </c>
      <c r="K523" s="268">
        <v>6709</v>
      </c>
      <c r="L523" s="268">
        <v>6709</v>
      </c>
      <c r="M523" s="269">
        <v>0</v>
      </c>
      <c r="N523" s="268">
        <v>0</v>
      </c>
      <c r="O523" s="268">
        <v>0</v>
      </c>
      <c r="P523" s="269">
        <v>0</v>
      </c>
      <c r="Q523" s="270">
        <v>0</v>
      </c>
      <c r="R523" s="270">
        <v>0</v>
      </c>
      <c r="S523" s="270">
        <v>0</v>
      </c>
      <c r="T523" s="268">
        <v>6709</v>
      </c>
      <c r="U523" s="268">
        <v>6709</v>
      </c>
      <c r="V523" s="269">
        <v>0</v>
      </c>
      <c r="W523" s="269" cm="1">
        <f t="array" ref="W523">IF(Z523=756,V523*INDEX('09.30.22 ERC'!$I$676:$I$679,MATCH($A$1,'09.30.22 ERC'!$D$676:$D$679,0),),V523)</f>
        <v>0</v>
      </c>
      <c r="X523" s="271">
        <f t="shared" si="16"/>
        <v>141899</v>
      </c>
      <c r="Y523" s="106" t="s">
        <v>476</v>
      </c>
      <c r="Z523" s="106">
        <v>151</v>
      </c>
      <c r="AA523" s="273" t="b">
        <f t="shared" si="17"/>
        <v>1</v>
      </c>
    </row>
    <row r="524" spans="1:27">
      <c r="A524" s="267" t="s">
        <v>3271</v>
      </c>
      <c r="B524" s="267" t="s">
        <v>3294</v>
      </c>
      <c r="C524" s="267" t="s">
        <v>3273</v>
      </c>
      <c r="D524" s="267" t="s">
        <v>4444</v>
      </c>
      <c r="E524" s="267" t="s">
        <v>3275</v>
      </c>
      <c r="F524" s="267" t="s">
        <v>3276</v>
      </c>
      <c r="G524" s="267" t="s">
        <v>3275</v>
      </c>
      <c r="H524" s="267" t="s">
        <v>3277</v>
      </c>
      <c r="I524" s="267" t="s">
        <v>4453</v>
      </c>
      <c r="J524" s="267" t="s">
        <v>4454</v>
      </c>
      <c r="K524" s="268">
        <v>714456.25</v>
      </c>
      <c r="L524" s="268">
        <v>714456.25</v>
      </c>
      <c r="M524" s="269">
        <v>0</v>
      </c>
      <c r="N524" s="268">
        <v>0</v>
      </c>
      <c r="O524" s="268">
        <v>0</v>
      </c>
      <c r="P524" s="269">
        <v>0</v>
      </c>
      <c r="Q524" s="270">
        <v>0</v>
      </c>
      <c r="R524" s="270">
        <v>0</v>
      </c>
      <c r="S524" s="270">
        <v>0</v>
      </c>
      <c r="T524" s="268">
        <v>714456.25</v>
      </c>
      <c r="U524" s="268">
        <v>714456.25</v>
      </c>
      <c r="V524" s="269">
        <v>0</v>
      </c>
      <c r="W524" s="269" cm="1">
        <f t="array" ref="W524">IF(Z524=756,V524*INDEX('09.30.22 ERC'!$I$676:$I$679,MATCH($A$1,'09.30.22 ERC'!$D$676:$D$679,0),),V524)</f>
        <v>0</v>
      </c>
      <c r="X524" s="271">
        <f t="shared" si="16"/>
        <v>141899</v>
      </c>
      <c r="Y524" s="106" t="s">
        <v>476</v>
      </c>
      <c r="Z524" s="106">
        <v>152</v>
      </c>
      <c r="AA524" s="273" t="b">
        <f t="shared" si="17"/>
        <v>1</v>
      </c>
    </row>
    <row r="525" spans="1:27">
      <c r="A525" s="267" t="s">
        <v>3271</v>
      </c>
      <c r="B525" s="267" t="s">
        <v>3300</v>
      </c>
      <c r="C525" s="267" t="s">
        <v>3301</v>
      </c>
      <c r="D525" s="267" t="s">
        <v>4444</v>
      </c>
      <c r="E525" s="267" t="s">
        <v>3275</v>
      </c>
      <c r="F525" s="267" t="s">
        <v>3276</v>
      </c>
      <c r="G525" s="267" t="s">
        <v>3275</v>
      </c>
      <c r="H525" s="267" t="s">
        <v>3277</v>
      </c>
      <c r="I525" s="267" t="s">
        <v>4455</v>
      </c>
      <c r="J525" s="267" t="s">
        <v>4456</v>
      </c>
      <c r="K525" s="268">
        <v>1900</v>
      </c>
      <c r="L525" s="268">
        <v>1900</v>
      </c>
      <c r="M525" s="269">
        <v>0</v>
      </c>
      <c r="N525" s="268">
        <v>0</v>
      </c>
      <c r="O525" s="268">
        <v>0</v>
      </c>
      <c r="P525" s="269">
        <v>0</v>
      </c>
      <c r="Q525" s="270">
        <v>0</v>
      </c>
      <c r="R525" s="270">
        <v>0</v>
      </c>
      <c r="S525" s="270">
        <v>0</v>
      </c>
      <c r="T525" s="268">
        <v>1900</v>
      </c>
      <c r="U525" s="268">
        <v>1900</v>
      </c>
      <c r="V525" s="269">
        <v>0</v>
      </c>
      <c r="W525" s="269" cm="1">
        <f t="array" ref="W525">IF(Z525=756,V525*INDEX('09.30.22 ERC'!$I$676:$I$679,MATCH($A$1,'09.30.22 ERC'!$D$676:$D$679,0),),V525)</f>
        <v>0</v>
      </c>
      <c r="X525" s="271">
        <f t="shared" si="16"/>
        <v>141899</v>
      </c>
      <c r="Y525" s="106" t="s">
        <v>476</v>
      </c>
      <c r="Z525" s="106">
        <v>150</v>
      </c>
      <c r="AA525" s="273" t="b">
        <f t="shared" si="17"/>
        <v>1</v>
      </c>
    </row>
    <row r="526" spans="1:27">
      <c r="A526" s="267" t="s">
        <v>3271</v>
      </c>
      <c r="B526" s="267" t="s">
        <v>3272</v>
      </c>
      <c r="C526" s="267" t="s">
        <v>3273</v>
      </c>
      <c r="D526" s="267" t="s">
        <v>4457</v>
      </c>
      <c r="E526" s="267" t="s">
        <v>3275</v>
      </c>
      <c r="F526" s="267" t="s">
        <v>3276</v>
      </c>
      <c r="G526" s="267" t="s">
        <v>3275</v>
      </c>
      <c r="H526" s="267" t="s">
        <v>3277</v>
      </c>
      <c r="I526" s="267" t="s">
        <v>4458</v>
      </c>
      <c r="J526" s="267" t="s">
        <v>4459</v>
      </c>
      <c r="K526" s="268">
        <v>1280513.52</v>
      </c>
      <c r="L526" s="268">
        <v>1707351.36</v>
      </c>
      <c r="M526" s="269">
        <v>-426837.84000000008</v>
      </c>
      <c r="N526" s="268">
        <v>0</v>
      </c>
      <c r="O526" s="268">
        <v>0</v>
      </c>
      <c r="P526" s="269">
        <v>0</v>
      </c>
      <c r="Q526" s="270">
        <v>0</v>
      </c>
      <c r="R526" s="270">
        <v>0</v>
      </c>
      <c r="S526" s="270">
        <v>0</v>
      </c>
      <c r="T526" s="268">
        <v>1280513.52</v>
      </c>
      <c r="U526" s="268">
        <v>1707351.36</v>
      </c>
      <c r="V526" s="269">
        <v>-426837.84000000008</v>
      </c>
      <c r="W526" s="269" cm="1">
        <f t="array" ref="W526">IF(Z526=756,V526*INDEX('09.30.22 ERC'!$I$676:$I$679,MATCH($A$1,'09.30.22 ERC'!$D$676:$D$679,0),),V526)</f>
        <v>-426837.84000000008</v>
      </c>
      <c r="X526" s="271">
        <f t="shared" si="16"/>
        <v>141901</v>
      </c>
      <c r="Y526" s="106" t="s">
        <v>476</v>
      </c>
      <c r="Z526" s="106">
        <v>150</v>
      </c>
      <c r="AA526" s="273" t="b">
        <f t="shared" si="17"/>
        <v>1</v>
      </c>
    </row>
    <row r="527" spans="1:27">
      <c r="A527" s="267" t="s">
        <v>3271</v>
      </c>
      <c r="B527" s="267" t="s">
        <v>3284</v>
      </c>
      <c r="C527" s="267" t="s">
        <v>3273</v>
      </c>
      <c r="D527" s="267" t="s">
        <v>4457</v>
      </c>
      <c r="E527" s="267" t="s">
        <v>3275</v>
      </c>
      <c r="F527" s="267" t="s">
        <v>3276</v>
      </c>
      <c r="G527" s="267" t="s">
        <v>3275</v>
      </c>
      <c r="H527" s="267" t="s">
        <v>3277</v>
      </c>
      <c r="I527" s="267" t="s">
        <v>4460</v>
      </c>
      <c r="J527" s="267" t="s">
        <v>4461</v>
      </c>
      <c r="K527" s="268">
        <v>68926</v>
      </c>
      <c r="L527" s="268">
        <v>34463</v>
      </c>
      <c r="M527" s="269">
        <v>34463</v>
      </c>
      <c r="N527" s="268">
        <v>0</v>
      </c>
      <c r="O527" s="268">
        <v>0</v>
      </c>
      <c r="P527" s="269">
        <v>0</v>
      </c>
      <c r="Q527" s="270">
        <v>0</v>
      </c>
      <c r="R527" s="270">
        <v>0</v>
      </c>
      <c r="S527" s="270">
        <v>0</v>
      </c>
      <c r="T527" s="268">
        <v>68926</v>
      </c>
      <c r="U527" s="268">
        <v>34463</v>
      </c>
      <c r="V527" s="269">
        <v>34463</v>
      </c>
      <c r="W527" s="269" cm="1">
        <f t="array" ref="W527">IF(Z527=756,V527*INDEX('09.30.22 ERC'!$I$676:$I$679,MATCH($A$1,'09.30.22 ERC'!$D$676:$D$679,0),),V527)</f>
        <v>34463</v>
      </c>
      <c r="X527" s="271">
        <f t="shared" si="16"/>
        <v>141901</v>
      </c>
      <c r="Y527" s="106" t="s">
        <v>476</v>
      </c>
      <c r="Z527" s="106">
        <v>151</v>
      </c>
      <c r="AA527" s="273" t="b">
        <f t="shared" si="17"/>
        <v>1</v>
      </c>
    </row>
    <row r="528" spans="1:27">
      <c r="A528" s="267" t="s">
        <v>3271</v>
      </c>
      <c r="B528" s="267" t="s">
        <v>3287</v>
      </c>
      <c r="C528" s="267" t="s">
        <v>3281</v>
      </c>
      <c r="D528" s="267" t="s">
        <v>4457</v>
      </c>
      <c r="E528" s="267" t="s">
        <v>3275</v>
      </c>
      <c r="F528" s="267" t="s">
        <v>3276</v>
      </c>
      <c r="G528" s="267" t="s">
        <v>3275</v>
      </c>
      <c r="H528" s="267" t="s">
        <v>3277</v>
      </c>
      <c r="I528" s="267" t="s">
        <v>4462</v>
      </c>
      <c r="J528" s="267" t="s">
        <v>4463</v>
      </c>
      <c r="K528" s="268">
        <v>281898</v>
      </c>
      <c r="L528" s="268">
        <v>140949</v>
      </c>
      <c r="M528" s="269">
        <v>140949</v>
      </c>
      <c r="N528" s="268">
        <v>0</v>
      </c>
      <c r="O528" s="268">
        <v>0</v>
      </c>
      <c r="P528" s="269">
        <v>0</v>
      </c>
      <c r="Q528" s="270">
        <v>0</v>
      </c>
      <c r="R528" s="270">
        <v>0</v>
      </c>
      <c r="S528" s="270">
        <v>0</v>
      </c>
      <c r="T528" s="268">
        <v>281898</v>
      </c>
      <c r="U528" s="268">
        <v>140949</v>
      </c>
      <c r="V528" s="269">
        <v>140949</v>
      </c>
      <c r="W528" s="269" cm="1">
        <f t="array" ref="W528">IF(Z528=756,V528*INDEX('09.30.22 ERC'!$I$676:$I$679,MATCH($A$1,'09.30.22 ERC'!$D$676:$D$679,0),),V528)</f>
        <v>140949</v>
      </c>
      <c r="X528" s="271">
        <f t="shared" si="16"/>
        <v>141901</v>
      </c>
      <c r="Y528" s="106" t="s">
        <v>476</v>
      </c>
      <c r="Z528" s="106">
        <v>151</v>
      </c>
      <c r="AA528" s="273" t="b">
        <f t="shared" si="17"/>
        <v>1</v>
      </c>
    </row>
    <row r="529" spans="1:27">
      <c r="A529" s="267" t="s">
        <v>3271</v>
      </c>
      <c r="B529" s="267" t="s">
        <v>3294</v>
      </c>
      <c r="C529" s="267" t="s">
        <v>3273</v>
      </c>
      <c r="D529" s="267" t="s">
        <v>4457</v>
      </c>
      <c r="E529" s="267" t="s">
        <v>3275</v>
      </c>
      <c r="F529" s="267" t="s">
        <v>3276</v>
      </c>
      <c r="G529" s="267" t="s">
        <v>3275</v>
      </c>
      <c r="H529" s="267" t="s">
        <v>3277</v>
      </c>
      <c r="I529" s="267" t="s">
        <v>4464</v>
      </c>
      <c r="J529" s="267" t="s">
        <v>4465</v>
      </c>
      <c r="K529" s="268">
        <v>721694.52</v>
      </c>
      <c r="L529" s="268">
        <v>360847.26</v>
      </c>
      <c r="M529" s="269">
        <v>360847.26</v>
      </c>
      <c r="N529" s="268">
        <v>0</v>
      </c>
      <c r="O529" s="268">
        <v>0</v>
      </c>
      <c r="P529" s="269">
        <v>0</v>
      </c>
      <c r="Q529" s="270">
        <v>0</v>
      </c>
      <c r="R529" s="270">
        <v>0</v>
      </c>
      <c r="S529" s="270">
        <v>0</v>
      </c>
      <c r="T529" s="268">
        <v>721694.52</v>
      </c>
      <c r="U529" s="268">
        <v>360847.26</v>
      </c>
      <c r="V529" s="269">
        <v>360847.26</v>
      </c>
      <c r="W529" s="269" cm="1">
        <f t="array" ref="W529">IF(Z529=756,V529*INDEX('09.30.22 ERC'!$I$676:$I$679,MATCH($A$1,'09.30.22 ERC'!$D$676:$D$679,0),),V529)</f>
        <v>360847.26</v>
      </c>
      <c r="X529" s="271">
        <f t="shared" si="16"/>
        <v>141901</v>
      </c>
      <c r="Y529" s="106" t="s">
        <v>476</v>
      </c>
      <c r="Z529" s="106">
        <v>152</v>
      </c>
      <c r="AA529" s="273" t="b">
        <f t="shared" si="17"/>
        <v>1</v>
      </c>
    </row>
    <row r="530" spans="1:27">
      <c r="A530" s="267" t="s">
        <v>3271</v>
      </c>
      <c r="B530" s="267" t="s">
        <v>3300</v>
      </c>
      <c r="C530" s="267" t="s">
        <v>3301</v>
      </c>
      <c r="D530" s="267" t="s">
        <v>4457</v>
      </c>
      <c r="E530" s="267" t="s">
        <v>3275</v>
      </c>
      <c r="F530" s="267" t="s">
        <v>3276</v>
      </c>
      <c r="G530" s="267" t="s">
        <v>3275</v>
      </c>
      <c r="H530" s="267" t="s">
        <v>3277</v>
      </c>
      <c r="I530" s="267" t="s">
        <v>4466</v>
      </c>
      <c r="J530" s="267" t="s">
        <v>4467</v>
      </c>
      <c r="K530" s="268">
        <v>426837.84</v>
      </c>
      <c r="L530" s="268">
        <v>426837.84</v>
      </c>
      <c r="M530" s="269">
        <v>0</v>
      </c>
      <c r="N530" s="268">
        <v>0</v>
      </c>
      <c r="O530" s="268">
        <v>0</v>
      </c>
      <c r="P530" s="269">
        <v>0</v>
      </c>
      <c r="Q530" s="270">
        <v>0</v>
      </c>
      <c r="R530" s="270">
        <v>0</v>
      </c>
      <c r="S530" s="270">
        <v>0</v>
      </c>
      <c r="T530" s="268">
        <v>426837.84</v>
      </c>
      <c r="U530" s="268">
        <v>426837.84</v>
      </c>
      <c r="V530" s="269">
        <v>0</v>
      </c>
      <c r="W530" s="269" cm="1">
        <f t="array" ref="W530">IF(Z530=756,V530*INDEX('09.30.22 ERC'!$I$676:$I$679,MATCH($A$1,'09.30.22 ERC'!$D$676:$D$679,0),),V530)</f>
        <v>0</v>
      </c>
      <c r="X530" s="271">
        <f t="shared" si="16"/>
        <v>141901</v>
      </c>
      <c r="Y530" s="106" t="s">
        <v>476</v>
      </c>
      <c r="Z530" s="106">
        <v>150</v>
      </c>
      <c r="AA530" s="273" t="b">
        <f t="shared" si="17"/>
        <v>1</v>
      </c>
    </row>
    <row r="531" spans="1:27">
      <c r="A531" s="267" t="s">
        <v>3271</v>
      </c>
      <c r="B531" s="267" t="s">
        <v>3304</v>
      </c>
      <c r="C531" s="267" t="s">
        <v>3301</v>
      </c>
      <c r="D531" s="267" t="s">
        <v>4457</v>
      </c>
      <c r="E531" s="267" t="s">
        <v>3275</v>
      </c>
      <c r="F531" s="267" t="s">
        <v>3276</v>
      </c>
      <c r="G531" s="267" t="s">
        <v>3275</v>
      </c>
      <c r="H531" s="267" t="s">
        <v>3277</v>
      </c>
      <c r="I531" s="267" t="s">
        <v>4468</v>
      </c>
      <c r="J531" s="267" t="s">
        <v>4469</v>
      </c>
      <c r="K531" s="268">
        <v>175412</v>
      </c>
      <c r="L531" s="268">
        <v>175412</v>
      </c>
      <c r="M531" s="269">
        <v>0</v>
      </c>
      <c r="N531" s="268">
        <v>0</v>
      </c>
      <c r="O531" s="268">
        <v>0</v>
      </c>
      <c r="P531" s="269">
        <v>0</v>
      </c>
      <c r="Q531" s="270">
        <v>0</v>
      </c>
      <c r="R531" s="270">
        <v>0</v>
      </c>
      <c r="S531" s="270">
        <v>0</v>
      </c>
      <c r="T531" s="268">
        <v>175412</v>
      </c>
      <c r="U531" s="268">
        <v>175412</v>
      </c>
      <c r="V531" s="269">
        <v>0</v>
      </c>
      <c r="W531" s="269" cm="1">
        <f t="array" ref="W531">IF(Z531=756,V531*INDEX('09.30.22 ERC'!$I$676:$I$679,MATCH($A$1,'09.30.22 ERC'!$D$676:$D$679,0),),V531)</f>
        <v>0</v>
      </c>
      <c r="X531" s="271">
        <f t="shared" si="16"/>
        <v>141901</v>
      </c>
      <c r="Y531" s="106" t="s">
        <v>476</v>
      </c>
      <c r="Z531" s="106">
        <v>151</v>
      </c>
      <c r="AA531" s="273" t="b">
        <f t="shared" si="17"/>
        <v>1</v>
      </c>
    </row>
    <row r="532" spans="1:27">
      <c r="A532" s="267" t="s">
        <v>3271</v>
      </c>
      <c r="B532" s="267" t="s">
        <v>3272</v>
      </c>
      <c r="C532" s="267" t="s">
        <v>3273</v>
      </c>
      <c r="D532" s="267" t="s">
        <v>4470</v>
      </c>
      <c r="E532" s="267" t="s">
        <v>3275</v>
      </c>
      <c r="F532" s="267" t="s">
        <v>3276</v>
      </c>
      <c r="G532" s="267" t="s">
        <v>3275</v>
      </c>
      <c r="H532" s="267" t="s">
        <v>3277</v>
      </c>
      <c r="I532" s="267" t="s">
        <v>4471</v>
      </c>
      <c r="J532" s="267" t="s">
        <v>4472</v>
      </c>
      <c r="K532" s="268">
        <v>853675.68</v>
      </c>
      <c r="L532" s="268">
        <v>853675.68</v>
      </c>
      <c r="M532" s="269">
        <v>0</v>
      </c>
      <c r="N532" s="268">
        <v>0</v>
      </c>
      <c r="O532" s="268">
        <v>0</v>
      </c>
      <c r="P532" s="269">
        <v>0</v>
      </c>
      <c r="Q532" s="270">
        <v>0</v>
      </c>
      <c r="R532" s="270">
        <v>0</v>
      </c>
      <c r="S532" s="270">
        <v>0</v>
      </c>
      <c r="T532" s="268">
        <v>853675.68</v>
      </c>
      <c r="U532" s="268">
        <v>853675.68</v>
      </c>
      <c r="V532" s="269">
        <v>0</v>
      </c>
      <c r="W532" s="269" cm="1">
        <f t="array" ref="W532">IF(Z532=756,V532*INDEX('09.30.22 ERC'!$I$676:$I$679,MATCH($A$1,'09.30.22 ERC'!$D$676:$D$679,0),),V532)</f>
        <v>0</v>
      </c>
      <c r="X532" s="271">
        <f t="shared" si="16"/>
        <v>141999</v>
      </c>
      <c r="Y532" s="106" t="s">
        <v>476</v>
      </c>
      <c r="Z532" s="106">
        <v>150</v>
      </c>
      <c r="AA532" s="273" t="b">
        <f t="shared" si="17"/>
        <v>1</v>
      </c>
    </row>
    <row r="533" spans="1:27">
      <c r="A533" s="267" t="s">
        <v>3271</v>
      </c>
      <c r="B533" s="267" t="s">
        <v>3284</v>
      </c>
      <c r="C533" s="267" t="s">
        <v>3273</v>
      </c>
      <c r="D533" s="267" t="s">
        <v>4470</v>
      </c>
      <c r="E533" s="267" t="s">
        <v>3275</v>
      </c>
      <c r="F533" s="267" t="s">
        <v>3276</v>
      </c>
      <c r="G533" s="267" t="s">
        <v>3275</v>
      </c>
      <c r="H533" s="267" t="s">
        <v>3277</v>
      </c>
      <c r="I533" s="267" t="s">
        <v>4473</v>
      </c>
      <c r="J533" s="267" t="s">
        <v>4474</v>
      </c>
      <c r="K533" s="268">
        <v>34463</v>
      </c>
      <c r="L533" s="268">
        <v>34463</v>
      </c>
      <c r="M533" s="269">
        <v>0</v>
      </c>
      <c r="N533" s="268">
        <v>0</v>
      </c>
      <c r="O533" s="268">
        <v>0</v>
      </c>
      <c r="P533" s="269">
        <v>0</v>
      </c>
      <c r="Q533" s="270">
        <v>0</v>
      </c>
      <c r="R533" s="270">
        <v>0</v>
      </c>
      <c r="S533" s="270">
        <v>0</v>
      </c>
      <c r="T533" s="268">
        <v>34463</v>
      </c>
      <c r="U533" s="268">
        <v>34463</v>
      </c>
      <c r="V533" s="269">
        <v>0</v>
      </c>
      <c r="W533" s="269" cm="1">
        <f t="array" ref="W533">IF(Z533=756,V533*INDEX('09.30.22 ERC'!$I$676:$I$679,MATCH($A$1,'09.30.22 ERC'!$D$676:$D$679,0),),V533)</f>
        <v>0</v>
      </c>
      <c r="X533" s="271">
        <f t="shared" si="16"/>
        <v>141999</v>
      </c>
      <c r="Y533" s="106" t="s">
        <v>476</v>
      </c>
      <c r="Z533" s="106">
        <v>151</v>
      </c>
      <c r="AA533" s="273" t="b">
        <f t="shared" si="17"/>
        <v>1</v>
      </c>
    </row>
    <row r="534" spans="1:27">
      <c r="A534" s="267" t="s">
        <v>3271</v>
      </c>
      <c r="B534" s="267" t="s">
        <v>3287</v>
      </c>
      <c r="C534" s="267" t="s">
        <v>3281</v>
      </c>
      <c r="D534" s="267" t="s">
        <v>4470</v>
      </c>
      <c r="E534" s="267" t="s">
        <v>3275</v>
      </c>
      <c r="F534" s="267" t="s">
        <v>3276</v>
      </c>
      <c r="G534" s="267" t="s">
        <v>3275</v>
      </c>
      <c r="H534" s="267" t="s">
        <v>3277</v>
      </c>
      <c r="I534" s="267" t="s">
        <v>4475</v>
      </c>
      <c r="J534" s="267" t="s">
        <v>4476</v>
      </c>
      <c r="K534" s="268">
        <v>140949</v>
      </c>
      <c r="L534" s="268">
        <v>140949</v>
      </c>
      <c r="M534" s="269">
        <v>0</v>
      </c>
      <c r="N534" s="268">
        <v>0</v>
      </c>
      <c r="O534" s="268">
        <v>0</v>
      </c>
      <c r="P534" s="269">
        <v>0</v>
      </c>
      <c r="Q534" s="270">
        <v>0</v>
      </c>
      <c r="R534" s="270">
        <v>0</v>
      </c>
      <c r="S534" s="270">
        <v>0</v>
      </c>
      <c r="T534" s="268">
        <v>140949</v>
      </c>
      <c r="U534" s="268">
        <v>140949</v>
      </c>
      <c r="V534" s="269">
        <v>0</v>
      </c>
      <c r="W534" s="269" cm="1">
        <f t="array" ref="W534">IF(Z534=756,V534*INDEX('09.30.22 ERC'!$I$676:$I$679,MATCH($A$1,'09.30.22 ERC'!$D$676:$D$679,0),),V534)</f>
        <v>0</v>
      </c>
      <c r="X534" s="271">
        <f t="shared" si="16"/>
        <v>141999</v>
      </c>
      <c r="Y534" s="106" t="s">
        <v>476</v>
      </c>
      <c r="Z534" s="106">
        <v>151</v>
      </c>
      <c r="AA534" s="273" t="b">
        <f t="shared" si="17"/>
        <v>1</v>
      </c>
    </row>
    <row r="535" spans="1:27">
      <c r="A535" s="267" t="s">
        <v>3271</v>
      </c>
      <c r="B535" s="267" t="s">
        <v>3294</v>
      </c>
      <c r="C535" s="267" t="s">
        <v>3273</v>
      </c>
      <c r="D535" s="267" t="s">
        <v>4470</v>
      </c>
      <c r="E535" s="267" t="s">
        <v>3275</v>
      </c>
      <c r="F535" s="267" t="s">
        <v>3276</v>
      </c>
      <c r="G535" s="267" t="s">
        <v>3275</v>
      </c>
      <c r="H535" s="267" t="s">
        <v>3277</v>
      </c>
      <c r="I535" s="267" t="s">
        <v>4477</v>
      </c>
      <c r="J535" s="267" t="s">
        <v>4478</v>
      </c>
      <c r="K535" s="268">
        <v>360847.26</v>
      </c>
      <c r="L535" s="268">
        <v>360847.26</v>
      </c>
      <c r="M535" s="269">
        <v>0</v>
      </c>
      <c r="N535" s="268">
        <v>0</v>
      </c>
      <c r="O535" s="268">
        <v>0</v>
      </c>
      <c r="P535" s="269">
        <v>0</v>
      </c>
      <c r="Q535" s="270">
        <v>0</v>
      </c>
      <c r="R535" s="270">
        <v>0</v>
      </c>
      <c r="S535" s="270">
        <v>0</v>
      </c>
      <c r="T535" s="268">
        <v>360847.26</v>
      </c>
      <c r="U535" s="268">
        <v>360847.26</v>
      </c>
      <c r="V535" s="269">
        <v>0</v>
      </c>
      <c r="W535" s="269" cm="1">
        <f t="array" ref="W535">IF(Z535=756,V535*INDEX('09.30.22 ERC'!$I$676:$I$679,MATCH($A$1,'09.30.22 ERC'!$D$676:$D$679,0),),V535)</f>
        <v>0</v>
      </c>
      <c r="X535" s="271">
        <f t="shared" si="16"/>
        <v>141999</v>
      </c>
      <c r="Y535" s="106" t="s">
        <v>476</v>
      </c>
      <c r="Z535" s="106">
        <v>152</v>
      </c>
      <c r="AA535" s="273" t="b">
        <f t="shared" si="17"/>
        <v>1</v>
      </c>
    </row>
    <row r="536" spans="1:27">
      <c r="A536" s="267" t="s">
        <v>3271</v>
      </c>
      <c r="B536" s="267" t="s">
        <v>3272</v>
      </c>
      <c r="C536" s="267" t="s">
        <v>3273</v>
      </c>
      <c r="D536" s="267" t="s">
        <v>4479</v>
      </c>
      <c r="E536" s="267" t="s">
        <v>3275</v>
      </c>
      <c r="F536" s="267" t="s">
        <v>3276</v>
      </c>
      <c r="G536" s="267" t="s">
        <v>3275</v>
      </c>
      <c r="H536" s="267" t="s">
        <v>3277</v>
      </c>
      <c r="I536" s="267" t="s">
        <v>4480</v>
      </c>
      <c r="J536" s="267" t="s">
        <v>4481</v>
      </c>
      <c r="K536" s="268">
        <v>81562.62</v>
      </c>
      <c r="L536" s="268">
        <v>56683.28</v>
      </c>
      <c r="M536" s="269">
        <v>24879.339999999997</v>
      </c>
      <c r="N536" s="268">
        <v>0</v>
      </c>
      <c r="O536" s="268">
        <v>87.86</v>
      </c>
      <c r="P536" s="269">
        <v>-87.86</v>
      </c>
      <c r="Q536" s="270">
        <v>0</v>
      </c>
      <c r="R536" s="270">
        <v>790.73999999999796</v>
      </c>
      <c r="S536" s="270">
        <v>-790.73999999999796</v>
      </c>
      <c r="T536" s="268">
        <v>81562.62</v>
      </c>
      <c r="U536" s="268">
        <v>57474.02</v>
      </c>
      <c r="V536" s="269">
        <v>24088.6</v>
      </c>
      <c r="W536" s="269" cm="1">
        <f t="array" ref="W536">IF(Z536=756,V536*INDEX('09.30.22 ERC'!$I$676:$I$679,MATCH($A$1,'09.30.22 ERC'!$D$676:$D$679,0),),V536)</f>
        <v>24088.6</v>
      </c>
      <c r="X536" s="271">
        <f t="shared" si="16"/>
        <v>142201</v>
      </c>
      <c r="Y536" s="106" t="s">
        <v>606</v>
      </c>
      <c r="Z536" s="106">
        <v>150</v>
      </c>
      <c r="AA536" s="273" t="b">
        <f t="shared" si="17"/>
        <v>1</v>
      </c>
    </row>
    <row r="537" spans="1:27">
      <c r="A537" s="267" t="s">
        <v>3271</v>
      </c>
      <c r="B537" s="267" t="s">
        <v>3280</v>
      </c>
      <c r="C537" s="267" t="s">
        <v>3281</v>
      </c>
      <c r="D537" s="267" t="s">
        <v>4479</v>
      </c>
      <c r="E537" s="267" t="s">
        <v>3275</v>
      </c>
      <c r="F537" s="267" t="s">
        <v>3276</v>
      </c>
      <c r="G537" s="267" t="s">
        <v>3275</v>
      </c>
      <c r="H537" s="267" t="s">
        <v>3277</v>
      </c>
      <c r="I537" s="267" t="s">
        <v>4482</v>
      </c>
      <c r="J537" s="267" t="s">
        <v>4483</v>
      </c>
      <c r="K537" s="268">
        <v>11437.96</v>
      </c>
      <c r="L537" s="268">
        <v>9696.65</v>
      </c>
      <c r="M537" s="269">
        <v>1741.3099999999995</v>
      </c>
      <c r="N537" s="268">
        <v>0</v>
      </c>
      <c r="O537" s="268">
        <v>12.83</v>
      </c>
      <c r="P537" s="269">
        <v>-12.83</v>
      </c>
      <c r="Q537" s="270">
        <v>0</v>
      </c>
      <c r="R537" s="270">
        <v>115.47000000000116</v>
      </c>
      <c r="S537" s="270">
        <v>-115.47000000000116</v>
      </c>
      <c r="T537" s="268">
        <v>11437.96</v>
      </c>
      <c r="U537" s="268">
        <v>9812.1200000000008</v>
      </c>
      <c r="V537" s="269">
        <v>1625.8399999999983</v>
      </c>
      <c r="W537" s="269" cm="1">
        <f t="array" ref="W537">IF(Z537=756,V537*INDEX('09.30.22 ERC'!$I$676:$I$679,MATCH($A$1,'09.30.22 ERC'!$D$676:$D$679,0),),V537)</f>
        <v>1625.8399999999983</v>
      </c>
      <c r="X537" s="271">
        <f t="shared" si="16"/>
        <v>142201</v>
      </c>
      <c r="Y537" s="106" t="s">
        <v>606</v>
      </c>
      <c r="Z537" s="106">
        <v>150</v>
      </c>
      <c r="AA537" s="273" t="b">
        <f t="shared" si="17"/>
        <v>1</v>
      </c>
    </row>
    <row r="538" spans="1:27">
      <c r="A538" s="267" t="s">
        <v>3271</v>
      </c>
      <c r="B538" s="267" t="s">
        <v>3284</v>
      </c>
      <c r="C538" s="267" t="s">
        <v>3273</v>
      </c>
      <c r="D538" s="267" t="s">
        <v>4479</v>
      </c>
      <c r="E538" s="267" t="s">
        <v>3275</v>
      </c>
      <c r="F538" s="267" t="s">
        <v>3276</v>
      </c>
      <c r="G538" s="267" t="s">
        <v>3275</v>
      </c>
      <c r="H538" s="267" t="s">
        <v>3277</v>
      </c>
      <c r="I538" s="267" t="s">
        <v>4484</v>
      </c>
      <c r="J538" s="267" t="s">
        <v>4485</v>
      </c>
      <c r="K538" s="268">
        <v>19448.95</v>
      </c>
      <c r="L538" s="268">
        <v>32559.67</v>
      </c>
      <c r="M538" s="269">
        <v>-13110.719999999998</v>
      </c>
      <c r="N538" s="268">
        <v>0</v>
      </c>
      <c r="O538" s="268">
        <v>86.37</v>
      </c>
      <c r="P538" s="269">
        <v>-86.37</v>
      </c>
      <c r="Q538" s="270">
        <v>0</v>
      </c>
      <c r="R538" s="270">
        <v>777.33000000000175</v>
      </c>
      <c r="S538" s="270">
        <v>-777.33000000000175</v>
      </c>
      <c r="T538" s="268">
        <v>19448.95</v>
      </c>
      <c r="U538" s="268">
        <v>33337</v>
      </c>
      <c r="V538" s="269">
        <v>-13888.05</v>
      </c>
      <c r="W538" s="269" cm="1">
        <f t="array" ref="W538">IF(Z538=756,V538*INDEX('09.30.22 ERC'!$I$676:$I$679,MATCH($A$1,'09.30.22 ERC'!$D$676:$D$679,0),),V538)</f>
        <v>-13888.05</v>
      </c>
      <c r="X538" s="271">
        <f t="shared" si="16"/>
        <v>142201</v>
      </c>
      <c r="Y538" s="106" t="s">
        <v>606</v>
      </c>
      <c r="Z538" s="106">
        <v>151</v>
      </c>
      <c r="AA538" s="273" t="b">
        <f t="shared" si="17"/>
        <v>1</v>
      </c>
    </row>
    <row r="539" spans="1:27">
      <c r="A539" s="267" t="s">
        <v>3271</v>
      </c>
      <c r="B539" s="267" t="s">
        <v>3287</v>
      </c>
      <c r="C539" s="267" t="s">
        <v>3281</v>
      </c>
      <c r="D539" s="267" t="s">
        <v>4479</v>
      </c>
      <c r="E539" s="267" t="s">
        <v>3275</v>
      </c>
      <c r="F539" s="267" t="s">
        <v>3276</v>
      </c>
      <c r="G539" s="267" t="s">
        <v>3275</v>
      </c>
      <c r="H539" s="267" t="s">
        <v>3277</v>
      </c>
      <c r="I539" s="267" t="s">
        <v>4486</v>
      </c>
      <c r="J539" s="267" t="s">
        <v>4487</v>
      </c>
      <c r="K539" s="268">
        <v>24510.89</v>
      </c>
      <c r="L539" s="268">
        <v>33827.31</v>
      </c>
      <c r="M539" s="269">
        <v>-9316.4199999999983</v>
      </c>
      <c r="N539" s="268">
        <v>0</v>
      </c>
      <c r="O539" s="268">
        <v>49.38</v>
      </c>
      <c r="P539" s="269">
        <v>-49.38</v>
      </c>
      <c r="Q539" s="270">
        <v>0</v>
      </c>
      <c r="R539" s="270">
        <v>444.42000000000553</v>
      </c>
      <c r="S539" s="270">
        <v>-444.42000000000553</v>
      </c>
      <c r="T539" s="268">
        <v>24510.89</v>
      </c>
      <c r="U539" s="268">
        <v>34271.730000000003</v>
      </c>
      <c r="V539" s="269">
        <v>-9760.8400000000038</v>
      </c>
      <c r="W539" s="269" cm="1">
        <f t="array" ref="W539">IF(Z539=756,V539*INDEX('09.30.22 ERC'!$I$676:$I$679,MATCH($A$1,'09.30.22 ERC'!$D$676:$D$679,0),),V539)</f>
        <v>-9760.8400000000038</v>
      </c>
      <c r="X539" s="271">
        <f t="shared" si="16"/>
        <v>142201</v>
      </c>
      <c r="Y539" s="106" t="s">
        <v>606</v>
      </c>
      <c r="Z539" s="106">
        <v>151</v>
      </c>
      <c r="AA539" s="273" t="b">
        <f t="shared" si="17"/>
        <v>1</v>
      </c>
    </row>
    <row r="540" spans="1:27">
      <c r="A540" s="267" t="s">
        <v>3271</v>
      </c>
      <c r="B540" s="267" t="s">
        <v>3294</v>
      </c>
      <c r="C540" s="267" t="s">
        <v>3273</v>
      </c>
      <c r="D540" s="267" t="s">
        <v>4479</v>
      </c>
      <c r="E540" s="267" t="s">
        <v>3275</v>
      </c>
      <c r="F540" s="267" t="s">
        <v>3276</v>
      </c>
      <c r="G540" s="267" t="s">
        <v>3275</v>
      </c>
      <c r="H540" s="267" t="s">
        <v>3277</v>
      </c>
      <c r="I540" s="267" t="s">
        <v>4488</v>
      </c>
      <c r="J540" s="267" t="s">
        <v>4489</v>
      </c>
      <c r="K540" s="268">
        <v>26284.74</v>
      </c>
      <c r="L540" s="268">
        <v>54847.79</v>
      </c>
      <c r="M540" s="269">
        <v>-28563.05</v>
      </c>
      <c r="N540" s="268">
        <v>0</v>
      </c>
      <c r="O540" s="268">
        <v>119.91</v>
      </c>
      <c r="P540" s="269">
        <v>-119.91</v>
      </c>
      <c r="Q540" s="270">
        <v>0</v>
      </c>
      <c r="R540" s="270">
        <v>1079.1900000000023</v>
      </c>
      <c r="S540" s="270">
        <v>-1079.1900000000023</v>
      </c>
      <c r="T540" s="268">
        <v>26284.74</v>
      </c>
      <c r="U540" s="268">
        <v>55926.98</v>
      </c>
      <c r="V540" s="269">
        <v>-29642.240000000002</v>
      </c>
      <c r="W540" s="269" cm="1">
        <f t="array" ref="W540">IF(Z540=756,V540*INDEX('09.30.22 ERC'!$I$676:$I$679,MATCH($A$1,'09.30.22 ERC'!$D$676:$D$679,0),),V540)</f>
        <v>-29642.240000000002</v>
      </c>
      <c r="X540" s="271">
        <f t="shared" si="16"/>
        <v>142201</v>
      </c>
      <c r="Y540" s="106" t="s">
        <v>606</v>
      </c>
      <c r="Z540" s="106">
        <v>152</v>
      </c>
      <c r="AA540" s="273" t="b">
        <f t="shared" si="17"/>
        <v>1</v>
      </c>
    </row>
    <row r="541" spans="1:27">
      <c r="A541" s="267" t="s">
        <v>3271</v>
      </c>
      <c r="B541" s="267" t="s">
        <v>3300</v>
      </c>
      <c r="C541" s="267" t="s">
        <v>3301</v>
      </c>
      <c r="D541" s="267" t="s">
        <v>4479</v>
      </c>
      <c r="E541" s="267" t="s">
        <v>3275</v>
      </c>
      <c r="F541" s="267" t="s">
        <v>3276</v>
      </c>
      <c r="G541" s="267" t="s">
        <v>3275</v>
      </c>
      <c r="H541" s="267" t="s">
        <v>3277</v>
      </c>
      <c r="I541" s="267" t="s">
        <v>4490</v>
      </c>
      <c r="J541" s="267" t="s">
        <v>4491</v>
      </c>
      <c r="K541" s="268">
        <v>68623.05</v>
      </c>
      <c r="L541" s="268">
        <v>68623.05</v>
      </c>
      <c r="M541" s="269">
        <v>0</v>
      </c>
      <c r="N541" s="268">
        <v>0</v>
      </c>
      <c r="O541" s="268">
        <v>0</v>
      </c>
      <c r="P541" s="269">
        <v>0</v>
      </c>
      <c r="Q541" s="270">
        <v>0</v>
      </c>
      <c r="R541" s="270">
        <v>0</v>
      </c>
      <c r="S541" s="270">
        <v>0</v>
      </c>
      <c r="T541" s="268">
        <v>68623.05</v>
      </c>
      <c r="U541" s="268">
        <v>68623.05</v>
      </c>
      <c r="V541" s="269">
        <v>0</v>
      </c>
      <c r="W541" s="269" cm="1">
        <f t="array" ref="W541">IF(Z541=756,V541*INDEX('09.30.22 ERC'!$I$676:$I$679,MATCH($A$1,'09.30.22 ERC'!$D$676:$D$679,0),),V541)</f>
        <v>0</v>
      </c>
      <c r="X541" s="271">
        <f t="shared" si="16"/>
        <v>142201</v>
      </c>
      <c r="Y541" s="106" t="s">
        <v>606</v>
      </c>
      <c r="Z541" s="106">
        <v>150</v>
      </c>
      <c r="AA541" s="273" t="b">
        <f t="shared" si="17"/>
        <v>1</v>
      </c>
    </row>
    <row r="542" spans="1:27">
      <c r="A542" s="267" t="s">
        <v>3271</v>
      </c>
      <c r="B542" s="267" t="s">
        <v>3304</v>
      </c>
      <c r="C542" s="267" t="s">
        <v>3301</v>
      </c>
      <c r="D542" s="267" t="s">
        <v>4479</v>
      </c>
      <c r="E542" s="267" t="s">
        <v>3275</v>
      </c>
      <c r="F542" s="267" t="s">
        <v>3276</v>
      </c>
      <c r="G542" s="267" t="s">
        <v>3275</v>
      </c>
      <c r="H542" s="267" t="s">
        <v>3277</v>
      </c>
      <c r="I542" s="267" t="s">
        <v>4492</v>
      </c>
      <c r="J542" s="267" t="s">
        <v>4493</v>
      </c>
      <c r="K542" s="268">
        <v>19847.919999999998</v>
      </c>
      <c r="L542" s="268">
        <v>19847.919999999998</v>
      </c>
      <c r="M542" s="269">
        <v>0</v>
      </c>
      <c r="N542" s="268">
        <v>0</v>
      </c>
      <c r="O542" s="268">
        <v>0</v>
      </c>
      <c r="P542" s="269">
        <v>0</v>
      </c>
      <c r="Q542" s="270">
        <v>0</v>
      </c>
      <c r="R542" s="270">
        <v>0</v>
      </c>
      <c r="S542" s="270">
        <v>0</v>
      </c>
      <c r="T542" s="268">
        <v>19847.919999999998</v>
      </c>
      <c r="U542" s="268">
        <v>19847.919999999998</v>
      </c>
      <c r="V542" s="269">
        <v>0</v>
      </c>
      <c r="W542" s="269" cm="1">
        <f t="array" ref="W542">IF(Z542=756,V542*INDEX('09.30.22 ERC'!$I$676:$I$679,MATCH($A$1,'09.30.22 ERC'!$D$676:$D$679,0),),V542)</f>
        <v>0</v>
      </c>
      <c r="X542" s="271">
        <f t="shared" si="16"/>
        <v>142201</v>
      </c>
      <c r="Y542" s="106" t="s">
        <v>606</v>
      </c>
      <c r="Z542" s="106">
        <v>151</v>
      </c>
      <c r="AA542" s="273" t="b">
        <f t="shared" si="17"/>
        <v>1</v>
      </c>
    </row>
    <row r="543" spans="1:27">
      <c r="A543" s="267" t="s">
        <v>3271</v>
      </c>
      <c r="B543" s="267" t="s">
        <v>3272</v>
      </c>
      <c r="C543" s="267" t="s">
        <v>3273</v>
      </c>
      <c r="D543" s="267" t="s">
        <v>4494</v>
      </c>
      <c r="E543" s="267" t="s">
        <v>3275</v>
      </c>
      <c r="F543" s="267" t="s">
        <v>3276</v>
      </c>
      <c r="G543" s="267" t="s">
        <v>3275</v>
      </c>
      <c r="H543" s="267" t="s">
        <v>3277</v>
      </c>
      <c r="I543" s="267" t="s">
        <v>4495</v>
      </c>
      <c r="J543" s="267" t="s">
        <v>4496</v>
      </c>
      <c r="K543" s="268">
        <v>211.15</v>
      </c>
      <c r="L543" s="268">
        <v>436.21</v>
      </c>
      <c r="M543" s="269">
        <v>-225.05999999999997</v>
      </c>
      <c r="N543" s="268">
        <v>0</v>
      </c>
      <c r="O543" s="268">
        <v>0.73</v>
      </c>
      <c r="P543" s="269">
        <v>-0.73</v>
      </c>
      <c r="Q543" s="270">
        <v>0</v>
      </c>
      <c r="R543" s="270">
        <v>6.5699999999999932</v>
      </c>
      <c r="S543" s="270">
        <v>-6.5699999999999932</v>
      </c>
      <c r="T543" s="268">
        <v>211.15</v>
      </c>
      <c r="U543" s="268">
        <v>442.78</v>
      </c>
      <c r="V543" s="269">
        <v>-231.62999999999997</v>
      </c>
      <c r="W543" s="269" cm="1">
        <f t="array" ref="W543">IF(Z543=756,V543*INDEX('09.30.22 ERC'!$I$676:$I$679,MATCH($A$1,'09.30.22 ERC'!$D$676:$D$679,0),),V543)</f>
        <v>-231.62999999999997</v>
      </c>
      <c r="X543" s="271">
        <f t="shared" si="16"/>
        <v>142202</v>
      </c>
      <c r="Y543" s="106" t="s">
        <v>606</v>
      </c>
      <c r="Z543" s="106">
        <v>150</v>
      </c>
      <c r="AA543" s="273" t="b">
        <f t="shared" si="17"/>
        <v>1</v>
      </c>
    </row>
    <row r="544" spans="1:27">
      <c r="A544" s="267" t="s">
        <v>3271</v>
      </c>
      <c r="B544" s="267" t="s">
        <v>3284</v>
      </c>
      <c r="C544" s="267" t="s">
        <v>3273</v>
      </c>
      <c r="D544" s="267" t="s">
        <v>4494</v>
      </c>
      <c r="E544" s="267" t="s">
        <v>3275</v>
      </c>
      <c r="F544" s="267" t="s">
        <v>3276</v>
      </c>
      <c r="G544" s="267" t="s">
        <v>3275</v>
      </c>
      <c r="H544" s="267" t="s">
        <v>3277</v>
      </c>
      <c r="I544" s="267" t="s">
        <v>4497</v>
      </c>
      <c r="J544" s="267" t="s">
        <v>4498</v>
      </c>
      <c r="K544" s="268">
        <v>1118.1600000000001</v>
      </c>
      <c r="L544" s="268">
        <v>2341.11</v>
      </c>
      <c r="M544" s="269">
        <v>-1222.95</v>
      </c>
      <c r="N544" s="268">
        <v>0</v>
      </c>
      <c r="O544" s="268">
        <v>5.84</v>
      </c>
      <c r="P544" s="269">
        <v>-5.84</v>
      </c>
      <c r="Q544" s="270">
        <v>0</v>
      </c>
      <c r="R544" s="270">
        <v>52.559999999999945</v>
      </c>
      <c r="S544" s="270">
        <v>-52.559999999999945</v>
      </c>
      <c r="T544" s="268">
        <v>1118.1600000000001</v>
      </c>
      <c r="U544" s="268">
        <v>2393.67</v>
      </c>
      <c r="V544" s="269">
        <v>-1275.51</v>
      </c>
      <c r="W544" s="269" cm="1">
        <f t="array" ref="W544">IF(Z544=756,V544*INDEX('09.30.22 ERC'!$I$676:$I$679,MATCH($A$1,'09.30.22 ERC'!$D$676:$D$679,0),),V544)</f>
        <v>-1275.51</v>
      </c>
      <c r="X544" s="271">
        <f t="shared" si="16"/>
        <v>142202</v>
      </c>
      <c r="Y544" s="106" t="s">
        <v>606</v>
      </c>
      <c r="Z544" s="106">
        <v>151</v>
      </c>
      <c r="AA544" s="273" t="b">
        <f t="shared" si="17"/>
        <v>1</v>
      </c>
    </row>
    <row r="545" spans="1:27">
      <c r="A545" s="267" t="s">
        <v>3271</v>
      </c>
      <c r="B545" s="267" t="s">
        <v>3287</v>
      </c>
      <c r="C545" s="267" t="s">
        <v>3281</v>
      </c>
      <c r="D545" s="267" t="s">
        <v>4494</v>
      </c>
      <c r="E545" s="267" t="s">
        <v>3275</v>
      </c>
      <c r="F545" s="267" t="s">
        <v>3276</v>
      </c>
      <c r="G545" s="267" t="s">
        <v>3275</v>
      </c>
      <c r="H545" s="267" t="s">
        <v>3277</v>
      </c>
      <c r="I545" s="267" t="s">
        <v>4499</v>
      </c>
      <c r="J545" s="267" t="s">
        <v>4500</v>
      </c>
      <c r="K545" s="268">
        <v>3124.86</v>
      </c>
      <c r="L545" s="268">
        <v>5436.83</v>
      </c>
      <c r="M545" s="269">
        <v>-2311.9699999999998</v>
      </c>
      <c r="N545" s="268">
        <v>0</v>
      </c>
      <c r="O545" s="268">
        <v>7.3</v>
      </c>
      <c r="P545" s="269">
        <v>-7.3</v>
      </c>
      <c r="Q545" s="270">
        <v>0</v>
      </c>
      <c r="R545" s="270">
        <v>65.699999999999818</v>
      </c>
      <c r="S545" s="270">
        <v>-65.699999999999818</v>
      </c>
      <c r="T545" s="268">
        <v>3124.86</v>
      </c>
      <c r="U545" s="268">
        <v>5502.53</v>
      </c>
      <c r="V545" s="269">
        <v>-2377.6699999999996</v>
      </c>
      <c r="W545" s="269" cm="1">
        <f t="array" ref="W545">IF(Z545=756,V545*INDEX('09.30.22 ERC'!$I$676:$I$679,MATCH($A$1,'09.30.22 ERC'!$D$676:$D$679,0),),V545)</f>
        <v>-2377.6699999999996</v>
      </c>
      <c r="X545" s="271">
        <f t="shared" si="16"/>
        <v>142202</v>
      </c>
      <c r="Y545" s="106" t="s">
        <v>606</v>
      </c>
      <c r="Z545" s="106">
        <v>151</v>
      </c>
      <c r="AA545" s="273" t="b">
        <f t="shared" si="17"/>
        <v>1</v>
      </c>
    </row>
    <row r="546" spans="1:27">
      <c r="A546" s="267" t="s">
        <v>3271</v>
      </c>
      <c r="B546" s="267" t="s">
        <v>3300</v>
      </c>
      <c r="C546" s="267" t="s">
        <v>3301</v>
      </c>
      <c r="D546" s="267" t="s">
        <v>4494</v>
      </c>
      <c r="E546" s="267" t="s">
        <v>3275</v>
      </c>
      <c r="F546" s="267" t="s">
        <v>3276</v>
      </c>
      <c r="G546" s="267" t="s">
        <v>3275</v>
      </c>
      <c r="H546" s="267" t="s">
        <v>3277</v>
      </c>
      <c r="I546" s="267" t="s">
        <v>4501</v>
      </c>
      <c r="J546" s="267" t="s">
        <v>4502</v>
      </c>
      <c r="K546" s="268">
        <v>211.15</v>
      </c>
      <c r="L546" s="268">
        <v>211.15</v>
      </c>
      <c r="M546" s="269">
        <v>0</v>
      </c>
      <c r="N546" s="268">
        <v>0</v>
      </c>
      <c r="O546" s="268">
        <v>0</v>
      </c>
      <c r="P546" s="269">
        <v>0</v>
      </c>
      <c r="Q546" s="270">
        <v>0</v>
      </c>
      <c r="R546" s="270">
        <v>0</v>
      </c>
      <c r="S546" s="270">
        <v>0</v>
      </c>
      <c r="T546" s="268">
        <v>211.15</v>
      </c>
      <c r="U546" s="268">
        <v>211.15</v>
      </c>
      <c r="V546" s="269">
        <v>0</v>
      </c>
      <c r="W546" s="269" cm="1">
        <f t="array" ref="W546">IF(Z546=756,V546*INDEX('09.30.22 ERC'!$I$676:$I$679,MATCH($A$1,'09.30.22 ERC'!$D$676:$D$679,0),),V546)</f>
        <v>0</v>
      </c>
      <c r="X546" s="271">
        <f t="shared" si="16"/>
        <v>142202</v>
      </c>
      <c r="Y546" s="106" t="s">
        <v>606</v>
      </c>
      <c r="Z546" s="106">
        <v>150</v>
      </c>
      <c r="AA546" s="273" t="b">
        <f t="shared" si="17"/>
        <v>1</v>
      </c>
    </row>
    <row r="547" spans="1:27">
      <c r="A547" s="267" t="s">
        <v>3271</v>
      </c>
      <c r="B547" s="267" t="s">
        <v>3304</v>
      </c>
      <c r="C547" s="267" t="s">
        <v>3301</v>
      </c>
      <c r="D547" s="267" t="s">
        <v>4494</v>
      </c>
      <c r="E547" s="267" t="s">
        <v>3275</v>
      </c>
      <c r="F547" s="267" t="s">
        <v>3276</v>
      </c>
      <c r="G547" s="267" t="s">
        <v>3275</v>
      </c>
      <c r="H547" s="267" t="s">
        <v>3277</v>
      </c>
      <c r="I547" s="267" t="s">
        <v>4503</v>
      </c>
      <c r="J547" s="267" t="s">
        <v>4504</v>
      </c>
      <c r="K547" s="268">
        <v>3285.32</v>
      </c>
      <c r="L547" s="268">
        <v>3285.32</v>
      </c>
      <c r="M547" s="269">
        <v>0</v>
      </c>
      <c r="N547" s="268">
        <v>0</v>
      </c>
      <c r="O547" s="268">
        <v>0</v>
      </c>
      <c r="P547" s="269">
        <v>0</v>
      </c>
      <c r="Q547" s="270">
        <v>0</v>
      </c>
      <c r="R547" s="270">
        <v>0</v>
      </c>
      <c r="S547" s="270">
        <v>0</v>
      </c>
      <c r="T547" s="268">
        <v>3285.32</v>
      </c>
      <c r="U547" s="268">
        <v>3285.32</v>
      </c>
      <c r="V547" s="269">
        <v>0</v>
      </c>
      <c r="W547" s="269" cm="1">
        <f t="array" ref="W547">IF(Z547=756,V547*INDEX('09.30.22 ERC'!$I$676:$I$679,MATCH($A$1,'09.30.22 ERC'!$D$676:$D$679,0),),V547)</f>
        <v>0</v>
      </c>
      <c r="X547" s="271">
        <f t="shared" si="16"/>
        <v>142202</v>
      </c>
      <c r="Y547" s="106" t="s">
        <v>606</v>
      </c>
      <c r="Z547" s="106">
        <v>151</v>
      </c>
      <c r="AA547" s="273" t="b">
        <f t="shared" si="17"/>
        <v>1</v>
      </c>
    </row>
    <row r="548" spans="1:27">
      <c r="A548" s="267" t="s">
        <v>3271</v>
      </c>
      <c r="B548" s="267" t="s">
        <v>3272</v>
      </c>
      <c r="C548" s="267" t="s">
        <v>3273</v>
      </c>
      <c r="D548" s="267" t="s">
        <v>4505</v>
      </c>
      <c r="E548" s="267" t="s">
        <v>3275</v>
      </c>
      <c r="F548" s="267" t="s">
        <v>3276</v>
      </c>
      <c r="G548" s="267" t="s">
        <v>3275</v>
      </c>
      <c r="H548" s="267" t="s">
        <v>3277</v>
      </c>
      <c r="I548" s="267" t="s">
        <v>4506</v>
      </c>
      <c r="J548" s="267" t="s">
        <v>4507</v>
      </c>
      <c r="K548" s="268">
        <v>23039.31</v>
      </c>
      <c r="L548" s="268">
        <v>48774.55</v>
      </c>
      <c r="M548" s="269">
        <v>-25735.24</v>
      </c>
      <c r="N548" s="268">
        <v>0</v>
      </c>
      <c r="O548" s="268">
        <v>152.9</v>
      </c>
      <c r="P548" s="269">
        <v>-152.9</v>
      </c>
      <c r="Q548" s="270">
        <v>0</v>
      </c>
      <c r="R548" s="270">
        <v>1376.0999999999985</v>
      </c>
      <c r="S548" s="270">
        <v>-1376.0999999999985</v>
      </c>
      <c r="T548" s="268">
        <v>23039.31</v>
      </c>
      <c r="U548" s="268">
        <v>50150.65</v>
      </c>
      <c r="V548" s="269">
        <v>-27111.34</v>
      </c>
      <c r="W548" s="269" cm="1">
        <f t="array" ref="W548">IF(Z548=756,V548*INDEX('09.30.22 ERC'!$I$676:$I$679,MATCH($A$1,'09.30.22 ERC'!$D$676:$D$679,0),),V548)</f>
        <v>-27111.34</v>
      </c>
      <c r="X548" s="271">
        <f t="shared" si="16"/>
        <v>142203</v>
      </c>
      <c r="Y548" s="106" t="s">
        <v>606</v>
      </c>
      <c r="Z548" s="106">
        <v>150</v>
      </c>
      <c r="AA548" s="273" t="b">
        <f t="shared" si="17"/>
        <v>1</v>
      </c>
    </row>
    <row r="549" spans="1:27">
      <c r="A549" s="267" t="s">
        <v>3271</v>
      </c>
      <c r="B549" s="267" t="s">
        <v>3280</v>
      </c>
      <c r="C549" s="267" t="s">
        <v>3281</v>
      </c>
      <c r="D549" s="267" t="s">
        <v>4505</v>
      </c>
      <c r="E549" s="267" t="s">
        <v>3275</v>
      </c>
      <c r="F549" s="267" t="s">
        <v>3276</v>
      </c>
      <c r="G549" s="267" t="s">
        <v>3275</v>
      </c>
      <c r="H549" s="267" t="s">
        <v>3277</v>
      </c>
      <c r="I549" s="267" t="s">
        <v>4508</v>
      </c>
      <c r="J549" s="267" t="s">
        <v>4509</v>
      </c>
      <c r="K549" s="268">
        <v>82743</v>
      </c>
      <c r="L549" s="268">
        <v>119731.81</v>
      </c>
      <c r="M549" s="269">
        <v>-36988.81</v>
      </c>
      <c r="N549" s="268">
        <v>0</v>
      </c>
      <c r="O549" s="268">
        <v>199.22</v>
      </c>
      <c r="P549" s="269">
        <v>-199.22</v>
      </c>
      <c r="Q549" s="270">
        <v>0</v>
      </c>
      <c r="R549" s="270">
        <v>1792.9799999999959</v>
      </c>
      <c r="S549" s="270">
        <v>-1792.9799999999959</v>
      </c>
      <c r="T549" s="268">
        <v>82743</v>
      </c>
      <c r="U549" s="268">
        <v>121524.79</v>
      </c>
      <c r="V549" s="269">
        <v>-38781.789999999994</v>
      </c>
      <c r="W549" s="269" cm="1">
        <f t="array" ref="W549">IF(Z549=756,V549*INDEX('09.30.22 ERC'!$I$676:$I$679,MATCH($A$1,'09.30.22 ERC'!$D$676:$D$679,0),),V549)</f>
        <v>-38781.789999999994</v>
      </c>
      <c r="X549" s="271">
        <f t="shared" si="16"/>
        <v>142203</v>
      </c>
      <c r="Y549" s="106" t="s">
        <v>606</v>
      </c>
      <c r="Z549" s="106">
        <v>150</v>
      </c>
      <c r="AA549" s="273" t="b">
        <f t="shared" si="17"/>
        <v>1</v>
      </c>
    </row>
    <row r="550" spans="1:27">
      <c r="A550" s="267" t="s">
        <v>3271</v>
      </c>
      <c r="B550" s="267" t="s">
        <v>3284</v>
      </c>
      <c r="C550" s="267" t="s">
        <v>3273</v>
      </c>
      <c r="D550" s="267" t="s">
        <v>4505</v>
      </c>
      <c r="E550" s="267" t="s">
        <v>3275</v>
      </c>
      <c r="F550" s="267" t="s">
        <v>3276</v>
      </c>
      <c r="G550" s="267" t="s">
        <v>3275</v>
      </c>
      <c r="H550" s="267" t="s">
        <v>3277</v>
      </c>
      <c r="I550" s="267" t="s">
        <v>4510</v>
      </c>
      <c r="J550" s="267" t="s">
        <v>4511</v>
      </c>
      <c r="K550" s="268">
        <v>7781.98</v>
      </c>
      <c r="L550" s="268">
        <v>16540.88</v>
      </c>
      <c r="M550" s="269">
        <v>-8758.9000000000015</v>
      </c>
      <c r="N550" s="268">
        <v>0</v>
      </c>
      <c r="O550" s="268">
        <v>51.42</v>
      </c>
      <c r="P550" s="269">
        <v>-51.42</v>
      </c>
      <c r="Q550" s="270">
        <v>0</v>
      </c>
      <c r="R550" s="270">
        <v>462.77999999999884</v>
      </c>
      <c r="S550" s="270">
        <v>-462.77999999999884</v>
      </c>
      <c r="T550" s="268">
        <v>7781.98</v>
      </c>
      <c r="U550" s="268">
        <v>17003.66</v>
      </c>
      <c r="V550" s="269">
        <v>-9221.68</v>
      </c>
      <c r="W550" s="269" cm="1">
        <f t="array" ref="W550">IF(Z550=756,V550*INDEX('09.30.22 ERC'!$I$676:$I$679,MATCH($A$1,'09.30.22 ERC'!$D$676:$D$679,0),),V550)</f>
        <v>-9221.68</v>
      </c>
      <c r="X550" s="271">
        <f t="shared" si="16"/>
        <v>142203</v>
      </c>
      <c r="Y550" s="106" t="s">
        <v>606</v>
      </c>
      <c r="Z550" s="106">
        <v>151</v>
      </c>
      <c r="AA550" s="273" t="b">
        <f t="shared" si="17"/>
        <v>1</v>
      </c>
    </row>
    <row r="551" spans="1:27">
      <c r="A551" s="267" t="s">
        <v>3271</v>
      </c>
      <c r="B551" s="267" t="s">
        <v>3287</v>
      </c>
      <c r="C551" s="267" t="s">
        <v>3281</v>
      </c>
      <c r="D551" s="267" t="s">
        <v>4505</v>
      </c>
      <c r="E551" s="267" t="s">
        <v>3275</v>
      </c>
      <c r="F551" s="267" t="s">
        <v>3276</v>
      </c>
      <c r="G551" s="267" t="s">
        <v>3275</v>
      </c>
      <c r="H551" s="267" t="s">
        <v>3277</v>
      </c>
      <c r="I551" s="267" t="s">
        <v>4512</v>
      </c>
      <c r="J551" s="267" t="s">
        <v>4513</v>
      </c>
      <c r="K551" s="268">
        <v>4619.33</v>
      </c>
      <c r="L551" s="268">
        <v>7405.24</v>
      </c>
      <c r="M551" s="269">
        <v>-2785.91</v>
      </c>
      <c r="N551" s="268">
        <v>0</v>
      </c>
      <c r="O551" s="268">
        <v>24.48</v>
      </c>
      <c r="P551" s="269">
        <v>-24.48</v>
      </c>
      <c r="Q551" s="270">
        <v>0</v>
      </c>
      <c r="R551" s="270">
        <v>213.61999999999989</v>
      </c>
      <c r="S551" s="270">
        <v>-213.61999999999989</v>
      </c>
      <c r="T551" s="268">
        <v>4619.33</v>
      </c>
      <c r="U551" s="268">
        <v>7618.86</v>
      </c>
      <c r="V551" s="269">
        <v>-2999.5299999999997</v>
      </c>
      <c r="W551" s="269" cm="1">
        <f t="array" ref="W551">IF(Z551=756,V551*INDEX('09.30.22 ERC'!$I$676:$I$679,MATCH($A$1,'09.30.22 ERC'!$D$676:$D$679,0),),V551)</f>
        <v>-2999.5299999999997</v>
      </c>
      <c r="X551" s="271">
        <f t="shared" si="16"/>
        <v>142203</v>
      </c>
      <c r="Y551" s="106" t="s">
        <v>606</v>
      </c>
      <c r="Z551" s="106">
        <v>151</v>
      </c>
      <c r="AA551" s="273" t="b">
        <f t="shared" si="17"/>
        <v>1</v>
      </c>
    </row>
    <row r="552" spans="1:27">
      <c r="A552" s="267" t="s">
        <v>3271</v>
      </c>
      <c r="B552" s="267" t="s">
        <v>3300</v>
      </c>
      <c r="C552" s="267" t="s">
        <v>3301</v>
      </c>
      <c r="D552" s="267" t="s">
        <v>4505</v>
      </c>
      <c r="E552" s="267" t="s">
        <v>3275</v>
      </c>
      <c r="F552" s="267" t="s">
        <v>3276</v>
      </c>
      <c r="G552" s="267" t="s">
        <v>3275</v>
      </c>
      <c r="H552" s="267" t="s">
        <v>3277</v>
      </c>
      <c r="I552" s="267" t="s">
        <v>4514</v>
      </c>
      <c r="J552" s="267" t="s">
        <v>4515</v>
      </c>
      <c r="K552" s="268">
        <v>77216.7</v>
      </c>
      <c r="L552" s="268">
        <v>77216.7</v>
      </c>
      <c r="M552" s="269">
        <v>0</v>
      </c>
      <c r="N552" s="268">
        <v>0</v>
      </c>
      <c r="O552" s="268">
        <v>0</v>
      </c>
      <c r="P552" s="269">
        <v>0</v>
      </c>
      <c r="Q552" s="270">
        <v>0</v>
      </c>
      <c r="R552" s="270">
        <v>0</v>
      </c>
      <c r="S552" s="270">
        <v>0</v>
      </c>
      <c r="T552" s="268">
        <v>77216.7</v>
      </c>
      <c r="U552" s="268">
        <v>77216.7</v>
      </c>
      <c r="V552" s="269">
        <v>0</v>
      </c>
      <c r="W552" s="269" cm="1">
        <f t="array" ref="W552">IF(Z552=756,V552*INDEX('09.30.22 ERC'!$I$676:$I$679,MATCH($A$1,'09.30.22 ERC'!$D$676:$D$679,0),),V552)</f>
        <v>0</v>
      </c>
      <c r="X552" s="271">
        <f t="shared" si="16"/>
        <v>142203</v>
      </c>
      <c r="Y552" s="106" t="s">
        <v>606</v>
      </c>
      <c r="Z552" s="106">
        <v>150</v>
      </c>
      <c r="AA552" s="273" t="b">
        <f t="shared" si="17"/>
        <v>1</v>
      </c>
    </row>
    <row r="553" spans="1:27">
      <c r="A553" s="267" t="s">
        <v>3271</v>
      </c>
      <c r="B553" s="267" t="s">
        <v>3304</v>
      </c>
      <c r="C553" s="267" t="s">
        <v>3301</v>
      </c>
      <c r="D553" s="267" t="s">
        <v>4505</v>
      </c>
      <c r="E553" s="267" t="s">
        <v>3275</v>
      </c>
      <c r="F553" s="267" t="s">
        <v>3276</v>
      </c>
      <c r="G553" s="267" t="s">
        <v>3275</v>
      </c>
      <c r="H553" s="267" t="s">
        <v>3277</v>
      </c>
      <c r="I553" s="267" t="s">
        <v>4516</v>
      </c>
      <c r="J553" s="267" t="s">
        <v>4517</v>
      </c>
      <c r="K553" s="268">
        <v>13457.35</v>
      </c>
      <c r="L553" s="268">
        <v>13457.35</v>
      </c>
      <c r="M553" s="269">
        <v>0</v>
      </c>
      <c r="N553" s="268">
        <v>0</v>
      </c>
      <c r="O553" s="268">
        <v>0</v>
      </c>
      <c r="P553" s="269">
        <v>0</v>
      </c>
      <c r="Q553" s="270">
        <v>0</v>
      </c>
      <c r="R553" s="270">
        <v>0</v>
      </c>
      <c r="S553" s="270">
        <v>0</v>
      </c>
      <c r="T553" s="268">
        <v>13457.35</v>
      </c>
      <c r="U553" s="268">
        <v>13457.35</v>
      </c>
      <c r="V553" s="269">
        <v>0</v>
      </c>
      <c r="W553" s="269" cm="1">
        <f t="array" ref="W553">IF(Z553=756,V553*INDEX('09.30.22 ERC'!$I$676:$I$679,MATCH($A$1,'09.30.22 ERC'!$D$676:$D$679,0),),V553)</f>
        <v>0</v>
      </c>
      <c r="X553" s="271">
        <f t="shared" si="16"/>
        <v>142203</v>
      </c>
      <c r="Y553" s="106" t="s">
        <v>606</v>
      </c>
      <c r="Z553" s="106">
        <v>151</v>
      </c>
      <c r="AA553" s="273" t="b">
        <f t="shared" si="17"/>
        <v>1</v>
      </c>
    </row>
    <row r="554" spans="1:27">
      <c r="A554" s="267" t="s">
        <v>3271</v>
      </c>
      <c r="B554" s="267" t="s">
        <v>3272</v>
      </c>
      <c r="C554" s="267" t="s">
        <v>3273</v>
      </c>
      <c r="D554" s="267" t="s">
        <v>4518</v>
      </c>
      <c r="E554" s="267" t="s">
        <v>3275</v>
      </c>
      <c r="F554" s="267" t="s">
        <v>3276</v>
      </c>
      <c r="G554" s="267" t="s">
        <v>3275</v>
      </c>
      <c r="H554" s="267" t="s">
        <v>3277</v>
      </c>
      <c r="I554" s="267" t="s">
        <v>4506</v>
      </c>
      <c r="J554" s="267" t="s">
        <v>4519</v>
      </c>
      <c r="K554" s="268">
        <v>243835.23</v>
      </c>
      <c r="L554" s="268">
        <v>497966.36</v>
      </c>
      <c r="M554" s="269">
        <v>-254131.12999999998</v>
      </c>
      <c r="N554" s="268">
        <v>0</v>
      </c>
      <c r="O554" s="268">
        <v>858.09</v>
      </c>
      <c r="P554" s="269">
        <v>-858.09</v>
      </c>
      <c r="Q554" s="270">
        <v>0</v>
      </c>
      <c r="R554" s="270">
        <v>7722.0599999999977</v>
      </c>
      <c r="S554" s="270">
        <v>-7722.0599999999977</v>
      </c>
      <c r="T554" s="268">
        <v>243835.23</v>
      </c>
      <c r="U554" s="268">
        <v>505688.42</v>
      </c>
      <c r="V554" s="269">
        <v>-261853.18999999997</v>
      </c>
      <c r="W554" s="269" cm="1">
        <f t="array" ref="W554">IF(Z554=756,V554*INDEX('09.30.22 ERC'!$I$676:$I$679,MATCH($A$1,'09.30.22 ERC'!$D$676:$D$679,0),),V554)</f>
        <v>-261853.18999999997</v>
      </c>
      <c r="X554" s="271">
        <f t="shared" si="16"/>
        <v>142204</v>
      </c>
      <c r="Y554" s="106" t="s">
        <v>606</v>
      </c>
      <c r="Z554" s="106">
        <v>150</v>
      </c>
      <c r="AA554" s="273" t="b">
        <f t="shared" si="17"/>
        <v>1</v>
      </c>
    </row>
    <row r="555" spans="1:27">
      <c r="A555" s="267" t="s">
        <v>3271</v>
      </c>
      <c r="B555" s="267" t="s">
        <v>3284</v>
      </c>
      <c r="C555" s="267" t="s">
        <v>3273</v>
      </c>
      <c r="D555" s="267" t="s">
        <v>4518</v>
      </c>
      <c r="E555" s="267" t="s">
        <v>3275</v>
      </c>
      <c r="F555" s="267" t="s">
        <v>3276</v>
      </c>
      <c r="G555" s="267" t="s">
        <v>3275</v>
      </c>
      <c r="H555" s="267" t="s">
        <v>3277</v>
      </c>
      <c r="I555" s="267" t="s">
        <v>4510</v>
      </c>
      <c r="J555" s="267" t="s">
        <v>4520</v>
      </c>
      <c r="K555" s="268">
        <v>8144.08</v>
      </c>
      <c r="L555" s="268">
        <v>16812.91</v>
      </c>
      <c r="M555" s="269">
        <v>-8668.83</v>
      </c>
      <c r="N555" s="268">
        <v>0</v>
      </c>
      <c r="O555" s="268">
        <v>40.35</v>
      </c>
      <c r="P555" s="269">
        <v>-40.35</v>
      </c>
      <c r="Q555" s="270">
        <v>0</v>
      </c>
      <c r="R555" s="270">
        <v>363.15000000000146</v>
      </c>
      <c r="S555" s="270">
        <v>-363.15000000000146</v>
      </c>
      <c r="T555" s="268">
        <v>8144.08</v>
      </c>
      <c r="U555" s="268">
        <v>17176.060000000001</v>
      </c>
      <c r="V555" s="269">
        <v>-9031.9800000000014</v>
      </c>
      <c r="W555" s="269" cm="1">
        <f t="array" ref="W555">IF(Z555=756,V555*INDEX('09.30.22 ERC'!$I$676:$I$679,MATCH($A$1,'09.30.22 ERC'!$D$676:$D$679,0),),V555)</f>
        <v>-9031.9800000000014</v>
      </c>
      <c r="X555" s="271">
        <f t="shared" si="16"/>
        <v>142204</v>
      </c>
      <c r="Y555" s="106" t="s">
        <v>606</v>
      </c>
      <c r="Z555" s="106">
        <v>151</v>
      </c>
      <c r="AA555" s="273" t="b">
        <f t="shared" si="17"/>
        <v>1</v>
      </c>
    </row>
    <row r="556" spans="1:27">
      <c r="A556" s="267" t="s">
        <v>3271</v>
      </c>
      <c r="B556" s="267" t="s">
        <v>3294</v>
      </c>
      <c r="C556" s="267" t="s">
        <v>3273</v>
      </c>
      <c r="D556" s="267" t="s">
        <v>4518</v>
      </c>
      <c r="E556" s="267" t="s">
        <v>3275</v>
      </c>
      <c r="F556" s="267" t="s">
        <v>3276</v>
      </c>
      <c r="G556" s="267" t="s">
        <v>3275</v>
      </c>
      <c r="H556" s="267" t="s">
        <v>3277</v>
      </c>
      <c r="I556" s="267" t="s">
        <v>4521</v>
      </c>
      <c r="J556" s="267" t="s">
        <v>4522</v>
      </c>
      <c r="K556" s="268">
        <v>676.63</v>
      </c>
      <c r="L556" s="268">
        <v>1347.07</v>
      </c>
      <c r="M556" s="269">
        <v>-670.43999999999994</v>
      </c>
      <c r="N556" s="268">
        <v>0</v>
      </c>
      <c r="O556" s="268">
        <v>6.71</v>
      </c>
      <c r="P556" s="269">
        <v>-6.71</v>
      </c>
      <c r="Q556" s="270">
        <v>0</v>
      </c>
      <c r="R556" s="270">
        <v>60.3900000000001</v>
      </c>
      <c r="S556" s="270">
        <v>-60.3900000000001</v>
      </c>
      <c r="T556" s="268">
        <v>676.63</v>
      </c>
      <c r="U556" s="268">
        <v>1407.46</v>
      </c>
      <c r="V556" s="269">
        <v>-730.83</v>
      </c>
      <c r="W556" s="269" cm="1">
        <f t="array" ref="W556">IF(Z556=756,V556*INDEX('09.30.22 ERC'!$I$676:$I$679,MATCH($A$1,'09.30.22 ERC'!$D$676:$D$679,0),),V556)</f>
        <v>-730.83</v>
      </c>
      <c r="X556" s="271">
        <f t="shared" si="16"/>
        <v>142204</v>
      </c>
      <c r="Y556" s="106" t="s">
        <v>606</v>
      </c>
      <c r="Z556" s="106">
        <v>152</v>
      </c>
      <c r="AA556" s="273" t="b">
        <f t="shared" si="17"/>
        <v>1</v>
      </c>
    </row>
    <row r="557" spans="1:27">
      <c r="A557" s="267" t="s">
        <v>3271</v>
      </c>
      <c r="B557" s="267" t="s">
        <v>3300</v>
      </c>
      <c r="C557" s="267" t="s">
        <v>3301</v>
      </c>
      <c r="D557" s="267" t="s">
        <v>4518</v>
      </c>
      <c r="E557" s="267" t="s">
        <v>3275</v>
      </c>
      <c r="F557" s="267" t="s">
        <v>3276</v>
      </c>
      <c r="G557" s="267" t="s">
        <v>3275</v>
      </c>
      <c r="H557" s="267" t="s">
        <v>3277</v>
      </c>
      <c r="I557" s="267" t="s">
        <v>4514</v>
      </c>
      <c r="J557" s="267" t="s">
        <v>4523</v>
      </c>
      <c r="K557" s="268">
        <v>464179.41</v>
      </c>
      <c r="L557" s="268">
        <v>464179.41</v>
      </c>
      <c r="M557" s="269">
        <v>0</v>
      </c>
      <c r="N557" s="268">
        <v>0</v>
      </c>
      <c r="O557" s="268">
        <v>0</v>
      </c>
      <c r="P557" s="269">
        <v>0</v>
      </c>
      <c r="Q557" s="270">
        <v>0</v>
      </c>
      <c r="R557" s="270">
        <v>0</v>
      </c>
      <c r="S557" s="270">
        <v>0</v>
      </c>
      <c r="T557" s="268">
        <v>464179.41</v>
      </c>
      <c r="U557" s="268">
        <v>464179.41</v>
      </c>
      <c r="V557" s="269">
        <v>0</v>
      </c>
      <c r="W557" s="269" cm="1">
        <f t="array" ref="W557">IF(Z557=756,V557*INDEX('09.30.22 ERC'!$I$676:$I$679,MATCH($A$1,'09.30.22 ERC'!$D$676:$D$679,0),),V557)</f>
        <v>0</v>
      </c>
      <c r="X557" s="271">
        <f t="shared" si="16"/>
        <v>142204</v>
      </c>
      <c r="Y557" s="106" t="s">
        <v>606</v>
      </c>
      <c r="Z557" s="106">
        <v>150</v>
      </c>
      <c r="AA557" s="273" t="b">
        <f t="shared" si="17"/>
        <v>1</v>
      </c>
    </row>
    <row r="558" spans="1:27">
      <c r="A558" s="267" t="s">
        <v>3271</v>
      </c>
      <c r="B558" s="267" t="s">
        <v>3304</v>
      </c>
      <c r="C558" s="267" t="s">
        <v>3301</v>
      </c>
      <c r="D558" s="267" t="s">
        <v>4518</v>
      </c>
      <c r="E558" s="267" t="s">
        <v>3275</v>
      </c>
      <c r="F558" s="267" t="s">
        <v>3276</v>
      </c>
      <c r="G558" s="267" t="s">
        <v>3275</v>
      </c>
      <c r="H558" s="267" t="s">
        <v>3277</v>
      </c>
      <c r="I558" s="267" t="s">
        <v>4516</v>
      </c>
      <c r="J558" s="267" t="s">
        <v>4524</v>
      </c>
      <c r="K558" s="268">
        <v>15029.01</v>
      </c>
      <c r="L558" s="268">
        <v>15029.01</v>
      </c>
      <c r="M558" s="269">
        <v>0</v>
      </c>
      <c r="N558" s="268">
        <v>0</v>
      </c>
      <c r="O558" s="268">
        <v>0</v>
      </c>
      <c r="P558" s="269">
        <v>0</v>
      </c>
      <c r="Q558" s="270">
        <v>0</v>
      </c>
      <c r="R558" s="270">
        <v>0</v>
      </c>
      <c r="S558" s="270">
        <v>0</v>
      </c>
      <c r="T558" s="268">
        <v>15029.01</v>
      </c>
      <c r="U558" s="268">
        <v>15029.01</v>
      </c>
      <c r="V558" s="269">
        <v>0</v>
      </c>
      <c r="W558" s="269" cm="1">
        <f t="array" ref="W558">IF(Z558=756,V558*INDEX('09.30.22 ERC'!$I$676:$I$679,MATCH($A$1,'09.30.22 ERC'!$D$676:$D$679,0),),V558)</f>
        <v>0</v>
      </c>
      <c r="X558" s="271">
        <f t="shared" si="16"/>
        <v>142204</v>
      </c>
      <c r="Y558" s="106" t="s">
        <v>606</v>
      </c>
      <c r="Z558" s="106">
        <v>151</v>
      </c>
      <c r="AA558" s="273" t="b">
        <f t="shared" si="17"/>
        <v>1</v>
      </c>
    </row>
    <row r="559" spans="1:27">
      <c r="A559" s="267" t="s">
        <v>3271</v>
      </c>
      <c r="B559" s="267" t="s">
        <v>3272</v>
      </c>
      <c r="C559" s="267" t="s">
        <v>3273</v>
      </c>
      <c r="D559" s="267" t="s">
        <v>4525</v>
      </c>
      <c r="E559" s="267" t="s">
        <v>3275</v>
      </c>
      <c r="F559" s="267" t="s">
        <v>3276</v>
      </c>
      <c r="G559" s="267" t="s">
        <v>3275</v>
      </c>
      <c r="H559" s="267" t="s">
        <v>3277</v>
      </c>
      <c r="I559" s="267" t="s">
        <v>4506</v>
      </c>
      <c r="J559" s="267" t="s">
        <v>4526</v>
      </c>
      <c r="K559" s="268">
        <v>102564.18</v>
      </c>
      <c r="L559" s="268">
        <v>210719.78</v>
      </c>
      <c r="M559" s="269">
        <v>-108155.6</v>
      </c>
      <c r="N559" s="268">
        <v>0</v>
      </c>
      <c r="O559" s="268">
        <v>521.44000000000005</v>
      </c>
      <c r="P559" s="269">
        <v>-521.44000000000005</v>
      </c>
      <c r="Q559" s="270">
        <v>0</v>
      </c>
      <c r="R559" s="270">
        <v>4635.9100000000035</v>
      </c>
      <c r="S559" s="270">
        <v>-4635.9100000000035</v>
      </c>
      <c r="T559" s="268">
        <v>102564.18</v>
      </c>
      <c r="U559" s="268">
        <v>215355.69</v>
      </c>
      <c r="V559" s="269">
        <v>-112791.51000000001</v>
      </c>
      <c r="W559" s="269" cm="1">
        <f t="array" ref="W559">IF(Z559=756,V559*INDEX('09.30.22 ERC'!$I$676:$I$679,MATCH($A$1,'09.30.22 ERC'!$D$676:$D$679,0),),V559)</f>
        <v>-112791.51000000001</v>
      </c>
      <c r="X559" s="271">
        <f t="shared" si="16"/>
        <v>142205</v>
      </c>
      <c r="Y559" s="106" t="s">
        <v>606</v>
      </c>
      <c r="Z559" s="106">
        <v>150</v>
      </c>
      <c r="AA559" s="273" t="b">
        <f t="shared" si="17"/>
        <v>1</v>
      </c>
    </row>
    <row r="560" spans="1:27">
      <c r="A560" s="267" t="s">
        <v>3271</v>
      </c>
      <c r="B560" s="267" t="s">
        <v>3284</v>
      </c>
      <c r="C560" s="267" t="s">
        <v>3273</v>
      </c>
      <c r="D560" s="267" t="s">
        <v>4525</v>
      </c>
      <c r="E560" s="267" t="s">
        <v>3275</v>
      </c>
      <c r="F560" s="267" t="s">
        <v>3276</v>
      </c>
      <c r="G560" s="267" t="s">
        <v>3275</v>
      </c>
      <c r="H560" s="267" t="s">
        <v>3277</v>
      </c>
      <c r="I560" s="267" t="s">
        <v>4510</v>
      </c>
      <c r="J560" s="267" t="s">
        <v>4527</v>
      </c>
      <c r="K560" s="268">
        <v>2638.2</v>
      </c>
      <c r="L560" s="268">
        <v>3088.49</v>
      </c>
      <c r="M560" s="269">
        <v>-450.28999999999996</v>
      </c>
      <c r="N560" s="268">
        <v>0</v>
      </c>
      <c r="O560" s="268">
        <v>10.01</v>
      </c>
      <c r="P560" s="269">
        <v>-10.01</v>
      </c>
      <c r="Q560" s="270">
        <v>0</v>
      </c>
      <c r="R560" s="270">
        <v>90.090000000000146</v>
      </c>
      <c r="S560" s="270">
        <v>-90.090000000000146</v>
      </c>
      <c r="T560" s="268">
        <v>2638.2</v>
      </c>
      <c r="U560" s="268">
        <v>3178.58</v>
      </c>
      <c r="V560" s="269">
        <v>-540.38000000000011</v>
      </c>
      <c r="W560" s="269" cm="1">
        <f t="array" ref="W560">IF(Z560=756,V560*INDEX('09.30.22 ERC'!$I$676:$I$679,MATCH($A$1,'09.30.22 ERC'!$D$676:$D$679,0),),V560)</f>
        <v>-540.38000000000011</v>
      </c>
      <c r="X560" s="271">
        <f t="shared" si="16"/>
        <v>142205</v>
      </c>
      <c r="Y560" s="106" t="s">
        <v>606</v>
      </c>
      <c r="Z560" s="106">
        <v>151</v>
      </c>
      <c r="AA560" s="273" t="b">
        <f t="shared" si="17"/>
        <v>1</v>
      </c>
    </row>
    <row r="561" spans="1:28">
      <c r="A561" s="267" t="s">
        <v>3271</v>
      </c>
      <c r="B561" s="267" t="s">
        <v>3300</v>
      </c>
      <c r="C561" s="267" t="s">
        <v>3301</v>
      </c>
      <c r="D561" s="267" t="s">
        <v>4525</v>
      </c>
      <c r="E561" s="267" t="s">
        <v>3275</v>
      </c>
      <c r="F561" s="267" t="s">
        <v>3276</v>
      </c>
      <c r="G561" s="267" t="s">
        <v>3275</v>
      </c>
      <c r="H561" s="267" t="s">
        <v>3277</v>
      </c>
      <c r="I561" s="267" t="s">
        <v>4514</v>
      </c>
      <c r="J561" s="267" t="s">
        <v>4528</v>
      </c>
      <c r="K561" s="268">
        <v>205461.38</v>
      </c>
      <c r="L561" s="268">
        <v>205461.38</v>
      </c>
      <c r="M561" s="269">
        <v>0</v>
      </c>
      <c r="N561" s="268">
        <v>0</v>
      </c>
      <c r="O561" s="268">
        <v>0</v>
      </c>
      <c r="P561" s="269">
        <v>0</v>
      </c>
      <c r="Q561" s="270">
        <v>0</v>
      </c>
      <c r="R561" s="270">
        <v>0</v>
      </c>
      <c r="S561" s="270">
        <v>0</v>
      </c>
      <c r="T561" s="268">
        <v>205461.38</v>
      </c>
      <c r="U561" s="268">
        <v>205461.38</v>
      </c>
      <c r="V561" s="269">
        <v>0</v>
      </c>
      <c r="W561" s="269" cm="1">
        <f t="array" ref="W561">IF(Z561=756,V561*INDEX('09.30.22 ERC'!$I$676:$I$679,MATCH($A$1,'09.30.22 ERC'!$D$676:$D$679,0),),V561)</f>
        <v>0</v>
      </c>
      <c r="X561" s="271">
        <f t="shared" si="16"/>
        <v>142205</v>
      </c>
      <c r="Y561" s="106" t="s">
        <v>606</v>
      </c>
      <c r="Z561" s="106">
        <v>150</v>
      </c>
      <c r="AA561" s="273" t="b">
        <f t="shared" si="17"/>
        <v>1</v>
      </c>
    </row>
    <row r="562" spans="1:28">
      <c r="A562" s="267" t="s">
        <v>3271</v>
      </c>
      <c r="B562" s="267" t="s">
        <v>3304</v>
      </c>
      <c r="C562" s="267" t="s">
        <v>3301</v>
      </c>
      <c r="D562" s="267" t="s">
        <v>4525</v>
      </c>
      <c r="E562" s="267" t="s">
        <v>3275</v>
      </c>
      <c r="F562" s="267" t="s">
        <v>3276</v>
      </c>
      <c r="G562" s="267" t="s">
        <v>3275</v>
      </c>
      <c r="H562" s="267" t="s">
        <v>3277</v>
      </c>
      <c r="I562" s="267" t="s">
        <v>4516</v>
      </c>
      <c r="J562" s="267" t="s">
        <v>4529</v>
      </c>
      <c r="K562" s="268">
        <v>982.5</v>
      </c>
      <c r="L562" s="268">
        <v>982.5</v>
      </c>
      <c r="M562" s="269">
        <v>0</v>
      </c>
      <c r="N562" s="268">
        <v>0</v>
      </c>
      <c r="O562" s="268">
        <v>0</v>
      </c>
      <c r="P562" s="269">
        <v>0</v>
      </c>
      <c r="Q562" s="270">
        <v>0</v>
      </c>
      <c r="R562" s="270">
        <v>0</v>
      </c>
      <c r="S562" s="270">
        <v>0</v>
      </c>
      <c r="T562" s="268">
        <v>982.5</v>
      </c>
      <c r="U562" s="268">
        <v>982.5</v>
      </c>
      <c r="V562" s="269">
        <v>0</v>
      </c>
      <c r="W562" s="269" cm="1">
        <f t="array" ref="W562">IF(Z562=756,V562*INDEX('09.30.22 ERC'!$I$676:$I$679,MATCH($A$1,'09.30.22 ERC'!$D$676:$D$679,0),),V562)</f>
        <v>0</v>
      </c>
      <c r="X562" s="271">
        <f t="shared" si="16"/>
        <v>142205</v>
      </c>
      <c r="Y562" s="106" t="s">
        <v>606</v>
      </c>
      <c r="Z562" s="106">
        <v>151</v>
      </c>
      <c r="AA562" s="273" t="b">
        <f t="shared" si="17"/>
        <v>1</v>
      </c>
    </row>
    <row r="563" spans="1:28">
      <c r="A563" s="267" t="s">
        <v>3271</v>
      </c>
      <c r="B563" s="267" t="s">
        <v>3294</v>
      </c>
      <c r="C563" s="267" t="s">
        <v>3273</v>
      </c>
      <c r="D563" s="267" t="s">
        <v>4530</v>
      </c>
      <c r="E563" s="267" t="s">
        <v>3275</v>
      </c>
      <c r="F563" s="267" t="s">
        <v>3276</v>
      </c>
      <c r="G563" s="267" t="s">
        <v>3275</v>
      </c>
      <c r="H563" s="267" t="s">
        <v>3277</v>
      </c>
      <c r="I563" s="267" t="s">
        <v>4521</v>
      </c>
      <c r="J563" s="267" t="s">
        <v>4531</v>
      </c>
      <c r="K563" s="268">
        <v>1093.52</v>
      </c>
      <c r="L563" s="268">
        <v>2284.4499999999998</v>
      </c>
      <c r="M563" s="269">
        <v>-1190.9299999999998</v>
      </c>
      <c r="N563" s="268">
        <v>0</v>
      </c>
      <c r="O563" s="268">
        <v>7.49</v>
      </c>
      <c r="P563" s="269">
        <v>-7.49</v>
      </c>
      <c r="Q563" s="270">
        <v>0</v>
      </c>
      <c r="R563" s="270">
        <v>67.410000000000309</v>
      </c>
      <c r="S563" s="270">
        <v>-67.410000000000309</v>
      </c>
      <c r="T563" s="268">
        <v>1093.52</v>
      </c>
      <c r="U563" s="268">
        <v>2351.86</v>
      </c>
      <c r="V563" s="269">
        <v>-1258.3400000000001</v>
      </c>
      <c r="W563" s="269" cm="1">
        <f t="array" ref="W563">IF(Z563=756,V563*INDEX('09.30.22 ERC'!$I$676:$I$679,MATCH($A$1,'09.30.22 ERC'!$D$676:$D$679,0),),V563)</f>
        <v>-1258.3400000000001</v>
      </c>
      <c r="X563" s="271">
        <f t="shared" si="16"/>
        <v>142206</v>
      </c>
      <c r="Y563" s="106" t="s">
        <v>606</v>
      </c>
      <c r="Z563" s="106">
        <v>152</v>
      </c>
      <c r="AA563" s="273" t="b">
        <f t="shared" si="17"/>
        <v>1</v>
      </c>
    </row>
    <row r="564" spans="1:28">
      <c r="A564" s="267" t="s">
        <v>3271</v>
      </c>
      <c r="B564" s="267" t="s">
        <v>3280</v>
      </c>
      <c r="C564" s="267" t="s">
        <v>3281</v>
      </c>
      <c r="D564" s="267" t="s">
        <v>4532</v>
      </c>
      <c r="E564" s="267" t="s">
        <v>3275</v>
      </c>
      <c r="F564" s="267" t="s">
        <v>3276</v>
      </c>
      <c r="G564" s="267" t="s">
        <v>3275</v>
      </c>
      <c r="H564" s="267" t="s">
        <v>3277</v>
      </c>
      <c r="I564" s="267" t="s">
        <v>4508</v>
      </c>
      <c r="J564" s="267" t="s">
        <v>4533</v>
      </c>
      <c r="K564" s="268">
        <v>2824.25</v>
      </c>
      <c r="L564" s="268">
        <v>6035.29</v>
      </c>
      <c r="M564" s="269">
        <v>-3211.04</v>
      </c>
      <c r="N564" s="268">
        <v>0</v>
      </c>
      <c r="O564" s="268">
        <v>20.36</v>
      </c>
      <c r="P564" s="269">
        <v>-20.36</v>
      </c>
      <c r="Q564" s="270">
        <v>0</v>
      </c>
      <c r="R564" s="270">
        <v>183.23999999999978</v>
      </c>
      <c r="S564" s="270">
        <v>-183.23999999999978</v>
      </c>
      <c r="T564" s="268">
        <v>2824.25</v>
      </c>
      <c r="U564" s="268">
        <v>6218.53</v>
      </c>
      <c r="V564" s="269">
        <v>-3394.2799999999997</v>
      </c>
      <c r="W564" s="269" cm="1">
        <f t="array" ref="W564">IF(Z564=756,V564*INDEX('09.30.22 ERC'!$I$676:$I$679,MATCH($A$1,'09.30.22 ERC'!$D$676:$D$679,0),),V564)</f>
        <v>-3394.2799999999997</v>
      </c>
      <c r="X564" s="271">
        <f t="shared" si="16"/>
        <v>142207</v>
      </c>
      <c r="Y564" s="106" t="s">
        <v>606</v>
      </c>
      <c r="Z564" s="106">
        <v>150</v>
      </c>
      <c r="AA564" s="273" t="b">
        <f t="shared" si="17"/>
        <v>1</v>
      </c>
    </row>
    <row r="565" spans="1:28">
      <c r="A565" s="267" t="s">
        <v>3271</v>
      </c>
      <c r="B565" s="267" t="s">
        <v>3300</v>
      </c>
      <c r="C565" s="267" t="s">
        <v>3301</v>
      </c>
      <c r="D565" s="267" t="s">
        <v>4532</v>
      </c>
      <c r="E565" s="267" t="s">
        <v>3275</v>
      </c>
      <c r="F565" s="267" t="s">
        <v>3276</v>
      </c>
      <c r="G565" s="267" t="s">
        <v>3275</v>
      </c>
      <c r="H565" s="267" t="s">
        <v>3277</v>
      </c>
      <c r="I565" s="267" t="s">
        <v>4514</v>
      </c>
      <c r="J565" s="267" t="s">
        <v>4534</v>
      </c>
      <c r="K565" s="268">
        <v>2960.89</v>
      </c>
      <c r="L565" s="268">
        <v>2960.89</v>
      </c>
      <c r="M565" s="269">
        <v>0</v>
      </c>
      <c r="N565" s="268">
        <v>0</v>
      </c>
      <c r="O565" s="268">
        <v>0</v>
      </c>
      <c r="P565" s="269">
        <v>0</v>
      </c>
      <c r="Q565" s="270">
        <v>0</v>
      </c>
      <c r="R565" s="270">
        <v>0</v>
      </c>
      <c r="S565" s="270">
        <v>0</v>
      </c>
      <c r="T565" s="268">
        <v>2960.89</v>
      </c>
      <c r="U565" s="268">
        <v>2960.89</v>
      </c>
      <c r="V565" s="269">
        <v>0</v>
      </c>
      <c r="W565" s="269" cm="1">
        <f t="array" ref="W565">IF(Z565=756,V565*INDEX('09.30.22 ERC'!$I$676:$I$679,MATCH($A$1,'09.30.22 ERC'!$D$676:$D$679,0),),V565)</f>
        <v>0</v>
      </c>
      <c r="X565" s="271">
        <f t="shared" si="16"/>
        <v>142207</v>
      </c>
      <c r="Y565" s="106" t="s">
        <v>606</v>
      </c>
      <c r="Z565" s="106">
        <v>150</v>
      </c>
      <c r="AA565" s="273" t="b">
        <f t="shared" si="17"/>
        <v>1</v>
      </c>
    </row>
    <row r="566" spans="1:28">
      <c r="A566" s="267" t="s">
        <v>3271</v>
      </c>
      <c r="B566" s="267" t="s">
        <v>3280</v>
      </c>
      <c r="C566" s="267" t="s">
        <v>3281</v>
      </c>
      <c r="D566" s="267" t="s">
        <v>4535</v>
      </c>
      <c r="E566" s="267" t="s">
        <v>3275</v>
      </c>
      <c r="F566" s="267" t="s">
        <v>3276</v>
      </c>
      <c r="G566" s="267" t="s">
        <v>3275</v>
      </c>
      <c r="H566" s="267" t="s">
        <v>3277</v>
      </c>
      <c r="I566" s="267" t="s">
        <v>4508</v>
      </c>
      <c r="J566" s="267" t="s">
        <v>4536</v>
      </c>
      <c r="K566" s="268">
        <v>315412.53999999998</v>
      </c>
      <c r="L566" s="268">
        <v>654423.31999999995</v>
      </c>
      <c r="M566" s="269">
        <v>-339010.77999999997</v>
      </c>
      <c r="N566" s="268">
        <v>0</v>
      </c>
      <c r="O566" s="268">
        <v>1653.86</v>
      </c>
      <c r="P566" s="269">
        <v>-1653.86</v>
      </c>
      <c r="Q566" s="270">
        <v>0</v>
      </c>
      <c r="R566" s="270">
        <v>14884.740000000107</v>
      </c>
      <c r="S566" s="270">
        <v>-14884.740000000107</v>
      </c>
      <c r="T566" s="268">
        <v>315412.53999999998</v>
      </c>
      <c r="U566" s="268">
        <v>669308.06000000006</v>
      </c>
      <c r="V566" s="269">
        <v>-353895.52000000008</v>
      </c>
      <c r="W566" s="269" cm="1">
        <f t="array" ref="W566">IF(Z566=756,V566*INDEX('09.30.22 ERC'!$I$676:$I$679,MATCH($A$1,'09.30.22 ERC'!$D$676:$D$679,0),),V566)</f>
        <v>-353895.52000000008</v>
      </c>
      <c r="X566" s="271">
        <f t="shared" si="16"/>
        <v>142208</v>
      </c>
      <c r="Y566" s="106" t="s">
        <v>606</v>
      </c>
      <c r="Z566" s="106">
        <v>150</v>
      </c>
      <c r="AA566" s="273" t="b">
        <f t="shared" si="17"/>
        <v>1</v>
      </c>
    </row>
    <row r="567" spans="1:28">
      <c r="A567" s="267" t="s">
        <v>3271</v>
      </c>
      <c r="B567" s="267" t="s">
        <v>3287</v>
      </c>
      <c r="C567" s="267" t="s">
        <v>3281</v>
      </c>
      <c r="D567" s="267" t="s">
        <v>4535</v>
      </c>
      <c r="E567" s="267" t="s">
        <v>3275</v>
      </c>
      <c r="F567" s="267" t="s">
        <v>3276</v>
      </c>
      <c r="G567" s="267" t="s">
        <v>3275</v>
      </c>
      <c r="H567" s="267" t="s">
        <v>3277</v>
      </c>
      <c r="I567" s="267" t="s">
        <v>4512</v>
      </c>
      <c r="J567" s="267" t="s">
        <v>4537</v>
      </c>
      <c r="K567" s="268">
        <v>32511.56</v>
      </c>
      <c r="L567" s="268">
        <v>37361.879999999997</v>
      </c>
      <c r="M567" s="269">
        <v>-4850.3199999999961</v>
      </c>
      <c r="N567" s="268">
        <v>0</v>
      </c>
      <c r="O567" s="268">
        <v>118.71</v>
      </c>
      <c r="P567" s="269">
        <v>-118.71</v>
      </c>
      <c r="Q567" s="270">
        <v>0</v>
      </c>
      <c r="R567" s="270">
        <v>1065.9100000000035</v>
      </c>
      <c r="S567" s="270">
        <v>-1065.9100000000035</v>
      </c>
      <c r="T567" s="268">
        <v>32511.56</v>
      </c>
      <c r="U567" s="268">
        <v>38427.79</v>
      </c>
      <c r="V567" s="269">
        <v>-5916.23</v>
      </c>
      <c r="W567" s="269" cm="1">
        <f t="array" ref="W567">IF(Z567=756,V567*INDEX('09.30.22 ERC'!$I$676:$I$679,MATCH($A$1,'09.30.22 ERC'!$D$676:$D$679,0),),V567)</f>
        <v>-5916.23</v>
      </c>
      <c r="X567" s="271">
        <f t="shared" si="16"/>
        <v>142208</v>
      </c>
      <c r="Y567" s="106" t="s">
        <v>606</v>
      </c>
      <c r="Z567" s="106">
        <v>151</v>
      </c>
      <c r="AA567" s="273" t="b">
        <f t="shared" si="17"/>
        <v>1</v>
      </c>
    </row>
    <row r="568" spans="1:28">
      <c r="A568" s="267" t="s">
        <v>3271</v>
      </c>
      <c r="B568" s="267" t="s">
        <v>3300</v>
      </c>
      <c r="C568" s="267" t="s">
        <v>3301</v>
      </c>
      <c r="D568" s="267" t="s">
        <v>4535</v>
      </c>
      <c r="E568" s="267" t="s">
        <v>3275</v>
      </c>
      <c r="F568" s="267" t="s">
        <v>3276</v>
      </c>
      <c r="G568" s="267" t="s">
        <v>3275</v>
      </c>
      <c r="H568" s="267" t="s">
        <v>3277</v>
      </c>
      <c r="I568" s="267" t="s">
        <v>4514</v>
      </c>
      <c r="J568" s="267" t="s">
        <v>4538</v>
      </c>
      <c r="K568" s="268">
        <v>571146.04</v>
      </c>
      <c r="L568" s="268">
        <v>571146.04</v>
      </c>
      <c r="M568" s="269">
        <v>0</v>
      </c>
      <c r="N568" s="268">
        <v>0</v>
      </c>
      <c r="O568" s="268">
        <v>0</v>
      </c>
      <c r="P568" s="269">
        <v>0</v>
      </c>
      <c r="Q568" s="270">
        <v>0</v>
      </c>
      <c r="R568" s="270">
        <v>0</v>
      </c>
      <c r="S568" s="270">
        <v>0</v>
      </c>
      <c r="T568" s="268">
        <v>571146.04</v>
      </c>
      <c r="U568" s="268">
        <v>571146.04</v>
      </c>
      <c r="V568" s="269">
        <v>0</v>
      </c>
      <c r="W568" s="269" cm="1">
        <f t="array" ref="W568">IF(Z568=756,V568*INDEX('09.30.22 ERC'!$I$676:$I$679,MATCH($A$1,'09.30.22 ERC'!$D$676:$D$679,0),),V568)</f>
        <v>0</v>
      </c>
      <c r="X568" s="271">
        <f t="shared" si="16"/>
        <v>142208</v>
      </c>
      <c r="Y568" s="106" t="s">
        <v>606</v>
      </c>
      <c r="Z568" s="106">
        <v>150</v>
      </c>
      <c r="AA568" s="273" t="b">
        <f t="shared" si="17"/>
        <v>1</v>
      </c>
    </row>
    <row r="569" spans="1:28">
      <c r="A569" s="267" t="s">
        <v>3271</v>
      </c>
      <c r="B569" s="267" t="s">
        <v>3304</v>
      </c>
      <c r="C569" s="267" t="s">
        <v>3301</v>
      </c>
      <c r="D569" s="267" t="s">
        <v>4535</v>
      </c>
      <c r="E569" s="267" t="s">
        <v>3275</v>
      </c>
      <c r="F569" s="267" t="s">
        <v>3276</v>
      </c>
      <c r="G569" s="267" t="s">
        <v>3275</v>
      </c>
      <c r="H569" s="267" t="s">
        <v>3277</v>
      </c>
      <c r="I569" s="267" t="s">
        <v>4516</v>
      </c>
      <c r="J569" s="267" t="s">
        <v>4539</v>
      </c>
      <c r="K569" s="268">
        <v>14041.05</v>
      </c>
      <c r="L569" s="268">
        <v>14041.05</v>
      </c>
      <c r="M569" s="269">
        <v>0</v>
      </c>
      <c r="N569" s="268">
        <v>0</v>
      </c>
      <c r="O569" s="268">
        <v>0</v>
      </c>
      <c r="P569" s="269">
        <v>0</v>
      </c>
      <c r="Q569" s="270">
        <v>0</v>
      </c>
      <c r="R569" s="270">
        <v>0</v>
      </c>
      <c r="S569" s="270">
        <v>0</v>
      </c>
      <c r="T569" s="268">
        <v>14041.05</v>
      </c>
      <c r="U569" s="268">
        <v>14041.05</v>
      </c>
      <c r="V569" s="269">
        <v>0</v>
      </c>
      <c r="W569" s="269" cm="1">
        <f t="array" ref="W569">IF(Z569=756,V569*INDEX('09.30.22 ERC'!$I$676:$I$679,MATCH($A$1,'09.30.22 ERC'!$D$676:$D$679,0),),V569)</f>
        <v>0</v>
      </c>
      <c r="X569" s="271">
        <f t="shared" si="16"/>
        <v>142208</v>
      </c>
      <c r="Y569" s="106" t="s">
        <v>606</v>
      </c>
      <c r="Z569" s="106">
        <v>151</v>
      </c>
      <c r="AA569" s="273" t="b">
        <f t="shared" si="17"/>
        <v>1</v>
      </c>
    </row>
    <row r="570" spans="1:28">
      <c r="A570" s="267" t="s">
        <v>3271</v>
      </c>
      <c r="B570" s="267" t="s">
        <v>3280</v>
      </c>
      <c r="C570" s="267" t="s">
        <v>3281</v>
      </c>
      <c r="D570" s="267" t="s">
        <v>4540</v>
      </c>
      <c r="E570" s="267" t="s">
        <v>3275</v>
      </c>
      <c r="F570" s="267" t="s">
        <v>3276</v>
      </c>
      <c r="G570" s="267" t="s">
        <v>3275</v>
      </c>
      <c r="H570" s="267" t="s">
        <v>3277</v>
      </c>
      <c r="I570" s="267" t="s">
        <v>4508</v>
      </c>
      <c r="J570" s="267" t="s">
        <v>4541</v>
      </c>
      <c r="K570" s="268">
        <v>53247.03</v>
      </c>
      <c r="L570" s="268">
        <v>85869.92</v>
      </c>
      <c r="M570" s="269">
        <v>-32622.89</v>
      </c>
      <c r="N570" s="268">
        <v>0</v>
      </c>
      <c r="O570" s="268">
        <v>834.67</v>
      </c>
      <c r="P570" s="269">
        <v>-834.67</v>
      </c>
      <c r="Q570" s="270">
        <v>0</v>
      </c>
      <c r="R570" s="270">
        <v>7495.1100000000006</v>
      </c>
      <c r="S570" s="270">
        <v>-7495.1100000000006</v>
      </c>
      <c r="T570" s="268">
        <v>53247.03</v>
      </c>
      <c r="U570" s="268">
        <v>93365.03</v>
      </c>
      <c r="V570" s="269">
        <v>-40118</v>
      </c>
      <c r="W570" s="269" cm="1">
        <f t="array" ref="W570">IF(Z570=756,V570*INDEX('09.30.22 ERC'!$I$676:$I$679,MATCH($A$1,'09.30.22 ERC'!$D$676:$D$679,0),),V570)</f>
        <v>-40118</v>
      </c>
      <c r="X570" s="271">
        <f t="shared" si="16"/>
        <v>142209</v>
      </c>
      <c r="Y570" s="106" t="s">
        <v>606</v>
      </c>
      <c r="Z570" s="106">
        <v>150</v>
      </c>
      <c r="AA570" s="273" t="b">
        <f t="shared" si="17"/>
        <v>1</v>
      </c>
    </row>
    <row r="571" spans="1:28">
      <c r="A571" s="267" t="s">
        <v>3271</v>
      </c>
      <c r="B571" s="267" t="s">
        <v>3287</v>
      </c>
      <c r="C571" s="267" t="s">
        <v>3281</v>
      </c>
      <c r="D571" s="267" t="s">
        <v>4540</v>
      </c>
      <c r="E571" s="267" t="s">
        <v>3275</v>
      </c>
      <c r="F571" s="267" t="s">
        <v>3276</v>
      </c>
      <c r="G571" s="267" t="s">
        <v>3275</v>
      </c>
      <c r="H571" s="267" t="s">
        <v>3277</v>
      </c>
      <c r="I571" s="267" t="s">
        <v>4512</v>
      </c>
      <c r="J571" s="267" t="s">
        <v>4542</v>
      </c>
      <c r="K571" s="268">
        <v>697390.75</v>
      </c>
      <c r="L571" s="268">
        <v>1007910.63</v>
      </c>
      <c r="M571" s="269">
        <v>-310519.88</v>
      </c>
      <c r="N571" s="268">
        <v>0</v>
      </c>
      <c r="O571" s="268">
        <v>3354.17</v>
      </c>
      <c r="P571" s="269">
        <v>-3354.17</v>
      </c>
      <c r="Q571" s="270">
        <v>0</v>
      </c>
      <c r="R571" s="270">
        <v>30187.530000000028</v>
      </c>
      <c r="S571" s="270">
        <v>-30187.530000000028</v>
      </c>
      <c r="T571" s="268">
        <v>697390.75</v>
      </c>
      <c r="U571" s="268">
        <v>1038098.16</v>
      </c>
      <c r="V571" s="269">
        <v>-340707.41000000003</v>
      </c>
      <c r="W571" s="269" cm="1">
        <f t="array" ref="W571">IF(Z571=756,V571*INDEX('09.30.22 ERC'!$I$676:$I$679,MATCH($A$1,'09.30.22 ERC'!$D$676:$D$679,0),),V571)</f>
        <v>-340707.41000000003</v>
      </c>
      <c r="X571" s="271">
        <f t="shared" si="16"/>
        <v>142209</v>
      </c>
      <c r="Y571" s="106" t="s">
        <v>606</v>
      </c>
      <c r="Z571" s="106">
        <v>151</v>
      </c>
      <c r="AA571" s="273" t="b">
        <f t="shared" si="17"/>
        <v>1</v>
      </c>
    </row>
    <row r="572" spans="1:28">
      <c r="A572" s="267" t="s">
        <v>3271</v>
      </c>
      <c r="B572" s="267" t="s">
        <v>3300</v>
      </c>
      <c r="C572" s="267" t="s">
        <v>3301</v>
      </c>
      <c r="D572" s="267" t="s">
        <v>4540</v>
      </c>
      <c r="E572" s="267" t="s">
        <v>3275</v>
      </c>
      <c r="F572" s="267" t="s">
        <v>3276</v>
      </c>
      <c r="G572" s="267" t="s">
        <v>3275</v>
      </c>
      <c r="H572" s="267" t="s">
        <v>3277</v>
      </c>
      <c r="I572" s="267" t="s">
        <v>4514</v>
      </c>
      <c r="J572" s="267" t="s">
        <v>4543</v>
      </c>
      <c r="K572" s="268">
        <v>20090.55</v>
      </c>
      <c r="L572" s="268">
        <v>20090.55</v>
      </c>
      <c r="M572" s="269">
        <v>0</v>
      </c>
      <c r="N572" s="268">
        <v>0</v>
      </c>
      <c r="O572" s="268">
        <v>0</v>
      </c>
      <c r="P572" s="269">
        <v>0</v>
      </c>
      <c r="Q572" s="270">
        <v>0</v>
      </c>
      <c r="R572" s="270">
        <v>0</v>
      </c>
      <c r="S572" s="270">
        <v>0</v>
      </c>
      <c r="T572" s="268">
        <v>20090.55</v>
      </c>
      <c r="U572" s="268">
        <v>20090.55</v>
      </c>
      <c r="V572" s="269">
        <v>0</v>
      </c>
      <c r="W572" s="269" cm="1">
        <f t="array" ref="W572">IF(Z572=756,V572*INDEX('09.30.22 ERC'!$I$676:$I$679,MATCH($A$1,'09.30.22 ERC'!$D$676:$D$679,0),),V572)</f>
        <v>0</v>
      </c>
      <c r="X572" s="271">
        <f t="shared" si="16"/>
        <v>142209</v>
      </c>
      <c r="Y572" s="106" t="s">
        <v>606</v>
      </c>
      <c r="Z572" s="106">
        <v>150</v>
      </c>
      <c r="AA572" s="273" t="b">
        <f t="shared" si="17"/>
        <v>1</v>
      </c>
    </row>
    <row r="573" spans="1:28">
      <c r="A573" s="267" t="s">
        <v>3271</v>
      </c>
      <c r="B573" s="267" t="s">
        <v>3304</v>
      </c>
      <c r="C573" s="267" t="s">
        <v>3301</v>
      </c>
      <c r="D573" s="267" t="s">
        <v>4540</v>
      </c>
      <c r="E573" s="267" t="s">
        <v>3275</v>
      </c>
      <c r="F573" s="267" t="s">
        <v>3276</v>
      </c>
      <c r="G573" s="267" t="s">
        <v>3275</v>
      </c>
      <c r="H573" s="267" t="s">
        <v>3277</v>
      </c>
      <c r="I573" s="267" t="s">
        <v>4516</v>
      </c>
      <c r="J573" s="267" t="s">
        <v>4544</v>
      </c>
      <c r="K573" s="268">
        <v>476037.75</v>
      </c>
      <c r="L573" s="268">
        <v>476037.75</v>
      </c>
      <c r="M573" s="269">
        <v>0</v>
      </c>
      <c r="N573" s="268">
        <v>0</v>
      </c>
      <c r="O573" s="268">
        <v>0</v>
      </c>
      <c r="P573" s="269">
        <v>0</v>
      </c>
      <c r="Q573" s="270">
        <v>0</v>
      </c>
      <c r="R573" s="270">
        <v>0</v>
      </c>
      <c r="S573" s="270">
        <v>0</v>
      </c>
      <c r="T573" s="268">
        <v>476037.75</v>
      </c>
      <c r="U573" s="268">
        <v>476037.75</v>
      </c>
      <c r="V573" s="269">
        <v>0</v>
      </c>
      <c r="W573" s="269" cm="1">
        <f t="array" ref="W573">IF(Z573=756,V573*INDEX('09.30.22 ERC'!$I$676:$I$679,MATCH($A$1,'09.30.22 ERC'!$D$676:$D$679,0),),V573)</f>
        <v>0</v>
      </c>
      <c r="X573" s="271">
        <f t="shared" si="16"/>
        <v>142209</v>
      </c>
      <c r="Y573" s="106" t="s">
        <v>606</v>
      </c>
      <c r="Z573" s="106">
        <v>151</v>
      </c>
      <c r="AA573" s="273" t="b">
        <f t="shared" si="17"/>
        <v>1</v>
      </c>
    </row>
    <row r="574" spans="1:28">
      <c r="A574" s="267" t="s">
        <v>3271</v>
      </c>
      <c r="B574" s="267" t="s">
        <v>3280</v>
      </c>
      <c r="C574" s="267" t="s">
        <v>3281</v>
      </c>
      <c r="D574" s="267" t="s">
        <v>4545</v>
      </c>
      <c r="E574" s="267" t="s">
        <v>3275</v>
      </c>
      <c r="F574" s="267" t="s">
        <v>3276</v>
      </c>
      <c r="G574" s="267" t="s">
        <v>3275</v>
      </c>
      <c r="H574" s="267" t="s">
        <v>3277</v>
      </c>
      <c r="I574" s="267" t="s">
        <v>4508</v>
      </c>
      <c r="J574" s="267" t="s">
        <v>4546</v>
      </c>
      <c r="K574" s="268">
        <v>121.65</v>
      </c>
      <c r="L574" s="268">
        <v>255.81</v>
      </c>
      <c r="M574" s="269">
        <v>-134.16</v>
      </c>
      <c r="N574" s="268">
        <v>0</v>
      </c>
      <c r="O574" s="268">
        <v>0.83</v>
      </c>
      <c r="P574" s="269">
        <v>-0.83</v>
      </c>
      <c r="Q574" s="270">
        <v>0</v>
      </c>
      <c r="R574" s="270">
        <v>7.4699999999999704</v>
      </c>
      <c r="S574" s="270">
        <v>-7.4699999999999704</v>
      </c>
      <c r="T574" s="268">
        <v>121.65</v>
      </c>
      <c r="U574" s="268">
        <v>263.27999999999997</v>
      </c>
      <c r="V574" s="269">
        <v>-141.62999999999997</v>
      </c>
      <c r="W574" s="269" cm="1">
        <f t="array" ref="W574">IF(Z574=756,V574*INDEX('09.30.22 ERC'!$I$676:$I$679,MATCH($A$1,'09.30.22 ERC'!$D$676:$D$679,0),),V574)</f>
        <v>-141.62999999999997</v>
      </c>
      <c r="X574" s="271">
        <f t="shared" si="16"/>
        <v>142210</v>
      </c>
      <c r="Y574" s="106" t="s">
        <v>606</v>
      </c>
      <c r="Z574" s="106">
        <v>150</v>
      </c>
      <c r="AA574" s="273" t="b">
        <f t="shared" si="17"/>
        <v>1</v>
      </c>
    </row>
    <row r="575" spans="1:28">
      <c r="A575" s="267" t="s">
        <v>3271</v>
      </c>
      <c r="B575" s="267" t="s">
        <v>3300</v>
      </c>
      <c r="C575" s="267" t="s">
        <v>3301</v>
      </c>
      <c r="D575" s="267" t="s">
        <v>4545</v>
      </c>
      <c r="E575" s="267" t="s">
        <v>3275</v>
      </c>
      <c r="F575" s="267" t="s">
        <v>3276</v>
      </c>
      <c r="G575" s="267" t="s">
        <v>3275</v>
      </c>
      <c r="H575" s="267" t="s">
        <v>3277</v>
      </c>
      <c r="I575" s="267" t="s">
        <v>4514</v>
      </c>
      <c r="J575" s="267" t="s">
        <v>4547</v>
      </c>
      <c r="K575" s="268">
        <v>118.35</v>
      </c>
      <c r="L575" s="268">
        <v>118.35</v>
      </c>
      <c r="M575" s="269">
        <v>0</v>
      </c>
      <c r="N575" s="268">
        <v>0</v>
      </c>
      <c r="O575" s="268">
        <v>0</v>
      </c>
      <c r="P575" s="269">
        <v>0</v>
      </c>
      <c r="Q575" s="270">
        <v>0</v>
      </c>
      <c r="R575" s="270">
        <v>0</v>
      </c>
      <c r="S575" s="270">
        <v>0</v>
      </c>
      <c r="T575" s="268">
        <v>118.35</v>
      </c>
      <c r="U575" s="268">
        <v>118.35</v>
      </c>
      <c r="V575" s="269">
        <v>0</v>
      </c>
      <c r="W575" s="269" cm="1">
        <f t="array" ref="W575">IF(Z575=756,V575*INDEX('09.30.22 ERC'!$I$676:$I$679,MATCH($A$1,'09.30.22 ERC'!$D$676:$D$679,0),),V575)</f>
        <v>0</v>
      </c>
      <c r="X575" s="271">
        <f t="shared" si="16"/>
        <v>142210</v>
      </c>
      <c r="Y575" s="106" t="s">
        <v>606</v>
      </c>
      <c r="Z575" s="106">
        <v>150</v>
      </c>
      <c r="AA575" s="273" t="b">
        <f t="shared" si="17"/>
        <v>1</v>
      </c>
    </row>
    <row r="576" spans="1:28">
      <c r="A576" s="267" t="s">
        <v>3271</v>
      </c>
      <c r="B576" s="267" t="s">
        <v>3388</v>
      </c>
      <c r="C576" s="267" t="s">
        <v>3389</v>
      </c>
      <c r="D576" s="267" t="s">
        <v>4548</v>
      </c>
      <c r="E576" s="267" t="s">
        <v>3275</v>
      </c>
      <c r="F576" s="267" t="s">
        <v>3276</v>
      </c>
      <c r="G576" s="267" t="s">
        <v>3275</v>
      </c>
      <c r="H576" s="267" t="s">
        <v>3277</v>
      </c>
      <c r="I576" s="267" t="s">
        <v>4549</v>
      </c>
      <c r="J576" s="267" t="s">
        <v>4550</v>
      </c>
      <c r="K576" s="268">
        <v>1418.37</v>
      </c>
      <c r="L576" s="268">
        <v>1369.02</v>
      </c>
      <c r="M576" s="269">
        <v>49.349999999999909</v>
      </c>
      <c r="N576" s="268">
        <v>171.05</v>
      </c>
      <c r="O576" s="268">
        <v>170.13</v>
      </c>
      <c r="P576" s="269">
        <v>0.92000000000001592</v>
      </c>
      <c r="Q576" s="270">
        <v>804.65000000000009</v>
      </c>
      <c r="R576" s="270">
        <v>796.36999999999989</v>
      </c>
      <c r="S576" s="270">
        <v>8.2800000000002001</v>
      </c>
      <c r="T576" s="268">
        <v>2223.02</v>
      </c>
      <c r="U576" s="268">
        <v>2165.39</v>
      </c>
      <c r="V576" s="269">
        <v>57.630000000000109</v>
      </c>
      <c r="W576" s="269" cm="1">
        <f t="array" ref="W576">IF(Z576=756,V576*INDEX('09.30.22 ERC'!$I$676:$I$679,MATCH($A$1,'09.30.22 ERC'!$D$676:$D$679,0),),V576)</f>
        <v>57.630000000000109</v>
      </c>
      <c r="X576" s="271">
        <f t="shared" si="16"/>
        <v>142220</v>
      </c>
      <c r="Y576" s="106" t="s">
        <v>606</v>
      </c>
      <c r="Z576" s="106">
        <v>756</v>
      </c>
      <c r="AA576" s="273" t="b">
        <f t="shared" si="17"/>
        <v>1</v>
      </c>
      <c r="AB576" s="106">
        <v>46.6400000000001</v>
      </c>
    </row>
    <row r="577" spans="1:29">
      <c r="A577" s="267" t="s">
        <v>3271</v>
      </c>
      <c r="B577" s="267" t="s">
        <v>3388</v>
      </c>
      <c r="C577" s="267" t="s">
        <v>3392</v>
      </c>
      <c r="D577" s="267" t="s">
        <v>4548</v>
      </c>
      <c r="E577" s="267" t="s">
        <v>3275</v>
      </c>
      <c r="F577" s="267" t="s">
        <v>3276</v>
      </c>
      <c r="G577" s="267" t="s">
        <v>3275</v>
      </c>
      <c r="H577" s="267" t="s">
        <v>3277</v>
      </c>
      <c r="I577" s="267" t="s">
        <v>4551</v>
      </c>
      <c r="J577" s="267" t="s">
        <v>4552</v>
      </c>
      <c r="K577" s="268">
        <v>33.119999999999997</v>
      </c>
      <c r="L577" s="268">
        <v>82.47</v>
      </c>
      <c r="M577" s="269">
        <v>-49.35</v>
      </c>
      <c r="N577" s="268">
        <v>0</v>
      </c>
      <c r="O577" s="268">
        <v>0.92</v>
      </c>
      <c r="P577" s="269">
        <v>-0.92</v>
      </c>
      <c r="Q577" s="270">
        <v>0</v>
      </c>
      <c r="R577" s="270">
        <v>8.2800000000000011</v>
      </c>
      <c r="S577" s="270">
        <v>-8.2800000000000011</v>
      </c>
      <c r="T577" s="268">
        <v>33.119999999999997</v>
      </c>
      <c r="U577" s="268">
        <v>90.75</v>
      </c>
      <c r="V577" s="269">
        <v>-57.63</v>
      </c>
      <c r="W577" s="269" cm="1">
        <f t="array" ref="W577">IF(Z577=756,V577*INDEX('09.30.22 ERC'!$I$676:$I$679,MATCH($A$1,'09.30.22 ERC'!$D$676:$D$679,0),),V577)</f>
        <v>-57.63</v>
      </c>
      <c r="X577" s="271">
        <f t="shared" si="16"/>
        <v>142220</v>
      </c>
      <c r="Y577" s="106" t="s">
        <v>606</v>
      </c>
      <c r="Z577" s="106">
        <v>756</v>
      </c>
      <c r="AA577" s="273" t="b">
        <f t="shared" si="17"/>
        <v>1</v>
      </c>
      <c r="AB577" s="106">
        <v>-46.640000000000008</v>
      </c>
    </row>
    <row r="578" spans="1:29">
      <c r="A578" s="267" t="s">
        <v>3271</v>
      </c>
      <c r="B578" s="267" t="s">
        <v>3272</v>
      </c>
      <c r="C578" s="267" t="s">
        <v>3273</v>
      </c>
      <c r="D578" s="267" t="s">
        <v>4548</v>
      </c>
      <c r="E578" s="267" t="s">
        <v>3275</v>
      </c>
      <c r="F578" s="267" t="s">
        <v>3276</v>
      </c>
      <c r="G578" s="267" t="s">
        <v>3275</v>
      </c>
      <c r="H578" s="267" t="s">
        <v>3277</v>
      </c>
      <c r="I578" s="267" t="s">
        <v>4506</v>
      </c>
      <c r="J578" s="267" t="s">
        <v>4553</v>
      </c>
      <c r="K578" s="268">
        <v>2912.19</v>
      </c>
      <c r="L578" s="268">
        <v>5402.89</v>
      </c>
      <c r="M578" s="269">
        <v>-2490.7000000000003</v>
      </c>
      <c r="N578" s="268">
        <v>0</v>
      </c>
      <c r="O578" s="268">
        <v>9.09</v>
      </c>
      <c r="P578" s="269">
        <v>-9.09</v>
      </c>
      <c r="Q578" s="270">
        <v>0</v>
      </c>
      <c r="R578" s="270">
        <v>81.809999999999491</v>
      </c>
      <c r="S578" s="270">
        <v>-81.809999999999491</v>
      </c>
      <c r="T578" s="268">
        <v>2912.19</v>
      </c>
      <c r="U578" s="268">
        <v>5484.7</v>
      </c>
      <c r="V578" s="269">
        <v>-2572.5099999999998</v>
      </c>
      <c r="W578" s="269" cm="1">
        <f t="array" ref="W578">IF(Z578=756,V578*INDEX('09.30.22 ERC'!$I$676:$I$679,MATCH($A$1,'09.30.22 ERC'!$D$676:$D$679,0),),V578)</f>
        <v>-2572.5099999999998</v>
      </c>
      <c r="X578" s="271">
        <f t="shared" si="16"/>
        <v>142220</v>
      </c>
      <c r="Y578" s="106" t="s">
        <v>606</v>
      </c>
      <c r="Z578" s="106">
        <v>150</v>
      </c>
      <c r="AA578" s="273" t="b">
        <f t="shared" si="17"/>
        <v>1</v>
      </c>
      <c r="AB578" s="106">
        <v>-2463.4299999999998</v>
      </c>
      <c r="AC578" s="413">
        <f>W578-AB578</f>
        <v>-109.07999999999993</v>
      </c>
    </row>
    <row r="579" spans="1:29">
      <c r="A579" s="267" t="s">
        <v>3271</v>
      </c>
      <c r="B579" s="267" t="s">
        <v>3272</v>
      </c>
      <c r="C579" s="267" t="s">
        <v>3402</v>
      </c>
      <c r="D579" s="267" t="s">
        <v>4548</v>
      </c>
      <c r="E579" s="267" t="s">
        <v>3275</v>
      </c>
      <c r="F579" s="267" t="s">
        <v>3276</v>
      </c>
      <c r="G579" s="267" t="s">
        <v>3275</v>
      </c>
      <c r="H579" s="267" t="s">
        <v>3277</v>
      </c>
      <c r="I579" s="267" t="s">
        <v>4554</v>
      </c>
      <c r="J579" s="267" t="s">
        <v>4555</v>
      </c>
      <c r="K579" s="268">
        <v>478722.42</v>
      </c>
      <c r="L579" s="268">
        <v>484217.16</v>
      </c>
      <c r="M579" s="269">
        <v>-5494.7399999999907</v>
      </c>
      <c r="N579" s="268">
        <v>21151.17</v>
      </c>
      <c r="O579" s="268">
        <v>21344.46</v>
      </c>
      <c r="P579" s="269">
        <v>-193.29000000000087</v>
      </c>
      <c r="Q579" s="270">
        <v>94056.289999999979</v>
      </c>
      <c r="R579" s="270">
        <v>95738.47000000003</v>
      </c>
      <c r="S579" s="270">
        <v>-1682.1800000000512</v>
      </c>
      <c r="T579" s="268">
        <v>572778.71</v>
      </c>
      <c r="U579" s="268">
        <v>579955.63</v>
      </c>
      <c r="V579" s="269">
        <v>-7176.9200000000419</v>
      </c>
      <c r="W579" s="269" cm="1">
        <f t="array" ref="W579">IF(Z579=756,V579*INDEX('09.30.22 ERC'!$I$676:$I$679,MATCH($A$1,'09.30.22 ERC'!$D$676:$D$679,0),),V579)</f>
        <v>-7176.9200000000419</v>
      </c>
      <c r="X579" s="271">
        <f t="shared" si="16"/>
        <v>142220</v>
      </c>
      <c r="Y579" s="106" t="s">
        <v>606</v>
      </c>
      <c r="Z579" s="106">
        <v>150</v>
      </c>
      <c r="AA579" s="273" t="b">
        <f t="shared" si="17"/>
        <v>1</v>
      </c>
      <c r="AB579" s="106">
        <v>-4898.2299999999814</v>
      </c>
      <c r="AC579" s="413">
        <f t="shared" ref="AC579:AC588" si="18">W579-AB579</f>
        <v>-2278.6900000000605</v>
      </c>
    </row>
    <row r="580" spans="1:29">
      <c r="A580" s="267" t="s">
        <v>3271</v>
      </c>
      <c r="B580" s="267" t="s">
        <v>3280</v>
      </c>
      <c r="C580" s="267" t="s">
        <v>3430</v>
      </c>
      <c r="D580" s="267" t="s">
        <v>4548</v>
      </c>
      <c r="E580" s="267" t="s">
        <v>3275</v>
      </c>
      <c r="F580" s="267" t="s">
        <v>3276</v>
      </c>
      <c r="G580" s="267" t="s">
        <v>3275</v>
      </c>
      <c r="H580" s="267" t="s">
        <v>3277</v>
      </c>
      <c r="I580" s="267" t="s">
        <v>4556</v>
      </c>
      <c r="J580" s="267" t="s">
        <v>4557</v>
      </c>
      <c r="K580" s="268">
        <v>472421.55</v>
      </c>
      <c r="L580" s="268">
        <v>477846.12</v>
      </c>
      <c r="M580" s="269">
        <v>-5424.570000000007</v>
      </c>
      <c r="N580" s="268">
        <v>20918.310000000001</v>
      </c>
      <c r="O580" s="268">
        <v>21111.69</v>
      </c>
      <c r="P580" s="269">
        <v>-193.37999999999738</v>
      </c>
      <c r="Q580" s="270">
        <v>92987.06</v>
      </c>
      <c r="R580" s="270">
        <v>94661.140000000014</v>
      </c>
      <c r="S580" s="270">
        <v>-1674.0800000000163</v>
      </c>
      <c r="T580" s="268">
        <v>565408.61</v>
      </c>
      <c r="U580" s="268">
        <v>572507.26</v>
      </c>
      <c r="V580" s="269">
        <v>-7098.6500000000233</v>
      </c>
      <c r="W580" s="269" cm="1">
        <f t="array" ref="W580">IF(Z580=756,V580*INDEX('09.30.22 ERC'!$I$676:$I$679,MATCH($A$1,'09.30.22 ERC'!$D$676:$D$679,0),),V580)</f>
        <v>-7098.6500000000233</v>
      </c>
      <c r="X580" s="271">
        <f t="shared" si="16"/>
        <v>142220</v>
      </c>
      <c r="Y580" s="106" t="s">
        <v>606</v>
      </c>
      <c r="Z580" s="106">
        <v>150</v>
      </c>
      <c r="AA580" s="273" t="b">
        <f t="shared" si="17"/>
        <v>1</v>
      </c>
      <c r="AB580" s="106">
        <v>-4847.8199999999488</v>
      </c>
      <c r="AC580" s="413">
        <f t="shared" si="18"/>
        <v>-2250.8300000000745</v>
      </c>
    </row>
    <row r="581" spans="1:29">
      <c r="A581" s="267" t="s">
        <v>3271</v>
      </c>
      <c r="B581" s="267" t="s">
        <v>3284</v>
      </c>
      <c r="C581" s="267" t="s">
        <v>3273</v>
      </c>
      <c r="D581" s="267" t="s">
        <v>4548</v>
      </c>
      <c r="E581" s="267" t="s">
        <v>3275</v>
      </c>
      <c r="F581" s="267" t="s">
        <v>3276</v>
      </c>
      <c r="G581" s="267" t="s">
        <v>3275</v>
      </c>
      <c r="H581" s="267" t="s">
        <v>3277</v>
      </c>
      <c r="I581" s="267" t="s">
        <v>4510</v>
      </c>
      <c r="J581" s="267" t="s">
        <v>4558</v>
      </c>
      <c r="K581" s="268">
        <v>25.96</v>
      </c>
      <c r="L581" s="268">
        <v>65.540000000000006</v>
      </c>
      <c r="M581" s="269">
        <v>-39.580000000000005</v>
      </c>
      <c r="N581" s="268">
        <v>0</v>
      </c>
      <c r="O581" s="268">
        <v>0.72</v>
      </c>
      <c r="P581" s="269">
        <v>-0.72</v>
      </c>
      <c r="Q581" s="270">
        <v>0</v>
      </c>
      <c r="R581" s="270">
        <v>6.4799999999999898</v>
      </c>
      <c r="S581" s="270">
        <v>-6.4799999999999898</v>
      </c>
      <c r="T581" s="268">
        <v>25.96</v>
      </c>
      <c r="U581" s="268">
        <v>72.02</v>
      </c>
      <c r="V581" s="269">
        <v>-46.059999999999995</v>
      </c>
      <c r="W581" s="269" cm="1">
        <f t="array" ref="W581">IF(Z581=756,V581*INDEX('09.30.22 ERC'!$I$676:$I$679,MATCH($A$1,'09.30.22 ERC'!$D$676:$D$679,0),),V581)</f>
        <v>-46.059999999999995</v>
      </c>
      <c r="X581" s="271">
        <f t="shared" ref="X581:X644" si="19">+_xlfn.NUMBERVALUE(D581)</f>
        <v>142220</v>
      </c>
      <c r="Y581" s="106" t="s">
        <v>606</v>
      </c>
      <c r="Z581" s="106">
        <v>151</v>
      </c>
      <c r="AA581" s="273" t="b">
        <f t="shared" si="17"/>
        <v>1</v>
      </c>
      <c r="AB581" s="106">
        <v>-37.44</v>
      </c>
      <c r="AC581" s="413">
        <f t="shared" si="18"/>
        <v>-8.6199999999999974</v>
      </c>
    </row>
    <row r="582" spans="1:29">
      <c r="A582" s="267" t="s">
        <v>3271</v>
      </c>
      <c r="B582" s="267" t="s">
        <v>3284</v>
      </c>
      <c r="C582" s="267" t="s">
        <v>3402</v>
      </c>
      <c r="D582" s="267" t="s">
        <v>4548</v>
      </c>
      <c r="E582" s="267" t="s">
        <v>3275</v>
      </c>
      <c r="F582" s="267" t="s">
        <v>3276</v>
      </c>
      <c r="G582" s="267" t="s">
        <v>3275</v>
      </c>
      <c r="H582" s="267" t="s">
        <v>3277</v>
      </c>
      <c r="I582" s="267" t="s">
        <v>4559</v>
      </c>
      <c r="J582" s="267" t="s">
        <v>4560</v>
      </c>
      <c r="K582" s="268">
        <v>32915.07</v>
      </c>
      <c r="L582" s="268">
        <v>33347.81</v>
      </c>
      <c r="M582" s="269">
        <v>-432.73999999999796</v>
      </c>
      <c r="N582" s="268">
        <v>1801.35</v>
      </c>
      <c r="O582" s="268">
        <v>1813.85</v>
      </c>
      <c r="P582" s="269">
        <v>-12.5</v>
      </c>
      <c r="Q582" s="270">
        <v>7738.1600000000035</v>
      </c>
      <c r="R582" s="270">
        <v>7915.3100000000049</v>
      </c>
      <c r="S582" s="270">
        <v>-177.15000000000146</v>
      </c>
      <c r="T582" s="268">
        <v>40653.230000000003</v>
      </c>
      <c r="U582" s="268">
        <v>41263.120000000003</v>
      </c>
      <c r="V582" s="269">
        <v>-609.88999999999942</v>
      </c>
      <c r="W582" s="269" cm="1">
        <f t="array" ref="W582">IF(Z582=756,V582*INDEX('09.30.22 ERC'!$I$676:$I$679,MATCH($A$1,'09.30.22 ERC'!$D$676:$D$679,0),),V582)</f>
        <v>-609.88999999999942</v>
      </c>
      <c r="X582" s="271">
        <f t="shared" si="19"/>
        <v>142220</v>
      </c>
      <c r="Y582" s="106" t="s">
        <v>606</v>
      </c>
      <c r="Z582" s="106">
        <v>151</v>
      </c>
      <c r="AA582" s="273" t="b">
        <f t="shared" ref="AA582:AA645" si="20">IF($A$1=756,TRUE,IF($A$1=Z582,TRUE,FALSE))</f>
        <v>1</v>
      </c>
      <c r="AB582" s="106">
        <v>-371.01000000000204</v>
      </c>
      <c r="AC582" s="413">
        <f t="shared" si="18"/>
        <v>-238.87999999999738</v>
      </c>
    </row>
    <row r="583" spans="1:29">
      <c r="A583" s="267" t="s">
        <v>3271</v>
      </c>
      <c r="B583" s="267" t="s">
        <v>3287</v>
      </c>
      <c r="C583" s="267" t="s">
        <v>3430</v>
      </c>
      <c r="D583" s="267" t="s">
        <v>4548</v>
      </c>
      <c r="E583" s="267" t="s">
        <v>3275</v>
      </c>
      <c r="F583" s="267" t="s">
        <v>3276</v>
      </c>
      <c r="G583" s="267" t="s">
        <v>3275</v>
      </c>
      <c r="H583" s="267" t="s">
        <v>3277</v>
      </c>
      <c r="I583" s="267" t="s">
        <v>4561</v>
      </c>
      <c r="J583" s="267" t="s">
        <v>4562</v>
      </c>
      <c r="K583" s="268">
        <v>37577.040000000001</v>
      </c>
      <c r="L583" s="268">
        <v>38133.32</v>
      </c>
      <c r="M583" s="269">
        <v>-556.27999999999884</v>
      </c>
      <c r="N583" s="268">
        <v>2307.11</v>
      </c>
      <c r="O583" s="268">
        <v>2326.0100000000002</v>
      </c>
      <c r="P583" s="269">
        <v>-18.900000000000091</v>
      </c>
      <c r="Q583" s="270">
        <v>9262.9599999999991</v>
      </c>
      <c r="R583" s="270">
        <v>9488.7900000000009</v>
      </c>
      <c r="S583" s="270">
        <v>-225.83000000000175</v>
      </c>
      <c r="T583" s="268">
        <v>46840</v>
      </c>
      <c r="U583" s="268">
        <v>47622.11</v>
      </c>
      <c r="V583" s="269">
        <v>-782.11000000000058</v>
      </c>
      <c r="W583" s="269" cm="1">
        <f t="array" ref="W583">IF(Z583=756,V583*INDEX('09.30.22 ERC'!$I$676:$I$679,MATCH($A$1,'09.30.22 ERC'!$D$676:$D$679,0),),V583)</f>
        <v>-782.11000000000058</v>
      </c>
      <c r="X583" s="271">
        <f t="shared" si="19"/>
        <v>142220</v>
      </c>
      <c r="Y583" s="106" t="s">
        <v>606</v>
      </c>
      <c r="Z583" s="106">
        <v>151</v>
      </c>
      <c r="AA583" s="273" t="b">
        <f t="shared" si="20"/>
        <v>1</v>
      </c>
      <c r="AB583" s="106">
        <v>-487.38999999999942</v>
      </c>
      <c r="AC583" s="413">
        <f t="shared" si="18"/>
        <v>-294.72000000000116</v>
      </c>
    </row>
    <row r="584" spans="1:29">
      <c r="A584" s="267" t="s">
        <v>3271</v>
      </c>
      <c r="B584" s="267" t="s">
        <v>3294</v>
      </c>
      <c r="C584" s="267" t="s">
        <v>3402</v>
      </c>
      <c r="D584" s="267" t="s">
        <v>4548</v>
      </c>
      <c r="E584" s="267" t="s">
        <v>3275</v>
      </c>
      <c r="F584" s="267" t="s">
        <v>3276</v>
      </c>
      <c r="G584" s="267" t="s">
        <v>3275</v>
      </c>
      <c r="H584" s="267" t="s">
        <v>3277</v>
      </c>
      <c r="I584" s="267" t="s">
        <v>4563</v>
      </c>
      <c r="J584" s="267" t="s">
        <v>4564</v>
      </c>
      <c r="K584" s="268">
        <v>539592.46</v>
      </c>
      <c r="L584" s="268">
        <v>542746.21</v>
      </c>
      <c r="M584" s="269">
        <v>-3153.75</v>
      </c>
      <c r="N584" s="268">
        <v>12197.88</v>
      </c>
      <c r="O584" s="268">
        <v>12305.85</v>
      </c>
      <c r="P584" s="269">
        <v>-107.97000000000116</v>
      </c>
      <c r="Q584" s="270">
        <v>54169.479999999981</v>
      </c>
      <c r="R584" s="270">
        <v>55153.479999999981</v>
      </c>
      <c r="S584" s="270">
        <v>-984</v>
      </c>
      <c r="T584" s="268">
        <v>593761.93999999994</v>
      </c>
      <c r="U584" s="268">
        <v>597899.68999999994</v>
      </c>
      <c r="V584" s="269">
        <v>-4137.75</v>
      </c>
      <c r="W584" s="269" cm="1">
        <f t="array" ref="W584">IF(Z584=756,V584*INDEX('09.30.22 ERC'!$I$676:$I$679,MATCH($A$1,'09.30.22 ERC'!$D$676:$D$679,0),),V584)</f>
        <v>-4137.75</v>
      </c>
      <c r="X584" s="271">
        <f t="shared" si="19"/>
        <v>142220</v>
      </c>
      <c r="Y584" s="106" t="s">
        <v>606</v>
      </c>
      <c r="Z584" s="106">
        <v>152</v>
      </c>
      <c r="AA584" s="273" t="b">
        <f t="shared" si="20"/>
        <v>1</v>
      </c>
      <c r="AB584" s="106">
        <v>-2819.4300000000512</v>
      </c>
      <c r="AC584" s="413">
        <f t="shared" si="18"/>
        <v>-1318.3199999999488</v>
      </c>
    </row>
    <row r="585" spans="1:29">
      <c r="A585" s="267" t="s">
        <v>3271</v>
      </c>
      <c r="B585" s="267" t="s">
        <v>3300</v>
      </c>
      <c r="C585" s="267" t="s">
        <v>3405</v>
      </c>
      <c r="D585" s="267" t="s">
        <v>4548</v>
      </c>
      <c r="E585" s="267" t="s">
        <v>3275</v>
      </c>
      <c r="F585" s="267" t="s">
        <v>3276</v>
      </c>
      <c r="G585" s="267" t="s">
        <v>3275</v>
      </c>
      <c r="H585" s="267" t="s">
        <v>3277</v>
      </c>
      <c r="I585" s="267" t="s">
        <v>4565</v>
      </c>
      <c r="J585" s="267" t="s">
        <v>4566</v>
      </c>
      <c r="K585" s="268">
        <v>924242.93</v>
      </c>
      <c r="L585" s="268">
        <v>924242.93</v>
      </c>
      <c r="M585" s="269">
        <v>0</v>
      </c>
      <c r="N585" s="268">
        <v>0</v>
      </c>
      <c r="O585" s="268">
        <v>0</v>
      </c>
      <c r="P585" s="269">
        <v>0</v>
      </c>
      <c r="Q585" s="270">
        <v>0</v>
      </c>
      <c r="R585" s="270">
        <v>0</v>
      </c>
      <c r="S585" s="270">
        <v>0</v>
      </c>
      <c r="T585" s="268">
        <v>924242.93</v>
      </c>
      <c r="U585" s="268">
        <v>924242.93</v>
      </c>
      <c r="V585" s="269">
        <v>0</v>
      </c>
      <c r="W585" s="269" cm="1">
        <f t="array" ref="W585">IF(Z585=756,V585*INDEX('09.30.22 ERC'!$I$676:$I$679,MATCH($A$1,'09.30.22 ERC'!$D$676:$D$679,0),),V585)</f>
        <v>0</v>
      </c>
      <c r="X585" s="271">
        <f t="shared" si="19"/>
        <v>142220</v>
      </c>
      <c r="Y585" s="106" t="s">
        <v>606</v>
      </c>
      <c r="Z585" s="106">
        <v>150</v>
      </c>
      <c r="AA585" s="273" t="b">
        <f t="shared" si="20"/>
        <v>1</v>
      </c>
      <c r="AB585" s="106">
        <v>0</v>
      </c>
      <c r="AC585" s="413">
        <f t="shared" si="18"/>
        <v>0</v>
      </c>
    </row>
    <row r="586" spans="1:29">
      <c r="A586" s="267" t="s">
        <v>3271</v>
      </c>
      <c r="B586" s="267" t="s">
        <v>3300</v>
      </c>
      <c r="C586" s="267" t="s">
        <v>3301</v>
      </c>
      <c r="D586" s="267" t="s">
        <v>4548</v>
      </c>
      <c r="E586" s="267" t="s">
        <v>3275</v>
      </c>
      <c r="F586" s="267" t="s">
        <v>3276</v>
      </c>
      <c r="G586" s="267" t="s">
        <v>3275</v>
      </c>
      <c r="H586" s="267" t="s">
        <v>3277</v>
      </c>
      <c r="I586" s="267" t="s">
        <v>4514</v>
      </c>
      <c r="J586" s="267" t="s">
        <v>4567</v>
      </c>
      <c r="K586" s="268">
        <v>2320.4499999999998</v>
      </c>
      <c r="L586" s="268">
        <v>2320.4499999999998</v>
      </c>
      <c r="M586" s="269">
        <v>0</v>
      </c>
      <c r="N586" s="268">
        <v>0</v>
      </c>
      <c r="O586" s="268">
        <v>0</v>
      </c>
      <c r="P586" s="269">
        <v>0</v>
      </c>
      <c r="Q586" s="270">
        <v>0</v>
      </c>
      <c r="R586" s="270">
        <v>0</v>
      </c>
      <c r="S586" s="270">
        <v>0</v>
      </c>
      <c r="T586" s="268">
        <v>2320.4499999999998</v>
      </c>
      <c r="U586" s="268">
        <v>2320.4499999999998</v>
      </c>
      <c r="V586" s="269">
        <v>0</v>
      </c>
      <c r="W586" s="269" cm="1">
        <f t="array" ref="W586">IF(Z586=756,V586*INDEX('09.30.22 ERC'!$I$676:$I$679,MATCH($A$1,'09.30.22 ERC'!$D$676:$D$679,0),),V586)</f>
        <v>0</v>
      </c>
      <c r="X586" s="271">
        <f t="shared" si="19"/>
        <v>142220</v>
      </c>
      <c r="Y586" s="106" t="s">
        <v>606</v>
      </c>
      <c r="Z586" s="106">
        <v>150</v>
      </c>
      <c r="AA586" s="273" t="b">
        <f t="shared" si="20"/>
        <v>1</v>
      </c>
      <c r="AB586" s="106">
        <v>0</v>
      </c>
      <c r="AC586" s="413">
        <f t="shared" si="18"/>
        <v>0</v>
      </c>
    </row>
    <row r="587" spans="1:29">
      <c r="A587" s="267" t="s">
        <v>3271</v>
      </c>
      <c r="B587" s="267" t="s">
        <v>3304</v>
      </c>
      <c r="C587" s="267" t="s">
        <v>3405</v>
      </c>
      <c r="D587" s="267" t="s">
        <v>4548</v>
      </c>
      <c r="E587" s="267" t="s">
        <v>3275</v>
      </c>
      <c r="F587" s="267" t="s">
        <v>3276</v>
      </c>
      <c r="G587" s="267" t="s">
        <v>3275</v>
      </c>
      <c r="H587" s="267" t="s">
        <v>3277</v>
      </c>
      <c r="I587" s="267" t="s">
        <v>4568</v>
      </c>
      <c r="J587" s="267" t="s">
        <v>4569</v>
      </c>
      <c r="K587" s="268">
        <v>60339.89</v>
      </c>
      <c r="L587" s="268">
        <v>60339.89</v>
      </c>
      <c r="M587" s="269">
        <v>0</v>
      </c>
      <c r="N587" s="268">
        <v>0</v>
      </c>
      <c r="O587" s="268">
        <v>0</v>
      </c>
      <c r="P587" s="269">
        <v>0</v>
      </c>
      <c r="Q587" s="270">
        <v>0</v>
      </c>
      <c r="R587" s="270">
        <v>0</v>
      </c>
      <c r="S587" s="270">
        <v>0</v>
      </c>
      <c r="T587" s="268">
        <v>60339.89</v>
      </c>
      <c r="U587" s="268">
        <v>60339.89</v>
      </c>
      <c r="V587" s="269">
        <v>0</v>
      </c>
      <c r="W587" s="269" cm="1">
        <f t="array" ref="W587">IF(Z587=756,V587*INDEX('09.30.22 ERC'!$I$676:$I$679,MATCH($A$1,'09.30.22 ERC'!$D$676:$D$679,0),),V587)</f>
        <v>0</v>
      </c>
      <c r="X587" s="271">
        <f t="shared" si="19"/>
        <v>142220</v>
      </c>
      <c r="Y587" s="106" t="s">
        <v>606</v>
      </c>
      <c r="Z587" s="106">
        <v>151</v>
      </c>
      <c r="AA587" s="273" t="b">
        <f t="shared" si="20"/>
        <v>1</v>
      </c>
      <c r="AB587" s="106">
        <v>0</v>
      </c>
      <c r="AC587" s="413">
        <f t="shared" si="18"/>
        <v>0</v>
      </c>
    </row>
    <row r="588" spans="1:29">
      <c r="A588" s="267" t="s">
        <v>3271</v>
      </c>
      <c r="B588" s="267" t="s">
        <v>3304</v>
      </c>
      <c r="C588" s="267" t="s">
        <v>3301</v>
      </c>
      <c r="D588" s="267" t="s">
        <v>4548</v>
      </c>
      <c r="E588" s="267" t="s">
        <v>3275</v>
      </c>
      <c r="F588" s="267" t="s">
        <v>3276</v>
      </c>
      <c r="G588" s="267" t="s">
        <v>3275</v>
      </c>
      <c r="H588" s="267" t="s">
        <v>3277</v>
      </c>
      <c r="I588" s="267" t="s">
        <v>4516</v>
      </c>
      <c r="J588" s="267" t="s">
        <v>4570</v>
      </c>
      <c r="K588" s="268">
        <v>25.92</v>
      </c>
      <c r="L588" s="268">
        <v>25.92</v>
      </c>
      <c r="M588" s="269">
        <v>0</v>
      </c>
      <c r="N588" s="268">
        <v>0</v>
      </c>
      <c r="O588" s="268">
        <v>0</v>
      </c>
      <c r="P588" s="269">
        <v>0</v>
      </c>
      <c r="Q588" s="270">
        <v>0</v>
      </c>
      <c r="R588" s="270">
        <v>0</v>
      </c>
      <c r="S588" s="270">
        <v>0</v>
      </c>
      <c r="T588" s="268">
        <v>25.92</v>
      </c>
      <c r="U588" s="268">
        <v>25.92</v>
      </c>
      <c r="V588" s="269">
        <v>0</v>
      </c>
      <c r="W588" s="269" cm="1">
        <f t="array" ref="W588">IF(Z588=756,V588*INDEX('09.30.22 ERC'!$I$676:$I$679,MATCH($A$1,'09.30.22 ERC'!$D$676:$D$679,0),),V588)</f>
        <v>0</v>
      </c>
      <c r="X588" s="271">
        <f t="shared" si="19"/>
        <v>142220</v>
      </c>
      <c r="Y588" s="106" t="s">
        <v>606</v>
      </c>
      <c r="Z588" s="106">
        <v>151</v>
      </c>
      <c r="AA588" s="273" t="b">
        <f t="shared" si="20"/>
        <v>1</v>
      </c>
      <c r="AB588" s="106">
        <v>0</v>
      </c>
      <c r="AC588" s="413">
        <f t="shared" si="18"/>
        <v>0</v>
      </c>
    </row>
    <row r="589" spans="1:29">
      <c r="A589" s="267" t="s">
        <v>3271</v>
      </c>
      <c r="B589" s="267" t="s">
        <v>3272</v>
      </c>
      <c r="C589" s="267" t="s">
        <v>3273</v>
      </c>
      <c r="D589" s="267" t="s">
        <v>4571</v>
      </c>
      <c r="E589" s="267" t="s">
        <v>3275</v>
      </c>
      <c r="F589" s="267" t="s">
        <v>3276</v>
      </c>
      <c r="G589" s="267" t="s">
        <v>3275</v>
      </c>
      <c r="H589" s="267" t="s">
        <v>3277</v>
      </c>
      <c r="I589" s="267" t="s">
        <v>4572</v>
      </c>
      <c r="J589" s="267" t="s">
        <v>4573</v>
      </c>
      <c r="K589" s="268">
        <v>501459.38</v>
      </c>
      <c r="L589" s="268">
        <v>917166.32</v>
      </c>
      <c r="M589" s="269">
        <v>-415706.93999999994</v>
      </c>
      <c r="N589" s="268">
        <v>0</v>
      </c>
      <c r="O589" s="268">
        <v>2379.4299999999998</v>
      </c>
      <c r="P589" s="269">
        <v>-2379.4299999999998</v>
      </c>
      <c r="Q589" s="270">
        <v>0</v>
      </c>
      <c r="R589" s="270">
        <v>21414.869999999995</v>
      </c>
      <c r="S589" s="270">
        <v>-21414.869999999995</v>
      </c>
      <c r="T589" s="268">
        <v>501459.38</v>
      </c>
      <c r="U589" s="268">
        <v>938581.19</v>
      </c>
      <c r="V589" s="269">
        <v>-437121.80999999994</v>
      </c>
      <c r="W589" s="269" cm="1">
        <f t="array" ref="W589">IF(Z589=756,V589*INDEX('09.30.22 ERC'!$I$676:$I$679,MATCH($A$1,'09.30.22 ERC'!$D$676:$D$679,0),),V589)</f>
        <v>-437121.80999999994</v>
      </c>
      <c r="X589" s="271">
        <f t="shared" si="19"/>
        <v>142223</v>
      </c>
      <c r="Y589" s="106" t="s">
        <v>606</v>
      </c>
      <c r="Z589" s="106">
        <v>150</v>
      </c>
      <c r="AA589" s="273" t="b">
        <f t="shared" si="20"/>
        <v>1</v>
      </c>
    </row>
    <row r="590" spans="1:29">
      <c r="A590" s="267" t="s">
        <v>3271</v>
      </c>
      <c r="B590" s="267" t="s">
        <v>3284</v>
      </c>
      <c r="C590" s="267" t="s">
        <v>3273</v>
      </c>
      <c r="D590" s="267" t="s">
        <v>4571</v>
      </c>
      <c r="E590" s="267" t="s">
        <v>3275</v>
      </c>
      <c r="F590" s="267" t="s">
        <v>3276</v>
      </c>
      <c r="G590" s="267" t="s">
        <v>3275</v>
      </c>
      <c r="H590" s="267" t="s">
        <v>3277</v>
      </c>
      <c r="I590" s="267" t="s">
        <v>4574</v>
      </c>
      <c r="J590" s="267" t="s">
        <v>4575</v>
      </c>
      <c r="K590" s="268">
        <v>32199.81</v>
      </c>
      <c r="L590" s="268">
        <v>59272.59</v>
      </c>
      <c r="M590" s="269">
        <v>-27072.779999999995</v>
      </c>
      <c r="N590" s="268">
        <v>0</v>
      </c>
      <c r="O590" s="268">
        <v>231.41</v>
      </c>
      <c r="P590" s="269">
        <v>-231.41</v>
      </c>
      <c r="Q590" s="270">
        <v>4761.619999999999</v>
      </c>
      <c r="R590" s="270">
        <v>6848.2799999999988</v>
      </c>
      <c r="S590" s="270">
        <v>-2086.66</v>
      </c>
      <c r="T590" s="268">
        <v>36961.43</v>
      </c>
      <c r="U590" s="268">
        <v>66120.87</v>
      </c>
      <c r="V590" s="269">
        <v>-29159.439999999995</v>
      </c>
      <c r="W590" s="269" cm="1">
        <f t="array" ref="W590">IF(Z590=756,V590*INDEX('09.30.22 ERC'!$I$676:$I$679,MATCH($A$1,'09.30.22 ERC'!$D$676:$D$679,0),),V590)</f>
        <v>-29159.439999999995</v>
      </c>
      <c r="X590" s="271">
        <f t="shared" si="19"/>
        <v>142223</v>
      </c>
      <c r="Y590" s="106" t="s">
        <v>606</v>
      </c>
      <c r="Z590" s="106">
        <v>151</v>
      </c>
      <c r="AA590" s="273" t="b">
        <f t="shared" si="20"/>
        <v>1</v>
      </c>
    </row>
    <row r="591" spans="1:29">
      <c r="A591" s="267" t="s">
        <v>3271</v>
      </c>
      <c r="B591" s="267" t="s">
        <v>3294</v>
      </c>
      <c r="C591" s="267" t="s">
        <v>3273</v>
      </c>
      <c r="D591" s="267" t="s">
        <v>4571</v>
      </c>
      <c r="E591" s="267" t="s">
        <v>3275</v>
      </c>
      <c r="F591" s="267" t="s">
        <v>3276</v>
      </c>
      <c r="G591" s="267" t="s">
        <v>3275</v>
      </c>
      <c r="H591" s="267" t="s">
        <v>3277</v>
      </c>
      <c r="I591" s="267" t="s">
        <v>4576</v>
      </c>
      <c r="J591" s="267" t="s">
        <v>4577</v>
      </c>
      <c r="K591" s="268">
        <v>110.06</v>
      </c>
      <c r="L591" s="268">
        <v>161.97999999999999</v>
      </c>
      <c r="M591" s="269">
        <v>-51.919999999999987</v>
      </c>
      <c r="N591" s="268">
        <v>0</v>
      </c>
      <c r="O591" s="268">
        <v>0.42</v>
      </c>
      <c r="P591" s="269">
        <v>-0.42</v>
      </c>
      <c r="Q591" s="270">
        <v>0</v>
      </c>
      <c r="R591" s="270">
        <v>3.7800000000000011</v>
      </c>
      <c r="S591" s="270">
        <v>-3.7800000000000011</v>
      </c>
      <c r="T591" s="268">
        <v>110.06</v>
      </c>
      <c r="U591" s="268">
        <v>165.76</v>
      </c>
      <c r="V591" s="269">
        <v>-55.699999999999989</v>
      </c>
      <c r="W591" s="269" cm="1">
        <f t="array" ref="W591">IF(Z591=756,V591*INDEX('09.30.22 ERC'!$I$676:$I$679,MATCH($A$1,'09.30.22 ERC'!$D$676:$D$679,0),),V591)</f>
        <v>-55.699999999999989</v>
      </c>
      <c r="X591" s="271">
        <f t="shared" si="19"/>
        <v>142223</v>
      </c>
      <c r="Y591" s="106" t="s">
        <v>606</v>
      </c>
      <c r="Z591" s="106">
        <v>152</v>
      </c>
      <c r="AA591" s="273" t="b">
        <f t="shared" si="20"/>
        <v>1</v>
      </c>
    </row>
    <row r="592" spans="1:29">
      <c r="A592" s="267" t="s">
        <v>3271</v>
      </c>
      <c r="B592" s="267" t="s">
        <v>3300</v>
      </c>
      <c r="C592" s="267" t="s">
        <v>3301</v>
      </c>
      <c r="D592" s="267" t="s">
        <v>4571</v>
      </c>
      <c r="E592" s="267" t="s">
        <v>3275</v>
      </c>
      <c r="F592" s="267" t="s">
        <v>3276</v>
      </c>
      <c r="G592" s="267" t="s">
        <v>3275</v>
      </c>
      <c r="H592" s="267" t="s">
        <v>3277</v>
      </c>
      <c r="I592" s="267" t="s">
        <v>4578</v>
      </c>
      <c r="J592" s="267" t="s">
        <v>4579</v>
      </c>
      <c r="K592" s="268">
        <v>825026.58</v>
      </c>
      <c r="L592" s="268">
        <v>825026.58</v>
      </c>
      <c r="M592" s="269">
        <v>0</v>
      </c>
      <c r="N592" s="268">
        <v>0</v>
      </c>
      <c r="O592" s="268">
        <v>0</v>
      </c>
      <c r="P592" s="269">
        <v>0</v>
      </c>
      <c r="Q592" s="270">
        <v>0</v>
      </c>
      <c r="R592" s="270">
        <v>0</v>
      </c>
      <c r="S592" s="270">
        <v>0</v>
      </c>
      <c r="T592" s="268">
        <v>825026.58</v>
      </c>
      <c r="U592" s="268">
        <v>825026.58</v>
      </c>
      <c r="V592" s="269">
        <v>0</v>
      </c>
      <c r="W592" s="269" cm="1">
        <f t="array" ref="W592">IF(Z592=756,V592*INDEX('09.30.22 ERC'!$I$676:$I$679,MATCH($A$1,'09.30.22 ERC'!$D$676:$D$679,0),),V592)</f>
        <v>0</v>
      </c>
      <c r="X592" s="271">
        <f t="shared" si="19"/>
        <v>142223</v>
      </c>
      <c r="Y592" s="106" t="s">
        <v>606</v>
      </c>
      <c r="Z592" s="106">
        <v>150</v>
      </c>
      <c r="AA592" s="273" t="b">
        <f t="shared" si="20"/>
        <v>1</v>
      </c>
    </row>
    <row r="593" spans="1:27">
      <c r="A593" s="267" t="s">
        <v>3271</v>
      </c>
      <c r="B593" s="267" t="s">
        <v>3304</v>
      </c>
      <c r="C593" s="267" t="s">
        <v>3301</v>
      </c>
      <c r="D593" s="267" t="s">
        <v>4571</v>
      </c>
      <c r="E593" s="267" t="s">
        <v>3275</v>
      </c>
      <c r="F593" s="267" t="s">
        <v>3276</v>
      </c>
      <c r="G593" s="267" t="s">
        <v>3275</v>
      </c>
      <c r="H593" s="267" t="s">
        <v>3277</v>
      </c>
      <c r="I593" s="267" t="s">
        <v>4580</v>
      </c>
      <c r="J593" s="267" t="s">
        <v>4581</v>
      </c>
      <c r="K593" s="268">
        <v>49853.59</v>
      </c>
      <c r="L593" s="268">
        <v>49853.59</v>
      </c>
      <c r="M593" s="269">
        <v>0</v>
      </c>
      <c r="N593" s="268">
        <v>0</v>
      </c>
      <c r="O593" s="268">
        <v>0</v>
      </c>
      <c r="P593" s="269">
        <v>0</v>
      </c>
      <c r="Q593" s="270">
        <v>0</v>
      </c>
      <c r="R593" s="270">
        <v>0</v>
      </c>
      <c r="S593" s="270">
        <v>0</v>
      </c>
      <c r="T593" s="268">
        <v>49853.59</v>
      </c>
      <c r="U593" s="268">
        <v>49853.59</v>
      </c>
      <c r="V593" s="269">
        <v>0</v>
      </c>
      <c r="W593" s="269" cm="1">
        <f t="array" ref="W593">IF(Z593=756,V593*INDEX('09.30.22 ERC'!$I$676:$I$679,MATCH($A$1,'09.30.22 ERC'!$D$676:$D$679,0),),V593)</f>
        <v>0</v>
      </c>
      <c r="X593" s="271">
        <f t="shared" si="19"/>
        <v>142223</v>
      </c>
      <c r="Y593" s="106" t="s">
        <v>606</v>
      </c>
      <c r="Z593" s="106">
        <v>151</v>
      </c>
      <c r="AA593" s="273" t="b">
        <f t="shared" si="20"/>
        <v>1</v>
      </c>
    </row>
    <row r="594" spans="1:27">
      <c r="A594" s="267" t="s">
        <v>3271</v>
      </c>
      <c r="B594" s="267" t="s">
        <v>3272</v>
      </c>
      <c r="C594" s="267" t="s">
        <v>3273</v>
      </c>
      <c r="D594" s="267" t="s">
        <v>4582</v>
      </c>
      <c r="E594" s="267" t="s">
        <v>3275</v>
      </c>
      <c r="F594" s="267" t="s">
        <v>3276</v>
      </c>
      <c r="G594" s="267" t="s">
        <v>3275</v>
      </c>
      <c r="H594" s="267" t="s">
        <v>3277</v>
      </c>
      <c r="I594" s="267" t="s">
        <v>4583</v>
      </c>
      <c r="J594" s="267" t="s">
        <v>4584</v>
      </c>
      <c r="K594" s="268">
        <v>4040.28</v>
      </c>
      <c r="L594" s="268">
        <v>7330.3</v>
      </c>
      <c r="M594" s="269">
        <v>-3290.02</v>
      </c>
      <c r="N594" s="268">
        <v>0</v>
      </c>
      <c r="O594" s="268">
        <v>27.63</v>
      </c>
      <c r="P594" s="269">
        <v>-27.63</v>
      </c>
      <c r="Q594" s="270">
        <v>0</v>
      </c>
      <c r="R594" s="270">
        <v>248.67000000000007</v>
      </c>
      <c r="S594" s="270">
        <v>-248.67000000000007</v>
      </c>
      <c r="T594" s="268">
        <v>4040.28</v>
      </c>
      <c r="U594" s="268">
        <v>7578.97</v>
      </c>
      <c r="V594" s="269">
        <v>-3538.69</v>
      </c>
      <c r="W594" s="269" cm="1">
        <f t="array" ref="W594">IF(Z594=756,V594*INDEX('09.30.22 ERC'!$I$676:$I$679,MATCH($A$1,'09.30.22 ERC'!$D$676:$D$679,0),),V594)</f>
        <v>-3538.69</v>
      </c>
      <c r="X594" s="271">
        <f t="shared" si="19"/>
        <v>142225</v>
      </c>
      <c r="Y594" s="106" t="s">
        <v>606</v>
      </c>
      <c r="Z594" s="106">
        <v>150</v>
      </c>
      <c r="AA594" s="273" t="b">
        <f t="shared" si="20"/>
        <v>1</v>
      </c>
    </row>
    <row r="595" spans="1:27">
      <c r="A595" s="267" t="s">
        <v>3271</v>
      </c>
      <c r="B595" s="267" t="s">
        <v>3284</v>
      </c>
      <c r="C595" s="267" t="s">
        <v>3273</v>
      </c>
      <c r="D595" s="267" t="s">
        <v>4582</v>
      </c>
      <c r="E595" s="267" t="s">
        <v>3275</v>
      </c>
      <c r="F595" s="267" t="s">
        <v>3276</v>
      </c>
      <c r="G595" s="267" t="s">
        <v>3275</v>
      </c>
      <c r="H595" s="267" t="s">
        <v>3277</v>
      </c>
      <c r="I595" s="267" t="s">
        <v>4585</v>
      </c>
      <c r="J595" s="267" t="s">
        <v>4586</v>
      </c>
      <c r="K595" s="268">
        <v>1091.95</v>
      </c>
      <c r="L595" s="268">
        <v>1066.8599999999999</v>
      </c>
      <c r="M595" s="269">
        <v>25.090000000000146</v>
      </c>
      <c r="N595" s="268">
        <v>0</v>
      </c>
      <c r="O595" s="268">
        <v>6.6</v>
      </c>
      <c r="P595" s="269">
        <v>-6.6</v>
      </c>
      <c r="Q595" s="270">
        <v>0</v>
      </c>
      <c r="R595" s="270">
        <v>59.400000000000091</v>
      </c>
      <c r="S595" s="270">
        <v>-59.400000000000091</v>
      </c>
      <c r="T595" s="268">
        <v>1091.95</v>
      </c>
      <c r="U595" s="268">
        <v>1126.26</v>
      </c>
      <c r="V595" s="269">
        <v>-34.309999999999945</v>
      </c>
      <c r="W595" s="269" cm="1">
        <f t="array" ref="W595">IF(Z595=756,V595*INDEX('09.30.22 ERC'!$I$676:$I$679,MATCH($A$1,'09.30.22 ERC'!$D$676:$D$679,0),),V595)</f>
        <v>-34.309999999999945</v>
      </c>
      <c r="X595" s="271">
        <f t="shared" si="19"/>
        <v>142225</v>
      </c>
      <c r="Y595" s="106" t="s">
        <v>606</v>
      </c>
      <c r="Z595" s="106">
        <v>151</v>
      </c>
      <c r="AA595" s="273" t="b">
        <f t="shared" si="20"/>
        <v>1</v>
      </c>
    </row>
    <row r="596" spans="1:27">
      <c r="A596" s="267" t="s">
        <v>3271</v>
      </c>
      <c r="B596" s="267" t="s">
        <v>3294</v>
      </c>
      <c r="C596" s="267" t="s">
        <v>3273</v>
      </c>
      <c r="D596" s="267" t="s">
        <v>4582</v>
      </c>
      <c r="E596" s="267" t="s">
        <v>3275</v>
      </c>
      <c r="F596" s="267" t="s">
        <v>3276</v>
      </c>
      <c r="G596" s="267" t="s">
        <v>3275</v>
      </c>
      <c r="H596" s="267" t="s">
        <v>3277</v>
      </c>
      <c r="I596" s="267" t="s">
        <v>4587</v>
      </c>
      <c r="J596" s="267" t="s">
        <v>4588</v>
      </c>
      <c r="K596" s="268">
        <v>4628.42</v>
      </c>
      <c r="L596" s="268">
        <v>7742.56</v>
      </c>
      <c r="M596" s="269">
        <v>-3114.1400000000003</v>
      </c>
      <c r="N596" s="268">
        <v>0</v>
      </c>
      <c r="O596" s="268">
        <v>37.79</v>
      </c>
      <c r="P596" s="269">
        <v>-37.79</v>
      </c>
      <c r="Q596" s="270">
        <v>0</v>
      </c>
      <c r="R596" s="270">
        <v>330.65999999999985</v>
      </c>
      <c r="S596" s="270">
        <v>-330.65999999999985</v>
      </c>
      <c r="T596" s="268">
        <v>4628.42</v>
      </c>
      <c r="U596" s="268">
        <v>8073.22</v>
      </c>
      <c r="V596" s="269">
        <v>-3444.8</v>
      </c>
      <c r="W596" s="269" cm="1">
        <f t="array" ref="W596">IF(Z596=756,V596*INDEX('09.30.22 ERC'!$I$676:$I$679,MATCH($A$1,'09.30.22 ERC'!$D$676:$D$679,0),),V596)</f>
        <v>-3444.8</v>
      </c>
      <c r="X596" s="271">
        <f t="shared" si="19"/>
        <v>142225</v>
      </c>
      <c r="Y596" s="106" t="s">
        <v>606</v>
      </c>
      <c r="Z596" s="106">
        <v>152</v>
      </c>
      <c r="AA596" s="273" t="b">
        <f t="shared" si="20"/>
        <v>1</v>
      </c>
    </row>
    <row r="597" spans="1:27">
      <c r="A597" s="267" t="s">
        <v>3271</v>
      </c>
      <c r="B597" s="267" t="s">
        <v>3300</v>
      </c>
      <c r="C597" s="267" t="s">
        <v>3301</v>
      </c>
      <c r="D597" s="267" t="s">
        <v>4582</v>
      </c>
      <c r="E597" s="267" t="s">
        <v>3275</v>
      </c>
      <c r="F597" s="267" t="s">
        <v>3276</v>
      </c>
      <c r="G597" s="267" t="s">
        <v>3275</v>
      </c>
      <c r="H597" s="267" t="s">
        <v>3277</v>
      </c>
      <c r="I597" s="267" t="s">
        <v>4589</v>
      </c>
      <c r="J597" s="267" t="s">
        <v>4590</v>
      </c>
      <c r="K597" s="268">
        <v>2812.86</v>
      </c>
      <c r="L597" s="268">
        <v>2812.86</v>
      </c>
      <c r="M597" s="269">
        <v>0</v>
      </c>
      <c r="N597" s="268">
        <v>0</v>
      </c>
      <c r="O597" s="268">
        <v>0</v>
      </c>
      <c r="P597" s="269">
        <v>0</v>
      </c>
      <c r="Q597" s="270">
        <v>0</v>
      </c>
      <c r="R597" s="270">
        <v>0</v>
      </c>
      <c r="S597" s="270">
        <v>0</v>
      </c>
      <c r="T597" s="268">
        <v>2812.86</v>
      </c>
      <c r="U597" s="268">
        <v>2812.86</v>
      </c>
      <c r="V597" s="269">
        <v>0</v>
      </c>
      <c r="W597" s="269" cm="1">
        <f t="array" ref="W597">IF(Z597=756,V597*INDEX('09.30.22 ERC'!$I$676:$I$679,MATCH($A$1,'09.30.22 ERC'!$D$676:$D$679,0),),V597)</f>
        <v>0</v>
      </c>
      <c r="X597" s="271">
        <f t="shared" si="19"/>
        <v>142225</v>
      </c>
      <c r="Y597" s="106" t="s">
        <v>606</v>
      </c>
      <c r="Z597" s="106">
        <v>150</v>
      </c>
      <c r="AA597" s="273" t="b">
        <f t="shared" si="20"/>
        <v>1</v>
      </c>
    </row>
    <row r="598" spans="1:27">
      <c r="A598" s="267" t="s">
        <v>3271</v>
      </c>
      <c r="B598" s="267" t="s">
        <v>3304</v>
      </c>
      <c r="C598" s="267" t="s">
        <v>3301</v>
      </c>
      <c r="D598" s="267" t="s">
        <v>4582</v>
      </c>
      <c r="E598" s="267" t="s">
        <v>3275</v>
      </c>
      <c r="F598" s="267" t="s">
        <v>3276</v>
      </c>
      <c r="G598" s="267" t="s">
        <v>3275</v>
      </c>
      <c r="H598" s="267" t="s">
        <v>3277</v>
      </c>
      <c r="I598" s="267" t="s">
        <v>4591</v>
      </c>
      <c r="J598" s="267" t="s">
        <v>4592</v>
      </c>
      <c r="K598" s="268">
        <v>499.95</v>
      </c>
      <c r="L598" s="268">
        <v>499.95</v>
      </c>
      <c r="M598" s="269">
        <v>0</v>
      </c>
      <c r="N598" s="268">
        <v>0</v>
      </c>
      <c r="O598" s="268">
        <v>0</v>
      </c>
      <c r="P598" s="269">
        <v>0</v>
      </c>
      <c r="Q598" s="270">
        <v>0</v>
      </c>
      <c r="R598" s="270">
        <v>0</v>
      </c>
      <c r="S598" s="270">
        <v>0</v>
      </c>
      <c r="T598" s="268">
        <v>499.95</v>
      </c>
      <c r="U598" s="268">
        <v>499.95</v>
      </c>
      <c r="V598" s="269">
        <v>0</v>
      </c>
      <c r="W598" s="269" cm="1">
        <f t="array" ref="W598">IF(Z598=756,V598*INDEX('09.30.22 ERC'!$I$676:$I$679,MATCH($A$1,'09.30.22 ERC'!$D$676:$D$679,0),),V598)</f>
        <v>0</v>
      </c>
      <c r="X598" s="271">
        <f t="shared" si="19"/>
        <v>142225</v>
      </c>
      <c r="Y598" s="106" t="s">
        <v>606</v>
      </c>
      <c r="Z598" s="106">
        <v>151</v>
      </c>
      <c r="AA598" s="273" t="b">
        <f t="shared" si="20"/>
        <v>1</v>
      </c>
    </row>
    <row r="599" spans="1:27">
      <c r="A599" s="267" t="s">
        <v>3271</v>
      </c>
      <c r="B599" s="267" t="s">
        <v>3272</v>
      </c>
      <c r="C599" s="267" t="s">
        <v>3273</v>
      </c>
      <c r="D599" s="267" t="s">
        <v>4593</v>
      </c>
      <c r="E599" s="267" t="s">
        <v>3275</v>
      </c>
      <c r="F599" s="267" t="s">
        <v>3276</v>
      </c>
      <c r="G599" s="267" t="s">
        <v>3275</v>
      </c>
      <c r="H599" s="267" t="s">
        <v>3277</v>
      </c>
      <c r="I599" s="267" t="s">
        <v>4594</v>
      </c>
      <c r="J599" s="267" t="s">
        <v>4595</v>
      </c>
      <c r="K599" s="268">
        <v>413.24</v>
      </c>
      <c r="L599" s="268">
        <v>662.15</v>
      </c>
      <c r="M599" s="269">
        <v>-248.90999999999997</v>
      </c>
      <c r="N599" s="268">
        <v>0</v>
      </c>
      <c r="O599" s="268">
        <v>7.3</v>
      </c>
      <c r="P599" s="269">
        <v>-7.3</v>
      </c>
      <c r="Q599" s="270">
        <v>0</v>
      </c>
      <c r="R599" s="270">
        <v>65.700000000000045</v>
      </c>
      <c r="S599" s="270">
        <v>-65.700000000000045</v>
      </c>
      <c r="T599" s="268">
        <v>413.24</v>
      </c>
      <c r="U599" s="268">
        <v>727.85</v>
      </c>
      <c r="V599" s="269">
        <v>-314.61</v>
      </c>
      <c r="W599" s="269" cm="1">
        <f t="array" ref="W599">IF(Z599=756,V599*INDEX('09.30.22 ERC'!$I$676:$I$679,MATCH($A$1,'09.30.22 ERC'!$D$676:$D$679,0),),V599)</f>
        <v>-314.61</v>
      </c>
      <c r="X599" s="271">
        <f t="shared" si="19"/>
        <v>142226</v>
      </c>
      <c r="Y599" s="106" t="s">
        <v>606</v>
      </c>
      <c r="Z599" s="106">
        <v>150</v>
      </c>
      <c r="AA599" s="273" t="b">
        <f t="shared" si="20"/>
        <v>1</v>
      </c>
    </row>
    <row r="600" spans="1:27">
      <c r="A600" s="267" t="s">
        <v>3271</v>
      </c>
      <c r="B600" s="267" t="s">
        <v>3284</v>
      </c>
      <c r="C600" s="267" t="s">
        <v>3273</v>
      </c>
      <c r="D600" s="267" t="s">
        <v>4593</v>
      </c>
      <c r="E600" s="267" t="s">
        <v>3275</v>
      </c>
      <c r="F600" s="267" t="s">
        <v>3276</v>
      </c>
      <c r="G600" s="267" t="s">
        <v>3275</v>
      </c>
      <c r="H600" s="267" t="s">
        <v>3277</v>
      </c>
      <c r="I600" s="267" t="s">
        <v>4596</v>
      </c>
      <c r="J600" s="267" t="s">
        <v>4597</v>
      </c>
      <c r="K600" s="268">
        <v>201.3</v>
      </c>
      <c r="L600" s="268">
        <v>281.42</v>
      </c>
      <c r="M600" s="269">
        <v>-80.12</v>
      </c>
      <c r="N600" s="268">
        <v>0</v>
      </c>
      <c r="O600" s="268">
        <v>8.73</v>
      </c>
      <c r="P600" s="269">
        <v>-8.73</v>
      </c>
      <c r="Q600" s="270">
        <v>0</v>
      </c>
      <c r="R600" s="270">
        <v>27.329999999999984</v>
      </c>
      <c r="S600" s="270">
        <v>-27.329999999999984</v>
      </c>
      <c r="T600" s="268">
        <v>201.3</v>
      </c>
      <c r="U600" s="268">
        <v>308.75</v>
      </c>
      <c r="V600" s="269">
        <v>-107.44999999999999</v>
      </c>
      <c r="W600" s="269" cm="1">
        <f t="array" ref="W600">IF(Z600=756,V600*INDEX('09.30.22 ERC'!$I$676:$I$679,MATCH($A$1,'09.30.22 ERC'!$D$676:$D$679,0),),V600)</f>
        <v>-107.44999999999999</v>
      </c>
      <c r="X600" s="271">
        <f t="shared" si="19"/>
        <v>142226</v>
      </c>
      <c r="Y600" s="106" t="s">
        <v>606</v>
      </c>
      <c r="Z600" s="106">
        <v>151</v>
      </c>
      <c r="AA600" s="273" t="b">
        <f t="shared" si="20"/>
        <v>1</v>
      </c>
    </row>
    <row r="601" spans="1:27">
      <c r="A601" s="267" t="s">
        <v>3271</v>
      </c>
      <c r="B601" s="267" t="s">
        <v>3287</v>
      </c>
      <c r="C601" s="267" t="s">
        <v>3281</v>
      </c>
      <c r="D601" s="267" t="s">
        <v>4593</v>
      </c>
      <c r="E601" s="267" t="s">
        <v>3275</v>
      </c>
      <c r="F601" s="267" t="s">
        <v>3276</v>
      </c>
      <c r="G601" s="267" t="s">
        <v>3275</v>
      </c>
      <c r="H601" s="267" t="s">
        <v>3277</v>
      </c>
      <c r="I601" s="267" t="s">
        <v>4598</v>
      </c>
      <c r="J601" s="267" t="s">
        <v>4599</v>
      </c>
      <c r="K601" s="268">
        <v>0</v>
      </c>
      <c r="L601" s="268">
        <v>0</v>
      </c>
      <c r="M601" s="269">
        <v>0</v>
      </c>
      <c r="N601" s="268">
        <v>0</v>
      </c>
      <c r="O601" s="268">
        <v>0.4</v>
      </c>
      <c r="P601" s="269">
        <v>-0.4</v>
      </c>
      <c r="Q601" s="270">
        <v>0</v>
      </c>
      <c r="R601" s="270">
        <v>0.4</v>
      </c>
      <c r="S601" s="270">
        <v>-0.4</v>
      </c>
      <c r="T601" s="268">
        <v>0</v>
      </c>
      <c r="U601" s="268">
        <v>0.4</v>
      </c>
      <c r="V601" s="269">
        <v>-0.4</v>
      </c>
      <c r="W601" s="269" cm="1">
        <f t="array" ref="W601">IF(Z601=756,V601*INDEX('09.30.22 ERC'!$I$676:$I$679,MATCH($A$1,'09.30.22 ERC'!$D$676:$D$679,0),),V601)</f>
        <v>-0.4</v>
      </c>
      <c r="X601" s="271">
        <f t="shared" si="19"/>
        <v>142226</v>
      </c>
      <c r="Y601" s="106" t="s">
        <v>606</v>
      </c>
      <c r="Z601" s="106">
        <v>151</v>
      </c>
      <c r="AA601" s="273" t="b">
        <f t="shared" si="20"/>
        <v>1</v>
      </c>
    </row>
    <row r="602" spans="1:27">
      <c r="A602" s="267" t="s">
        <v>3271</v>
      </c>
      <c r="B602" s="267" t="s">
        <v>3300</v>
      </c>
      <c r="C602" s="267" t="s">
        <v>3301</v>
      </c>
      <c r="D602" s="267" t="s">
        <v>4593</v>
      </c>
      <c r="E602" s="267" t="s">
        <v>3275</v>
      </c>
      <c r="F602" s="267" t="s">
        <v>3276</v>
      </c>
      <c r="G602" s="267" t="s">
        <v>3275</v>
      </c>
      <c r="H602" s="267" t="s">
        <v>3277</v>
      </c>
      <c r="I602" s="267" t="s">
        <v>4600</v>
      </c>
      <c r="J602" s="267" t="s">
        <v>4601</v>
      </c>
      <c r="K602" s="268">
        <v>185.23</v>
      </c>
      <c r="L602" s="268">
        <v>185.23</v>
      </c>
      <c r="M602" s="269">
        <v>0</v>
      </c>
      <c r="N602" s="268">
        <v>0</v>
      </c>
      <c r="O602" s="268">
        <v>0</v>
      </c>
      <c r="P602" s="269">
        <v>0</v>
      </c>
      <c r="Q602" s="270">
        <v>0</v>
      </c>
      <c r="R602" s="270">
        <v>0</v>
      </c>
      <c r="S602" s="270">
        <v>0</v>
      </c>
      <c r="T602" s="268">
        <v>185.23</v>
      </c>
      <c r="U602" s="268">
        <v>185.23</v>
      </c>
      <c r="V602" s="269">
        <v>0</v>
      </c>
      <c r="W602" s="269" cm="1">
        <f t="array" ref="W602">IF(Z602=756,V602*INDEX('09.30.22 ERC'!$I$676:$I$679,MATCH($A$1,'09.30.22 ERC'!$D$676:$D$679,0),),V602)</f>
        <v>0</v>
      </c>
      <c r="X602" s="271">
        <f t="shared" si="19"/>
        <v>142226</v>
      </c>
      <c r="Y602" s="106" t="s">
        <v>606</v>
      </c>
      <c r="Z602" s="106">
        <v>150</v>
      </c>
      <c r="AA602" s="273" t="b">
        <f t="shared" si="20"/>
        <v>1</v>
      </c>
    </row>
    <row r="603" spans="1:27">
      <c r="A603" s="267" t="s">
        <v>3271</v>
      </c>
      <c r="B603" s="267" t="s">
        <v>3304</v>
      </c>
      <c r="C603" s="267" t="s">
        <v>3301</v>
      </c>
      <c r="D603" s="267" t="s">
        <v>4593</v>
      </c>
      <c r="E603" s="267" t="s">
        <v>3275</v>
      </c>
      <c r="F603" s="267" t="s">
        <v>3276</v>
      </c>
      <c r="G603" s="267" t="s">
        <v>3275</v>
      </c>
      <c r="H603" s="267" t="s">
        <v>3277</v>
      </c>
      <c r="I603" s="267" t="s">
        <v>4602</v>
      </c>
      <c r="J603" s="267" t="s">
        <v>4603</v>
      </c>
      <c r="K603" s="268">
        <v>55.85</v>
      </c>
      <c r="L603" s="268">
        <v>55.85</v>
      </c>
      <c r="M603" s="269">
        <v>0</v>
      </c>
      <c r="N603" s="268">
        <v>0</v>
      </c>
      <c r="O603" s="268">
        <v>0</v>
      </c>
      <c r="P603" s="269">
        <v>0</v>
      </c>
      <c r="Q603" s="270">
        <v>0</v>
      </c>
      <c r="R603" s="270">
        <v>0</v>
      </c>
      <c r="S603" s="270">
        <v>0</v>
      </c>
      <c r="T603" s="268">
        <v>55.85</v>
      </c>
      <c r="U603" s="268">
        <v>55.85</v>
      </c>
      <c r="V603" s="269">
        <v>0</v>
      </c>
      <c r="W603" s="269" cm="1">
        <f t="array" ref="W603">IF(Z603=756,V603*INDEX('09.30.22 ERC'!$I$676:$I$679,MATCH($A$1,'09.30.22 ERC'!$D$676:$D$679,0),),V603)</f>
        <v>0</v>
      </c>
      <c r="X603" s="271">
        <f t="shared" si="19"/>
        <v>142226</v>
      </c>
      <c r="Y603" s="106" t="s">
        <v>606</v>
      </c>
      <c r="Z603" s="106">
        <v>151</v>
      </c>
      <c r="AA603" s="273" t="b">
        <f t="shared" si="20"/>
        <v>1</v>
      </c>
    </row>
    <row r="604" spans="1:27">
      <c r="A604" s="267" t="s">
        <v>3271</v>
      </c>
      <c r="B604" s="267" t="s">
        <v>3272</v>
      </c>
      <c r="C604" s="267" t="s">
        <v>3273</v>
      </c>
      <c r="D604" s="267" t="s">
        <v>4604</v>
      </c>
      <c r="E604" s="267" t="s">
        <v>3275</v>
      </c>
      <c r="F604" s="267" t="s">
        <v>3276</v>
      </c>
      <c r="G604" s="267" t="s">
        <v>3275</v>
      </c>
      <c r="H604" s="267" t="s">
        <v>3277</v>
      </c>
      <c r="I604" s="267" t="s">
        <v>4605</v>
      </c>
      <c r="J604" s="267" t="s">
        <v>4606</v>
      </c>
      <c r="K604" s="268">
        <v>86000.19</v>
      </c>
      <c r="L604" s="268">
        <v>63053.87</v>
      </c>
      <c r="M604" s="269">
        <v>22946.32</v>
      </c>
      <c r="N604" s="268">
        <v>0</v>
      </c>
      <c r="O604" s="268">
        <v>136.72</v>
      </c>
      <c r="P604" s="269">
        <v>-136.72</v>
      </c>
      <c r="Q604" s="270">
        <v>0</v>
      </c>
      <c r="R604" s="270">
        <v>1164.1599999999962</v>
      </c>
      <c r="S604" s="270">
        <v>-1164.1599999999962</v>
      </c>
      <c r="T604" s="268">
        <v>86000.19</v>
      </c>
      <c r="U604" s="268">
        <v>64218.03</v>
      </c>
      <c r="V604" s="269">
        <v>21782.160000000003</v>
      </c>
      <c r="W604" s="269" cm="1">
        <f t="array" ref="W604">IF(Z604=756,V604*INDEX('09.30.22 ERC'!$I$676:$I$679,MATCH($A$1,'09.30.22 ERC'!$D$676:$D$679,0),),V604)</f>
        <v>21782.160000000003</v>
      </c>
      <c r="X604" s="271">
        <f t="shared" si="19"/>
        <v>142227</v>
      </c>
      <c r="Y604" s="106" t="s">
        <v>606</v>
      </c>
      <c r="Z604" s="106">
        <v>150</v>
      </c>
      <c r="AA604" s="273" t="b">
        <f t="shared" si="20"/>
        <v>1</v>
      </c>
    </row>
    <row r="605" spans="1:27">
      <c r="A605" s="267" t="s">
        <v>3271</v>
      </c>
      <c r="B605" s="267" t="s">
        <v>3284</v>
      </c>
      <c r="C605" s="267" t="s">
        <v>3273</v>
      </c>
      <c r="D605" s="267" t="s">
        <v>4604</v>
      </c>
      <c r="E605" s="267" t="s">
        <v>3275</v>
      </c>
      <c r="F605" s="267" t="s">
        <v>3276</v>
      </c>
      <c r="G605" s="267" t="s">
        <v>3275</v>
      </c>
      <c r="H605" s="267" t="s">
        <v>3277</v>
      </c>
      <c r="I605" s="267" t="s">
        <v>4607</v>
      </c>
      <c r="J605" s="267" t="s">
        <v>4608</v>
      </c>
      <c r="K605" s="268">
        <v>50571.6</v>
      </c>
      <c r="L605" s="268">
        <v>29669.91</v>
      </c>
      <c r="M605" s="269">
        <v>20901.689999999999</v>
      </c>
      <c r="N605" s="268">
        <v>0</v>
      </c>
      <c r="O605" s="268">
        <v>33.33</v>
      </c>
      <c r="P605" s="269">
        <v>-33.33</v>
      </c>
      <c r="Q605" s="270">
        <v>0</v>
      </c>
      <c r="R605" s="270">
        <v>299.97000000000116</v>
      </c>
      <c r="S605" s="270">
        <v>-299.97000000000116</v>
      </c>
      <c r="T605" s="268">
        <v>50571.6</v>
      </c>
      <c r="U605" s="268">
        <v>29969.88</v>
      </c>
      <c r="V605" s="269">
        <v>20601.719999999998</v>
      </c>
      <c r="W605" s="269" cm="1">
        <f t="array" ref="W605">IF(Z605=756,V605*INDEX('09.30.22 ERC'!$I$676:$I$679,MATCH($A$1,'09.30.22 ERC'!$D$676:$D$679,0),),V605)</f>
        <v>20601.719999999998</v>
      </c>
      <c r="X605" s="271">
        <f t="shared" si="19"/>
        <v>142227</v>
      </c>
      <c r="Y605" s="106" t="s">
        <v>606</v>
      </c>
      <c r="Z605" s="106">
        <v>151</v>
      </c>
      <c r="AA605" s="273" t="b">
        <f t="shared" si="20"/>
        <v>1</v>
      </c>
    </row>
    <row r="606" spans="1:27">
      <c r="A606" s="267" t="s">
        <v>3271</v>
      </c>
      <c r="B606" s="267" t="s">
        <v>3300</v>
      </c>
      <c r="C606" s="267" t="s">
        <v>3301</v>
      </c>
      <c r="D606" s="267" t="s">
        <v>4604</v>
      </c>
      <c r="E606" s="267" t="s">
        <v>3275</v>
      </c>
      <c r="F606" s="267" t="s">
        <v>3276</v>
      </c>
      <c r="G606" s="267" t="s">
        <v>3275</v>
      </c>
      <c r="H606" s="267" t="s">
        <v>3277</v>
      </c>
      <c r="I606" s="267" t="s">
        <v>4609</v>
      </c>
      <c r="J606" s="267" t="s">
        <v>4610</v>
      </c>
      <c r="K606" s="268">
        <v>35008.800000000003</v>
      </c>
      <c r="L606" s="268">
        <v>35008.800000000003</v>
      </c>
      <c r="M606" s="269">
        <v>0</v>
      </c>
      <c r="N606" s="268">
        <v>0</v>
      </c>
      <c r="O606" s="268">
        <v>0</v>
      </c>
      <c r="P606" s="269">
        <v>0</v>
      </c>
      <c r="Q606" s="270">
        <v>0</v>
      </c>
      <c r="R606" s="270">
        <v>0</v>
      </c>
      <c r="S606" s="270">
        <v>0</v>
      </c>
      <c r="T606" s="268">
        <v>35008.800000000003</v>
      </c>
      <c r="U606" s="268">
        <v>35008.800000000003</v>
      </c>
      <c r="V606" s="269">
        <v>0</v>
      </c>
      <c r="W606" s="269" cm="1">
        <f t="array" ref="W606">IF(Z606=756,V606*INDEX('09.30.22 ERC'!$I$676:$I$679,MATCH($A$1,'09.30.22 ERC'!$D$676:$D$679,0),),V606)</f>
        <v>0</v>
      </c>
      <c r="X606" s="271">
        <f t="shared" si="19"/>
        <v>142227</v>
      </c>
      <c r="Y606" s="106" t="s">
        <v>606</v>
      </c>
      <c r="Z606" s="106">
        <v>150</v>
      </c>
      <c r="AA606" s="273" t="b">
        <f t="shared" si="20"/>
        <v>1</v>
      </c>
    </row>
    <row r="607" spans="1:27">
      <c r="A607" s="267" t="s">
        <v>3271</v>
      </c>
      <c r="B607" s="267" t="s">
        <v>3304</v>
      </c>
      <c r="C607" s="267" t="s">
        <v>3301</v>
      </c>
      <c r="D607" s="267" t="s">
        <v>4604</v>
      </c>
      <c r="E607" s="267" t="s">
        <v>3275</v>
      </c>
      <c r="F607" s="267" t="s">
        <v>3276</v>
      </c>
      <c r="G607" s="267" t="s">
        <v>3275</v>
      </c>
      <c r="H607" s="267" t="s">
        <v>3277</v>
      </c>
      <c r="I607" s="267" t="s">
        <v>4611</v>
      </c>
      <c r="J607" s="267" t="s">
        <v>4612</v>
      </c>
      <c r="K607" s="268">
        <v>22095.02</v>
      </c>
      <c r="L607" s="268">
        <v>22095.02</v>
      </c>
      <c r="M607" s="269">
        <v>0</v>
      </c>
      <c r="N607" s="268">
        <v>0</v>
      </c>
      <c r="O607" s="268">
        <v>0</v>
      </c>
      <c r="P607" s="269">
        <v>0</v>
      </c>
      <c r="Q607" s="270">
        <v>0</v>
      </c>
      <c r="R607" s="270">
        <v>0</v>
      </c>
      <c r="S607" s="270">
        <v>0</v>
      </c>
      <c r="T607" s="268">
        <v>22095.02</v>
      </c>
      <c r="U607" s="268">
        <v>22095.02</v>
      </c>
      <c r="V607" s="269">
        <v>0</v>
      </c>
      <c r="W607" s="269" cm="1">
        <f t="array" ref="W607">IF(Z607=756,V607*INDEX('09.30.22 ERC'!$I$676:$I$679,MATCH($A$1,'09.30.22 ERC'!$D$676:$D$679,0),),V607)</f>
        <v>0</v>
      </c>
      <c r="X607" s="271">
        <f t="shared" si="19"/>
        <v>142227</v>
      </c>
      <c r="Y607" s="106" t="s">
        <v>606</v>
      </c>
      <c r="Z607" s="106">
        <v>151</v>
      </c>
      <c r="AA607" s="273" t="b">
        <f t="shared" si="20"/>
        <v>1</v>
      </c>
    </row>
    <row r="608" spans="1:27">
      <c r="A608" s="267" t="s">
        <v>3271</v>
      </c>
      <c r="B608" s="267" t="s">
        <v>3272</v>
      </c>
      <c r="C608" s="267" t="s">
        <v>3273</v>
      </c>
      <c r="D608" s="267" t="s">
        <v>4613</v>
      </c>
      <c r="E608" s="267" t="s">
        <v>3275</v>
      </c>
      <c r="F608" s="267" t="s">
        <v>3276</v>
      </c>
      <c r="G608" s="267" t="s">
        <v>3275</v>
      </c>
      <c r="H608" s="267" t="s">
        <v>3277</v>
      </c>
      <c r="I608" s="267" t="s">
        <v>4605</v>
      </c>
      <c r="J608" s="267" t="s">
        <v>4614</v>
      </c>
      <c r="K608" s="268">
        <v>250635.7</v>
      </c>
      <c r="L608" s="268">
        <v>505725.2</v>
      </c>
      <c r="M608" s="269">
        <v>-255089.5</v>
      </c>
      <c r="N608" s="268">
        <v>0</v>
      </c>
      <c r="O608" s="268">
        <v>1279.3</v>
      </c>
      <c r="P608" s="269">
        <v>-1279.3</v>
      </c>
      <c r="Q608" s="270">
        <v>2826.5</v>
      </c>
      <c r="R608" s="270">
        <v>14338.630000000005</v>
      </c>
      <c r="S608" s="270">
        <v>-11512.130000000005</v>
      </c>
      <c r="T608" s="268">
        <v>253462.2</v>
      </c>
      <c r="U608" s="268">
        <v>520063.83</v>
      </c>
      <c r="V608" s="269">
        <v>-266601.63</v>
      </c>
      <c r="W608" s="269" cm="1">
        <f t="array" ref="W608">IF(Z608=756,V608*INDEX('09.30.22 ERC'!$I$676:$I$679,MATCH($A$1,'09.30.22 ERC'!$D$676:$D$679,0),),V608)</f>
        <v>-266601.63</v>
      </c>
      <c r="X608" s="271">
        <f t="shared" si="19"/>
        <v>142228</v>
      </c>
      <c r="Y608" s="106" t="s">
        <v>606</v>
      </c>
      <c r="Z608" s="106">
        <v>150</v>
      </c>
      <c r="AA608" s="273" t="b">
        <f t="shared" si="20"/>
        <v>1</v>
      </c>
    </row>
    <row r="609" spans="1:27">
      <c r="A609" s="267" t="s">
        <v>3271</v>
      </c>
      <c r="B609" s="267" t="s">
        <v>3284</v>
      </c>
      <c r="C609" s="267" t="s">
        <v>3273</v>
      </c>
      <c r="D609" s="267" t="s">
        <v>4613</v>
      </c>
      <c r="E609" s="267" t="s">
        <v>3275</v>
      </c>
      <c r="F609" s="267" t="s">
        <v>3276</v>
      </c>
      <c r="G609" s="267" t="s">
        <v>3275</v>
      </c>
      <c r="H609" s="267" t="s">
        <v>3277</v>
      </c>
      <c r="I609" s="267" t="s">
        <v>4607</v>
      </c>
      <c r="J609" s="267" t="s">
        <v>4615</v>
      </c>
      <c r="K609" s="268">
        <v>118672.56</v>
      </c>
      <c r="L609" s="268">
        <v>76749.259999999995</v>
      </c>
      <c r="M609" s="269">
        <v>41923.300000000003</v>
      </c>
      <c r="N609" s="268">
        <v>0</v>
      </c>
      <c r="O609" s="268">
        <v>103.04</v>
      </c>
      <c r="P609" s="269">
        <v>-103.04</v>
      </c>
      <c r="Q609" s="270">
        <v>0</v>
      </c>
      <c r="R609" s="270">
        <v>927.36000000000058</v>
      </c>
      <c r="S609" s="270">
        <v>-927.36000000000058</v>
      </c>
      <c r="T609" s="268">
        <v>118672.56</v>
      </c>
      <c r="U609" s="268">
        <v>77676.62</v>
      </c>
      <c r="V609" s="269">
        <v>40995.94</v>
      </c>
      <c r="W609" s="269" cm="1">
        <f t="array" ref="W609">IF(Z609=756,V609*INDEX('09.30.22 ERC'!$I$676:$I$679,MATCH($A$1,'09.30.22 ERC'!$D$676:$D$679,0),),V609)</f>
        <v>40995.94</v>
      </c>
      <c r="X609" s="271">
        <f t="shared" si="19"/>
        <v>142228</v>
      </c>
      <c r="Y609" s="106" t="s">
        <v>606</v>
      </c>
      <c r="Z609" s="106">
        <v>151</v>
      </c>
      <c r="AA609" s="273" t="b">
        <f t="shared" si="20"/>
        <v>1</v>
      </c>
    </row>
    <row r="610" spans="1:27">
      <c r="A610" s="267" t="s">
        <v>3271</v>
      </c>
      <c r="B610" s="267" t="s">
        <v>3294</v>
      </c>
      <c r="C610" s="267" t="s">
        <v>3273</v>
      </c>
      <c r="D610" s="267" t="s">
        <v>4613</v>
      </c>
      <c r="E610" s="267" t="s">
        <v>3275</v>
      </c>
      <c r="F610" s="267" t="s">
        <v>3276</v>
      </c>
      <c r="G610" s="267" t="s">
        <v>3275</v>
      </c>
      <c r="H610" s="267" t="s">
        <v>3277</v>
      </c>
      <c r="I610" s="267" t="s">
        <v>4616</v>
      </c>
      <c r="J610" s="267" t="s">
        <v>4617</v>
      </c>
      <c r="K610" s="268">
        <v>105.9</v>
      </c>
      <c r="L610" s="268">
        <v>152.87</v>
      </c>
      <c r="M610" s="269">
        <v>-46.97</v>
      </c>
      <c r="N610" s="268">
        <v>0</v>
      </c>
      <c r="O610" s="268">
        <v>0.48</v>
      </c>
      <c r="P610" s="269">
        <v>-0.48</v>
      </c>
      <c r="Q610" s="270">
        <v>0</v>
      </c>
      <c r="R610" s="270">
        <v>4.3199999999999932</v>
      </c>
      <c r="S610" s="270">
        <v>-4.3199999999999932</v>
      </c>
      <c r="T610" s="268">
        <v>105.9</v>
      </c>
      <c r="U610" s="268">
        <v>157.19</v>
      </c>
      <c r="V610" s="269">
        <v>-51.289999999999992</v>
      </c>
      <c r="W610" s="269" cm="1">
        <f t="array" ref="W610">IF(Z610=756,V610*INDEX('09.30.22 ERC'!$I$676:$I$679,MATCH($A$1,'09.30.22 ERC'!$D$676:$D$679,0),),V610)</f>
        <v>-51.289999999999992</v>
      </c>
      <c r="X610" s="271">
        <f t="shared" si="19"/>
        <v>142228</v>
      </c>
      <c r="Y610" s="106" t="s">
        <v>606</v>
      </c>
      <c r="Z610" s="106">
        <v>152</v>
      </c>
      <c r="AA610" s="273" t="b">
        <f t="shared" si="20"/>
        <v>1</v>
      </c>
    </row>
    <row r="611" spans="1:27">
      <c r="A611" s="267" t="s">
        <v>3271</v>
      </c>
      <c r="B611" s="267" t="s">
        <v>3300</v>
      </c>
      <c r="C611" s="267" t="s">
        <v>3301</v>
      </c>
      <c r="D611" s="267" t="s">
        <v>4613</v>
      </c>
      <c r="E611" s="267" t="s">
        <v>3275</v>
      </c>
      <c r="F611" s="267" t="s">
        <v>3276</v>
      </c>
      <c r="G611" s="267" t="s">
        <v>3275</v>
      </c>
      <c r="H611" s="267" t="s">
        <v>3277</v>
      </c>
      <c r="I611" s="267" t="s">
        <v>4609</v>
      </c>
      <c r="J611" s="267" t="s">
        <v>4618</v>
      </c>
      <c r="K611" s="268">
        <v>436567.08</v>
      </c>
      <c r="L611" s="268">
        <v>436567.08</v>
      </c>
      <c r="M611" s="269">
        <v>0</v>
      </c>
      <c r="N611" s="268">
        <v>0</v>
      </c>
      <c r="O611" s="268">
        <v>0</v>
      </c>
      <c r="P611" s="269">
        <v>0</v>
      </c>
      <c r="Q611" s="270">
        <v>0</v>
      </c>
      <c r="R611" s="270">
        <v>0</v>
      </c>
      <c r="S611" s="270">
        <v>0</v>
      </c>
      <c r="T611" s="268">
        <v>436567.08</v>
      </c>
      <c r="U611" s="268">
        <v>436567.08</v>
      </c>
      <c r="V611" s="269">
        <v>0</v>
      </c>
      <c r="W611" s="269" cm="1">
        <f t="array" ref="W611">IF(Z611=756,V611*INDEX('09.30.22 ERC'!$I$676:$I$679,MATCH($A$1,'09.30.22 ERC'!$D$676:$D$679,0),),V611)</f>
        <v>0</v>
      </c>
      <c r="X611" s="271">
        <f t="shared" si="19"/>
        <v>142228</v>
      </c>
      <c r="Y611" s="106" t="s">
        <v>606</v>
      </c>
      <c r="Z611" s="106">
        <v>150</v>
      </c>
      <c r="AA611" s="273" t="b">
        <f t="shared" si="20"/>
        <v>1</v>
      </c>
    </row>
    <row r="612" spans="1:27">
      <c r="A612" s="267" t="s">
        <v>3271</v>
      </c>
      <c r="B612" s="267" t="s">
        <v>3304</v>
      </c>
      <c r="C612" s="267" t="s">
        <v>3301</v>
      </c>
      <c r="D612" s="267" t="s">
        <v>4613</v>
      </c>
      <c r="E612" s="267" t="s">
        <v>3275</v>
      </c>
      <c r="F612" s="267" t="s">
        <v>3276</v>
      </c>
      <c r="G612" s="267" t="s">
        <v>3275</v>
      </c>
      <c r="H612" s="267" t="s">
        <v>3277</v>
      </c>
      <c r="I612" s="267" t="s">
        <v>4611</v>
      </c>
      <c r="J612" s="267" t="s">
        <v>4619</v>
      </c>
      <c r="K612" s="268">
        <v>96781.42</v>
      </c>
      <c r="L612" s="268">
        <v>96781.42</v>
      </c>
      <c r="M612" s="269">
        <v>0</v>
      </c>
      <c r="N612" s="268">
        <v>0</v>
      </c>
      <c r="O612" s="268">
        <v>0</v>
      </c>
      <c r="P612" s="269">
        <v>0</v>
      </c>
      <c r="Q612" s="270">
        <v>0</v>
      </c>
      <c r="R612" s="270">
        <v>0</v>
      </c>
      <c r="S612" s="270">
        <v>0</v>
      </c>
      <c r="T612" s="268">
        <v>96781.42</v>
      </c>
      <c r="U612" s="268">
        <v>96781.42</v>
      </c>
      <c r="V612" s="269">
        <v>0</v>
      </c>
      <c r="W612" s="269" cm="1">
        <f t="array" ref="W612">IF(Z612=756,V612*INDEX('09.30.22 ERC'!$I$676:$I$679,MATCH($A$1,'09.30.22 ERC'!$D$676:$D$679,0),),V612)</f>
        <v>0</v>
      </c>
      <c r="X612" s="271">
        <f t="shared" si="19"/>
        <v>142228</v>
      </c>
      <c r="Y612" s="106" t="s">
        <v>606</v>
      </c>
      <c r="Z612" s="106">
        <v>151</v>
      </c>
      <c r="AA612" s="273" t="b">
        <f t="shared" si="20"/>
        <v>1</v>
      </c>
    </row>
    <row r="613" spans="1:27">
      <c r="A613" s="267" t="s">
        <v>3271</v>
      </c>
      <c r="B613" s="267" t="s">
        <v>3272</v>
      </c>
      <c r="C613" s="267" t="s">
        <v>3273</v>
      </c>
      <c r="D613" s="267" t="s">
        <v>4620</v>
      </c>
      <c r="E613" s="267" t="s">
        <v>3275</v>
      </c>
      <c r="F613" s="267" t="s">
        <v>3276</v>
      </c>
      <c r="G613" s="267" t="s">
        <v>3275</v>
      </c>
      <c r="H613" s="267" t="s">
        <v>3277</v>
      </c>
      <c r="I613" s="267" t="s">
        <v>4605</v>
      </c>
      <c r="J613" s="267" t="s">
        <v>4621</v>
      </c>
      <c r="K613" s="268">
        <v>194163.20000000001</v>
      </c>
      <c r="L613" s="268">
        <v>136536.57999999999</v>
      </c>
      <c r="M613" s="269">
        <v>57626.620000000024</v>
      </c>
      <c r="N613" s="268">
        <v>0</v>
      </c>
      <c r="O613" s="268">
        <v>243.55</v>
      </c>
      <c r="P613" s="269">
        <v>-243.55</v>
      </c>
      <c r="Q613" s="270">
        <v>0</v>
      </c>
      <c r="R613" s="270">
        <v>2191.9500000000116</v>
      </c>
      <c r="S613" s="270">
        <v>-2191.9500000000116</v>
      </c>
      <c r="T613" s="268">
        <v>194163.20000000001</v>
      </c>
      <c r="U613" s="268">
        <v>138728.53</v>
      </c>
      <c r="V613" s="269">
        <v>55434.670000000013</v>
      </c>
      <c r="W613" s="269" cm="1">
        <f t="array" ref="W613">IF(Z613=756,V613*INDEX('09.30.22 ERC'!$I$676:$I$679,MATCH($A$1,'09.30.22 ERC'!$D$676:$D$679,0),),V613)</f>
        <v>55434.670000000013</v>
      </c>
      <c r="X613" s="271">
        <f t="shared" si="19"/>
        <v>142229</v>
      </c>
      <c r="Y613" s="106" t="s">
        <v>606</v>
      </c>
      <c r="Z613" s="106">
        <v>150</v>
      </c>
      <c r="AA613" s="273" t="b">
        <f t="shared" si="20"/>
        <v>1</v>
      </c>
    </row>
    <row r="614" spans="1:27">
      <c r="A614" s="267" t="s">
        <v>3271</v>
      </c>
      <c r="B614" s="267" t="s">
        <v>3300</v>
      </c>
      <c r="C614" s="267" t="s">
        <v>3301</v>
      </c>
      <c r="D614" s="267" t="s">
        <v>4620</v>
      </c>
      <c r="E614" s="267" t="s">
        <v>3275</v>
      </c>
      <c r="F614" s="267" t="s">
        <v>3276</v>
      </c>
      <c r="G614" s="267" t="s">
        <v>3275</v>
      </c>
      <c r="H614" s="267" t="s">
        <v>3277</v>
      </c>
      <c r="I614" s="267" t="s">
        <v>4609</v>
      </c>
      <c r="J614" s="267" t="s">
        <v>4622</v>
      </c>
      <c r="K614" s="268">
        <v>66394.41</v>
      </c>
      <c r="L614" s="268">
        <v>66394.41</v>
      </c>
      <c r="M614" s="269">
        <v>0</v>
      </c>
      <c r="N614" s="268">
        <v>0</v>
      </c>
      <c r="O614" s="268">
        <v>0</v>
      </c>
      <c r="P614" s="269">
        <v>0</v>
      </c>
      <c r="Q614" s="270">
        <v>0</v>
      </c>
      <c r="R614" s="270">
        <v>0</v>
      </c>
      <c r="S614" s="270">
        <v>0</v>
      </c>
      <c r="T614" s="268">
        <v>66394.41</v>
      </c>
      <c r="U614" s="268">
        <v>66394.41</v>
      </c>
      <c r="V614" s="269">
        <v>0</v>
      </c>
      <c r="W614" s="269" cm="1">
        <f t="array" ref="W614">IF(Z614=756,V614*INDEX('09.30.22 ERC'!$I$676:$I$679,MATCH($A$1,'09.30.22 ERC'!$D$676:$D$679,0),),V614)</f>
        <v>0</v>
      </c>
      <c r="X614" s="271">
        <f t="shared" si="19"/>
        <v>142229</v>
      </c>
      <c r="Y614" s="106" t="s">
        <v>606</v>
      </c>
      <c r="Z614" s="106">
        <v>150</v>
      </c>
      <c r="AA614" s="273" t="b">
        <f t="shared" si="20"/>
        <v>1</v>
      </c>
    </row>
    <row r="615" spans="1:27">
      <c r="A615" s="267" t="s">
        <v>3271</v>
      </c>
      <c r="B615" s="267" t="s">
        <v>3272</v>
      </c>
      <c r="C615" s="267" t="s">
        <v>3273</v>
      </c>
      <c r="D615" s="267" t="s">
        <v>4623</v>
      </c>
      <c r="E615" s="267" t="s">
        <v>3275</v>
      </c>
      <c r="F615" s="267" t="s">
        <v>3276</v>
      </c>
      <c r="G615" s="267" t="s">
        <v>3275</v>
      </c>
      <c r="H615" s="267" t="s">
        <v>3277</v>
      </c>
      <c r="I615" s="267" t="s">
        <v>4624</v>
      </c>
      <c r="J615" s="267" t="s">
        <v>4625</v>
      </c>
      <c r="K615" s="268">
        <v>431745.69</v>
      </c>
      <c r="L615" s="268">
        <v>443865.27</v>
      </c>
      <c r="M615" s="269">
        <v>-12119.580000000016</v>
      </c>
      <c r="N615" s="268">
        <v>0</v>
      </c>
      <c r="O615" s="268">
        <v>1343.7</v>
      </c>
      <c r="P615" s="269">
        <v>-1343.7</v>
      </c>
      <c r="Q615" s="270">
        <v>0</v>
      </c>
      <c r="R615" s="270">
        <v>12084.25</v>
      </c>
      <c r="S615" s="270">
        <v>-12084.25</v>
      </c>
      <c r="T615" s="268">
        <v>431745.69</v>
      </c>
      <c r="U615" s="268">
        <v>455949.52</v>
      </c>
      <c r="V615" s="269">
        <v>-24203.830000000016</v>
      </c>
      <c r="W615" s="269" cm="1">
        <f t="array" ref="W615">IF(Z615=756,V615*INDEX('09.30.22 ERC'!$I$676:$I$679,MATCH($A$1,'09.30.22 ERC'!$D$676:$D$679,0),),V615)</f>
        <v>-24203.830000000016</v>
      </c>
      <c r="X615" s="271">
        <f t="shared" si="19"/>
        <v>142230</v>
      </c>
      <c r="Y615" s="106" t="s">
        <v>606</v>
      </c>
      <c r="Z615" s="106">
        <v>150</v>
      </c>
      <c r="AA615" s="273" t="b">
        <f t="shared" si="20"/>
        <v>1</v>
      </c>
    </row>
    <row r="616" spans="1:27">
      <c r="A616" s="267" t="s">
        <v>3271</v>
      </c>
      <c r="B616" s="267" t="s">
        <v>3284</v>
      </c>
      <c r="C616" s="267" t="s">
        <v>3273</v>
      </c>
      <c r="D616" s="267" t="s">
        <v>4623</v>
      </c>
      <c r="E616" s="267" t="s">
        <v>3275</v>
      </c>
      <c r="F616" s="267" t="s">
        <v>3276</v>
      </c>
      <c r="G616" s="267" t="s">
        <v>3275</v>
      </c>
      <c r="H616" s="267" t="s">
        <v>3277</v>
      </c>
      <c r="I616" s="267" t="s">
        <v>4626</v>
      </c>
      <c r="J616" s="267" t="s">
        <v>4627</v>
      </c>
      <c r="K616" s="268">
        <v>22516.44</v>
      </c>
      <c r="L616" s="268">
        <v>38086.33</v>
      </c>
      <c r="M616" s="269">
        <v>-15569.890000000003</v>
      </c>
      <c r="N616" s="268">
        <v>0</v>
      </c>
      <c r="O616" s="268">
        <v>120.32</v>
      </c>
      <c r="P616" s="269">
        <v>-120.32</v>
      </c>
      <c r="Q616" s="270">
        <v>0</v>
      </c>
      <c r="R616" s="270">
        <v>1078.8499999999985</v>
      </c>
      <c r="S616" s="270">
        <v>-1078.8499999999985</v>
      </c>
      <c r="T616" s="268">
        <v>22516.44</v>
      </c>
      <c r="U616" s="268">
        <v>39165.18</v>
      </c>
      <c r="V616" s="269">
        <v>-16648.740000000002</v>
      </c>
      <c r="W616" s="269" cm="1">
        <f t="array" ref="W616">IF(Z616=756,V616*INDEX('09.30.22 ERC'!$I$676:$I$679,MATCH($A$1,'09.30.22 ERC'!$D$676:$D$679,0),),V616)</f>
        <v>-16648.740000000002</v>
      </c>
      <c r="X616" s="271">
        <f t="shared" si="19"/>
        <v>142230</v>
      </c>
      <c r="Y616" s="106" t="s">
        <v>606</v>
      </c>
      <c r="Z616" s="106">
        <v>151</v>
      </c>
      <c r="AA616" s="273" t="b">
        <f t="shared" si="20"/>
        <v>1</v>
      </c>
    </row>
    <row r="617" spans="1:27">
      <c r="A617" s="267" t="s">
        <v>3271</v>
      </c>
      <c r="B617" s="267" t="s">
        <v>3294</v>
      </c>
      <c r="C617" s="267" t="s">
        <v>3273</v>
      </c>
      <c r="D617" s="267" t="s">
        <v>4623</v>
      </c>
      <c r="E617" s="267" t="s">
        <v>3275</v>
      </c>
      <c r="F617" s="267" t="s">
        <v>3276</v>
      </c>
      <c r="G617" s="267" t="s">
        <v>3275</v>
      </c>
      <c r="H617" s="267" t="s">
        <v>3277</v>
      </c>
      <c r="I617" s="267" t="s">
        <v>4628</v>
      </c>
      <c r="J617" s="267" t="s">
        <v>4629</v>
      </c>
      <c r="K617" s="268">
        <v>9690.4500000000007</v>
      </c>
      <c r="L617" s="268">
        <v>15040.17</v>
      </c>
      <c r="M617" s="269">
        <v>-5349.7199999999993</v>
      </c>
      <c r="N617" s="268">
        <v>0</v>
      </c>
      <c r="O617" s="268">
        <v>33.869999999999997</v>
      </c>
      <c r="P617" s="269">
        <v>-33.869999999999997</v>
      </c>
      <c r="Q617" s="270">
        <v>0</v>
      </c>
      <c r="R617" s="270">
        <v>304.82999999999993</v>
      </c>
      <c r="S617" s="270">
        <v>-304.82999999999993</v>
      </c>
      <c r="T617" s="268">
        <v>9690.4500000000007</v>
      </c>
      <c r="U617" s="268">
        <v>15345</v>
      </c>
      <c r="V617" s="269">
        <v>-5654.5499999999993</v>
      </c>
      <c r="W617" s="269" cm="1">
        <f t="array" ref="W617">IF(Z617=756,V617*INDEX('09.30.22 ERC'!$I$676:$I$679,MATCH($A$1,'09.30.22 ERC'!$D$676:$D$679,0),),V617)</f>
        <v>-5654.5499999999993</v>
      </c>
      <c r="X617" s="271">
        <f t="shared" si="19"/>
        <v>142230</v>
      </c>
      <c r="Y617" s="106" t="s">
        <v>606</v>
      </c>
      <c r="Z617" s="106">
        <v>152</v>
      </c>
      <c r="AA617" s="273" t="b">
        <f t="shared" si="20"/>
        <v>1</v>
      </c>
    </row>
    <row r="618" spans="1:27">
      <c r="A618" s="267" t="s">
        <v>3271</v>
      </c>
      <c r="B618" s="267" t="s">
        <v>3300</v>
      </c>
      <c r="C618" s="267" t="s">
        <v>3301</v>
      </c>
      <c r="D618" s="267" t="s">
        <v>4623</v>
      </c>
      <c r="E618" s="267" t="s">
        <v>3275</v>
      </c>
      <c r="F618" s="267" t="s">
        <v>3276</v>
      </c>
      <c r="G618" s="267" t="s">
        <v>3275</v>
      </c>
      <c r="H618" s="267" t="s">
        <v>3277</v>
      </c>
      <c r="I618" s="267" t="s">
        <v>4630</v>
      </c>
      <c r="J618" s="267" t="s">
        <v>4631</v>
      </c>
      <c r="K618" s="268">
        <v>234002.15</v>
      </c>
      <c r="L618" s="268">
        <v>234002.15</v>
      </c>
      <c r="M618" s="269">
        <v>0</v>
      </c>
      <c r="N618" s="268">
        <v>0</v>
      </c>
      <c r="O618" s="268">
        <v>0</v>
      </c>
      <c r="P618" s="269">
        <v>0</v>
      </c>
      <c r="Q618" s="270">
        <v>0</v>
      </c>
      <c r="R618" s="270">
        <v>0</v>
      </c>
      <c r="S618" s="270">
        <v>0</v>
      </c>
      <c r="T618" s="268">
        <v>234002.15</v>
      </c>
      <c r="U618" s="268">
        <v>234002.15</v>
      </c>
      <c r="V618" s="269">
        <v>0</v>
      </c>
      <c r="W618" s="269" cm="1">
        <f t="array" ref="W618">IF(Z618=756,V618*INDEX('09.30.22 ERC'!$I$676:$I$679,MATCH($A$1,'09.30.22 ERC'!$D$676:$D$679,0),),V618)</f>
        <v>0</v>
      </c>
      <c r="X618" s="271">
        <f t="shared" si="19"/>
        <v>142230</v>
      </c>
      <c r="Y618" s="106" t="s">
        <v>606</v>
      </c>
      <c r="Z618" s="106">
        <v>150</v>
      </c>
      <c r="AA618" s="273" t="b">
        <f t="shared" si="20"/>
        <v>1</v>
      </c>
    </row>
    <row r="619" spans="1:27">
      <c r="A619" s="267" t="s">
        <v>3271</v>
      </c>
      <c r="B619" s="267" t="s">
        <v>3304</v>
      </c>
      <c r="C619" s="267" t="s">
        <v>3301</v>
      </c>
      <c r="D619" s="267" t="s">
        <v>4623</v>
      </c>
      <c r="E619" s="267" t="s">
        <v>3275</v>
      </c>
      <c r="F619" s="267" t="s">
        <v>3276</v>
      </c>
      <c r="G619" s="267" t="s">
        <v>3275</v>
      </c>
      <c r="H619" s="267" t="s">
        <v>3277</v>
      </c>
      <c r="I619" s="267" t="s">
        <v>4632</v>
      </c>
      <c r="J619" s="267" t="s">
        <v>4633</v>
      </c>
      <c r="K619" s="268">
        <v>22487.84</v>
      </c>
      <c r="L619" s="268">
        <v>22487.84</v>
      </c>
      <c r="M619" s="269">
        <v>0</v>
      </c>
      <c r="N619" s="268">
        <v>0</v>
      </c>
      <c r="O619" s="268">
        <v>0</v>
      </c>
      <c r="P619" s="269">
        <v>0</v>
      </c>
      <c r="Q619" s="270">
        <v>0</v>
      </c>
      <c r="R619" s="270">
        <v>0</v>
      </c>
      <c r="S619" s="270">
        <v>0</v>
      </c>
      <c r="T619" s="268">
        <v>22487.84</v>
      </c>
      <c r="U619" s="268">
        <v>22487.84</v>
      </c>
      <c r="V619" s="269">
        <v>0</v>
      </c>
      <c r="W619" s="269" cm="1">
        <f t="array" ref="W619">IF(Z619=756,V619*INDEX('09.30.22 ERC'!$I$676:$I$679,MATCH($A$1,'09.30.22 ERC'!$D$676:$D$679,0),),V619)</f>
        <v>0</v>
      </c>
      <c r="X619" s="271">
        <f t="shared" si="19"/>
        <v>142230</v>
      </c>
      <c r="Y619" s="106" t="s">
        <v>606</v>
      </c>
      <c r="Z619" s="106">
        <v>151</v>
      </c>
      <c r="AA619" s="273" t="b">
        <f t="shared" si="20"/>
        <v>1</v>
      </c>
    </row>
    <row r="620" spans="1:27">
      <c r="A620" s="267" t="s">
        <v>3271</v>
      </c>
      <c r="B620" s="267" t="s">
        <v>3272</v>
      </c>
      <c r="C620" s="267" t="s">
        <v>3273</v>
      </c>
      <c r="D620" s="267" t="s">
        <v>4634</v>
      </c>
      <c r="E620" s="267" t="s">
        <v>3275</v>
      </c>
      <c r="F620" s="267" t="s">
        <v>3276</v>
      </c>
      <c r="G620" s="267" t="s">
        <v>3275</v>
      </c>
      <c r="H620" s="267" t="s">
        <v>3277</v>
      </c>
      <c r="I620" s="267" t="s">
        <v>4635</v>
      </c>
      <c r="J620" s="267" t="s">
        <v>4636</v>
      </c>
      <c r="K620" s="268">
        <v>228555.73</v>
      </c>
      <c r="L620" s="268">
        <v>496288.73</v>
      </c>
      <c r="M620" s="269">
        <v>-267733</v>
      </c>
      <c r="N620" s="268">
        <v>0</v>
      </c>
      <c r="O620" s="268">
        <v>2446.87</v>
      </c>
      <c r="P620" s="269">
        <v>-2446.87</v>
      </c>
      <c r="Q620" s="270">
        <v>0</v>
      </c>
      <c r="R620" s="270">
        <v>22021.380000000005</v>
      </c>
      <c r="S620" s="270">
        <v>-22021.380000000005</v>
      </c>
      <c r="T620" s="268">
        <v>228555.73</v>
      </c>
      <c r="U620" s="268">
        <v>518310.11</v>
      </c>
      <c r="V620" s="269">
        <v>-289754.38</v>
      </c>
      <c r="W620" s="269" cm="1">
        <f t="array" ref="W620">IF(Z620=756,V620*INDEX('09.30.22 ERC'!$I$676:$I$679,MATCH($A$1,'09.30.22 ERC'!$D$676:$D$679,0),),V620)</f>
        <v>-289754.38</v>
      </c>
      <c r="X620" s="271">
        <f t="shared" si="19"/>
        <v>142231</v>
      </c>
      <c r="Y620" s="106" t="s">
        <v>606</v>
      </c>
      <c r="Z620" s="106">
        <v>150</v>
      </c>
      <c r="AA620" s="273" t="b">
        <f t="shared" si="20"/>
        <v>1</v>
      </c>
    </row>
    <row r="621" spans="1:27">
      <c r="A621" s="267" t="s">
        <v>3271</v>
      </c>
      <c r="B621" s="267" t="s">
        <v>3284</v>
      </c>
      <c r="C621" s="267" t="s">
        <v>3273</v>
      </c>
      <c r="D621" s="267" t="s">
        <v>4634</v>
      </c>
      <c r="E621" s="267" t="s">
        <v>3275</v>
      </c>
      <c r="F621" s="267" t="s">
        <v>3276</v>
      </c>
      <c r="G621" s="267" t="s">
        <v>3275</v>
      </c>
      <c r="H621" s="267" t="s">
        <v>3277</v>
      </c>
      <c r="I621" s="267" t="s">
        <v>4637</v>
      </c>
      <c r="J621" s="267" t="s">
        <v>4638</v>
      </c>
      <c r="K621" s="268">
        <v>21465.46</v>
      </c>
      <c r="L621" s="268">
        <v>41252.61</v>
      </c>
      <c r="M621" s="269">
        <v>-19787.150000000001</v>
      </c>
      <c r="N621" s="268">
        <v>0</v>
      </c>
      <c r="O621" s="268">
        <v>313.66000000000003</v>
      </c>
      <c r="P621" s="269">
        <v>-313.66000000000003</v>
      </c>
      <c r="Q621" s="270">
        <v>0</v>
      </c>
      <c r="R621" s="270">
        <v>2822.9400000000023</v>
      </c>
      <c r="S621" s="270">
        <v>-2822.9400000000023</v>
      </c>
      <c r="T621" s="268">
        <v>21465.46</v>
      </c>
      <c r="U621" s="268">
        <v>44075.55</v>
      </c>
      <c r="V621" s="269">
        <v>-22610.090000000004</v>
      </c>
      <c r="W621" s="269" cm="1">
        <f t="array" ref="W621">IF(Z621=756,V621*INDEX('09.30.22 ERC'!$I$676:$I$679,MATCH($A$1,'09.30.22 ERC'!$D$676:$D$679,0),),V621)</f>
        <v>-22610.090000000004</v>
      </c>
      <c r="X621" s="271">
        <f t="shared" si="19"/>
        <v>142231</v>
      </c>
      <c r="Y621" s="106" t="s">
        <v>606</v>
      </c>
      <c r="Z621" s="106">
        <v>151</v>
      </c>
      <c r="AA621" s="273" t="b">
        <f t="shared" si="20"/>
        <v>1</v>
      </c>
    </row>
    <row r="622" spans="1:27">
      <c r="A622" s="267" t="s">
        <v>3271</v>
      </c>
      <c r="B622" s="267" t="s">
        <v>3294</v>
      </c>
      <c r="C622" s="267" t="s">
        <v>3273</v>
      </c>
      <c r="D622" s="267" t="s">
        <v>4634</v>
      </c>
      <c r="E622" s="267" t="s">
        <v>3275</v>
      </c>
      <c r="F622" s="267" t="s">
        <v>3276</v>
      </c>
      <c r="G622" s="267" t="s">
        <v>3275</v>
      </c>
      <c r="H622" s="267" t="s">
        <v>3277</v>
      </c>
      <c r="I622" s="267" t="s">
        <v>4639</v>
      </c>
      <c r="J622" s="267" t="s">
        <v>4640</v>
      </c>
      <c r="K622" s="268">
        <v>1451.73</v>
      </c>
      <c r="L622" s="268">
        <v>2275.16</v>
      </c>
      <c r="M622" s="269">
        <v>-823.42999999999984</v>
      </c>
      <c r="N622" s="268">
        <v>0</v>
      </c>
      <c r="O622" s="268">
        <v>4.83</v>
      </c>
      <c r="P622" s="269">
        <v>-4.83</v>
      </c>
      <c r="Q622" s="270">
        <v>0</v>
      </c>
      <c r="R622" s="270">
        <v>43.470000000000255</v>
      </c>
      <c r="S622" s="270">
        <v>-43.470000000000255</v>
      </c>
      <c r="T622" s="268">
        <v>1451.73</v>
      </c>
      <c r="U622" s="268">
        <v>2318.63</v>
      </c>
      <c r="V622" s="269">
        <v>-866.90000000000009</v>
      </c>
      <c r="W622" s="269" cm="1">
        <f t="array" ref="W622">IF(Z622=756,V622*INDEX('09.30.22 ERC'!$I$676:$I$679,MATCH($A$1,'09.30.22 ERC'!$D$676:$D$679,0),),V622)</f>
        <v>-866.90000000000009</v>
      </c>
      <c r="X622" s="271">
        <f t="shared" si="19"/>
        <v>142231</v>
      </c>
      <c r="Y622" s="106" t="s">
        <v>606</v>
      </c>
      <c r="Z622" s="106">
        <v>152</v>
      </c>
      <c r="AA622" s="273" t="b">
        <f t="shared" si="20"/>
        <v>1</v>
      </c>
    </row>
    <row r="623" spans="1:27">
      <c r="A623" s="267" t="s">
        <v>3271</v>
      </c>
      <c r="B623" s="267" t="s">
        <v>3300</v>
      </c>
      <c r="C623" s="267" t="s">
        <v>3301</v>
      </c>
      <c r="D623" s="267" t="s">
        <v>4634</v>
      </c>
      <c r="E623" s="267" t="s">
        <v>3275</v>
      </c>
      <c r="F623" s="267" t="s">
        <v>3276</v>
      </c>
      <c r="G623" s="267" t="s">
        <v>3275</v>
      </c>
      <c r="H623" s="267" t="s">
        <v>3277</v>
      </c>
      <c r="I623" s="267" t="s">
        <v>4641</v>
      </c>
      <c r="J623" s="267" t="s">
        <v>4642</v>
      </c>
      <c r="K623" s="268">
        <v>316750.98</v>
      </c>
      <c r="L623" s="268">
        <v>316750.98</v>
      </c>
      <c r="M623" s="269">
        <v>0</v>
      </c>
      <c r="N623" s="268">
        <v>0</v>
      </c>
      <c r="O623" s="268">
        <v>0</v>
      </c>
      <c r="P623" s="269">
        <v>0</v>
      </c>
      <c r="Q623" s="270">
        <v>0</v>
      </c>
      <c r="R623" s="270">
        <v>0</v>
      </c>
      <c r="S623" s="270">
        <v>0</v>
      </c>
      <c r="T623" s="268">
        <v>316750.98</v>
      </c>
      <c r="U623" s="268">
        <v>316750.98</v>
      </c>
      <c r="V623" s="269">
        <v>0</v>
      </c>
      <c r="W623" s="269" cm="1">
        <f t="array" ref="W623">IF(Z623=756,V623*INDEX('09.30.22 ERC'!$I$676:$I$679,MATCH($A$1,'09.30.22 ERC'!$D$676:$D$679,0),),V623)</f>
        <v>0</v>
      </c>
      <c r="X623" s="271">
        <f t="shared" si="19"/>
        <v>142231</v>
      </c>
      <c r="Y623" s="106" t="s">
        <v>606</v>
      </c>
      <c r="Z623" s="106">
        <v>150</v>
      </c>
      <c r="AA623" s="273" t="b">
        <f t="shared" si="20"/>
        <v>1</v>
      </c>
    </row>
    <row r="624" spans="1:27">
      <c r="A624" s="267" t="s">
        <v>3271</v>
      </c>
      <c r="B624" s="267" t="s">
        <v>3304</v>
      </c>
      <c r="C624" s="267" t="s">
        <v>3301</v>
      </c>
      <c r="D624" s="267" t="s">
        <v>4634</v>
      </c>
      <c r="E624" s="267" t="s">
        <v>3275</v>
      </c>
      <c r="F624" s="267" t="s">
        <v>3276</v>
      </c>
      <c r="G624" s="267" t="s">
        <v>3275</v>
      </c>
      <c r="H624" s="267" t="s">
        <v>3277</v>
      </c>
      <c r="I624" s="267" t="s">
        <v>4643</v>
      </c>
      <c r="J624" s="267" t="s">
        <v>4644</v>
      </c>
      <c r="K624" s="268">
        <v>15127.59</v>
      </c>
      <c r="L624" s="268">
        <v>15127.59</v>
      </c>
      <c r="M624" s="269">
        <v>0</v>
      </c>
      <c r="N624" s="268">
        <v>0</v>
      </c>
      <c r="O624" s="268">
        <v>0</v>
      </c>
      <c r="P624" s="269">
        <v>0</v>
      </c>
      <c r="Q624" s="270">
        <v>0</v>
      </c>
      <c r="R624" s="270">
        <v>0</v>
      </c>
      <c r="S624" s="270">
        <v>0</v>
      </c>
      <c r="T624" s="268">
        <v>15127.59</v>
      </c>
      <c r="U624" s="268">
        <v>15127.59</v>
      </c>
      <c r="V624" s="269">
        <v>0</v>
      </c>
      <c r="W624" s="269" cm="1">
        <f t="array" ref="W624">IF(Z624=756,V624*INDEX('09.30.22 ERC'!$I$676:$I$679,MATCH($A$1,'09.30.22 ERC'!$D$676:$D$679,0),),V624)</f>
        <v>0</v>
      </c>
      <c r="X624" s="271">
        <f t="shared" si="19"/>
        <v>142231</v>
      </c>
      <c r="Y624" s="106" t="s">
        <v>606</v>
      </c>
      <c r="Z624" s="106">
        <v>151</v>
      </c>
      <c r="AA624" s="273" t="b">
        <f t="shared" si="20"/>
        <v>1</v>
      </c>
    </row>
    <row r="625" spans="1:27">
      <c r="A625" s="267" t="s">
        <v>3271</v>
      </c>
      <c r="B625" s="267" t="s">
        <v>3272</v>
      </c>
      <c r="C625" s="267" t="s">
        <v>3273</v>
      </c>
      <c r="D625" s="267" t="s">
        <v>4645</v>
      </c>
      <c r="E625" s="267" t="s">
        <v>3275</v>
      </c>
      <c r="F625" s="267" t="s">
        <v>3276</v>
      </c>
      <c r="G625" s="267" t="s">
        <v>3275</v>
      </c>
      <c r="H625" s="267" t="s">
        <v>3277</v>
      </c>
      <c r="I625" s="267" t="s">
        <v>4646</v>
      </c>
      <c r="J625" s="267" t="s">
        <v>4647</v>
      </c>
      <c r="K625" s="268">
        <v>589153.49</v>
      </c>
      <c r="L625" s="268">
        <v>1175383.96</v>
      </c>
      <c r="M625" s="269">
        <v>-586230.47</v>
      </c>
      <c r="N625" s="268">
        <v>1931.41</v>
      </c>
      <c r="O625" s="268">
        <v>4066.87</v>
      </c>
      <c r="P625" s="269">
        <v>-2135.46</v>
      </c>
      <c r="Q625" s="270">
        <v>4524</v>
      </c>
      <c r="R625" s="270">
        <v>52232.010000000009</v>
      </c>
      <c r="S625" s="270">
        <v>-47708.010000000009</v>
      </c>
      <c r="T625" s="268">
        <v>593677.49</v>
      </c>
      <c r="U625" s="268">
        <v>1227615.97</v>
      </c>
      <c r="V625" s="269">
        <v>-633938.48</v>
      </c>
      <c r="W625" s="269" cm="1">
        <f t="array" ref="W625">IF(Z625=756,V625*INDEX('09.30.22 ERC'!$I$676:$I$679,MATCH($A$1,'09.30.22 ERC'!$D$676:$D$679,0),),V625)</f>
        <v>-633938.48</v>
      </c>
      <c r="X625" s="271">
        <f t="shared" si="19"/>
        <v>142232</v>
      </c>
      <c r="Y625" s="106" t="s">
        <v>606</v>
      </c>
      <c r="Z625" s="106">
        <v>150</v>
      </c>
      <c r="AA625" s="273" t="b">
        <f t="shared" si="20"/>
        <v>1</v>
      </c>
    </row>
    <row r="626" spans="1:27">
      <c r="A626" s="267" t="s">
        <v>3271</v>
      </c>
      <c r="B626" s="267" t="s">
        <v>3284</v>
      </c>
      <c r="C626" s="267" t="s">
        <v>3273</v>
      </c>
      <c r="D626" s="267" t="s">
        <v>4645</v>
      </c>
      <c r="E626" s="267" t="s">
        <v>3275</v>
      </c>
      <c r="F626" s="267" t="s">
        <v>3276</v>
      </c>
      <c r="G626" s="267" t="s">
        <v>3275</v>
      </c>
      <c r="H626" s="267" t="s">
        <v>3277</v>
      </c>
      <c r="I626" s="267" t="s">
        <v>4648</v>
      </c>
      <c r="J626" s="267" t="s">
        <v>4649</v>
      </c>
      <c r="K626" s="268">
        <v>40963.61</v>
      </c>
      <c r="L626" s="268">
        <v>80778.05</v>
      </c>
      <c r="M626" s="269">
        <v>-39814.44</v>
      </c>
      <c r="N626" s="268">
        <v>0</v>
      </c>
      <c r="O626" s="268">
        <v>264.24</v>
      </c>
      <c r="P626" s="269">
        <v>-264.24</v>
      </c>
      <c r="Q626" s="270">
        <v>3222.0899999999965</v>
      </c>
      <c r="R626" s="270">
        <v>2354.0800000000017</v>
      </c>
      <c r="S626" s="270">
        <v>868.00999999999476</v>
      </c>
      <c r="T626" s="268">
        <v>44185.7</v>
      </c>
      <c r="U626" s="268">
        <v>83132.13</v>
      </c>
      <c r="V626" s="269">
        <v>-38946.430000000008</v>
      </c>
      <c r="W626" s="269" cm="1">
        <f t="array" ref="W626">IF(Z626=756,V626*INDEX('09.30.22 ERC'!$I$676:$I$679,MATCH($A$1,'09.30.22 ERC'!$D$676:$D$679,0),),V626)</f>
        <v>-38946.430000000008</v>
      </c>
      <c r="X626" s="271">
        <f t="shared" si="19"/>
        <v>142232</v>
      </c>
      <c r="Y626" s="106" t="s">
        <v>606</v>
      </c>
      <c r="Z626" s="106">
        <v>151</v>
      </c>
      <c r="AA626" s="273" t="b">
        <f t="shared" si="20"/>
        <v>1</v>
      </c>
    </row>
    <row r="627" spans="1:27">
      <c r="A627" s="267" t="s">
        <v>3271</v>
      </c>
      <c r="B627" s="267" t="s">
        <v>3294</v>
      </c>
      <c r="C627" s="267" t="s">
        <v>3273</v>
      </c>
      <c r="D627" s="267" t="s">
        <v>4645</v>
      </c>
      <c r="E627" s="267" t="s">
        <v>3275</v>
      </c>
      <c r="F627" s="267" t="s">
        <v>3276</v>
      </c>
      <c r="G627" s="267" t="s">
        <v>3275</v>
      </c>
      <c r="H627" s="267" t="s">
        <v>3277</v>
      </c>
      <c r="I627" s="267" t="s">
        <v>4650</v>
      </c>
      <c r="J627" s="267" t="s">
        <v>4651</v>
      </c>
      <c r="K627" s="268">
        <v>589371.68000000005</v>
      </c>
      <c r="L627" s="268">
        <v>834421.76000000001</v>
      </c>
      <c r="M627" s="269">
        <v>-245050.07999999996</v>
      </c>
      <c r="N627" s="268">
        <v>3290.79</v>
      </c>
      <c r="O627" s="268">
        <v>2725.07</v>
      </c>
      <c r="P627" s="269">
        <v>565.7199999999998</v>
      </c>
      <c r="Q627" s="270">
        <v>24384.059999999939</v>
      </c>
      <c r="R627" s="270">
        <v>36389.199999999953</v>
      </c>
      <c r="S627" s="270">
        <v>-12005.140000000014</v>
      </c>
      <c r="T627" s="268">
        <v>613755.74</v>
      </c>
      <c r="U627" s="268">
        <v>870810.96</v>
      </c>
      <c r="V627" s="269">
        <v>-257055.21999999997</v>
      </c>
      <c r="W627" s="269" cm="1">
        <f t="array" ref="W627">IF(Z627=756,V627*INDEX('09.30.22 ERC'!$I$676:$I$679,MATCH($A$1,'09.30.22 ERC'!$D$676:$D$679,0),),V627)</f>
        <v>-257055.21999999997</v>
      </c>
      <c r="X627" s="271">
        <f t="shared" si="19"/>
        <v>142232</v>
      </c>
      <c r="Y627" s="106" t="s">
        <v>606</v>
      </c>
      <c r="Z627" s="106">
        <v>152</v>
      </c>
      <c r="AA627" s="273" t="b">
        <f t="shared" si="20"/>
        <v>1</v>
      </c>
    </row>
    <row r="628" spans="1:27">
      <c r="A628" s="267" t="s">
        <v>3271</v>
      </c>
      <c r="B628" s="267" t="s">
        <v>3300</v>
      </c>
      <c r="C628" s="267" t="s">
        <v>3301</v>
      </c>
      <c r="D628" s="267" t="s">
        <v>4645</v>
      </c>
      <c r="E628" s="267" t="s">
        <v>3275</v>
      </c>
      <c r="F628" s="267" t="s">
        <v>3276</v>
      </c>
      <c r="G628" s="267" t="s">
        <v>3275</v>
      </c>
      <c r="H628" s="267" t="s">
        <v>3277</v>
      </c>
      <c r="I628" s="267" t="s">
        <v>4652</v>
      </c>
      <c r="J628" s="267" t="s">
        <v>4653</v>
      </c>
      <c r="K628" s="268">
        <v>1015843.24</v>
      </c>
      <c r="L628" s="268">
        <v>1015843.24</v>
      </c>
      <c r="M628" s="269">
        <v>0</v>
      </c>
      <c r="N628" s="268">
        <v>0</v>
      </c>
      <c r="O628" s="268">
        <v>0</v>
      </c>
      <c r="P628" s="269">
        <v>0</v>
      </c>
      <c r="Q628" s="270">
        <v>0</v>
      </c>
      <c r="R628" s="270">
        <v>0</v>
      </c>
      <c r="S628" s="270">
        <v>0</v>
      </c>
      <c r="T628" s="268">
        <v>1015843.24</v>
      </c>
      <c r="U628" s="268">
        <v>1015843.24</v>
      </c>
      <c r="V628" s="269">
        <v>0</v>
      </c>
      <c r="W628" s="269" cm="1">
        <f t="array" ref="W628">IF(Z628=756,V628*INDEX('09.30.22 ERC'!$I$676:$I$679,MATCH($A$1,'09.30.22 ERC'!$D$676:$D$679,0),),V628)</f>
        <v>0</v>
      </c>
      <c r="X628" s="271">
        <f t="shared" si="19"/>
        <v>142232</v>
      </c>
      <c r="Y628" s="106" t="s">
        <v>606</v>
      </c>
      <c r="Z628" s="106">
        <v>150</v>
      </c>
      <c r="AA628" s="273" t="b">
        <f t="shared" si="20"/>
        <v>1</v>
      </c>
    </row>
    <row r="629" spans="1:27">
      <c r="A629" s="267" t="s">
        <v>3271</v>
      </c>
      <c r="B629" s="267" t="s">
        <v>3304</v>
      </c>
      <c r="C629" s="267" t="s">
        <v>3301</v>
      </c>
      <c r="D629" s="267" t="s">
        <v>4645</v>
      </c>
      <c r="E629" s="267" t="s">
        <v>3275</v>
      </c>
      <c r="F629" s="267" t="s">
        <v>3276</v>
      </c>
      <c r="G629" s="267" t="s">
        <v>3275</v>
      </c>
      <c r="H629" s="267" t="s">
        <v>3277</v>
      </c>
      <c r="I629" s="267" t="s">
        <v>4654</v>
      </c>
      <c r="J629" s="267" t="s">
        <v>4655</v>
      </c>
      <c r="K629" s="268">
        <v>66438.210000000006</v>
      </c>
      <c r="L629" s="268">
        <v>66438.210000000006</v>
      </c>
      <c r="M629" s="269">
        <v>0</v>
      </c>
      <c r="N629" s="268">
        <v>0</v>
      </c>
      <c r="O629" s="268">
        <v>0</v>
      </c>
      <c r="P629" s="269">
        <v>0</v>
      </c>
      <c r="Q629" s="270">
        <v>0</v>
      </c>
      <c r="R629" s="270">
        <v>0</v>
      </c>
      <c r="S629" s="270">
        <v>0</v>
      </c>
      <c r="T629" s="268">
        <v>66438.210000000006</v>
      </c>
      <c r="U629" s="268">
        <v>66438.210000000006</v>
      </c>
      <c r="V629" s="269">
        <v>0</v>
      </c>
      <c r="W629" s="269" cm="1">
        <f t="array" ref="W629">IF(Z629=756,V629*INDEX('09.30.22 ERC'!$I$676:$I$679,MATCH($A$1,'09.30.22 ERC'!$D$676:$D$679,0),),V629)</f>
        <v>0</v>
      </c>
      <c r="X629" s="271">
        <f t="shared" si="19"/>
        <v>142232</v>
      </c>
      <c r="Y629" s="106" t="s">
        <v>606</v>
      </c>
      <c r="Z629" s="106">
        <v>151</v>
      </c>
      <c r="AA629" s="273" t="b">
        <f t="shared" si="20"/>
        <v>1</v>
      </c>
    </row>
    <row r="630" spans="1:27">
      <c r="A630" s="267" t="s">
        <v>3271</v>
      </c>
      <c r="B630" s="267" t="s">
        <v>3272</v>
      </c>
      <c r="C630" s="267" t="s">
        <v>3273</v>
      </c>
      <c r="D630" s="267" t="s">
        <v>4656</v>
      </c>
      <c r="E630" s="267" t="s">
        <v>3275</v>
      </c>
      <c r="F630" s="267" t="s">
        <v>3276</v>
      </c>
      <c r="G630" s="267" t="s">
        <v>3275</v>
      </c>
      <c r="H630" s="267" t="s">
        <v>3277</v>
      </c>
      <c r="I630" s="267" t="s">
        <v>4657</v>
      </c>
      <c r="J630" s="267" t="s">
        <v>4658</v>
      </c>
      <c r="K630" s="268">
        <v>637202.18000000005</v>
      </c>
      <c r="L630" s="268">
        <v>867707.67</v>
      </c>
      <c r="M630" s="269">
        <v>-230505.49</v>
      </c>
      <c r="N630" s="268">
        <v>5377.91</v>
      </c>
      <c r="O630" s="268">
        <v>3077.51</v>
      </c>
      <c r="P630" s="269">
        <v>2300.3999999999996</v>
      </c>
      <c r="Q630" s="270">
        <v>37596.479999999981</v>
      </c>
      <c r="R630" s="270">
        <v>34417.54999999993</v>
      </c>
      <c r="S630" s="270">
        <v>3178.9300000000512</v>
      </c>
      <c r="T630" s="268">
        <v>674798.66</v>
      </c>
      <c r="U630" s="268">
        <v>902125.22</v>
      </c>
      <c r="V630" s="269">
        <v>-227326.55999999994</v>
      </c>
      <c r="W630" s="269" cm="1">
        <f t="array" ref="W630">IF(Z630=756,V630*INDEX('09.30.22 ERC'!$I$676:$I$679,MATCH($A$1,'09.30.22 ERC'!$D$676:$D$679,0),),V630)</f>
        <v>-227326.55999999994</v>
      </c>
      <c r="X630" s="271">
        <f t="shared" si="19"/>
        <v>142233</v>
      </c>
      <c r="Y630" s="106" t="s">
        <v>606</v>
      </c>
      <c r="Z630" s="106">
        <v>150</v>
      </c>
      <c r="AA630" s="273" t="b">
        <f t="shared" si="20"/>
        <v>1</v>
      </c>
    </row>
    <row r="631" spans="1:27">
      <c r="A631" s="267" t="s">
        <v>3271</v>
      </c>
      <c r="B631" s="267" t="s">
        <v>3284</v>
      </c>
      <c r="C631" s="267" t="s">
        <v>3273</v>
      </c>
      <c r="D631" s="267" t="s">
        <v>4656</v>
      </c>
      <c r="E631" s="267" t="s">
        <v>3275</v>
      </c>
      <c r="F631" s="267" t="s">
        <v>3276</v>
      </c>
      <c r="G631" s="267" t="s">
        <v>3275</v>
      </c>
      <c r="H631" s="267" t="s">
        <v>3277</v>
      </c>
      <c r="I631" s="267" t="s">
        <v>4659</v>
      </c>
      <c r="J631" s="267" t="s">
        <v>4660</v>
      </c>
      <c r="K631" s="268">
        <v>102484.6</v>
      </c>
      <c r="L631" s="268">
        <v>87648.21</v>
      </c>
      <c r="M631" s="269">
        <v>14836.39</v>
      </c>
      <c r="N631" s="268">
        <v>0</v>
      </c>
      <c r="O631" s="268">
        <v>264.17</v>
      </c>
      <c r="P631" s="269">
        <v>-264.17</v>
      </c>
      <c r="Q631" s="270">
        <v>0</v>
      </c>
      <c r="R631" s="270">
        <v>2358.9799999999959</v>
      </c>
      <c r="S631" s="270">
        <v>-2358.9799999999959</v>
      </c>
      <c r="T631" s="268">
        <v>102484.6</v>
      </c>
      <c r="U631" s="268">
        <v>90007.19</v>
      </c>
      <c r="V631" s="269">
        <v>12477.410000000003</v>
      </c>
      <c r="W631" s="269" cm="1">
        <f t="array" ref="W631">IF(Z631=756,V631*INDEX('09.30.22 ERC'!$I$676:$I$679,MATCH($A$1,'09.30.22 ERC'!$D$676:$D$679,0),),V631)</f>
        <v>12477.410000000003</v>
      </c>
      <c r="X631" s="271">
        <f t="shared" si="19"/>
        <v>142233</v>
      </c>
      <c r="Y631" s="106" t="s">
        <v>606</v>
      </c>
      <c r="Z631" s="106">
        <v>151</v>
      </c>
      <c r="AA631" s="273" t="b">
        <f t="shared" si="20"/>
        <v>1</v>
      </c>
    </row>
    <row r="632" spans="1:27">
      <c r="A632" s="267" t="s">
        <v>3271</v>
      </c>
      <c r="B632" s="267" t="s">
        <v>3294</v>
      </c>
      <c r="C632" s="267" t="s">
        <v>3273</v>
      </c>
      <c r="D632" s="267" t="s">
        <v>4656</v>
      </c>
      <c r="E632" s="267" t="s">
        <v>3275</v>
      </c>
      <c r="F632" s="267" t="s">
        <v>3276</v>
      </c>
      <c r="G632" s="267" t="s">
        <v>3275</v>
      </c>
      <c r="H632" s="267" t="s">
        <v>3277</v>
      </c>
      <c r="I632" s="267" t="s">
        <v>4661</v>
      </c>
      <c r="J632" s="267" t="s">
        <v>4662</v>
      </c>
      <c r="K632" s="268">
        <v>231577.55</v>
      </c>
      <c r="L632" s="268">
        <v>356327.35</v>
      </c>
      <c r="M632" s="269">
        <v>-124749.79999999999</v>
      </c>
      <c r="N632" s="268">
        <v>1196.5</v>
      </c>
      <c r="O632" s="268">
        <v>870.85</v>
      </c>
      <c r="P632" s="269">
        <v>325.64999999999998</v>
      </c>
      <c r="Q632" s="270">
        <v>6643.4700000000012</v>
      </c>
      <c r="R632" s="270">
        <v>9138.2200000000303</v>
      </c>
      <c r="S632" s="270">
        <v>-2494.7500000000291</v>
      </c>
      <c r="T632" s="268">
        <v>238221.02</v>
      </c>
      <c r="U632" s="268">
        <v>365465.57</v>
      </c>
      <c r="V632" s="269">
        <v>-127244.55000000002</v>
      </c>
      <c r="W632" s="269" cm="1">
        <f t="array" ref="W632">IF(Z632=756,V632*INDEX('09.30.22 ERC'!$I$676:$I$679,MATCH($A$1,'09.30.22 ERC'!$D$676:$D$679,0),),V632)</f>
        <v>-127244.55000000002</v>
      </c>
      <c r="X632" s="271">
        <f t="shared" si="19"/>
        <v>142233</v>
      </c>
      <c r="Y632" s="106" t="s">
        <v>606</v>
      </c>
      <c r="Z632" s="106">
        <v>152</v>
      </c>
      <c r="AA632" s="273" t="b">
        <f t="shared" si="20"/>
        <v>1</v>
      </c>
    </row>
    <row r="633" spans="1:27">
      <c r="A633" s="267" t="s">
        <v>3271</v>
      </c>
      <c r="B633" s="267" t="s">
        <v>3300</v>
      </c>
      <c r="C633" s="267" t="s">
        <v>3301</v>
      </c>
      <c r="D633" s="267" t="s">
        <v>4656</v>
      </c>
      <c r="E633" s="267" t="s">
        <v>3275</v>
      </c>
      <c r="F633" s="267" t="s">
        <v>3276</v>
      </c>
      <c r="G633" s="267" t="s">
        <v>3275</v>
      </c>
      <c r="H633" s="267" t="s">
        <v>3277</v>
      </c>
      <c r="I633" s="267" t="s">
        <v>4663</v>
      </c>
      <c r="J633" s="267" t="s">
        <v>4664</v>
      </c>
      <c r="K633" s="268">
        <v>292220.33</v>
      </c>
      <c r="L633" s="268">
        <v>292220.33</v>
      </c>
      <c r="M633" s="269">
        <v>0</v>
      </c>
      <c r="N633" s="268">
        <v>0</v>
      </c>
      <c r="O633" s="268">
        <v>0</v>
      </c>
      <c r="P633" s="269">
        <v>0</v>
      </c>
      <c r="Q633" s="270">
        <v>0</v>
      </c>
      <c r="R633" s="270">
        <v>0</v>
      </c>
      <c r="S633" s="270">
        <v>0</v>
      </c>
      <c r="T633" s="268">
        <v>292220.33</v>
      </c>
      <c r="U633" s="268">
        <v>292220.33</v>
      </c>
      <c r="V633" s="269">
        <v>0</v>
      </c>
      <c r="W633" s="269" cm="1">
        <f t="array" ref="W633">IF(Z633=756,V633*INDEX('09.30.22 ERC'!$I$676:$I$679,MATCH($A$1,'09.30.22 ERC'!$D$676:$D$679,0),),V633)</f>
        <v>0</v>
      </c>
      <c r="X633" s="271">
        <f t="shared" si="19"/>
        <v>142233</v>
      </c>
      <c r="Y633" s="106" t="s">
        <v>606</v>
      </c>
      <c r="Z633" s="106">
        <v>150</v>
      </c>
      <c r="AA633" s="273" t="b">
        <f t="shared" si="20"/>
        <v>1</v>
      </c>
    </row>
    <row r="634" spans="1:27">
      <c r="A634" s="267" t="s">
        <v>3271</v>
      </c>
      <c r="B634" s="267" t="s">
        <v>3304</v>
      </c>
      <c r="C634" s="267" t="s">
        <v>3301</v>
      </c>
      <c r="D634" s="267" t="s">
        <v>4656</v>
      </c>
      <c r="E634" s="267" t="s">
        <v>3275</v>
      </c>
      <c r="F634" s="267" t="s">
        <v>3276</v>
      </c>
      <c r="G634" s="267" t="s">
        <v>3275</v>
      </c>
      <c r="H634" s="267" t="s">
        <v>3277</v>
      </c>
      <c r="I634" s="267" t="s">
        <v>4665</v>
      </c>
      <c r="J634" s="267" t="s">
        <v>4666</v>
      </c>
      <c r="K634" s="268">
        <v>69565.48</v>
      </c>
      <c r="L634" s="268">
        <v>69565.48</v>
      </c>
      <c r="M634" s="269">
        <v>0</v>
      </c>
      <c r="N634" s="268">
        <v>0</v>
      </c>
      <c r="O634" s="268">
        <v>0</v>
      </c>
      <c r="P634" s="269">
        <v>0</v>
      </c>
      <c r="Q634" s="270">
        <v>0</v>
      </c>
      <c r="R634" s="270">
        <v>0</v>
      </c>
      <c r="S634" s="270">
        <v>0</v>
      </c>
      <c r="T634" s="268">
        <v>69565.48</v>
      </c>
      <c r="U634" s="268">
        <v>69565.48</v>
      </c>
      <c r="V634" s="269">
        <v>0</v>
      </c>
      <c r="W634" s="269" cm="1">
        <f t="array" ref="W634">IF(Z634=756,V634*INDEX('09.30.22 ERC'!$I$676:$I$679,MATCH($A$1,'09.30.22 ERC'!$D$676:$D$679,0),),V634)</f>
        <v>0</v>
      </c>
      <c r="X634" s="271">
        <f t="shared" si="19"/>
        <v>142233</v>
      </c>
      <c r="Y634" s="106" t="s">
        <v>606</v>
      </c>
      <c r="Z634" s="106">
        <v>151</v>
      </c>
      <c r="AA634" s="273" t="b">
        <f t="shared" si="20"/>
        <v>1</v>
      </c>
    </row>
    <row r="635" spans="1:27">
      <c r="A635" s="267" t="s">
        <v>3271</v>
      </c>
      <c r="B635" s="267" t="s">
        <v>3388</v>
      </c>
      <c r="C635" s="267" t="s">
        <v>3389</v>
      </c>
      <c r="D635" s="267" t="s">
        <v>4667</v>
      </c>
      <c r="E635" s="267" t="s">
        <v>3275</v>
      </c>
      <c r="F635" s="267" t="s">
        <v>3276</v>
      </c>
      <c r="G635" s="267" t="s">
        <v>3275</v>
      </c>
      <c r="H635" s="267" t="s">
        <v>3277</v>
      </c>
      <c r="I635" s="267" t="s">
        <v>4668</v>
      </c>
      <c r="J635" s="267" t="s">
        <v>4669</v>
      </c>
      <c r="K635" s="268">
        <v>0</v>
      </c>
      <c r="L635" s="268">
        <v>0</v>
      </c>
      <c r="M635" s="269">
        <v>0</v>
      </c>
      <c r="N635" s="268">
        <v>116272.52</v>
      </c>
      <c r="O635" s="268">
        <v>112119.93</v>
      </c>
      <c r="P635" s="269">
        <v>4152.5900000000111</v>
      </c>
      <c r="Q635" s="270">
        <v>340512.38</v>
      </c>
      <c r="R635" s="270">
        <v>298986.48</v>
      </c>
      <c r="S635" s="270">
        <v>41525.900000000023</v>
      </c>
      <c r="T635" s="268">
        <v>340512.38</v>
      </c>
      <c r="U635" s="268">
        <v>298986.48</v>
      </c>
      <c r="V635" s="269">
        <v>41525.900000000023</v>
      </c>
      <c r="W635" s="269" cm="1">
        <f t="array" ref="W635">IF(Z635=756,V635*INDEX('09.30.22 ERC'!$I$676:$I$679,MATCH($A$1,'09.30.22 ERC'!$D$676:$D$679,0),),V635)</f>
        <v>41525.900000000023</v>
      </c>
      <c r="X635" s="271">
        <f t="shared" si="19"/>
        <v>142234</v>
      </c>
      <c r="Y635" s="106" t="s">
        <v>606</v>
      </c>
      <c r="Z635" s="106">
        <v>756</v>
      </c>
      <c r="AA635" s="273" t="b">
        <f t="shared" si="20"/>
        <v>1</v>
      </c>
    </row>
    <row r="636" spans="1:27">
      <c r="A636" s="267" t="s">
        <v>3271</v>
      </c>
      <c r="B636" s="267" t="s">
        <v>3388</v>
      </c>
      <c r="C636" s="267" t="s">
        <v>3392</v>
      </c>
      <c r="D636" s="267" t="s">
        <v>4667</v>
      </c>
      <c r="E636" s="267" t="s">
        <v>3275</v>
      </c>
      <c r="F636" s="267" t="s">
        <v>3276</v>
      </c>
      <c r="G636" s="267" t="s">
        <v>3275</v>
      </c>
      <c r="H636" s="267" t="s">
        <v>3277</v>
      </c>
      <c r="I636" s="267" t="s">
        <v>4670</v>
      </c>
      <c r="J636" s="267" t="s">
        <v>4671</v>
      </c>
      <c r="K636" s="268">
        <v>0</v>
      </c>
      <c r="L636" s="268">
        <v>0</v>
      </c>
      <c r="M636" s="269">
        <v>0</v>
      </c>
      <c r="N636" s="268">
        <v>0</v>
      </c>
      <c r="O636" s="268">
        <v>4152.59</v>
      </c>
      <c r="P636" s="269">
        <v>-4152.59</v>
      </c>
      <c r="Q636" s="270">
        <v>0</v>
      </c>
      <c r="R636" s="270">
        <v>41525.9</v>
      </c>
      <c r="S636" s="270">
        <v>-41525.9</v>
      </c>
      <c r="T636" s="268">
        <v>0</v>
      </c>
      <c r="U636" s="268">
        <v>41525.9</v>
      </c>
      <c r="V636" s="269">
        <v>-41525.9</v>
      </c>
      <c r="W636" s="269" cm="1">
        <f t="array" ref="W636">IF(Z636=756,V636*INDEX('09.30.22 ERC'!$I$676:$I$679,MATCH($A$1,'09.30.22 ERC'!$D$676:$D$679,0),),V636)</f>
        <v>-41525.9</v>
      </c>
      <c r="X636" s="271">
        <f t="shared" si="19"/>
        <v>142234</v>
      </c>
      <c r="Y636" s="106" t="s">
        <v>606</v>
      </c>
      <c r="Z636" s="106">
        <v>756</v>
      </c>
      <c r="AA636" s="273" t="b">
        <f t="shared" si="20"/>
        <v>1</v>
      </c>
    </row>
    <row r="637" spans="1:27">
      <c r="A637" s="267" t="s">
        <v>3271</v>
      </c>
      <c r="B637" s="267" t="s">
        <v>3272</v>
      </c>
      <c r="C637" s="267" t="s">
        <v>3273</v>
      </c>
      <c r="D637" s="267" t="s">
        <v>4667</v>
      </c>
      <c r="E637" s="267" t="s">
        <v>3275</v>
      </c>
      <c r="F637" s="267" t="s">
        <v>3276</v>
      </c>
      <c r="G637" s="267" t="s">
        <v>3275</v>
      </c>
      <c r="H637" s="267" t="s">
        <v>3277</v>
      </c>
      <c r="I637" s="267" t="s">
        <v>4672</v>
      </c>
      <c r="J637" s="267" t="s">
        <v>4673</v>
      </c>
      <c r="K637" s="268">
        <v>120887.49</v>
      </c>
      <c r="L637" s="268">
        <v>266278.90000000002</v>
      </c>
      <c r="M637" s="269">
        <v>-145391.41000000003</v>
      </c>
      <c r="N637" s="268">
        <v>0</v>
      </c>
      <c r="O637" s="268">
        <v>1359.6</v>
      </c>
      <c r="P637" s="269">
        <v>-1359.6</v>
      </c>
      <c r="Q637" s="270">
        <v>0</v>
      </c>
      <c r="R637" s="270">
        <v>12197.449999999953</v>
      </c>
      <c r="S637" s="270">
        <v>-12197.449999999953</v>
      </c>
      <c r="T637" s="268">
        <v>120887.49</v>
      </c>
      <c r="U637" s="268">
        <v>278476.34999999998</v>
      </c>
      <c r="V637" s="269">
        <v>-157588.85999999999</v>
      </c>
      <c r="W637" s="269" cm="1">
        <f t="array" ref="W637">IF(Z637=756,V637*INDEX('09.30.22 ERC'!$I$676:$I$679,MATCH($A$1,'09.30.22 ERC'!$D$676:$D$679,0),),V637)</f>
        <v>-157588.85999999999</v>
      </c>
      <c r="X637" s="271">
        <f t="shared" si="19"/>
        <v>142234</v>
      </c>
      <c r="Y637" s="106" t="s">
        <v>606</v>
      </c>
      <c r="Z637" s="106">
        <v>150</v>
      </c>
      <c r="AA637" s="273" t="b">
        <f t="shared" si="20"/>
        <v>1</v>
      </c>
    </row>
    <row r="638" spans="1:27">
      <c r="A638" s="267" t="s">
        <v>3271</v>
      </c>
      <c r="B638" s="267" t="s">
        <v>3272</v>
      </c>
      <c r="C638" s="267" t="s">
        <v>3402</v>
      </c>
      <c r="D638" s="267" t="s">
        <v>4667</v>
      </c>
      <c r="E638" s="267" t="s">
        <v>3275</v>
      </c>
      <c r="F638" s="267" t="s">
        <v>3276</v>
      </c>
      <c r="G638" s="267" t="s">
        <v>3275</v>
      </c>
      <c r="H638" s="267" t="s">
        <v>3277</v>
      </c>
      <c r="I638" s="267" t="s">
        <v>4674</v>
      </c>
      <c r="J638" s="267" t="s">
        <v>4675</v>
      </c>
      <c r="K638" s="268">
        <v>0</v>
      </c>
      <c r="L638" s="268">
        <v>0</v>
      </c>
      <c r="M638" s="269">
        <v>0</v>
      </c>
      <c r="N638" s="268">
        <v>40624.11</v>
      </c>
      <c r="O638" s="268">
        <v>42134.09</v>
      </c>
      <c r="P638" s="269">
        <v>-1509.9799999999959</v>
      </c>
      <c r="Q638" s="270">
        <v>108736.97</v>
      </c>
      <c r="R638" s="270">
        <v>123784.86</v>
      </c>
      <c r="S638" s="270">
        <v>-15047.89</v>
      </c>
      <c r="T638" s="268">
        <v>108736.97</v>
      </c>
      <c r="U638" s="268">
        <v>123784.86</v>
      </c>
      <c r="V638" s="269">
        <v>-15047.89</v>
      </c>
      <c r="W638" s="269" cm="1">
        <f t="array" ref="W638">IF(Z638=756,V638*INDEX('09.30.22 ERC'!$I$676:$I$679,MATCH($A$1,'09.30.22 ERC'!$D$676:$D$679,0),),V638)</f>
        <v>-15047.89</v>
      </c>
      <c r="X638" s="271">
        <f t="shared" si="19"/>
        <v>142234</v>
      </c>
      <c r="Y638" s="106" t="s">
        <v>606</v>
      </c>
      <c r="Z638" s="106">
        <v>150</v>
      </c>
      <c r="AA638" s="273" t="b">
        <f t="shared" si="20"/>
        <v>1</v>
      </c>
    </row>
    <row r="639" spans="1:27">
      <c r="A639" s="267" t="s">
        <v>3271</v>
      </c>
      <c r="B639" s="267" t="s">
        <v>3280</v>
      </c>
      <c r="C639" s="267" t="s">
        <v>3430</v>
      </c>
      <c r="D639" s="267" t="s">
        <v>4667</v>
      </c>
      <c r="E639" s="267" t="s">
        <v>3275</v>
      </c>
      <c r="F639" s="267" t="s">
        <v>3276</v>
      </c>
      <c r="G639" s="267" t="s">
        <v>3275</v>
      </c>
      <c r="H639" s="267" t="s">
        <v>3277</v>
      </c>
      <c r="I639" s="267" t="s">
        <v>4676</v>
      </c>
      <c r="J639" s="267" t="s">
        <v>4677</v>
      </c>
      <c r="K639" s="268">
        <v>0</v>
      </c>
      <c r="L639" s="268">
        <v>0</v>
      </c>
      <c r="M639" s="269">
        <v>0</v>
      </c>
      <c r="N639" s="268">
        <v>40176.81</v>
      </c>
      <c r="O639" s="268">
        <v>41674.550000000003</v>
      </c>
      <c r="P639" s="269">
        <v>-1497.7400000000052</v>
      </c>
      <c r="Q639" s="270">
        <v>107523.15</v>
      </c>
      <c r="R639" s="270">
        <v>122406.92</v>
      </c>
      <c r="S639" s="270">
        <v>-14883.770000000004</v>
      </c>
      <c r="T639" s="268">
        <v>107523.15</v>
      </c>
      <c r="U639" s="268">
        <v>122406.92</v>
      </c>
      <c r="V639" s="269">
        <v>-14883.770000000004</v>
      </c>
      <c r="W639" s="269" cm="1">
        <f t="array" ref="W639">IF(Z639=756,V639*INDEX('09.30.22 ERC'!$I$676:$I$679,MATCH($A$1,'09.30.22 ERC'!$D$676:$D$679,0),),V639)</f>
        <v>-14883.770000000004</v>
      </c>
      <c r="X639" s="271">
        <f t="shared" si="19"/>
        <v>142234</v>
      </c>
      <c r="Y639" s="106" t="s">
        <v>606</v>
      </c>
      <c r="Z639" s="106">
        <v>150</v>
      </c>
      <c r="AA639" s="273" t="b">
        <f t="shared" si="20"/>
        <v>1</v>
      </c>
    </row>
    <row r="640" spans="1:27">
      <c r="A640" s="267" t="s">
        <v>3271</v>
      </c>
      <c r="B640" s="267" t="s">
        <v>3284</v>
      </c>
      <c r="C640" s="267" t="s">
        <v>3273</v>
      </c>
      <c r="D640" s="267" t="s">
        <v>4667</v>
      </c>
      <c r="E640" s="267" t="s">
        <v>3275</v>
      </c>
      <c r="F640" s="267" t="s">
        <v>3276</v>
      </c>
      <c r="G640" s="267" t="s">
        <v>3275</v>
      </c>
      <c r="H640" s="267" t="s">
        <v>3277</v>
      </c>
      <c r="I640" s="267" t="s">
        <v>4678</v>
      </c>
      <c r="J640" s="267" t="s">
        <v>4679</v>
      </c>
      <c r="K640" s="268">
        <v>8358.11</v>
      </c>
      <c r="L640" s="268">
        <v>16683.2</v>
      </c>
      <c r="M640" s="269">
        <v>-8325.09</v>
      </c>
      <c r="N640" s="268">
        <v>0</v>
      </c>
      <c r="O640" s="268">
        <v>70.47</v>
      </c>
      <c r="P640" s="269">
        <v>-70.47</v>
      </c>
      <c r="Q640" s="270">
        <v>0</v>
      </c>
      <c r="R640" s="270">
        <v>618.27000000000044</v>
      </c>
      <c r="S640" s="270">
        <v>-618.27000000000044</v>
      </c>
      <c r="T640" s="268">
        <v>8358.11</v>
      </c>
      <c r="U640" s="268">
        <v>17301.47</v>
      </c>
      <c r="V640" s="269">
        <v>-8943.36</v>
      </c>
      <c r="W640" s="269" cm="1">
        <f t="array" ref="W640">IF(Z640=756,V640*INDEX('09.30.22 ERC'!$I$676:$I$679,MATCH($A$1,'09.30.22 ERC'!$D$676:$D$679,0),),V640)</f>
        <v>-8943.36</v>
      </c>
      <c r="X640" s="271">
        <f t="shared" si="19"/>
        <v>142234</v>
      </c>
      <c r="Y640" s="106" t="s">
        <v>606</v>
      </c>
      <c r="Z640" s="106">
        <v>151</v>
      </c>
      <c r="AA640" s="273" t="b">
        <f t="shared" si="20"/>
        <v>1</v>
      </c>
    </row>
    <row r="641" spans="1:27">
      <c r="A641" s="267" t="s">
        <v>3271</v>
      </c>
      <c r="B641" s="267" t="s">
        <v>3284</v>
      </c>
      <c r="C641" s="267" t="s">
        <v>3402</v>
      </c>
      <c r="D641" s="267" t="s">
        <v>4667</v>
      </c>
      <c r="E641" s="267" t="s">
        <v>3275</v>
      </c>
      <c r="F641" s="267" t="s">
        <v>3276</v>
      </c>
      <c r="G641" s="267" t="s">
        <v>3275</v>
      </c>
      <c r="H641" s="267" t="s">
        <v>3277</v>
      </c>
      <c r="I641" s="267" t="s">
        <v>4680</v>
      </c>
      <c r="J641" s="267" t="s">
        <v>4681</v>
      </c>
      <c r="K641" s="268">
        <v>0</v>
      </c>
      <c r="L641" s="268">
        <v>0</v>
      </c>
      <c r="M641" s="269">
        <v>0</v>
      </c>
      <c r="N641" s="268">
        <v>3459.82</v>
      </c>
      <c r="O641" s="268">
        <v>3580.55</v>
      </c>
      <c r="P641" s="269">
        <v>-120.73000000000002</v>
      </c>
      <c r="Q641" s="270">
        <v>9081.6200000000008</v>
      </c>
      <c r="R641" s="270">
        <v>10360.39</v>
      </c>
      <c r="S641" s="270">
        <v>-1278.7699999999986</v>
      </c>
      <c r="T641" s="268">
        <v>9081.6200000000008</v>
      </c>
      <c r="U641" s="268">
        <v>10360.39</v>
      </c>
      <c r="V641" s="269">
        <v>-1278.7699999999986</v>
      </c>
      <c r="W641" s="269" cm="1">
        <f t="array" ref="W641">IF(Z641=756,V641*INDEX('09.30.22 ERC'!$I$676:$I$679,MATCH($A$1,'09.30.22 ERC'!$D$676:$D$679,0),),V641)</f>
        <v>-1278.7699999999986</v>
      </c>
      <c r="X641" s="271">
        <f t="shared" si="19"/>
        <v>142234</v>
      </c>
      <c r="Y641" s="106" t="s">
        <v>606</v>
      </c>
      <c r="Z641" s="106">
        <v>151</v>
      </c>
      <c r="AA641" s="273" t="b">
        <f t="shared" si="20"/>
        <v>1</v>
      </c>
    </row>
    <row r="642" spans="1:27">
      <c r="A642" s="267" t="s">
        <v>3271</v>
      </c>
      <c r="B642" s="267" t="s">
        <v>3287</v>
      </c>
      <c r="C642" s="267" t="s">
        <v>3430</v>
      </c>
      <c r="D642" s="267" t="s">
        <v>4667</v>
      </c>
      <c r="E642" s="267" t="s">
        <v>3275</v>
      </c>
      <c r="F642" s="267" t="s">
        <v>3276</v>
      </c>
      <c r="G642" s="267" t="s">
        <v>3275</v>
      </c>
      <c r="H642" s="267" t="s">
        <v>3277</v>
      </c>
      <c r="I642" s="267" t="s">
        <v>4682</v>
      </c>
      <c r="J642" s="267" t="s">
        <v>4683</v>
      </c>
      <c r="K642" s="268">
        <v>0</v>
      </c>
      <c r="L642" s="268">
        <v>0</v>
      </c>
      <c r="M642" s="269">
        <v>0</v>
      </c>
      <c r="N642" s="268">
        <v>4431.2299999999996</v>
      </c>
      <c r="O642" s="268">
        <v>4591.5600000000004</v>
      </c>
      <c r="P642" s="269">
        <v>-160.33000000000084</v>
      </c>
      <c r="Q642" s="270">
        <v>10968.04</v>
      </c>
      <c r="R642" s="270">
        <v>12607.88</v>
      </c>
      <c r="S642" s="270">
        <v>-1639.8399999999983</v>
      </c>
      <c r="T642" s="268">
        <v>10968.04</v>
      </c>
      <c r="U642" s="268">
        <v>12607.88</v>
      </c>
      <c r="V642" s="269">
        <v>-1639.8399999999983</v>
      </c>
      <c r="W642" s="269" cm="1">
        <f t="array" ref="W642">IF(Z642=756,V642*INDEX('09.30.22 ERC'!$I$676:$I$679,MATCH($A$1,'09.30.22 ERC'!$D$676:$D$679,0),),V642)</f>
        <v>-1639.8399999999983</v>
      </c>
      <c r="X642" s="271">
        <f t="shared" si="19"/>
        <v>142234</v>
      </c>
      <c r="Y642" s="106" t="s">
        <v>606</v>
      </c>
      <c r="Z642" s="106">
        <v>151</v>
      </c>
      <c r="AA642" s="273" t="b">
        <f t="shared" si="20"/>
        <v>1</v>
      </c>
    </row>
    <row r="643" spans="1:27">
      <c r="A643" s="267" t="s">
        <v>3271</v>
      </c>
      <c r="B643" s="267" t="s">
        <v>3294</v>
      </c>
      <c r="C643" s="267" t="s">
        <v>3273</v>
      </c>
      <c r="D643" s="267" t="s">
        <v>4667</v>
      </c>
      <c r="E643" s="267" t="s">
        <v>3275</v>
      </c>
      <c r="F643" s="267" t="s">
        <v>3276</v>
      </c>
      <c r="G643" s="267" t="s">
        <v>3275</v>
      </c>
      <c r="H643" s="267" t="s">
        <v>3277</v>
      </c>
      <c r="I643" s="267" t="s">
        <v>4684</v>
      </c>
      <c r="J643" s="267" t="s">
        <v>4685</v>
      </c>
      <c r="K643" s="268">
        <v>78174.89</v>
      </c>
      <c r="L643" s="268">
        <v>164485.89000000001</v>
      </c>
      <c r="M643" s="269">
        <v>-86311.000000000015</v>
      </c>
      <c r="N643" s="268">
        <v>0</v>
      </c>
      <c r="O643" s="268">
        <v>840.8</v>
      </c>
      <c r="P643" s="269">
        <v>-840.8</v>
      </c>
      <c r="Q643" s="270">
        <v>0</v>
      </c>
      <c r="R643" s="270">
        <v>7567.1999999999825</v>
      </c>
      <c r="S643" s="270">
        <v>-7567.1999999999825</v>
      </c>
      <c r="T643" s="268">
        <v>78174.89</v>
      </c>
      <c r="U643" s="268">
        <v>172053.09</v>
      </c>
      <c r="V643" s="269">
        <v>-93878.2</v>
      </c>
      <c r="W643" s="269" cm="1">
        <f t="array" ref="W643">IF(Z643=756,V643*INDEX('09.30.22 ERC'!$I$676:$I$679,MATCH($A$1,'09.30.22 ERC'!$D$676:$D$679,0),),V643)</f>
        <v>-93878.2</v>
      </c>
      <c r="X643" s="271">
        <f t="shared" si="19"/>
        <v>142234</v>
      </c>
      <c r="Y643" s="106" t="s">
        <v>606</v>
      </c>
      <c r="Z643" s="106">
        <v>152</v>
      </c>
      <c r="AA643" s="273" t="b">
        <f t="shared" si="20"/>
        <v>1</v>
      </c>
    </row>
    <row r="644" spans="1:27">
      <c r="A644" s="267" t="s">
        <v>3271</v>
      </c>
      <c r="B644" s="267" t="s">
        <v>3294</v>
      </c>
      <c r="C644" s="267" t="s">
        <v>3402</v>
      </c>
      <c r="D644" s="267" t="s">
        <v>4667</v>
      </c>
      <c r="E644" s="267" t="s">
        <v>3275</v>
      </c>
      <c r="F644" s="267" t="s">
        <v>3276</v>
      </c>
      <c r="G644" s="267" t="s">
        <v>3275</v>
      </c>
      <c r="H644" s="267" t="s">
        <v>3277</v>
      </c>
      <c r="I644" s="267" t="s">
        <v>4686</v>
      </c>
      <c r="J644" s="267" t="s">
        <v>4687</v>
      </c>
      <c r="K644" s="268">
        <v>0</v>
      </c>
      <c r="L644" s="268">
        <v>0</v>
      </c>
      <c r="M644" s="269">
        <v>0</v>
      </c>
      <c r="N644" s="268">
        <v>23427.96</v>
      </c>
      <c r="O644" s="268">
        <v>24291.77</v>
      </c>
      <c r="P644" s="269">
        <v>-863.81000000000131</v>
      </c>
      <c r="Q644" s="270">
        <v>62676.7</v>
      </c>
      <c r="R644" s="270">
        <v>71352.33</v>
      </c>
      <c r="S644" s="270">
        <v>-8675.6300000000047</v>
      </c>
      <c r="T644" s="268">
        <v>62676.7</v>
      </c>
      <c r="U644" s="268">
        <v>71352.33</v>
      </c>
      <c r="V644" s="269">
        <v>-8675.6300000000047</v>
      </c>
      <c r="W644" s="269" cm="1">
        <f t="array" ref="W644">IF(Z644=756,V644*INDEX('09.30.22 ERC'!$I$676:$I$679,MATCH($A$1,'09.30.22 ERC'!$D$676:$D$679,0),),V644)</f>
        <v>-8675.6300000000047</v>
      </c>
      <c r="X644" s="271">
        <f t="shared" si="19"/>
        <v>142234</v>
      </c>
      <c r="Y644" s="106" t="s">
        <v>606</v>
      </c>
      <c r="Z644" s="106">
        <v>152</v>
      </c>
      <c r="AA644" s="273" t="b">
        <f t="shared" si="20"/>
        <v>1</v>
      </c>
    </row>
    <row r="645" spans="1:27">
      <c r="A645" s="267" t="s">
        <v>3271</v>
      </c>
      <c r="B645" s="267" t="s">
        <v>3300</v>
      </c>
      <c r="C645" s="267" t="s">
        <v>3301</v>
      </c>
      <c r="D645" s="267" t="s">
        <v>4667</v>
      </c>
      <c r="E645" s="267" t="s">
        <v>3275</v>
      </c>
      <c r="F645" s="267" t="s">
        <v>3276</v>
      </c>
      <c r="G645" s="267" t="s">
        <v>3275</v>
      </c>
      <c r="H645" s="267" t="s">
        <v>3277</v>
      </c>
      <c r="I645" s="267" t="s">
        <v>4688</v>
      </c>
      <c r="J645" s="267" t="s">
        <v>4689</v>
      </c>
      <c r="K645" s="268">
        <v>125059</v>
      </c>
      <c r="L645" s="268">
        <v>125059</v>
      </c>
      <c r="M645" s="269">
        <v>0</v>
      </c>
      <c r="N645" s="268">
        <v>0</v>
      </c>
      <c r="O645" s="268">
        <v>0</v>
      </c>
      <c r="P645" s="269">
        <v>0</v>
      </c>
      <c r="Q645" s="270">
        <v>0</v>
      </c>
      <c r="R645" s="270">
        <v>0</v>
      </c>
      <c r="S645" s="270">
        <v>0</v>
      </c>
      <c r="T645" s="268">
        <v>125059</v>
      </c>
      <c r="U645" s="268">
        <v>125059</v>
      </c>
      <c r="V645" s="269">
        <v>0</v>
      </c>
      <c r="W645" s="269" cm="1">
        <f t="array" ref="W645">IF(Z645=756,V645*INDEX('09.30.22 ERC'!$I$676:$I$679,MATCH($A$1,'09.30.22 ERC'!$D$676:$D$679,0),),V645)</f>
        <v>0</v>
      </c>
      <c r="X645" s="271">
        <f t="shared" ref="X645:X708" si="21">+_xlfn.NUMBERVALUE(D645)</f>
        <v>142234</v>
      </c>
      <c r="Y645" s="106" t="s">
        <v>606</v>
      </c>
      <c r="Z645" s="106">
        <v>150</v>
      </c>
      <c r="AA645" s="273" t="b">
        <f t="shared" si="20"/>
        <v>1</v>
      </c>
    </row>
    <row r="646" spans="1:27">
      <c r="A646" s="267" t="s">
        <v>3271</v>
      </c>
      <c r="B646" s="267" t="s">
        <v>3304</v>
      </c>
      <c r="C646" s="267" t="s">
        <v>3301</v>
      </c>
      <c r="D646" s="267" t="s">
        <v>4667</v>
      </c>
      <c r="E646" s="267" t="s">
        <v>3275</v>
      </c>
      <c r="F646" s="267" t="s">
        <v>3276</v>
      </c>
      <c r="G646" s="267" t="s">
        <v>3275</v>
      </c>
      <c r="H646" s="267" t="s">
        <v>3277</v>
      </c>
      <c r="I646" s="267" t="s">
        <v>4690</v>
      </c>
      <c r="J646" s="267" t="s">
        <v>4691</v>
      </c>
      <c r="K646" s="268">
        <v>13130.02</v>
      </c>
      <c r="L646" s="268">
        <v>13130.02</v>
      </c>
      <c r="M646" s="269">
        <v>0</v>
      </c>
      <c r="N646" s="268">
        <v>0</v>
      </c>
      <c r="O646" s="268">
        <v>0</v>
      </c>
      <c r="P646" s="269">
        <v>0</v>
      </c>
      <c r="Q646" s="270">
        <v>0</v>
      </c>
      <c r="R646" s="270">
        <v>0</v>
      </c>
      <c r="S646" s="270">
        <v>0</v>
      </c>
      <c r="T646" s="268">
        <v>13130.02</v>
      </c>
      <c r="U646" s="268">
        <v>13130.02</v>
      </c>
      <c r="V646" s="269">
        <v>0</v>
      </c>
      <c r="W646" s="269" cm="1">
        <f t="array" ref="W646">IF(Z646=756,V646*INDEX('09.30.22 ERC'!$I$676:$I$679,MATCH($A$1,'09.30.22 ERC'!$D$676:$D$679,0),),V646)</f>
        <v>0</v>
      </c>
      <c r="X646" s="271">
        <f t="shared" si="21"/>
        <v>142234</v>
      </c>
      <c r="Y646" s="106" t="s">
        <v>606</v>
      </c>
      <c r="Z646" s="106">
        <v>151</v>
      </c>
      <c r="AA646" s="273" t="b">
        <f t="shared" ref="AA646:AA709" si="22">IF($A$1=756,TRUE,IF($A$1=Z646,TRUE,FALSE))</f>
        <v>1</v>
      </c>
    </row>
    <row r="647" spans="1:27">
      <c r="A647" s="267" t="s">
        <v>3271</v>
      </c>
      <c r="B647" s="267" t="s">
        <v>3272</v>
      </c>
      <c r="C647" s="267" t="s">
        <v>3273</v>
      </c>
      <c r="D647" s="267" t="s">
        <v>4692</v>
      </c>
      <c r="E647" s="267" t="s">
        <v>3275</v>
      </c>
      <c r="F647" s="267" t="s">
        <v>3276</v>
      </c>
      <c r="G647" s="267" t="s">
        <v>3275</v>
      </c>
      <c r="H647" s="267" t="s">
        <v>3277</v>
      </c>
      <c r="I647" s="267" t="s">
        <v>4693</v>
      </c>
      <c r="J647" s="267" t="s">
        <v>4694</v>
      </c>
      <c r="K647" s="268">
        <v>18870.53</v>
      </c>
      <c r="L647" s="268">
        <v>25023.25</v>
      </c>
      <c r="M647" s="269">
        <v>-6152.7200000000012</v>
      </c>
      <c r="N647" s="268">
        <v>0</v>
      </c>
      <c r="O647" s="268">
        <v>80.150000000000006</v>
      </c>
      <c r="P647" s="269">
        <v>-80.150000000000006</v>
      </c>
      <c r="Q647" s="270">
        <v>0</v>
      </c>
      <c r="R647" s="270">
        <v>720.38999999999942</v>
      </c>
      <c r="S647" s="270">
        <v>-720.38999999999942</v>
      </c>
      <c r="T647" s="268">
        <v>18870.53</v>
      </c>
      <c r="U647" s="268">
        <v>25743.64</v>
      </c>
      <c r="V647" s="269">
        <v>-6873.1100000000006</v>
      </c>
      <c r="W647" s="269" cm="1">
        <f t="array" ref="W647">IF(Z647=756,V647*INDEX('09.30.22 ERC'!$I$676:$I$679,MATCH($A$1,'09.30.22 ERC'!$D$676:$D$679,0),),V647)</f>
        <v>-6873.1100000000006</v>
      </c>
      <c r="X647" s="271">
        <f t="shared" si="21"/>
        <v>142235</v>
      </c>
      <c r="Y647" s="106" t="s">
        <v>606</v>
      </c>
      <c r="Z647" s="106">
        <v>150</v>
      </c>
      <c r="AA647" s="273" t="b">
        <f t="shared" si="22"/>
        <v>1</v>
      </c>
    </row>
    <row r="648" spans="1:27">
      <c r="A648" s="267" t="s">
        <v>3271</v>
      </c>
      <c r="B648" s="267" t="s">
        <v>3284</v>
      </c>
      <c r="C648" s="267" t="s">
        <v>3273</v>
      </c>
      <c r="D648" s="267" t="s">
        <v>4692</v>
      </c>
      <c r="E648" s="267" t="s">
        <v>3275</v>
      </c>
      <c r="F648" s="267" t="s">
        <v>3276</v>
      </c>
      <c r="G648" s="267" t="s">
        <v>3275</v>
      </c>
      <c r="H648" s="267" t="s">
        <v>3277</v>
      </c>
      <c r="I648" s="267" t="s">
        <v>4695</v>
      </c>
      <c r="J648" s="267" t="s">
        <v>4696</v>
      </c>
      <c r="K648" s="268">
        <v>8166.91</v>
      </c>
      <c r="L648" s="268">
        <v>13342.89</v>
      </c>
      <c r="M648" s="269">
        <v>-5175.9799999999996</v>
      </c>
      <c r="N648" s="268">
        <v>0</v>
      </c>
      <c r="O648" s="268">
        <v>47.61</v>
      </c>
      <c r="P648" s="269">
        <v>-47.61</v>
      </c>
      <c r="Q648" s="270">
        <v>0</v>
      </c>
      <c r="R648" s="270">
        <v>423.56000000000131</v>
      </c>
      <c r="S648" s="270">
        <v>-423.56000000000131</v>
      </c>
      <c r="T648" s="268">
        <v>8166.91</v>
      </c>
      <c r="U648" s="268">
        <v>13766.45</v>
      </c>
      <c r="V648" s="269">
        <v>-5599.5400000000009</v>
      </c>
      <c r="W648" s="269" cm="1">
        <f t="array" ref="W648">IF(Z648=756,V648*INDEX('09.30.22 ERC'!$I$676:$I$679,MATCH($A$1,'09.30.22 ERC'!$D$676:$D$679,0),),V648)</f>
        <v>-5599.5400000000009</v>
      </c>
      <c r="X648" s="271">
        <f t="shared" si="21"/>
        <v>142235</v>
      </c>
      <c r="Y648" s="106" t="s">
        <v>606</v>
      </c>
      <c r="Z648" s="106">
        <v>151</v>
      </c>
      <c r="AA648" s="273" t="b">
        <f t="shared" si="22"/>
        <v>1</v>
      </c>
    </row>
    <row r="649" spans="1:27">
      <c r="A649" s="267" t="s">
        <v>3271</v>
      </c>
      <c r="B649" s="267" t="s">
        <v>3294</v>
      </c>
      <c r="C649" s="267" t="s">
        <v>3273</v>
      </c>
      <c r="D649" s="267" t="s">
        <v>4692</v>
      </c>
      <c r="E649" s="267" t="s">
        <v>3275</v>
      </c>
      <c r="F649" s="267" t="s">
        <v>3276</v>
      </c>
      <c r="G649" s="267" t="s">
        <v>3275</v>
      </c>
      <c r="H649" s="267" t="s">
        <v>3277</v>
      </c>
      <c r="I649" s="267" t="s">
        <v>4697</v>
      </c>
      <c r="J649" s="267" t="s">
        <v>4698</v>
      </c>
      <c r="K649" s="268">
        <v>14646.08</v>
      </c>
      <c r="L649" s="268">
        <v>18256.849999999999</v>
      </c>
      <c r="M649" s="269">
        <v>-3610.7699999999986</v>
      </c>
      <c r="N649" s="268">
        <v>0</v>
      </c>
      <c r="O649" s="268">
        <v>49.58</v>
      </c>
      <c r="P649" s="269">
        <v>-49.58</v>
      </c>
      <c r="Q649" s="270">
        <v>0</v>
      </c>
      <c r="R649" s="270">
        <v>445.80000000000291</v>
      </c>
      <c r="S649" s="270">
        <v>-445.80000000000291</v>
      </c>
      <c r="T649" s="268">
        <v>14646.08</v>
      </c>
      <c r="U649" s="268">
        <v>18702.650000000001</v>
      </c>
      <c r="V649" s="269">
        <v>-4056.5700000000015</v>
      </c>
      <c r="W649" s="269" cm="1">
        <f t="array" ref="W649">IF(Z649=756,V649*INDEX('09.30.22 ERC'!$I$676:$I$679,MATCH($A$1,'09.30.22 ERC'!$D$676:$D$679,0),),V649)</f>
        <v>-4056.5700000000015</v>
      </c>
      <c r="X649" s="271">
        <f t="shared" si="21"/>
        <v>142235</v>
      </c>
      <c r="Y649" s="106" t="s">
        <v>606</v>
      </c>
      <c r="Z649" s="106">
        <v>152</v>
      </c>
      <c r="AA649" s="273" t="b">
        <f t="shared" si="22"/>
        <v>1</v>
      </c>
    </row>
    <row r="650" spans="1:27">
      <c r="A650" s="267" t="s">
        <v>3271</v>
      </c>
      <c r="B650" s="267" t="s">
        <v>3300</v>
      </c>
      <c r="C650" s="267" t="s">
        <v>3301</v>
      </c>
      <c r="D650" s="267" t="s">
        <v>4692</v>
      </c>
      <c r="E650" s="267" t="s">
        <v>3275</v>
      </c>
      <c r="F650" s="267" t="s">
        <v>3276</v>
      </c>
      <c r="G650" s="267" t="s">
        <v>3275</v>
      </c>
      <c r="H650" s="267" t="s">
        <v>3277</v>
      </c>
      <c r="I650" s="267" t="s">
        <v>4699</v>
      </c>
      <c r="J650" s="267" t="s">
        <v>4700</v>
      </c>
      <c r="K650" s="268">
        <v>4664.47</v>
      </c>
      <c r="L650" s="268">
        <v>4664.47</v>
      </c>
      <c r="M650" s="269">
        <v>0</v>
      </c>
      <c r="N650" s="268">
        <v>0</v>
      </c>
      <c r="O650" s="268">
        <v>0</v>
      </c>
      <c r="P650" s="269">
        <v>0</v>
      </c>
      <c r="Q650" s="270">
        <v>0</v>
      </c>
      <c r="R650" s="270">
        <v>0</v>
      </c>
      <c r="S650" s="270">
        <v>0</v>
      </c>
      <c r="T650" s="268">
        <v>4664.47</v>
      </c>
      <c r="U650" s="268">
        <v>4664.47</v>
      </c>
      <c r="V650" s="269">
        <v>0</v>
      </c>
      <c r="W650" s="269" cm="1">
        <f t="array" ref="W650">IF(Z650=756,V650*INDEX('09.30.22 ERC'!$I$676:$I$679,MATCH($A$1,'09.30.22 ERC'!$D$676:$D$679,0),),V650)</f>
        <v>0</v>
      </c>
      <c r="X650" s="271">
        <f t="shared" si="21"/>
        <v>142235</v>
      </c>
      <c r="Y650" s="106" t="s">
        <v>606</v>
      </c>
      <c r="Z650" s="106">
        <v>150</v>
      </c>
      <c r="AA650" s="273" t="b">
        <f t="shared" si="22"/>
        <v>1</v>
      </c>
    </row>
    <row r="651" spans="1:27">
      <c r="A651" s="267" t="s">
        <v>3271</v>
      </c>
      <c r="B651" s="267" t="s">
        <v>3304</v>
      </c>
      <c r="C651" s="267" t="s">
        <v>3301</v>
      </c>
      <c r="D651" s="267" t="s">
        <v>4692</v>
      </c>
      <c r="E651" s="267" t="s">
        <v>3275</v>
      </c>
      <c r="F651" s="267" t="s">
        <v>3276</v>
      </c>
      <c r="G651" s="267" t="s">
        <v>3275</v>
      </c>
      <c r="H651" s="267" t="s">
        <v>3277</v>
      </c>
      <c r="I651" s="267" t="s">
        <v>4701</v>
      </c>
      <c r="J651" s="267" t="s">
        <v>4702</v>
      </c>
      <c r="K651" s="268">
        <v>6282.53</v>
      </c>
      <c r="L651" s="268">
        <v>6282.53</v>
      </c>
      <c r="M651" s="269">
        <v>0</v>
      </c>
      <c r="N651" s="268">
        <v>0</v>
      </c>
      <c r="O651" s="268">
        <v>0</v>
      </c>
      <c r="P651" s="269">
        <v>0</v>
      </c>
      <c r="Q651" s="270">
        <v>0</v>
      </c>
      <c r="R651" s="270">
        <v>0</v>
      </c>
      <c r="S651" s="270">
        <v>0</v>
      </c>
      <c r="T651" s="268">
        <v>6282.53</v>
      </c>
      <c r="U651" s="268">
        <v>6282.53</v>
      </c>
      <c r="V651" s="269">
        <v>0</v>
      </c>
      <c r="W651" s="269" cm="1">
        <f t="array" ref="W651">IF(Z651=756,V651*INDEX('09.30.22 ERC'!$I$676:$I$679,MATCH($A$1,'09.30.22 ERC'!$D$676:$D$679,0),),V651)</f>
        <v>0</v>
      </c>
      <c r="X651" s="271">
        <f t="shared" si="21"/>
        <v>142235</v>
      </c>
      <c r="Y651" s="106" t="s">
        <v>606</v>
      </c>
      <c r="Z651" s="106">
        <v>151</v>
      </c>
      <c r="AA651" s="273" t="b">
        <f t="shared" si="22"/>
        <v>1</v>
      </c>
    </row>
    <row r="652" spans="1:27">
      <c r="A652" s="267" t="s">
        <v>3271</v>
      </c>
      <c r="B652" s="267" t="s">
        <v>3272</v>
      </c>
      <c r="C652" s="267" t="s">
        <v>3273</v>
      </c>
      <c r="D652" s="267" t="s">
        <v>4703</v>
      </c>
      <c r="E652" s="267" t="s">
        <v>3275</v>
      </c>
      <c r="F652" s="267" t="s">
        <v>3276</v>
      </c>
      <c r="G652" s="267" t="s">
        <v>3275</v>
      </c>
      <c r="H652" s="267" t="s">
        <v>3277</v>
      </c>
      <c r="I652" s="267" t="s">
        <v>4704</v>
      </c>
      <c r="J652" s="267" t="s">
        <v>4705</v>
      </c>
      <c r="K652" s="268">
        <v>76876.83</v>
      </c>
      <c r="L652" s="268">
        <v>158860.79999999999</v>
      </c>
      <c r="M652" s="269">
        <v>-81983.969999999987</v>
      </c>
      <c r="N652" s="268">
        <v>0</v>
      </c>
      <c r="O652" s="268">
        <v>524.13</v>
      </c>
      <c r="P652" s="269">
        <v>-524.13</v>
      </c>
      <c r="Q652" s="270">
        <v>0</v>
      </c>
      <c r="R652" s="270">
        <v>4717.1700000000128</v>
      </c>
      <c r="S652" s="270">
        <v>-4717.1700000000128</v>
      </c>
      <c r="T652" s="268">
        <v>76876.83</v>
      </c>
      <c r="U652" s="268">
        <v>163577.97</v>
      </c>
      <c r="V652" s="269">
        <v>-86701.14</v>
      </c>
      <c r="W652" s="269" cm="1">
        <f t="array" ref="W652">IF(Z652=756,V652*INDEX('09.30.22 ERC'!$I$676:$I$679,MATCH($A$1,'09.30.22 ERC'!$D$676:$D$679,0),),V652)</f>
        <v>-86701.14</v>
      </c>
      <c r="X652" s="271">
        <f t="shared" si="21"/>
        <v>142236</v>
      </c>
      <c r="Y652" s="106" t="s">
        <v>606</v>
      </c>
      <c r="Z652" s="106">
        <v>150</v>
      </c>
      <c r="AA652" s="273" t="b">
        <f t="shared" si="22"/>
        <v>1</v>
      </c>
    </row>
    <row r="653" spans="1:27">
      <c r="A653" s="267" t="s">
        <v>3271</v>
      </c>
      <c r="B653" s="267" t="s">
        <v>3284</v>
      </c>
      <c r="C653" s="267" t="s">
        <v>3273</v>
      </c>
      <c r="D653" s="267" t="s">
        <v>4703</v>
      </c>
      <c r="E653" s="267" t="s">
        <v>3275</v>
      </c>
      <c r="F653" s="267" t="s">
        <v>3276</v>
      </c>
      <c r="G653" s="267" t="s">
        <v>3275</v>
      </c>
      <c r="H653" s="267" t="s">
        <v>3277</v>
      </c>
      <c r="I653" s="267" t="s">
        <v>4706</v>
      </c>
      <c r="J653" s="267" t="s">
        <v>4707</v>
      </c>
      <c r="K653" s="268">
        <v>8239.41</v>
      </c>
      <c r="L653" s="268">
        <v>17177.09</v>
      </c>
      <c r="M653" s="269">
        <v>-8937.68</v>
      </c>
      <c r="N653" s="268">
        <v>0</v>
      </c>
      <c r="O653" s="268">
        <v>81.3</v>
      </c>
      <c r="P653" s="269">
        <v>-81.3</v>
      </c>
      <c r="Q653" s="270">
        <v>0</v>
      </c>
      <c r="R653" s="270">
        <v>731.70000000000073</v>
      </c>
      <c r="S653" s="270">
        <v>-731.70000000000073</v>
      </c>
      <c r="T653" s="268">
        <v>8239.41</v>
      </c>
      <c r="U653" s="268">
        <v>17908.79</v>
      </c>
      <c r="V653" s="269">
        <v>-9669.380000000001</v>
      </c>
      <c r="W653" s="269" cm="1">
        <f t="array" ref="W653">IF(Z653=756,V653*INDEX('09.30.22 ERC'!$I$676:$I$679,MATCH($A$1,'09.30.22 ERC'!$D$676:$D$679,0),),V653)</f>
        <v>-9669.380000000001</v>
      </c>
      <c r="X653" s="271">
        <f t="shared" si="21"/>
        <v>142236</v>
      </c>
      <c r="Y653" s="106" t="s">
        <v>606</v>
      </c>
      <c r="Z653" s="106">
        <v>151</v>
      </c>
      <c r="AA653" s="273" t="b">
        <f t="shared" si="22"/>
        <v>1</v>
      </c>
    </row>
    <row r="654" spans="1:27">
      <c r="A654" s="267" t="s">
        <v>3271</v>
      </c>
      <c r="B654" s="267" t="s">
        <v>3294</v>
      </c>
      <c r="C654" s="267" t="s">
        <v>3273</v>
      </c>
      <c r="D654" s="267" t="s">
        <v>4703</v>
      </c>
      <c r="E654" s="267" t="s">
        <v>3275</v>
      </c>
      <c r="F654" s="267" t="s">
        <v>3276</v>
      </c>
      <c r="G654" s="267" t="s">
        <v>3275</v>
      </c>
      <c r="H654" s="267" t="s">
        <v>3277</v>
      </c>
      <c r="I654" s="267" t="s">
        <v>4708</v>
      </c>
      <c r="J654" s="267" t="s">
        <v>4709</v>
      </c>
      <c r="K654" s="268">
        <v>432.74</v>
      </c>
      <c r="L654" s="268">
        <v>888.07</v>
      </c>
      <c r="M654" s="269">
        <v>-455.33000000000004</v>
      </c>
      <c r="N654" s="268">
        <v>0</v>
      </c>
      <c r="O654" s="268">
        <v>6.82</v>
      </c>
      <c r="P654" s="269">
        <v>-6.82</v>
      </c>
      <c r="Q654" s="270">
        <v>0</v>
      </c>
      <c r="R654" s="270">
        <v>61.379999999999995</v>
      </c>
      <c r="S654" s="270">
        <v>-61.379999999999995</v>
      </c>
      <c r="T654" s="268">
        <v>432.74</v>
      </c>
      <c r="U654" s="268">
        <v>949.45</v>
      </c>
      <c r="V654" s="269">
        <v>-516.71</v>
      </c>
      <c r="W654" s="269" cm="1">
        <f t="array" ref="W654">IF(Z654=756,V654*INDEX('09.30.22 ERC'!$I$676:$I$679,MATCH($A$1,'09.30.22 ERC'!$D$676:$D$679,0),),V654)</f>
        <v>-516.71</v>
      </c>
      <c r="X654" s="271">
        <f t="shared" si="21"/>
        <v>142236</v>
      </c>
      <c r="Y654" s="106" t="s">
        <v>606</v>
      </c>
      <c r="Z654" s="106">
        <v>152</v>
      </c>
      <c r="AA654" s="273" t="b">
        <f t="shared" si="22"/>
        <v>1</v>
      </c>
    </row>
    <row r="655" spans="1:27">
      <c r="A655" s="267" t="s">
        <v>3271</v>
      </c>
      <c r="B655" s="267" t="s">
        <v>3300</v>
      </c>
      <c r="C655" s="267" t="s">
        <v>3301</v>
      </c>
      <c r="D655" s="267" t="s">
        <v>4703</v>
      </c>
      <c r="E655" s="267" t="s">
        <v>3275</v>
      </c>
      <c r="F655" s="267" t="s">
        <v>3276</v>
      </c>
      <c r="G655" s="267" t="s">
        <v>3275</v>
      </c>
      <c r="H655" s="267" t="s">
        <v>3277</v>
      </c>
      <c r="I655" s="267" t="s">
        <v>4710</v>
      </c>
      <c r="J655" s="267" t="s">
        <v>4711</v>
      </c>
      <c r="K655" s="268">
        <v>135528.66</v>
      </c>
      <c r="L655" s="268">
        <v>135528.66</v>
      </c>
      <c r="M655" s="269">
        <v>0</v>
      </c>
      <c r="N655" s="268">
        <v>0</v>
      </c>
      <c r="O655" s="268">
        <v>0</v>
      </c>
      <c r="P655" s="269">
        <v>0</v>
      </c>
      <c r="Q655" s="270">
        <v>0</v>
      </c>
      <c r="R655" s="270">
        <v>0</v>
      </c>
      <c r="S655" s="270">
        <v>0</v>
      </c>
      <c r="T655" s="268">
        <v>135528.66</v>
      </c>
      <c r="U655" s="268">
        <v>135528.66</v>
      </c>
      <c r="V655" s="269">
        <v>0</v>
      </c>
      <c r="W655" s="269" cm="1">
        <f t="array" ref="W655">IF(Z655=756,V655*INDEX('09.30.22 ERC'!$I$676:$I$679,MATCH($A$1,'09.30.22 ERC'!$D$676:$D$679,0),),V655)</f>
        <v>0</v>
      </c>
      <c r="X655" s="271">
        <f t="shared" si="21"/>
        <v>142236</v>
      </c>
      <c r="Y655" s="106" t="s">
        <v>606</v>
      </c>
      <c r="Z655" s="106">
        <v>150</v>
      </c>
      <c r="AA655" s="273" t="b">
        <f t="shared" si="22"/>
        <v>1</v>
      </c>
    </row>
    <row r="656" spans="1:27">
      <c r="A656" s="267" t="s">
        <v>3271</v>
      </c>
      <c r="B656" s="267" t="s">
        <v>3304</v>
      </c>
      <c r="C656" s="267" t="s">
        <v>3301</v>
      </c>
      <c r="D656" s="267" t="s">
        <v>4703</v>
      </c>
      <c r="E656" s="267" t="s">
        <v>3275</v>
      </c>
      <c r="F656" s="267" t="s">
        <v>3276</v>
      </c>
      <c r="G656" s="267" t="s">
        <v>3275</v>
      </c>
      <c r="H656" s="267" t="s">
        <v>3277</v>
      </c>
      <c r="I656" s="267" t="s">
        <v>4712</v>
      </c>
      <c r="J656" s="267" t="s">
        <v>4713</v>
      </c>
      <c r="K656" s="268">
        <v>14542.17</v>
      </c>
      <c r="L656" s="268">
        <v>14542.17</v>
      </c>
      <c r="M656" s="269">
        <v>0</v>
      </c>
      <c r="N656" s="268">
        <v>0</v>
      </c>
      <c r="O656" s="268">
        <v>0</v>
      </c>
      <c r="P656" s="269">
        <v>0</v>
      </c>
      <c r="Q656" s="270">
        <v>0</v>
      </c>
      <c r="R656" s="270">
        <v>0</v>
      </c>
      <c r="S656" s="270">
        <v>0</v>
      </c>
      <c r="T656" s="268">
        <v>14542.17</v>
      </c>
      <c r="U656" s="268">
        <v>14542.17</v>
      </c>
      <c r="V656" s="269">
        <v>0</v>
      </c>
      <c r="W656" s="269" cm="1">
        <f t="array" ref="W656">IF(Z656=756,V656*INDEX('09.30.22 ERC'!$I$676:$I$679,MATCH($A$1,'09.30.22 ERC'!$D$676:$D$679,0),),V656)</f>
        <v>0</v>
      </c>
      <c r="X656" s="271">
        <f t="shared" si="21"/>
        <v>142236</v>
      </c>
      <c r="Y656" s="106" t="s">
        <v>606</v>
      </c>
      <c r="Z656" s="106">
        <v>151</v>
      </c>
      <c r="AA656" s="273" t="b">
        <f t="shared" si="22"/>
        <v>1</v>
      </c>
    </row>
    <row r="657" spans="1:27">
      <c r="A657" s="267" t="s">
        <v>3271</v>
      </c>
      <c r="B657" s="267" t="s">
        <v>3272</v>
      </c>
      <c r="C657" s="267" t="s">
        <v>3273</v>
      </c>
      <c r="D657" s="267" t="s">
        <v>4714</v>
      </c>
      <c r="E657" s="267" t="s">
        <v>3275</v>
      </c>
      <c r="F657" s="267" t="s">
        <v>3276</v>
      </c>
      <c r="G657" s="267" t="s">
        <v>3275</v>
      </c>
      <c r="H657" s="267" t="s">
        <v>3277</v>
      </c>
      <c r="I657" s="267" t="s">
        <v>4715</v>
      </c>
      <c r="J657" s="267" t="s">
        <v>4716</v>
      </c>
      <c r="K657" s="268">
        <v>1237.3599999999999</v>
      </c>
      <c r="L657" s="268">
        <v>1265.3800000000001</v>
      </c>
      <c r="M657" s="269">
        <v>-28.020000000000209</v>
      </c>
      <c r="N657" s="268">
        <v>0</v>
      </c>
      <c r="O657" s="268">
        <v>4.62</v>
      </c>
      <c r="P657" s="269">
        <v>-4.62</v>
      </c>
      <c r="Q657" s="270">
        <v>0</v>
      </c>
      <c r="R657" s="270">
        <v>41.579999999999927</v>
      </c>
      <c r="S657" s="270">
        <v>-41.579999999999927</v>
      </c>
      <c r="T657" s="268">
        <v>1237.3599999999999</v>
      </c>
      <c r="U657" s="268">
        <v>1306.96</v>
      </c>
      <c r="V657" s="269">
        <v>-69.600000000000136</v>
      </c>
      <c r="W657" s="269" cm="1">
        <f t="array" ref="W657">IF(Z657=756,V657*INDEX('09.30.22 ERC'!$I$676:$I$679,MATCH($A$1,'09.30.22 ERC'!$D$676:$D$679,0),),V657)</f>
        <v>-69.600000000000136</v>
      </c>
      <c r="X657" s="271">
        <f t="shared" si="21"/>
        <v>142237</v>
      </c>
      <c r="Y657" s="106" t="s">
        <v>606</v>
      </c>
      <c r="Z657" s="106">
        <v>150</v>
      </c>
      <c r="AA657" s="273" t="b">
        <f t="shared" si="22"/>
        <v>1</v>
      </c>
    </row>
    <row r="658" spans="1:27">
      <c r="A658" s="267" t="s">
        <v>3271</v>
      </c>
      <c r="B658" s="267" t="s">
        <v>3300</v>
      </c>
      <c r="C658" s="267" t="s">
        <v>3301</v>
      </c>
      <c r="D658" s="267" t="s">
        <v>4714</v>
      </c>
      <c r="E658" s="267" t="s">
        <v>3275</v>
      </c>
      <c r="F658" s="267" t="s">
        <v>3276</v>
      </c>
      <c r="G658" s="267" t="s">
        <v>3275</v>
      </c>
      <c r="H658" s="267" t="s">
        <v>3277</v>
      </c>
      <c r="I658" s="267" t="s">
        <v>4717</v>
      </c>
      <c r="J658" s="267" t="s">
        <v>4718</v>
      </c>
      <c r="K658" s="268">
        <v>549.11</v>
      </c>
      <c r="L658" s="268">
        <v>549.11</v>
      </c>
      <c r="M658" s="269">
        <v>0</v>
      </c>
      <c r="N658" s="268">
        <v>0</v>
      </c>
      <c r="O658" s="268">
        <v>0</v>
      </c>
      <c r="P658" s="269">
        <v>0</v>
      </c>
      <c r="Q658" s="270">
        <v>0</v>
      </c>
      <c r="R658" s="270">
        <v>0</v>
      </c>
      <c r="S658" s="270">
        <v>0</v>
      </c>
      <c r="T658" s="268">
        <v>549.11</v>
      </c>
      <c r="U658" s="268">
        <v>549.11</v>
      </c>
      <c r="V658" s="269">
        <v>0</v>
      </c>
      <c r="W658" s="269" cm="1">
        <f t="array" ref="W658">IF(Z658=756,V658*INDEX('09.30.22 ERC'!$I$676:$I$679,MATCH($A$1,'09.30.22 ERC'!$D$676:$D$679,0),),V658)</f>
        <v>0</v>
      </c>
      <c r="X658" s="271">
        <f t="shared" si="21"/>
        <v>142237</v>
      </c>
      <c r="Y658" s="106" t="s">
        <v>606</v>
      </c>
      <c r="Z658" s="106">
        <v>150</v>
      </c>
      <c r="AA658" s="273" t="b">
        <f t="shared" si="22"/>
        <v>1</v>
      </c>
    </row>
    <row r="659" spans="1:27">
      <c r="A659" s="267" t="s">
        <v>3271</v>
      </c>
      <c r="B659" s="267" t="s">
        <v>3280</v>
      </c>
      <c r="C659" s="267" t="s">
        <v>3281</v>
      </c>
      <c r="D659" s="267" t="s">
        <v>4719</v>
      </c>
      <c r="E659" s="267" t="s">
        <v>3275</v>
      </c>
      <c r="F659" s="267" t="s">
        <v>3276</v>
      </c>
      <c r="G659" s="267" t="s">
        <v>3275</v>
      </c>
      <c r="H659" s="267" t="s">
        <v>3277</v>
      </c>
      <c r="I659" s="267" t="s">
        <v>4720</v>
      </c>
      <c r="J659" s="267" t="s">
        <v>4721</v>
      </c>
      <c r="K659" s="268">
        <v>18080.759999999998</v>
      </c>
      <c r="L659" s="268">
        <v>31996.77</v>
      </c>
      <c r="M659" s="269">
        <v>-13916.010000000002</v>
      </c>
      <c r="N659" s="268">
        <v>0</v>
      </c>
      <c r="O659" s="268">
        <v>97.57</v>
      </c>
      <c r="P659" s="269">
        <v>-97.57</v>
      </c>
      <c r="Q659" s="270">
        <v>0</v>
      </c>
      <c r="R659" s="270">
        <v>878.13000000000102</v>
      </c>
      <c r="S659" s="270">
        <v>-878.13000000000102</v>
      </c>
      <c r="T659" s="268">
        <v>18080.759999999998</v>
      </c>
      <c r="U659" s="268">
        <v>32874.9</v>
      </c>
      <c r="V659" s="269">
        <v>-14794.140000000003</v>
      </c>
      <c r="W659" s="269" cm="1">
        <f t="array" ref="W659">IF(Z659=756,V659*INDEX('09.30.22 ERC'!$I$676:$I$679,MATCH($A$1,'09.30.22 ERC'!$D$676:$D$679,0),),V659)</f>
        <v>-14794.140000000003</v>
      </c>
      <c r="X659" s="271">
        <f t="shared" si="21"/>
        <v>142240</v>
      </c>
      <c r="Y659" s="106" t="s">
        <v>606</v>
      </c>
      <c r="Z659" s="106">
        <v>150</v>
      </c>
      <c r="AA659" s="273" t="b">
        <f t="shared" si="22"/>
        <v>1</v>
      </c>
    </row>
    <row r="660" spans="1:27">
      <c r="A660" s="267" t="s">
        <v>3271</v>
      </c>
      <c r="B660" s="267" t="s">
        <v>3287</v>
      </c>
      <c r="C660" s="267" t="s">
        <v>3281</v>
      </c>
      <c r="D660" s="267" t="s">
        <v>4719</v>
      </c>
      <c r="E660" s="267" t="s">
        <v>3275</v>
      </c>
      <c r="F660" s="267" t="s">
        <v>3276</v>
      </c>
      <c r="G660" s="267" t="s">
        <v>3275</v>
      </c>
      <c r="H660" s="267" t="s">
        <v>3277</v>
      </c>
      <c r="I660" s="267" t="s">
        <v>4722</v>
      </c>
      <c r="J660" s="267" t="s">
        <v>4723</v>
      </c>
      <c r="K660" s="268">
        <v>785.19</v>
      </c>
      <c r="L660" s="268">
        <v>1204.9000000000001</v>
      </c>
      <c r="M660" s="269">
        <v>-419.71000000000004</v>
      </c>
      <c r="N660" s="268">
        <v>0</v>
      </c>
      <c r="O660" s="268">
        <v>4.05</v>
      </c>
      <c r="P660" s="269">
        <v>-4.05</v>
      </c>
      <c r="Q660" s="270">
        <v>0</v>
      </c>
      <c r="R660" s="270">
        <v>36.449999999999818</v>
      </c>
      <c r="S660" s="270">
        <v>-36.449999999999818</v>
      </c>
      <c r="T660" s="268">
        <v>785.19</v>
      </c>
      <c r="U660" s="268">
        <v>1241.3499999999999</v>
      </c>
      <c r="V660" s="269">
        <v>-456.15999999999985</v>
      </c>
      <c r="W660" s="269" cm="1">
        <f t="array" ref="W660">IF(Z660=756,V660*INDEX('09.30.22 ERC'!$I$676:$I$679,MATCH($A$1,'09.30.22 ERC'!$D$676:$D$679,0),),V660)</f>
        <v>-456.15999999999985</v>
      </c>
      <c r="X660" s="271">
        <f t="shared" si="21"/>
        <v>142240</v>
      </c>
      <c r="Y660" s="106" t="s">
        <v>606</v>
      </c>
      <c r="Z660" s="106">
        <v>151</v>
      </c>
      <c r="AA660" s="273" t="b">
        <f t="shared" si="22"/>
        <v>1</v>
      </c>
    </row>
    <row r="661" spans="1:27">
      <c r="A661" s="267" t="s">
        <v>3271</v>
      </c>
      <c r="B661" s="267" t="s">
        <v>3300</v>
      </c>
      <c r="C661" s="267" t="s">
        <v>3301</v>
      </c>
      <c r="D661" s="267" t="s">
        <v>4719</v>
      </c>
      <c r="E661" s="267" t="s">
        <v>3275</v>
      </c>
      <c r="F661" s="267" t="s">
        <v>3276</v>
      </c>
      <c r="G661" s="267" t="s">
        <v>3275</v>
      </c>
      <c r="H661" s="267" t="s">
        <v>3277</v>
      </c>
      <c r="I661" s="267" t="s">
        <v>4724</v>
      </c>
      <c r="J661" s="267" t="s">
        <v>4725</v>
      </c>
      <c r="K661" s="268">
        <v>14753.34</v>
      </c>
      <c r="L661" s="268">
        <v>14753.34</v>
      </c>
      <c r="M661" s="269">
        <v>0</v>
      </c>
      <c r="N661" s="268">
        <v>0</v>
      </c>
      <c r="O661" s="268">
        <v>0</v>
      </c>
      <c r="P661" s="269">
        <v>0</v>
      </c>
      <c r="Q661" s="270">
        <v>0</v>
      </c>
      <c r="R661" s="270">
        <v>0</v>
      </c>
      <c r="S661" s="270">
        <v>0</v>
      </c>
      <c r="T661" s="268">
        <v>14753.34</v>
      </c>
      <c r="U661" s="268">
        <v>14753.34</v>
      </c>
      <c r="V661" s="269">
        <v>0</v>
      </c>
      <c r="W661" s="269" cm="1">
        <f t="array" ref="W661">IF(Z661=756,V661*INDEX('09.30.22 ERC'!$I$676:$I$679,MATCH($A$1,'09.30.22 ERC'!$D$676:$D$679,0),),V661)</f>
        <v>0</v>
      </c>
      <c r="X661" s="271">
        <f t="shared" si="21"/>
        <v>142240</v>
      </c>
      <c r="Y661" s="106" t="s">
        <v>606</v>
      </c>
      <c r="Z661" s="106">
        <v>150</v>
      </c>
      <c r="AA661" s="273" t="b">
        <f t="shared" si="22"/>
        <v>1</v>
      </c>
    </row>
    <row r="662" spans="1:27">
      <c r="A662" s="267" t="s">
        <v>3271</v>
      </c>
      <c r="B662" s="267" t="s">
        <v>3304</v>
      </c>
      <c r="C662" s="267" t="s">
        <v>3301</v>
      </c>
      <c r="D662" s="267" t="s">
        <v>4719</v>
      </c>
      <c r="E662" s="267" t="s">
        <v>3275</v>
      </c>
      <c r="F662" s="267" t="s">
        <v>3276</v>
      </c>
      <c r="G662" s="267" t="s">
        <v>3275</v>
      </c>
      <c r="H662" s="267" t="s">
        <v>3277</v>
      </c>
      <c r="I662" s="267" t="s">
        <v>4726</v>
      </c>
      <c r="J662" s="267" t="s">
        <v>4727</v>
      </c>
      <c r="K662" s="268">
        <v>505.16</v>
      </c>
      <c r="L662" s="268">
        <v>505.16</v>
      </c>
      <c r="M662" s="269">
        <v>0</v>
      </c>
      <c r="N662" s="268">
        <v>0</v>
      </c>
      <c r="O662" s="268">
        <v>0</v>
      </c>
      <c r="P662" s="269">
        <v>0</v>
      </c>
      <c r="Q662" s="270">
        <v>0</v>
      </c>
      <c r="R662" s="270">
        <v>0</v>
      </c>
      <c r="S662" s="270">
        <v>0</v>
      </c>
      <c r="T662" s="268">
        <v>505.16</v>
      </c>
      <c r="U662" s="268">
        <v>505.16</v>
      </c>
      <c r="V662" s="269">
        <v>0</v>
      </c>
      <c r="W662" s="269" cm="1">
        <f t="array" ref="W662">IF(Z662=756,V662*INDEX('09.30.22 ERC'!$I$676:$I$679,MATCH($A$1,'09.30.22 ERC'!$D$676:$D$679,0),),V662)</f>
        <v>0</v>
      </c>
      <c r="X662" s="271">
        <f t="shared" si="21"/>
        <v>142240</v>
      </c>
      <c r="Y662" s="106" t="s">
        <v>606</v>
      </c>
      <c r="Z662" s="106">
        <v>151</v>
      </c>
      <c r="AA662" s="273" t="b">
        <f t="shared" si="22"/>
        <v>1</v>
      </c>
    </row>
    <row r="663" spans="1:27">
      <c r="A663" s="267" t="s">
        <v>3271</v>
      </c>
      <c r="B663" s="267" t="s">
        <v>3280</v>
      </c>
      <c r="C663" s="267" t="s">
        <v>3281</v>
      </c>
      <c r="D663" s="267" t="s">
        <v>4728</v>
      </c>
      <c r="E663" s="267" t="s">
        <v>3275</v>
      </c>
      <c r="F663" s="267" t="s">
        <v>3276</v>
      </c>
      <c r="G663" s="267" t="s">
        <v>3275</v>
      </c>
      <c r="H663" s="267" t="s">
        <v>3277</v>
      </c>
      <c r="I663" s="267" t="s">
        <v>4729</v>
      </c>
      <c r="J663" s="267" t="s">
        <v>4730</v>
      </c>
      <c r="K663" s="268">
        <v>1843393.63</v>
      </c>
      <c r="L663" s="268">
        <v>3726825.47</v>
      </c>
      <c r="M663" s="269">
        <v>-1883431.8400000003</v>
      </c>
      <c r="N663" s="268">
        <v>0</v>
      </c>
      <c r="O663" s="268">
        <v>6797.8</v>
      </c>
      <c r="P663" s="269">
        <v>-6797.8</v>
      </c>
      <c r="Q663" s="270">
        <v>11431.260000000009</v>
      </c>
      <c r="R663" s="270">
        <v>63896.069999999832</v>
      </c>
      <c r="S663" s="270">
        <v>-52464.809999999823</v>
      </c>
      <c r="T663" s="268">
        <v>1854824.89</v>
      </c>
      <c r="U663" s="268">
        <v>3790721.54</v>
      </c>
      <c r="V663" s="269">
        <v>-1935896.6500000001</v>
      </c>
      <c r="W663" s="269" cm="1">
        <f t="array" ref="W663">IF(Z663=756,V663*INDEX('09.30.22 ERC'!$I$676:$I$679,MATCH($A$1,'09.30.22 ERC'!$D$676:$D$679,0),),V663)</f>
        <v>-1935896.6500000001</v>
      </c>
      <c r="X663" s="271">
        <f t="shared" si="21"/>
        <v>142241</v>
      </c>
      <c r="Y663" s="106" t="s">
        <v>606</v>
      </c>
      <c r="Z663" s="106">
        <v>150</v>
      </c>
      <c r="AA663" s="273" t="b">
        <f t="shared" si="22"/>
        <v>1</v>
      </c>
    </row>
    <row r="664" spans="1:27">
      <c r="A664" s="267" t="s">
        <v>3271</v>
      </c>
      <c r="B664" s="267" t="s">
        <v>3287</v>
      </c>
      <c r="C664" s="267" t="s">
        <v>3281</v>
      </c>
      <c r="D664" s="267" t="s">
        <v>4728</v>
      </c>
      <c r="E664" s="267" t="s">
        <v>3275</v>
      </c>
      <c r="F664" s="267" t="s">
        <v>3276</v>
      </c>
      <c r="G664" s="267" t="s">
        <v>3275</v>
      </c>
      <c r="H664" s="267" t="s">
        <v>3277</v>
      </c>
      <c r="I664" s="267" t="s">
        <v>4731</v>
      </c>
      <c r="J664" s="267" t="s">
        <v>4732</v>
      </c>
      <c r="K664" s="268">
        <v>5376.31</v>
      </c>
      <c r="L664" s="268">
        <v>11025.03</v>
      </c>
      <c r="M664" s="269">
        <v>-5648.72</v>
      </c>
      <c r="N664" s="268">
        <v>0</v>
      </c>
      <c r="O664" s="268">
        <v>20.95</v>
      </c>
      <c r="P664" s="269">
        <v>-20.95</v>
      </c>
      <c r="Q664" s="270">
        <v>0</v>
      </c>
      <c r="R664" s="270">
        <v>188.54999999999927</v>
      </c>
      <c r="S664" s="270">
        <v>-188.54999999999927</v>
      </c>
      <c r="T664" s="268">
        <v>5376.31</v>
      </c>
      <c r="U664" s="268">
        <v>11213.58</v>
      </c>
      <c r="V664" s="269">
        <v>-5837.2699999999995</v>
      </c>
      <c r="W664" s="269" cm="1">
        <f t="array" ref="W664">IF(Z664=756,V664*INDEX('09.30.22 ERC'!$I$676:$I$679,MATCH($A$1,'09.30.22 ERC'!$D$676:$D$679,0),),V664)</f>
        <v>-5837.2699999999995</v>
      </c>
      <c r="X664" s="271">
        <f t="shared" si="21"/>
        <v>142241</v>
      </c>
      <c r="Y664" s="106" t="s">
        <v>606</v>
      </c>
      <c r="Z664" s="106">
        <v>151</v>
      </c>
      <c r="AA664" s="273" t="b">
        <f t="shared" si="22"/>
        <v>1</v>
      </c>
    </row>
    <row r="665" spans="1:27">
      <c r="A665" s="267" t="s">
        <v>3271</v>
      </c>
      <c r="B665" s="267" t="s">
        <v>3300</v>
      </c>
      <c r="C665" s="267" t="s">
        <v>3301</v>
      </c>
      <c r="D665" s="267" t="s">
        <v>4728</v>
      </c>
      <c r="E665" s="267" t="s">
        <v>3275</v>
      </c>
      <c r="F665" s="267" t="s">
        <v>3276</v>
      </c>
      <c r="G665" s="267" t="s">
        <v>3275</v>
      </c>
      <c r="H665" s="267" t="s">
        <v>3277</v>
      </c>
      <c r="I665" s="267" t="s">
        <v>4733</v>
      </c>
      <c r="J665" s="267" t="s">
        <v>4734</v>
      </c>
      <c r="K665" s="268">
        <v>3467135.71</v>
      </c>
      <c r="L665" s="268">
        <v>3467135.71</v>
      </c>
      <c r="M665" s="269">
        <v>0</v>
      </c>
      <c r="N665" s="268">
        <v>0</v>
      </c>
      <c r="O665" s="268">
        <v>0</v>
      </c>
      <c r="P665" s="269">
        <v>0</v>
      </c>
      <c r="Q665" s="270">
        <v>0</v>
      </c>
      <c r="R665" s="270">
        <v>0</v>
      </c>
      <c r="S665" s="270">
        <v>0</v>
      </c>
      <c r="T665" s="268">
        <v>3467135.71</v>
      </c>
      <c r="U665" s="268">
        <v>3467135.71</v>
      </c>
      <c r="V665" s="269">
        <v>0</v>
      </c>
      <c r="W665" s="269" cm="1">
        <f t="array" ref="W665">IF(Z665=756,V665*INDEX('09.30.22 ERC'!$I$676:$I$679,MATCH($A$1,'09.30.22 ERC'!$D$676:$D$679,0),),V665)</f>
        <v>0</v>
      </c>
      <c r="X665" s="271">
        <f t="shared" si="21"/>
        <v>142241</v>
      </c>
      <c r="Y665" s="106" t="s">
        <v>606</v>
      </c>
      <c r="Z665" s="106">
        <v>150</v>
      </c>
      <c r="AA665" s="273" t="b">
        <f t="shared" si="22"/>
        <v>1</v>
      </c>
    </row>
    <row r="666" spans="1:27">
      <c r="A666" s="267" t="s">
        <v>3271</v>
      </c>
      <c r="B666" s="267" t="s">
        <v>3304</v>
      </c>
      <c r="C666" s="267" t="s">
        <v>3301</v>
      </c>
      <c r="D666" s="267" t="s">
        <v>4728</v>
      </c>
      <c r="E666" s="267" t="s">
        <v>3275</v>
      </c>
      <c r="F666" s="267" t="s">
        <v>3276</v>
      </c>
      <c r="G666" s="267" t="s">
        <v>3275</v>
      </c>
      <c r="H666" s="267" t="s">
        <v>3277</v>
      </c>
      <c r="I666" s="267" t="s">
        <v>4735</v>
      </c>
      <c r="J666" s="267" t="s">
        <v>4736</v>
      </c>
      <c r="K666" s="268">
        <v>10271.219999999999</v>
      </c>
      <c r="L666" s="268">
        <v>10271.219999999999</v>
      </c>
      <c r="M666" s="269">
        <v>0</v>
      </c>
      <c r="N666" s="268">
        <v>0</v>
      </c>
      <c r="O666" s="268">
        <v>0</v>
      </c>
      <c r="P666" s="269">
        <v>0</v>
      </c>
      <c r="Q666" s="270">
        <v>0</v>
      </c>
      <c r="R666" s="270">
        <v>0</v>
      </c>
      <c r="S666" s="270">
        <v>0</v>
      </c>
      <c r="T666" s="268">
        <v>10271.219999999999</v>
      </c>
      <c r="U666" s="268">
        <v>10271.219999999999</v>
      </c>
      <c r="V666" s="269">
        <v>0</v>
      </c>
      <c r="W666" s="269" cm="1">
        <f t="array" ref="W666">IF(Z666=756,V666*INDEX('09.30.22 ERC'!$I$676:$I$679,MATCH($A$1,'09.30.22 ERC'!$D$676:$D$679,0),),V666)</f>
        <v>0</v>
      </c>
      <c r="X666" s="271">
        <f t="shared" si="21"/>
        <v>142241</v>
      </c>
      <c r="Y666" s="106" t="s">
        <v>606</v>
      </c>
      <c r="Z666" s="106">
        <v>151</v>
      </c>
      <c r="AA666" s="273" t="b">
        <f t="shared" si="22"/>
        <v>1</v>
      </c>
    </row>
    <row r="667" spans="1:27">
      <c r="A667" s="267" t="s">
        <v>3271</v>
      </c>
      <c r="B667" s="267" t="s">
        <v>3280</v>
      </c>
      <c r="C667" s="267" t="s">
        <v>3281</v>
      </c>
      <c r="D667" s="267" t="s">
        <v>4737</v>
      </c>
      <c r="E667" s="267" t="s">
        <v>3275</v>
      </c>
      <c r="F667" s="267" t="s">
        <v>3276</v>
      </c>
      <c r="G667" s="267" t="s">
        <v>3275</v>
      </c>
      <c r="H667" s="267" t="s">
        <v>3277</v>
      </c>
      <c r="I667" s="267" t="s">
        <v>4738</v>
      </c>
      <c r="J667" s="267" t="s">
        <v>4739</v>
      </c>
      <c r="K667" s="268">
        <v>1450219.49</v>
      </c>
      <c r="L667" s="268">
        <v>3018571.16</v>
      </c>
      <c r="M667" s="269">
        <v>-1568351.6700000002</v>
      </c>
      <c r="N667" s="268">
        <v>0</v>
      </c>
      <c r="O667" s="268">
        <v>10233.32</v>
      </c>
      <c r="P667" s="269">
        <v>-10233.32</v>
      </c>
      <c r="Q667" s="270">
        <v>15986.370000000112</v>
      </c>
      <c r="R667" s="270">
        <v>91763.219999999739</v>
      </c>
      <c r="S667" s="270">
        <v>-75776.849999999627</v>
      </c>
      <c r="T667" s="268">
        <v>1466205.86</v>
      </c>
      <c r="U667" s="268">
        <v>3110334.38</v>
      </c>
      <c r="V667" s="269">
        <v>-1644128.5199999998</v>
      </c>
      <c r="W667" s="269" cm="1">
        <f t="array" ref="W667">IF(Z667=756,V667*INDEX('09.30.22 ERC'!$I$676:$I$679,MATCH($A$1,'09.30.22 ERC'!$D$676:$D$679,0),),V667)</f>
        <v>-1644128.5199999998</v>
      </c>
      <c r="X667" s="271">
        <f t="shared" si="21"/>
        <v>142242</v>
      </c>
      <c r="Y667" s="106" t="s">
        <v>606</v>
      </c>
      <c r="Z667" s="106">
        <v>150</v>
      </c>
      <c r="AA667" s="273" t="b">
        <f t="shared" si="22"/>
        <v>1</v>
      </c>
    </row>
    <row r="668" spans="1:27">
      <c r="A668" s="267" t="s">
        <v>3271</v>
      </c>
      <c r="B668" s="267" t="s">
        <v>3287</v>
      </c>
      <c r="C668" s="267" t="s">
        <v>3281</v>
      </c>
      <c r="D668" s="267" t="s">
        <v>4737</v>
      </c>
      <c r="E668" s="267" t="s">
        <v>3275</v>
      </c>
      <c r="F668" s="267" t="s">
        <v>3276</v>
      </c>
      <c r="G668" s="267" t="s">
        <v>3275</v>
      </c>
      <c r="H668" s="267" t="s">
        <v>3277</v>
      </c>
      <c r="I668" s="267" t="s">
        <v>4740</v>
      </c>
      <c r="J668" s="267" t="s">
        <v>4741</v>
      </c>
      <c r="K668" s="268">
        <v>286793.12</v>
      </c>
      <c r="L668" s="268">
        <v>584289.74</v>
      </c>
      <c r="M668" s="269">
        <v>-297496.62</v>
      </c>
      <c r="N668" s="268">
        <v>0</v>
      </c>
      <c r="O668" s="268">
        <v>1281.96</v>
      </c>
      <c r="P668" s="269">
        <v>-1281.96</v>
      </c>
      <c r="Q668" s="270">
        <v>0</v>
      </c>
      <c r="R668" s="270">
        <v>11848.540000000037</v>
      </c>
      <c r="S668" s="270">
        <v>-11848.540000000037</v>
      </c>
      <c r="T668" s="268">
        <v>286793.12</v>
      </c>
      <c r="U668" s="268">
        <v>596138.28</v>
      </c>
      <c r="V668" s="269">
        <v>-309345.16000000003</v>
      </c>
      <c r="W668" s="269" cm="1">
        <f t="array" ref="W668">IF(Z668=756,V668*INDEX('09.30.22 ERC'!$I$676:$I$679,MATCH($A$1,'09.30.22 ERC'!$D$676:$D$679,0),),V668)</f>
        <v>-309345.16000000003</v>
      </c>
      <c r="X668" s="271">
        <f t="shared" si="21"/>
        <v>142242</v>
      </c>
      <c r="Y668" s="106" t="s">
        <v>606</v>
      </c>
      <c r="Z668" s="106">
        <v>151</v>
      </c>
      <c r="AA668" s="273" t="b">
        <f t="shared" si="22"/>
        <v>1</v>
      </c>
    </row>
    <row r="669" spans="1:27">
      <c r="A669" s="267" t="s">
        <v>3271</v>
      </c>
      <c r="B669" s="267" t="s">
        <v>3300</v>
      </c>
      <c r="C669" s="267" t="s">
        <v>3301</v>
      </c>
      <c r="D669" s="267" t="s">
        <v>4737</v>
      </c>
      <c r="E669" s="267" t="s">
        <v>3275</v>
      </c>
      <c r="F669" s="267" t="s">
        <v>3276</v>
      </c>
      <c r="G669" s="267" t="s">
        <v>3275</v>
      </c>
      <c r="H669" s="267" t="s">
        <v>3277</v>
      </c>
      <c r="I669" s="267" t="s">
        <v>4742</v>
      </c>
      <c r="J669" s="267" t="s">
        <v>4743</v>
      </c>
      <c r="K669" s="268">
        <v>2527726.02</v>
      </c>
      <c r="L669" s="268">
        <v>2527726.02</v>
      </c>
      <c r="M669" s="269">
        <v>0</v>
      </c>
      <c r="N669" s="268">
        <v>0</v>
      </c>
      <c r="O669" s="268">
        <v>0</v>
      </c>
      <c r="P669" s="269">
        <v>0</v>
      </c>
      <c r="Q669" s="270">
        <v>0</v>
      </c>
      <c r="R669" s="270">
        <v>0</v>
      </c>
      <c r="S669" s="270">
        <v>0</v>
      </c>
      <c r="T669" s="268">
        <v>2527726.02</v>
      </c>
      <c r="U669" s="268">
        <v>2527726.02</v>
      </c>
      <c r="V669" s="269">
        <v>0</v>
      </c>
      <c r="W669" s="269" cm="1">
        <f t="array" ref="W669">IF(Z669=756,V669*INDEX('09.30.22 ERC'!$I$676:$I$679,MATCH($A$1,'09.30.22 ERC'!$D$676:$D$679,0),),V669)</f>
        <v>0</v>
      </c>
      <c r="X669" s="271">
        <f t="shared" si="21"/>
        <v>142242</v>
      </c>
      <c r="Y669" s="106" t="s">
        <v>606</v>
      </c>
      <c r="Z669" s="106">
        <v>150</v>
      </c>
      <c r="AA669" s="273" t="b">
        <f t="shared" si="22"/>
        <v>1</v>
      </c>
    </row>
    <row r="670" spans="1:27">
      <c r="A670" s="267" t="s">
        <v>3271</v>
      </c>
      <c r="B670" s="267" t="s">
        <v>3304</v>
      </c>
      <c r="C670" s="267" t="s">
        <v>3301</v>
      </c>
      <c r="D670" s="267" t="s">
        <v>4737</v>
      </c>
      <c r="E670" s="267" t="s">
        <v>3275</v>
      </c>
      <c r="F670" s="267" t="s">
        <v>3276</v>
      </c>
      <c r="G670" s="267" t="s">
        <v>3275</v>
      </c>
      <c r="H670" s="267" t="s">
        <v>3277</v>
      </c>
      <c r="I670" s="267" t="s">
        <v>4744</v>
      </c>
      <c r="J670" s="267" t="s">
        <v>4745</v>
      </c>
      <c r="K670" s="268">
        <v>547080.38</v>
      </c>
      <c r="L670" s="268">
        <v>547080.38</v>
      </c>
      <c r="M670" s="269">
        <v>0</v>
      </c>
      <c r="N670" s="268">
        <v>0</v>
      </c>
      <c r="O670" s="268">
        <v>0</v>
      </c>
      <c r="P670" s="269">
        <v>0</v>
      </c>
      <c r="Q670" s="270">
        <v>0</v>
      </c>
      <c r="R670" s="270">
        <v>0</v>
      </c>
      <c r="S670" s="270">
        <v>0</v>
      </c>
      <c r="T670" s="268">
        <v>547080.38</v>
      </c>
      <c r="U670" s="268">
        <v>547080.38</v>
      </c>
      <c r="V670" s="269">
        <v>0</v>
      </c>
      <c r="W670" s="269" cm="1">
        <f t="array" ref="W670">IF(Z670=756,V670*INDEX('09.30.22 ERC'!$I$676:$I$679,MATCH($A$1,'09.30.22 ERC'!$D$676:$D$679,0),),V670)</f>
        <v>0</v>
      </c>
      <c r="X670" s="271">
        <f t="shared" si="21"/>
        <v>142242</v>
      </c>
      <c r="Y670" s="106" t="s">
        <v>606</v>
      </c>
      <c r="Z670" s="106">
        <v>151</v>
      </c>
      <c r="AA670" s="273" t="b">
        <f t="shared" si="22"/>
        <v>1</v>
      </c>
    </row>
    <row r="671" spans="1:27">
      <c r="A671" s="267" t="s">
        <v>3271</v>
      </c>
      <c r="B671" s="267" t="s">
        <v>3280</v>
      </c>
      <c r="C671" s="267" t="s">
        <v>3281</v>
      </c>
      <c r="D671" s="267" t="s">
        <v>4746</v>
      </c>
      <c r="E671" s="267" t="s">
        <v>3275</v>
      </c>
      <c r="F671" s="267" t="s">
        <v>3276</v>
      </c>
      <c r="G671" s="267" t="s">
        <v>3275</v>
      </c>
      <c r="H671" s="267" t="s">
        <v>3277</v>
      </c>
      <c r="I671" s="267" t="s">
        <v>4747</v>
      </c>
      <c r="J671" s="267" t="s">
        <v>4748</v>
      </c>
      <c r="K671" s="268">
        <v>67980.42</v>
      </c>
      <c r="L671" s="268">
        <v>145631.09</v>
      </c>
      <c r="M671" s="269">
        <v>-77650.67</v>
      </c>
      <c r="N671" s="268">
        <v>0</v>
      </c>
      <c r="O671" s="268">
        <v>838.85</v>
      </c>
      <c r="P671" s="269">
        <v>-838.85</v>
      </c>
      <c r="Q671" s="270">
        <v>0</v>
      </c>
      <c r="R671" s="270">
        <v>7536.3500000000058</v>
      </c>
      <c r="S671" s="270">
        <v>-7536.3500000000058</v>
      </c>
      <c r="T671" s="268">
        <v>67980.42</v>
      </c>
      <c r="U671" s="268">
        <v>153167.44</v>
      </c>
      <c r="V671" s="269">
        <v>-85187.02</v>
      </c>
      <c r="W671" s="269" cm="1">
        <f t="array" ref="W671">IF(Z671=756,V671*INDEX('09.30.22 ERC'!$I$676:$I$679,MATCH($A$1,'09.30.22 ERC'!$D$676:$D$679,0),),V671)</f>
        <v>-85187.02</v>
      </c>
      <c r="X671" s="271">
        <f t="shared" si="21"/>
        <v>142243</v>
      </c>
      <c r="Y671" s="106" t="s">
        <v>606</v>
      </c>
      <c r="Z671" s="106">
        <v>150</v>
      </c>
      <c r="AA671" s="273" t="b">
        <f t="shared" si="22"/>
        <v>1</v>
      </c>
    </row>
    <row r="672" spans="1:27">
      <c r="A672" s="267" t="s">
        <v>3271</v>
      </c>
      <c r="B672" s="267" t="s">
        <v>3287</v>
      </c>
      <c r="C672" s="267" t="s">
        <v>3281</v>
      </c>
      <c r="D672" s="267" t="s">
        <v>4746</v>
      </c>
      <c r="E672" s="267" t="s">
        <v>3275</v>
      </c>
      <c r="F672" s="267" t="s">
        <v>3276</v>
      </c>
      <c r="G672" s="267" t="s">
        <v>3275</v>
      </c>
      <c r="H672" s="267" t="s">
        <v>3277</v>
      </c>
      <c r="I672" s="267" t="s">
        <v>4749</v>
      </c>
      <c r="J672" s="267" t="s">
        <v>4750</v>
      </c>
      <c r="K672" s="268">
        <v>2913.37</v>
      </c>
      <c r="L672" s="268">
        <v>4086.66</v>
      </c>
      <c r="M672" s="269">
        <v>-1173.29</v>
      </c>
      <c r="N672" s="268">
        <v>0</v>
      </c>
      <c r="O672" s="268">
        <v>13.17</v>
      </c>
      <c r="P672" s="269">
        <v>-13.17</v>
      </c>
      <c r="Q672" s="270">
        <v>0</v>
      </c>
      <c r="R672" s="270">
        <v>118.52999999999975</v>
      </c>
      <c r="S672" s="270">
        <v>-118.52999999999975</v>
      </c>
      <c r="T672" s="268">
        <v>2913.37</v>
      </c>
      <c r="U672" s="268">
        <v>4205.1899999999996</v>
      </c>
      <c r="V672" s="269">
        <v>-1291.8199999999997</v>
      </c>
      <c r="W672" s="269" cm="1">
        <f t="array" ref="W672">IF(Z672=756,V672*INDEX('09.30.22 ERC'!$I$676:$I$679,MATCH($A$1,'09.30.22 ERC'!$D$676:$D$679,0),),V672)</f>
        <v>-1291.8199999999997</v>
      </c>
      <c r="X672" s="271">
        <f t="shared" si="21"/>
        <v>142243</v>
      </c>
      <c r="Y672" s="106" t="s">
        <v>606</v>
      </c>
      <c r="Z672" s="106">
        <v>151</v>
      </c>
      <c r="AA672" s="273" t="b">
        <f t="shared" si="22"/>
        <v>1</v>
      </c>
    </row>
    <row r="673" spans="1:27">
      <c r="A673" s="267" t="s">
        <v>3271</v>
      </c>
      <c r="B673" s="267" t="s">
        <v>3300</v>
      </c>
      <c r="C673" s="267" t="s">
        <v>3301</v>
      </c>
      <c r="D673" s="267" t="s">
        <v>4746</v>
      </c>
      <c r="E673" s="267" t="s">
        <v>3275</v>
      </c>
      <c r="F673" s="267" t="s">
        <v>3276</v>
      </c>
      <c r="G673" s="267" t="s">
        <v>3275</v>
      </c>
      <c r="H673" s="267" t="s">
        <v>3277</v>
      </c>
      <c r="I673" s="267" t="s">
        <v>4751</v>
      </c>
      <c r="J673" s="267" t="s">
        <v>4752</v>
      </c>
      <c r="K673" s="268">
        <v>64201.62</v>
      </c>
      <c r="L673" s="268">
        <v>64201.62</v>
      </c>
      <c r="M673" s="269">
        <v>0</v>
      </c>
      <c r="N673" s="268">
        <v>0</v>
      </c>
      <c r="O673" s="268">
        <v>0</v>
      </c>
      <c r="P673" s="269">
        <v>0</v>
      </c>
      <c r="Q673" s="270">
        <v>0</v>
      </c>
      <c r="R673" s="270">
        <v>0</v>
      </c>
      <c r="S673" s="270">
        <v>0</v>
      </c>
      <c r="T673" s="268">
        <v>64201.62</v>
      </c>
      <c r="U673" s="268">
        <v>64201.62</v>
      </c>
      <c r="V673" s="269">
        <v>0</v>
      </c>
      <c r="W673" s="269" cm="1">
        <f t="array" ref="W673">IF(Z673=756,V673*INDEX('09.30.22 ERC'!$I$676:$I$679,MATCH($A$1,'09.30.22 ERC'!$D$676:$D$679,0),),V673)</f>
        <v>0</v>
      </c>
      <c r="X673" s="271">
        <f t="shared" si="21"/>
        <v>142243</v>
      </c>
      <c r="Y673" s="106" t="s">
        <v>606</v>
      </c>
      <c r="Z673" s="106">
        <v>150</v>
      </c>
      <c r="AA673" s="273" t="b">
        <f t="shared" si="22"/>
        <v>1</v>
      </c>
    </row>
    <row r="674" spans="1:27">
      <c r="A674" s="267" t="s">
        <v>3271</v>
      </c>
      <c r="B674" s="267" t="s">
        <v>3304</v>
      </c>
      <c r="C674" s="267" t="s">
        <v>3301</v>
      </c>
      <c r="D674" s="267" t="s">
        <v>4746</v>
      </c>
      <c r="E674" s="267" t="s">
        <v>3275</v>
      </c>
      <c r="F674" s="267" t="s">
        <v>3276</v>
      </c>
      <c r="G674" s="267" t="s">
        <v>3275</v>
      </c>
      <c r="H674" s="267" t="s">
        <v>3277</v>
      </c>
      <c r="I674" s="267" t="s">
        <v>4753</v>
      </c>
      <c r="J674" s="267" t="s">
        <v>4754</v>
      </c>
      <c r="K674" s="268">
        <v>931.22</v>
      </c>
      <c r="L674" s="268">
        <v>931.22</v>
      </c>
      <c r="M674" s="269">
        <v>0</v>
      </c>
      <c r="N674" s="268">
        <v>0</v>
      </c>
      <c r="O674" s="268">
        <v>0</v>
      </c>
      <c r="P674" s="269">
        <v>0</v>
      </c>
      <c r="Q674" s="270">
        <v>0</v>
      </c>
      <c r="R674" s="270">
        <v>0</v>
      </c>
      <c r="S674" s="270">
        <v>0</v>
      </c>
      <c r="T674" s="268">
        <v>931.22</v>
      </c>
      <c r="U674" s="268">
        <v>931.22</v>
      </c>
      <c r="V674" s="269">
        <v>0</v>
      </c>
      <c r="W674" s="269" cm="1">
        <f t="array" ref="W674">IF(Z674=756,V674*INDEX('09.30.22 ERC'!$I$676:$I$679,MATCH($A$1,'09.30.22 ERC'!$D$676:$D$679,0),),V674)</f>
        <v>0</v>
      </c>
      <c r="X674" s="271">
        <f t="shared" si="21"/>
        <v>142243</v>
      </c>
      <c r="Y674" s="106" t="s">
        <v>606</v>
      </c>
      <c r="Z674" s="106">
        <v>151</v>
      </c>
      <c r="AA674" s="273" t="b">
        <f t="shared" si="22"/>
        <v>1</v>
      </c>
    </row>
    <row r="675" spans="1:27">
      <c r="A675" s="267" t="s">
        <v>3271</v>
      </c>
      <c r="B675" s="267" t="s">
        <v>3280</v>
      </c>
      <c r="C675" s="267" t="s">
        <v>3281</v>
      </c>
      <c r="D675" s="267" t="s">
        <v>4755</v>
      </c>
      <c r="E675" s="267" t="s">
        <v>3275</v>
      </c>
      <c r="F675" s="267" t="s">
        <v>3276</v>
      </c>
      <c r="G675" s="267" t="s">
        <v>3275</v>
      </c>
      <c r="H675" s="267" t="s">
        <v>3277</v>
      </c>
      <c r="I675" s="267" t="s">
        <v>4756</v>
      </c>
      <c r="J675" s="267" t="s">
        <v>4757</v>
      </c>
      <c r="K675" s="268">
        <v>15292.07</v>
      </c>
      <c r="L675" s="268">
        <v>21689.15</v>
      </c>
      <c r="M675" s="269">
        <v>-6397.0800000000017</v>
      </c>
      <c r="N675" s="268">
        <v>0</v>
      </c>
      <c r="O675" s="268">
        <v>72</v>
      </c>
      <c r="P675" s="269">
        <v>-72</v>
      </c>
      <c r="Q675" s="270">
        <v>0</v>
      </c>
      <c r="R675" s="270">
        <v>648</v>
      </c>
      <c r="S675" s="270">
        <v>-648</v>
      </c>
      <c r="T675" s="268">
        <v>15292.07</v>
      </c>
      <c r="U675" s="268">
        <v>22337.15</v>
      </c>
      <c r="V675" s="269">
        <v>-7045.0800000000017</v>
      </c>
      <c r="W675" s="269" cm="1">
        <f t="array" ref="W675">IF(Z675=756,V675*INDEX('09.30.22 ERC'!$I$676:$I$679,MATCH($A$1,'09.30.22 ERC'!$D$676:$D$679,0),),V675)</f>
        <v>-7045.0800000000017</v>
      </c>
      <c r="X675" s="271">
        <f t="shared" si="21"/>
        <v>142244</v>
      </c>
      <c r="Y675" s="106" t="s">
        <v>606</v>
      </c>
      <c r="Z675" s="106">
        <v>150</v>
      </c>
      <c r="AA675" s="273" t="b">
        <f t="shared" si="22"/>
        <v>1</v>
      </c>
    </row>
    <row r="676" spans="1:27">
      <c r="A676" s="267" t="s">
        <v>3271</v>
      </c>
      <c r="B676" s="267" t="s">
        <v>3287</v>
      </c>
      <c r="C676" s="267" t="s">
        <v>3281</v>
      </c>
      <c r="D676" s="267" t="s">
        <v>4755</v>
      </c>
      <c r="E676" s="267" t="s">
        <v>3275</v>
      </c>
      <c r="F676" s="267" t="s">
        <v>3276</v>
      </c>
      <c r="G676" s="267" t="s">
        <v>3275</v>
      </c>
      <c r="H676" s="267" t="s">
        <v>3277</v>
      </c>
      <c r="I676" s="267" t="s">
        <v>4758</v>
      </c>
      <c r="J676" s="267" t="s">
        <v>4759</v>
      </c>
      <c r="K676" s="268">
        <v>1543.18</v>
      </c>
      <c r="L676" s="268">
        <v>2715.14</v>
      </c>
      <c r="M676" s="269">
        <v>-1171.9599999999998</v>
      </c>
      <c r="N676" s="268">
        <v>0</v>
      </c>
      <c r="O676" s="268">
        <v>18.420000000000002</v>
      </c>
      <c r="P676" s="269">
        <v>-18.420000000000002</v>
      </c>
      <c r="Q676" s="270">
        <v>1306.5599999999997</v>
      </c>
      <c r="R676" s="270">
        <v>159.30000000000018</v>
      </c>
      <c r="S676" s="270">
        <v>1147.2599999999995</v>
      </c>
      <c r="T676" s="268">
        <v>2849.74</v>
      </c>
      <c r="U676" s="268">
        <v>2874.44</v>
      </c>
      <c r="V676" s="269">
        <v>-24.700000000000273</v>
      </c>
      <c r="W676" s="269" cm="1">
        <f t="array" ref="W676">IF(Z676=756,V676*INDEX('09.30.22 ERC'!$I$676:$I$679,MATCH($A$1,'09.30.22 ERC'!$D$676:$D$679,0),),V676)</f>
        <v>-24.700000000000273</v>
      </c>
      <c r="X676" s="271">
        <f t="shared" si="21"/>
        <v>142244</v>
      </c>
      <c r="Y676" s="106" t="s">
        <v>606</v>
      </c>
      <c r="Z676" s="106">
        <v>151</v>
      </c>
      <c r="AA676" s="273" t="b">
        <f t="shared" si="22"/>
        <v>1</v>
      </c>
    </row>
    <row r="677" spans="1:27">
      <c r="A677" s="267" t="s">
        <v>3271</v>
      </c>
      <c r="B677" s="267" t="s">
        <v>3300</v>
      </c>
      <c r="C677" s="267" t="s">
        <v>3301</v>
      </c>
      <c r="D677" s="267" t="s">
        <v>4755</v>
      </c>
      <c r="E677" s="267" t="s">
        <v>3275</v>
      </c>
      <c r="F677" s="267" t="s">
        <v>3276</v>
      </c>
      <c r="G677" s="267" t="s">
        <v>3275</v>
      </c>
      <c r="H677" s="267" t="s">
        <v>3277</v>
      </c>
      <c r="I677" s="267" t="s">
        <v>4760</v>
      </c>
      <c r="J677" s="267" t="s">
        <v>4761</v>
      </c>
      <c r="K677" s="268">
        <v>8201.85</v>
      </c>
      <c r="L677" s="268">
        <v>8201.85</v>
      </c>
      <c r="M677" s="269">
        <v>0</v>
      </c>
      <c r="N677" s="268">
        <v>0</v>
      </c>
      <c r="O677" s="268">
        <v>0</v>
      </c>
      <c r="P677" s="269">
        <v>0</v>
      </c>
      <c r="Q677" s="270">
        <v>0</v>
      </c>
      <c r="R677" s="270">
        <v>0</v>
      </c>
      <c r="S677" s="270">
        <v>0</v>
      </c>
      <c r="T677" s="268">
        <v>8201.85</v>
      </c>
      <c r="U677" s="268">
        <v>8201.85</v>
      </c>
      <c r="V677" s="269">
        <v>0</v>
      </c>
      <c r="W677" s="269" cm="1">
        <f t="array" ref="W677">IF(Z677=756,V677*INDEX('09.30.22 ERC'!$I$676:$I$679,MATCH($A$1,'09.30.22 ERC'!$D$676:$D$679,0),),V677)</f>
        <v>0</v>
      </c>
      <c r="X677" s="271">
        <f t="shared" si="21"/>
        <v>142244</v>
      </c>
      <c r="Y677" s="106" t="s">
        <v>606</v>
      </c>
      <c r="Z677" s="106">
        <v>150</v>
      </c>
      <c r="AA677" s="273" t="b">
        <f t="shared" si="22"/>
        <v>1</v>
      </c>
    </row>
    <row r="678" spans="1:27">
      <c r="A678" s="267" t="s">
        <v>3271</v>
      </c>
      <c r="B678" s="267" t="s">
        <v>3304</v>
      </c>
      <c r="C678" s="267" t="s">
        <v>3301</v>
      </c>
      <c r="D678" s="267" t="s">
        <v>4755</v>
      </c>
      <c r="E678" s="267" t="s">
        <v>3275</v>
      </c>
      <c r="F678" s="267" t="s">
        <v>3276</v>
      </c>
      <c r="G678" s="267" t="s">
        <v>3275</v>
      </c>
      <c r="H678" s="267" t="s">
        <v>3277</v>
      </c>
      <c r="I678" s="267" t="s">
        <v>4762</v>
      </c>
      <c r="J678" s="267" t="s">
        <v>4763</v>
      </c>
      <c r="K678" s="268">
        <v>1387</v>
      </c>
      <c r="L678" s="268">
        <v>1387</v>
      </c>
      <c r="M678" s="269">
        <v>0</v>
      </c>
      <c r="N678" s="268">
        <v>0</v>
      </c>
      <c r="O678" s="268">
        <v>0</v>
      </c>
      <c r="P678" s="269">
        <v>0</v>
      </c>
      <c r="Q678" s="270">
        <v>0</v>
      </c>
      <c r="R678" s="270">
        <v>0</v>
      </c>
      <c r="S678" s="270">
        <v>0</v>
      </c>
      <c r="T678" s="268">
        <v>1387</v>
      </c>
      <c r="U678" s="268">
        <v>1387</v>
      </c>
      <c r="V678" s="269">
        <v>0</v>
      </c>
      <c r="W678" s="269" cm="1">
        <f t="array" ref="W678">IF(Z678=756,V678*INDEX('09.30.22 ERC'!$I$676:$I$679,MATCH($A$1,'09.30.22 ERC'!$D$676:$D$679,0),),V678)</f>
        <v>0</v>
      </c>
      <c r="X678" s="271">
        <f t="shared" si="21"/>
        <v>142244</v>
      </c>
      <c r="Y678" s="106" t="s">
        <v>606</v>
      </c>
      <c r="Z678" s="106">
        <v>151</v>
      </c>
      <c r="AA678" s="273" t="b">
        <f t="shared" si="22"/>
        <v>1</v>
      </c>
    </row>
    <row r="679" spans="1:27">
      <c r="A679" s="267" t="s">
        <v>3271</v>
      </c>
      <c r="B679" s="267" t="s">
        <v>3280</v>
      </c>
      <c r="C679" s="267" t="s">
        <v>3281</v>
      </c>
      <c r="D679" s="267" t="s">
        <v>4764</v>
      </c>
      <c r="E679" s="267" t="s">
        <v>3275</v>
      </c>
      <c r="F679" s="267" t="s">
        <v>3276</v>
      </c>
      <c r="G679" s="267" t="s">
        <v>3275</v>
      </c>
      <c r="H679" s="267" t="s">
        <v>3277</v>
      </c>
      <c r="I679" s="267" t="s">
        <v>4765</v>
      </c>
      <c r="J679" s="267" t="s">
        <v>4766</v>
      </c>
      <c r="K679" s="268">
        <v>4267.92</v>
      </c>
      <c r="L679" s="268">
        <v>7291.77</v>
      </c>
      <c r="M679" s="269">
        <v>-3023.8500000000004</v>
      </c>
      <c r="N679" s="268">
        <v>0</v>
      </c>
      <c r="O679" s="268">
        <v>44.29</v>
      </c>
      <c r="P679" s="269">
        <v>-44.29</v>
      </c>
      <c r="Q679" s="270">
        <v>0</v>
      </c>
      <c r="R679" s="270">
        <v>334.88999999999942</v>
      </c>
      <c r="S679" s="270">
        <v>-334.88999999999942</v>
      </c>
      <c r="T679" s="268">
        <v>4267.92</v>
      </c>
      <c r="U679" s="268">
        <v>7626.66</v>
      </c>
      <c r="V679" s="269">
        <v>-3358.74</v>
      </c>
      <c r="W679" s="269" cm="1">
        <f t="array" ref="W679">IF(Z679=756,V679*INDEX('09.30.22 ERC'!$I$676:$I$679,MATCH($A$1,'09.30.22 ERC'!$D$676:$D$679,0),),V679)</f>
        <v>-3358.74</v>
      </c>
      <c r="X679" s="271">
        <f t="shared" si="21"/>
        <v>142245</v>
      </c>
      <c r="Y679" s="106" t="s">
        <v>606</v>
      </c>
      <c r="Z679" s="106">
        <v>150</v>
      </c>
      <c r="AA679" s="273" t="b">
        <f t="shared" si="22"/>
        <v>1</v>
      </c>
    </row>
    <row r="680" spans="1:27">
      <c r="A680" s="267" t="s">
        <v>3271</v>
      </c>
      <c r="B680" s="267" t="s">
        <v>3287</v>
      </c>
      <c r="C680" s="267" t="s">
        <v>3281</v>
      </c>
      <c r="D680" s="267" t="s">
        <v>4764</v>
      </c>
      <c r="E680" s="267" t="s">
        <v>3275</v>
      </c>
      <c r="F680" s="267" t="s">
        <v>3276</v>
      </c>
      <c r="G680" s="267" t="s">
        <v>3275</v>
      </c>
      <c r="H680" s="267" t="s">
        <v>3277</v>
      </c>
      <c r="I680" s="267" t="s">
        <v>4767</v>
      </c>
      <c r="J680" s="267" t="s">
        <v>4768</v>
      </c>
      <c r="K680" s="268">
        <v>154.44999999999999</v>
      </c>
      <c r="L680" s="268">
        <v>184.6</v>
      </c>
      <c r="M680" s="269">
        <v>-30.150000000000006</v>
      </c>
      <c r="N680" s="268">
        <v>0</v>
      </c>
      <c r="O680" s="268">
        <v>0.75</v>
      </c>
      <c r="P680" s="269">
        <v>-0.75</v>
      </c>
      <c r="Q680" s="270">
        <v>0</v>
      </c>
      <c r="R680" s="270">
        <v>6.75</v>
      </c>
      <c r="S680" s="270">
        <v>-6.75</v>
      </c>
      <c r="T680" s="268">
        <v>154.44999999999999</v>
      </c>
      <c r="U680" s="268">
        <v>191.35</v>
      </c>
      <c r="V680" s="269">
        <v>-36.900000000000006</v>
      </c>
      <c r="W680" s="269" cm="1">
        <f t="array" ref="W680">IF(Z680=756,V680*INDEX('09.30.22 ERC'!$I$676:$I$679,MATCH($A$1,'09.30.22 ERC'!$D$676:$D$679,0),),V680)</f>
        <v>-36.900000000000006</v>
      </c>
      <c r="X680" s="271">
        <f t="shared" si="21"/>
        <v>142245</v>
      </c>
      <c r="Y680" s="106" t="s">
        <v>606</v>
      </c>
      <c r="Z680" s="106">
        <v>151</v>
      </c>
      <c r="AA680" s="273" t="b">
        <f t="shared" si="22"/>
        <v>1</v>
      </c>
    </row>
    <row r="681" spans="1:27">
      <c r="A681" s="267" t="s">
        <v>3271</v>
      </c>
      <c r="B681" s="267" t="s">
        <v>3300</v>
      </c>
      <c r="C681" s="267" t="s">
        <v>3301</v>
      </c>
      <c r="D681" s="267" t="s">
        <v>4764</v>
      </c>
      <c r="E681" s="267" t="s">
        <v>3275</v>
      </c>
      <c r="F681" s="267" t="s">
        <v>3276</v>
      </c>
      <c r="G681" s="267" t="s">
        <v>3275</v>
      </c>
      <c r="H681" s="267" t="s">
        <v>3277</v>
      </c>
      <c r="I681" s="267" t="s">
        <v>4769</v>
      </c>
      <c r="J681" s="267" t="s">
        <v>4770</v>
      </c>
      <c r="K681" s="268">
        <v>2594.71</v>
      </c>
      <c r="L681" s="268">
        <v>2594.71</v>
      </c>
      <c r="M681" s="269">
        <v>0</v>
      </c>
      <c r="N681" s="268">
        <v>0</v>
      </c>
      <c r="O681" s="268">
        <v>0</v>
      </c>
      <c r="P681" s="269">
        <v>0</v>
      </c>
      <c r="Q681" s="270">
        <v>0</v>
      </c>
      <c r="R681" s="270">
        <v>0</v>
      </c>
      <c r="S681" s="270">
        <v>0</v>
      </c>
      <c r="T681" s="268">
        <v>2594.71</v>
      </c>
      <c r="U681" s="268">
        <v>2594.71</v>
      </c>
      <c r="V681" s="269">
        <v>0</v>
      </c>
      <c r="W681" s="269" cm="1">
        <f t="array" ref="W681">IF(Z681=756,V681*INDEX('09.30.22 ERC'!$I$676:$I$679,MATCH($A$1,'09.30.22 ERC'!$D$676:$D$679,0),),V681)</f>
        <v>0</v>
      </c>
      <c r="X681" s="271">
        <f t="shared" si="21"/>
        <v>142245</v>
      </c>
      <c r="Y681" s="106" t="s">
        <v>606</v>
      </c>
      <c r="Z681" s="106">
        <v>150</v>
      </c>
      <c r="AA681" s="273" t="b">
        <f t="shared" si="22"/>
        <v>1</v>
      </c>
    </row>
    <row r="682" spans="1:27">
      <c r="A682" s="267" t="s">
        <v>3271</v>
      </c>
      <c r="B682" s="267" t="s">
        <v>3304</v>
      </c>
      <c r="C682" s="267" t="s">
        <v>3301</v>
      </c>
      <c r="D682" s="267" t="s">
        <v>4764</v>
      </c>
      <c r="E682" s="267" t="s">
        <v>3275</v>
      </c>
      <c r="F682" s="267" t="s">
        <v>3276</v>
      </c>
      <c r="G682" s="267" t="s">
        <v>3275</v>
      </c>
      <c r="H682" s="267" t="s">
        <v>3277</v>
      </c>
      <c r="I682" s="267" t="s">
        <v>4771</v>
      </c>
      <c r="J682" s="267" t="s">
        <v>4772</v>
      </c>
      <c r="K682" s="268">
        <v>15.85</v>
      </c>
      <c r="L682" s="268">
        <v>15.85</v>
      </c>
      <c r="M682" s="269">
        <v>0</v>
      </c>
      <c r="N682" s="268">
        <v>0</v>
      </c>
      <c r="O682" s="268">
        <v>0</v>
      </c>
      <c r="P682" s="269">
        <v>0</v>
      </c>
      <c r="Q682" s="270">
        <v>0</v>
      </c>
      <c r="R682" s="270">
        <v>0</v>
      </c>
      <c r="S682" s="270">
        <v>0</v>
      </c>
      <c r="T682" s="268">
        <v>15.85</v>
      </c>
      <c r="U682" s="268">
        <v>15.85</v>
      </c>
      <c r="V682" s="269">
        <v>0</v>
      </c>
      <c r="W682" s="269" cm="1">
        <f t="array" ref="W682">IF(Z682=756,V682*INDEX('09.30.22 ERC'!$I$676:$I$679,MATCH($A$1,'09.30.22 ERC'!$D$676:$D$679,0),),V682)</f>
        <v>0</v>
      </c>
      <c r="X682" s="271">
        <f t="shared" si="21"/>
        <v>142245</v>
      </c>
      <c r="Y682" s="106" t="s">
        <v>606</v>
      </c>
      <c r="Z682" s="106">
        <v>151</v>
      </c>
      <c r="AA682" s="273" t="b">
        <f t="shared" si="22"/>
        <v>1</v>
      </c>
    </row>
    <row r="683" spans="1:27">
      <c r="A683" s="267" t="s">
        <v>3271</v>
      </c>
      <c r="B683" s="267" t="s">
        <v>3280</v>
      </c>
      <c r="C683" s="267" t="s">
        <v>3281</v>
      </c>
      <c r="D683" s="267" t="s">
        <v>4773</v>
      </c>
      <c r="E683" s="267" t="s">
        <v>3275</v>
      </c>
      <c r="F683" s="267" t="s">
        <v>3276</v>
      </c>
      <c r="G683" s="267" t="s">
        <v>3275</v>
      </c>
      <c r="H683" s="267" t="s">
        <v>3277</v>
      </c>
      <c r="I683" s="267" t="s">
        <v>4774</v>
      </c>
      <c r="J683" s="267" t="s">
        <v>4775</v>
      </c>
      <c r="K683" s="268">
        <v>25788.28</v>
      </c>
      <c r="L683" s="268">
        <v>29685.21</v>
      </c>
      <c r="M683" s="269">
        <v>-3896.9300000000003</v>
      </c>
      <c r="N683" s="268">
        <v>0</v>
      </c>
      <c r="O683" s="268">
        <v>126.53</v>
      </c>
      <c r="P683" s="269">
        <v>-126.53</v>
      </c>
      <c r="Q683" s="270">
        <v>0</v>
      </c>
      <c r="R683" s="270">
        <v>1136.9300000000003</v>
      </c>
      <c r="S683" s="270">
        <v>-1136.9300000000003</v>
      </c>
      <c r="T683" s="268">
        <v>25788.28</v>
      </c>
      <c r="U683" s="268">
        <v>30822.14</v>
      </c>
      <c r="V683" s="269">
        <v>-5033.8600000000006</v>
      </c>
      <c r="W683" s="269" cm="1">
        <f t="array" ref="W683">IF(Z683=756,V683*INDEX('09.30.22 ERC'!$I$676:$I$679,MATCH($A$1,'09.30.22 ERC'!$D$676:$D$679,0),),V683)</f>
        <v>-5033.8600000000006</v>
      </c>
      <c r="X683" s="271">
        <f t="shared" si="21"/>
        <v>142246</v>
      </c>
      <c r="Y683" s="106" t="s">
        <v>606</v>
      </c>
      <c r="Z683" s="106">
        <v>150</v>
      </c>
      <c r="AA683" s="273" t="b">
        <f t="shared" si="22"/>
        <v>1</v>
      </c>
    </row>
    <row r="684" spans="1:27">
      <c r="A684" s="267" t="s">
        <v>3271</v>
      </c>
      <c r="B684" s="267" t="s">
        <v>3287</v>
      </c>
      <c r="C684" s="267" t="s">
        <v>3281</v>
      </c>
      <c r="D684" s="267" t="s">
        <v>4773</v>
      </c>
      <c r="E684" s="267" t="s">
        <v>3275</v>
      </c>
      <c r="F684" s="267" t="s">
        <v>3276</v>
      </c>
      <c r="G684" s="267" t="s">
        <v>3275</v>
      </c>
      <c r="H684" s="267" t="s">
        <v>3277</v>
      </c>
      <c r="I684" s="267" t="s">
        <v>4776</v>
      </c>
      <c r="J684" s="267" t="s">
        <v>4777</v>
      </c>
      <c r="K684" s="268">
        <v>305.98</v>
      </c>
      <c r="L684" s="268">
        <v>453.58</v>
      </c>
      <c r="M684" s="269">
        <v>-147.59999999999997</v>
      </c>
      <c r="N684" s="268">
        <v>0</v>
      </c>
      <c r="O684" s="268">
        <v>3.7</v>
      </c>
      <c r="P684" s="269">
        <v>-3.7</v>
      </c>
      <c r="Q684" s="270">
        <v>564.42999999999995</v>
      </c>
      <c r="R684" s="270">
        <v>30.340000000000032</v>
      </c>
      <c r="S684" s="270">
        <v>534.08999999999992</v>
      </c>
      <c r="T684" s="268">
        <v>870.41</v>
      </c>
      <c r="U684" s="268">
        <v>483.92</v>
      </c>
      <c r="V684" s="269">
        <v>386.48999999999995</v>
      </c>
      <c r="W684" s="269" cm="1">
        <f t="array" ref="W684">IF(Z684=756,V684*INDEX('09.30.22 ERC'!$I$676:$I$679,MATCH($A$1,'09.30.22 ERC'!$D$676:$D$679,0),),V684)</f>
        <v>386.48999999999995</v>
      </c>
      <c r="X684" s="271">
        <f t="shared" si="21"/>
        <v>142246</v>
      </c>
      <c r="Y684" s="106" t="s">
        <v>606</v>
      </c>
      <c r="Z684" s="106">
        <v>151</v>
      </c>
      <c r="AA684" s="273" t="b">
        <f t="shared" si="22"/>
        <v>1</v>
      </c>
    </row>
    <row r="685" spans="1:27">
      <c r="A685" s="267" t="s">
        <v>3271</v>
      </c>
      <c r="B685" s="267" t="s">
        <v>3300</v>
      </c>
      <c r="C685" s="267" t="s">
        <v>3301</v>
      </c>
      <c r="D685" s="267" t="s">
        <v>4773</v>
      </c>
      <c r="E685" s="267" t="s">
        <v>3275</v>
      </c>
      <c r="F685" s="267" t="s">
        <v>3276</v>
      </c>
      <c r="G685" s="267" t="s">
        <v>3275</v>
      </c>
      <c r="H685" s="267" t="s">
        <v>3277</v>
      </c>
      <c r="I685" s="267" t="s">
        <v>4778</v>
      </c>
      <c r="J685" s="267" t="s">
        <v>4779</v>
      </c>
      <c r="K685" s="268">
        <v>4308.3900000000003</v>
      </c>
      <c r="L685" s="268">
        <v>4308.3900000000003</v>
      </c>
      <c r="M685" s="269">
        <v>0</v>
      </c>
      <c r="N685" s="268">
        <v>0</v>
      </c>
      <c r="O685" s="268">
        <v>0</v>
      </c>
      <c r="P685" s="269">
        <v>0</v>
      </c>
      <c r="Q685" s="270">
        <v>0</v>
      </c>
      <c r="R685" s="270">
        <v>0</v>
      </c>
      <c r="S685" s="270">
        <v>0</v>
      </c>
      <c r="T685" s="268">
        <v>4308.3900000000003</v>
      </c>
      <c r="U685" s="268">
        <v>4308.3900000000003</v>
      </c>
      <c r="V685" s="269">
        <v>0</v>
      </c>
      <c r="W685" s="269" cm="1">
        <f t="array" ref="W685">IF(Z685=756,V685*INDEX('09.30.22 ERC'!$I$676:$I$679,MATCH($A$1,'09.30.22 ERC'!$D$676:$D$679,0),),V685)</f>
        <v>0</v>
      </c>
      <c r="X685" s="271">
        <f t="shared" si="21"/>
        <v>142246</v>
      </c>
      <c r="Y685" s="106" t="s">
        <v>606</v>
      </c>
      <c r="Z685" s="106">
        <v>150</v>
      </c>
      <c r="AA685" s="273" t="b">
        <f t="shared" si="22"/>
        <v>1</v>
      </c>
    </row>
    <row r="686" spans="1:27">
      <c r="A686" s="267" t="s">
        <v>3271</v>
      </c>
      <c r="B686" s="267" t="s">
        <v>3304</v>
      </c>
      <c r="C686" s="267" t="s">
        <v>3301</v>
      </c>
      <c r="D686" s="267" t="s">
        <v>4773</v>
      </c>
      <c r="E686" s="267" t="s">
        <v>3275</v>
      </c>
      <c r="F686" s="267" t="s">
        <v>3276</v>
      </c>
      <c r="G686" s="267" t="s">
        <v>3275</v>
      </c>
      <c r="H686" s="267" t="s">
        <v>3277</v>
      </c>
      <c r="I686" s="267" t="s">
        <v>4780</v>
      </c>
      <c r="J686" s="267" t="s">
        <v>4781</v>
      </c>
      <c r="K686" s="268">
        <v>109.61</v>
      </c>
      <c r="L686" s="268">
        <v>109.61</v>
      </c>
      <c r="M686" s="269">
        <v>0</v>
      </c>
      <c r="N686" s="268">
        <v>0</v>
      </c>
      <c r="O686" s="268">
        <v>0</v>
      </c>
      <c r="P686" s="269">
        <v>0</v>
      </c>
      <c r="Q686" s="270">
        <v>0</v>
      </c>
      <c r="R686" s="270">
        <v>0</v>
      </c>
      <c r="S686" s="270">
        <v>0</v>
      </c>
      <c r="T686" s="268">
        <v>109.61</v>
      </c>
      <c r="U686" s="268">
        <v>109.61</v>
      </c>
      <c r="V686" s="269">
        <v>0</v>
      </c>
      <c r="W686" s="269" cm="1">
        <f t="array" ref="W686">IF(Z686=756,V686*INDEX('09.30.22 ERC'!$I$676:$I$679,MATCH($A$1,'09.30.22 ERC'!$D$676:$D$679,0),),V686)</f>
        <v>0</v>
      </c>
      <c r="X686" s="271">
        <f t="shared" si="21"/>
        <v>142246</v>
      </c>
      <c r="Y686" s="106" t="s">
        <v>606</v>
      </c>
      <c r="Z686" s="106">
        <v>151</v>
      </c>
      <c r="AA686" s="273" t="b">
        <f t="shared" si="22"/>
        <v>1</v>
      </c>
    </row>
    <row r="687" spans="1:27">
      <c r="A687" s="267" t="s">
        <v>3271</v>
      </c>
      <c r="B687" s="267" t="s">
        <v>3280</v>
      </c>
      <c r="C687" s="267" t="s">
        <v>3281</v>
      </c>
      <c r="D687" s="267" t="s">
        <v>4782</v>
      </c>
      <c r="E687" s="267" t="s">
        <v>3275</v>
      </c>
      <c r="F687" s="267" t="s">
        <v>3276</v>
      </c>
      <c r="G687" s="267" t="s">
        <v>3275</v>
      </c>
      <c r="H687" s="267" t="s">
        <v>3277</v>
      </c>
      <c r="I687" s="267" t="s">
        <v>4783</v>
      </c>
      <c r="J687" s="267" t="s">
        <v>4784</v>
      </c>
      <c r="K687" s="268">
        <v>1036.23</v>
      </c>
      <c r="L687" s="268">
        <v>1409.27</v>
      </c>
      <c r="M687" s="269">
        <v>-373.03999999999996</v>
      </c>
      <c r="N687" s="268">
        <v>0</v>
      </c>
      <c r="O687" s="268">
        <v>5.5</v>
      </c>
      <c r="P687" s="269">
        <v>-5.5</v>
      </c>
      <c r="Q687" s="270">
        <v>0</v>
      </c>
      <c r="R687" s="270">
        <v>49.5</v>
      </c>
      <c r="S687" s="270">
        <v>-49.5</v>
      </c>
      <c r="T687" s="268">
        <v>1036.23</v>
      </c>
      <c r="U687" s="268">
        <v>1458.77</v>
      </c>
      <c r="V687" s="269">
        <v>-422.53999999999996</v>
      </c>
      <c r="W687" s="269" cm="1">
        <f t="array" ref="W687">IF(Z687=756,V687*INDEX('09.30.22 ERC'!$I$676:$I$679,MATCH($A$1,'09.30.22 ERC'!$D$676:$D$679,0),),V687)</f>
        <v>-422.53999999999996</v>
      </c>
      <c r="X687" s="271">
        <f t="shared" si="21"/>
        <v>142247</v>
      </c>
      <c r="Y687" s="106" t="s">
        <v>606</v>
      </c>
      <c r="Z687" s="106">
        <v>150</v>
      </c>
      <c r="AA687" s="273" t="b">
        <f t="shared" si="22"/>
        <v>1</v>
      </c>
    </row>
    <row r="688" spans="1:27">
      <c r="A688" s="267" t="s">
        <v>3271</v>
      </c>
      <c r="B688" s="267" t="s">
        <v>3300</v>
      </c>
      <c r="C688" s="267" t="s">
        <v>3301</v>
      </c>
      <c r="D688" s="267" t="s">
        <v>4782</v>
      </c>
      <c r="E688" s="267" t="s">
        <v>3275</v>
      </c>
      <c r="F688" s="267" t="s">
        <v>3276</v>
      </c>
      <c r="G688" s="267" t="s">
        <v>3275</v>
      </c>
      <c r="H688" s="267" t="s">
        <v>3277</v>
      </c>
      <c r="I688" s="267" t="s">
        <v>4785</v>
      </c>
      <c r="J688" s="267" t="s">
        <v>4786</v>
      </c>
      <c r="K688" s="268">
        <v>272.18</v>
      </c>
      <c r="L688" s="268">
        <v>272.18</v>
      </c>
      <c r="M688" s="269">
        <v>0</v>
      </c>
      <c r="N688" s="268">
        <v>0</v>
      </c>
      <c r="O688" s="268">
        <v>0</v>
      </c>
      <c r="P688" s="269">
        <v>0</v>
      </c>
      <c r="Q688" s="270">
        <v>0</v>
      </c>
      <c r="R688" s="270">
        <v>0</v>
      </c>
      <c r="S688" s="270">
        <v>0</v>
      </c>
      <c r="T688" s="268">
        <v>272.18</v>
      </c>
      <c r="U688" s="268">
        <v>272.18</v>
      </c>
      <c r="V688" s="269">
        <v>0</v>
      </c>
      <c r="W688" s="269" cm="1">
        <f t="array" ref="W688">IF(Z688=756,V688*INDEX('09.30.22 ERC'!$I$676:$I$679,MATCH($A$1,'09.30.22 ERC'!$D$676:$D$679,0),),V688)</f>
        <v>0</v>
      </c>
      <c r="X688" s="271">
        <f t="shared" si="21"/>
        <v>142247</v>
      </c>
      <c r="Y688" s="106" t="s">
        <v>606</v>
      </c>
      <c r="Z688" s="106">
        <v>150</v>
      </c>
      <c r="AA688" s="273" t="b">
        <f t="shared" si="22"/>
        <v>1</v>
      </c>
    </row>
    <row r="689" spans="1:27">
      <c r="A689" s="267" t="s">
        <v>3271</v>
      </c>
      <c r="B689" s="267" t="s">
        <v>3280</v>
      </c>
      <c r="C689" s="267" t="s">
        <v>3281</v>
      </c>
      <c r="D689" s="267" t="s">
        <v>4787</v>
      </c>
      <c r="E689" s="267" t="s">
        <v>3275</v>
      </c>
      <c r="F689" s="267" t="s">
        <v>3276</v>
      </c>
      <c r="G689" s="267" t="s">
        <v>3275</v>
      </c>
      <c r="H689" s="267" t="s">
        <v>3277</v>
      </c>
      <c r="I689" s="267" t="s">
        <v>4788</v>
      </c>
      <c r="J689" s="267" t="s">
        <v>4789</v>
      </c>
      <c r="K689" s="268">
        <v>357169.64</v>
      </c>
      <c r="L689" s="268">
        <v>352875.71</v>
      </c>
      <c r="M689" s="269">
        <v>4293.929999999993</v>
      </c>
      <c r="N689" s="268">
        <v>0</v>
      </c>
      <c r="O689" s="268">
        <v>1091.27</v>
      </c>
      <c r="P689" s="269">
        <v>-1091.27</v>
      </c>
      <c r="Q689" s="270">
        <v>7611.0599999999977</v>
      </c>
      <c r="R689" s="270">
        <v>14365.599999999977</v>
      </c>
      <c r="S689" s="270">
        <v>-6754.539999999979</v>
      </c>
      <c r="T689" s="268">
        <v>364780.7</v>
      </c>
      <c r="U689" s="268">
        <v>367241.31</v>
      </c>
      <c r="V689" s="269">
        <v>-2460.609999999986</v>
      </c>
      <c r="W689" s="269" cm="1">
        <f t="array" ref="W689">IF(Z689=756,V689*INDEX('09.30.22 ERC'!$I$676:$I$679,MATCH($A$1,'09.30.22 ERC'!$D$676:$D$679,0),),V689)</f>
        <v>-2460.609999999986</v>
      </c>
      <c r="X689" s="271">
        <f t="shared" si="21"/>
        <v>142249</v>
      </c>
      <c r="Y689" s="106" t="s">
        <v>606</v>
      </c>
      <c r="Z689" s="106">
        <v>150</v>
      </c>
      <c r="AA689" s="273" t="b">
        <f t="shared" si="22"/>
        <v>1</v>
      </c>
    </row>
    <row r="690" spans="1:27">
      <c r="A690" s="267" t="s">
        <v>3271</v>
      </c>
      <c r="B690" s="267" t="s">
        <v>3287</v>
      </c>
      <c r="C690" s="267" t="s">
        <v>3281</v>
      </c>
      <c r="D690" s="267" t="s">
        <v>4787</v>
      </c>
      <c r="E690" s="267" t="s">
        <v>3275</v>
      </c>
      <c r="F690" s="267" t="s">
        <v>3276</v>
      </c>
      <c r="G690" s="267" t="s">
        <v>3275</v>
      </c>
      <c r="H690" s="267" t="s">
        <v>3277</v>
      </c>
      <c r="I690" s="267" t="s">
        <v>4790</v>
      </c>
      <c r="J690" s="267" t="s">
        <v>4791</v>
      </c>
      <c r="K690" s="268">
        <v>78681.259999999995</v>
      </c>
      <c r="L690" s="268">
        <v>57951.56</v>
      </c>
      <c r="M690" s="269">
        <v>20729.699999999997</v>
      </c>
      <c r="N690" s="268">
        <v>0</v>
      </c>
      <c r="O690" s="268">
        <v>133.15</v>
      </c>
      <c r="P690" s="269">
        <v>-133.15</v>
      </c>
      <c r="Q690" s="270">
        <v>3437.3600000000006</v>
      </c>
      <c r="R690" s="270">
        <v>3553.4300000000003</v>
      </c>
      <c r="S690" s="270">
        <v>-116.06999999999971</v>
      </c>
      <c r="T690" s="268">
        <v>82118.62</v>
      </c>
      <c r="U690" s="268">
        <v>61504.99</v>
      </c>
      <c r="V690" s="269">
        <v>20613.629999999997</v>
      </c>
      <c r="W690" s="269" cm="1">
        <f t="array" ref="W690">IF(Z690=756,V690*INDEX('09.30.22 ERC'!$I$676:$I$679,MATCH($A$1,'09.30.22 ERC'!$D$676:$D$679,0),),V690)</f>
        <v>20613.629999999997</v>
      </c>
      <c r="X690" s="271">
        <f t="shared" si="21"/>
        <v>142249</v>
      </c>
      <c r="Y690" s="106" t="s">
        <v>606</v>
      </c>
      <c r="Z690" s="106">
        <v>151</v>
      </c>
      <c r="AA690" s="273" t="b">
        <f t="shared" si="22"/>
        <v>1</v>
      </c>
    </row>
    <row r="691" spans="1:27">
      <c r="A691" s="267" t="s">
        <v>3271</v>
      </c>
      <c r="B691" s="267" t="s">
        <v>3300</v>
      </c>
      <c r="C691" s="267" t="s">
        <v>3301</v>
      </c>
      <c r="D691" s="267" t="s">
        <v>4787</v>
      </c>
      <c r="E691" s="267" t="s">
        <v>3275</v>
      </c>
      <c r="F691" s="267" t="s">
        <v>3276</v>
      </c>
      <c r="G691" s="267" t="s">
        <v>3275</v>
      </c>
      <c r="H691" s="267" t="s">
        <v>3277</v>
      </c>
      <c r="I691" s="267" t="s">
        <v>4792</v>
      </c>
      <c r="J691" s="267" t="s">
        <v>4793</v>
      </c>
      <c r="K691" s="268">
        <v>133075.63</v>
      </c>
      <c r="L691" s="268">
        <v>133075.63</v>
      </c>
      <c r="M691" s="269">
        <v>0</v>
      </c>
      <c r="N691" s="268">
        <v>0</v>
      </c>
      <c r="O691" s="268">
        <v>0</v>
      </c>
      <c r="P691" s="269">
        <v>0</v>
      </c>
      <c r="Q691" s="270">
        <v>0</v>
      </c>
      <c r="R691" s="270">
        <v>0</v>
      </c>
      <c r="S691" s="270">
        <v>0</v>
      </c>
      <c r="T691" s="268">
        <v>133075.63</v>
      </c>
      <c r="U691" s="268">
        <v>133075.63</v>
      </c>
      <c r="V691" s="269">
        <v>0</v>
      </c>
      <c r="W691" s="269" cm="1">
        <f t="array" ref="W691">IF(Z691=756,V691*INDEX('09.30.22 ERC'!$I$676:$I$679,MATCH($A$1,'09.30.22 ERC'!$D$676:$D$679,0),),V691)</f>
        <v>0</v>
      </c>
      <c r="X691" s="271">
        <f t="shared" si="21"/>
        <v>142249</v>
      </c>
      <c r="Y691" s="106" t="s">
        <v>606</v>
      </c>
      <c r="Z691" s="106">
        <v>150</v>
      </c>
      <c r="AA691" s="273" t="b">
        <f t="shared" si="22"/>
        <v>1</v>
      </c>
    </row>
    <row r="692" spans="1:27">
      <c r="A692" s="267" t="s">
        <v>3271</v>
      </c>
      <c r="B692" s="267" t="s">
        <v>3304</v>
      </c>
      <c r="C692" s="267" t="s">
        <v>3301</v>
      </c>
      <c r="D692" s="267" t="s">
        <v>4787</v>
      </c>
      <c r="E692" s="267" t="s">
        <v>3275</v>
      </c>
      <c r="F692" s="267" t="s">
        <v>3276</v>
      </c>
      <c r="G692" s="267" t="s">
        <v>3275</v>
      </c>
      <c r="H692" s="267" t="s">
        <v>3277</v>
      </c>
      <c r="I692" s="267" t="s">
        <v>4794</v>
      </c>
      <c r="J692" s="267" t="s">
        <v>4795</v>
      </c>
      <c r="K692" s="268">
        <v>23075.77</v>
      </c>
      <c r="L692" s="268">
        <v>23075.77</v>
      </c>
      <c r="M692" s="269">
        <v>0</v>
      </c>
      <c r="N692" s="268">
        <v>0</v>
      </c>
      <c r="O692" s="268">
        <v>0</v>
      </c>
      <c r="P692" s="269">
        <v>0</v>
      </c>
      <c r="Q692" s="270">
        <v>0</v>
      </c>
      <c r="R692" s="270">
        <v>0</v>
      </c>
      <c r="S692" s="270">
        <v>0</v>
      </c>
      <c r="T692" s="268">
        <v>23075.77</v>
      </c>
      <c r="U692" s="268">
        <v>23075.77</v>
      </c>
      <c r="V692" s="269">
        <v>0</v>
      </c>
      <c r="W692" s="269" cm="1">
        <f t="array" ref="W692">IF(Z692=756,V692*INDEX('09.30.22 ERC'!$I$676:$I$679,MATCH($A$1,'09.30.22 ERC'!$D$676:$D$679,0),),V692)</f>
        <v>0</v>
      </c>
      <c r="X692" s="271">
        <f t="shared" si="21"/>
        <v>142249</v>
      </c>
      <c r="Y692" s="106" t="s">
        <v>606</v>
      </c>
      <c r="Z692" s="106">
        <v>151</v>
      </c>
      <c r="AA692" s="273" t="b">
        <f t="shared" si="22"/>
        <v>1</v>
      </c>
    </row>
    <row r="693" spans="1:27">
      <c r="A693" s="267" t="s">
        <v>3271</v>
      </c>
      <c r="B693" s="267" t="s">
        <v>3280</v>
      </c>
      <c r="C693" s="267" t="s">
        <v>3281</v>
      </c>
      <c r="D693" s="267" t="s">
        <v>4796</v>
      </c>
      <c r="E693" s="267" t="s">
        <v>3275</v>
      </c>
      <c r="F693" s="267" t="s">
        <v>3276</v>
      </c>
      <c r="G693" s="267" t="s">
        <v>3275</v>
      </c>
      <c r="H693" s="267" t="s">
        <v>3277</v>
      </c>
      <c r="I693" s="267" t="s">
        <v>4788</v>
      </c>
      <c r="J693" s="267" t="s">
        <v>4797</v>
      </c>
      <c r="K693" s="268">
        <v>261.54000000000002</v>
      </c>
      <c r="L693" s="268">
        <v>116.97</v>
      </c>
      <c r="M693" s="269">
        <v>144.57000000000002</v>
      </c>
      <c r="N693" s="268">
        <v>1.45</v>
      </c>
      <c r="O693" s="268">
        <v>0</v>
      </c>
      <c r="P693" s="269">
        <v>1.45</v>
      </c>
      <c r="Q693" s="270">
        <v>13.049999999999955</v>
      </c>
      <c r="R693" s="270">
        <v>0</v>
      </c>
      <c r="S693" s="270">
        <v>13.049999999999955</v>
      </c>
      <c r="T693" s="268">
        <v>274.58999999999997</v>
      </c>
      <c r="U693" s="268">
        <v>116.97</v>
      </c>
      <c r="V693" s="269">
        <v>157.61999999999998</v>
      </c>
      <c r="W693" s="269" cm="1">
        <f t="array" ref="W693">IF(Z693=756,V693*INDEX('09.30.22 ERC'!$I$676:$I$679,MATCH($A$1,'09.30.22 ERC'!$D$676:$D$679,0),),V693)</f>
        <v>157.61999999999998</v>
      </c>
      <c r="X693" s="271">
        <f t="shared" si="21"/>
        <v>142250</v>
      </c>
      <c r="Y693" s="106" t="s">
        <v>606</v>
      </c>
      <c r="Z693" s="106">
        <v>150</v>
      </c>
      <c r="AA693" s="273" t="b">
        <f t="shared" si="22"/>
        <v>1</v>
      </c>
    </row>
    <row r="694" spans="1:27">
      <c r="A694" s="267" t="s">
        <v>3271</v>
      </c>
      <c r="B694" s="267" t="s">
        <v>3300</v>
      </c>
      <c r="C694" s="267" t="s">
        <v>3301</v>
      </c>
      <c r="D694" s="267" t="s">
        <v>4796</v>
      </c>
      <c r="E694" s="267" t="s">
        <v>3275</v>
      </c>
      <c r="F694" s="267" t="s">
        <v>3276</v>
      </c>
      <c r="G694" s="267" t="s">
        <v>3275</v>
      </c>
      <c r="H694" s="267" t="s">
        <v>3277</v>
      </c>
      <c r="I694" s="267" t="s">
        <v>4792</v>
      </c>
      <c r="J694" s="267" t="s">
        <v>4798</v>
      </c>
      <c r="K694" s="268">
        <v>293.08999999999997</v>
      </c>
      <c r="L694" s="268">
        <v>293.08999999999997</v>
      </c>
      <c r="M694" s="269">
        <v>0</v>
      </c>
      <c r="N694" s="268">
        <v>0</v>
      </c>
      <c r="O694" s="268">
        <v>0</v>
      </c>
      <c r="P694" s="269">
        <v>0</v>
      </c>
      <c r="Q694" s="270">
        <v>0</v>
      </c>
      <c r="R694" s="270">
        <v>0</v>
      </c>
      <c r="S694" s="270">
        <v>0</v>
      </c>
      <c r="T694" s="268">
        <v>293.08999999999997</v>
      </c>
      <c r="U694" s="268">
        <v>293.08999999999997</v>
      </c>
      <c r="V694" s="269">
        <v>0</v>
      </c>
      <c r="W694" s="269" cm="1">
        <f t="array" ref="W694">IF(Z694=756,V694*INDEX('09.30.22 ERC'!$I$676:$I$679,MATCH($A$1,'09.30.22 ERC'!$D$676:$D$679,0),),V694)</f>
        <v>0</v>
      </c>
      <c r="X694" s="271">
        <f t="shared" si="21"/>
        <v>142250</v>
      </c>
      <c r="Y694" s="106" t="s">
        <v>606</v>
      </c>
      <c r="Z694" s="106">
        <v>150</v>
      </c>
      <c r="AA694" s="273" t="b">
        <f t="shared" si="22"/>
        <v>1</v>
      </c>
    </row>
    <row r="695" spans="1:27">
      <c r="A695" s="267" t="s">
        <v>3271</v>
      </c>
      <c r="B695" s="267" t="s">
        <v>3280</v>
      </c>
      <c r="C695" s="267" t="s">
        <v>3281</v>
      </c>
      <c r="D695" s="267" t="s">
        <v>4799</v>
      </c>
      <c r="E695" s="267" t="s">
        <v>3275</v>
      </c>
      <c r="F695" s="267" t="s">
        <v>3276</v>
      </c>
      <c r="G695" s="267" t="s">
        <v>3275</v>
      </c>
      <c r="H695" s="267" t="s">
        <v>3277</v>
      </c>
      <c r="I695" s="267" t="s">
        <v>4788</v>
      </c>
      <c r="J695" s="267" t="s">
        <v>4800</v>
      </c>
      <c r="K695" s="268">
        <v>2056.1799999999998</v>
      </c>
      <c r="L695" s="268">
        <v>1100.32</v>
      </c>
      <c r="M695" s="269">
        <v>955.8599999999999</v>
      </c>
      <c r="N695" s="268">
        <v>0</v>
      </c>
      <c r="O695" s="268">
        <v>1.36</v>
      </c>
      <c r="P695" s="269">
        <v>-1.36</v>
      </c>
      <c r="Q695" s="270">
        <v>0</v>
      </c>
      <c r="R695" s="270">
        <v>12.240000000000009</v>
      </c>
      <c r="S695" s="270">
        <v>-12.240000000000009</v>
      </c>
      <c r="T695" s="268">
        <v>2056.1799999999998</v>
      </c>
      <c r="U695" s="268">
        <v>1112.56</v>
      </c>
      <c r="V695" s="269">
        <v>943.61999999999989</v>
      </c>
      <c r="W695" s="269" cm="1">
        <f t="array" ref="W695">IF(Z695=756,V695*INDEX('09.30.22 ERC'!$I$676:$I$679,MATCH($A$1,'09.30.22 ERC'!$D$676:$D$679,0),),V695)</f>
        <v>943.61999999999989</v>
      </c>
      <c r="X695" s="271">
        <f t="shared" si="21"/>
        <v>142251</v>
      </c>
      <c r="Y695" s="106" t="s">
        <v>606</v>
      </c>
      <c r="Z695" s="106">
        <v>150</v>
      </c>
      <c r="AA695" s="273" t="b">
        <f t="shared" si="22"/>
        <v>1</v>
      </c>
    </row>
    <row r="696" spans="1:27">
      <c r="A696" s="267" t="s">
        <v>3271</v>
      </c>
      <c r="B696" s="267" t="s">
        <v>3300</v>
      </c>
      <c r="C696" s="267" t="s">
        <v>3301</v>
      </c>
      <c r="D696" s="267" t="s">
        <v>4799</v>
      </c>
      <c r="E696" s="267" t="s">
        <v>3275</v>
      </c>
      <c r="F696" s="267" t="s">
        <v>3276</v>
      </c>
      <c r="G696" s="267" t="s">
        <v>3275</v>
      </c>
      <c r="H696" s="267" t="s">
        <v>3277</v>
      </c>
      <c r="I696" s="267" t="s">
        <v>4792</v>
      </c>
      <c r="J696" s="267" t="s">
        <v>4801</v>
      </c>
      <c r="K696" s="268">
        <v>1077.33</v>
      </c>
      <c r="L696" s="268">
        <v>1077.33</v>
      </c>
      <c r="M696" s="269">
        <v>0</v>
      </c>
      <c r="N696" s="268">
        <v>0</v>
      </c>
      <c r="O696" s="268">
        <v>0</v>
      </c>
      <c r="P696" s="269">
        <v>0</v>
      </c>
      <c r="Q696" s="270">
        <v>0</v>
      </c>
      <c r="R696" s="270">
        <v>0</v>
      </c>
      <c r="S696" s="270">
        <v>0</v>
      </c>
      <c r="T696" s="268">
        <v>1077.33</v>
      </c>
      <c r="U696" s="268">
        <v>1077.33</v>
      </c>
      <c r="V696" s="269">
        <v>0</v>
      </c>
      <c r="W696" s="269" cm="1">
        <f t="array" ref="W696">IF(Z696=756,V696*INDEX('09.30.22 ERC'!$I$676:$I$679,MATCH($A$1,'09.30.22 ERC'!$D$676:$D$679,0),),V696)</f>
        <v>0</v>
      </c>
      <c r="X696" s="271">
        <f t="shared" si="21"/>
        <v>142251</v>
      </c>
      <c r="Y696" s="106" t="s">
        <v>606</v>
      </c>
      <c r="Z696" s="106">
        <v>150</v>
      </c>
      <c r="AA696" s="273" t="b">
        <f t="shared" si="22"/>
        <v>1</v>
      </c>
    </row>
    <row r="697" spans="1:27">
      <c r="A697" s="267" t="s">
        <v>3271</v>
      </c>
      <c r="B697" s="267" t="s">
        <v>3280</v>
      </c>
      <c r="C697" s="267" t="s">
        <v>3281</v>
      </c>
      <c r="D697" s="267" t="s">
        <v>4802</v>
      </c>
      <c r="E697" s="267" t="s">
        <v>3275</v>
      </c>
      <c r="F697" s="267" t="s">
        <v>3276</v>
      </c>
      <c r="G697" s="267" t="s">
        <v>3275</v>
      </c>
      <c r="H697" s="267" t="s">
        <v>3277</v>
      </c>
      <c r="I697" s="267" t="s">
        <v>4803</v>
      </c>
      <c r="J697" s="267" t="s">
        <v>4804</v>
      </c>
      <c r="K697" s="268">
        <v>38403.18</v>
      </c>
      <c r="L697" s="268">
        <v>79968.63</v>
      </c>
      <c r="M697" s="269">
        <v>-41565.450000000004</v>
      </c>
      <c r="N697" s="268">
        <v>0</v>
      </c>
      <c r="O697" s="268">
        <v>166.44</v>
      </c>
      <c r="P697" s="269">
        <v>-166.44</v>
      </c>
      <c r="Q697" s="270">
        <v>0</v>
      </c>
      <c r="R697" s="270">
        <v>1497.9599999999919</v>
      </c>
      <c r="S697" s="270">
        <v>-1497.9599999999919</v>
      </c>
      <c r="T697" s="268">
        <v>38403.18</v>
      </c>
      <c r="U697" s="268">
        <v>81466.59</v>
      </c>
      <c r="V697" s="269">
        <v>-43063.409999999996</v>
      </c>
      <c r="W697" s="269" cm="1">
        <f t="array" ref="W697">IF(Z697=756,V697*INDEX('09.30.22 ERC'!$I$676:$I$679,MATCH($A$1,'09.30.22 ERC'!$D$676:$D$679,0),),V697)</f>
        <v>-43063.409999999996</v>
      </c>
      <c r="X697" s="271">
        <f t="shared" si="21"/>
        <v>142252</v>
      </c>
      <c r="Y697" s="106" t="s">
        <v>606</v>
      </c>
      <c r="Z697" s="106">
        <v>150</v>
      </c>
      <c r="AA697" s="273" t="b">
        <f t="shared" si="22"/>
        <v>1</v>
      </c>
    </row>
    <row r="698" spans="1:27">
      <c r="A698" s="267" t="s">
        <v>3271</v>
      </c>
      <c r="B698" s="267" t="s">
        <v>3300</v>
      </c>
      <c r="C698" s="267" t="s">
        <v>3301</v>
      </c>
      <c r="D698" s="267" t="s">
        <v>4802</v>
      </c>
      <c r="E698" s="267" t="s">
        <v>3275</v>
      </c>
      <c r="F698" s="267" t="s">
        <v>3276</v>
      </c>
      <c r="G698" s="267" t="s">
        <v>3275</v>
      </c>
      <c r="H698" s="267" t="s">
        <v>3277</v>
      </c>
      <c r="I698" s="267" t="s">
        <v>4805</v>
      </c>
      <c r="J698" s="267" t="s">
        <v>4806</v>
      </c>
      <c r="K698" s="268">
        <v>74127.44</v>
      </c>
      <c r="L698" s="268">
        <v>74127.44</v>
      </c>
      <c r="M698" s="269">
        <v>0</v>
      </c>
      <c r="N698" s="268">
        <v>0</v>
      </c>
      <c r="O698" s="268">
        <v>0</v>
      </c>
      <c r="P698" s="269">
        <v>0</v>
      </c>
      <c r="Q698" s="270">
        <v>0</v>
      </c>
      <c r="R698" s="270">
        <v>0</v>
      </c>
      <c r="S698" s="270">
        <v>0</v>
      </c>
      <c r="T698" s="268">
        <v>74127.44</v>
      </c>
      <c r="U698" s="268">
        <v>74127.44</v>
      </c>
      <c r="V698" s="269">
        <v>0</v>
      </c>
      <c r="W698" s="269" cm="1">
        <f t="array" ref="W698">IF(Z698=756,V698*INDEX('09.30.22 ERC'!$I$676:$I$679,MATCH($A$1,'09.30.22 ERC'!$D$676:$D$679,0),),V698)</f>
        <v>0</v>
      </c>
      <c r="X698" s="271">
        <f t="shared" si="21"/>
        <v>142252</v>
      </c>
      <c r="Y698" s="106" t="s">
        <v>606</v>
      </c>
      <c r="Z698" s="106">
        <v>150</v>
      </c>
      <c r="AA698" s="273" t="b">
        <f t="shared" si="22"/>
        <v>1</v>
      </c>
    </row>
    <row r="699" spans="1:27">
      <c r="A699" s="267" t="s">
        <v>3271</v>
      </c>
      <c r="B699" s="267" t="s">
        <v>3304</v>
      </c>
      <c r="C699" s="267" t="s">
        <v>3301</v>
      </c>
      <c r="D699" s="267" t="s">
        <v>4802</v>
      </c>
      <c r="E699" s="267" t="s">
        <v>3275</v>
      </c>
      <c r="F699" s="267" t="s">
        <v>3276</v>
      </c>
      <c r="G699" s="267" t="s">
        <v>3275</v>
      </c>
      <c r="H699" s="267" t="s">
        <v>3277</v>
      </c>
      <c r="I699" s="267" t="s">
        <v>4807</v>
      </c>
      <c r="J699" s="267" t="s">
        <v>4808</v>
      </c>
      <c r="K699" s="268">
        <v>10.130000000000001</v>
      </c>
      <c r="L699" s="268">
        <v>10.130000000000001</v>
      </c>
      <c r="M699" s="269">
        <v>0</v>
      </c>
      <c r="N699" s="268">
        <v>0</v>
      </c>
      <c r="O699" s="268">
        <v>0</v>
      </c>
      <c r="P699" s="269">
        <v>0</v>
      </c>
      <c r="Q699" s="270">
        <v>0</v>
      </c>
      <c r="R699" s="270">
        <v>0</v>
      </c>
      <c r="S699" s="270">
        <v>0</v>
      </c>
      <c r="T699" s="268">
        <v>10.130000000000001</v>
      </c>
      <c r="U699" s="268">
        <v>10.130000000000001</v>
      </c>
      <c r="V699" s="269">
        <v>0</v>
      </c>
      <c r="W699" s="269" cm="1">
        <f t="array" ref="W699">IF(Z699=756,V699*INDEX('09.30.22 ERC'!$I$676:$I$679,MATCH($A$1,'09.30.22 ERC'!$D$676:$D$679,0),),V699)</f>
        <v>0</v>
      </c>
      <c r="X699" s="271">
        <f t="shared" si="21"/>
        <v>142252</v>
      </c>
      <c r="Y699" s="106" t="s">
        <v>606</v>
      </c>
      <c r="Z699" s="106">
        <v>151</v>
      </c>
      <c r="AA699" s="273" t="b">
        <f t="shared" si="22"/>
        <v>1</v>
      </c>
    </row>
    <row r="700" spans="1:27">
      <c r="A700" s="267" t="s">
        <v>3271</v>
      </c>
      <c r="B700" s="267" t="s">
        <v>3280</v>
      </c>
      <c r="C700" s="267" t="s">
        <v>3281</v>
      </c>
      <c r="D700" s="267" t="s">
        <v>4809</v>
      </c>
      <c r="E700" s="267" t="s">
        <v>3275</v>
      </c>
      <c r="F700" s="267" t="s">
        <v>3276</v>
      </c>
      <c r="G700" s="267" t="s">
        <v>3275</v>
      </c>
      <c r="H700" s="267" t="s">
        <v>3277</v>
      </c>
      <c r="I700" s="267" t="s">
        <v>4803</v>
      </c>
      <c r="J700" s="267" t="s">
        <v>4810</v>
      </c>
      <c r="K700" s="268">
        <v>3348920.9</v>
      </c>
      <c r="L700" s="268">
        <v>6866610.5099999998</v>
      </c>
      <c r="M700" s="269">
        <v>-3517689.61</v>
      </c>
      <c r="N700" s="268">
        <v>0</v>
      </c>
      <c r="O700" s="268">
        <v>12982.78</v>
      </c>
      <c r="P700" s="269">
        <v>-12982.78</v>
      </c>
      <c r="Q700" s="270">
        <v>0</v>
      </c>
      <c r="R700" s="270">
        <v>116842.12000000011</v>
      </c>
      <c r="S700" s="270">
        <v>-116842.12000000011</v>
      </c>
      <c r="T700" s="268">
        <v>3348920.9</v>
      </c>
      <c r="U700" s="268">
        <v>6983452.6299999999</v>
      </c>
      <c r="V700" s="269">
        <v>-3634531.73</v>
      </c>
      <c r="W700" s="269" cm="1">
        <f t="array" ref="W700">IF(Z700=756,V700*INDEX('09.30.22 ERC'!$I$676:$I$679,MATCH($A$1,'09.30.22 ERC'!$D$676:$D$679,0),),V700)</f>
        <v>-3634531.73</v>
      </c>
      <c r="X700" s="271">
        <f t="shared" si="21"/>
        <v>142253</v>
      </c>
      <c r="Y700" s="106" t="s">
        <v>606</v>
      </c>
      <c r="Z700" s="106">
        <v>150</v>
      </c>
      <c r="AA700" s="273" t="b">
        <f t="shared" si="22"/>
        <v>1</v>
      </c>
    </row>
    <row r="701" spans="1:27">
      <c r="A701" s="267" t="s">
        <v>3271</v>
      </c>
      <c r="B701" s="267" t="s">
        <v>3287</v>
      </c>
      <c r="C701" s="267" t="s">
        <v>3281</v>
      </c>
      <c r="D701" s="267" t="s">
        <v>4809</v>
      </c>
      <c r="E701" s="267" t="s">
        <v>3275</v>
      </c>
      <c r="F701" s="267" t="s">
        <v>3276</v>
      </c>
      <c r="G701" s="267" t="s">
        <v>3275</v>
      </c>
      <c r="H701" s="267" t="s">
        <v>3277</v>
      </c>
      <c r="I701" s="267" t="s">
        <v>4811</v>
      </c>
      <c r="J701" s="267" t="s">
        <v>4812</v>
      </c>
      <c r="K701" s="268">
        <v>41216.480000000003</v>
      </c>
      <c r="L701" s="268">
        <v>40271.31</v>
      </c>
      <c r="M701" s="269">
        <v>945.17000000000553</v>
      </c>
      <c r="N701" s="268">
        <v>0</v>
      </c>
      <c r="O701" s="268">
        <v>117.68</v>
      </c>
      <c r="P701" s="269">
        <v>-117.68</v>
      </c>
      <c r="Q701" s="270">
        <v>0</v>
      </c>
      <c r="R701" s="270">
        <v>1059.1200000000026</v>
      </c>
      <c r="S701" s="270">
        <v>-1059.1200000000026</v>
      </c>
      <c r="T701" s="268">
        <v>41216.480000000003</v>
      </c>
      <c r="U701" s="268">
        <v>41330.43</v>
      </c>
      <c r="V701" s="269">
        <v>-113.94999999999709</v>
      </c>
      <c r="W701" s="269" cm="1">
        <f t="array" ref="W701">IF(Z701=756,V701*INDEX('09.30.22 ERC'!$I$676:$I$679,MATCH($A$1,'09.30.22 ERC'!$D$676:$D$679,0),),V701)</f>
        <v>-113.94999999999709</v>
      </c>
      <c r="X701" s="271">
        <f t="shared" si="21"/>
        <v>142253</v>
      </c>
      <c r="Y701" s="106" t="s">
        <v>606</v>
      </c>
      <c r="Z701" s="106">
        <v>151</v>
      </c>
      <c r="AA701" s="273" t="b">
        <f t="shared" si="22"/>
        <v>1</v>
      </c>
    </row>
    <row r="702" spans="1:27">
      <c r="A702" s="267" t="s">
        <v>3271</v>
      </c>
      <c r="B702" s="267" t="s">
        <v>3300</v>
      </c>
      <c r="C702" s="267" t="s">
        <v>3301</v>
      </c>
      <c r="D702" s="267" t="s">
        <v>4809</v>
      </c>
      <c r="E702" s="267" t="s">
        <v>3275</v>
      </c>
      <c r="F702" s="267" t="s">
        <v>3276</v>
      </c>
      <c r="G702" s="267" t="s">
        <v>3275</v>
      </c>
      <c r="H702" s="267" t="s">
        <v>3277</v>
      </c>
      <c r="I702" s="267" t="s">
        <v>4805</v>
      </c>
      <c r="J702" s="267" t="s">
        <v>4813</v>
      </c>
      <c r="K702" s="268">
        <v>6454134.2699999996</v>
      </c>
      <c r="L702" s="268">
        <v>6454134.2699999996</v>
      </c>
      <c r="M702" s="269">
        <v>0</v>
      </c>
      <c r="N702" s="268">
        <v>0</v>
      </c>
      <c r="O702" s="268">
        <v>0</v>
      </c>
      <c r="P702" s="269">
        <v>0</v>
      </c>
      <c r="Q702" s="270">
        <v>0</v>
      </c>
      <c r="R702" s="270">
        <v>0</v>
      </c>
      <c r="S702" s="270">
        <v>0</v>
      </c>
      <c r="T702" s="268">
        <v>6454134.2699999996</v>
      </c>
      <c r="U702" s="268">
        <v>6454134.2699999996</v>
      </c>
      <c r="V702" s="269">
        <v>0</v>
      </c>
      <c r="W702" s="269" cm="1">
        <f t="array" ref="W702">IF(Z702=756,V702*INDEX('09.30.22 ERC'!$I$676:$I$679,MATCH($A$1,'09.30.22 ERC'!$D$676:$D$679,0),),V702)</f>
        <v>0</v>
      </c>
      <c r="X702" s="271">
        <f t="shared" si="21"/>
        <v>142253</v>
      </c>
      <c r="Y702" s="106" t="s">
        <v>606</v>
      </c>
      <c r="Z702" s="106">
        <v>150</v>
      </c>
      <c r="AA702" s="273" t="b">
        <f t="shared" si="22"/>
        <v>1</v>
      </c>
    </row>
    <row r="703" spans="1:27">
      <c r="A703" s="267" t="s">
        <v>3271</v>
      </c>
      <c r="B703" s="267" t="s">
        <v>3304</v>
      </c>
      <c r="C703" s="267" t="s">
        <v>3301</v>
      </c>
      <c r="D703" s="267" t="s">
        <v>4809</v>
      </c>
      <c r="E703" s="267" t="s">
        <v>3275</v>
      </c>
      <c r="F703" s="267" t="s">
        <v>3276</v>
      </c>
      <c r="G703" s="267" t="s">
        <v>3275</v>
      </c>
      <c r="H703" s="267" t="s">
        <v>3277</v>
      </c>
      <c r="I703" s="267" t="s">
        <v>4807</v>
      </c>
      <c r="J703" s="267" t="s">
        <v>4814</v>
      </c>
      <c r="K703" s="268">
        <v>22092.91</v>
      </c>
      <c r="L703" s="268">
        <v>22092.91</v>
      </c>
      <c r="M703" s="269">
        <v>0</v>
      </c>
      <c r="N703" s="268">
        <v>0</v>
      </c>
      <c r="O703" s="268">
        <v>0</v>
      </c>
      <c r="P703" s="269">
        <v>0</v>
      </c>
      <c r="Q703" s="270">
        <v>0</v>
      </c>
      <c r="R703" s="270">
        <v>0</v>
      </c>
      <c r="S703" s="270">
        <v>0</v>
      </c>
      <c r="T703" s="268">
        <v>22092.91</v>
      </c>
      <c r="U703" s="268">
        <v>22092.91</v>
      </c>
      <c r="V703" s="269">
        <v>0</v>
      </c>
      <c r="W703" s="269" cm="1">
        <f t="array" ref="W703">IF(Z703=756,V703*INDEX('09.30.22 ERC'!$I$676:$I$679,MATCH($A$1,'09.30.22 ERC'!$D$676:$D$679,0),),V703)</f>
        <v>0</v>
      </c>
      <c r="X703" s="271">
        <f t="shared" si="21"/>
        <v>142253</v>
      </c>
      <c r="Y703" s="106" t="s">
        <v>606</v>
      </c>
      <c r="Z703" s="106">
        <v>151</v>
      </c>
      <c r="AA703" s="273" t="b">
        <f t="shared" si="22"/>
        <v>1</v>
      </c>
    </row>
    <row r="704" spans="1:27">
      <c r="A704" s="267" t="s">
        <v>3271</v>
      </c>
      <c r="B704" s="267" t="s">
        <v>3280</v>
      </c>
      <c r="C704" s="267" t="s">
        <v>3281</v>
      </c>
      <c r="D704" s="267" t="s">
        <v>4815</v>
      </c>
      <c r="E704" s="267" t="s">
        <v>3275</v>
      </c>
      <c r="F704" s="267" t="s">
        <v>3276</v>
      </c>
      <c r="G704" s="267" t="s">
        <v>3275</v>
      </c>
      <c r="H704" s="267" t="s">
        <v>3277</v>
      </c>
      <c r="I704" s="267" t="s">
        <v>4803</v>
      </c>
      <c r="J704" s="267" t="s">
        <v>4816</v>
      </c>
      <c r="K704" s="268">
        <v>4803.2299999999996</v>
      </c>
      <c r="L704" s="268">
        <v>9955.36</v>
      </c>
      <c r="M704" s="269">
        <v>-5152.130000000001</v>
      </c>
      <c r="N704" s="268">
        <v>0</v>
      </c>
      <c r="O704" s="268">
        <v>32.43</v>
      </c>
      <c r="P704" s="269">
        <v>-32.43</v>
      </c>
      <c r="Q704" s="270">
        <v>0</v>
      </c>
      <c r="R704" s="270">
        <v>291.86999999999898</v>
      </c>
      <c r="S704" s="270">
        <v>-291.86999999999898</v>
      </c>
      <c r="T704" s="268">
        <v>4803.2299999999996</v>
      </c>
      <c r="U704" s="268">
        <v>10247.23</v>
      </c>
      <c r="V704" s="269">
        <v>-5444</v>
      </c>
      <c r="W704" s="269" cm="1">
        <f t="array" ref="W704">IF(Z704=756,V704*INDEX('09.30.22 ERC'!$I$676:$I$679,MATCH($A$1,'09.30.22 ERC'!$D$676:$D$679,0),),V704)</f>
        <v>-5444</v>
      </c>
      <c r="X704" s="271">
        <f t="shared" si="21"/>
        <v>142254</v>
      </c>
      <c r="Y704" s="106" t="s">
        <v>606</v>
      </c>
      <c r="Z704" s="106">
        <v>150</v>
      </c>
      <c r="AA704" s="273" t="b">
        <f t="shared" si="22"/>
        <v>1</v>
      </c>
    </row>
    <row r="705" spans="1:27">
      <c r="A705" s="267" t="s">
        <v>3271</v>
      </c>
      <c r="B705" s="267" t="s">
        <v>3287</v>
      </c>
      <c r="C705" s="267" t="s">
        <v>3281</v>
      </c>
      <c r="D705" s="267" t="s">
        <v>4815</v>
      </c>
      <c r="E705" s="267" t="s">
        <v>3275</v>
      </c>
      <c r="F705" s="267" t="s">
        <v>3276</v>
      </c>
      <c r="G705" s="267" t="s">
        <v>3275</v>
      </c>
      <c r="H705" s="267" t="s">
        <v>3277</v>
      </c>
      <c r="I705" s="267" t="s">
        <v>4811</v>
      </c>
      <c r="J705" s="267" t="s">
        <v>4817</v>
      </c>
      <c r="K705" s="268">
        <v>4252.5600000000004</v>
      </c>
      <c r="L705" s="268">
        <v>7770.92</v>
      </c>
      <c r="M705" s="269">
        <v>-3518.3599999999997</v>
      </c>
      <c r="N705" s="268">
        <v>0</v>
      </c>
      <c r="O705" s="268">
        <v>25.31</v>
      </c>
      <c r="P705" s="269">
        <v>-25.31</v>
      </c>
      <c r="Q705" s="270">
        <v>0</v>
      </c>
      <c r="R705" s="270">
        <v>227.78999999999996</v>
      </c>
      <c r="S705" s="270">
        <v>-227.78999999999996</v>
      </c>
      <c r="T705" s="268">
        <v>4252.5600000000004</v>
      </c>
      <c r="U705" s="268">
        <v>7998.71</v>
      </c>
      <c r="V705" s="269">
        <v>-3746.1499999999996</v>
      </c>
      <c r="W705" s="269" cm="1">
        <f t="array" ref="W705">IF(Z705=756,V705*INDEX('09.30.22 ERC'!$I$676:$I$679,MATCH($A$1,'09.30.22 ERC'!$D$676:$D$679,0),),V705)</f>
        <v>-3746.1499999999996</v>
      </c>
      <c r="X705" s="271">
        <f t="shared" si="21"/>
        <v>142254</v>
      </c>
      <c r="Y705" s="106" t="s">
        <v>606</v>
      </c>
      <c r="Z705" s="106">
        <v>151</v>
      </c>
      <c r="AA705" s="273" t="b">
        <f t="shared" si="22"/>
        <v>1</v>
      </c>
    </row>
    <row r="706" spans="1:27">
      <c r="A706" s="267" t="s">
        <v>3271</v>
      </c>
      <c r="B706" s="267" t="s">
        <v>3300</v>
      </c>
      <c r="C706" s="267" t="s">
        <v>3301</v>
      </c>
      <c r="D706" s="267" t="s">
        <v>4815</v>
      </c>
      <c r="E706" s="267" t="s">
        <v>3275</v>
      </c>
      <c r="F706" s="267" t="s">
        <v>3276</v>
      </c>
      <c r="G706" s="267" t="s">
        <v>3275</v>
      </c>
      <c r="H706" s="267" t="s">
        <v>3277</v>
      </c>
      <c r="I706" s="267" t="s">
        <v>4805</v>
      </c>
      <c r="J706" s="267" t="s">
        <v>4818</v>
      </c>
      <c r="K706" s="268">
        <v>7267.03</v>
      </c>
      <c r="L706" s="268">
        <v>7267.03</v>
      </c>
      <c r="M706" s="269">
        <v>0</v>
      </c>
      <c r="N706" s="268">
        <v>0</v>
      </c>
      <c r="O706" s="268">
        <v>0</v>
      </c>
      <c r="P706" s="269">
        <v>0</v>
      </c>
      <c r="Q706" s="270">
        <v>0</v>
      </c>
      <c r="R706" s="270">
        <v>0</v>
      </c>
      <c r="S706" s="270">
        <v>0</v>
      </c>
      <c r="T706" s="268">
        <v>7267.03</v>
      </c>
      <c r="U706" s="268">
        <v>7267.03</v>
      </c>
      <c r="V706" s="269">
        <v>0</v>
      </c>
      <c r="W706" s="269" cm="1">
        <f t="array" ref="W706">IF(Z706=756,V706*INDEX('09.30.22 ERC'!$I$676:$I$679,MATCH($A$1,'09.30.22 ERC'!$D$676:$D$679,0),),V706)</f>
        <v>0</v>
      </c>
      <c r="X706" s="271">
        <f t="shared" si="21"/>
        <v>142254</v>
      </c>
      <c r="Y706" s="106" t="s">
        <v>606</v>
      </c>
      <c r="Z706" s="106">
        <v>150</v>
      </c>
      <c r="AA706" s="273" t="b">
        <f t="shared" si="22"/>
        <v>1</v>
      </c>
    </row>
    <row r="707" spans="1:27">
      <c r="A707" s="267" t="s">
        <v>3271</v>
      </c>
      <c r="B707" s="267" t="s">
        <v>3304</v>
      </c>
      <c r="C707" s="267" t="s">
        <v>3301</v>
      </c>
      <c r="D707" s="267" t="s">
        <v>4815</v>
      </c>
      <c r="E707" s="267" t="s">
        <v>3275</v>
      </c>
      <c r="F707" s="267" t="s">
        <v>3276</v>
      </c>
      <c r="G707" s="267" t="s">
        <v>3275</v>
      </c>
      <c r="H707" s="267" t="s">
        <v>3277</v>
      </c>
      <c r="I707" s="267" t="s">
        <v>4807</v>
      </c>
      <c r="J707" s="267" t="s">
        <v>4819</v>
      </c>
      <c r="K707" s="268">
        <v>3037.44</v>
      </c>
      <c r="L707" s="268">
        <v>3037.44</v>
      </c>
      <c r="M707" s="269">
        <v>0</v>
      </c>
      <c r="N707" s="268">
        <v>0</v>
      </c>
      <c r="O707" s="268">
        <v>0</v>
      </c>
      <c r="P707" s="269">
        <v>0</v>
      </c>
      <c r="Q707" s="270">
        <v>0</v>
      </c>
      <c r="R707" s="270">
        <v>0</v>
      </c>
      <c r="S707" s="270">
        <v>0</v>
      </c>
      <c r="T707" s="268">
        <v>3037.44</v>
      </c>
      <c r="U707" s="268">
        <v>3037.44</v>
      </c>
      <c r="V707" s="269">
        <v>0</v>
      </c>
      <c r="W707" s="269" cm="1">
        <f t="array" ref="W707">IF(Z707=756,V707*INDEX('09.30.22 ERC'!$I$676:$I$679,MATCH($A$1,'09.30.22 ERC'!$D$676:$D$679,0),),V707)</f>
        <v>0</v>
      </c>
      <c r="X707" s="271">
        <f t="shared" si="21"/>
        <v>142254</v>
      </c>
      <c r="Y707" s="106" t="s">
        <v>606</v>
      </c>
      <c r="Z707" s="106">
        <v>151</v>
      </c>
      <c r="AA707" s="273" t="b">
        <f t="shared" si="22"/>
        <v>1</v>
      </c>
    </row>
    <row r="708" spans="1:27">
      <c r="A708" s="267" t="s">
        <v>3271</v>
      </c>
      <c r="B708" s="267" t="s">
        <v>3280</v>
      </c>
      <c r="C708" s="267" t="s">
        <v>3281</v>
      </c>
      <c r="D708" s="267" t="s">
        <v>4820</v>
      </c>
      <c r="E708" s="267" t="s">
        <v>3275</v>
      </c>
      <c r="F708" s="267" t="s">
        <v>3276</v>
      </c>
      <c r="G708" s="267" t="s">
        <v>3275</v>
      </c>
      <c r="H708" s="267" t="s">
        <v>3277</v>
      </c>
      <c r="I708" s="267" t="s">
        <v>4821</v>
      </c>
      <c r="J708" s="267" t="s">
        <v>4822</v>
      </c>
      <c r="K708" s="268">
        <v>27235.65</v>
      </c>
      <c r="L708" s="268">
        <v>48845.37</v>
      </c>
      <c r="M708" s="269">
        <v>-21609.72</v>
      </c>
      <c r="N708" s="268">
        <v>0</v>
      </c>
      <c r="O708" s="268">
        <v>170.65</v>
      </c>
      <c r="P708" s="269">
        <v>-170.65</v>
      </c>
      <c r="Q708" s="270">
        <v>0</v>
      </c>
      <c r="R708" s="270">
        <v>1514.3499999999985</v>
      </c>
      <c r="S708" s="270">
        <v>-1514.3499999999985</v>
      </c>
      <c r="T708" s="268">
        <v>27235.65</v>
      </c>
      <c r="U708" s="268">
        <v>50359.72</v>
      </c>
      <c r="V708" s="269">
        <v>-23124.07</v>
      </c>
      <c r="W708" s="269" cm="1">
        <f t="array" ref="W708">IF(Z708=756,V708*INDEX('09.30.22 ERC'!$I$676:$I$679,MATCH($A$1,'09.30.22 ERC'!$D$676:$D$679,0),),V708)</f>
        <v>-23124.07</v>
      </c>
      <c r="X708" s="271">
        <f t="shared" si="21"/>
        <v>142255</v>
      </c>
      <c r="Y708" s="106" t="s">
        <v>606</v>
      </c>
      <c r="Z708" s="106">
        <v>150</v>
      </c>
      <c r="AA708" s="273" t="b">
        <f t="shared" si="22"/>
        <v>1</v>
      </c>
    </row>
    <row r="709" spans="1:27">
      <c r="A709" s="267" t="s">
        <v>3271</v>
      </c>
      <c r="B709" s="267" t="s">
        <v>3287</v>
      </c>
      <c r="C709" s="267" t="s">
        <v>3281</v>
      </c>
      <c r="D709" s="267" t="s">
        <v>4820</v>
      </c>
      <c r="E709" s="267" t="s">
        <v>3275</v>
      </c>
      <c r="F709" s="267" t="s">
        <v>3276</v>
      </c>
      <c r="G709" s="267" t="s">
        <v>3275</v>
      </c>
      <c r="H709" s="267" t="s">
        <v>3277</v>
      </c>
      <c r="I709" s="267" t="s">
        <v>4823</v>
      </c>
      <c r="J709" s="267" t="s">
        <v>4824</v>
      </c>
      <c r="K709" s="268">
        <v>3475.25</v>
      </c>
      <c r="L709" s="268">
        <v>2580.4</v>
      </c>
      <c r="M709" s="269">
        <v>894.84999999999991</v>
      </c>
      <c r="N709" s="268">
        <v>0</v>
      </c>
      <c r="O709" s="268">
        <v>17.03</v>
      </c>
      <c r="P709" s="269">
        <v>-17.03</v>
      </c>
      <c r="Q709" s="270">
        <v>0</v>
      </c>
      <c r="R709" s="270">
        <v>77.599999999999909</v>
      </c>
      <c r="S709" s="270">
        <v>-77.599999999999909</v>
      </c>
      <c r="T709" s="268">
        <v>3475.25</v>
      </c>
      <c r="U709" s="268">
        <v>2658</v>
      </c>
      <c r="V709" s="269">
        <v>817.25</v>
      </c>
      <c r="W709" s="269" cm="1">
        <f t="array" ref="W709">IF(Z709=756,V709*INDEX('09.30.22 ERC'!$I$676:$I$679,MATCH($A$1,'09.30.22 ERC'!$D$676:$D$679,0),),V709)</f>
        <v>817.25</v>
      </c>
      <c r="X709" s="271">
        <f t="shared" ref="X709:X772" si="23">+_xlfn.NUMBERVALUE(D709)</f>
        <v>142255</v>
      </c>
      <c r="Y709" s="106" t="s">
        <v>606</v>
      </c>
      <c r="Z709" s="106">
        <v>151</v>
      </c>
      <c r="AA709" s="273" t="b">
        <f t="shared" si="22"/>
        <v>1</v>
      </c>
    </row>
    <row r="710" spans="1:27">
      <c r="A710" s="267" t="s">
        <v>3271</v>
      </c>
      <c r="B710" s="267" t="s">
        <v>3300</v>
      </c>
      <c r="C710" s="267" t="s">
        <v>3301</v>
      </c>
      <c r="D710" s="267" t="s">
        <v>4820</v>
      </c>
      <c r="E710" s="267" t="s">
        <v>3275</v>
      </c>
      <c r="F710" s="267" t="s">
        <v>3276</v>
      </c>
      <c r="G710" s="267" t="s">
        <v>3275</v>
      </c>
      <c r="H710" s="267" t="s">
        <v>3277</v>
      </c>
      <c r="I710" s="267" t="s">
        <v>4825</v>
      </c>
      <c r="J710" s="267" t="s">
        <v>4826</v>
      </c>
      <c r="K710" s="268">
        <v>22434.76</v>
      </c>
      <c r="L710" s="268">
        <v>22434.76</v>
      </c>
      <c r="M710" s="269">
        <v>0</v>
      </c>
      <c r="N710" s="268">
        <v>0</v>
      </c>
      <c r="O710" s="268">
        <v>0</v>
      </c>
      <c r="P710" s="269">
        <v>0</v>
      </c>
      <c r="Q710" s="270">
        <v>0</v>
      </c>
      <c r="R710" s="270">
        <v>0</v>
      </c>
      <c r="S710" s="270">
        <v>0</v>
      </c>
      <c r="T710" s="268">
        <v>22434.76</v>
      </c>
      <c r="U710" s="268">
        <v>22434.76</v>
      </c>
      <c r="V710" s="269">
        <v>0</v>
      </c>
      <c r="W710" s="269" cm="1">
        <f t="array" ref="W710">IF(Z710=756,V710*INDEX('09.30.22 ERC'!$I$676:$I$679,MATCH($A$1,'09.30.22 ERC'!$D$676:$D$679,0),),V710)</f>
        <v>0</v>
      </c>
      <c r="X710" s="271">
        <f t="shared" si="23"/>
        <v>142255</v>
      </c>
      <c r="Y710" s="106" t="s">
        <v>606</v>
      </c>
      <c r="Z710" s="106">
        <v>150</v>
      </c>
      <c r="AA710" s="273" t="b">
        <f t="shared" ref="AA710:AA773" si="24">IF($A$1=756,TRUE,IF($A$1=Z710,TRUE,FALSE))</f>
        <v>1</v>
      </c>
    </row>
    <row r="711" spans="1:27">
      <c r="A711" s="267" t="s">
        <v>3271</v>
      </c>
      <c r="B711" s="267" t="s">
        <v>3304</v>
      </c>
      <c r="C711" s="267" t="s">
        <v>3301</v>
      </c>
      <c r="D711" s="267" t="s">
        <v>4820</v>
      </c>
      <c r="E711" s="267" t="s">
        <v>3275</v>
      </c>
      <c r="F711" s="267" t="s">
        <v>3276</v>
      </c>
      <c r="G711" s="267" t="s">
        <v>3275</v>
      </c>
      <c r="H711" s="267" t="s">
        <v>3277</v>
      </c>
      <c r="I711" s="267" t="s">
        <v>4827</v>
      </c>
      <c r="J711" s="267" t="s">
        <v>4828</v>
      </c>
      <c r="K711" s="268">
        <v>1090.67</v>
      </c>
      <c r="L711" s="268">
        <v>1090.67</v>
      </c>
      <c r="M711" s="269">
        <v>0</v>
      </c>
      <c r="N711" s="268">
        <v>0</v>
      </c>
      <c r="O711" s="268">
        <v>0</v>
      </c>
      <c r="P711" s="269">
        <v>0</v>
      </c>
      <c r="Q711" s="270">
        <v>0</v>
      </c>
      <c r="R711" s="270">
        <v>0</v>
      </c>
      <c r="S711" s="270">
        <v>0</v>
      </c>
      <c r="T711" s="268">
        <v>1090.67</v>
      </c>
      <c r="U711" s="268">
        <v>1090.67</v>
      </c>
      <c r="V711" s="269">
        <v>0</v>
      </c>
      <c r="W711" s="269" cm="1">
        <f t="array" ref="W711">IF(Z711=756,V711*INDEX('09.30.22 ERC'!$I$676:$I$679,MATCH($A$1,'09.30.22 ERC'!$D$676:$D$679,0),),V711)</f>
        <v>0</v>
      </c>
      <c r="X711" s="271">
        <f t="shared" si="23"/>
        <v>142255</v>
      </c>
      <c r="Y711" s="106" t="s">
        <v>606</v>
      </c>
      <c r="Z711" s="106">
        <v>151</v>
      </c>
      <c r="AA711" s="273" t="b">
        <f t="shared" si="24"/>
        <v>1</v>
      </c>
    </row>
    <row r="712" spans="1:27">
      <c r="A712" s="267" t="s">
        <v>3271</v>
      </c>
      <c r="B712" s="267" t="s">
        <v>3287</v>
      </c>
      <c r="C712" s="267" t="s">
        <v>3281</v>
      </c>
      <c r="D712" s="267" t="s">
        <v>4829</v>
      </c>
      <c r="E712" s="267" t="s">
        <v>3275</v>
      </c>
      <c r="F712" s="267" t="s">
        <v>3276</v>
      </c>
      <c r="G712" s="267" t="s">
        <v>3275</v>
      </c>
      <c r="H712" s="267" t="s">
        <v>3277</v>
      </c>
      <c r="I712" s="267" t="s">
        <v>4830</v>
      </c>
      <c r="J712" s="267" t="s">
        <v>4831</v>
      </c>
      <c r="K712" s="268">
        <v>213.6</v>
      </c>
      <c r="L712" s="268">
        <v>406.82</v>
      </c>
      <c r="M712" s="269">
        <v>-193.22</v>
      </c>
      <c r="N712" s="268">
        <v>0</v>
      </c>
      <c r="O712" s="268">
        <v>1.28</v>
      </c>
      <c r="P712" s="269">
        <v>-1.28</v>
      </c>
      <c r="Q712" s="270">
        <v>0</v>
      </c>
      <c r="R712" s="270">
        <v>11.519999999999982</v>
      </c>
      <c r="S712" s="270">
        <v>-11.519999999999982</v>
      </c>
      <c r="T712" s="268">
        <v>213.6</v>
      </c>
      <c r="U712" s="268">
        <v>418.34</v>
      </c>
      <c r="V712" s="269">
        <v>-204.73999999999998</v>
      </c>
      <c r="W712" s="269" cm="1">
        <f t="array" ref="W712">IF(Z712=756,V712*INDEX('09.30.22 ERC'!$I$676:$I$679,MATCH($A$1,'09.30.22 ERC'!$D$676:$D$679,0),),V712)</f>
        <v>-204.73999999999998</v>
      </c>
      <c r="X712" s="271">
        <f t="shared" si="23"/>
        <v>142263</v>
      </c>
      <c r="Y712" s="106" t="s">
        <v>606</v>
      </c>
      <c r="Z712" s="106">
        <v>151</v>
      </c>
      <c r="AA712" s="273" t="b">
        <f t="shared" si="24"/>
        <v>1</v>
      </c>
    </row>
    <row r="713" spans="1:27">
      <c r="A713" s="267" t="s">
        <v>3271</v>
      </c>
      <c r="B713" s="267" t="s">
        <v>3304</v>
      </c>
      <c r="C713" s="267" t="s">
        <v>3301</v>
      </c>
      <c r="D713" s="267" t="s">
        <v>4829</v>
      </c>
      <c r="E713" s="267" t="s">
        <v>3275</v>
      </c>
      <c r="F713" s="267" t="s">
        <v>3276</v>
      </c>
      <c r="G713" s="267" t="s">
        <v>3275</v>
      </c>
      <c r="H713" s="267" t="s">
        <v>3277</v>
      </c>
      <c r="I713" s="267" t="s">
        <v>4832</v>
      </c>
      <c r="J713" s="267" t="s">
        <v>4833</v>
      </c>
      <c r="K713" s="268">
        <v>168.96</v>
      </c>
      <c r="L713" s="268">
        <v>168.96</v>
      </c>
      <c r="M713" s="269">
        <v>0</v>
      </c>
      <c r="N713" s="268">
        <v>0</v>
      </c>
      <c r="O713" s="268">
        <v>0</v>
      </c>
      <c r="P713" s="269">
        <v>0</v>
      </c>
      <c r="Q713" s="270">
        <v>0</v>
      </c>
      <c r="R713" s="270">
        <v>0</v>
      </c>
      <c r="S713" s="270">
        <v>0</v>
      </c>
      <c r="T713" s="268">
        <v>168.96</v>
      </c>
      <c r="U713" s="268">
        <v>168.96</v>
      </c>
      <c r="V713" s="269">
        <v>0</v>
      </c>
      <c r="W713" s="269" cm="1">
        <f t="array" ref="W713">IF(Z713=756,V713*INDEX('09.30.22 ERC'!$I$676:$I$679,MATCH($A$1,'09.30.22 ERC'!$D$676:$D$679,0),),V713)</f>
        <v>0</v>
      </c>
      <c r="X713" s="271">
        <f t="shared" si="23"/>
        <v>142263</v>
      </c>
      <c r="Y713" s="106" t="s">
        <v>606</v>
      </c>
      <c r="Z713" s="106">
        <v>151</v>
      </c>
      <c r="AA713" s="273" t="b">
        <f t="shared" si="24"/>
        <v>1</v>
      </c>
    </row>
    <row r="714" spans="1:27">
      <c r="A714" s="267" t="s">
        <v>3271</v>
      </c>
      <c r="B714" s="267" t="s">
        <v>3287</v>
      </c>
      <c r="C714" s="267" t="s">
        <v>3281</v>
      </c>
      <c r="D714" s="267" t="s">
        <v>4834</v>
      </c>
      <c r="E714" s="267" t="s">
        <v>3275</v>
      </c>
      <c r="F714" s="267" t="s">
        <v>3276</v>
      </c>
      <c r="G714" s="267" t="s">
        <v>3275</v>
      </c>
      <c r="H714" s="267" t="s">
        <v>3277</v>
      </c>
      <c r="I714" s="267" t="s">
        <v>4835</v>
      </c>
      <c r="J714" s="267" t="s">
        <v>4836</v>
      </c>
      <c r="K714" s="268">
        <v>235.12</v>
      </c>
      <c r="L714" s="268">
        <v>412.51</v>
      </c>
      <c r="M714" s="269">
        <v>-177.39</v>
      </c>
      <c r="N714" s="268">
        <v>0</v>
      </c>
      <c r="O714" s="268">
        <v>1.29</v>
      </c>
      <c r="P714" s="269">
        <v>-1.29</v>
      </c>
      <c r="Q714" s="270">
        <v>0</v>
      </c>
      <c r="R714" s="270">
        <v>11.610000000000014</v>
      </c>
      <c r="S714" s="270">
        <v>-11.610000000000014</v>
      </c>
      <c r="T714" s="268">
        <v>235.12</v>
      </c>
      <c r="U714" s="268">
        <v>424.12</v>
      </c>
      <c r="V714" s="269">
        <v>-189</v>
      </c>
      <c r="W714" s="269" cm="1">
        <f t="array" ref="W714">IF(Z714=756,V714*INDEX('09.30.22 ERC'!$I$676:$I$679,MATCH($A$1,'09.30.22 ERC'!$D$676:$D$679,0),),V714)</f>
        <v>-189</v>
      </c>
      <c r="X714" s="271">
        <f t="shared" si="23"/>
        <v>142264</v>
      </c>
      <c r="Y714" s="106" t="s">
        <v>606</v>
      </c>
      <c r="Z714" s="106">
        <v>151</v>
      </c>
      <c r="AA714" s="273" t="b">
        <f t="shared" si="24"/>
        <v>1</v>
      </c>
    </row>
    <row r="715" spans="1:27">
      <c r="A715" s="267" t="s">
        <v>3271</v>
      </c>
      <c r="B715" s="267" t="s">
        <v>3304</v>
      </c>
      <c r="C715" s="267" t="s">
        <v>3301</v>
      </c>
      <c r="D715" s="267" t="s">
        <v>4834</v>
      </c>
      <c r="E715" s="267" t="s">
        <v>3275</v>
      </c>
      <c r="F715" s="267" t="s">
        <v>3276</v>
      </c>
      <c r="G715" s="267" t="s">
        <v>3275</v>
      </c>
      <c r="H715" s="267" t="s">
        <v>3277</v>
      </c>
      <c r="I715" s="267" t="s">
        <v>4837</v>
      </c>
      <c r="J715" s="267" t="s">
        <v>4838</v>
      </c>
      <c r="K715" s="268">
        <v>152.84</v>
      </c>
      <c r="L715" s="268">
        <v>152.84</v>
      </c>
      <c r="M715" s="269">
        <v>0</v>
      </c>
      <c r="N715" s="268">
        <v>0</v>
      </c>
      <c r="O715" s="268">
        <v>0</v>
      </c>
      <c r="P715" s="269">
        <v>0</v>
      </c>
      <c r="Q715" s="270">
        <v>0</v>
      </c>
      <c r="R715" s="270">
        <v>0</v>
      </c>
      <c r="S715" s="270">
        <v>0</v>
      </c>
      <c r="T715" s="268">
        <v>152.84</v>
      </c>
      <c r="U715" s="268">
        <v>152.84</v>
      </c>
      <c r="V715" s="269">
        <v>0</v>
      </c>
      <c r="W715" s="269" cm="1">
        <f t="array" ref="W715">IF(Z715=756,V715*INDEX('09.30.22 ERC'!$I$676:$I$679,MATCH($A$1,'09.30.22 ERC'!$D$676:$D$679,0),),V715)</f>
        <v>0</v>
      </c>
      <c r="X715" s="271">
        <f t="shared" si="23"/>
        <v>142264</v>
      </c>
      <c r="Y715" s="106" t="s">
        <v>606</v>
      </c>
      <c r="Z715" s="106">
        <v>151</v>
      </c>
      <c r="AA715" s="273" t="b">
        <f t="shared" si="24"/>
        <v>1</v>
      </c>
    </row>
    <row r="716" spans="1:27">
      <c r="A716" s="267" t="s">
        <v>3271</v>
      </c>
      <c r="B716" s="267" t="s">
        <v>3272</v>
      </c>
      <c r="C716" s="267" t="s">
        <v>3273</v>
      </c>
      <c r="D716" s="267" t="s">
        <v>4839</v>
      </c>
      <c r="E716" s="267" t="s">
        <v>3275</v>
      </c>
      <c r="F716" s="267" t="s">
        <v>3276</v>
      </c>
      <c r="G716" s="267" t="s">
        <v>3275</v>
      </c>
      <c r="H716" s="267" t="s">
        <v>3277</v>
      </c>
      <c r="I716" s="267" t="s">
        <v>4840</v>
      </c>
      <c r="J716" s="267" t="s">
        <v>4841</v>
      </c>
      <c r="K716" s="268">
        <v>946.89</v>
      </c>
      <c r="L716" s="268">
        <v>1673.67</v>
      </c>
      <c r="M716" s="269">
        <v>-726.78000000000009</v>
      </c>
      <c r="N716" s="268">
        <v>0</v>
      </c>
      <c r="O716" s="268">
        <v>15.7</v>
      </c>
      <c r="P716" s="269">
        <v>-15.7</v>
      </c>
      <c r="Q716" s="270">
        <v>0</v>
      </c>
      <c r="R716" s="270">
        <v>90.579999999999927</v>
      </c>
      <c r="S716" s="270">
        <v>-90.579999999999927</v>
      </c>
      <c r="T716" s="268">
        <v>946.89</v>
      </c>
      <c r="U716" s="268">
        <v>1764.25</v>
      </c>
      <c r="V716" s="269">
        <v>-817.36</v>
      </c>
      <c r="W716" s="269" cm="1">
        <f t="array" ref="W716">IF(Z716=756,V716*INDEX('09.30.22 ERC'!$I$676:$I$679,MATCH($A$1,'09.30.22 ERC'!$D$676:$D$679,0),),V716)</f>
        <v>-817.36</v>
      </c>
      <c r="X716" s="271">
        <f t="shared" si="23"/>
        <v>142269</v>
      </c>
      <c r="Y716" s="106" t="s">
        <v>606</v>
      </c>
      <c r="Z716" s="106">
        <v>150</v>
      </c>
      <c r="AA716" s="273" t="b">
        <f t="shared" si="24"/>
        <v>1</v>
      </c>
    </row>
    <row r="717" spans="1:27">
      <c r="A717" s="267" t="s">
        <v>3271</v>
      </c>
      <c r="B717" s="267" t="s">
        <v>3300</v>
      </c>
      <c r="C717" s="267" t="s">
        <v>3301</v>
      </c>
      <c r="D717" s="267" t="s">
        <v>4839</v>
      </c>
      <c r="E717" s="267" t="s">
        <v>3275</v>
      </c>
      <c r="F717" s="267" t="s">
        <v>3276</v>
      </c>
      <c r="G717" s="267" t="s">
        <v>3275</v>
      </c>
      <c r="H717" s="267" t="s">
        <v>3277</v>
      </c>
      <c r="I717" s="267" t="s">
        <v>4842</v>
      </c>
      <c r="J717" s="267" t="s">
        <v>4843</v>
      </c>
      <c r="K717" s="268">
        <v>861.47</v>
      </c>
      <c r="L717" s="268">
        <v>861.47</v>
      </c>
      <c r="M717" s="269">
        <v>0</v>
      </c>
      <c r="N717" s="268">
        <v>0</v>
      </c>
      <c r="O717" s="268">
        <v>0</v>
      </c>
      <c r="P717" s="269">
        <v>0</v>
      </c>
      <c r="Q717" s="270">
        <v>0</v>
      </c>
      <c r="R717" s="270">
        <v>0</v>
      </c>
      <c r="S717" s="270">
        <v>0</v>
      </c>
      <c r="T717" s="268">
        <v>861.47</v>
      </c>
      <c r="U717" s="268">
        <v>861.47</v>
      </c>
      <c r="V717" s="269">
        <v>0</v>
      </c>
      <c r="W717" s="269" cm="1">
        <f t="array" ref="W717">IF(Z717=756,V717*INDEX('09.30.22 ERC'!$I$676:$I$679,MATCH($A$1,'09.30.22 ERC'!$D$676:$D$679,0),),V717)</f>
        <v>0</v>
      </c>
      <c r="X717" s="271">
        <f t="shared" si="23"/>
        <v>142269</v>
      </c>
      <c r="Y717" s="106" t="s">
        <v>606</v>
      </c>
      <c r="Z717" s="106">
        <v>150</v>
      </c>
      <c r="AA717" s="273" t="b">
        <f t="shared" si="24"/>
        <v>1</v>
      </c>
    </row>
    <row r="718" spans="1:27">
      <c r="A718" s="267" t="s">
        <v>3271</v>
      </c>
      <c r="B718" s="267" t="s">
        <v>3280</v>
      </c>
      <c r="C718" s="267" t="s">
        <v>3281</v>
      </c>
      <c r="D718" s="267" t="s">
        <v>4844</v>
      </c>
      <c r="E718" s="267" t="s">
        <v>3275</v>
      </c>
      <c r="F718" s="267" t="s">
        <v>3276</v>
      </c>
      <c r="G718" s="267" t="s">
        <v>3275</v>
      </c>
      <c r="H718" s="267" t="s">
        <v>3277</v>
      </c>
      <c r="I718" s="267" t="s">
        <v>4845</v>
      </c>
      <c r="J718" s="267" t="s">
        <v>4846</v>
      </c>
      <c r="K718" s="268">
        <v>3124.8</v>
      </c>
      <c r="L718" s="268">
        <v>6506.26</v>
      </c>
      <c r="M718" s="269">
        <v>-3381.46</v>
      </c>
      <c r="N718" s="268">
        <v>0</v>
      </c>
      <c r="O718" s="268">
        <v>21.31</v>
      </c>
      <c r="P718" s="269">
        <v>-21.31</v>
      </c>
      <c r="Q718" s="270">
        <v>0</v>
      </c>
      <c r="R718" s="270">
        <v>191.78999999999996</v>
      </c>
      <c r="S718" s="270">
        <v>-191.78999999999996</v>
      </c>
      <c r="T718" s="268">
        <v>3124.8</v>
      </c>
      <c r="U718" s="268">
        <v>6698.05</v>
      </c>
      <c r="V718" s="269">
        <v>-3573.25</v>
      </c>
      <c r="W718" s="269" cm="1">
        <f t="array" ref="W718">IF(Z718=756,V718*INDEX('09.30.22 ERC'!$I$676:$I$679,MATCH($A$1,'09.30.22 ERC'!$D$676:$D$679,0),),V718)</f>
        <v>-3573.25</v>
      </c>
      <c r="X718" s="271">
        <f t="shared" si="23"/>
        <v>142271</v>
      </c>
      <c r="Y718" s="106" t="s">
        <v>606</v>
      </c>
      <c r="Z718" s="106">
        <v>150</v>
      </c>
      <c r="AA718" s="273" t="b">
        <f t="shared" si="24"/>
        <v>1</v>
      </c>
    </row>
    <row r="719" spans="1:27">
      <c r="A719" s="267" t="s">
        <v>3271</v>
      </c>
      <c r="B719" s="267" t="s">
        <v>3287</v>
      </c>
      <c r="C719" s="267" t="s">
        <v>3281</v>
      </c>
      <c r="D719" s="267" t="s">
        <v>4844</v>
      </c>
      <c r="E719" s="267" t="s">
        <v>3275</v>
      </c>
      <c r="F719" s="267" t="s">
        <v>3276</v>
      </c>
      <c r="G719" s="267" t="s">
        <v>3275</v>
      </c>
      <c r="H719" s="267" t="s">
        <v>3277</v>
      </c>
      <c r="I719" s="267" t="s">
        <v>4847</v>
      </c>
      <c r="J719" s="267" t="s">
        <v>4848</v>
      </c>
      <c r="K719" s="268">
        <v>4431.83</v>
      </c>
      <c r="L719" s="268">
        <v>7998.48</v>
      </c>
      <c r="M719" s="269">
        <v>-3566.6499999999996</v>
      </c>
      <c r="N719" s="268">
        <v>0</v>
      </c>
      <c r="O719" s="268">
        <v>26.75</v>
      </c>
      <c r="P719" s="269">
        <v>-26.75</v>
      </c>
      <c r="Q719" s="270">
        <v>0</v>
      </c>
      <c r="R719" s="270">
        <v>240.75</v>
      </c>
      <c r="S719" s="270">
        <v>-240.75</v>
      </c>
      <c r="T719" s="268">
        <v>4431.83</v>
      </c>
      <c r="U719" s="268">
        <v>8239.23</v>
      </c>
      <c r="V719" s="269">
        <v>-3807.3999999999996</v>
      </c>
      <c r="W719" s="269" cm="1">
        <f t="array" ref="W719">IF(Z719=756,V719*INDEX('09.30.22 ERC'!$I$676:$I$679,MATCH($A$1,'09.30.22 ERC'!$D$676:$D$679,0),),V719)</f>
        <v>-3807.3999999999996</v>
      </c>
      <c r="X719" s="271">
        <f t="shared" si="23"/>
        <v>142271</v>
      </c>
      <c r="Y719" s="106" t="s">
        <v>606</v>
      </c>
      <c r="Z719" s="106">
        <v>151</v>
      </c>
      <c r="AA719" s="273" t="b">
        <f t="shared" si="24"/>
        <v>1</v>
      </c>
    </row>
    <row r="720" spans="1:27">
      <c r="A720" s="267" t="s">
        <v>3271</v>
      </c>
      <c r="B720" s="267" t="s">
        <v>3300</v>
      </c>
      <c r="C720" s="267" t="s">
        <v>3301</v>
      </c>
      <c r="D720" s="267" t="s">
        <v>4844</v>
      </c>
      <c r="E720" s="267" t="s">
        <v>3275</v>
      </c>
      <c r="F720" s="267" t="s">
        <v>3276</v>
      </c>
      <c r="G720" s="267" t="s">
        <v>3275</v>
      </c>
      <c r="H720" s="267" t="s">
        <v>3277</v>
      </c>
      <c r="I720" s="267" t="s">
        <v>4849</v>
      </c>
      <c r="J720" s="267" t="s">
        <v>4850</v>
      </c>
      <c r="K720" s="268">
        <v>2976.9</v>
      </c>
      <c r="L720" s="268">
        <v>2976.9</v>
      </c>
      <c r="M720" s="269">
        <v>0</v>
      </c>
      <c r="N720" s="268">
        <v>0</v>
      </c>
      <c r="O720" s="268">
        <v>0</v>
      </c>
      <c r="P720" s="269">
        <v>0</v>
      </c>
      <c r="Q720" s="270">
        <v>0</v>
      </c>
      <c r="R720" s="270">
        <v>0</v>
      </c>
      <c r="S720" s="270">
        <v>0</v>
      </c>
      <c r="T720" s="268">
        <v>2976.9</v>
      </c>
      <c r="U720" s="268">
        <v>2976.9</v>
      </c>
      <c r="V720" s="269">
        <v>0</v>
      </c>
      <c r="W720" s="269" cm="1">
        <f t="array" ref="W720">IF(Z720=756,V720*INDEX('09.30.22 ERC'!$I$676:$I$679,MATCH($A$1,'09.30.22 ERC'!$D$676:$D$679,0),),V720)</f>
        <v>0</v>
      </c>
      <c r="X720" s="271">
        <f t="shared" si="23"/>
        <v>142271</v>
      </c>
      <c r="Y720" s="106" t="s">
        <v>606</v>
      </c>
      <c r="Z720" s="106">
        <v>150</v>
      </c>
      <c r="AA720" s="273" t="b">
        <f t="shared" si="24"/>
        <v>1</v>
      </c>
    </row>
    <row r="721" spans="1:27">
      <c r="A721" s="267" t="s">
        <v>3271</v>
      </c>
      <c r="B721" s="267" t="s">
        <v>3304</v>
      </c>
      <c r="C721" s="267" t="s">
        <v>3301</v>
      </c>
      <c r="D721" s="267" t="s">
        <v>4844</v>
      </c>
      <c r="E721" s="267" t="s">
        <v>3275</v>
      </c>
      <c r="F721" s="267" t="s">
        <v>3276</v>
      </c>
      <c r="G721" s="267" t="s">
        <v>3275</v>
      </c>
      <c r="H721" s="267" t="s">
        <v>3277</v>
      </c>
      <c r="I721" s="267" t="s">
        <v>4851</v>
      </c>
      <c r="J721" s="267" t="s">
        <v>4852</v>
      </c>
      <c r="K721" s="268">
        <v>3058.39</v>
      </c>
      <c r="L721" s="268">
        <v>3058.39</v>
      </c>
      <c r="M721" s="269">
        <v>0</v>
      </c>
      <c r="N721" s="268">
        <v>0</v>
      </c>
      <c r="O721" s="268">
        <v>0</v>
      </c>
      <c r="P721" s="269">
        <v>0</v>
      </c>
      <c r="Q721" s="270">
        <v>0</v>
      </c>
      <c r="R721" s="270">
        <v>0</v>
      </c>
      <c r="S721" s="270">
        <v>0</v>
      </c>
      <c r="T721" s="268">
        <v>3058.39</v>
      </c>
      <c r="U721" s="268">
        <v>3058.39</v>
      </c>
      <c r="V721" s="269">
        <v>0</v>
      </c>
      <c r="W721" s="269" cm="1">
        <f t="array" ref="W721">IF(Z721=756,V721*INDEX('09.30.22 ERC'!$I$676:$I$679,MATCH($A$1,'09.30.22 ERC'!$D$676:$D$679,0),),V721)</f>
        <v>0</v>
      </c>
      <c r="X721" s="271">
        <f t="shared" si="23"/>
        <v>142271</v>
      </c>
      <c r="Y721" s="106" t="s">
        <v>606</v>
      </c>
      <c r="Z721" s="106">
        <v>151</v>
      </c>
      <c r="AA721" s="273" t="b">
        <f t="shared" si="24"/>
        <v>1</v>
      </c>
    </row>
    <row r="722" spans="1:27">
      <c r="A722" s="267" t="s">
        <v>3271</v>
      </c>
      <c r="B722" s="267" t="s">
        <v>3280</v>
      </c>
      <c r="C722" s="267" t="s">
        <v>3281</v>
      </c>
      <c r="D722" s="267" t="s">
        <v>4853</v>
      </c>
      <c r="E722" s="267" t="s">
        <v>3275</v>
      </c>
      <c r="F722" s="267" t="s">
        <v>3276</v>
      </c>
      <c r="G722" s="267" t="s">
        <v>3275</v>
      </c>
      <c r="H722" s="267" t="s">
        <v>3277</v>
      </c>
      <c r="I722" s="267" t="s">
        <v>4854</v>
      </c>
      <c r="J722" s="267" t="s">
        <v>4855</v>
      </c>
      <c r="K722" s="268">
        <v>6930.59</v>
      </c>
      <c r="L722" s="268">
        <v>13713.66</v>
      </c>
      <c r="M722" s="269">
        <v>-6783.07</v>
      </c>
      <c r="N722" s="268">
        <v>0</v>
      </c>
      <c r="O722" s="268">
        <v>41.87</v>
      </c>
      <c r="P722" s="269">
        <v>-41.87</v>
      </c>
      <c r="Q722" s="270">
        <v>0</v>
      </c>
      <c r="R722" s="270">
        <v>376.82999999999993</v>
      </c>
      <c r="S722" s="270">
        <v>-376.82999999999993</v>
      </c>
      <c r="T722" s="268">
        <v>6930.59</v>
      </c>
      <c r="U722" s="268">
        <v>14090.49</v>
      </c>
      <c r="V722" s="269">
        <v>-7159.9</v>
      </c>
      <c r="W722" s="269" cm="1">
        <f t="array" ref="W722">IF(Z722=756,V722*INDEX('09.30.22 ERC'!$I$676:$I$679,MATCH($A$1,'09.30.22 ERC'!$D$676:$D$679,0),),V722)</f>
        <v>-7159.9</v>
      </c>
      <c r="X722" s="271">
        <f t="shared" si="23"/>
        <v>142272</v>
      </c>
      <c r="Y722" s="106" t="s">
        <v>606</v>
      </c>
      <c r="Z722" s="106">
        <v>150</v>
      </c>
      <c r="AA722" s="273" t="b">
        <f t="shared" si="24"/>
        <v>1</v>
      </c>
    </row>
    <row r="723" spans="1:27">
      <c r="A723" s="267" t="s">
        <v>3271</v>
      </c>
      <c r="B723" s="267" t="s">
        <v>3300</v>
      </c>
      <c r="C723" s="267" t="s">
        <v>3301</v>
      </c>
      <c r="D723" s="267" t="s">
        <v>4853</v>
      </c>
      <c r="E723" s="267" t="s">
        <v>3275</v>
      </c>
      <c r="F723" s="267" t="s">
        <v>3276</v>
      </c>
      <c r="G723" s="267" t="s">
        <v>3275</v>
      </c>
      <c r="H723" s="267" t="s">
        <v>3277</v>
      </c>
      <c r="I723" s="267" t="s">
        <v>4856</v>
      </c>
      <c r="J723" s="267" t="s">
        <v>4857</v>
      </c>
      <c r="K723" s="268">
        <v>8574.9699999999993</v>
      </c>
      <c r="L723" s="268">
        <v>8574.9699999999993</v>
      </c>
      <c r="M723" s="269">
        <v>0</v>
      </c>
      <c r="N723" s="268">
        <v>0</v>
      </c>
      <c r="O723" s="268">
        <v>0</v>
      </c>
      <c r="P723" s="269">
        <v>0</v>
      </c>
      <c r="Q723" s="270">
        <v>0</v>
      </c>
      <c r="R723" s="270">
        <v>0</v>
      </c>
      <c r="S723" s="270">
        <v>0</v>
      </c>
      <c r="T723" s="268">
        <v>8574.9699999999993</v>
      </c>
      <c r="U723" s="268">
        <v>8574.9699999999993</v>
      </c>
      <c r="V723" s="269">
        <v>0</v>
      </c>
      <c r="W723" s="269" cm="1">
        <f t="array" ref="W723">IF(Z723=756,V723*INDEX('09.30.22 ERC'!$I$676:$I$679,MATCH($A$1,'09.30.22 ERC'!$D$676:$D$679,0),),V723)</f>
        <v>0</v>
      </c>
      <c r="X723" s="271">
        <f t="shared" si="23"/>
        <v>142272</v>
      </c>
      <c r="Y723" s="106" t="s">
        <v>606</v>
      </c>
      <c r="Z723" s="106">
        <v>150</v>
      </c>
      <c r="AA723" s="273" t="b">
        <f t="shared" si="24"/>
        <v>1</v>
      </c>
    </row>
    <row r="724" spans="1:27">
      <c r="A724" s="267" t="s">
        <v>3271</v>
      </c>
      <c r="B724" s="267" t="s">
        <v>3280</v>
      </c>
      <c r="C724" s="267" t="s">
        <v>3281</v>
      </c>
      <c r="D724" s="267" t="s">
        <v>4858</v>
      </c>
      <c r="E724" s="267" t="s">
        <v>3275</v>
      </c>
      <c r="F724" s="267" t="s">
        <v>3276</v>
      </c>
      <c r="G724" s="267" t="s">
        <v>3275</v>
      </c>
      <c r="H724" s="267" t="s">
        <v>3277</v>
      </c>
      <c r="I724" s="267" t="s">
        <v>4859</v>
      </c>
      <c r="J724" s="267" t="s">
        <v>4860</v>
      </c>
      <c r="K724" s="268">
        <v>7983.33</v>
      </c>
      <c r="L724" s="268">
        <v>16220.98</v>
      </c>
      <c r="M724" s="269">
        <v>-8237.65</v>
      </c>
      <c r="N724" s="268">
        <v>0</v>
      </c>
      <c r="O724" s="268">
        <v>54.25</v>
      </c>
      <c r="P724" s="269">
        <v>-54.25</v>
      </c>
      <c r="Q724" s="270">
        <v>0</v>
      </c>
      <c r="R724" s="270">
        <v>488.25</v>
      </c>
      <c r="S724" s="270">
        <v>-488.25</v>
      </c>
      <c r="T724" s="268">
        <v>7983.33</v>
      </c>
      <c r="U724" s="268">
        <v>16709.23</v>
      </c>
      <c r="V724" s="269">
        <v>-8725.9</v>
      </c>
      <c r="W724" s="269" cm="1">
        <f t="array" ref="W724">IF(Z724=756,V724*INDEX('09.30.22 ERC'!$I$676:$I$679,MATCH($A$1,'09.30.22 ERC'!$D$676:$D$679,0),),V724)</f>
        <v>-8725.9</v>
      </c>
      <c r="X724" s="271">
        <f t="shared" si="23"/>
        <v>142273</v>
      </c>
      <c r="Y724" s="106" t="s">
        <v>606</v>
      </c>
      <c r="Z724" s="106">
        <v>150</v>
      </c>
      <c r="AA724" s="273" t="b">
        <f t="shared" si="24"/>
        <v>1</v>
      </c>
    </row>
    <row r="725" spans="1:27">
      <c r="A725" s="267" t="s">
        <v>3271</v>
      </c>
      <c r="B725" s="267" t="s">
        <v>3287</v>
      </c>
      <c r="C725" s="267" t="s">
        <v>3281</v>
      </c>
      <c r="D725" s="267" t="s">
        <v>4858</v>
      </c>
      <c r="E725" s="267" t="s">
        <v>3275</v>
      </c>
      <c r="F725" s="267" t="s">
        <v>3276</v>
      </c>
      <c r="G725" s="267" t="s">
        <v>3275</v>
      </c>
      <c r="H725" s="267" t="s">
        <v>3277</v>
      </c>
      <c r="I725" s="267" t="s">
        <v>4861</v>
      </c>
      <c r="J725" s="267" t="s">
        <v>4862</v>
      </c>
      <c r="K725" s="268">
        <v>363.77</v>
      </c>
      <c r="L725" s="268">
        <v>629.70000000000005</v>
      </c>
      <c r="M725" s="269">
        <v>-265.93000000000006</v>
      </c>
      <c r="N725" s="268">
        <v>0</v>
      </c>
      <c r="O725" s="268">
        <v>2.0499999999999998</v>
      </c>
      <c r="P725" s="269">
        <v>-2.0499999999999998</v>
      </c>
      <c r="Q725" s="270">
        <v>0</v>
      </c>
      <c r="R725" s="270">
        <v>18.449999999999932</v>
      </c>
      <c r="S725" s="270">
        <v>-18.449999999999932</v>
      </c>
      <c r="T725" s="268">
        <v>363.77</v>
      </c>
      <c r="U725" s="268">
        <v>648.15</v>
      </c>
      <c r="V725" s="269">
        <v>-284.38</v>
      </c>
      <c r="W725" s="269" cm="1">
        <f t="array" ref="W725">IF(Z725=756,V725*INDEX('09.30.22 ERC'!$I$676:$I$679,MATCH($A$1,'09.30.22 ERC'!$D$676:$D$679,0),),V725)</f>
        <v>-284.38</v>
      </c>
      <c r="X725" s="271">
        <f t="shared" si="23"/>
        <v>142273</v>
      </c>
      <c r="Y725" s="106" t="s">
        <v>606</v>
      </c>
      <c r="Z725" s="106">
        <v>151</v>
      </c>
      <c r="AA725" s="273" t="b">
        <f t="shared" si="24"/>
        <v>1</v>
      </c>
    </row>
    <row r="726" spans="1:27">
      <c r="A726" s="267" t="s">
        <v>3271</v>
      </c>
      <c r="B726" s="267" t="s">
        <v>3300</v>
      </c>
      <c r="C726" s="267" t="s">
        <v>3301</v>
      </c>
      <c r="D726" s="267" t="s">
        <v>4858</v>
      </c>
      <c r="E726" s="267" t="s">
        <v>3275</v>
      </c>
      <c r="F726" s="267" t="s">
        <v>3276</v>
      </c>
      <c r="G726" s="267" t="s">
        <v>3275</v>
      </c>
      <c r="H726" s="267" t="s">
        <v>3277</v>
      </c>
      <c r="I726" s="267" t="s">
        <v>4863</v>
      </c>
      <c r="J726" s="267" t="s">
        <v>4864</v>
      </c>
      <c r="K726" s="268">
        <v>7206.89</v>
      </c>
      <c r="L726" s="268">
        <v>7206.89</v>
      </c>
      <c r="M726" s="269">
        <v>0</v>
      </c>
      <c r="N726" s="268">
        <v>0</v>
      </c>
      <c r="O726" s="268">
        <v>0</v>
      </c>
      <c r="P726" s="269">
        <v>0</v>
      </c>
      <c r="Q726" s="270">
        <v>0</v>
      </c>
      <c r="R726" s="270">
        <v>0</v>
      </c>
      <c r="S726" s="270">
        <v>0</v>
      </c>
      <c r="T726" s="268">
        <v>7206.89</v>
      </c>
      <c r="U726" s="268">
        <v>7206.89</v>
      </c>
      <c r="V726" s="269">
        <v>0</v>
      </c>
      <c r="W726" s="269" cm="1">
        <f t="array" ref="W726">IF(Z726=756,V726*INDEX('09.30.22 ERC'!$I$676:$I$679,MATCH($A$1,'09.30.22 ERC'!$D$676:$D$679,0),),V726)</f>
        <v>0</v>
      </c>
      <c r="X726" s="271">
        <f t="shared" si="23"/>
        <v>142273</v>
      </c>
      <c r="Y726" s="106" t="s">
        <v>606</v>
      </c>
      <c r="Z726" s="106">
        <v>150</v>
      </c>
      <c r="AA726" s="273" t="b">
        <f t="shared" si="24"/>
        <v>1</v>
      </c>
    </row>
    <row r="727" spans="1:27">
      <c r="A727" s="267" t="s">
        <v>3271</v>
      </c>
      <c r="B727" s="267" t="s">
        <v>3304</v>
      </c>
      <c r="C727" s="267" t="s">
        <v>3301</v>
      </c>
      <c r="D727" s="267" t="s">
        <v>4858</v>
      </c>
      <c r="E727" s="267" t="s">
        <v>3275</v>
      </c>
      <c r="F727" s="267" t="s">
        <v>3276</v>
      </c>
      <c r="G727" s="267" t="s">
        <v>3275</v>
      </c>
      <c r="H727" s="267" t="s">
        <v>3277</v>
      </c>
      <c r="I727" s="267" t="s">
        <v>4865</v>
      </c>
      <c r="J727" s="267" t="s">
        <v>4866</v>
      </c>
      <c r="K727" s="268">
        <v>260.16000000000003</v>
      </c>
      <c r="L727" s="268">
        <v>260.16000000000003</v>
      </c>
      <c r="M727" s="269">
        <v>0</v>
      </c>
      <c r="N727" s="268">
        <v>0</v>
      </c>
      <c r="O727" s="268">
        <v>0</v>
      </c>
      <c r="P727" s="269">
        <v>0</v>
      </c>
      <c r="Q727" s="270">
        <v>0</v>
      </c>
      <c r="R727" s="270">
        <v>0</v>
      </c>
      <c r="S727" s="270">
        <v>0</v>
      </c>
      <c r="T727" s="268">
        <v>260.16000000000003</v>
      </c>
      <c r="U727" s="268">
        <v>260.16000000000003</v>
      </c>
      <c r="V727" s="269">
        <v>0</v>
      </c>
      <c r="W727" s="269" cm="1">
        <f t="array" ref="W727">IF(Z727=756,V727*INDEX('09.30.22 ERC'!$I$676:$I$679,MATCH($A$1,'09.30.22 ERC'!$D$676:$D$679,0),),V727)</f>
        <v>0</v>
      </c>
      <c r="X727" s="271">
        <f t="shared" si="23"/>
        <v>142273</v>
      </c>
      <c r="Y727" s="106" t="s">
        <v>606</v>
      </c>
      <c r="Z727" s="106">
        <v>151</v>
      </c>
      <c r="AA727" s="273" t="b">
        <f t="shared" si="24"/>
        <v>1</v>
      </c>
    </row>
    <row r="728" spans="1:27">
      <c r="A728" s="267" t="s">
        <v>3271</v>
      </c>
      <c r="B728" s="267" t="s">
        <v>3280</v>
      </c>
      <c r="C728" s="267" t="s">
        <v>3281</v>
      </c>
      <c r="D728" s="267" t="s">
        <v>4867</v>
      </c>
      <c r="E728" s="267" t="s">
        <v>3275</v>
      </c>
      <c r="F728" s="267" t="s">
        <v>3276</v>
      </c>
      <c r="G728" s="267" t="s">
        <v>3275</v>
      </c>
      <c r="H728" s="267" t="s">
        <v>3277</v>
      </c>
      <c r="I728" s="267" t="s">
        <v>4868</v>
      </c>
      <c r="J728" s="267" t="s">
        <v>4869</v>
      </c>
      <c r="K728" s="268">
        <v>2009.61</v>
      </c>
      <c r="L728" s="268">
        <v>3936.8</v>
      </c>
      <c r="M728" s="269">
        <v>-1927.1900000000003</v>
      </c>
      <c r="N728" s="268">
        <v>0</v>
      </c>
      <c r="O728" s="268">
        <v>14.88</v>
      </c>
      <c r="P728" s="269">
        <v>-14.88</v>
      </c>
      <c r="Q728" s="270">
        <v>0</v>
      </c>
      <c r="R728" s="270">
        <v>133.91999999999962</v>
      </c>
      <c r="S728" s="270">
        <v>-133.91999999999962</v>
      </c>
      <c r="T728" s="268">
        <v>2009.61</v>
      </c>
      <c r="U728" s="268">
        <v>4070.72</v>
      </c>
      <c r="V728" s="269">
        <v>-2061.1099999999997</v>
      </c>
      <c r="W728" s="269" cm="1">
        <f t="array" ref="W728">IF(Z728=756,V728*INDEX('09.30.22 ERC'!$I$676:$I$679,MATCH($A$1,'09.30.22 ERC'!$D$676:$D$679,0),),V728)</f>
        <v>-2061.1099999999997</v>
      </c>
      <c r="X728" s="271">
        <f t="shared" si="23"/>
        <v>142274</v>
      </c>
      <c r="Y728" s="106" t="s">
        <v>606</v>
      </c>
      <c r="Z728" s="106">
        <v>150</v>
      </c>
      <c r="AA728" s="273" t="b">
        <f t="shared" si="24"/>
        <v>1</v>
      </c>
    </row>
    <row r="729" spans="1:27">
      <c r="A729" s="267" t="s">
        <v>3271</v>
      </c>
      <c r="B729" s="267" t="s">
        <v>3287</v>
      </c>
      <c r="C729" s="267" t="s">
        <v>3281</v>
      </c>
      <c r="D729" s="267" t="s">
        <v>4867</v>
      </c>
      <c r="E729" s="267" t="s">
        <v>3275</v>
      </c>
      <c r="F729" s="267" t="s">
        <v>3276</v>
      </c>
      <c r="G729" s="267" t="s">
        <v>3275</v>
      </c>
      <c r="H729" s="267" t="s">
        <v>3277</v>
      </c>
      <c r="I729" s="267" t="s">
        <v>4870</v>
      </c>
      <c r="J729" s="267" t="s">
        <v>4871</v>
      </c>
      <c r="K729" s="268">
        <v>160.87</v>
      </c>
      <c r="L729" s="268">
        <v>241.87</v>
      </c>
      <c r="M729" s="269">
        <v>-81</v>
      </c>
      <c r="N729" s="268">
        <v>0</v>
      </c>
      <c r="O729" s="268">
        <v>0.79</v>
      </c>
      <c r="P729" s="269">
        <v>-0.79</v>
      </c>
      <c r="Q729" s="270">
        <v>0</v>
      </c>
      <c r="R729" s="270">
        <v>7.1099999999999852</v>
      </c>
      <c r="S729" s="270">
        <v>-7.1099999999999852</v>
      </c>
      <c r="T729" s="268">
        <v>160.87</v>
      </c>
      <c r="U729" s="268">
        <v>248.98</v>
      </c>
      <c r="V729" s="269">
        <v>-88.109999999999985</v>
      </c>
      <c r="W729" s="269" cm="1">
        <f t="array" ref="W729">IF(Z729=756,V729*INDEX('09.30.22 ERC'!$I$676:$I$679,MATCH($A$1,'09.30.22 ERC'!$D$676:$D$679,0),),V729)</f>
        <v>-88.109999999999985</v>
      </c>
      <c r="X729" s="271">
        <f t="shared" si="23"/>
        <v>142274</v>
      </c>
      <c r="Y729" s="106" t="s">
        <v>606</v>
      </c>
      <c r="Z729" s="106">
        <v>151</v>
      </c>
      <c r="AA729" s="273" t="b">
        <f t="shared" si="24"/>
        <v>1</v>
      </c>
    </row>
    <row r="730" spans="1:27">
      <c r="A730" s="267" t="s">
        <v>3271</v>
      </c>
      <c r="B730" s="267" t="s">
        <v>3300</v>
      </c>
      <c r="C730" s="267" t="s">
        <v>3301</v>
      </c>
      <c r="D730" s="267" t="s">
        <v>4867</v>
      </c>
      <c r="E730" s="267" t="s">
        <v>3275</v>
      </c>
      <c r="F730" s="267" t="s">
        <v>3276</v>
      </c>
      <c r="G730" s="267" t="s">
        <v>3275</v>
      </c>
      <c r="H730" s="267" t="s">
        <v>3277</v>
      </c>
      <c r="I730" s="267" t="s">
        <v>4872</v>
      </c>
      <c r="J730" s="267" t="s">
        <v>4873</v>
      </c>
      <c r="K730" s="268">
        <v>1648.81</v>
      </c>
      <c r="L730" s="268">
        <v>1648.81</v>
      </c>
      <c r="M730" s="269">
        <v>0</v>
      </c>
      <c r="N730" s="268">
        <v>0</v>
      </c>
      <c r="O730" s="268">
        <v>0</v>
      </c>
      <c r="P730" s="269">
        <v>0</v>
      </c>
      <c r="Q730" s="270">
        <v>0</v>
      </c>
      <c r="R730" s="270">
        <v>0</v>
      </c>
      <c r="S730" s="270">
        <v>0</v>
      </c>
      <c r="T730" s="268">
        <v>1648.81</v>
      </c>
      <c r="U730" s="268">
        <v>1648.81</v>
      </c>
      <c r="V730" s="269">
        <v>0</v>
      </c>
      <c r="W730" s="269" cm="1">
        <f t="array" ref="W730">IF(Z730=756,V730*INDEX('09.30.22 ERC'!$I$676:$I$679,MATCH($A$1,'09.30.22 ERC'!$D$676:$D$679,0),),V730)</f>
        <v>0</v>
      </c>
      <c r="X730" s="271">
        <f t="shared" si="23"/>
        <v>142274</v>
      </c>
      <c r="Y730" s="106" t="s">
        <v>606</v>
      </c>
      <c r="Z730" s="106">
        <v>150</v>
      </c>
      <c r="AA730" s="273" t="b">
        <f t="shared" si="24"/>
        <v>1</v>
      </c>
    </row>
    <row r="731" spans="1:27">
      <c r="A731" s="267" t="s">
        <v>3271</v>
      </c>
      <c r="B731" s="267" t="s">
        <v>3304</v>
      </c>
      <c r="C731" s="267" t="s">
        <v>3301</v>
      </c>
      <c r="D731" s="267" t="s">
        <v>4867</v>
      </c>
      <c r="E731" s="267" t="s">
        <v>3275</v>
      </c>
      <c r="F731" s="267" t="s">
        <v>3276</v>
      </c>
      <c r="G731" s="267" t="s">
        <v>3275</v>
      </c>
      <c r="H731" s="267" t="s">
        <v>3277</v>
      </c>
      <c r="I731" s="267" t="s">
        <v>4874</v>
      </c>
      <c r="J731" s="267" t="s">
        <v>4875</v>
      </c>
      <c r="K731" s="268">
        <v>65.95</v>
      </c>
      <c r="L731" s="268">
        <v>65.95</v>
      </c>
      <c r="M731" s="269">
        <v>0</v>
      </c>
      <c r="N731" s="268">
        <v>0</v>
      </c>
      <c r="O731" s="268">
        <v>0</v>
      </c>
      <c r="P731" s="269">
        <v>0</v>
      </c>
      <c r="Q731" s="270">
        <v>0</v>
      </c>
      <c r="R731" s="270">
        <v>0</v>
      </c>
      <c r="S731" s="270">
        <v>0</v>
      </c>
      <c r="T731" s="268">
        <v>65.95</v>
      </c>
      <c r="U731" s="268">
        <v>65.95</v>
      </c>
      <c r="V731" s="269">
        <v>0</v>
      </c>
      <c r="W731" s="269" cm="1">
        <f t="array" ref="W731">IF(Z731=756,V731*INDEX('09.30.22 ERC'!$I$676:$I$679,MATCH($A$1,'09.30.22 ERC'!$D$676:$D$679,0),),V731)</f>
        <v>0</v>
      </c>
      <c r="X731" s="271">
        <f t="shared" si="23"/>
        <v>142274</v>
      </c>
      <c r="Y731" s="106" t="s">
        <v>606</v>
      </c>
      <c r="Z731" s="106">
        <v>151</v>
      </c>
      <c r="AA731" s="273" t="b">
        <f t="shared" si="24"/>
        <v>1</v>
      </c>
    </row>
    <row r="732" spans="1:27">
      <c r="A732" s="267" t="s">
        <v>3271</v>
      </c>
      <c r="B732" s="267" t="s">
        <v>3284</v>
      </c>
      <c r="C732" s="267" t="s">
        <v>3273</v>
      </c>
      <c r="D732" s="267" t="s">
        <v>4876</v>
      </c>
      <c r="E732" s="267" t="s">
        <v>3275</v>
      </c>
      <c r="F732" s="267" t="s">
        <v>3276</v>
      </c>
      <c r="G732" s="267" t="s">
        <v>3275</v>
      </c>
      <c r="H732" s="267" t="s">
        <v>3277</v>
      </c>
      <c r="I732" s="267" t="s">
        <v>4877</v>
      </c>
      <c r="J732" s="267" t="s">
        <v>4878</v>
      </c>
      <c r="K732" s="268">
        <v>2751.74</v>
      </c>
      <c r="L732" s="268">
        <v>2751.74</v>
      </c>
      <c r="M732" s="269">
        <v>0</v>
      </c>
      <c r="N732" s="268">
        <v>0</v>
      </c>
      <c r="O732" s="268">
        <v>0</v>
      </c>
      <c r="P732" s="269">
        <v>0</v>
      </c>
      <c r="Q732" s="270">
        <v>0</v>
      </c>
      <c r="R732" s="270">
        <v>0</v>
      </c>
      <c r="S732" s="270">
        <v>0</v>
      </c>
      <c r="T732" s="268">
        <v>2751.74</v>
      </c>
      <c r="U732" s="268">
        <v>2751.74</v>
      </c>
      <c r="V732" s="269">
        <v>0</v>
      </c>
      <c r="W732" s="269" cm="1">
        <f t="array" ref="W732">IF(Z732=756,V732*INDEX('09.30.22 ERC'!$I$676:$I$679,MATCH($A$1,'09.30.22 ERC'!$D$676:$D$679,0),),V732)</f>
        <v>0</v>
      </c>
      <c r="X732" s="271">
        <f t="shared" si="23"/>
        <v>142299</v>
      </c>
      <c r="Y732" s="106" t="s">
        <v>606</v>
      </c>
      <c r="Z732" s="106">
        <v>151</v>
      </c>
      <c r="AA732" s="273" t="b">
        <f t="shared" si="24"/>
        <v>1</v>
      </c>
    </row>
    <row r="733" spans="1:27">
      <c r="A733" s="267" t="s">
        <v>3271</v>
      </c>
      <c r="B733" s="267" t="s">
        <v>3388</v>
      </c>
      <c r="C733" s="267" t="s">
        <v>3389</v>
      </c>
      <c r="D733" s="267" t="s">
        <v>4879</v>
      </c>
      <c r="E733" s="267" t="s">
        <v>3275</v>
      </c>
      <c r="F733" s="267" t="s">
        <v>3276</v>
      </c>
      <c r="G733" s="267" t="s">
        <v>3275</v>
      </c>
      <c r="H733" s="267" t="s">
        <v>3277</v>
      </c>
      <c r="I733" s="267" t="s">
        <v>4880</v>
      </c>
      <c r="J733" s="267" t="s">
        <v>4881</v>
      </c>
      <c r="K733" s="268">
        <v>17161.810000000001</v>
      </c>
      <c r="L733" s="268">
        <v>16656.240000000002</v>
      </c>
      <c r="M733" s="269">
        <v>505.56999999999971</v>
      </c>
      <c r="N733" s="268">
        <v>1659.71</v>
      </c>
      <c r="O733" s="268">
        <v>1653.99</v>
      </c>
      <c r="P733" s="269">
        <v>5.7200000000000273</v>
      </c>
      <c r="Q733" s="270">
        <v>7983.9499999999971</v>
      </c>
      <c r="R733" s="270">
        <v>7932.4699999999975</v>
      </c>
      <c r="S733" s="270">
        <v>51.479999999999563</v>
      </c>
      <c r="T733" s="268">
        <v>25145.759999999998</v>
      </c>
      <c r="U733" s="268">
        <v>24588.71</v>
      </c>
      <c r="V733" s="269">
        <v>557.04999999999927</v>
      </c>
      <c r="W733" s="269" cm="1">
        <f t="array" ref="W733">IF(Z733=756,V733*INDEX('09.30.22 ERC'!$I$676:$I$679,MATCH($A$1,'09.30.22 ERC'!$D$676:$D$679,0),),V733)</f>
        <v>557.04999999999927</v>
      </c>
      <c r="X733" s="271">
        <f t="shared" si="23"/>
        <v>142303</v>
      </c>
      <c r="Y733" s="106" t="s">
        <v>606</v>
      </c>
      <c r="Z733" s="106">
        <v>756</v>
      </c>
      <c r="AA733" s="273" t="b">
        <f t="shared" si="24"/>
        <v>1</v>
      </c>
    </row>
    <row r="734" spans="1:27">
      <c r="A734" s="267" t="s">
        <v>3271</v>
      </c>
      <c r="B734" s="267" t="s">
        <v>3388</v>
      </c>
      <c r="C734" s="267" t="s">
        <v>3392</v>
      </c>
      <c r="D734" s="267" t="s">
        <v>4879</v>
      </c>
      <c r="E734" s="267" t="s">
        <v>3275</v>
      </c>
      <c r="F734" s="267" t="s">
        <v>3276</v>
      </c>
      <c r="G734" s="267" t="s">
        <v>3275</v>
      </c>
      <c r="H734" s="267" t="s">
        <v>3277</v>
      </c>
      <c r="I734" s="267" t="s">
        <v>4882</v>
      </c>
      <c r="J734" s="267" t="s">
        <v>4883</v>
      </c>
      <c r="K734" s="268">
        <v>1262.6500000000001</v>
      </c>
      <c r="L734" s="268">
        <v>1768.22</v>
      </c>
      <c r="M734" s="269">
        <v>-505.56999999999994</v>
      </c>
      <c r="N734" s="268">
        <v>0</v>
      </c>
      <c r="O734" s="268">
        <v>5.72</v>
      </c>
      <c r="P734" s="269">
        <v>-5.72</v>
      </c>
      <c r="Q734" s="270">
        <v>0</v>
      </c>
      <c r="R734" s="270">
        <v>51.480000000000018</v>
      </c>
      <c r="S734" s="270">
        <v>-51.480000000000018</v>
      </c>
      <c r="T734" s="268">
        <v>1262.6500000000001</v>
      </c>
      <c r="U734" s="268">
        <v>1819.7</v>
      </c>
      <c r="V734" s="269">
        <v>-557.04999999999995</v>
      </c>
      <c r="W734" s="269" cm="1">
        <f t="array" ref="W734">IF(Z734=756,V734*INDEX('09.30.22 ERC'!$I$676:$I$679,MATCH($A$1,'09.30.22 ERC'!$D$676:$D$679,0),),V734)</f>
        <v>-557.04999999999995</v>
      </c>
      <c r="X734" s="271">
        <f t="shared" si="23"/>
        <v>142303</v>
      </c>
      <c r="Y734" s="106" t="s">
        <v>606</v>
      </c>
      <c r="Z734" s="106">
        <v>756</v>
      </c>
      <c r="AA734" s="273" t="b">
        <f t="shared" si="24"/>
        <v>1</v>
      </c>
    </row>
    <row r="735" spans="1:27">
      <c r="A735" s="267" t="s">
        <v>3271</v>
      </c>
      <c r="B735" s="267" t="s">
        <v>3272</v>
      </c>
      <c r="C735" s="267" t="s">
        <v>3273</v>
      </c>
      <c r="D735" s="267" t="s">
        <v>4879</v>
      </c>
      <c r="E735" s="267" t="s">
        <v>3275</v>
      </c>
      <c r="F735" s="267" t="s">
        <v>3276</v>
      </c>
      <c r="G735" s="267" t="s">
        <v>3275</v>
      </c>
      <c r="H735" s="267" t="s">
        <v>3277</v>
      </c>
      <c r="I735" s="267" t="s">
        <v>4884</v>
      </c>
      <c r="J735" s="267" t="s">
        <v>4885</v>
      </c>
      <c r="K735" s="268">
        <v>9485.58</v>
      </c>
      <c r="L735" s="268">
        <v>13161.96</v>
      </c>
      <c r="M735" s="269">
        <v>-3676.3799999999992</v>
      </c>
      <c r="N735" s="268">
        <v>0</v>
      </c>
      <c r="O735" s="268">
        <v>22.2</v>
      </c>
      <c r="P735" s="269">
        <v>-22.2</v>
      </c>
      <c r="Q735" s="270">
        <v>0</v>
      </c>
      <c r="R735" s="270">
        <v>199.80000000000109</v>
      </c>
      <c r="S735" s="270">
        <v>-199.80000000000109</v>
      </c>
      <c r="T735" s="268">
        <v>9485.58</v>
      </c>
      <c r="U735" s="268">
        <v>13361.76</v>
      </c>
      <c r="V735" s="269">
        <v>-3876.1800000000003</v>
      </c>
      <c r="W735" s="269" cm="1">
        <f t="array" ref="W735">IF(Z735=756,V735*INDEX('09.30.22 ERC'!$I$676:$I$679,MATCH($A$1,'09.30.22 ERC'!$D$676:$D$679,0),),V735)</f>
        <v>-3876.1800000000003</v>
      </c>
      <c r="X735" s="271">
        <f t="shared" si="23"/>
        <v>142303</v>
      </c>
      <c r="Y735" s="106" t="s">
        <v>606</v>
      </c>
      <c r="Z735" s="106">
        <v>150</v>
      </c>
      <c r="AA735" s="273" t="b">
        <f t="shared" si="24"/>
        <v>1</v>
      </c>
    </row>
    <row r="736" spans="1:27">
      <c r="A736" s="267" t="s">
        <v>3271</v>
      </c>
      <c r="B736" s="267" t="s">
        <v>3272</v>
      </c>
      <c r="C736" s="267" t="s">
        <v>3402</v>
      </c>
      <c r="D736" s="267" t="s">
        <v>4879</v>
      </c>
      <c r="E736" s="267" t="s">
        <v>3275</v>
      </c>
      <c r="F736" s="267" t="s">
        <v>3276</v>
      </c>
      <c r="G736" s="267" t="s">
        <v>3275</v>
      </c>
      <c r="H736" s="267" t="s">
        <v>3277</v>
      </c>
      <c r="I736" s="267" t="s">
        <v>4886</v>
      </c>
      <c r="J736" s="267" t="s">
        <v>4887</v>
      </c>
      <c r="K736" s="268">
        <v>352123.75</v>
      </c>
      <c r="L736" s="268">
        <v>368045.88</v>
      </c>
      <c r="M736" s="269">
        <v>-15922.130000000005</v>
      </c>
      <c r="N736" s="268">
        <v>49258.89</v>
      </c>
      <c r="O736" s="268">
        <v>49325.83</v>
      </c>
      <c r="P736" s="269">
        <v>-66.940000000002328</v>
      </c>
      <c r="Q736" s="270">
        <v>242008.27000000002</v>
      </c>
      <c r="R736" s="270">
        <v>242418.61</v>
      </c>
      <c r="S736" s="270">
        <v>-410.3399999999674</v>
      </c>
      <c r="T736" s="268">
        <v>594132.02</v>
      </c>
      <c r="U736" s="268">
        <v>610464.49</v>
      </c>
      <c r="V736" s="269">
        <v>-16332.469999999972</v>
      </c>
      <c r="W736" s="269" cm="1">
        <f t="array" ref="W736">IF(Z736=756,V736*INDEX('09.30.22 ERC'!$I$676:$I$679,MATCH($A$1,'09.30.22 ERC'!$D$676:$D$679,0),),V736)</f>
        <v>-16332.469999999972</v>
      </c>
      <c r="X736" s="271">
        <f t="shared" si="23"/>
        <v>142303</v>
      </c>
      <c r="Y736" s="106" t="s">
        <v>606</v>
      </c>
      <c r="Z736" s="106">
        <v>150</v>
      </c>
      <c r="AA736" s="273" t="b">
        <f t="shared" si="24"/>
        <v>1</v>
      </c>
    </row>
    <row r="737" spans="1:27">
      <c r="A737" s="267" t="s">
        <v>3271</v>
      </c>
      <c r="B737" s="267" t="s">
        <v>3280</v>
      </c>
      <c r="C737" s="267" t="s">
        <v>3281</v>
      </c>
      <c r="D737" s="267" t="s">
        <v>4879</v>
      </c>
      <c r="E737" s="267" t="s">
        <v>3275</v>
      </c>
      <c r="F737" s="267" t="s">
        <v>3276</v>
      </c>
      <c r="G737" s="267" t="s">
        <v>3275</v>
      </c>
      <c r="H737" s="267" t="s">
        <v>3277</v>
      </c>
      <c r="I737" s="267" t="s">
        <v>4888</v>
      </c>
      <c r="J737" s="267" t="s">
        <v>4889</v>
      </c>
      <c r="K737" s="268">
        <v>205.17</v>
      </c>
      <c r="L737" s="268">
        <v>393.6</v>
      </c>
      <c r="M737" s="269">
        <v>-188.43000000000004</v>
      </c>
      <c r="N737" s="268">
        <v>0</v>
      </c>
      <c r="O737" s="268">
        <v>1.37</v>
      </c>
      <c r="P737" s="269">
        <v>-1.37</v>
      </c>
      <c r="Q737" s="270">
        <v>0</v>
      </c>
      <c r="R737" s="270">
        <v>12.329999999999984</v>
      </c>
      <c r="S737" s="270">
        <v>-12.329999999999984</v>
      </c>
      <c r="T737" s="268">
        <v>205.17</v>
      </c>
      <c r="U737" s="268">
        <v>405.93</v>
      </c>
      <c r="V737" s="269">
        <v>-200.76000000000002</v>
      </c>
      <c r="W737" s="269" cm="1">
        <f t="array" ref="W737">IF(Z737=756,V737*INDEX('09.30.22 ERC'!$I$676:$I$679,MATCH($A$1,'09.30.22 ERC'!$D$676:$D$679,0),),V737)</f>
        <v>-200.76000000000002</v>
      </c>
      <c r="X737" s="271">
        <f t="shared" si="23"/>
        <v>142303</v>
      </c>
      <c r="Y737" s="106" t="s">
        <v>606</v>
      </c>
      <c r="Z737" s="106">
        <v>150</v>
      </c>
      <c r="AA737" s="273" t="b">
        <f t="shared" si="24"/>
        <v>1</v>
      </c>
    </row>
    <row r="738" spans="1:27">
      <c r="A738" s="267" t="s">
        <v>3271</v>
      </c>
      <c r="B738" s="267" t="s">
        <v>3280</v>
      </c>
      <c r="C738" s="267" t="s">
        <v>3430</v>
      </c>
      <c r="D738" s="267" t="s">
        <v>4879</v>
      </c>
      <c r="E738" s="267" t="s">
        <v>3275</v>
      </c>
      <c r="F738" s="267" t="s">
        <v>3276</v>
      </c>
      <c r="G738" s="267" t="s">
        <v>3275</v>
      </c>
      <c r="H738" s="267" t="s">
        <v>3277</v>
      </c>
      <c r="I738" s="267" t="s">
        <v>4890</v>
      </c>
      <c r="J738" s="267" t="s">
        <v>4891</v>
      </c>
      <c r="K738" s="268">
        <v>347625.73</v>
      </c>
      <c r="L738" s="268">
        <v>363344.58</v>
      </c>
      <c r="M738" s="269">
        <v>-15718.850000000035</v>
      </c>
      <c r="N738" s="268">
        <v>48716.56</v>
      </c>
      <c r="O738" s="268">
        <v>48787.85</v>
      </c>
      <c r="P738" s="269">
        <v>-71.290000000000873</v>
      </c>
      <c r="Q738" s="270">
        <v>239250.47999999998</v>
      </c>
      <c r="R738" s="270">
        <v>239685.96000000002</v>
      </c>
      <c r="S738" s="270">
        <v>-435.48000000003958</v>
      </c>
      <c r="T738" s="268">
        <v>586876.21</v>
      </c>
      <c r="U738" s="268">
        <v>603030.54</v>
      </c>
      <c r="V738" s="269">
        <v>-16154.330000000075</v>
      </c>
      <c r="W738" s="269" cm="1">
        <f t="array" ref="W738">IF(Z738=756,V738*INDEX('09.30.22 ERC'!$I$676:$I$679,MATCH($A$1,'09.30.22 ERC'!$D$676:$D$679,0),),V738)</f>
        <v>-16154.330000000075</v>
      </c>
      <c r="X738" s="271">
        <f t="shared" si="23"/>
        <v>142303</v>
      </c>
      <c r="Y738" s="106" t="s">
        <v>606</v>
      </c>
      <c r="Z738" s="106">
        <v>150</v>
      </c>
      <c r="AA738" s="273" t="b">
        <f t="shared" si="24"/>
        <v>1</v>
      </c>
    </row>
    <row r="739" spans="1:27">
      <c r="A739" s="267" t="s">
        <v>3271</v>
      </c>
      <c r="B739" s="267" t="s">
        <v>3284</v>
      </c>
      <c r="C739" s="267" t="s">
        <v>3402</v>
      </c>
      <c r="D739" s="267" t="s">
        <v>4879</v>
      </c>
      <c r="E739" s="267" t="s">
        <v>3275</v>
      </c>
      <c r="F739" s="267" t="s">
        <v>3276</v>
      </c>
      <c r="G739" s="267" t="s">
        <v>3275</v>
      </c>
      <c r="H739" s="267" t="s">
        <v>3277</v>
      </c>
      <c r="I739" s="267" t="s">
        <v>4892</v>
      </c>
      <c r="J739" s="267" t="s">
        <v>4893</v>
      </c>
      <c r="K739" s="268">
        <v>24919.3</v>
      </c>
      <c r="L739" s="268">
        <v>26173.27</v>
      </c>
      <c r="M739" s="269">
        <v>-1253.9700000000012</v>
      </c>
      <c r="N739" s="268">
        <v>4195.1099999999997</v>
      </c>
      <c r="O739" s="268">
        <v>4191.68</v>
      </c>
      <c r="P739" s="269">
        <v>3.4299999999993815</v>
      </c>
      <c r="Q739" s="270">
        <v>19870.88</v>
      </c>
      <c r="R739" s="270">
        <v>20004.829999999998</v>
      </c>
      <c r="S739" s="270">
        <v>-133.94999999999709</v>
      </c>
      <c r="T739" s="268">
        <v>44790.18</v>
      </c>
      <c r="U739" s="268">
        <v>46178.1</v>
      </c>
      <c r="V739" s="269">
        <v>-1387.9199999999983</v>
      </c>
      <c r="W739" s="269" cm="1">
        <f t="array" ref="W739">IF(Z739=756,V739*INDEX('09.30.22 ERC'!$I$676:$I$679,MATCH($A$1,'09.30.22 ERC'!$D$676:$D$679,0),),V739)</f>
        <v>-1387.9199999999983</v>
      </c>
      <c r="X739" s="271">
        <f t="shared" si="23"/>
        <v>142303</v>
      </c>
      <c r="Y739" s="106" t="s">
        <v>606</v>
      </c>
      <c r="Z739" s="106">
        <v>151</v>
      </c>
      <c r="AA739" s="273" t="b">
        <f t="shared" si="24"/>
        <v>1</v>
      </c>
    </row>
    <row r="740" spans="1:27">
      <c r="A740" s="267" t="s">
        <v>3271</v>
      </c>
      <c r="B740" s="267" t="s">
        <v>3287</v>
      </c>
      <c r="C740" s="267" t="s">
        <v>3430</v>
      </c>
      <c r="D740" s="267" t="s">
        <v>4879</v>
      </c>
      <c r="E740" s="267" t="s">
        <v>3275</v>
      </c>
      <c r="F740" s="267" t="s">
        <v>3276</v>
      </c>
      <c r="G740" s="267" t="s">
        <v>3275</v>
      </c>
      <c r="H740" s="267" t="s">
        <v>3277</v>
      </c>
      <c r="I740" s="267" t="s">
        <v>4894</v>
      </c>
      <c r="J740" s="267" t="s">
        <v>4895</v>
      </c>
      <c r="K740" s="268">
        <v>29837.27</v>
      </c>
      <c r="L740" s="268">
        <v>31449.22</v>
      </c>
      <c r="M740" s="269">
        <v>-1611.9500000000007</v>
      </c>
      <c r="N740" s="268">
        <v>5373.04</v>
      </c>
      <c r="O740" s="268">
        <v>5375.27</v>
      </c>
      <c r="P740" s="269">
        <v>-2.2300000000004729</v>
      </c>
      <c r="Q740" s="270">
        <v>23736.84</v>
      </c>
      <c r="R740" s="270">
        <v>23904.720000000001</v>
      </c>
      <c r="S740" s="270">
        <v>-167.88000000000102</v>
      </c>
      <c r="T740" s="268">
        <v>53574.11</v>
      </c>
      <c r="U740" s="268">
        <v>55353.94</v>
      </c>
      <c r="V740" s="269">
        <v>-1779.8300000000017</v>
      </c>
      <c r="W740" s="269" cm="1">
        <f t="array" ref="W740">IF(Z740=756,V740*INDEX('09.30.22 ERC'!$I$676:$I$679,MATCH($A$1,'09.30.22 ERC'!$D$676:$D$679,0),),V740)</f>
        <v>-1779.8300000000017</v>
      </c>
      <c r="X740" s="271">
        <f t="shared" si="23"/>
        <v>142303</v>
      </c>
      <c r="Y740" s="106" t="s">
        <v>606</v>
      </c>
      <c r="Z740" s="106">
        <v>151</v>
      </c>
      <c r="AA740" s="273" t="b">
        <f t="shared" si="24"/>
        <v>1</v>
      </c>
    </row>
    <row r="741" spans="1:27">
      <c r="A741" s="267" t="s">
        <v>3271</v>
      </c>
      <c r="B741" s="267" t="s">
        <v>3294</v>
      </c>
      <c r="C741" s="267" t="s">
        <v>3402</v>
      </c>
      <c r="D741" s="267" t="s">
        <v>4879</v>
      </c>
      <c r="E741" s="267" t="s">
        <v>3275</v>
      </c>
      <c r="F741" s="267" t="s">
        <v>3276</v>
      </c>
      <c r="G741" s="267" t="s">
        <v>3275</v>
      </c>
      <c r="H741" s="267" t="s">
        <v>3277</v>
      </c>
      <c r="I741" s="267" t="s">
        <v>4896</v>
      </c>
      <c r="J741" s="267" t="s">
        <v>4897</v>
      </c>
      <c r="K741" s="268">
        <v>347590.09</v>
      </c>
      <c r="L741" s="268">
        <v>356728.76</v>
      </c>
      <c r="M741" s="269">
        <v>-9138.6699999999837</v>
      </c>
      <c r="N741" s="268">
        <v>28407.56</v>
      </c>
      <c r="O741" s="268">
        <v>28438.02</v>
      </c>
      <c r="P741" s="269">
        <v>-30.459999999999127</v>
      </c>
      <c r="Q741" s="270">
        <v>139363.96999999997</v>
      </c>
      <c r="R741" s="270">
        <v>139641.52000000002</v>
      </c>
      <c r="S741" s="270">
        <v>-277.55000000004657</v>
      </c>
      <c r="T741" s="268">
        <v>486954.06</v>
      </c>
      <c r="U741" s="268">
        <v>496370.28</v>
      </c>
      <c r="V741" s="269">
        <v>-9416.2200000000303</v>
      </c>
      <c r="W741" s="269" cm="1">
        <f t="array" ref="W741">IF(Z741=756,V741*INDEX('09.30.22 ERC'!$I$676:$I$679,MATCH($A$1,'09.30.22 ERC'!$D$676:$D$679,0),),V741)</f>
        <v>-9416.2200000000303</v>
      </c>
      <c r="X741" s="271">
        <f t="shared" si="23"/>
        <v>142303</v>
      </c>
      <c r="Y741" s="106" t="s">
        <v>606</v>
      </c>
      <c r="Z741" s="106">
        <v>152</v>
      </c>
      <c r="AA741" s="273" t="b">
        <f t="shared" si="24"/>
        <v>1</v>
      </c>
    </row>
    <row r="742" spans="1:27">
      <c r="A742" s="267" t="s">
        <v>3271</v>
      </c>
      <c r="B742" s="267" t="s">
        <v>3300</v>
      </c>
      <c r="C742" s="267" t="s">
        <v>3405</v>
      </c>
      <c r="D742" s="267" t="s">
        <v>4879</v>
      </c>
      <c r="E742" s="267" t="s">
        <v>3275</v>
      </c>
      <c r="F742" s="267" t="s">
        <v>3276</v>
      </c>
      <c r="G742" s="267" t="s">
        <v>3275</v>
      </c>
      <c r="H742" s="267" t="s">
        <v>3277</v>
      </c>
      <c r="I742" s="267" t="s">
        <v>4898</v>
      </c>
      <c r="J742" s="267" t="s">
        <v>4899</v>
      </c>
      <c r="K742" s="268">
        <v>506808.46</v>
      </c>
      <c r="L742" s="268">
        <v>506808.46</v>
      </c>
      <c r="M742" s="269">
        <v>0</v>
      </c>
      <c r="N742" s="268">
        <v>0</v>
      </c>
      <c r="O742" s="268">
        <v>0</v>
      </c>
      <c r="P742" s="269">
        <v>0</v>
      </c>
      <c r="Q742" s="270">
        <v>0</v>
      </c>
      <c r="R742" s="270">
        <v>0</v>
      </c>
      <c r="S742" s="270">
        <v>0</v>
      </c>
      <c r="T742" s="268">
        <v>506808.46</v>
      </c>
      <c r="U742" s="268">
        <v>506808.46</v>
      </c>
      <c r="V742" s="269">
        <v>0</v>
      </c>
      <c r="W742" s="269" cm="1">
        <f t="array" ref="W742">IF(Z742=756,V742*INDEX('09.30.22 ERC'!$I$676:$I$679,MATCH($A$1,'09.30.22 ERC'!$D$676:$D$679,0),),V742)</f>
        <v>0</v>
      </c>
      <c r="X742" s="271">
        <f t="shared" si="23"/>
        <v>142303</v>
      </c>
      <c r="Y742" s="106" t="s">
        <v>606</v>
      </c>
      <c r="Z742" s="106">
        <v>150</v>
      </c>
      <c r="AA742" s="273" t="b">
        <f t="shared" si="24"/>
        <v>1</v>
      </c>
    </row>
    <row r="743" spans="1:27">
      <c r="A743" s="267" t="s">
        <v>3271</v>
      </c>
      <c r="B743" s="267" t="s">
        <v>3300</v>
      </c>
      <c r="C743" s="267" t="s">
        <v>3301</v>
      </c>
      <c r="D743" s="267" t="s">
        <v>4879</v>
      </c>
      <c r="E743" s="267" t="s">
        <v>3275</v>
      </c>
      <c r="F743" s="267" t="s">
        <v>3276</v>
      </c>
      <c r="G743" s="267" t="s">
        <v>3275</v>
      </c>
      <c r="H743" s="267" t="s">
        <v>3277</v>
      </c>
      <c r="I743" s="267" t="s">
        <v>4900</v>
      </c>
      <c r="J743" s="267" t="s">
        <v>4901</v>
      </c>
      <c r="K743" s="268">
        <v>6174.73</v>
      </c>
      <c r="L743" s="268">
        <v>6174.73</v>
      </c>
      <c r="M743" s="269">
        <v>0</v>
      </c>
      <c r="N743" s="268">
        <v>0</v>
      </c>
      <c r="O743" s="268">
        <v>0</v>
      </c>
      <c r="P743" s="269">
        <v>0</v>
      </c>
      <c r="Q743" s="270">
        <v>0</v>
      </c>
      <c r="R743" s="270">
        <v>0</v>
      </c>
      <c r="S743" s="270">
        <v>0</v>
      </c>
      <c r="T743" s="268">
        <v>6174.73</v>
      </c>
      <c r="U743" s="268">
        <v>6174.73</v>
      </c>
      <c r="V743" s="269">
        <v>0</v>
      </c>
      <c r="W743" s="269" cm="1">
        <f t="array" ref="W743">IF(Z743=756,V743*INDEX('09.30.22 ERC'!$I$676:$I$679,MATCH($A$1,'09.30.22 ERC'!$D$676:$D$679,0),),V743)</f>
        <v>0</v>
      </c>
      <c r="X743" s="271">
        <f t="shared" si="23"/>
        <v>142303</v>
      </c>
      <c r="Y743" s="106" t="s">
        <v>606</v>
      </c>
      <c r="Z743" s="106">
        <v>150</v>
      </c>
      <c r="AA743" s="273" t="b">
        <f t="shared" si="24"/>
        <v>1</v>
      </c>
    </row>
    <row r="744" spans="1:27">
      <c r="A744" s="267" t="s">
        <v>3271</v>
      </c>
      <c r="B744" s="267" t="s">
        <v>3304</v>
      </c>
      <c r="C744" s="267" t="s">
        <v>3405</v>
      </c>
      <c r="D744" s="267" t="s">
        <v>4879</v>
      </c>
      <c r="E744" s="267" t="s">
        <v>3275</v>
      </c>
      <c r="F744" s="267" t="s">
        <v>3276</v>
      </c>
      <c r="G744" s="267" t="s">
        <v>3275</v>
      </c>
      <c r="H744" s="267" t="s">
        <v>3277</v>
      </c>
      <c r="I744" s="267" t="s">
        <v>4902</v>
      </c>
      <c r="J744" s="267" t="s">
        <v>4903</v>
      </c>
      <c r="K744" s="268">
        <v>33648.68</v>
      </c>
      <c r="L744" s="268">
        <v>33648.68</v>
      </c>
      <c r="M744" s="269">
        <v>0</v>
      </c>
      <c r="N744" s="268">
        <v>0</v>
      </c>
      <c r="O744" s="268">
        <v>0</v>
      </c>
      <c r="P744" s="269">
        <v>0</v>
      </c>
      <c r="Q744" s="270">
        <v>0</v>
      </c>
      <c r="R744" s="270">
        <v>0</v>
      </c>
      <c r="S744" s="270">
        <v>0</v>
      </c>
      <c r="T744" s="268">
        <v>33648.68</v>
      </c>
      <c r="U744" s="268">
        <v>33648.68</v>
      </c>
      <c r="V744" s="269">
        <v>0</v>
      </c>
      <c r="W744" s="269" cm="1">
        <f t="array" ref="W744">IF(Z744=756,V744*INDEX('09.30.22 ERC'!$I$676:$I$679,MATCH($A$1,'09.30.22 ERC'!$D$676:$D$679,0),),V744)</f>
        <v>0</v>
      </c>
      <c r="X744" s="271">
        <f t="shared" si="23"/>
        <v>142303</v>
      </c>
      <c r="Y744" s="106" t="s">
        <v>606</v>
      </c>
      <c r="Z744" s="106">
        <v>151</v>
      </c>
      <c r="AA744" s="273" t="b">
        <f t="shared" si="24"/>
        <v>1</v>
      </c>
    </row>
    <row r="745" spans="1:27">
      <c r="A745" s="267" t="s">
        <v>3271</v>
      </c>
      <c r="B745" s="267" t="s">
        <v>3272</v>
      </c>
      <c r="C745" s="267" t="s">
        <v>3402</v>
      </c>
      <c r="D745" s="267" t="s">
        <v>4904</v>
      </c>
      <c r="E745" s="267" t="s">
        <v>3275</v>
      </c>
      <c r="F745" s="267" t="s">
        <v>3276</v>
      </c>
      <c r="G745" s="267" t="s">
        <v>3275</v>
      </c>
      <c r="H745" s="267" t="s">
        <v>3277</v>
      </c>
      <c r="I745" s="267" t="s">
        <v>4905</v>
      </c>
      <c r="J745" s="267" t="s">
        <v>4906</v>
      </c>
      <c r="K745" s="268">
        <v>0</v>
      </c>
      <c r="L745" s="268">
        <v>0</v>
      </c>
      <c r="M745" s="269">
        <v>0</v>
      </c>
      <c r="N745" s="268">
        <v>1.88</v>
      </c>
      <c r="O745" s="268">
        <v>2</v>
      </c>
      <c r="P745" s="269">
        <v>-0.12000000000000011</v>
      </c>
      <c r="Q745" s="270">
        <v>3.11</v>
      </c>
      <c r="R745" s="270">
        <v>3.85</v>
      </c>
      <c r="S745" s="270">
        <v>-0.74000000000000021</v>
      </c>
      <c r="T745" s="268">
        <v>3.11</v>
      </c>
      <c r="U745" s="268">
        <v>3.85</v>
      </c>
      <c r="V745" s="269">
        <v>-0.74000000000000021</v>
      </c>
      <c r="W745" s="269" cm="1">
        <f t="array" ref="W745">IF(Z745=756,V745*INDEX('09.30.22 ERC'!$I$676:$I$679,MATCH($A$1,'09.30.22 ERC'!$D$676:$D$679,0),),V745)</f>
        <v>-0.74000000000000021</v>
      </c>
      <c r="X745" s="271">
        <f t="shared" si="23"/>
        <v>142304</v>
      </c>
      <c r="Y745" s="272" t="s">
        <v>606</v>
      </c>
      <c r="Z745" s="106">
        <v>150</v>
      </c>
      <c r="AA745" s="273" t="b">
        <f t="shared" si="24"/>
        <v>1</v>
      </c>
    </row>
    <row r="746" spans="1:27">
      <c r="A746" s="267" t="s">
        <v>3271</v>
      </c>
      <c r="B746" s="267" t="s">
        <v>3280</v>
      </c>
      <c r="C746" s="267" t="s">
        <v>3430</v>
      </c>
      <c r="D746" s="267" t="s">
        <v>4904</v>
      </c>
      <c r="E746" s="267" t="s">
        <v>3275</v>
      </c>
      <c r="F746" s="267" t="s">
        <v>3276</v>
      </c>
      <c r="G746" s="267" t="s">
        <v>3275</v>
      </c>
      <c r="H746" s="267" t="s">
        <v>3277</v>
      </c>
      <c r="I746" s="267" t="s">
        <v>4907</v>
      </c>
      <c r="J746" s="267" t="s">
        <v>4908</v>
      </c>
      <c r="K746" s="268">
        <v>0</v>
      </c>
      <c r="L746" s="268">
        <v>0</v>
      </c>
      <c r="M746" s="269">
        <v>0</v>
      </c>
      <c r="N746" s="268">
        <v>1.85</v>
      </c>
      <c r="O746" s="268">
        <v>1.97</v>
      </c>
      <c r="P746" s="269">
        <v>-0.11999999999999988</v>
      </c>
      <c r="Q746" s="270">
        <v>3.08</v>
      </c>
      <c r="R746" s="270">
        <v>3.81</v>
      </c>
      <c r="S746" s="270">
        <v>-0.73</v>
      </c>
      <c r="T746" s="268">
        <v>3.08</v>
      </c>
      <c r="U746" s="268">
        <v>3.81</v>
      </c>
      <c r="V746" s="269">
        <v>-0.73</v>
      </c>
      <c r="W746" s="269" cm="1">
        <f t="array" ref="W746">IF(Z746=756,V746*INDEX('09.30.22 ERC'!$I$676:$I$679,MATCH($A$1,'09.30.22 ERC'!$D$676:$D$679,0),),V746)</f>
        <v>-0.73</v>
      </c>
      <c r="X746" s="271">
        <f t="shared" si="23"/>
        <v>142304</v>
      </c>
      <c r="Y746" s="272" t="s">
        <v>606</v>
      </c>
      <c r="Z746" s="106">
        <v>150</v>
      </c>
      <c r="AA746" s="273" t="b">
        <f t="shared" si="24"/>
        <v>1</v>
      </c>
    </row>
    <row r="747" spans="1:27">
      <c r="A747" s="267" t="s">
        <v>3271</v>
      </c>
      <c r="B747" s="267" t="s">
        <v>3284</v>
      </c>
      <c r="C747" s="267" t="s">
        <v>3402</v>
      </c>
      <c r="D747" s="267" t="s">
        <v>4904</v>
      </c>
      <c r="E747" s="267" t="s">
        <v>3275</v>
      </c>
      <c r="F747" s="267" t="s">
        <v>3276</v>
      </c>
      <c r="G747" s="267" t="s">
        <v>3275</v>
      </c>
      <c r="H747" s="267" t="s">
        <v>3277</v>
      </c>
      <c r="I747" s="267" t="s">
        <v>4909</v>
      </c>
      <c r="J747" s="267" t="s">
        <v>4910</v>
      </c>
      <c r="K747" s="268">
        <v>0</v>
      </c>
      <c r="L747" s="268">
        <v>0</v>
      </c>
      <c r="M747" s="269">
        <v>0</v>
      </c>
      <c r="N747" s="268">
        <v>0.15</v>
      </c>
      <c r="O747" s="268">
        <v>0.16</v>
      </c>
      <c r="P747" s="269">
        <v>-1.0000000000000009E-2</v>
      </c>
      <c r="Q747" s="270">
        <v>0.25</v>
      </c>
      <c r="R747" s="270">
        <v>0.31</v>
      </c>
      <c r="S747" s="270">
        <v>-0.06</v>
      </c>
      <c r="T747" s="268">
        <v>0.25</v>
      </c>
      <c r="U747" s="268">
        <v>0.31</v>
      </c>
      <c r="V747" s="269">
        <v>-0.06</v>
      </c>
      <c r="W747" s="269" cm="1">
        <f t="array" ref="W747">IF(Z747=756,V747*INDEX('09.30.22 ERC'!$I$676:$I$679,MATCH($A$1,'09.30.22 ERC'!$D$676:$D$679,0),),V747)</f>
        <v>-0.06</v>
      </c>
      <c r="X747" s="271">
        <f t="shared" si="23"/>
        <v>142304</v>
      </c>
      <c r="Y747" s="272" t="s">
        <v>606</v>
      </c>
      <c r="Z747" s="106">
        <v>151</v>
      </c>
      <c r="AA747" s="273" t="b">
        <f t="shared" si="24"/>
        <v>1</v>
      </c>
    </row>
    <row r="748" spans="1:27">
      <c r="A748" s="267" t="s">
        <v>3271</v>
      </c>
      <c r="B748" s="267" t="s">
        <v>3287</v>
      </c>
      <c r="C748" s="267" t="s">
        <v>3430</v>
      </c>
      <c r="D748" s="267" t="s">
        <v>4904</v>
      </c>
      <c r="E748" s="267" t="s">
        <v>3275</v>
      </c>
      <c r="F748" s="267" t="s">
        <v>3276</v>
      </c>
      <c r="G748" s="267" t="s">
        <v>3275</v>
      </c>
      <c r="H748" s="267" t="s">
        <v>3277</v>
      </c>
      <c r="I748" s="267" t="s">
        <v>4911</v>
      </c>
      <c r="J748" s="267" t="s">
        <v>4912</v>
      </c>
      <c r="K748" s="268">
        <v>0</v>
      </c>
      <c r="L748" s="268">
        <v>0</v>
      </c>
      <c r="M748" s="269">
        <v>0</v>
      </c>
      <c r="N748" s="268">
        <v>0.21</v>
      </c>
      <c r="O748" s="268">
        <v>0.22</v>
      </c>
      <c r="P748" s="269">
        <v>-1.0000000000000009E-2</v>
      </c>
      <c r="Q748" s="270">
        <v>0.34</v>
      </c>
      <c r="R748" s="270">
        <v>0.42</v>
      </c>
      <c r="S748" s="270">
        <v>-7.999999999999996E-2</v>
      </c>
      <c r="T748" s="268">
        <v>0.34</v>
      </c>
      <c r="U748" s="268">
        <v>0.42</v>
      </c>
      <c r="V748" s="269">
        <v>-7.999999999999996E-2</v>
      </c>
      <c r="W748" s="269" cm="1">
        <f t="array" ref="W748">IF(Z748=756,V748*INDEX('09.30.22 ERC'!$I$676:$I$679,MATCH($A$1,'09.30.22 ERC'!$D$676:$D$679,0),),V748)</f>
        <v>-7.999999999999996E-2</v>
      </c>
      <c r="X748" s="271">
        <f t="shared" si="23"/>
        <v>142304</v>
      </c>
      <c r="Y748" s="272" t="s">
        <v>606</v>
      </c>
      <c r="Z748" s="106">
        <v>151</v>
      </c>
      <c r="AA748" s="273" t="b">
        <f t="shared" si="24"/>
        <v>1</v>
      </c>
    </row>
    <row r="749" spans="1:27">
      <c r="A749" s="267" t="s">
        <v>3271</v>
      </c>
      <c r="B749" s="267" t="s">
        <v>3294</v>
      </c>
      <c r="C749" s="267" t="s">
        <v>3402</v>
      </c>
      <c r="D749" s="267" t="s">
        <v>4904</v>
      </c>
      <c r="E749" s="267" t="s">
        <v>3275</v>
      </c>
      <c r="F749" s="267" t="s">
        <v>3276</v>
      </c>
      <c r="G749" s="267" t="s">
        <v>3275</v>
      </c>
      <c r="H749" s="267" t="s">
        <v>3277</v>
      </c>
      <c r="I749" s="267" t="s">
        <v>4913</v>
      </c>
      <c r="J749" s="267" t="s">
        <v>4914</v>
      </c>
      <c r="K749" s="268">
        <v>0</v>
      </c>
      <c r="L749" s="268">
        <v>0</v>
      </c>
      <c r="M749" s="269">
        <v>0</v>
      </c>
      <c r="N749" s="268">
        <v>1.08</v>
      </c>
      <c r="O749" s="268">
        <v>1.1499999999999999</v>
      </c>
      <c r="P749" s="269">
        <v>-6.999999999999984E-2</v>
      </c>
      <c r="Q749" s="270">
        <v>1.79</v>
      </c>
      <c r="R749" s="270">
        <v>2.2200000000000002</v>
      </c>
      <c r="S749" s="270">
        <v>-0.43000000000000016</v>
      </c>
      <c r="T749" s="268">
        <v>1.79</v>
      </c>
      <c r="U749" s="268">
        <v>2.2200000000000002</v>
      </c>
      <c r="V749" s="269">
        <v>-0.43000000000000016</v>
      </c>
      <c r="W749" s="269" cm="1">
        <f t="array" ref="W749">IF(Z749=756,V749*INDEX('09.30.22 ERC'!$I$676:$I$679,MATCH($A$1,'09.30.22 ERC'!$D$676:$D$679,0),),V749)</f>
        <v>-0.43000000000000016</v>
      </c>
      <c r="X749" s="271">
        <f t="shared" si="23"/>
        <v>142304</v>
      </c>
      <c r="Y749" s="272" t="s">
        <v>606</v>
      </c>
      <c r="Z749" s="106">
        <v>152</v>
      </c>
      <c r="AA749" s="273" t="b">
        <f t="shared" si="24"/>
        <v>1</v>
      </c>
    </row>
    <row r="750" spans="1:27">
      <c r="A750" s="267" t="s">
        <v>3271</v>
      </c>
      <c r="B750" s="267" t="s">
        <v>3272</v>
      </c>
      <c r="C750" s="267" t="s">
        <v>3402</v>
      </c>
      <c r="D750" s="267" t="s">
        <v>4915</v>
      </c>
      <c r="E750" s="267" t="s">
        <v>3275</v>
      </c>
      <c r="F750" s="267" t="s">
        <v>3276</v>
      </c>
      <c r="G750" s="267" t="s">
        <v>3275</v>
      </c>
      <c r="H750" s="267" t="s">
        <v>3277</v>
      </c>
      <c r="I750" s="267" t="s">
        <v>4916</v>
      </c>
      <c r="J750" s="267" t="s">
        <v>4917</v>
      </c>
      <c r="K750" s="268">
        <v>2.71</v>
      </c>
      <c r="L750" s="268">
        <v>3.39</v>
      </c>
      <c r="M750" s="269">
        <v>-0.68000000000000016</v>
      </c>
      <c r="N750" s="268">
        <v>4.3</v>
      </c>
      <c r="O750" s="268">
        <v>4.4000000000000004</v>
      </c>
      <c r="P750" s="269">
        <v>-0.10000000000000053</v>
      </c>
      <c r="Q750" s="270">
        <v>15.89</v>
      </c>
      <c r="R750" s="270">
        <v>16.73</v>
      </c>
      <c r="S750" s="270">
        <v>-0.83999999999999986</v>
      </c>
      <c r="T750" s="268">
        <v>18.600000000000001</v>
      </c>
      <c r="U750" s="268">
        <v>20.12</v>
      </c>
      <c r="V750" s="269">
        <v>-1.5199999999999996</v>
      </c>
      <c r="W750" s="269" cm="1">
        <f t="array" ref="W750">IF(Z750=756,V750*INDEX('09.30.22 ERC'!$I$676:$I$679,MATCH($A$1,'09.30.22 ERC'!$D$676:$D$679,0),),V750)</f>
        <v>-1.5199999999999996</v>
      </c>
      <c r="X750" s="271">
        <f t="shared" si="23"/>
        <v>142305</v>
      </c>
      <c r="Y750" s="106" t="s">
        <v>606</v>
      </c>
      <c r="Z750" s="106">
        <v>150</v>
      </c>
      <c r="AA750" s="273" t="b">
        <f t="shared" si="24"/>
        <v>1</v>
      </c>
    </row>
    <row r="751" spans="1:27">
      <c r="A751" s="267" t="s">
        <v>3271</v>
      </c>
      <c r="B751" s="267" t="s">
        <v>3280</v>
      </c>
      <c r="C751" s="267" t="s">
        <v>3281</v>
      </c>
      <c r="D751" s="267" t="s">
        <v>4915</v>
      </c>
      <c r="E751" s="267" t="s">
        <v>3275</v>
      </c>
      <c r="F751" s="267" t="s">
        <v>3276</v>
      </c>
      <c r="G751" s="267" t="s">
        <v>3275</v>
      </c>
      <c r="H751" s="267" t="s">
        <v>3277</v>
      </c>
      <c r="I751" s="267" t="s">
        <v>4918</v>
      </c>
      <c r="J751" s="267" t="s">
        <v>4919</v>
      </c>
      <c r="K751" s="268">
        <v>76.48</v>
      </c>
      <c r="L751" s="268">
        <v>157.81</v>
      </c>
      <c r="M751" s="269">
        <v>-81.33</v>
      </c>
      <c r="N751" s="268">
        <v>0</v>
      </c>
      <c r="O751" s="268">
        <v>0.52</v>
      </c>
      <c r="P751" s="269">
        <v>-0.52</v>
      </c>
      <c r="Q751" s="270">
        <v>0</v>
      </c>
      <c r="R751" s="270">
        <v>4.6800000000000068</v>
      </c>
      <c r="S751" s="270">
        <v>-4.6800000000000068</v>
      </c>
      <c r="T751" s="268">
        <v>76.48</v>
      </c>
      <c r="U751" s="268">
        <v>162.49</v>
      </c>
      <c r="V751" s="269">
        <v>-86.01</v>
      </c>
      <c r="W751" s="269" cm="1">
        <f t="array" ref="W751">IF(Z751=756,V751*INDEX('09.30.22 ERC'!$I$676:$I$679,MATCH($A$1,'09.30.22 ERC'!$D$676:$D$679,0),),V751)</f>
        <v>-86.01</v>
      </c>
      <c r="X751" s="271">
        <f t="shared" si="23"/>
        <v>142305</v>
      </c>
      <c r="Y751" s="106" t="s">
        <v>606</v>
      </c>
      <c r="Z751" s="106">
        <v>150</v>
      </c>
      <c r="AA751" s="273" t="b">
        <f t="shared" si="24"/>
        <v>1</v>
      </c>
    </row>
    <row r="752" spans="1:27">
      <c r="A752" s="267" t="s">
        <v>3271</v>
      </c>
      <c r="B752" s="267" t="s">
        <v>3280</v>
      </c>
      <c r="C752" s="267" t="s">
        <v>3430</v>
      </c>
      <c r="D752" s="267" t="s">
        <v>4915</v>
      </c>
      <c r="E752" s="267" t="s">
        <v>3275</v>
      </c>
      <c r="F752" s="267" t="s">
        <v>3276</v>
      </c>
      <c r="G752" s="267" t="s">
        <v>3275</v>
      </c>
      <c r="H752" s="267" t="s">
        <v>3277</v>
      </c>
      <c r="I752" s="267" t="s">
        <v>4920</v>
      </c>
      <c r="J752" s="267" t="s">
        <v>4921</v>
      </c>
      <c r="K752" s="268">
        <v>2.68</v>
      </c>
      <c r="L752" s="268">
        <v>3.35</v>
      </c>
      <c r="M752" s="269">
        <v>-0.66999999999999993</v>
      </c>
      <c r="N752" s="268">
        <v>4.2699999999999996</v>
      </c>
      <c r="O752" s="268">
        <v>4.3600000000000003</v>
      </c>
      <c r="P752" s="269">
        <v>-9.0000000000000746E-2</v>
      </c>
      <c r="Q752" s="270">
        <v>15.719999999999999</v>
      </c>
      <c r="R752" s="270">
        <v>16.549999999999997</v>
      </c>
      <c r="S752" s="270">
        <v>-0.82999999999999829</v>
      </c>
      <c r="T752" s="268">
        <v>18.399999999999999</v>
      </c>
      <c r="U752" s="268">
        <v>19.899999999999999</v>
      </c>
      <c r="V752" s="269">
        <v>-1.5</v>
      </c>
      <c r="W752" s="269" cm="1">
        <f t="array" ref="W752">IF(Z752=756,V752*INDEX('09.30.22 ERC'!$I$676:$I$679,MATCH($A$1,'09.30.22 ERC'!$D$676:$D$679,0),),V752)</f>
        <v>-1.5</v>
      </c>
      <c r="X752" s="271">
        <f t="shared" si="23"/>
        <v>142305</v>
      </c>
      <c r="Y752" s="106" t="s">
        <v>606</v>
      </c>
      <c r="Z752" s="106">
        <v>150</v>
      </c>
      <c r="AA752" s="273" t="b">
        <f t="shared" si="24"/>
        <v>1</v>
      </c>
    </row>
    <row r="753" spans="1:27">
      <c r="A753" s="267" t="s">
        <v>3271</v>
      </c>
      <c r="B753" s="267" t="s">
        <v>3284</v>
      </c>
      <c r="C753" s="267" t="s">
        <v>3402</v>
      </c>
      <c r="D753" s="267" t="s">
        <v>4915</v>
      </c>
      <c r="E753" s="267" t="s">
        <v>3275</v>
      </c>
      <c r="F753" s="267" t="s">
        <v>3276</v>
      </c>
      <c r="G753" s="267" t="s">
        <v>3275</v>
      </c>
      <c r="H753" s="267" t="s">
        <v>3277</v>
      </c>
      <c r="I753" s="267" t="s">
        <v>4922</v>
      </c>
      <c r="J753" s="267" t="s">
        <v>4923</v>
      </c>
      <c r="K753" s="268">
        <v>0.21</v>
      </c>
      <c r="L753" s="268">
        <v>0.26</v>
      </c>
      <c r="M753" s="269">
        <v>-5.0000000000000017E-2</v>
      </c>
      <c r="N753" s="268">
        <v>0.36</v>
      </c>
      <c r="O753" s="268">
        <v>0.37</v>
      </c>
      <c r="P753" s="269">
        <v>-1.0000000000000009E-2</v>
      </c>
      <c r="Q753" s="270">
        <v>1.3</v>
      </c>
      <c r="R753" s="270">
        <v>1.38</v>
      </c>
      <c r="S753" s="270">
        <v>-7.9999999999999849E-2</v>
      </c>
      <c r="T753" s="268">
        <v>1.51</v>
      </c>
      <c r="U753" s="268">
        <v>1.64</v>
      </c>
      <c r="V753" s="269">
        <v>-0.12999999999999989</v>
      </c>
      <c r="W753" s="269" cm="1">
        <f t="array" ref="W753">IF(Z753=756,V753*INDEX('09.30.22 ERC'!$I$676:$I$679,MATCH($A$1,'09.30.22 ERC'!$D$676:$D$679,0),),V753)</f>
        <v>-0.12999999999999989</v>
      </c>
      <c r="X753" s="271">
        <f t="shared" si="23"/>
        <v>142305</v>
      </c>
      <c r="Y753" s="106" t="s">
        <v>606</v>
      </c>
      <c r="Z753" s="106">
        <v>151</v>
      </c>
      <c r="AA753" s="273" t="b">
        <f t="shared" si="24"/>
        <v>1</v>
      </c>
    </row>
    <row r="754" spans="1:27">
      <c r="A754" s="267" t="s">
        <v>3271</v>
      </c>
      <c r="B754" s="267" t="s">
        <v>3287</v>
      </c>
      <c r="C754" s="267" t="s">
        <v>3430</v>
      </c>
      <c r="D754" s="267" t="s">
        <v>4915</v>
      </c>
      <c r="E754" s="267" t="s">
        <v>3275</v>
      </c>
      <c r="F754" s="267" t="s">
        <v>3276</v>
      </c>
      <c r="G754" s="267" t="s">
        <v>3275</v>
      </c>
      <c r="H754" s="267" t="s">
        <v>3277</v>
      </c>
      <c r="I754" s="267" t="s">
        <v>4924</v>
      </c>
      <c r="J754" s="267" t="s">
        <v>4925</v>
      </c>
      <c r="K754" s="268">
        <v>0.28000000000000003</v>
      </c>
      <c r="L754" s="268">
        <v>0.35</v>
      </c>
      <c r="M754" s="269">
        <v>-6.9999999999999951E-2</v>
      </c>
      <c r="N754" s="268">
        <v>0.48</v>
      </c>
      <c r="O754" s="268">
        <v>0.49</v>
      </c>
      <c r="P754" s="269">
        <v>-1.0000000000000009E-2</v>
      </c>
      <c r="Q754" s="270">
        <v>1.57</v>
      </c>
      <c r="R754" s="270">
        <v>1.67</v>
      </c>
      <c r="S754" s="270">
        <v>-9.9999999999999867E-2</v>
      </c>
      <c r="T754" s="268">
        <v>1.85</v>
      </c>
      <c r="U754" s="268">
        <v>2.02</v>
      </c>
      <c r="V754" s="269">
        <v>-0.16999999999999993</v>
      </c>
      <c r="W754" s="269" cm="1">
        <f t="array" ref="W754">IF(Z754=756,V754*INDEX('09.30.22 ERC'!$I$676:$I$679,MATCH($A$1,'09.30.22 ERC'!$D$676:$D$679,0),),V754)</f>
        <v>-0.16999999999999993</v>
      </c>
      <c r="X754" s="271">
        <f t="shared" si="23"/>
        <v>142305</v>
      </c>
      <c r="Y754" s="106" t="s">
        <v>606</v>
      </c>
      <c r="Z754" s="106">
        <v>151</v>
      </c>
      <c r="AA754" s="273" t="b">
        <f t="shared" si="24"/>
        <v>1</v>
      </c>
    </row>
    <row r="755" spans="1:27">
      <c r="A755" s="267" t="s">
        <v>3271</v>
      </c>
      <c r="B755" s="267" t="s">
        <v>3294</v>
      </c>
      <c r="C755" s="267" t="s">
        <v>3402</v>
      </c>
      <c r="D755" s="267" t="s">
        <v>4915</v>
      </c>
      <c r="E755" s="267" t="s">
        <v>3275</v>
      </c>
      <c r="F755" s="267" t="s">
        <v>3276</v>
      </c>
      <c r="G755" s="267" t="s">
        <v>3275</v>
      </c>
      <c r="H755" s="267" t="s">
        <v>3277</v>
      </c>
      <c r="I755" s="267" t="s">
        <v>4926</v>
      </c>
      <c r="J755" s="267" t="s">
        <v>4927</v>
      </c>
      <c r="K755" s="268">
        <v>1.56</v>
      </c>
      <c r="L755" s="268">
        <v>1.95</v>
      </c>
      <c r="M755" s="269">
        <v>-0.3899999999999999</v>
      </c>
      <c r="N755" s="268">
        <v>2.48</v>
      </c>
      <c r="O755" s="268">
        <v>2.5299999999999998</v>
      </c>
      <c r="P755" s="269">
        <v>-4.9999999999999822E-2</v>
      </c>
      <c r="Q755" s="270">
        <v>9.15</v>
      </c>
      <c r="R755" s="270">
        <v>9.6300000000000008</v>
      </c>
      <c r="S755" s="270">
        <v>-0.48000000000000043</v>
      </c>
      <c r="T755" s="268">
        <v>10.71</v>
      </c>
      <c r="U755" s="268">
        <v>11.58</v>
      </c>
      <c r="V755" s="269">
        <v>-0.86999999999999922</v>
      </c>
      <c r="W755" s="269" cm="1">
        <f t="array" ref="W755">IF(Z755=756,V755*INDEX('09.30.22 ERC'!$I$676:$I$679,MATCH($A$1,'09.30.22 ERC'!$D$676:$D$679,0),),V755)</f>
        <v>-0.86999999999999922</v>
      </c>
      <c r="X755" s="271">
        <f t="shared" si="23"/>
        <v>142305</v>
      </c>
      <c r="Y755" s="106" t="s">
        <v>606</v>
      </c>
      <c r="Z755" s="106">
        <v>152</v>
      </c>
      <c r="AA755" s="273" t="b">
        <f t="shared" si="24"/>
        <v>1</v>
      </c>
    </row>
    <row r="756" spans="1:27">
      <c r="A756" s="267" t="s">
        <v>3271</v>
      </c>
      <c r="B756" s="267" t="s">
        <v>3300</v>
      </c>
      <c r="C756" s="267" t="s">
        <v>3301</v>
      </c>
      <c r="D756" s="267" t="s">
        <v>4915</v>
      </c>
      <c r="E756" s="267" t="s">
        <v>3275</v>
      </c>
      <c r="F756" s="267" t="s">
        <v>3276</v>
      </c>
      <c r="G756" s="267" t="s">
        <v>3275</v>
      </c>
      <c r="H756" s="267" t="s">
        <v>3277</v>
      </c>
      <c r="I756" s="267" t="s">
        <v>4928</v>
      </c>
      <c r="J756" s="267" t="s">
        <v>4929</v>
      </c>
      <c r="K756" s="268">
        <v>71.44</v>
      </c>
      <c r="L756" s="268">
        <v>71.44</v>
      </c>
      <c r="M756" s="269">
        <v>0</v>
      </c>
      <c r="N756" s="268">
        <v>0</v>
      </c>
      <c r="O756" s="268">
        <v>0</v>
      </c>
      <c r="P756" s="269">
        <v>0</v>
      </c>
      <c r="Q756" s="270">
        <v>0</v>
      </c>
      <c r="R756" s="270">
        <v>0</v>
      </c>
      <c r="S756" s="270">
        <v>0</v>
      </c>
      <c r="T756" s="268">
        <v>71.44</v>
      </c>
      <c r="U756" s="268">
        <v>71.44</v>
      </c>
      <c r="V756" s="269">
        <v>0</v>
      </c>
      <c r="W756" s="269" cm="1">
        <f t="array" ref="W756">IF(Z756=756,V756*INDEX('09.30.22 ERC'!$I$676:$I$679,MATCH($A$1,'09.30.22 ERC'!$D$676:$D$679,0),),V756)</f>
        <v>0</v>
      </c>
      <c r="X756" s="271">
        <f t="shared" si="23"/>
        <v>142305</v>
      </c>
      <c r="Y756" s="106" t="s">
        <v>606</v>
      </c>
      <c r="Z756" s="106">
        <v>150</v>
      </c>
      <c r="AA756" s="273" t="b">
        <f t="shared" si="24"/>
        <v>1</v>
      </c>
    </row>
    <row r="757" spans="1:27">
      <c r="A757" s="267" t="s">
        <v>3271</v>
      </c>
      <c r="B757" s="267" t="s">
        <v>3272</v>
      </c>
      <c r="C757" s="267" t="s">
        <v>3273</v>
      </c>
      <c r="D757" s="267" t="s">
        <v>4930</v>
      </c>
      <c r="E757" s="267" t="s">
        <v>3275</v>
      </c>
      <c r="F757" s="267" t="s">
        <v>3276</v>
      </c>
      <c r="G757" s="267" t="s">
        <v>3275</v>
      </c>
      <c r="H757" s="267" t="s">
        <v>3277</v>
      </c>
      <c r="I757" s="267" t="s">
        <v>4931</v>
      </c>
      <c r="J757" s="267" t="s">
        <v>4932</v>
      </c>
      <c r="K757" s="268">
        <v>4995.7700000000004</v>
      </c>
      <c r="L757" s="268">
        <v>10472.56</v>
      </c>
      <c r="M757" s="269">
        <v>-5476.7899999999991</v>
      </c>
      <c r="N757" s="268">
        <v>0</v>
      </c>
      <c r="O757" s="268">
        <v>37.729999999999997</v>
      </c>
      <c r="P757" s="269">
        <v>-37.729999999999997</v>
      </c>
      <c r="Q757" s="270">
        <v>0</v>
      </c>
      <c r="R757" s="270">
        <v>337.35000000000036</v>
      </c>
      <c r="S757" s="270">
        <v>-337.35000000000036</v>
      </c>
      <c r="T757" s="268">
        <v>4995.7700000000004</v>
      </c>
      <c r="U757" s="268">
        <v>10809.91</v>
      </c>
      <c r="V757" s="269">
        <v>-5814.1399999999994</v>
      </c>
      <c r="W757" s="269" cm="1">
        <f t="array" ref="W757">IF(Z757=756,V757*INDEX('09.30.22 ERC'!$I$676:$I$679,MATCH($A$1,'09.30.22 ERC'!$D$676:$D$679,0),),V757)</f>
        <v>-5814.1399999999994</v>
      </c>
      <c r="X757" s="271">
        <f t="shared" si="23"/>
        <v>142306</v>
      </c>
      <c r="Y757" s="106" t="s">
        <v>606</v>
      </c>
      <c r="Z757" s="106">
        <v>150</v>
      </c>
      <c r="AA757" s="273" t="b">
        <f t="shared" si="24"/>
        <v>1</v>
      </c>
    </row>
    <row r="758" spans="1:27">
      <c r="A758" s="267" t="s">
        <v>3271</v>
      </c>
      <c r="B758" s="267" t="s">
        <v>3280</v>
      </c>
      <c r="C758" s="267" t="s">
        <v>3281</v>
      </c>
      <c r="D758" s="267" t="s">
        <v>4930</v>
      </c>
      <c r="E758" s="267" t="s">
        <v>3275</v>
      </c>
      <c r="F758" s="267" t="s">
        <v>3276</v>
      </c>
      <c r="G758" s="267" t="s">
        <v>3275</v>
      </c>
      <c r="H758" s="267" t="s">
        <v>3277</v>
      </c>
      <c r="I758" s="267" t="s">
        <v>4933</v>
      </c>
      <c r="J758" s="267" t="s">
        <v>4934</v>
      </c>
      <c r="K758" s="268">
        <v>30467.61</v>
      </c>
      <c r="L758" s="268">
        <v>34730.550000000003</v>
      </c>
      <c r="M758" s="269">
        <v>-4262.9400000000023</v>
      </c>
      <c r="N758" s="268">
        <v>6669.26</v>
      </c>
      <c r="O758" s="268">
        <v>136.91</v>
      </c>
      <c r="P758" s="269">
        <v>6532.35</v>
      </c>
      <c r="Q758" s="270">
        <v>6796.3799999999974</v>
      </c>
      <c r="R758" s="270">
        <v>1276.2099999999991</v>
      </c>
      <c r="S758" s="270">
        <v>5520.1699999999983</v>
      </c>
      <c r="T758" s="268">
        <v>37263.99</v>
      </c>
      <c r="U758" s="268">
        <v>36006.76</v>
      </c>
      <c r="V758" s="269">
        <v>1257.2299999999959</v>
      </c>
      <c r="W758" s="269" cm="1">
        <f t="array" ref="W758">IF(Z758=756,V758*INDEX('09.30.22 ERC'!$I$676:$I$679,MATCH($A$1,'09.30.22 ERC'!$D$676:$D$679,0),),V758)</f>
        <v>1257.2299999999959</v>
      </c>
      <c r="X758" s="271">
        <f t="shared" si="23"/>
        <v>142306</v>
      </c>
      <c r="Y758" s="106" t="s">
        <v>606</v>
      </c>
      <c r="Z758" s="106">
        <v>150</v>
      </c>
      <c r="AA758" s="273" t="b">
        <f t="shared" si="24"/>
        <v>1</v>
      </c>
    </row>
    <row r="759" spans="1:27">
      <c r="A759" s="267" t="s">
        <v>3271</v>
      </c>
      <c r="B759" s="267" t="s">
        <v>3284</v>
      </c>
      <c r="C759" s="267" t="s">
        <v>3273</v>
      </c>
      <c r="D759" s="267" t="s">
        <v>4930</v>
      </c>
      <c r="E759" s="267" t="s">
        <v>3275</v>
      </c>
      <c r="F759" s="267" t="s">
        <v>3276</v>
      </c>
      <c r="G759" s="267" t="s">
        <v>3275</v>
      </c>
      <c r="H759" s="267" t="s">
        <v>3277</v>
      </c>
      <c r="I759" s="267" t="s">
        <v>4935</v>
      </c>
      <c r="J759" s="267" t="s">
        <v>4936</v>
      </c>
      <c r="K759" s="268">
        <v>1291.78</v>
      </c>
      <c r="L759" s="268">
        <v>1293.3800000000001</v>
      </c>
      <c r="M759" s="269">
        <v>-1.6000000000001364</v>
      </c>
      <c r="N759" s="268">
        <v>0</v>
      </c>
      <c r="O759" s="268">
        <v>4.47</v>
      </c>
      <c r="P759" s="269">
        <v>-4.47</v>
      </c>
      <c r="Q759" s="270">
        <v>0</v>
      </c>
      <c r="R759" s="270">
        <v>40.229999999999791</v>
      </c>
      <c r="S759" s="270">
        <v>-40.229999999999791</v>
      </c>
      <c r="T759" s="268">
        <v>1291.78</v>
      </c>
      <c r="U759" s="268">
        <v>1333.61</v>
      </c>
      <c r="V759" s="269">
        <v>-41.829999999999927</v>
      </c>
      <c r="W759" s="269" cm="1">
        <f t="array" ref="W759">IF(Z759=756,V759*INDEX('09.30.22 ERC'!$I$676:$I$679,MATCH($A$1,'09.30.22 ERC'!$D$676:$D$679,0),),V759)</f>
        <v>-41.829999999999927</v>
      </c>
      <c r="X759" s="271">
        <f t="shared" si="23"/>
        <v>142306</v>
      </c>
      <c r="Y759" s="106" t="s">
        <v>606</v>
      </c>
      <c r="Z759" s="106">
        <v>151</v>
      </c>
      <c r="AA759" s="273" t="b">
        <f t="shared" si="24"/>
        <v>1</v>
      </c>
    </row>
    <row r="760" spans="1:27">
      <c r="A760" s="267" t="s">
        <v>3271</v>
      </c>
      <c r="B760" s="267" t="s">
        <v>3287</v>
      </c>
      <c r="C760" s="267" t="s">
        <v>3281</v>
      </c>
      <c r="D760" s="267" t="s">
        <v>4930</v>
      </c>
      <c r="E760" s="267" t="s">
        <v>3275</v>
      </c>
      <c r="F760" s="267" t="s">
        <v>3276</v>
      </c>
      <c r="G760" s="267" t="s">
        <v>3275</v>
      </c>
      <c r="H760" s="267" t="s">
        <v>3277</v>
      </c>
      <c r="I760" s="267" t="s">
        <v>4937</v>
      </c>
      <c r="J760" s="267" t="s">
        <v>4938</v>
      </c>
      <c r="K760" s="268">
        <v>316.52999999999997</v>
      </c>
      <c r="L760" s="268">
        <v>504.97</v>
      </c>
      <c r="M760" s="269">
        <v>-188.44000000000005</v>
      </c>
      <c r="N760" s="268">
        <v>0</v>
      </c>
      <c r="O760" s="268">
        <v>3.39</v>
      </c>
      <c r="P760" s="269">
        <v>-3.39</v>
      </c>
      <c r="Q760" s="270">
        <v>0</v>
      </c>
      <c r="R760" s="270">
        <v>28.980000000000018</v>
      </c>
      <c r="S760" s="270">
        <v>-28.980000000000018</v>
      </c>
      <c r="T760" s="268">
        <v>316.52999999999997</v>
      </c>
      <c r="U760" s="268">
        <v>533.95000000000005</v>
      </c>
      <c r="V760" s="269">
        <v>-217.42000000000007</v>
      </c>
      <c r="W760" s="269" cm="1">
        <f t="array" ref="W760">IF(Z760=756,V760*INDEX('09.30.22 ERC'!$I$676:$I$679,MATCH($A$1,'09.30.22 ERC'!$D$676:$D$679,0),),V760)</f>
        <v>-217.42000000000007</v>
      </c>
      <c r="X760" s="271">
        <f t="shared" si="23"/>
        <v>142306</v>
      </c>
      <c r="Y760" s="106" t="s">
        <v>606</v>
      </c>
      <c r="Z760" s="106">
        <v>151</v>
      </c>
      <c r="AA760" s="273" t="b">
        <f t="shared" si="24"/>
        <v>1</v>
      </c>
    </row>
    <row r="761" spans="1:27">
      <c r="A761" s="267" t="s">
        <v>3271</v>
      </c>
      <c r="B761" s="267" t="s">
        <v>3300</v>
      </c>
      <c r="C761" s="267" t="s">
        <v>3301</v>
      </c>
      <c r="D761" s="267" t="s">
        <v>4930</v>
      </c>
      <c r="E761" s="267" t="s">
        <v>3275</v>
      </c>
      <c r="F761" s="267" t="s">
        <v>3276</v>
      </c>
      <c r="G761" s="267" t="s">
        <v>3275</v>
      </c>
      <c r="H761" s="267" t="s">
        <v>3277</v>
      </c>
      <c r="I761" s="267" t="s">
        <v>4939</v>
      </c>
      <c r="J761" s="267" t="s">
        <v>4940</v>
      </c>
      <c r="K761" s="268">
        <v>15485.15</v>
      </c>
      <c r="L761" s="268">
        <v>15485.15</v>
      </c>
      <c r="M761" s="269">
        <v>0</v>
      </c>
      <c r="N761" s="268">
        <v>0</v>
      </c>
      <c r="O761" s="268">
        <v>0</v>
      </c>
      <c r="P761" s="269">
        <v>0</v>
      </c>
      <c r="Q761" s="270">
        <v>0</v>
      </c>
      <c r="R761" s="270">
        <v>0</v>
      </c>
      <c r="S761" s="270">
        <v>0</v>
      </c>
      <c r="T761" s="268">
        <v>15485.15</v>
      </c>
      <c r="U761" s="268">
        <v>15485.15</v>
      </c>
      <c r="V761" s="269">
        <v>0</v>
      </c>
      <c r="W761" s="269" cm="1">
        <f t="array" ref="W761">IF(Z761=756,V761*INDEX('09.30.22 ERC'!$I$676:$I$679,MATCH($A$1,'09.30.22 ERC'!$D$676:$D$679,0),),V761)</f>
        <v>0</v>
      </c>
      <c r="X761" s="271">
        <f t="shared" si="23"/>
        <v>142306</v>
      </c>
      <c r="Y761" s="106" t="s">
        <v>606</v>
      </c>
      <c r="Z761" s="106">
        <v>150</v>
      </c>
      <c r="AA761" s="273" t="b">
        <f t="shared" si="24"/>
        <v>1</v>
      </c>
    </row>
    <row r="762" spans="1:27">
      <c r="A762" s="267" t="s">
        <v>3271</v>
      </c>
      <c r="B762" s="267" t="s">
        <v>3304</v>
      </c>
      <c r="C762" s="267" t="s">
        <v>3301</v>
      </c>
      <c r="D762" s="267" t="s">
        <v>4930</v>
      </c>
      <c r="E762" s="267" t="s">
        <v>3275</v>
      </c>
      <c r="F762" s="267" t="s">
        <v>3276</v>
      </c>
      <c r="G762" s="267" t="s">
        <v>3275</v>
      </c>
      <c r="H762" s="267" t="s">
        <v>3277</v>
      </c>
      <c r="I762" s="267" t="s">
        <v>4941</v>
      </c>
      <c r="J762" s="267" t="s">
        <v>4942</v>
      </c>
      <c r="K762" s="268">
        <v>765.36</v>
      </c>
      <c r="L762" s="268">
        <v>765.36</v>
      </c>
      <c r="M762" s="269">
        <v>0</v>
      </c>
      <c r="N762" s="268">
        <v>0</v>
      </c>
      <c r="O762" s="268">
        <v>0</v>
      </c>
      <c r="P762" s="269">
        <v>0</v>
      </c>
      <c r="Q762" s="270">
        <v>0</v>
      </c>
      <c r="R762" s="270">
        <v>0</v>
      </c>
      <c r="S762" s="270">
        <v>0</v>
      </c>
      <c r="T762" s="268">
        <v>765.36</v>
      </c>
      <c r="U762" s="268">
        <v>765.36</v>
      </c>
      <c r="V762" s="269">
        <v>0</v>
      </c>
      <c r="W762" s="269" cm="1">
        <f t="array" ref="W762">IF(Z762=756,V762*INDEX('09.30.22 ERC'!$I$676:$I$679,MATCH($A$1,'09.30.22 ERC'!$D$676:$D$679,0),),V762)</f>
        <v>0</v>
      </c>
      <c r="X762" s="271">
        <f t="shared" si="23"/>
        <v>142306</v>
      </c>
      <c r="Y762" s="106" t="s">
        <v>606</v>
      </c>
      <c r="Z762" s="106">
        <v>151</v>
      </c>
      <c r="AA762" s="273" t="b">
        <f t="shared" si="24"/>
        <v>1</v>
      </c>
    </row>
    <row r="763" spans="1:27">
      <c r="A763" s="267" t="s">
        <v>3271</v>
      </c>
      <c r="B763" s="267" t="s">
        <v>3388</v>
      </c>
      <c r="C763" s="267" t="s">
        <v>3389</v>
      </c>
      <c r="D763" s="267" t="s">
        <v>4943</v>
      </c>
      <c r="E763" s="267" t="s">
        <v>3275</v>
      </c>
      <c r="F763" s="267" t="s">
        <v>3276</v>
      </c>
      <c r="G763" s="267" t="s">
        <v>3275</v>
      </c>
      <c r="H763" s="267" t="s">
        <v>3277</v>
      </c>
      <c r="I763" s="267" t="s">
        <v>4944</v>
      </c>
      <c r="J763" s="267" t="s">
        <v>4945</v>
      </c>
      <c r="K763" s="268">
        <v>12808.87</v>
      </c>
      <c r="L763" s="268">
        <v>12360.05</v>
      </c>
      <c r="M763" s="269">
        <v>448.82000000000153</v>
      </c>
      <c r="N763" s="268">
        <v>1605.74</v>
      </c>
      <c r="O763" s="268">
        <v>1595.04</v>
      </c>
      <c r="P763" s="269">
        <v>10.700000000000045</v>
      </c>
      <c r="Q763" s="270">
        <v>7444.3099999999995</v>
      </c>
      <c r="R763" s="270">
        <v>7350.75</v>
      </c>
      <c r="S763" s="270">
        <v>93.559999999999491</v>
      </c>
      <c r="T763" s="268">
        <v>20253.18</v>
      </c>
      <c r="U763" s="268">
        <v>19710.8</v>
      </c>
      <c r="V763" s="269">
        <v>542.38000000000102</v>
      </c>
      <c r="W763" s="269" cm="1">
        <f t="array" ref="W763">IF(Z763=756,V763*INDEX('09.30.22 ERC'!$I$676:$I$679,MATCH($A$1,'09.30.22 ERC'!$D$676:$D$679,0),),V763)</f>
        <v>542.38000000000102</v>
      </c>
      <c r="X763" s="271">
        <f t="shared" si="23"/>
        <v>142308</v>
      </c>
      <c r="Y763" s="106" t="s">
        <v>606</v>
      </c>
      <c r="Z763" s="106">
        <v>756</v>
      </c>
      <c r="AA763" s="273" t="b">
        <f t="shared" si="24"/>
        <v>1</v>
      </c>
    </row>
    <row r="764" spans="1:27">
      <c r="A764" s="267" t="s">
        <v>3271</v>
      </c>
      <c r="B764" s="267" t="s">
        <v>3388</v>
      </c>
      <c r="C764" s="267" t="s">
        <v>3392</v>
      </c>
      <c r="D764" s="267" t="s">
        <v>4943</v>
      </c>
      <c r="E764" s="267" t="s">
        <v>3275</v>
      </c>
      <c r="F764" s="267" t="s">
        <v>3276</v>
      </c>
      <c r="G764" s="267" t="s">
        <v>3275</v>
      </c>
      <c r="H764" s="267" t="s">
        <v>3277</v>
      </c>
      <c r="I764" s="267" t="s">
        <v>4946</v>
      </c>
      <c r="J764" s="267" t="s">
        <v>4947</v>
      </c>
      <c r="K764" s="268">
        <v>304</v>
      </c>
      <c r="L764" s="268">
        <v>752.82</v>
      </c>
      <c r="M764" s="269">
        <v>-448.82000000000005</v>
      </c>
      <c r="N764" s="268">
        <v>0</v>
      </c>
      <c r="O764" s="268">
        <v>10.7</v>
      </c>
      <c r="P764" s="269">
        <v>-10.7</v>
      </c>
      <c r="Q764" s="270">
        <v>0</v>
      </c>
      <c r="R764" s="270">
        <v>93.559999999999945</v>
      </c>
      <c r="S764" s="270">
        <v>-93.559999999999945</v>
      </c>
      <c r="T764" s="268">
        <v>304</v>
      </c>
      <c r="U764" s="268">
        <v>846.38</v>
      </c>
      <c r="V764" s="269">
        <v>-542.38</v>
      </c>
      <c r="W764" s="269" cm="1">
        <f t="array" ref="W764">IF(Z764=756,V764*INDEX('09.30.22 ERC'!$I$676:$I$679,MATCH($A$1,'09.30.22 ERC'!$D$676:$D$679,0),),V764)</f>
        <v>-542.38</v>
      </c>
      <c r="X764" s="271">
        <f t="shared" si="23"/>
        <v>142308</v>
      </c>
      <c r="Y764" s="106" t="s">
        <v>606</v>
      </c>
      <c r="Z764" s="106">
        <v>756</v>
      </c>
      <c r="AA764" s="273" t="b">
        <f t="shared" si="24"/>
        <v>1</v>
      </c>
    </row>
    <row r="765" spans="1:27">
      <c r="A765" s="267" t="s">
        <v>3271</v>
      </c>
      <c r="B765" s="267" t="s">
        <v>3272</v>
      </c>
      <c r="C765" s="267" t="s">
        <v>3273</v>
      </c>
      <c r="D765" s="267" t="s">
        <v>4943</v>
      </c>
      <c r="E765" s="267" t="s">
        <v>3275</v>
      </c>
      <c r="F765" s="267" t="s">
        <v>3276</v>
      </c>
      <c r="G765" s="267" t="s">
        <v>3275</v>
      </c>
      <c r="H765" s="267" t="s">
        <v>3277</v>
      </c>
      <c r="I765" s="267" t="s">
        <v>4948</v>
      </c>
      <c r="J765" s="267" t="s">
        <v>4949</v>
      </c>
      <c r="K765" s="268">
        <v>33718.239999999998</v>
      </c>
      <c r="L765" s="268">
        <v>69436.479999999996</v>
      </c>
      <c r="M765" s="269">
        <v>-35718.239999999998</v>
      </c>
      <c r="N765" s="268">
        <v>0</v>
      </c>
      <c r="O765" s="268">
        <v>185.37</v>
      </c>
      <c r="P765" s="269">
        <v>-185.37</v>
      </c>
      <c r="Q765" s="270">
        <v>0</v>
      </c>
      <c r="R765" s="270">
        <v>1655.2100000000064</v>
      </c>
      <c r="S765" s="270">
        <v>-1655.2100000000064</v>
      </c>
      <c r="T765" s="268">
        <v>33718.239999999998</v>
      </c>
      <c r="U765" s="268">
        <v>71091.69</v>
      </c>
      <c r="V765" s="269">
        <v>-37373.450000000004</v>
      </c>
      <c r="W765" s="269" cm="1">
        <f t="array" ref="W765">IF(Z765=756,V765*INDEX('09.30.22 ERC'!$I$676:$I$679,MATCH($A$1,'09.30.22 ERC'!$D$676:$D$679,0),),V765)</f>
        <v>-37373.450000000004</v>
      </c>
      <c r="X765" s="271">
        <f t="shared" si="23"/>
        <v>142308</v>
      </c>
      <c r="Y765" s="106" t="s">
        <v>606</v>
      </c>
      <c r="Z765" s="106">
        <v>150</v>
      </c>
      <c r="AA765" s="273" t="b">
        <f t="shared" si="24"/>
        <v>1</v>
      </c>
    </row>
    <row r="766" spans="1:27">
      <c r="A766" s="267" t="s">
        <v>3271</v>
      </c>
      <c r="B766" s="267" t="s">
        <v>3272</v>
      </c>
      <c r="C766" s="267" t="s">
        <v>3402</v>
      </c>
      <c r="D766" s="267" t="s">
        <v>4943</v>
      </c>
      <c r="E766" s="267" t="s">
        <v>3275</v>
      </c>
      <c r="F766" s="267" t="s">
        <v>3276</v>
      </c>
      <c r="G766" s="267" t="s">
        <v>3275</v>
      </c>
      <c r="H766" s="267" t="s">
        <v>3277</v>
      </c>
      <c r="I766" s="267" t="s">
        <v>4950</v>
      </c>
      <c r="J766" s="267" t="s">
        <v>4951</v>
      </c>
      <c r="K766" s="268">
        <v>8340.89</v>
      </c>
      <c r="L766" s="268">
        <v>8732.8799999999992</v>
      </c>
      <c r="M766" s="269">
        <v>-391.98999999999978</v>
      </c>
      <c r="N766" s="268">
        <v>1263.56</v>
      </c>
      <c r="O766" s="268">
        <v>1267.6199999999999</v>
      </c>
      <c r="P766" s="269">
        <v>-4.0599999999999454</v>
      </c>
      <c r="Q766" s="270">
        <v>6094.92</v>
      </c>
      <c r="R766" s="270">
        <v>6125.9700000000012</v>
      </c>
      <c r="S766" s="270">
        <v>-31.050000000001091</v>
      </c>
      <c r="T766" s="268">
        <v>14435.81</v>
      </c>
      <c r="U766" s="268">
        <v>14858.85</v>
      </c>
      <c r="V766" s="269">
        <v>-423.04000000000087</v>
      </c>
      <c r="W766" s="269" cm="1">
        <f t="array" ref="W766">IF(Z766=756,V766*INDEX('09.30.22 ERC'!$I$676:$I$679,MATCH($A$1,'09.30.22 ERC'!$D$676:$D$679,0),),V766)</f>
        <v>-423.04000000000087</v>
      </c>
      <c r="X766" s="271">
        <f t="shared" si="23"/>
        <v>142308</v>
      </c>
      <c r="Y766" s="106" t="s">
        <v>606</v>
      </c>
      <c r="Z766" s="106">
        <v>150</v>
      </c>
      <c r="AA766" s="273" t="b">
        <f t="shared" si="24"/>
        <v>1</v>
      </c>
    </row>
    <row r="767" spans="1:27">
      <c r="A767" s="267" t="s">
        <v>3271</v>
      </c>
      <c r="B767" s="267" t="s">
        <v>3280</v>
      </c>
      <c r="C767" s="267" t="s">
        <v>3281</v>
      </c>
      <c r="D767" s="267" t="s">
        <v>4943</v>
      </c>
      <c r="E767" s="267" t="s">
        <v>3275</v>
      </c>
      <c r="F767" s="267" t="s">
        <v>3276</v>
      </c>
      <c r="G767" s="267" t="s">
        <v>3275</v>
      </c>
      <c r="H767" s="267" t="s">
        <v>3277</v>
      </c>
      <c r="I767" s="267" t="s">
        <v>4952</v>
      </c>
      <c r="J767" s="267" t="s">
        <v>4953</v>
      </c>
      <c r="K767" s="268">
        <v>11432.56</v>
      </c>
      <c r="L767" s="268">
        <v>14136.06</v>
      </c>
      <c r="M767" s="269">
        <v>-2703.5</v>
      </c>
      <c r="N767" s="268">
        <v>0</v>
      </c>
      <c r="O767" s="268">
        <v>51.91</v>
      </c>
      <c r="P767" s="269">
        <v>-51.91</v>
      </c>
      <c r="Q767" s="270">
        <v>51.220000000001164</v>
      </c>
      <c r="R767" s="270">
        <v>511.69000000000051</v>
      </c>
      <c r="S767" s="270">
        <v>-460.46999999999935</v>
      </c>
      <c r="T767" s="268">
        <v>11483.78</v>
      </c>
      <c r="U767" s="268">
        <v>14647.75</v>
      </c>
      <c r="V767" s="269">
        <v>-3163.9699999999993</v>
      </c>
      <c r="W767" s="269" cm="1">
        <f t="array" ref="W767">IF(Z767=756,V767*INDEX('09.30.22 ERC'!$I$676:$I$679,MATCH($A$1,'09.30.22 ERC'!$D$676:$D$679,0),),V767)</f>
        <v>-3163.9699999999993</v>
      </c>
      <c r="X767" s="271">
        <f t="shared" si="23"/>
        <v>142308</v>
      </c>
      <c r="Y767" s="106" t="s">
        <v>606</v>
      </c>
      <c r="Z767" s="106">
        <v>150</v>
      </c>
      <c r="AA767" s="273" t="b">
        <f t="shared" si="24"/>
        <v>1</v>
      </c>
    </row>
    <row r="768" spans="1:27">
      <c r="A768" s="267" t="s">
        <v>3271</v>
      </c>
      <c r="B768" s="267" t="s">
        <v>3280</v>
      </c>
      <c r="C768" s="267" t="s">
        <v>3430</v>
      </c>
      <c r="D768" s="267" t="s">
        <v>4943</v>
      </c>
      <c r="E768" s="267" t="s">
        <v>3275</v>
      </c>
      <c r="F768" s="267" t="s">
        <v>3276</v>
      </c>
      <c r="G768" s="267" t="s">
        <v>3275</v>
      </c>
      <c r="H768" s="267" t="s">
        <v>3277</v>
      </c>
      <c r="I768" s="267" t="s">
        <v>4954</v>
      </c>
      <c r="J768" s="267" t="s">
        <v>4955</v>
      </c>
      <c r="K768" s="268">
        <v>8234.43</v>
      </c>
      <c r="L768" s="268">
        <v>8621.42</v>
      </c>
      <c r="M768" s="269">
        <v>-386.98999999999978</v>
      </c>
      <c r="N768" s="268">
        <v>1249.67</v>
      </c>
      <c r="O768" s="268">
        <v>1253.82</v>
      </c>
      <c r="P768" s="269">
        <v>-4.1499999999998636</v>
      </c>
      <c r="Q768" s="270">
        <v>6025.58</v>
      </c>
      <c r="R768" s="270">
        <v>6057.01</v>
      </c>
      <c r="S768" s="270">
        <v>-31.430000000000291</v>
      </c>
      <c r="T768" s="268">
        <v>14260.01</v>
      </c>
      <c r="U768" s="268">
        <v>14678.43</v>
      </c>
      <c r="V768" s="269">
        <v>-418.42000000000007</v>
      </c>
      <c r="W768" s="269" cm="1">
        <f t="array" ref="W768">IF(Z768=756,V768*INDEX('09.30.22 ERC'!$I$676:$I$679,MATCH($A$1,'09.30.22 ERC'!$D$676:$D$679,0),),V768)</f>
        <v>-418.42000000000007</v>
      </c>
      <c r="X768" s="271">
        <f t="shared" si="23"/>
        <v>142308</v>
      </c>
      <c r="Y768" s="106" t="s">
        <v>606</v>
      </c>
      <c r="Z768" s="106">
        <v>150</v>
      </c>
      <c r="AA768" s="273" t="b">
        <f t="shared" si="24"/>
        <v>1</v>
      </c>
    </row>
    <row r="769" spans="1:27">
      <c r="A769" s="267" t="s">
        <v>3271</v>
      </c>
      <c r="B769" s="267" t="s">
        <v>3983</v>
      </c>
      <c r="C769" s="267" t="s">
        <v>3291</v>
      </c>
      <c r="D769" s="267" t="s">
        <v>4943</v>
      </c>
      <c r="E769" s="267" t="s">
        <v>3275</v>
      </c>
      <c r="F769" s="267" t="s">
        <v>3276</v>
      </c>
      <c r="G769" s="267" t="s">
        <v>3275</v>
      </c>
      <c r="H769" s="267" t="s">
        <v>3277</v>
      </c>
      <c r="I769" s="267" t="s">
        <v>4956</v>
      </c>
      <c r="J769" s="267" t="s">
        <v>4957</v>
      </c>
      <c r="K769" s="268">
        <v>0</v>
      </c>
      <c r="L769" s="268">
        <v>1.1000000000000001</v>
      </c>
      <c r="M769" s="269">
        <v>-1.1000000000000001</v>
      </c>
      <c r="N769" s="268">
        <v>0</v>
      </c>
      <c r="O769" s="268">
        <v>0.1</v>
      </c>
      <c r="P769" s="269">
        <v>-0.1</v>
      </c>
      <c r="Q769" s="270">
        <v>0</v>
      </c>
      <c r="R769" s="270">
        <v>0.89999999999999991</v>
      </c>
      <c r="S769" s="270">
        <v>-0.89999999999999991</v>
      </c>
      <c r="T769" s="268">
        <v>0</v>
      </c>
      <c r="U769" s="268">
        <v>2</v>
      </c>
      <c r="V769" s="269">
        <v>-2</v>
      </c>
      <c r="W769" s="269" cm="1">
        <f t="array" ref="W769">IF(Z769=756,V769*INDEX('09.30.22 ERC'!$I$676:$I$679,MATCH($A$1,'09.30.22 ERC'!$D$676:$D$679,0),),V769)</f>
        <v>-2</v>
      </c>
      <c r="X769" s="271">
        <f t="shared" si="23"/>
        <v>142308</v>
      </c>
      <c r="Y769" s="106" t="s">
        <v>606</v>
      </c>
      <c r="Z769" s="106">
        <v>150</v>
      </c>
      <c r="AA769" s="273" t="b">
        <f t="shared" si="24"/>
        <v>1</v>
      </c>
    </row>
    <row r="770" spans="1:27">
      <c r="A770" s="267" t="s">
        <v>3271</v>
      </c>
      <c r="B770" s="267" t="s">
        <v>3284</v>
      </c>
      <c r="C770" s="267" t="s">
        <v>3273</v>
      </c>
      <c r="D770" s="267" t="s">
        <v>4943</v>
      </c>
      <c r="E770" s="267" t="s">
        <v>3275</v>
      </c>
      <c r="F770" s="267" t="s">
        <v>3276</v>
      </c>
      <c r="G770" s="267" t="s">
        <v>3275</v>
      </c>
      <c r="H770" s="267" t="s">
        <v>3277</v>
      </c>
      <c r="I770" s="267" t="s">
        <v>4958</v>
      </c>
      <c r="J770" s="267" t="s">
        <v>4959</v>
      </c>
      <c r="K770" s="268">
        <v>6182.79</v>
      </c>
      <c r="L770" s="268">
        <v>12334.2</v>
      </c>
      <c r="M770" s="269">
        <v>-6151.4100000000008</v>
      </c>
      <c r="N770" s="268">
        <v>0</v>
      </c>
      <c r="O770" s="268">
        <v>40.44</v>
      </c>
      <c r="P770" s="269">
        <v>-40.44</v>
      </c>
      <c r="Q770" s="270">
        <v>0</v>
      </c>
      <c r="R770" s="270">
        <v>363.95999999999913</v>
      </c>
      <c r="S770" s="270">
        <v>-363.95999999999913</v>
      </c>
      <c r="T770" s="268">
        <v>6182.79</v>
      </c>
      <c r="U770" s="268">
        <v>12698.16</v>
      </c>
      <c r="V770" s="269">
        <v>-6515.37</v>
      </c>
      <c r="W770" s="269" cm="1">
        <f t="array" ref="W770">IF(Z770=756,V770*INDEX('09.30.22 ERC'!$I$676:$I$679,MATCH($A$1,'09.30.22 ERC'!$D$676:$D$679,0),),V770)</f>
        <v>-6515.37</v>
      </c>
      <c r="X770" s="271">
        <f t="shared" si="23"/>
        <v>142308</v>
      </c>
      <c r="Y770" s="106" t="s">
        <v>606</v>
      </c>
      <c r="Z770" s="106">
        <v>151</v>
      </c>
      <c r="AA770" s="273" t="b">
        <f t="shared" si="24"/>
        <v>1</v>
      </c>
    </row>
    <row r="771" spans="1:27">
      <c r="A771" s="267" t="s">
        <v>3271</v>
      </c>
      <c r="B771" s="267" t="s">
        <v>3284</v>
      </c>
      <c r="C771" s="267" t="s">
        <v>3402</v>
      </c>
      <c r="D771" s="267" t="s">
        <v>4943</v>
      </c>
      <c r="E771" s="267" t="s">
        <v>3275</v>
      </c>
      <c r="F771" s="267" t="s">
        <v>3276</v>
      </c>
      <c r="G771" s="267" t="s">
        <v>3275</v>
      </c>
      <c r="H771" s="267" t="s">
        <v>3277</v>
      </c>
      <c r="I771" s="267" t="s">
        <v>4960</v>
      </c>
      <c r="J771" s="267" t="s">
        <v>4961</v>
      </c>
      <c r="K771" s="268">
        <v>590.87</v>
      </c>
      <c r="L771" s="268">
        <v>621.74</v>
      </c>
      <c r="M771" s="269">
        <v>-30.870000000000005</v>
      </c>
      <c r="N771" s="268">
        <v>107.59</v>
      </c>
      <c r="O771" s="268">
        <v>107.71</v>
      </c>
      <c r="P771" s="269">
        <v>-0.11999999999999034</v>
      </c>
      <c r="Q771" s="270">
        <v>500.64</v>
      </c>
      <c r="R771" s="270">
        <v>505.72</v>
      </c>
      <c r="S771" s="270">
        <v>-5.0800000000000409</v>
      </c>
      <c r="T771" s="268">
        <v>1091.51</v>
      </c>
      <c r="U771" s="268">
        <v>1127.46</v>
      </c>
      <c r="V771" s="269">
        <v>-35.950000000000045</v>
      </c>
      <c r="W771" s="269" cm="1">
        <f t="array" ref="W771">IF(Z771=756,V771*INDEX('09.30.22 ERC'!$I$676:$I$679,MATCH($A$1,'09.30.22 ERC'!$D$676:$D$679,0),),V771)</f>
        <v>-35.950000000000045</v>
      </c>
      <c r="X771" s="271">
        <f t="shared" si="23"/>
        <v>142308</v>
      </c>
      <c r="Y771" s="106" t="s">
        <v>606</v>
      </c>
      <c r="Z771" s="106">
        <v>151</v>
      </c>
      <c r="AA771" s="273" t="b">
        <f t="shared" si="24"/>
        <v>1</v>
      </c>
    </row>
    <row r="772" spans="1:27">
      <c r="A772" s="267" t="s">
        <v>3271</v>
      </c>
      <c r="B772" s="267" t="s">
        <v>3287</v>
      </c>
      <c r="C772" s="267" t="s">
        <v>3281</v>
      </c>
      <c r="D772" s="267" t="s">
        <v>4943</v>
      </c>
      <c r="E772" s="267" t="s">
        <v>3275</v>
      </c>
      <c r="F772" s="267" t="s">
        <v>3276</v>
      </c>
      <c r="G772" s="267" t="s">
        <v>3275</v>
      </c>
      <c r="H772" s="267" t="s">
        <v>3277</v>
      </c>
      <c r="I772" s="267" t="s">
        <v>4962</v>
      </c>
      <c r="J772" s="267" t="s">
        <v>4963</v>
      </c>
      <c r="K772" s="268">
        <v>822.82</v>
      </c>
      <c r="L772" s="268">
        <v>566.72</v>
      </c>
      <c r="M772" s="269">
        <v>256.10000000000002</v>
      </c>
      <c r="N772" s="268">
        <v>0</v>
      </c>
      <c r="O772" s="268">
        <v>1.02</v>
      </c>
      <c r="P772" s="269">
        <v>-1.02</v>
      </c>
      <c r="Q772" s="270">
        <v>0</v>
      </c>
      <c r="R772" s="270">
        <v>9.17999999999995</v>
      </c>
      <c r="S772" s="270">
        <v>-9.17999999999995</v>
      </c>
      <c r="T772" s="268">
        <v>822.82</v>
      </c>
      <c r="U772" s="268">
        <v>575.9</v>
      </c>
      <c r="V772" s="269">
        <v>246.92000000000007</v>
      </c>
      <c r="W772" s="269" cm="1">
        <f t="array" ref="W772">IF(Z772=756,V772*INDEX('09.30.22 ERC'!$I$676:$I$679,MATCH($A$1,'09.30.22 ERC'!$D$676:$D$679,0),),V772)</f>
        <v>246.92000000000007</v>
      </c>
      <c r="X772" s="271">
        <f t="shared" si="23"/>
        <v>142308</v>
      </c>
      <c r="Y772" s="106" t="s">
        <v>606</v>
      </c>
      <c r="Z772" s="106">
        <v>151</v>
      </c>
      <c r="AA772" s="273" t="b">
        <f t="shared" si="24"/>
        <v>1</v>
      </c>
    </row>
    <row r="773" spans="1:27">
      <c r="A773" s="267" t="s">
        <v>3271</v>
      </c>
      <c r="B773" s="267" t="s">
        <v>3287</v>
      </c>
      <c r="C773" s="267" t="s">
        <v>3430</v>
      </c>
      <c r="D773" s="267" t="s">
        <v>4943</v>
      </c>
      <c r="E773" s="267" t="s">
        <v>3275</v>
      </c>
      <c r="F773" s="267" t="s">
        <v>3276</v>
      </c>
      <c r="G773" s="267" t="s">
        <v>3275</v>
      </c>
      <c r="H773" s="267" t="s">
        <v>3277</v>
      </c>
      <c r="I773" s="267" t="s">
        <v>4964</v>
      </c>
      <c r="J773" s="267" t="s">
        <v>4965</v>
      </c>
      <c r="K773" s="268">
        <v>707.71</v>
      </c>
      <c r="L773" s="268">
        <v>747.4</v>
      </c>
      <c r="M773" s="269">
        <v>-39.689999999999941</v>
      </c>
      <c r="N773" s="268">
        <v>137.83000000000001</v>
      </c>
      <c r="O773" s="268">
        <v>138.13999999999999</v>
      </c>
      <c r="P773" s="269">
        <v>-0.30999999999997385</v>
      </c>
      <c r="Q773" s="270">
        <v>598.24</v>
      </c>
      <c r="R773" s="270">
        <v>604.65</v>
      </c>
      <c r="S773" s="270">
        <v>-6.4099999999999682</v>
      </c>
      <c r="T773" s="268">
        <v>1305.95</v>
      </c>
      <c r="U773" s="268">
        <v>1352.05</v>
      </c>
      <c r="V773" s="269">
        <v>-46.099999999999909</v>
      </c>
      <c r="W773" s="269" cm="1">
        <f t="array" ref="W773">IF(Z773=756,V773*INDEX('09.30.22 ERC'!$I$676:$I$679,MATCH($A$1,'09.30.22 ERC'!$D$676:$D$679,0),),V773)</f>
        <v>-46.099999999999909</v>
      </c>
      <c r="X773" s="271">
        <f t="shared" ref="X773:X836" si="25">+_xlfn.NUMBERVALUE(D773)</f>
        <v>142308</v>
      </c>
      <c r="Y773" s="106" t="s">
        <v>606</v>
      </c>
      <c r="Z773" s="106">
        <v>151</v>
      </c>
      <c r="AA773" s="273" t="b">
        <f t="shared" si="24"/>
        <v>1</v>
      </c>
    </row>
    <row r="774" spans="1:27">
      <c r="A774" s="267" t="s">
        <v>3271</v>
      </c>
      <c r="B774" s="267" t="s">
        <v>3294</v>
      </c>
      <c r="C774" s="267" t="s">
        <v>3273</v>
      </c>
      <c r="D774" s="267" t="s">
        <v>4943</v>
      </c>
      <c r="E774" s="267" t="s">
        <v>3275</v>
      </c>
      <c r="F774" s="267" t="s">
        <v>3276</v>
      </c>
      <c r="G774" s="267" t="s">
        <v>3275</v>
      </c>
      <c r="H774" s="267" t="s">
        <v>3277</v>
      </c>
      <c r="I774" s="267" t="s">
        <v>4966</v>
      </c>
      <c r="J774" s="267" t="s">
        <v>4967</v>
      </c>
      <c r="K774" s="268">
        <v>40029.339999999997</v>
      </c>
      <c r="L774" s="268">
        <v>60850.34</v>
      </c>
      <c r="M774" s="269">
        <v>-20821</v>
      </c>
      <c r="N774" s="268">
        <v>0</v>
      </c>
      <c r="O774" s="268">
        <v>39.51</v>
      </c>
      <c r="P774" s="269">
        <v>-39.51</v>
      </c>
      <c r="Q774" s="270">
        <v>0</v>
      </c>
      <c r="R774" s="270">
        <v>352.44000000000233</v>
      </c>
      <c r="S774" s="270">
        <v>-352.44000000000233</v>
      </c>
      <c r="T774" s="268">
        <v>40029.339999999997</v>
      </c>
      <c r="U774" s="268">
        <v>61202.78</v>
      </c>
      <c r="V774" s="269">
        <v>-21173.440000000002</v>
      </c>
      <c r="W774" s="269" cm="1">
        <f t="array" ref="W774">IF(Z774=756,V774*INDEX('09.30.22 ERC'!$I$676:$I$679,MATCH($A$1,'09.30.22 ERC'!$D$676:$D$679,0),),V774)</f>
        <v>-21173.440000000002</v>
      </c>
      <c r="X774" s="271">
        <f t="shared" si="25"/>
        <v>142308</v>
      </c>
      <c r="Y774" s="106" t="s">
        <v>606</v>
      </c>
      <c r="Z774" s="106">
        <v>152</v>
      </c>
      <c r="AA774" s="273" t="b">
        <f t="shared" ref="AA774:AA837" si="26">IF($A$1=756,TRUE,IF($A$1=Z774,TRUE,FALSE))</f>
        <v>1</v>
      </c>
    </row>
    <row r="775" spans="1:27">
      <c r="A775" s="267" t="s">
        <v>3271</v>
      </c>
      <c r="B775" s="267" t="s">
        <v>3294</v>
      </c>
      <c r="C775" s="267" t="s">
        <v>3402</v>
      </c>
      <c r="D775" s="267" t="s">
        <v>4943</v>
      </c>
      <c r="E775" s="267" t="s">
        <v>3275</v>
      </c>
      <c r="F775" s="267" t="s">
        <v>3276</v>
      </c>
      <c r="G775" s="267" t="s">
        <v>3275</v>
      </c>
      <c r="H775" s="267" t="s">
        <v>3277</v>
      </c>
      <c r="I775" s="267" t="s">
        <v>4968</v>
      </c>
      <c r="J775" s="267" t="s">
        <v>4969</v>
      </c>
      <c r="K775" s="268">
        <v>7941.35</v>
      </c>
      <c r="L775" s="268">
        <v>8166.34</v>
      </c>
      <c r="M775" s="269">
        <v>-224.98999999999978</v>
      </c>
      <c r="N775" s="268">
        <v>728.7</v>
      </c>
      <c r="O775" s="268">
        <v>730.83</v>
      </c>
      <c r="P775" s="269">
        <v>-2.1299999999999955</v>
      </c>
      <c r="Q775" s="270">
        <v>3509.9499999999989</v>
      </c>
      <c r="R775" s="270">
        <v>3528.8500000000004</v>
      </c>
      <c r="S775" s="270">
        <v>-18.900000000001455</v>
      </c>
      <c r="T775" s="268">
        <v>11451.3</v>
      </c>
      <c r="U775" s="268">
        <v>11695.19</v>
      </c>
      <c r="V775" s="269">
        <v>-243.89000000000124</v>
      </c>
      <c r="W775" s="269" cm="1">
        <f t="array" ref="W775">IF(Z775=756,V775*INDEX('09.30.22 ERC'!$I$676:$I$679,MATCH($A$1,'09.30.22 ERC'!$D$676:$D$679,0),),V775)</f>
        <v>-243.89000000000124</v>
      </c>
      <c r="X775" s="271">
        <f t="shared" si="25"/>
        <v>142308</v>
      </c>
      <c r="Y775" s="106" t="s">
        <v>606</v>
      </c>
      <c r="Z775" s="106">
        <v>152</v>
      </c>
      <c r="AA775" s="273" t="b">
        <f t="shared" si="26"/>
        <v>1</v>
      </c>
    </row>
    <row r="776" spans="1:27">
      <c r="A776" s="267" t="s">
        <v>3271</v>
      </c>
      <c r="B776" s="267" t="s">
        <v>3300</v>
      </c>
      <c r="C776" s="267" t="s">
        <v>3405</v>
      </c>
      <c r="D776" s="267" t="s">
        <v>4943</v>
      </c>
      <c r="E776" s="267" t="s">
        <v>3275</v>
      </c>
      <c r="F776" s="267" t="s">
        <v>3276</v>
      </c>
      <c r="G776" s="267" t="s">
        <v>3275</v>
      </c>
      <c r="H776" s="267" t="s">
        <v>3277</v>
      </c>
      <c r="I776" s="267" t="s">
        <v>4970</v>
      </c>
      <c r="J776" s="267" t="s">
        <v>4971</v>
      </c>
      <c r="K776" s="268">
        <v>11011.12</v>
      </c>
      <c r="L776" s="268">
        <v>11011.12</v>
      </c>
      <c r="M776" s="269">
        <v>0</v>
      </c>
      <c r="N776" s="268">
        <v>0</v>
      </c>
      <c r="O776" s="268">
        <v>0</v>
      </c>
      <c r="P776" s="269">
        <v>0</v>
      </c>
      <c r="Q776" s="270">
        <v>0</v>
      </c>
      <c r="R776" s="270">
        <v>0</v>
      </c>
      <c r="S776" s="270">
        <v>0</v>
      </c>
      <c r="T776" s="268">
        <v>11011.12</v>
      </c>
      <c r="U776" s="268">
        <v>11011.12</v>
      </c>
      <c r="V776" s="269">
        <v>0</v>
      </c>
      <c r="W776" s="269" cm="1">
        <f t="array" ref="W776">IF(Z776=756,V776*INDEX('09.30.22 ERC'!$I$676:$I$679,MATCH($A$1,'09.30.22 ERC'!$D$676:$D$679,0),),V776)</f>
        <v>0</v>
      </c>
      <c r="X776" s="271">
        <f t="shared" si="25"/>
        <v>142308</v>
      </c>
      <c r="Y776" s="106" t="s">
        <v>606</v>
      </c>
      <c r="Z776" s="106">
        <v>150</v>
      </c>
      <c r="AA776" s="273" t="b">
        <f t="shared" si="26"/>
        <v>1</v>
      </c>
    </row>
    <row r="777" spans="1:27">
      <c r="A777" s="267" t="s">
        <v>3271</v>
      </c>
      <c r="B777" s="267" t="s">
        <v>3300</v>
      </c>
      <c r="C777" s="267" t="s">
        <v>3301</v>
      </c>
      <c r="D777" s="267" t="s">
        <v>4943</v>
      </c>
      <c r="E777" s="267" t="s">
        <v>3275</v>
      </c>
      <c r="F777" s="267" t="s">
        <v>3276</v>
      </c>
      <c r="G777" s="267" t="s">
        <v>3275</v>
      </c>
      <c r="H777" s="267" t="s">
        <v>3277</v>
      </c>
      <c r="I777" s="267" t="s">
        <v>4972</v>
      </c>
      <c r="J777" s="267" t="s">
        <v>4973</v>
      </c>
      <c r="K777" s="268">
        <v>61869.93</v>
      </c>
      <c r="L777" s="268">
        <v>61869.93</v>
      </c>
      <c r="M777" s="269">
        <v>0</v>
      </c>
      <c r="N777" s="268">
        <v>0</v>
      </c>
      <c r="O777" s="268">
        <v>0</v>
      </c>
      <c r="P777" s="269">
        <v>0</v>
      </c>
      <c r="Q777" s="270">
        <v>0</v>
      </c>
      <c r="R777" s="270">
        <v>0</v>
      </c>
      <c r="S777" s="270">
        <v>0</v>
      </c>
      <c r="T777" s="268">
        <v>61869.93</v>
      </c>
      <c r="U777" s="268">
        <v>61869.93</v>
      </c>
      <c r="V777" s="269">
        <v>0</v>
      </c>
      <c r="W777" s="269" cm="1">
        <f t="array" ref="W777">IF(Z777=756,V777*INDEX('09.30.22 ERC'!$I$676:$I$679,MATCH($A$1,'09.30.22 ERC'!$D$676:$D$679,0),),V777)</f>
        <v>0</v>
      </c>
      <c r="X777" s="271">
        <f t="shared" si="25"/>
        <v>142308</v>
      </c>
      <c r="Y777" s="106" t="s">
        <v>606</v>
      </c>
      <c r="Z777" s="106">
        <v>150</v>
      </c>
      <c r="AA777" s="273" t="b">
        <f t="shared" si="26"/>
        <v>1</v>
      </c>
    </row>
    <row r="778" spans="1:27">
      <c r="A778" s="267" t="s">
        <v>3271</v>
      </c>
      <c r="B778" s="267" t="s">
        <v>3304</v>
      </c>
      <c r="C778" s="267" t="s">
        <v>3405</v>
      </c>
      <c r="D778" s="267" t="s">
        <v>4943</v>
      </c>
      <c r="E778" s="267" t="s">
        <v>3275</v>
      </c>
      <c r="F778" s="267" t="s">
        <v>3276</v>
      </c>
      <c r="G778" s="267" t="s">
        <v>3275</v>
      </c>
      <c r="H778" s="267" t="s">
        <v>3277</v>
      </c>
      <c r="I778" s="267" t="s">
        <v>4974</v>
      </c>
      <c r="J778" s="267" t="s">
        <v>4975</v>
      </c>
      <c r="K778" s="268">
        <v>731.44</v>
      </c>
      <c r="L778" s="268">
        <v>731.44</v>
      </c>
      <c r="M778" s="269">
        <v>0</v>
      </c>
      <c r="N778" s="268">
        <v>0</v>
      </c>
      <c r="O778" s="268">
        <v>0</v>
      </c>
      <c r="P778" s="269">
        <v>0</v>
      </c>
      <c r="Q778" s="270">
        <v>0</v>
      </c>
      <c r="R778" s="270">
        <v>0</v>
      </c>
      <c r="S778" s="270">
        <v>0</v>
      </c>
      <c r="T778" s="268">
        <v>731.44</v>
      </c>
      <c r="U778" s="268">
        <v>731.44</v>
      </c>
      <c r="V778" s="269">
        <v>0</v>
      </c>
      <c r="W778" s="269" cm="1">
        <f t="array" ref="W778">IF(Z778=756,V778*INDEX('09.30.22 ERC'!$I$676:$I$679,MATCH($A$1,'09.30.22 ERC'!$D$676:$D$679,0),),V778)</f>
        <v>0</v>
      </c>
      <c r="X778" s="271">
        <f t="shared" si="25"/>
        <v>142308</v>
      </c>
      <c r="Y778" s="106" t="s">
        <v>606</v>
      </c>
      <c r="Z778" s="106">
        <v>151</v>
      </c>
      <c r="AA778" s="273" t="b">
        <f t="shared" si="26"/>
        <v>1</v>
      </c>
    </row>
    <row r="779" spans="1:27">
      <c r="A779" s="267" t="s">
        <v>3271</v>
      </c>
      <c r="B779" s="267" t="s">
        <v>3304</v>
      </c>
      <c r="C779" s="267" t="s">
        <v>3301</v>
      </c>
      <c r="D779" s="267" t="s">
        <v>4943</v>
      </c>
      <c r="E779" s="267" t="s">
        <v>3275</v>
      </c>
      <c r="F779" s="267" t="s">
        <v>3276</v>
      </c>
      <c r="G779" s="267" t="s">
        <v>3275</v>
      </c>
      <c r="H779" s="267" t="s">
        <v>3277</v>
      </c>
      <c r="I779" s="267" t="s">
        <v>4976</v>
      </c>
      <c r="J779" s="267" t="s">
        <v>4977</v>
      </c>
      <c r="K779" s="268">
        <v>10399.469999999999</v>
      </c>
      <c r="L779" s="268">
        <v>10399.469999999999</v>
      </c>
      <c r="M779" s="269">
        <v>0</v>
      </c>
      <c r="N779" s="268">
        <v>0</v>
      </c>
      <c r="O779" s="268">
        <v>0</v>
      </c>
      <c r="P779" s="269">
        <v>0</v>
      </c>
      <c r="Q779" s="270">
        <v>0</v>
      </c>
      <c r="R779" s="270">
        <v>0</v>
      </c>
      <c r="S779" s="270">
        <v>0</v>
      </c>
      <c r="T779" s="268">
        <v>10399.469999999999</v>
      </c>
      <c r="U779" s="268">
        <v>10399.469999999999</v>
      </c>
      <c r="V779" s="269">
        <v>0</v>
      </c>
      <c r="W779" s="269" cm="1">
        <f t="array" ref="W779">IF(Z779=756,V779*INDEX('09.30.22 ERC'!$I$676:$I$679,MATCH($A$1,'09.30.22 ERC'!$D$676:$D$679,0),),V779)</f>
        <v>0</v>
      </c>
      <c r="X779" s="271">
        <f t="shared" si="25"/>
        <v>142308</v>
      </c>
      <c r="Y779" s="106" t="s">
        <v>606</v>
      </c>
      <c r="Z779" s="106">
        <v>151</v>
      </c>
      <c r="AA779" s="273" t="b">
        <f t="shared" si="26"/>
        <v>1</v>
      </c>
    </row>
    <row r="780" spans="1:27">
      <c r="A780" s="267" t="s">
        <v>3271</v>
      </c>
      <c r="B780" s="267" t="s">
        <v>3272</v>
      </c>
      <c r="C780" s="267" t="s">
        <v>3273</v>
      </c>
      <c r="D780" s="267" t="s">
        <v>4978</v>
      </c>
      <c r="E780" s="267" t="s">
        <v>3275</v>
      </c>
      <c r="F780" s="267" t="s">
        <v>3276</v>
      </c>
      <c r="G780" s="267" t="s">
        <v>3275</v>
      </c>
      <c r="H780" s="267" t="s">
        <v>3277</v>
      </c>
      <c r="I780" s="267" t="s">
        <v>4979</v>
      </c>
      <c r="J780" s="267" t="s">
        <v>4980</v>
      </c>
      <c r="K780" s="268">
        <v>6842.4</v>
      </c>
      <c r="L780" s="268">
        <v>4172.29</v>
      </c>
      <c r="M780" s="269">
        <v>2670.1099999999997</v>
      </c>
      <c r="N780" s="268">
        <v>0</v>
      </c>
      <c r="O780" s="268">
        <v>11.89</v>
      </c>
      <c r="P780" s="269">
        <v>-11.89</v>
      </c>
      <c r="Q780" s="270">
        <v>0</v>
      </c>
      <c r="R780" s="270">
        <v>107.01000000000022</v>
      </c>
      <c r="S780" s="270">
        <v>-107.01000000000022</v>
      </c>
      <c r="T780" s="268">
        <v>6842.4</v>
      </c>
      <c r="U780" s="268">
        <v>4279.3</v>
      </c>
      <c r="V780" s="269">
        <v>2563.0999999999995</v>
      </c>
      <c r="W780" s="269" cm="1">
        <f t="array" ref="W780">IF(Z780=756,V780*INDEX('09.30.22 ERC'!$I$676:$I$679,MATCH($A$1,'09.30.22 ERC'!$D$676:$D$679,0),),V780)</f>
        <v>2563.0999999999995</v>
      </c>
      <c r="X780" s="271">
        <f t="shared" si="25"/>
        <v>142309</v>
      </c>
      <c r="Y780" s="106" t="s">
        <v>606</v>
      </c>
      <c r="Z780" s="106">
        <v>150</v>
      </c>
      <c r="AA780" s="273" t="b">
        <f t="shared" si="26"/>
        <v>1</v>
      </c>
    </row>
    <row r="781" spans="1:27">
      <c r="A781" s="267" t="s">
        <v>3271</v>
      </c>
      <c r="B781" s="267" t="s">
        <v>3280</v>
      </c>
      <c r="C781" s="267" t="s">
        <v>3281</v>
      </c>
      <c r="D781" s="267" t="s">
        <v>4978</v>
      </c>
      <c r="E781" s="267" t="s">
        <v>3275</v>
      </c>
      <c r="F781" s="267" t="s">
        <v>3276</v>
      </c>
      <c r="G781" s="267" t="s">
        <v>3275</v>
      </c>
      <c r="H781" s="267" t="s">
        <v>3277</v>
      </c>
      <c r="I781" s="267" t="s">
        <v>4981</v>
      </c>
      <c r="J781" s="267" t="s">
        <v>4982</v>
      </c>
      <c r="K781" s="268">
        <v>34279.120000000003</v>
      </c>
      <c r="L781" s="268">
        <v>36335.660000000003</v>
      </c>
      <c r="M781" s="269">
        <v>-2056.5400000000009</v>
      </c>
      <c r="N781" s="268">
        <v>0</v>
      </c>
      <c r="O781" s="268">
        <v>144.22999999999999</v>
      </c>
      <c r="P781" s="269">
        <v>-144.22999999999999</v>
      </c>
      <c r="Q781" s="270">
        <v>8365.4099999999962</v>
      </c>
      <c r="R781" s="270">
        <v>1263.5099999999948</v>
      </c>
      <c r="S781" s="270">
        <v>7101.9000000000015</v>
      </c>
      <c r="T781" s="268">
        <v>42644.53</v>
      </c>
      <c r="U781" s="268">
        <v>37599.17</v>
      </c>
      <c r="V781" s="269">
        <v>5045.3600000000006</v>
      </c>
      <c r="W781" s="269" cm="1">
        <f t="array" ref="W781">IF(Z781=756,V781*INDEX('09.30.22 ERC'!$I$676:$I$679,MATCH($A$1,'09.30.22 ERC'!$D$676:$D$679,0),),V781)</f>
        <v>5045.3600000000006</v>
      </c>
      <c r="X781" s="271">
        <f t="shared" si="25"/>
        <v>142309</v>
      </c>
      <c r="Y781" s="106" t="s">
        <v>606</v>
      </c>
      <c r="Z781" s="106">
        <v>150</v>
      </c>
      <c r="AA781" s="273" t="b">
        <f t="shared" si="26"/>
        <v>1</v>
      </c>
    </row>
    <row r="782" spans="1:27">
      <c r="A782" s="267" t="s">
        <v>3271</v>
      </c>
      <c r="B782" s="267" t="s">
        <v>3284</v>
      </c>
      <c r="C782" s="267" t="s">
        <v>3273</v>
      </c>
      <c r="D782" s="267" t="s">
        <v>4978</v>
      </c>
      <c r="E782" s="267" t="s">
        <v>3275</v>
      </c>
      <c r="F782" s="267" t="s">
        <v>3276</v>
      </c>
      <c r="G782" s="267" t="s">
        <v>3275</v>
      </c>
      <c r="H782" s="267" t="s">
        <v>3277</v>
      </c>
      <c r="I782" s="267" t="s">
        <v>4983</v>
      </c>
      <c r="J782" s="267" t="s">
        <v>4984</v>
      </c>
      <c r="K782" s="268">
        <v>1031.8800000000001</v>
      </c>
      <c r="L782" s="268">
        <v>578.58000000000004</v>
      </c>
      <c r="M782" s="269">
        <v>453.30000000000007</v>
      </c>
      <c r="N782" s="268">
        <v>0</v>
      </c>
      <c r="O782" s="268">
        <v>0.52</v>
      </c>
      <c r="P782" s="269">
        <v>-0.52</v>
      </c>
      <c r="Q782" s="270">
        <v>0</v>
      </c>
      <c r="R782" s="270">
        <v>4.67999999999995</v>
      </c>
      <c r="S782" s="270">
        <v>-4.67999999999995</v>
      </c>
      <c r="T782" s="268">
        <v>1031.8800000000001</v>
      </c>
      <c r="U782" s="268">
        <v>583.26</v>
      </c>
      <c r="V782" s="269">
        <v>448.62000000000012</v>
      </c>
      <c r="W782" s="269" cm="1">
        <f t="array" ref="W782">IF(Z782=756,V782*INDEX('09.30.22 ERC'!$I$676:$I$679,MATCH($A$1,'09.30.22 ERC'!$D$676:$D$679,0),),V782)</f>
        <v>448.62000000000012</v>
      </c>
      <c r="X782" s="271">
        <f t="shared" si="25"/>
        <v>142309</v>
      </c>
      <c r="Y782" s="106" t="s">
        <v>606</v>
      </c>
      <c r="Z782" s="106">
        <v>151</v>
      </c>
      <c r="AA782" s="273" t="b">
        <f t="shared" si="26"/>
        <v>1</v>
      </c>
    </row>
    <row r="783" spans="1:27">
      <c r="A783" s="267" t="s">
        <v>3271</v>
      </c>
      <c r="B783" s="267" t="s">
        <v>3287</v>
      </c>
      <c r="C783" s="267" t="s">
        <v>3281</v>
      </c>
      <c r="D783" s="267" t="s">
        <v>4978</v>
      </c>
      <c r="E783" s="267" t="s">
        <v>3275</v>
      </c>
      <c r="F783" s="267" t="s">
        <v>3276</v>
      </c>
      <c r="G783" s="267" t="s">
        <v>3275</v>
      </c>
      <c r="H783" s="267" t="s">
        <v>3277</v>
      </c>
      <c r="I783" s="267" t="s">
        <v>4985</v>
      </c>
      <c r="J783" s="267" t="s">
        <v>4986</v>
      </c>
      <c r="K783" s="268">
        <v>10564.83</v>
      </c>
      <c r="L783" s="268">
        <v>7918.37</v>
      </c>
      <c r="M783" s="269">
        <v>2646.46</v>
      </c>
      <c r="N783" s="268">
        <v>0</v>
      </c>
      <c r="O783" s="268">
        <v>44.37</v>
      </c>
      <c r="P783" s="269">
        <v>-44.37</v>
      </c>
      <c r="Q783" s="270">
        <v>0</v>
      </c>
      <c r="R783" s="270">
        <v>399.33000000000084</v>
      </c>
      <c r="S783" s="270">
        <v>-399.33000000000084</v>
      </c>
      <c r="T783" s="268">
        <v>10564.83</v>
      </c>
      <c r="U783" s="268">
        <v>8317.7000000000007</v>
      </c>
      <c r="V783" s="269">
        <v>2247.1299999999992</v>
      </c>
      <c r="W783" s="269" cm="1">
        <f t="array" ref="W783">IF(Z783=756,V783*INDEX('09.30.22 ERC'!$I$676:$I$679,MATCH($A$1,'09.30.22 ERC'!$D$676:$D$679,0),),V783)</f>
        <v>2247.1299999999992</v>
      </c>
      <c r="X783" s="271">
        <f t="shared" si="25"/>
        <v>142309</v>
      </c>
      <c r="Y783" s="106" t="s">
        <v>606</v>
      </c>
      <c r="Z783" s="106">
        <v>151</v>
      </c>
      <c r="AA783" s="273" t="b">
        <f t="shared" si="26"/>
        <v>1</v>
      </c>
    </row>
    <row r="784" spans="1:27">
      <c r="A784" s="267" t="s">
        <v>3271</v>
      </c>
      <c r="B784" s="267" t="s">
        <v>3300</v>
      </c>
      <c r="C784" s="267" t="s">
        <v>3301</v>
      </c>
      <c r="D784" s="267" t="s">
        <v>4978</v>
      </c>
      <c r="E784" s="267" t="s">
        <v>3275</v>
      </c>
      <c r="F784" s="267" t="s">
        <v>3276</v>
      </c>
      <c r="G784" s="267" t="s">
        <v>3275</v>
      </c>
      <c r="H784" s="267" t="s">
        <v>3277</v>
      </c>
      <c r="I784" s="267" t="s">
        <v>4987</v>
      </c>
      <c r="J784" s="267" t="s">
        <v>4988</v>
      </c>
      <c r="K784" s="268">
        <v>7610.24</v>
      </c>
      <c r="L784" s="268">
        <v>7610.24</v>
      </c>
      <c r="M784" s="269">
        <v>0</v>
      </c>
      <c r="N784" s="268">
        <v>0</v>
      </c>
      <c r="O784" s="268">
        <v>0</v>
      </c>
      <c r="P784" s="269">
        <v>0</v>
      </c>
      <c r="Q784" s="270">
        <v>0</v>
      </c>
      <c r="R784" s="270">
        <v>0</v>
      </c>
      <c r="S784" s="270">
        <v>0</v>
      </c>
      <c r="T784" s="268">
        <v>7610.24</v>
      </c>
      <c r="U784" s="268">
        <v>7610.24</v>
      </c>
      <c r="V784" s="269">
        <v>0</v>
      </c>
      <c r="W784" s="269" cm="1">
        <f t="array" ref="W784">IF(Z784=756,V784*INDEX('09.30.22 ERC'!$I$676:$I$679,MATCH($A$1,'09.30.22 ERC'!$D$676:$D$679,0),),V784)</f>
        <v>0</v>
      </c>
      <c r="X784" s="271">
        <f t="shared" si="25"/>
        <v>142309</v>
      </c>
      <c r="Y784" s="106" t="s">
        <v>606</v>
      </c>
      <c r="Z784" s="106">
        <v>150</v>
      </c>
      <c r="AA784" s="273" t="b">
        <f t="shared" si="26"/>
        <v>1</v>
      </c>
    </row>
    <row r="785" spans="1:27">
      <c r="A785" s="267" t="s">
        <v>3271</v>
      </c>
      <c r="B785" s="267" t="s">
        <v>3304</v>
      </c>
      <c r="C785" s="267" t="s">
        <v>3301</v>
      </c>
      <c r="D785" s="267" t="s">
        <v>4978</v>
      </c>
      <c r="E785" s="267" t="s">
        <v>3275</v>
      </c>
      <c r="F785" s="267" t="s">
        <v>3276</v>
      </c>
      <c r="G785" s="267" t="s">
        <v>3275</v>
      </c>
      <c r="H785" s="267" t="s">
        <v>3277</v>
      </c>
      <c r="I785" s="267" t="s">
        <v>4989</v>
      </c>
      <c r="J785" s="267" t="s">
        <v>4990</v>
      </c>
      <c r="K785" s="268">
        <v>4217.92</v>
      </c>
      <c r="L785" s="268">
        <v>4217.92</v>
      </c>
      <c r="M785" s="269">
        <v>0</v>
      </c>
      <c r="N785" s="268">
        <v>0</v>
      </c>
      <c r="O785" s="268">
        <v>0</v>
      </c>
      <c r="P785" s="269">
        <v>0</v>
      </c>
      <c r="Q785" s="270">
        <v>0</v>
      </c>
      <c r="R785" s="270">
        <v>0</v>
      </c>
      <c r="S785" s="270">
        <v>0</v>
      </c>
      <c r="T785" s="268">
        <v>4217.92</v>
      </c>
      <c r="U785" s="268">
        <v>4217.92</v>
      </c>
      <c r="V785" s="269">
        <v>0</v>
      </c>
      <c r="W785" s="269" cm="1">
        <f t="array" ref="W785">IF(Z785=756,V785*INDEX('09.30.22 ERC'!$I$676:$I$679,MATCH($A$1,'09.30.22 ERC'!$D$676:$D$679,0),),V785)</f>
        <v>0</v>
      </c>
      <c r="X785" s="271">
        <f t="shared" si="25"/>
        <v>142309</v>
      </c>
      <c r="Y785" s="106" t="s">
        <v>606</v>
      </c>
      <c r="Z785" s="106">
        <v>151</v>
      </c>
      <c r="AA785" s="273" t="b">
        <f t="shared" si="26"/>
        <v>1</v>
      </c>
    </row>
    <row r="786" spans="1:27">
      <c r="A786" s="267" t="s">
        <v>3271</v>
      </c>
      <c r="B786" s="267" t="s">
        <v>3272</v>
      </c>
      <c r="C786" s="267" t="s">
        <v>3273</v>
      </c>
      <c r="D786" s="267" t="s">
        <v>4991</v>
      </c>
      <c r="E786" s="267" t="s">
        <v>3275</v>
      </c>
      <c r="F786" s="267" t="s">
        <v>3276</v>
      </c>
      <c r="G786" s="267" t="s">
        <v>3275</v>
      </c>
      <c r="H786" s="267" t="s">
        <v>3277</v>
      </c>
      <c r="I786" s="267" t="s">
        <v>4992</v>
      </c>
      <c r="J786" s="267" t="s">
        <v>4993</v>
      </c>
      <c r="K786" s="268">
        <v>8972.3700000000008</v>
      </c>
      <c r="L786" s="268">
        <v>13097.38</v>
      </c>
      <c r="M786" s="269">
        <v>-4125.0099999999984</v>
      </c>
      <c r="N786" s="268">
        <v>0</v>
      </c>
      <c r="O786" s="268">
        <v>22.44</v>
      </c>
      <c r="P786" s="269">
        <v>-22.44</v>
      </c>
      <c r="Q786" s="270">
        <v>0</v>
      </c>
      <c r="R786" s="270">
        <v>201.88000000000102</v>
      </c>
      <c r="S786" s="270">
        <v>-201.88000000000102</v>
      </c>
      <c r="T786" s="268">
        <v>8972.3700000000008</v>
      </c>
      <c r="U786" s="268">
        <v>13299.26</v>
      </c>
      <c r="V786" s="269">
        <v>-4326.8899999999994</v>
      </c>
      <c r="W786" s="269" cm="1">
        <f t="array" ref="W786">IF(Z786=756,V786*INDEX('09.30.22 ERC'!$I$676:$I$679,MATCH($A$1,'09.30.22 ERC'!$D$676:$D$679,0),),V786)</f>
        <v>-4326.8899999999994</v>
      </c>
      <c r="X786" s="271">
        <f t="shared" si="25"/>
        <v>142310</v>
      </c>
      <c r="Y786" s="106" t="s">
        <v>606</v>
      </c>
      <c r="Z786" s="106">
        <v>150</v>
      </c>
      <c r="AA786" s="273" t="b">
        <f t="shared" si="26"/>
        <v>1</v>
      </c>
    </row>
    <row r="787" spans="1:27">
      <c r="A787" s="267" t="s">
        <v>3271</v>
      </c>
      <c r="B787" s="267" t="s">
        <v>3272</v>
      </c>
      <c r="C787" s="267" t="s">
        <v>3402</v>
      </c>
      <c r="D787" s="267" t="s">
        <v>4991</v>
      </c>
      <c r="E787" s="267" t="s">
        <v>3275</v>
      </c>
      <c r="F787" s="267" t="s">
        <v>3276</v>
      </c>
      <c r="G787" s="267" t="s">
        <v>3275</v>
      </c>
      <c r="H787" s="267" t="s">
        <v>3277</v>
      </c>
      <c r="I787" s="267" t="s">
        <v>4994</v>
      </c>
      <c r="J787" s="267" t="s">
        <v>4995</v>
      </c>
      <c r="K787" s="268">
        <v>111272.03</v>
      </c>
      <c r="L787" s="268">
        <v>116411.18</v>
      </c>
      <c r="M787" s="269">
        <v>-5139.1499999999942</v>
      </c>
      <c r="N787" s="268">
        <v>16797.37</v>
      </c>
      <c r="O787" s="268">
        <v>16831.37</v>
      </c>
      <c r="P787" s="269">
        <v>-34</v>
      </c>
      <c r="Q787" s="270">
        <v>80273.209999999992</v>
      </c>
      <c r="R787" s="270">
        <v>80723.31</v>
      </c>
      <c r="S787" s="270">
        <v>-450.10000000000582</v>
      </c>
      <c r="T787" s="268">
        <v>191545.24</v>
      </c>
      <c r="U787" s="268">
        <v>197134.49</v>
      </c>
      <c r="V787" s="269">
        <v>-5589.25</v>
      </c>
      <c r="W787" s="269" cm="1">
        <f t="array" ref="W787">IF(Z787=756,V787*INDEX('09.30.22 ERC'!$I$676:$I$679,MATCH($A$1,'09.30.22 ERC'!$D$676:$D$679,0),),V787)</f>
        <v>-5589.25</v>
      </c>
      <c r="X787" s="271">
        <f t="shared" si="25"/>
        <v>142310</v>
      </c>
      <c r="Y787" s="106" t="s">
        <v>606</v>
      </c>
      <c r="Z787" s="106">
        <v>150</v>
      </c>
      <c r="AA787" s="273" t="b">
        <f t="shared" si="26"/>
        <v>1</v>
      </c>
    </row>
    <row r="788" spans="1:27">
      <c r="A788" s="267" t="s">
        <v>3271</v>
      </c>
      <c r="B788" s="267" t="s">
        <v>3280</v>
      </c>
      <c r="C788" s="267" t="s">
        <v>3281</v>
      </c>
      <c r="D788" s="267" t="s">
        <v>4991</v>
      </c>
      <c r="E788" s="267" t="s">
        <v>3275</v>
      </c>
      <c r="F788" s="267" t="s">
        <v>3276</v>
      </c>
      <c r="G788" s="267" t="s">
        <v>3275</v>
      </c>
      <c r="H788" s="267" t="s">
        <v>3277</v>
      </c>
      <c r="I788" s="267" t="s">
        <v>4996</v>
      </c>
      <c r="J788" s="267" t="s">
        <v>4997</v>
      </c>
      <c r="K788" s="268">
        <v>2881.81</v>
      </c>
      <c r="L788" s="268">
        <v>6047.85</v>
      </c>
      <c r="M788" s="269">
        <v>-3166.0400000000004</v>
      </c>
      <c r="N788" s="268">
        <v>0</v>
      </c>
      <c r="O788" s="268">
        <v>21.51</v>
      </c>
      <c r="P788" s="269">
        <v>-21.51</v>
      </c>
      <c r="Q788" s="270">
        <v>0</v>
      </c>
      <c r="R788" s="270">
        <v>193.58999999999924</v>
      </c>
      <c r="S788" s="270">
        <v>-193.58999999999924</v>
      </c>
      <c r="T788" s="268">
        <v>2881.81</v>
      </c>
      <c r="U788" s="268">
        <v>6241.44</v>
      </c>
      <c r="V788" s="269">
        <v>-3359.6299999999997</v>
      </c>
      <c r="W788" s="269" cm="1">
        <f t="array" ref="W788">IF(Z788=756,V788*INDEX('09.30.22 ERC'!$I$676:$I$679,MATCH($A$1,'09.30.22 ERC'!$D$676:$D$679,0),),V788)</f>
        <v>-3359.6299999999997</v>
      </c>
      <c r="X788" s="271">
        <f t="shared" si="25"/>
        <v>142310</v>
      </c>
      <c r="Y788" s="106" t="s">
        <v>606</v>
      </c>
      <c r="Z788" s="106">
        <v>150</v>
      </c>
      <c r="AA788" s="273" t="b">
        <f t="shared" si="26"/>
        <v>1</v>
      </c>
    </row>
    <row r="789" spans="1:27">
      <c r="A789" s="267" t="s">
        <v>3271</v>
      </c>
      <c r="B789" s="267" t="s">
        <v>3280</v>
      </c>
      <c r="C789" s="267" t="s">
        <v>3430</v>
      </c>
      <c r="D789" s="267" t="s">
        <v>4991</v>
      </c>
      <c r="E789" s="267" t="s">
        <v>3275</v>
      </c>
      <c r="F789" s="267" t="s">
        <v>3276</v>
      </c>
      <c r="G789" s="267" t="s">
        <v>3275</v>
      </c>
      <c r="H789" s="267" t="s">
        <v>3277</v>
      </c>
      <c r="I789" s="267" t="s">
        <v>4998</v>
      </c>
      <c r="J789" s="267" t="s">
        <v>4999</v>
      </c>
      <c r="K789" s="268">
        <v>109851.51</v>
      </c>
      <c r="L789" s="268">
        <v>114925.04</v>
      </c>
      <c r="M789" s="269">
        <v>-5073.5299999999988</v>
      </c>
      <c r="N789" s="268">
        <v>16612.46</v>
      </c>
      <c r="O789" s="268">
        <v>16647.830000000002</v>
      </c>
      <c r="P789" s="269">
        <v>-35.370000000002619</v>
      </c>
      <c r="Q789" s="270">
        <v>79359.000000000015</v>
      </c>
      <c r="R789" s="270">
        <v>79813.780000000013</v>
      </c>
      <c r="S789" s="270">
        <v>-454.77999999999884</v>
      </c>
      <c r="T789" s="268">
        <v>189210.51</v>
      </c>
      <c r="U789" s="268">
        <v>194738.82</v>
      </c>
      <c r="V789" s="269">
        <v>-5528.3099999999977</v>
      </c>
      <c r="W789" s="269" cm="1">
        <f t="array" ref="W789">IF(Z789=756,V789*INDEX('09.30.22 ERC'!$I$676:$I$679,MATCH($A$1,'09.30.22 ERC'!$D$676:$D$679,0),),V789)</f>
        <v>-5528.3099999999977</v>
      </c>
      <c r="X789" s="271">
        <f t="shared" si="25"/>
        <v>142310</v>
      </c>
      <c r="Y789" s="106" t="s">
        <v>606</v>
      </c>
      <c r="Z789" s="106">
        <v>150</v>
      </c>
      <c r="AA789" s="273" t="b">
        <f t="shared" si="26"/>
        <v>1</v>
      </c>
    </row>
    <row r="790" spans="1:27">
      <c r="A790" s="267" t="s">
        <v>3271</v>
      </c>
      <c r="B790" s="267" t="s">
        <v>3284</v>
      </c>
      <c r="C790" s="267" t="s">
        <v>3402</v>
      </c>
      <c r="D790" s="267" t="s">
        <v>4991</v>
      </c>
      <c r="E790" s="267" t="s">
        <v>3275</v>
      </c>
      <c r="F790" s="267" t="s">
        <v>3276</v>
      </c>
      <c r="G790" s="267" t="s">
        <v>3275</v>
      </c>
      <c r="H790" s="267" t="s">
        <v>3277</v>
      </c>
      <c r="I790" s="267" t="s">
        <v>5000</v>
      </c>
      <c r="J790" s="267" t="s">
        <v>5001</v>
      </c>
      <c r="K790" s="268">
        <v>7879.5</v>
      </c>
      <c r="L790" s="268">
        <v>8284.23</v>
      </c>
      <c r="M790" s="269">
        <v>-404.72999999999956</v>
      </c>
      <c r="N790" s="268">
        <v>1430.56</v>
      </c>
      <c r="O790" s="268">
        <v>1430.33</v>
      </c>
      <c r="P790" s="269">
        <v>0.23000000000001819</v>
      </c>
      <c r="Q790" s="270">
        <v>6594.93</v>
      </c>
      <c r="R790" s="270">
        <v>6665.17</v>
      </c>
      <c r="S790" s="270">
        <v>-70.239999999999782</v>
      </c>
      <c r="T790" s="268">
        <v>14474.43</v>
      </c>
      <c r="U790" s="268">
        <v>14949.4</v>
      </c>
      <c r="V790" s="269">
        <v>-474.96999999999935</v>
      </c>
      <c r="W790" s="269" cm="1">
        <f t="array" ref="W790">IF(Z790=756,V790*INDEX('09.30.22 ERC'!$I$676:$I$679,MATCH($A$1,'09.30.22 ERC'!$D$676:$D$679,0),),V790)</f>
        <v>-474.96999999999935</v>
      </c>
      <c r="X790" s="271">
        <f t="shared" si="25"/>
        <v>142310</v>
      </c>
      <c r="Y790" s="106" t="s">
        <v>606</v>
      </c>
      <c r="Z790" s="106">
        <v>151</v>
      </c>
      <c r="AA790" s="273" t="b">
        <f t="shared" si="26"/>
        <v>1</v>
      </c>
    </row>
    <row r="791" spans="1:27">
      <c r="A791" s="267" t="s">
        <v>3271</v>
      </c>
      <c r="B791" s="267" t="s">
        <v>3287</v>
      </c>
      <c r="C791" s="267" t="s">
        <v>3430</v>
      </c>
      <c r="D791" s="267" t="s">
        <v>4991</v>
      </c>
      <c r="E791" s="267" t="s">
        <v>3275</v>
      </c>
      <c r="F791" s="267" t="s">
        <v>3276</v>
      </c>
      <c r="G791" s="267" t="s">
        <v>3275</v>
      </c>
      <c r="H791" s="267" t="s">
        <v>3277</v>
      </c>
      <c r="I791" s="267" t="s">
        <v>5002</v>
      </c>
      <c r="J791" s="267" t="s">
        <v>5003</v>
      </c>
      <c r="K791" s="268">
        <v>9437.69</v>
      </c>
      <c r="L791" s="268">
        <v>9957.98</v>
      </c>
      <c r="M791" s="269">
        <v>-520.28999999999905</v>
      </c>
      <c r="N791" s="268">
        <v>1832.23</v>
      </c>
      <c r="O791" s="268">
        <v>1834.21</v>
      </c>
      <c r="P791" s="269">
        <v>-1.9800000000000182</v>
      </c>
      <c r="Q791" s="270">
        <v>7890.0399999999991</v>
      </c>
      <c r="R791" s="270">
        <v>7978.84</v>
      </c>
      <c r="S791" s="270">
        <v>-88.800000000001091</v>
      </c>
      <c r="T791" s="268">
        <v>17327.73</v>
      </c>
      <c r="U791" s="268">
        <v>17936.82</v>
      </c>
      <c r="V791" s="269">
        <v>-609.09000000000015</v>
      </c>
      <c r="W791" s="269" cm="1">
        <f t="array" ref="W791">IF(Z791=756,V791*INDEX('09.30.22 ERC'!$I$676:$I$679,MATCH($A$1,'09.30.22 ERC'!$D$676:$D$679,0),),V791)</f>
        <v>-609.09000000000015</v>
      </c>
      <c r="X791" s="271">
        <f t="shared" si="25"/>
        <v>142310</v>
      </c>
      <c r="Y791" s="106" t="s">
        <v>606</v>
      </c>
      <c r="Z791" s="106">
        <v>151</v>
      </c>
      <c r="AA791" s="273" t="b">
        <f t="shared" si="26"/>
        <v>1</v>
      </c>
    </row>
    <row r="792" spans="1:27">
      <c r="A792" s="267" t="s">
        <v>3271</v>
      </c>
      <c r="B792" s="267" t="s">
        <v>3290</v>
      </c>
      <c r="C792" s="267" t="s">
        <v>3291</v>
      </c>
      <c r="D792" s="267" t="s">
        <v>4991</v>
      </c>
      <c r="E792" s="267" t="s">
        <v>3275</v>
      </c>
      <c r="F792" s="267" t="s">
        <v>3276</v>
      </c>
      <c r="G792" s="267" t="s">
        <v>3275</v>
      </c>
      <c r="H792" s="267" t="s">
        <v>3277</v>
      </c>
      <c r="I792" s="267" t="s">
        <v>5004</v>
      </c>
      <c r="J792" s="267" t="s">
        <v>5005</v>
      </c>
      <c r="K792" s="268">
        <v>0</v>
      </c>
      <c r="L792" s="268">
        <v>22.61</v>
      </c>
      <c r="M792" s="269">
        <v>-22.61</v>
      </c>
      <c r="N792" s="268">
        <v>0</v>
      </c>
      <c r="O792" s="268">
        <v>1.74</v>
      </c>
      <c r="P792" s="269">
        <v>-1.74</v>
      </c>
      <c r="Q792" s="270">
        <v>0</v>
      </c>
      <c r="R792" s="270">
        <v>15.660000000000004</v>
      </c>
      <c r="S792" s="270">
        <v>-15.660000000000004</v>
      </c>
      <c r="T792" s="268">
        <v>0</v>
      </c>
      <c r="U792" s="268">
        <v>38.270000000000003</v>
      </c>
      <c r="V792" s="269">
        <v>-38.270000000000003</v>
      </c>
      <c r="W792" s="269" cm="1">
        <f t="array" ref="W792">IF(Z792=756,V792*INDEX('09.30.22 ERC'!$I$676:$I$679,MATCH($A$1,'09.30.22 ERC'!$D$676:$D$679,0),),V792)</f>
        <v>-38.270000000000003</v>
      </c>
      <c r="X792" s="271">
        <f t="shared" si="25"/>
        <v>142310</v>
      </c>
      <c r="Y792" s="106" t="s">
        <v>606</v>
      </c>
      <c r="Z792" s="106">
        <v>151</v>
      </c>
      <c r="AA792" s="273" t="b">
        <f t="shared" si="26"/>
        <v>1</v>
      </c>
    </row>
    <row r="793" spans="1:27">
      <c r="A793" s="267" t="s">
        <v>3271</v>
      </c>
      <c r="B793" s="267" t="s">
        <v>3294</v>
      </c>
      <c r="C793" s="267" t="s">
        <v>3402</v>
      </c>
      <c r="D793" s="267" t="s">
        <v>4991</v>
      </c>
      <c r="E793" s="267" t="s">
        <v>3275</v>
      </c>
      <c r="F793" s="267" t="s">
        <v>3276</v>
      </c>
      <c r="G793" s="267" t="s">
        <v>3275</v>
      </c>
      <c r="H793" s="267" t="s">
        <v>3277</v>
      </c>
      <c r="I793" s="267" t="s">
        <v>5006</v>
      </c>
      <c r="J793" s="267" t="s">
        <v>5007</v>
      </c>
      <c r="K793" s="268">
        <v>107324.95</v>
      </c>
      <c r="L793" s="268">
        <v>110274.61</v>
      </c>
      <c r="M793" s="269">
        <v>-2949.6600000000035</v>
      </c>
      <c r="N793" s="268">
        <v>9687.0499999999993</v>
      </c>
      <c r="O793" s="268">
        <v>9703.89</v>
      </c>
      <c r="P793" s="269">
        <v>-16.840000000000146</v>
      </c>
      <c r="Q793" s="270">
        <v>46227.789999999994</v>
      </c>
      <c r="R793" s="270">
        <v>46500.539999999994</v>
      </c>
      <c r="S793" s="270">
        <v>-272.75</v>
      </c>
      <c r="T793" s="268">
        <v>153552.74</v>
      </c>
      <c r="U793" s="268">
        <v>156775.15</v>
      </c>
      <c r="V793" s="269">
        <v>-3222.4100000000035</v>
      </c>
      <c r="W793" s="269" cm="1">
        <f t="array" ref="W793">IF(Z793=756,V793*INDEX('09.30.22 ERC'!$I$676:$I$679,MATCH($A$1,'09.30.22 ERC'!$D$676:$D$679,0),),V793)</f>
        <v>-3222.4100000000035</v>
      </c>
      <c r="X793" s="271">
        <f t="shared" si="25"/>
        <v>142310</v>
      </c>
      <c r="Y793" s="106" t="s">
        <v>606</v>
      </c>
      <c r="Z793" s="106">
        <v>152</v>
      </c>
      <c r="AA793" s="273" t="b">
        <f t="shared" si="26"/>
        <v>1</v>
      </c>
    </row>
    <row r="794" spans="1:27">
      <c r="A794" s="267" t="s">
        <v>3271</v>
      </c>
      <c r="B794" s="267" t="s">
        <v>3300</v>
      </c>
      <c r="C794" s="267" t="s">
        <v>3405</v>
      </c>
      <c r="D794" s="267" t="s">
        <v>4991</v>
      </c>
      <c r="E794" s="267" t="s">
        <v>3275</v>
      </c>
      <c r="F794" s="267" t="s">
        <v>3276</v>
      </c>
      <c r="G794" s="267" t="s">
        <v>3275</v>
      </c>
      <c r="H794" s="267" t="s">
        <v>3277</v>
      </c>
      <c r="I794" s="267" t="s">
        <v>5008</v>
      </c>
      <c r="J794" s="267" t="s">
        <v>5009</v>
      </c>
      <c r="K794" s="268">
        <v>151581.03</v>
      </c>
      <c r="L794" s="268">
        <v>151581.03</v>
      </c>
      <c r="M794" s="269">
        <v>0</v>
      </c>
      <c r="N794" s="268">
        <v>0</v>
      </c>
      <c r="O794" s="268">
        <v>0</v>
      </c>
      <c r="P794" s="269">
        <v>0</v>
      </c>
      <c r="Q794" s="270">
        <v>0</v>
      </c>
      <c r="R794" s="270">
        <v>0</v>
      </c>
      <c r="S794" s="270">
        <v>0</v>
      </c>
      <c r="T794" s="268">
        <v>151581.03</v>
      </c>
      <c r="U794" s="268">
        <v>151581.03</v>
      </c>
      <c r="V794" s="269">
        <v>0</v>
      </c>
      <c r="W794" s="269" cm="1">
        <f t="array" ref="W794">IF(Z794=756,V794*INDEX('09.30.22 ERC'!$I$676:$I$679,MATCH($A$1,'09.30.22 ERC'!$D$676:$D$679,0),),V794)</f>
        <v>0</v>
      </c>
      <c r="X794" s="271">
        <f t="shared" si="25"/>
        <v>142310</v>
      </c>
      <c r="Y794" s="106" t="s">
        <v>606</v>
      </c>
      <c r="Z794" s="106">
        <v>150</v>
      </c>
      <c r="AA794" s="273" t="b">
        <f t="shared" si="26"/>
        <v>1</v>
      </c>
    </row>
    <row r="795" spans="1:27">
      <c r="A795" s="267" t="s">
        <v>3271</v>
      </c>
      <c r="B795" s="267" t="s">
        <v>3300</v>
      </c>
      <c r="C795" s="267" t="s">
        <v>3301</v>
      </c>
      <c r="D795" s="267" t="s">
        <v>4991</v>
      </c>
      <c r="E795" s="267" t="s">
        <v>3275</v>
      </c>
      <c r="F795" s="267" t="s">
        <v>3276</v>
      </c>
      <c r="G795" s="267" t="s">
        <v>3275</v>
      </c>
      <c r="H795" s="267" t="s">
        <v>3277</v>
      </c>
      <c r="I795" s="267" t="s">
        <v>5010</v>
      </c>
      <c r="J795" s="267" t="s">
        <v>5011</v>
      </c>
      <c r="K795" s="268">
        <v>8891.2999999999993</v>
      </c>
      <c r="L795" s="268">
        <v>8891.2999999999993</v>
      </c>
      <c r="M795" s="269">
        <v>0</v>
      </c>
      <c r="N795" s="268">
        <v>0</v>
      </c>
      <c r="O795" s="268">
        <v>0</v>
      </c>
      <c r="P795" s="269">
        <v>0</v>
      </c>
      <c r="Q795" s="270">
        <v>0</v>
      </c>
      <c r="R795" s="270">
        <v>0</v>
      </c>
      <c r="S795" s="270">
        <v>0</v>
      </c>
      <c r="T795" s="268">
        <v>8891.2999999999993</v>
      </c>
      <c r="U795" s="268">
        <v>8891.2999999999993</v>
      </c>
      <c r="V795" s="269">
        <v>0</v>
      </c>
      <c r="W795" s="269" cm="1">
        <f t="array" ref="W795">IF(Z795=756,V795*INDEX('09.30.22 ERC'!$I$676:$I$679,MATCH($A$1,'09.30.22 ERC'!$D$676:$D$679,0),),V795)</f>
        <v>0</v>
      </c>
      <c r="X795" s="271">
        <f t="shared" si="25"/>
        <v>142310</v>
      </c>
      <c r="Y795" s="106" t="s">
        <v>606</v>
      </c>
      <c r="Z795" s="106">
        <v>150</v>
      </c>
      <c r="AA795" s="273" t="b">
        <f t="shared" si="26"/>
        <v>1</v>
      </c>
    </row>
    <row r="796" spans="1:27">
      <c r="A796" s="267" t="s">
        <v>3271</v>
      </c>
      <c r="B796" s="267" t="s">
        <v>3304</v>
      </c>
      <c r="C796" s="267" t="s">
        <v>3405</v>
      </c>
      <c r="D796" s="267" t="s">
        <v>4991</v>
      </c>
      <c r="E796" s="267" t="s">
        <v>3275</v>
      </c>
      <c r="F796" s="267" t="s">
        <v>3276</v>
      </c>
      <c r="G796" s="267" t="s">
        <v>3275</v>
      </c>
      <c r="H796" s="267" t="s">
        <v>3277</v>
      </c>
      <c r="I796" s="267" t="s">
        <v>5012</v>
      </c>
      <c r="J796" s="267" t="s">
        <v>5013</v>
      </c>
      <c r="K796" s="268">
        <v>10069.549999999999</v>
      </c>
      <c r="L796" s="268">
        <v>10069.549999999999</v>
      </c>
      <c r="M796" s="269">
        <v>0</v>
      </c>
      <c r="N796" s="268">
        <v>0</v>
      </c>
      <c r="O796" s="268">
        <v>0</v>
      </c>
      <c r="P796" s="269">
        <v>0</v>
      </c>
      <c r="Q796" s="270">
        <v>0</v>
      </c>
      <c r="R796" s="270">
        <v>0</v>
      </c>
      <c r="S796" s="270">
        <v>0</v>
      </c>
      <c r="T796" s="268">
        <v>10069.549999999999</v>
      </c>
      <c r="U796" s="268">
        <v>10069.549999999999</v>
      </c>
      <c r="V796" s="269">
        <v>0</v>
      </c>
      <c r="W796" s="269" cm="1">
        <f t="array" ref="W796">IF(Z796=756,V796*INDEX('09.30.22 ERC'!$I$676:$I$679,MATCH($A$1,'09.30.22 ERC'!$D$676:$D$679,0),),V796)</f>
        <v>0</v>
      </c>
      <c r="X796" s="271">
        <f t="shared" si="25"/>
        <v>142310</v>
      </c>
      <c r="Y796" s="106" t="s">
        <v>606</v>
      </c>
      <c r="Z796" s="106">
        <v>151</v>
      </c>
      <c r="AA796" s="273" t="b">
        <f t="shared" si="26"/>
        <v>1</v>
      </c>
    </row>
    <row r="797" spans="1:27">
      <c r="A797" s="267" t="s">
        <v>3271</v>
      </c>
      <c r="B797" s="267" t="s">
        <v>3272</v>
      </c>
      <c r="C797" s="267" t="s">
        <v>3273</v>
      </c>
      <c r="D797" s="267" t="s">
        <v>5014</v>
      </c>
      <c r="E797" s="267" t="s">
        <v>3275</v>
      </c>
      <c r="F797" s="267" t="s">
        <v>3276</v>
      </c>
      <c r="G797" s="267" t="s">
        <v>3275</v>
      </c>
      <c r="H797" s="267" t="s">
        <v>3277</v>
      </c>
      <c r="I797" s="267" t="s">
        <v>5015</v>
      </c>
      <c r="J797" s="267" t="s">
        <v>5016</v>
      </c>
      <c r="K797" s="268">
        <v>3390.4</v>
      </c>
      <c r="L797" s="268">
        <v>6244</v>
      </c>
      <c r="M797" s="269">
        <v>-2853.6</v>
      </c>
      <c r="N797" s="268">
        <v>0</v>
      </c>
      <c r="O797" s="268">
        <v>21.59</v>
      </c>
      <c r="P797" s="269">
        <v>-21.59</v>
      </c>
      <c r="Q797" s="270">
        <v>0</v>
      </c>
      <c r="R797" s="270">
        <v>193.5600000000004</v>
      </c>
      <c r="S797" s="270">
        <v>-193.5600000000004</v>
      </c>
      <c r="T797" s="268">
        <v>3390.4</v>
      </c>
      <c r="U797" s="268">
        <v>6437.56</v>
      </c>
      <c r="V797" s="269">
        <v>-3047.1600000000003</v>
      </c>
      <c r="W797" s="269" cm="1">
        <f t="array" ref="W797">IF(Z797=756,V797*INDEX('09.30.22 ERC'!$I$676:$I$679,MATCH($A$1,'09.30.22 ERC'!$D$676:$D$679,0),),V797)</f>
        <v>-3047.1600000000003</v>
      </c>
      <c r="X797" s="271">
        <f t="shared" si="25"/>
        <v>142311</v>
      </c>
      <c r="Y797" s="106" t="s">
        <v>606</v>
      </c>
      <c r="Z797" s="106">
        <v>150</v>
      </c>
      <c r="AA797" s="273" t="b">
        <f t="shared" si="26"/>
        <v>1</v>
      </c>
    </row>
    <row r="798" spans="1:27">
      <c r="A798" s="267" t="s">
        <v>3271</v>
      </c>
      <c r="B798" s="267" t="s">
        <v>3280</v>
      </c>
      <c r="C798" s="267" t="s">
        <v>3281</v>
      </c>
      <c r="D798" s="267" t="s">
        <v>5014</v>
      </c>
      <c r="E798" s="267" t="s">
        <v>3275</v>
      </c>
      <c r="F798" s="267" t="s">
        <v>3276</v>
      </c>
      <c r="G798" s="267" t="s">
        <v>3275</v>
      </c>
      <c r="H798" s="267" t="s">
        <v>3277</v>
      </c>
      <c r="I798" s="267" t="s">
        <v>5017</v>
      </c>
      <c r="J798" s="267" t="s">
        <v>5018</v>
      </c>
      <c r="K798" s="268">
        <v>29897.22</v>
      </c>
      <c r="L798" s="268">
        <v>53873.17</v>
      </c>
      <c r="M798" s="269">
        <v>-23975.949999999997</v>
      </c>
      <c r="N798" s="268">
        <v>0</v>
      </c>
      <c r="O798" s="268">
        <v>177.64</v>
      </c>
      <c r="P798" s="269">
        <v>-177.64</v>
      </c>
      <c r="Q798" s="270">
        <v>0</v>
      </c>
      <c r="R798" s="270">
        <v>1598.760000000002</v>
      </c>
      <c r="S798" s="270">
        <v>-1598.760000000002</v>
      </c>
      <c r="T798" s="268">
        <v>29897.22</v>
      </c>
      <c r="U798" s="268">
        <v>55471.93</v>
      </c>
      <c r="V798" s="269">
        <v>-25574.71</v>
      </c>
      <c r="W798" s="269" cm="1">
        <f t="array" ref="W798">IF(Z798=756,V798*INDEX('09.30.22 ERC'!$I$676:$I$679,MATCH($A$1,'09.30.22 ERC'!$D$676:$D$679,0),),V798)</f>
        <v>-25574.71</v>
      </c>
      <c r="X798" s="271">
        <f t="shared" si="25"/>
        <v>142311</v>
      </c>
      <c r="Y798" s="106" t="s">
        <v>606</v>
      </c>
      <c r="Z798" s="106">
        <v>150</v>
      </c>
      <c r="AA798" s="273" t="b">
        <f t="shared" si="26"/>
        <v>1</v>
      </c>
    </row>
    <row r="799" spans="1:27">
      <c r="A799" s="267" t="s">
        <v>3271</v>
      </c>
      <c r="B799" s="267" t="s">
        <v>3983</v>
      </c>
      <c r="C799" s="267" t="s">
        <v>3291</v>
      </c>
      <c r="D799" s="267" t="s">
        <v>5014</v>
      </c>
      <c r="E799" s="267" t="s">
        <v>3275</v>
      </c>
      <c r="F799" s="267" t="s">
        <v>3276</v>
      </c>
      <c r="G799" s="267" t="s">
        <v>3275</v>
      </c>
      <c r="H799" s="267" t="s">
        <v>3277</v>
      </c>
      <c r="I799" s="267" t="s">
        <v>5019</v>
      </c>
      <c r="J799" s="267" t="s">
        <v>5020</v>
      </c>
      <c r="K799" s="268">
        <v>0</v>
      </c>
      <c r="L799" s="268">
        <v>1.94</v>
      </c>
      <c r="M799" s="269">
        <v>-1.94</v>
      </c>
      <c r="N799" s="268">
        <v>0</v>
      </c>
      <c r="O799" s="268">
        <v>0.15</v>
      </c>
      <c r="P799" s="269">
        <v>-0.15</v>
      </c>
      <c r="Q799" s="270">
        <v>0</v>
      </c>
      <c r="R799" s="270">
        <v>1.35</v>
      </c>
      <c r="S799" s="270">
        <v>-1.35</v>
      </c>
      <c r="T799" s="268">
        <v>0</v>
      </c>
      <c r="U799" s="268">
        <v>3.29</v>
      </c>
      <c r="V799" s="269">
        <v>-3.29</v>
      </c>
      <c r="W799" s="269" cm="1">
        <f t="array" ref="W799">IF(Z799=756,V799*INDEX('09.30.22 ERC'!$I$676:$I$679,MATCH($A$1,'09.30.22 ERC'!$D$676:$D$679,0),),V799)</f>
        <v>-3.29</v>
      </c>
      <c r="X799" s="271">
        <f t="shared" si="25"/>
        <v>142311</v>
      </c>
      <c r="Y799" s="106" t="s">
        <v>606</v>
      </c>
      <c r="Z799" s="106">
        <v>150</v>
      </c>
      <c r="AA799" s="273" t="b">
        <f t="shared" si="26"/>
        <v>1</v>
      </c>
    </row>
    <row r="800" spans="1:27">
      <c r="A800" s="267" t="s">
        <v>3271</v>
      </c>
      <c r="B800" s="267" t="s">
        <v>3284</v>
      </c>
      <c r="C800" s="267" t="s">
        <v>3273</v>
      </c>
      <c r="D800" s="267" t="s">
        <v>5014</v>
      </c>
      <c r="E800" s="267" t="s">
        <v>3275</v>
      </c>
      <c r="F800" s="267" t="s">
        <v>3276</v>
      </c>
      <c r="G800" s="267" t="s">
        <v>3275</v>
      </c>
      <c r="H800" s="267" t="s">
        <v>3277</v>
      </c>
      <c r="I800" s="267" t="s">
        <v>5021</v>
      </c>
      <c r="J800" s="267" t="s">
        <v>5022</v>
      </c>
      <c r="K800" s="268">
        <v>598.36</v>
      </c>
      <c r="L800" s="268">
        <v>1269.0999999999999</v>
      </c>
      <c r="M800" s="269">
        <v>-670.7399999999999</v>
      </c>
      <c r="N800" s="268">
        <v>0</v>
      </c>
      <c r="O800" s="268">
        <v>4.37</v>
      </c>
      <c r="P800" s="269">
        <v>-4.37</v>
      </c>
      <c r="Q800" s="270">
        <v>0</v>
      </c>
      <c r="R800" s="270">
        <v>39.330000000000155</v>
      </c>
      <c r="S800" s="270">
        <v>-39.330000000000155</v>
      </c>
      <c r="T800" s="268">
        <v>598.36</v>
      </c>
      <c r="U800" s="268">
        <v>1308.43</v>
      </c>
      <c r="V800" s="269">
        <v>-710.07</v>
      </c>
      <c r="W800" s="269" cm="1">
        <f t="array" ref="W800">IF(Z800=756,V800*INDEX('09.30.22 ERC'!$I$676:$I$679,MATCH($A$1,'09.30.22 ERC'!$D$676:$D$679,0),),V800)</f>
        <v>-710.07</v>
      </c>
      <c r="X800" s="271">
        <f t="shared" si="25"/>
        <v>142311</v>
      </c>
      <c r="Y800" s="106" t="s">
        <v>606</v>
      </c>
      <c r="Z800" s="106">
        <v>151</v>
      </c>
      <c r="AA800" s="273" t="b">
        <f t="shared" si="26"/>
        <v>1</v>
      </c>
    </row>
    <row r="801" spans="1:27">
      <c r="A801" s="267" t="s">
        <v>3271</v>
      </c>
      <c r="B801" s="267" t="s">
        <v>3287</v>
      </c>
      <c r="C801" s="267" t="s">
        <v>3281</v>
      </c>
      <c r="D801" s="267" t="s">
        <v>5014</v>
      </c>
      <c r="E801" s="267" t="s">
        <v>3275</v>
      </c>
      <c r="F801" s="267" t="s">
        <v>3276</v>
      </c>
      <c r="G801" s="267" t="s">
        <v>3275</v>
      </c>
      <c r="H801" s="267" t="s">
        <v>3277</v>
      </c>
      <c r="I801" s="267" t="s">
        <v>5023</v>
      </c>
      <c r="J801" s="267" t="s">
        <v>5024</v>
      </c>
      <c r="K801" s="268">
        <v>8025.71</v>
      </c>
      <c r="L801" s="268">
        <v>11815.32</v>
      </c>
      <c r="M801" s="269">
        <v>-3789.6099999999997</v>
      </c>
      <c r="N801" s="268">
        <v>0</v>
      </c>
      <c r="O801" s="268">
        <v>40.71</v>
      </c>
      <c r="P801" s="269">
        <v>-40.71</v>
      </c>
      <c r="Q801" s="270">
        <v>0</v>
      </c>
      <c r="R801" s="270">
        <v>365.45000000000073</v>
      </c>
      <c r="S801" s="270">
        <v>-365.45000000000073</v>
      </c>
      <c r="T801" s="268">
        <v>8025.71</v>
      </c>
      <c r="U801" s="268">
        <v>12180.77</v>
      </c>
      <c r="V801" s="269">
        <v>-4155.0600000000004</v>
      </c>
      <c r="W801" s="269" cm="1">
        <f t="array" ref="W801">IF(Z801=756,V801*INDEX('09.30.22 ERC'!$I$676:$I$679,MATCH($A$1,'09.30.22 ERC'!$D$676:$D$679,0),),V801)</f>
        <v>-4155.0600000000004</v>
      </c>
      <c r="X801" s="271">
        <f t="shared" si="25"/>
        <v>142311</v>
      </c>
      <c r="Y801" s="106" t="s">
        <v>606</v>
      </c>
      <c r="Z801" s="106">
        <v>151</v>
      </c>
      <c r="AA801" s="273" t="b">
        <f t="shared" si="26"/>
        <v>1</v>
      </c>
    </row>
    <row r="802" spans="1:27">
      <c r="A802" s="267" t="s">
        <v>3271</v>
      </c>
      <c r="B802" s="267" t="s">
        <v>3300</v>
      </c>
      <c r="C802" s="267" t="s">
        <v>3301</v>
      </c>
      <c r="D802" s="267" t="s">
        <v>5014</v>
      </c>
      <c r="E802" s="267" t="s">
        <v>3275</v>
      </c>
      <c r="F802" s="267" t="s">
        <v>3276</v>
      </c>
      <c r="G802" s="267" t="s">
        <v>3275</v>
      </c>
      <c r="H802" s="267" t="s">
        <v>3277</v>
      </c>
      <c r="I802" s="267" t="s">
        <v>5025</v>
      </c>
      <c r="J802" s="267" t="s">
        <v>5026</v>
      </c>
      <c r="K802" s="268">
        <v>37744.75</v>
      </c>
      <c r="L802" s="268">
        <v>37744.75</v>
      </c>
      <c r="M802" s="269">
        <v>0</v>
      </c>
      <c r="N802" s="268">
        <v>0</v>
      </c>
      <c r="O802" s="268">
        <v>0</v>
      </c>
      <c r="P802" s="269">
        <v>0</v>
      </c>
      <c r="Q802" s="270">
        <v>0</v>
      </c>
      <c r="R802" s="270">
        <v>0</v>
      </c>
      <c r="S802" s="270">
        <v>0</v>
      </c>
      <c r="T802" s="268">
        <v>37744.75</v>
      </c>
      <c r="U802" s="268">
        <v>37744.75</v>
      </c>
      <c r="V802" s="269">
        <v>0</v>
      </c>
      <c r="W802" s="269" cm="1">
        <f t="array" ref="W802">IF(Z802=756,V802*INDEX('09.30.22 ERC'!$I$676:$I$679,MATCH($A$1,'09.30.22 ERC'!$D$676:$D$679,0),),V802)</f>
        <v>0</v>
      </c>
      <c r="X802" s="271">
        <f t="shared" si="25"/>
        <v>142311</v>
      </c>
      <c r="Y802" s="106" t="s">
        <v>606</v>
      </c>
      <c r="Z802" s="106">
        <v>150</v>
      </c>
      <c r="AA802" s="273" t="b">
        <f t="shared" si="26"/>
        <v>1</v>
      </c>
    </row>
    <row r="803" spans="1:27">
      <c r="A803" s="267" t="s">
        <v>3271</v>
      </c>
      <c r="B803" s="267" t="s">
        <v>3304</v>
      </c>
      <c r="C803" s="267" t="s">
        <v>3301</v>
      </c>
      <c r="D803" s="267" t="s">
        <v>5014</v>
      </c>
      <c r="E803" s="267" t="s">
        <v>3275</v>
      </c>
      <c r="F803" s="267" t="s">
        <v>3276</v>
      </c>
      <c r="G803" s="267" t="s">
        <v>3275</v>
      </c>
      <c r="H803" s="267" t="s">
        <v>3277</v>
      </c>
      <c r="I803" s="267" t="s">
        <v>5027</v>
      </c>
      <c r="J803" s="267" t="s">
        <v>5028</v>
      </c>
      <c r="K803" s="268">
        <v>3640.05</v>
      </c>
      <c r="L803" s="268">
        <v>3640.05</v>
      </c>
      <c r="M803" s="269">
        <v>0</v>
      </c>
      <c r="N803" s="268">
        <v>0</v>
      </c>
      <c r="O803" s="268">
        <v>0</v>
      </c>
      <c r="P803" s="269">
        <v>0</v>
      </c>
      <c r="Q803" s="270">
        <v>0</v>
      </c>
      <c r="R803" s="270">
        <v>0</v>
      </c>
      <c r="S803" s="270">
        <v>0</v>
      </c>
      <c r="T803" s="268">
        <v>3640.05</v>
      </c>
      <c r="U803" s="268">
        <v>3640.05</v>
      </c>
      <c r="V803" s="269">
        <v>0</v>
      </c>
      <c r="W803" s="269" cm="1">
        <f t="array" ref="W803">IF(Z803=756,V803*INDEX('09.30.22 ERC'!$I$676:$I$679,MATCH($A$1,'09.30.22 ERC'!$D$676:$D$679,0),),V803)</f>
        <v>0</v>
      </c>
      <c r="X803" s="271">
        <f t="shared" si="25"/>
        <v>142311</v>
      </c>
      <c r="Y803" s="106" t="s">
        <v>606</v>
      </c>
      <c r="Z803" s="106">
        <v>151</v>
      </c>
      <c r="AA803" s="273" t="b">
        <f t="shared" si="26"/>
        <v>1</v>
      </c>
    </row>
    <row r="804" spans="1:27">
      <c r="A804" s="267" t="s">
        <v>3271</v>
      </c>
      <c r="B804" s="267" t="s">
        <v>3388</v>
      </c>
      <c r="C804" s="267" t="s">
        <v>3389</v>
      </c>
      <c r="D804" s="267" t="s">
        <v>5029</v>
      </c>
      <c r="E804" s="267" t="s">
        <v>3275</v>
      </c>
      <c r="F804" s="267" t="s">
        <v>3276</v>
      </c>
      <c r="G804" s="267" t="s">
        <v>3275</v>
      </c>
      <c r="H804" s="267" t="s">
        <v>3277</v>
      </c>
      <c r="I804" s="267" t="s">
        <v>5030</v>
      </c>
      <c r="J804" s="267" t="s">
        <v>5031</v>
      </c>
      <c r="K804" s="268">
        <v>15672676.82</v>
      </c>
      <c r="L804" s="268">
        <v>15300237.300000001</v>
      </c>
      <c r="M804" s="269">
        <v>372439.51999999955</v>
      </c>
      <c r="N804" s="268">
        <v>1217999.81</v>
      </c>
      <c r="O804" s="268">
        <v>1213972.56</v>
      </c>
      <c r="P804" s="269">
        <v>4027.25</v>
      </c>
      <c r="Q804" s="270">
        <v>5868500.3000000007</v>
      </c>
      <c r="R804" s="270">
        <v>5832255.0500000007</v>
      </c>
      <c r="S804" s="270">
        <v>36245.25</v>
      </c>
      <c r="T804" s="268">
        <v>21541177.120000001</v>
      </c>
      <c r="U804" s="268">
        <v>21132492.350000001</v>
      </c>
      <c r="V804" s="269">
        <v>408684.76999999955</v>
      </c>
      <c r="W804" s="269" cm="1">
        <f t="array" ref="W804">IF(Z804=756,V804*INDEX('09.30.22 ERC'!$I$676:$I$679,MATCH($A$1,'09.30.22 ERC'!$D$676:$D$679,0),),V804)</f>
        <v>408684.76999999955</v>
      </c>
      <c r="X804" s="271">
        <f t="shared" si="25"/>
        <v>142401</v>
      </c>
      <c r="Y804" s="106" t="s">
        <v>606</v>
      </c>
      <c r="Z804" s="106">
        <v>756</v>
      </c>
      <c r="AA804" s="273" t="b">
        <f t="shared" si="26"/>
        <v>1</v>
      </c>
    </row>
    <row r="805" spans="1:27">
      <c r="A805" s="267" t="s">
        <v>3271</v>
      </c>
      <c r="B805" s="267" t="s">
        <v>3388</v>
      </c>
      <c r="C805" s="267" t="s">
        <v>3392</v>
      </c>
      <c r="D805" s="267" t="s">
        <v>5029</v>
      </c>
      <c r="E805" s="267" t="s">
        <v>3275</v>
      </c>
      <c r="F805" s="267" t="s">
        <v>3276</v>
      </c>
      <c r="G805" s="267" t="s">
        <v>3275</v>
      </c>
      <c r="H805" s="267" t="s">
        <v>3277</v>
      </c>
      <c r="I805" s="267" t="s">
        <v>5032</v>
      </c>
      <c r="J805" s="267" t="s">
        <v>5033</v>
      </c>
      <c r="K805" s="268">
        <v>134830.92000000001</v>
      </c>
      <c r="L805" s="268">
        <v>507270.44</v>
      </c>
      <c r="M805" s="269">
        <v>-372439.52</v>
      </c>
      <c r="N805" s="268">
        <v>0</v>
      </c>
      <c r="O805" s="268">
        <v>4027.25</v>
      </c>
      <c r="P805" s="269">
        <v>-4027.25</v>
      </c>
      <c r="Q805" s="270">
        <v>0</v>
      </c>
      <c r="R805" s="270">
        <v>36245.249999999942</v>
      </c>
      <c r="S805" s="270">
        <v>-36245.249999999942</v>
      </c>
      <c r="T805" s="268">
        <v>134830.92000000001</v>
      </c>
      <c r="U805" s="268">
        <v>543515.68999999994</v>
      </c>
      <c r="V805" s="269">
        <v>-408684.7699999999</v>
      </c>
      <c r="W805" s="269" cm="1">
        <f t="array" ref="W805">IF(Z805=756,V805*INDEX('09.30.22 ERC'!$I$676:$I$679,MATCH($A$1,'09.30.22 ERC'!$D$676:$D$679,0),),V805)</f>
        <v>-408684.7699999999</v>
      </c>
      <c r="X805" s="271">
        <f t="shared" si="25"/>
        <v>142401</v>
      </c>
      <c r="Y805" s="106" t="s">
        <v>606</v>
      </c>
      <c r="Z805" s="106">
        <v>756</v>
      </c>
      <c r="AA805" s="273" t="b">
        <f t="shared" si="26"/>
        <v>1</v>
      </c>
    </row>
    <row r="806" spans="1:27">
      <c r="A806" s="267" t="s">
        <v>3271</v>
      </c>
      <c r="B806" s="267" t="s">
        <v>3272</v>
      </c>
      <c r="C806" s="267" t="s">
        <v>3402</v>
      </c>
      <c r="D806" s="267" t="s">
        <v>5029</v>
      </c>
      <c r="E806" s="267" t="s">
        <v>3275</v>
      </c>
      <c r="F806" s="267" t="s">
        <v>3276</v>
      </c>
      <c r="G806" s="267" t="s">
        <v>3275</v>
      </c>
      <c r="H806" s="267" t="s">
        <v>3277</v>
      </c>
      <c r="I806" s="267" t="s">
        <v>5034</v>
      </c>
      <c r="J806" s="267" t="s">
        <v>5035</v>
      </c>
      <c r="K806" s="268">
        <v>3385599.77</v>
      </c>
      <c r="L806" s="268">
        <v>3529166.35</v>
      </c>
      <c r="M806" s="269">
        <v>-143566.58000000007</v>
      </c>
      <c r="N806" s="268">
        <v>473908.8</v>
      </c>
      <c r="O806" s="268">
        <v>475616.53</v>
      </c>
      <c r="P806" s="269">
        <v>-1707.7300000000396</v>
      </c>
      <c r="Q806" s="270">
        <v>2272259.8299999996</v>
      </c>
      <c r="R806" s="270">
        <v>2288326.4199999995</v>
      </c>
      <c r="S806" s="270">
        <v>-16066.589999999851</v>
      </c>
      <c r="T806" s="268">
        <v>5657859.5999999996</v>
      </c>
      <c r="U806" s="268">
        <v>5817492.7699999996</v>
      </c>
      <c r="V806" s="269">
        <v>-159633.16999999993</v>
      </c>
      <c r="W806" s="269" cm="1">
        <f t="array" ref="W806">IF(Z806=756,V806*INDEX('09.30.22 ERC'!$I$676:$I$679,MATCH($A$1,'09.30.22 ERC'!$D$676:$D$679,0),),V806)</f>
        <v>-159633.16999999993</v>
      </c>
      <c r="X806" s="271">
        <f t="shared" si="25"/>
        <v>142401</v>
      </c>
      <c r="Y806" s="106" t="s">
        <v>606</v>
      </c>
      <c r="Z806" s="106">
        <v>150</v>
      </c>
      <c r="AA806" s="273" t="b">
        <f t="shared" si="26"/>
        <v>1</v>
      </c>
    </row>
    <row r="807" spans="1:27">
      <c r="A807" s="267" t="s">
        <v>3271</v>
      </c>
      <c r="B807" s="267" t="s">
        <v>3280</v>
      </c>
      <c r="C807" s="267" t="s">
        <v>3430</v>
      </c>
      <c r="D807" s="267" t="s">
        <v>5029</v>
      </c>
      <c r="E807" s="267" t="s">
        <v>3275</v>
      </c>
      <c r="F807" s="267" t="s">
        <v>3276</v>
      </c>
      <c r="G807" s="267" t="s">
        <v>3275</v>
      </c>
      <c r="H807" s="267" t="s">
        <v>3277</v>
      </c>
      <c r="I807" s="267" t="s">
        <v>5036</v>
      </c>
      <c r="J807" s="267" t="s">
        <v>5037</v>
      </c>
      <c r="K807" s="268">
        <v>3342132.81</v>
      </c>
      <c r="L807" s="268">
        <v>3483866.34</v>
      </c>
      <c r="M807" s="269">
        <v>-141733.5299999998</v>
      </c>
      <c r="N807" s="268">
        <v>468690.8</v>
      </c>
      <c r="O807" s="268">
        <v>470429.13</v>
      </c>
      <c r="P807" s="269">
        <v>-1738.3300000000163</v>
      </c>
      <c r="Q807" s="270">
        <v>2246385.4899999998</v>
      </c>
      <c r="R807" s="270">
        <v>2262544.0499999998</v>
      </c>
      <c r="S807" s="270">
        <v>-16158.560000000056</v>
      </c>
      <c r="T807" s="268">
        <v>5588518.2999999998</v>
      </c>
      <c r="U807" s="268">
        <v>5746410.3899999997</v>
      </c>
      <c r="V807" s="269">
        <v>-157892.08999999985</v>
      </c>
      <c r="W807" s="269" cm="1">
        <f t="array" ref="W807">IF(Z807=756,V807*INDEX('09.30.22 ERC'!$I$676:$I$679,MATCH($A$1,'09.30.22 ERC'!$D$676:$D$679,0),),V807)</f>
        <v>-157892.08999999985</v>
      </c>
      <c r="X807" s="271">
        <f t="shared" si="25"/>
        <v>142401</v>
      </c>
      <c r="Y807" s="106" t="s">
        <v>606</v>
      </c>
      <c r="Z807" s="106">
        <v>150</v>
      </c>
      <c r="AA807" s="273" t="b">
        <f t="shared" si="26"/>
        <v>1</v>
      </c>
    </row>
    <row r="808" spans="1:27">
      <c r="A808" s="267" t="s">
        <v>3271</v>
      </c>
      <c r="B808" s="267" t="s">
        <v>3284</v>
      </c>
      <c r="C808" s="267" t="s">
        <v>3402</v>
      </c>
      <c r="D808" s="267" t="s">
        <v>5029</v>
      </c>
      <c r="E808" s="267" t="s">
        <v>3275</v>
      </c>
      <c r="F808" s="267" t="s">
        <v>3276</v>
      </c>
      <c r="G808" s="267" t="s">
        <v>3275</v>
      </c>
      <c r="H808" s="267" t="s">
        <v>3277</v>
      </c>
      <c r="I808" s="267" t="s">
        <v>5038</v>
      </c>
      <c r="J808" s="267" t="s">
        <v>5039</v>
      </c>
      <c r="K808" s="268">
        <v>238796.03</v>
      </c>
      <c r="L808" s="268">
        <v>250102.69</v>
      </c>
      <c r="M808" s="269">
        <v>-11306.660000000003</v>
      </c>
      <c r="N808" s="268">
        <v>40361.230000000003</v>
      </c>
      <c r="O808" s="268">
        <v>40417.760000000002</v>
      </c>
      <c r="P808" s="269">
        <v>-56.529999999998836</v>
      </c>
      <c r="Q808" s="270">
        <v>186693.86000000002</v>
      </c>
      <c r="R808" s="270">
        <v>188952.77999999997</v>
      </c>
      <c r="S808" s="270">
        <v>-2258.9199999999546</v>
      </c>
      <c r="T808" s="268">
        <v>425489.89</v>
      </c>
      <c r="U808" s="268">
        <v>439055.47</v>
      </c>
      <c r="V808" s="269">
        <v>-13565.579999999958</v>
      </c>
      <c r="W808" s="269" cm="1">
        <f t="array" ref="W808">IF(Z808=756,V808*INDEX('09.30.22 ERC'!$I$676:$I$679,MATCH($A$1,'09.30.22 ERC'!$D$676:$D$679,0),),V808)</f>
        <v>-13565.579999999958</v>
      </c>
      <c r="X808" s="271">
        <f t="shared" si="25"/>
        <v>142401</v>
      </c>
      <c r="Y808" s="106" t="s">
        <v>606</v>
      </c>
      <c r="Z808" s="106">
        <v>151</v>
      </c>
      <c r="AA808" s="273" t="b">
        <f t="shared" si="26"/>
        <v>1</v>
      </c>
    </row>
    <row r="809" spans="1:27">
      <c r="A809" s="267" t="s">
        <v>3271</v>
      </c>
      <c r="B809" s="267" t="s">
        <v>3287</v>
      </c>
      <c r="C809" s="267" t="s">
        <v>3430</v>
      </c>
      <c r="D809" s="267" t="s">
        <v>5029</v>
      </c>
      <c r="E809" s="267" t="s">
        <v>3275</v>
      </c>
      <c r="F809" s="267" t="s">
        <v>3276</v>
      </c>
      <c r="G809" s="267" t="s">
        <v>3275</v>
      </c>
      <c r="H809" s="267" t="s">
        <v>3277</v>
      </c>
      <c r="I809" s="267" t="s">
        <v>5040</v>
      </c>
      <c r="J809" s="267" t="s">
        <v>5041</v>
      </c>
      <c r="K809" s="268">
        <v>283696.5</v>
      </c>
      <c r="L809" s="268">
        <v>298231.09000000003</v>
      </c>
      <c r="M809" s="269">
        <v>-14534.590000000026</v>
      </c>
      <c r="N809" s="268">
        <v>51693.32</v>
      </c>
      <c r="O809" s="268">
        <v>51830.21</v>
      </c>
      <c r="P809" s="269">
        <v>-136.88999999999942</v>
      </c>
      <c r="Q809" s="270">
        <v>223206.81</v>
      </c>
      <c r="R809" s="270">
        <v>226068.21000000002</v>
      </c>
      <c r="S809" s="270">
        <v>-2861.4000000000233</v>
      </c>
      <c r="T809" s="268">
        <v>506903.31</v>
      </c>
      <c r="U809" s="268">
        <v>524299.30000000005</v>
      </c>
      <c r="V809" s="269">
        <v>-17395.990000000049</v>
      </c>
      <c r="W809" s="269" cm="1">
        <f t="array" ref="W809">IF(Z809=756,V809*INDEX('09.30.22 ERC'!$I$676:$I$679,MATCH($A$1,'09.30.22 ERC'!$D$676:$D$679,0),),V809)</f>
        <v>-17395.990000000049</v>
      </c>
      <c r="X809" s="271">
        <f t="shared" si="25"/>
        <v>142401</v>
      </c>
      <c r="Y809" s="106" t="s">
        <v>606</v>
      </c>
      <c r="Z809" s="106">
        <v>151</v>
      </c>
      <c r="AA809" s="273" t="b">
        <f t="shared" si="26"/>
        <v>1</v>
      </c>
    </row>
    <row r="810" spans="1:27">
      <c r="A810" s="267" t="s">
        <v>3271</v>
      </c>
      <c r="B810" s="267" t="s">
        <v>3294</v>
      </c>
      <c r="C810" s="267" t="s">
        <v>3402</v>
      </c>
      <c r="D810" s="267" t="s">
        <v>5029</v>
      </c>
      <c r="E810" s="267" t="s">
        <v>3275</v>
      </c>
      <c r="F810" s="267" t="s">
        <v>3276</v>
      </c>
      <c r="G810" s="267" t="s">
        <v>3275</v>
      </c>
      <c r="H810" s="267" t="s">
        <v>3277</v>
      </c>
      <c r="I810" s="267" t="s">
        <v>5042</v>
      </c>
      <c r="J810" s="267" t="s">
        <v>5043</v>
      </c>
      <c r="K810" s="268">
        <v>3367146.81</v>
      </c>
      <c r="L810" s="268">
        <v>3449548.25</v>
      </c>
      <c r="M810" s="269">
        <v>-82401.439999999944</v>
      </c>
      <c r="N810" s="268">
        <v>273303.69</v>
      </c>
      <c r="O810" s="268">
        <v>274209.52</v>
      </c>
      <c r="P810" s="269">
        <v>-905.8300000000163</v>
      </c>
      <c r="Q810" s="270">
        <v>1308557.56</v>
      </c>
      <c r="R810" s="270">
        <v>1318190.2000000002</v>
      </c>
      <c r="S810" s="270">
        <v>-9632.6400000001304</v>
      </c>
      <c r="T810" s="268">
        <v>4675704.37</v>
      </c>
      <c r="U810" s="268">
        <v>4767738.45</v>
      </c>
      <c r="V810" s="269">
        <v>-92034.080000000075</v>
      </c>
      <c r="W810" s="269" cm="1">
        <f t="array" ref="W810">IF(Z810=756,V810*INDEX('09.30.22 ERC'!$I$676:$I$679,MATCH($A$1,'09.30.22 ERC'!$D$676:$D$679,0),),V810)</f>
        <v>-92034.080000000075</v>
      </c>
      <c r="X810" s="271">
        <f t="shared" si="25"/>
        <v>142401</v>
      </c>
      <c r="Y810" s="106" t="s">
        <v>606</v>
      </c>
      <c r="Z810" s="106">
        <v>152</v>
      </c>
      <c r="AA810" s="273" t="b">
        <f t="shared" si="26"/>
        <v>1</v>
      </c>
    </row>
    <row r="811" spans="1:27">
      <c r="A811" s="267" t="s">
        <v>3271</v>
      </c>
      <c r="B811" s="267" t="s">
        <v>3300</v>
      </c>
      <c r="C811" s="267" t="s">
        <v>3405</v>
      </c>
      <c r="D811" s="267" t="s">
        <v>5029</v>
      </c>
      <c r="E811" s="267" t="s">
        <v>3275</v>
      </c>
      <c r="F811" s="267" t="s">
        <v>3276</v>
      </c>
      <c r="G811" s="267" t="s">
        <v>3275</v>
      </c>
      <c r="H811" s="267" t="s">
        <v>3277</v>
      </c>
      <c r="I811" s="267" t="s">
        <v>5044</v>
      </c>
      <c r="J811" s="267" t="s">
        <v>5045</v>
      </c>
      <c r="K811" s="268">
        <v>4972445.54</v>
      </c>
      <c r="L811" s="268">
        <v>4972445.54</v>
      </c>
      <c r="M811" s="269">
        <v>0</v>
      </c>
      <c r="N811" s="268">
        <v>0</v>
      </c>
      <c r="O811" s="268">
        <v>0</v>
      </c>
      <c r="P811" s="269">
        <v>0</v>
      </c>
      <c r="Q811" s="270">
        <v>0</v>
      </c>
      <c r="R811" s="270">
        <v>0</v>
      </c>
      <c r="S811" s="270">
        <v>0</v>
      </c>
      <c r="T811" s="268">
        <v>4972445.54</v>
      </c>
      <c r="U811" s="268">
        <v>4972445.54</v>
      </c>
      <c r="V811" s="269">
        <v>0</v>
      </c>
      <c r="W811" s="269" cm="1">
        <f t="array" ref="W811">IF(Z811=756,V811*INDEX('09.30.22 ERC'!$I$676:$I$679,MATCH($A$1,'09.30.22 ERC'!$D$676:$D$679,0),),V811)</f>
        <v>0</v>
      </c>
      <c r="X811" s="271">
        <f t="shared" si="25"/>
        <v>142401</v>
      </c>
      <c r="Y811" s="106" t="s">
        <v>606</v>
      </c>
      <c r="Z811" s="106">
        <v>150</v>
      </c>
      <c r="AA811" s="273" t="b">
        <f t="shared" si="26"/>
        <v>1</v>
      </c>
    </row>
    <row r="812" spans="1:27">
      <c r="A812" s="267" t="s">
        <v>3271</v>
      </c>
      <c r="B812" s="267" t="s">
        <v>3304</v>
      </c>
      <c r="C812" s="267" t="s">
        <v>3405</v>
      </c>
      <c r="D812" s="267" t="s">
        <v>5029</v>
      </c>
      <c r="E812" s="267" t="s">
        <v>3275</v>
      </c>
      <c r="F812" s="267" t="s">
        <v>3276</v>
      </c>
      <c r="G812" s="267" t="s">
        <v>3275</v>
      </c>
      <c r="H812" s="267" t="s">
        <v>3277</v>
      </c>
      <c r="I812" s="267" t="s">
        <v>5046</v>
      </c>
      <c r="J812" s="267" t="s">
        <v>5047</v>
      </c>
      <c r="K812" s="268">
        <v>329422.15999999997</v>
      </c>
      <c r="L812" s="268">
        <v>329422.15999999997</v>
      </c>
      <c r="M812" s="269">
        <v>0</v>
      </c>
      <c r="N812" s="268">
        <v>0</v>
      </c>
      <c r="O812" s="268">
        <v>0</v>
      </c>
      <c r="P812" s="269">
        <v>0</v>
      </c>
      <c r="Q812" s="270">
        <v>0</v>
      </c>
      <c r="R812" s="270">
        <v>0</v>
      </c>
      <c r="S812" s="270">
        <v>0</v>
      </c>
      <c r="T812" s="268">
        <v>329422.15999999997</v>
      </c>
      <c r="U812" s="268">
        <v>329422.15999999997</v>
      </c>
      <c r="V812" s="269">
        <v>0</v>
      </c>
      <c r="W812" s="269" cm="1">
        <f t="array" ref="W812">IF(Z812=756,V812*INDEX('09.30.22 ERC'!$I$676:$I$679,MATCH($A$1,'09.30.22 ERC'!$D$676:$D$679,0),),V812)</f>
        <v>0</v>
      </c>
      <c r="X812" s="271">
        <f t="shared" si="25"/>
        <v>142401</v>
      </c>
      <c r="Y812" s="106" t="s">
        <v>606</v>
      </c>
      <c r="Z812" s="106">
        <v>151</v>
      </c>
      <c r="AA812" s="273" t="b">
        <f t="shared" si="26"/>
        <v>1</v>
      </c>
    </row>
    <row r="813" spans="1:27">
      <c r="A813" s="267" t="s">
        <v>3271</v>
      </c>
      <c r="B813" s="267" t="s">
        <v>3272</v>
      </c>
      <c r="C813" s="267" t="s">
        <v>3402</v>
      </c>
      <c r="D813" s="267" t="s">
        <v>5048</v>
      </c>
      <c r="E813" s="267" t="s">
        <v>3275</v>
      </c>
      <c r="F813" s="267" t="s">
        <v>3276</v>
      </c>
      <c r="G813" s="267" t="s">
        <v>3275</v>
      </c>
      <c r="H813" s="267" t="s">
        <v>3277</v>
      </c>
      <c r="I813" s="267" t="s">
        <v>5049</v>
      </c>
      <c r="J813" s="267" t="s">
        <v>5050</v>
      </c>
      <c r="K813" s="268">
        <v>79.28</v>
      </c>
      <c r="L813" s="268">
        <v>94.17</v>
      </c>
      <c r="M813" s="269">
        <v>-14.89</v>
      </c>
      <c r="N813" s="268">
        <v>73.69</v>
      </c>
      <c r="O813" s="268">
        <v>74.89</v>
      </c>
      <c r="P813" s="269">
        <v>-1.2000000000000028</v>
      </c>
      <c r="Q813" s="270">
        <v>296.47000000000003</v>
      </c>
      <c r="R813" s="270">
        <v>307.10999999999996</v>
      </c>
      <c r="S813" s="270">
        <v>-10.63999999999993</v>
      </c>
      <c r="T813" s="268">
        <v>375.75</v>
      </c>
      <c r="U813" s="268">
        <v>401.28</v>
      </c>
      <c r="V813" s="269">
        <v>-25.529999999999973</v>
      </c>
      <c r="W813" s="269" cm="1">
        <f t="array" ref="W813">IF(Z813=756,V813*INDEX('09.30.22 ERC'!$I$676:$I$679,MATCH($A$1,'09.30.22 ERC'!$D$676:$D$679,0),),V813)</f>
        <v>-25.529999999999973</v>
      </c>
      <c r="X813" s="271">
        <f t="shared" si="25"/>
        <v>142501</v>
      </c>
      <c r="Y813" s="106" t="s">
        <v>606</v>
      </c>
      <c r="Z813" s="106">
        <v>150</v>
      </c>
      <c r="AA813" s="273" t="b">
        <f t="shared" si="26"/>
        <v>1</v>
      </c>
    </row>
    <row r="814" spans="1:27">
      <c r="A814" s="267" t="s">
        <v>3271</v>
      </c>
      <c r="B814" s="267" t="s">
        <v>3280</v>
      </c>
      <c r="C814" s="267" t="s">
        <v>3430</v>
      </c>
      <c r="D814" s="267" t="s">
        <v>5048</v>
      </c>
      <c r="E814" s="267" t="s">
        <v>3275</v>
      </c>
      <c r="F814" s="267" t="s">
        <v>3276</v>
      </c>
      <c r="G814" s="267" t="s">
        <v>3275</v>
      </c>
      <c r="H814" s="267" t="s">
        <v>3277</v>
      </c>
      <c r="I814" s="267" t="s">
        <v>5051</v>
      </c>
      <c r="J814" s="267" t="s">
        <v>5052</v>
      </c>
      <c r="K814" s="268">
        <v>78.28</v>
      </c>
      <c r="L814" s="268">
        <v>92.98</v>
      </c>
      <c r="M814" s="269">
        <v>-14.700000000000003</v>
      </c>
      <c r="N814" s="268">
        <v>72.88</v>
      </c>
      <c r="O814" s="268">
        <v>74.069999999999993</v>
      </c>
      <c r="P814" s="269">
        <v>-1.1899999999999977</v>
      </c>
      <c r="Q814" s="270">
        <v>293.10000000000002</v>
      </c>
      <c r="R814" s="270">
        <v>303.64999999999998</v>
      </c>
      <c r="S814" s="270">
        <v>-10.549999999999955</v>
      </c>
      <c r="T814" s="268">
        <v>371.38</v>
      </c>
      <c r="U814" s="268">
        <v>396.63</v>
      </c>
      <c r="V814" s="269">
        <v>-25.25</v>
      </c>
      <c r="W814" s="269" cm="1">
        <f t="array" ref="W814">IF(Z814=756,V814*INDEX('09.30.22 ERC'!$I$676:$I$679,MATCH($A$1,'09.30.22 ERC'!$D$676:$D$679,0),),V814)</f>
        <v>-25.25</v>
      </c>
      <c r="X814" s="271">
        <f t="shared" si="25"/>
        <v>142501</v>
      </c>
      <c r="Y814" s="106" t="s">
        <v>606</v>
      </c>
      <c r="Z814" s="106">
        <v>150</v>
      </c>
      <c r="AA814" s="273" t="b">
        <f t="shared" si="26"/>
        <v>1</v>
      </c>
    </row>
    <row r="815" spans="1:27">
      <c r="A815" s="267" t="s">
        <v>3271</v>
      </c>
      <c r="B815" s="267" t="s">
        <v>3284</v>
      </c>
      <c r="C815" s="267" t="s">
        <v>3402</v>
      </c>
      <c r="D815" s="267" t="s">
        <v>5048</v>
      </c>
      <c r="E815" s="267" t="s">
        <v>3275</v>
      </c>
      <c r="F815" s="267" t="s">
        <v>3276</v>
      </c>
      <c r="G815" s="267" t="s">
        <v>3275</v>
      </c>
      <c r="H815" s="267" t="s">
        <v>3277</v>
      </c>
      <c r="I815" s="267" t="s">
        <v>5053</v>
      </c>
      <c r="J815" s="267" t="s">
        <v>5054</v>
      </c>
      <c r="K815" s="268">
        <v>6.07</v>
      </c>
      <c r="L815" s="268">
        <v>7.24</v>
      </c>
      <c r="M815" s="269">
        <v>-1.17</v>
      </c>
      <c r="N815" s="268">
        <v>6.28</v>
      </c>
      <c r="O815" s="268">
        <v>6.37</v>
      </c>
      <c r="P815" s="269">
        <v>-8.9999999999999858E-2</v>
      </c>
      <c r="Q815" s="270">
        <v>24.419999999999998</v>
      </c>
      <c r="R815" s="270">
        <v>25.419999999999995</v>
      </c>
      <c r="S815" s="270">
        <v>-0.99999999999999645</v>
      </c>
      <c r="T815" s="268">
        <v>30.49</v>
      </c>
      <c r="U815" s="268">
        <v>32.659999999999997</v>
      </c>
      <c r="V815" s="269">
        <v>-2.1699999999999982</v>
      </c>
      <c r="W815" s="269" cm="1">
        <f t="array" ref="W815">IF(Z815=756,V815*INDEX('09.30.22 ERC'!$I$676:$I$679,MATCH($A$1,'09.30.22 ERC'!$D$676:$D$679,0),),V815)</f>
        <v>-2.1699999999999982</v>
      </c>
      <c r="X815" s="271">
        <f t="shared" si="25"/>
        <v>142501</v>
      </c>
      <c r="Y815" s="106" t="s">
        <v>606</v>
      </c>
      <c r="Z815" s="106">
        <v>151</v>
      </c>
      <c r="AA815" s="273" t="b">
        <f t="shared" si="26"/>
        <v>1</v>
      </c>
    </row>
    <row r="816" spans="1:27">
      <c r="A816" s="267" t="s">
        <v>3271</v>
      </c>
      <c r="B816" s="267" t="s">
        <v>3287</v>
      </c>
      <c r="C816" s="267" t="s">
        <v>3430</v>
      </c>
      <c r="D816" s="267" t="s">
        <v>5048</v>
      </c>
      <c r="E816" s="267" t="s">
        <v>3275</v>
      </c>
      <c r="F816" s="267" t="s">
        <v>3276</v>
      </c>
      <c r="G816" s="267" t="s">
        <v>3275</v>
      </c>
      <c r="H816" s="267" t="s">
        <v>3277</v>
      </c>
      <c r="I816" s="267" t="s">
        <v>5055</v>
      </c>
      <c r="J816" s="267" t="s">
        <v>5056</v>
      </c>
      <c r="K816" s="268">
        <v>7.86</v>
      </c>
      <c r="L816" s="268">
        <v>9.3699999999999992</v>
      </c>
      <c r="M816" s="269">
        <v>-1.5099999999999989</v>
      </c>
      <c r="N816" s="268">
        <v>8.0399999999999991</v>
      </c>
      <c r="O816" s="268">
        <v>8.16</v>
      </c>
      <c r="P816" s="269">
        <v>-0.12000000000000099</v>
      </c>
      <c r="Q816" s="270">
        <v>29.32</v>
      </c>
      <c r="R816" s="270">
        <v>30.590000000000003</v>
      </c>
      <c r="S816" s="270">
        <v>-1.2700000000000031</v>
      </c>
      <c r="T816" s="268">
        <v>37.18</v>
      </c>
      <c r="U816" s="268">
        <v>39.96</v>
      </c>
      <c r="V816" s="269">
        <v>-2.7800000000000011</v>
      </c>
      <c r="W816" s="269" cm="1">
        <f t="array" ref="W816">IF(Z816=756,V816*INDEX('09.30.22 ERC'!$I$676:$I$679,MATCH($A$1,'09.30.22 ERC'!$D$676:$D$679,0),),V816)</f>
        <v>-2.7800000000000011</v>
      </c>
      <c r="X816" s="271">
        <f t="shared" si="25"/>
        <v>142501</v>
      </c>
      <c r="Y816" s="106" t="s">
        <v>606</v>
      </c>
      <c r="Z816" s="106">
        <v>151</v>
      </c>
      <c r="AA816" s="273" t="b">
        <f t="shared" si="26"/>
        <v>1</v>
      </c>
    </row>
    <row r="817" spans="1:27">
      <c r="A817" s="267" t="s">
        <v>3271</v>
      </c>
      <c r="B817" s="267" t="s">
        <v>3294</v>
      </c>
      <c r="C817" s="267" t="s">
        <v>3402</v>
      </c>
      <c r="D817" s="267" t="s">
        <v>5048</v>
      </c>
      <c r="E817" s="267" t="s">
        <v>3275</v>
      </c>
      <c r="F817" s="267" t="s">
        <v>3276</v>
      </c>
      <c r="G817" s="267" t="s">
        <v>3275</v>
      </c>
      <c r="H817" s="267" t="s">
        <v>3277</v>
      </c>
      <c r="I817" s="267" t="s">
        <v>5057</v>
      </c>
      <c r="J817" s="267" t="s">
        <v>5058</v>
      </c>
      <c r="K817" s="268">
        <v>45.53</v>
      </c>
      <c r="L817" s="268">
        <v>54.08</v>
      </c>
      <c r="M817" s="269">
        <v>-8.5499999999999972</v>
      </c>
      <c r="N817" s="268">
        <v>42.5</v>
      </c>
      <c r="O817" s="268">
        <v>43.18</v>
      </c>
      <c r="P817" s="269">
        <v>-0.67999999999999972</v>
      </c>
      <c r="Q817" s="270">
        <v>170.77</v>
      </c>
      <c r="R817" s="270">
        <v>176.94</v>
      </c>
      <c r="S817" s="270">
        <v>-6.1699999999999875</v>
      </c>
      <c r="T817" s="268">
        <v>216.3</v>
      </c>
      <c r="U817" s="268">
        <v>231.02</v>
      </c>
      <c r="V817" s="269">
        <v>-14.719999999999999</v>
      </c>
      <c r="W817" s="269" cm="1">
        <f t="array" ref="W817">IF(Z817=756,V817*INDEX('09.30.22 ERC'!$I$676:$I$679,MATCH($A$1,'09.30.22 ERC'!$D$676:$D$679,0),),V817)</f>
        <v>-14.719999999999999</v>
      </c>
      <c r="X817" s="271">
        <f t="shared" si="25"/>
        <v>142501</v>
      </c>
      <c r="Y817" s="106" t="s">
        <v>606</v>
      </c>
      <c r="Z817" s="106">
        <v>152</v>
      </c>
      <c r="AA817" s="273" t="b">
        <f t="shared" si="26"/>
        <v>1</v>
      </c>
    </row>
    <row r="818" spans="1:27">
      <c r="A818" s="267" t="s">
        <v>3271</v>
      </c>
      <c r="B818" s="267" t="s">
        <v>3272</v>
      </c>
      <c r="C818" s="267" t="s">
        <v>3402</v>
      </c>
      <c r="D818" s="267" t="s">
        <v>5059</v>
      </c>
      <c r="E818" s="267" t="s">
        <v>3275</v>
      </c>
      <c r="F818" s="267" t="s">
        <v>3276</v>
      </c>
      <c r="G818" s="267" t="s">
        <v>3275</v>
      </c>
      <c r="H818" s="267" t="s">
        <v>3277</v>
      </c>
      <c r="I818" s="267" t="s">
        <v>5060</v>
      </c>
      <c r="J818" s="267" t="s">
        <v>5061</v>
      </c>
      <c r="K818" s="268">
        <v>456.69</v>
      </c>
      <c r="L818" s="268">
        <v>553.80999999999995</v>
      </c>
      <c r="M818" s="269">
        <v>-97.119999999999948</v>
      </c>
      <c r="N818" s="268">
        <v>1666.36</v>
      </c>
      <c r="O818" s="268">
        <v>1768.38</v>
      </c>
      <c r="P818" s="269">
        <v>-102.02000000000021</v>
      </c>
      <c r="Q818" s="270">
        <v>4123.8300000000008</v>
      </c>
      <c r="R818" s="270">
        <v>4678.91</v>
      </c>
      <c r="S818" s="270">
        <v>-555.07999999999902</v>
      </c>
      <c r="T818" s="268">
        <v>4580.5200000000004</v>
      </c>
      <c r="U818" s="268">
        <v>5232.72</v>
      </c>
      <c r="V818" s="269">
        <v>-652.19999999999982</v>
      </c>
      <c r="W818" s="269" cm="1">
        <f t="array" ref="W818">IF(Z818=756,V818*INDEX('09.30.22 ERC'!$I$676:$I$679,MATCH($A$1,'09.30.22 ERC'!$D$676:$D$679,0),),V818)</f>
        <v>-652.19999999999982</v>
      </c>
      <c r="X818" s="271">
        <f t="shared" si="25"/>
        <v>142502</v>
      </c>
      <c r="Y818" s="106" t="s">
        <v>606</v>
      </c>
      <c r="Z818" s="106">
        <v>150</v>
      </c>
      <c r="AA818" s="273" t="b">
        <f t="shared" si="26"/>
        <v>1</v>
      </c>
    </row>
    <row r="819" spans="1:27">
      <c r="A819" s="267" t="s">
        <v>3271</v>
      </c>
      <c r="B819" s="267" t="s">
        <v>3280</v>
      </c>
      <c r="C819" s="267" t="s">
        <v>3430</v>
      </c>
      <c r="D819" s="267" t="s">
        <v>5059</v>
      </c>
      <c r="E819" s="267" t="s">
        <v>3275</v>
      </c>
      <c r="F819" s="267" t="s">
        <v>3276</v>
      </c>
      <c r="G819" s="267" t="s">
        <v>3275</v>
      </c>
      <c r="H819" s="267" t="s">
        <v>3277</v>
      </c>
      <c r="I819" s="267" t="s">
        <v>5062</v>
      </c>
      <c r="J819" s="267" t="s">
        <v>5063</v>
      </c>
      <c r="K819" s="268">
        <v>451.01</v>
      </c>
      <c r="L819" s="268">
        <v>546.89</v>
      </c>
      <c r="M819" s="269">
        <v>-95.88</v>
      </c>
      <c r="N819" s="268">
        <v>1648</v>
      </c>
      <c r="O819" s="268">
        <v>1749.09</v>
      </c>
      <c r="P819" s="269">
        <v>-101.08999999999992</v>
      </c>
      <c r="Q819" s="270">
        <v>4077.55</v>
      </c>
      <c r="R819" s="270">
        <v>4626.7599999999993</v>
      </c>
      <c r="S819" s="270">
        <v>-549.20999999999913</v>
      </c>
      <c r="T819" s="268">
        <v>4528.5600000000004</v>
      </c>
      <c r="U819" s="268">
        <v>5173.6499999999996</v>
      </c>
      <c r="V819" s="269">
        <v>-645.08999999999924</v>
      </c>
      <c r="W819" s="269" cm="1">
        <f t="array" ref="W819">IF(Z819=756,V819*INDEX('09.30.22 ERC'!$I$676:$I$679,MATCH($A$1,'09.30.22 ERC'!$D$676:$D$679,0),),V819)</f>
        <v>-645.08999999999924</v>
      </c>
      <c r="X819" s="271">
        <f t="shared" si="25"/>
        <v>142502</v>
      </c>
      <c r="Y819" s="106" t="s">
        <v>606</v>
      </c>
      <c r="Z819" s="106">
        <v>150</v>
      </c>
      <c r="AA819" s="273" t="b">
        <f t="shared" si="26"/>
        <v>1</v>
      </c>
    </row>
    <row r="820" spans="1:27">
      <c r="A820" s="267" t="s">
        <v>3271</v>
      </c>
      <c r="B820" s="267" t="s">
        <v>3284</v>
      </c>
      <c r="C820" s="267" t="s">
        <v>3402</v>
      </c>
      <c r="D820" s="267" t="s">
        <v>5059</v>
      </c>
      <c r="E820" s="267" t="s">
        <v>3275</v>
      </c>
      <c r="F820" s="267" t="s">
        <v>3276</v>
      </c>
      <c r="G820" s="267" t="s">
        <v>3275</v>
      </c>
      <c r="H820" s="267" t="s">
        <v>3277</v>
      </c>
      <c r="I820" s="267" t="s">
        <v>5064</v>
      </c>
      <c r="J820" s="267" t="s">
        <v>5065</v>
      </c>
      <c r="K820" s="268">
        <v>34.33</v>
      </c>
      <c r="L820" s="268">
        <v>41.98</v>
      </c>
      <c r="M820" s="269">
        <v>-7.6499999999999986</v>
      </c>
      <c r="N820" s="268">
        <v>141.91999999999999</v>
      </c>
      <c r="O820" s="268">
        <v>150.28</v>
      </c>
      <c r="P820" s="269">
        <v>-8.3600000000000136</v>
      </c>
      <c r="Q820" s="270">
        <v>343.83000000000004</v>
      </c>
      <c r="R820" s="270">
        <v>391.59999999999997</v>
      </c>
      <c r="S820" s="270">
        <v>-47.769999999999925</v>
      </c>
      <c r="T820" s="268">
        <v>378.16</v>
      </c>
      <c r="U820" s="268">
        <v>433.58</v>
      </c>
      <c r="V820" s="269">
        <v>-55.419999999999959</v>
      </c>
      <c r="W820" s="269" cm="1">
        <f t="array" ref="W820">IF(Z820=756,V820*INDEX('09.30.22 ERC'!$I$676:$I$679,MATCH($A$1,'09.30.22 ERC'!$D$676:$D$679,0),),V820)</f>
        <v>-55.419999999999959</v>
      </c>
      <c r="X820" s="271">
        <f t="shared" si="25"/>
        <v>142502</v>
      </c>
      <c r="Y820" s="106" t="s">
        <v>606</v>
      </c>
      <c r="Z820" s="106">
        <v>151</v>
      </c>
      <c r="AA820" s="273" t="b">
        <f t="shared" si="26"/>
        <v>1</v>
      </c>
    </row>
    <row r="821" spans="1:27">
      <c r="A821" s="267" t="s">
        <v>3271</v>
      </c>
      <c r="B821" s="267" t="s">
        <v>3287</v>
      </c>
      <c r="C821" s="267" t="s">
        <v>3430</v>
      </c>
      <c r="D821" s="267" t="s">
        <v>5059</v>
      </c>
      <c r="E821" s="267" t="s">
        <v>3275</v>
      </c>
      <c r="F821" s="267" t="s">
        <v>3276</v>
      </c>
      <c r="G821" s="267" t="s">
        <v>3275</v>
      </c>
      <c r="H821" s="267" t="s">
        <v>3277</v>
      </c>
      <c r="I821" s="267" t="s">
        <v>5066</v>
      </c>
      <c r="J821" s="267" t="s">
        <v>5067</v>
      </c>
      <c r="K821" s="268">
        <v>43.62</v>
      </c>
      <c r="L821" s="268">
        <v>53.45</v>
      </c>
      <c r="M821" s="269">
        <v>-9.8300000000000054</v>
      </c>
      <c r="N821" s="268">
        <v>181.77</v>
      </c>
      <c r="O821" s="268">
        <v>192.71</v>
      </c>
      <c r="P821" s="269">
        <v>-10.939999999999998</v>
      </c>
      <c r="Q821" s="270">
        <v>421.98</v>
      </c>
      <c r="R821" s="270">
        <v>483.21999999999997</v>
      </c>
      <c r="S821" s="270">
        <v>-61.239999999999952</v>
      </c>
      <c r="T821" s="268">
        <v>465.6</v>
      </c>
      <c r="U821" s="268">
        <v>536.66999999999996</v>
      </c>
      <c r="V821" s="269">
        <v>-71.069999999999936</v>
      </c>
      <c r="W821" s="269" cm="1">
        <f t="array" ref="W821">IF(Z821=756,V821*INDEX('09.30.22 ERC'!$I$676:$I$679,MATCH($A$1,'09.30.22 ERC'!$D$676:$D$679,0),),V821)</f>
        <v>-71.069999999999936</v>
      </c>
      <c r="X821" s="271">
        <f t="shared" si="25"/>
        <v>142502</v>
      </c>
      <c r="Y821" s="106" t="s">
        <v>606</v>
      </c>
      <c r="Z821" s="106">
        <v>151</v>
      </c>
      <c r="AA821" s="273" t="b">
        <f t="shared" si="26"/>
        <v>1</v>
      </c>
    </row>
    <row r="822" spans="1:27">
      <c r="A822" s="267" t="s">
        <v>3271</v>
      </c>
      <c r="B822" s="267" t="s">
        <v>3294</v>
      </c>
      <c r="C822" s="267" t="s">
        <v>3402</v>
      </c>
      <c r="D822" s="267" t="s">
        <v>5059</v>
      </c>
      <c r="E822" s="267" t="s">
        <v>3275</v>
      </c>
      <c r="F822" s="267" t="s">
        <v>3276</v>
      </c>
      <c r="G822" s="267" t="s">
        <v>3275</v>
      </c>
      <c r="H822" s="267" t="s">
        <v>3277</v>
      </c>
      <c r="I822" s="267" t="s">
        <v>5068</v>
      </c>
      <c r="J822" s="267" t="s">
        <v>5069</v>
      </c>
      <c r="K822" s="268">
        <v>261.44</v>
      </c>
      <c r="L822" s="268">
        <v>317.18</v>
      </c>
      <c r="M822" s="269">
        <v>-55.740000000000009</v>
      </c>
      <c r="N822" s="268">
        <v>960.99</v>
      </c>
      <c r="O822" s="268">
        <v>1019.54</v>
      </c>
      <c r="P822" s="269">
        <v>-58.549999999999955</v>
      </c>
      <c r="Q822" s="270">
        <v>2376.58</v>
      </c>
      <c r="R822" s="270">
        <v>2696.86</v>
      </c>
      <c r="S822" s="270">
        <v>-320.2800000000002</v>
      </c>
      <c r="T822" s="268">
        <v>2638.02</v>
      </c>
      <c r="U822" s="268">
        <v>3014.04</v>
      </c>
      <c r="V822" s="269">
        <v>-376.02</v>
      </c>
      <c r="W822" s="269" cm="1">
        <f t="array" ref="W822">IF(Z822=756,V822*INDEX('09.30.22 ERC'!$I$676:$I$679,MATCH($A$1,'09.30.22 ERC'!$D$676:$D$679,0),),V822)</f>
        <v>-376.02</v>
      </c>
      <c r="X822" s="271">
        <f t="shared" si="25"/>
        <v>142502</v>
      </c>
      <c r="Y822" s="106" t="s">
        <v>606</v>
      </c>
      <c r="Z822" s="106">
        <v>152</v>
      </c>
      <c r="AA822" s="273" t="b">
        <f t="shared" si="26"/>
        <v>1</v>
      </c>
    </row>
    <row r="823" spans="1:27">
      <c r="A823" s="267" t="s">
        <v>3271</v>
      </c>
      <c r="B823" s="267" t="s">
        <v>3388</v>
      </c>
      <c r="C823" s="267" t="s">
        <v>3389</v>
      </c>
      <c r="D823" s="267" t="s">
        <v>5070</v>
      </c>
      <c r="E823" s="267" t="s">
        <v>3275</v>
      </c>
      <c r="F823" s="267" t="s">
        <v>3276</v>
      </c>
      <c r="G823" s="267" t="s">
        <v>3275</v>
      </c>
      <c r="H823" s="267" t="s">
        <v>3277</v>
      </c>
      <c r="I823" s="267" t="s">
        <v>5071</v>
      </c>
      <c r="J823" s="267" t="s">
        <v>5072</v>
      </c>
      <c r="K823" s="268">
        <v>10122</v>
      </c>
      <c r="L823" s="268">
        <v>9881</v>
      </c>
      <c r="M823" s="269">
        <v>241</v>
      </c>
      <c r="N823" s="268">
        <v>723</v>
      </c>
      <c r="O823" s="268">
        <v>723</v>
      </c>
      <c r="P823" s="269">
        <v>0</v>
      </c>
      <c r="Q823" s="270">
        <v>3615</v>
      </c>
      <c r="R823" s="270">
        <v>3615</v>
      </c>
      <c r="S823" s="270">
        <v>0</v>
      </c>
      <c r="T823" s="268">
        <v>13737</v>
      </c>
      <c r="U823" s="268">
        <v>13496</v>
      </c>
      <c r="V823" s="269">
        <v>241</v>
      </c>
      <c r="W823" s="269" cm="1">
        <f t="array" ref="W823">IF(Z823=756,V823*INDEX('09.30.22 ERC'!$I$676:$I$679,MATCH($A$1,'09.30.22 ERC'!$D$676:$D$679,0),),V823)</f>
        <v>241</v>
      </c>
      <c r="X823" s="271">
        <f t="shared" si="25"/>
        <v>142503</v>
      </c>
      <c r="Y823" s="106" t="s">
        <v>606</v>
      </c>
      <c r="Z823" s="106">
        <v>756</v>
      </c>
      <c r="AA823" s="273" t="b">
        <f t="shared" si="26"/>
        <v>1</v>
      </c>
    </row>
    <row r="824" spans="1:27">
      <c r="A824" s="267" t="s">
        <v>3271</v>
      </c>
      <c r="B824" s="267" t="s">
        <v>3388</v>
      </c>
      <c r="C824" s="267" t="s">
        <v>3392</v>
      </c>
      <c r="D824" s="267" t="s">
        <v>5070</v>
      </c>
      <c r="E824" s="267" t="s">
        <v>3275</v>
      </c>
      <c r="F824" s="267" t="s">
        <v>3276</v>
      </c>
      <c r="G824" s="267" t="s">
        <v>3275</v>
      </c>
      <c r="H824" s="267" t="s">
        <v>3277</v>
      </c>
      <c r="I824" s="267" t="s">
        <v>5073</v>
      </c>
      <c r="J824" s="267" t="s">
        <v>5074</v>
      </c>
      <c r="K824" s="268">
        <v>0</v>
      </c>
      <c r="L824" s="268">
        <v>241</v>
      </c>
      <c r="M824" s="269">
        <v>-241</v>
      </c>
      <c r="N824" s="268">
        <v>0</v>
      </c>
      <c r="O824" s="268">
        <v>0</v>
      </c>
      <c r="P824" s="269">
        <v>0</v>
      </c>
      <c r="Q824" s="270">
        <v>0</v>
      </c>
      <c r="R824" s="270">
        <v>0</v>
      </c>
      <c r="S824" s="270">
        <v>0</v>
      </c>
      <c r="T824" s="268">
        <v>0</v>
      </c>
      <c r="U824" s="268">
        <v>241</v>
      </c>
      <c r="V824" s="269">
        <v>-241</v>
      </c>
      <c r="W824" s="269" cm="1">
        <f t="array" ref="W824">IF(Z824=756,V824*INDEX('09.30.22 ERC'!$I$676:$I$679,MATCH($A$1,'09.30.22 ERC'!$D$676:$D$679,0),),V824)</f>
        <v>-241</v>
      </c>
      <c r="X824" s="271">
        <f t="shared" si="25"/>
        <v>142503</v>
      </c>
      <c r="Y824" s="106" t="s">
        <v>606</v>
      </c>
      <c r="Z824" s="106">
        <v>756</v>
      </c>
      <c r="AA824" s="273" t="b">
        <f t="shared" si="26"/>
        <v>1</v>
      </c>
    </row>
    <row r="825" spans="1:27">
      <c r="A825" s="267" t="s">
        <v>3271</v>
      </c>
      <c r="B825" s="267" t="s">
        <v>3272</v>
      </c>
      <c r="C825" s="267" t="s">
        <v>3402</v>
      </c>
      <c r="D825" s="267" t="s">
        <v>5070</v>
      </c>
      <c r="E825" s="267" t="s">
        <v>3275</v>
      </c>
      <c r="F825" s="267" t="s">
        <v>3276</v>
      </c>
      <c r="G825" s="267" t="s">
        <v>3275</v>
      </c>
      <c r="H825" s="267" t="s">
        <v>3277</v>
      </c>
      <c r="I825" s="267" t="s">
        <v>5075</v>
      </c>
      <c r="J825" s="267" t="s">
        <v>5076</v>
      </c>
      <c r="K825" s="268">
        <v>264995.53000000003</v>
      </c>
      <c r="L825" s="268">
        <v>276409.25</v>
      </c>
      <c r="M825" s="269">
        <v>-11413.719999999972</v>
      </c>
      <c r="N825" s="268">
        <v>33959.07</v>
      </c>
      <c r="O825" s="268">
        <v>33951.449999999997</v>
      </c>
      <c r="P825" s="269">
        <v>7.6200000000026193</v>
      </c>
      <c r="Q825" s="270">
        <v>170047.78999999998</v>
      </c>
      <c r="R825" s="270">
        <v>169839.44</v>
      </c>
      <c r="S825" s="270">
        <v>208.34999999997672</v>
      </c>
      <c r="T825" s="268">
        <v>435043.32</v>
      </c>
      <c r="U825" s="268">
        <v>446248.69</v>
      </c>
      <c r="V825" s="269">
        <v>-11205.369999999995</v>
      </c>
      <c r="W825" s="269" cm="1">
        <f t="array" ref="W825">IF(Z825=756,V825*INDEX('09.30.22 ERC'!$I$676:$I$679,MATCH($A$1,'09.30.22 ERC'!$D$676:$D$679,0),),V825)</f>
        <v>-11205.369999999995</v>
      </c>
      <c r="X825" s="271">
        <f t="shared" si="25"/>
        <v>142503</v>
      </c>
      <c r="Y825" s="106" t="s">
        <v>606</v>
      </c>
      <c r="Z825" s="106">
        <v>150</v>
      </c>
      <c r="AA825" s="273" t="b">
        <f t="shared" si="26"/>
        <v>1</v>
      </c>
    </row>
    <row r="826" spans="1:27">
      <c r="A826" s="267" t="s">
        <v>3271</v>
      </c>
      <c r="B826" s="267" t="s">
        <v>3280</v>
      </c>
      <c r="C826" s="267" t="s">
        <v>3430</v>
      </c>
      <c r="D826" s="267" t="s">
        <v>5070</v>
      </c>
      <c r="E826" s="267" t="s">
        <v>3275</v>
      </c>
      <c r="F826" s="267" t="s">
        <v>3276</v>
      </c>
      <c r="G826" s="267" t="s">
        <v>3275</v>
      </c>
      <c r="H826" s="267" t="s">
        <v>3277</v>
      </c>
      <c r="I826" s="267" t="s">
        <v>5077</v>
      </c>
      <c r="J826" s="267" t="s">
        <v>5078</v>
      </c>
      <c r="K826" s="268">
        <v>261605.96</v>
      </c>
      <c r="L826" s="268">
        <v>272873.96000000002</v>
      </c>
      <c r="M826" s="269">
        <v>-11268.000000000029</v>
      </c>
      <c r="N826" s="268">
        <v>33585.199999999997</v>
      </c>
      <c r="O826" s="268">
        <v>33581.160000000003</v>
      </c>
      <c r="P826" s="269">
        <v>4.0399999999935972</v>
      </c>
      <c r="Q826" s="270">
        <v>168109.21</v>
      </c>
      <c r="R826" s="270">
        <v>167924.37</v>
      </c>
      <c r="S826" s="270">
        <v>184.83999999999651</v>
      </c>
      <c r="T826" s="268">
        <v>429715.17</v>
      </c>
      <c r="U826" s="268">
        <v>440798.33</v>
      </c>
      <c r="V826" s="269">
        <v>-11083.160000000033</v>
      </c>
      <c r="W826" s="269" cm="1">
        <f t="array" ref="W826">IF(Z826=756,V826*INDEX('09.30.22 ERC'!$I$676:$I$679,MATCH($A$1,'09.30.22 ERC'!$D$676:$D$679,0),),V826)</f>
        <v>-11083.160000000033</v>
      </c>
      <c r="X826" s="271">
        <f t="shared" si="25"/>
        <v>142503</v>
      </c>
      <c r="Y826" s="106" t="s">
        <v>606</v>
      </c>
      <c r="Z826" s="106">
        <v>150</v>
      </c>
      <c r="AA826" s="273" t="b">
        <f t="shared" si="26"/>
        <v>1</v>
      </c>
    </row>
    <row r="827" spans="1:27">
      <c r="A827" s="267" t="s">
        <v>3271</v>
      </c>
      <c r="B827" s="267" t="s">
        <v>3284</v>
      </c>
      <c r="C827" s="267" t="s">
        <v>3402</v>
      </c>
      <c r="D827" s="267" t="s">
        <v>5070</v>
      </c>
      <c r="E827" s="267" t="s">
        <v>3275</v>
      </c>
      <c r="F827" s="267" t="s">
        <v>3276</v>
      </c>
      <c r="G827" s="267" t="s">
        <v>3275</v>
      </c>
      <c r="H827" s="267" t="s">
        <v>3277</v>
      </c>
      <c r="I827" s="267" t="s">
        <v>5079</v>
      </c>
      <c r="J827" s="267" t="s">
        <v>5080</v>
      </c>
      <c r="K827" s="268">
        <v>18727.53</v>
      </c>
      <c r="L827" s="268">
        <v>19626.419999999998</v>
      </c>
      <c r="M827" s="269">
        <v>-898.88999999999942</v>
      </c>
      <c r="N827" s="268">
        <v>2892.13</v>
      </c>
      <c r="O827" s="268">
        <v>2885.19</v>
      </c>
      <c r="P827" s="269">
        <v>6.9400000000000546</v>
      </c>
      <c r="Q827" s="270">
        <v>13957.310000000001</v>
      </c>
      <c r="R827" s="270">
        <v>14010.650000000001</v>
      </c>
      <c r="S827" s="270">
        <v>-53.340000000000146</v>
      </c>
      <c r="T827" s="268">
        <v>32684.84</v>
      </c>
      <c r="U827" s="268">
        <v>33637.07</v>
      </c>
      <c r="V827" s="269">
        <v>-952.22999999999956</v>
      </c>
      <c r="W827" s="269" cm="1">
        <f t="array" ref="W827">IF(Z827=756,V827*INDEX('09.30.22 ERC'!$I$676:$I$679,MATCH($A$1,'09.30.22 ERC'!$D$676:$D$679,0),),V827)</f>
        <v>-952.22999999999956</v>
      </c>
      <c r="X827" s="271">
        <f t="shared" si="25"/>
        <v>142503</v>
      </c>
      <c r="Y827" s="106" t="s">
        <v>606</v>
      </c>
      <c r="Z827" s="106">
        <v>151</v>
      </c>
      <c r="AA827" s="273" t="b">
        <f t="shared" si="26"/>
        <v>1</v>
      </c>
    </row>
    <row r="828" spans="1:27">
      <c r="A828" s="267" t="s">
        <v>3271</v>
      </c>
      <c r="B828" s="267" t="s">
        <v>3287</v>
      </c>
      <c r="C828" s="267" t="s">
        <v>3430</v>
      </c>
      <c r="D828" s="267" t="s">
        <v>5070</v>
      </c>
      <c r="E828" s="267" t="s">
        <v>3275</v>
      </c>
      <c r="F828" s="267" t="s">
        <v>3276</v>
      </c>
      <c r="G828" s="267" t="s">
        <v>3275</v>
      </c>
      <c r="H828" s="267" t="s">
        <v>3277</v>
      </c>
      <c r="I828" s="267" t="s">
        <v>5081</v>
      </c>
      <c r="J828" s="267" t="s">
        <v>5082</v>
      </c>
      <c r="K828" s="268">
        <v>22404.94</v>
      </c>
      <c r="L828" s="268">
        <v>23560.46</v>
      </c>
      <c r="M828" s="269">
        <v>-1155.5200000000004</v>
      </c>
      <c r="N828" s="268">
        <v>3704.19</v>
      </c>
      <c r="O828" s="268">
        <v>3699.87</v>
      </c>
      <c r="P828" s="269">
        <v>4.3200000000001637</v>
      </c>
      <c r="Q828" s="270">
        <v>16666.59</v>
      </c>
      <c r="R828" s="270">
        <v>16732.18</v>
      </c>
      <c r="S828" s="270">
        <v>-65.590000000000146</v>
      </c>
      <c r="T828" s="268">
        <v>39071.53</v>
      </c>
      <c r="U828" s="268">
        <v>40292.639999999999</v>
      </c>
      <c r="V828" s="269">
        <v>-1221.1100000000006</v>
      </c>
      <c r="W828" s="269" cm="1">
        <f t="array" ref="W828">IF(Z828=756,V828*INDEX('09.30.22 ERC'!$I$676:$I$679,MATCH($A$1,'09.30.22 ERC'!$D$676:$D$679,0),),V828)</f>
        <v>-1221.1100000000006</v>
      </c>
      <c r="X828" s="271">
        <f t="shared" si="25"/>
        <v>142503</v>
      </c>
      <c r="Y828" s="106" t="s">
        <v>606</v>
      </c>
      <c r="Z828" s="106">
        <v>151</v>
      </c>
      <c r="AA828" s="273" t="b">
        <f t="shared" si="26"/>
        <v>1</v>
      </c>
    </row>
    <row r="829" spans="1:27">
      <c r="A829" s="267" t="s">
        <v>3271</v>
      </c>
      <c r="B829" s="267" t="s">
        <v>3294</v>
      </c>
      <c r="C829" s="267" t="s">
        <v>3402</v>
      </c>
      <c r="D829" s="267" t="s">
        <v>5070</v>
      </c>
      <c r="E829" s="267" t="s">
        <v>3275</v>
      </c>
      <c r="F829" s="267" t="s">
        <v>3276</v>
      </c>
      <c r="G829" s="267" t="s">
        <v>3275</v>
      </c>
      <c r="H829" s="267" t="s">
        <v>3277</v>
      </c>
      <c r="I829" s="267" t="s">
        <v>5083</v>
      </c>
      <c r="J829" s="267" t="s">
        <v>5084</v>
      </c>
      <c r="K829" s="268">
        <v>272537.38</v>
      </c>
      <c r="L829" s="268">
        <v>279088.40000000002</v>
      </c>
      <c r="M829" s="269">
        <v>-6551.0200000000186</v>
      </c>
      <c r="N829" s="268">
        <v>19584.189999999999</v>
      </c>
      <c r="O829" s="268">
        <v>19574.21</v>
      </c>
      <c r="P829" s="269">
        <v>9.9799999999995634</v>
      </c>
      <c r="Q829" s="270">
        <v>97922.609999999986</v>
      </c>
      <c r="R829" s="270">
        <v>97831.88</v>
      </c>
      <c r="S829" s="270">
        <v>90.729999999981374</v>
      </c>
      <c r="T829" s="268">
        <v>370459.99</v>
      </c>
      <c r="U829" s="268">
        <v>376920.28</v>
      </c>
      <c r="V829" s="269">
        <v>-6460.2900000000373</v>
      </c>
      <c r="W829" s="269" cm="1">
        <f t="array" ref="W829">IF(Z829=756,V829*INDEX('09.30.22 ERC'!$I$676:$I$679,MATCH($A$1,'09.30.22 ERC'!$D$676:$D$679,0),),V829)</f>
        <v>-6460.2900000000373</v>
      </c>
      <c r="X829" s="271">
        <f t="shared" si="25"/>
        <v>142503</v>
      </c>
      <c r="Y829" s="106" t="s">
        <v>606</v>
      </c>
      <c r="Z829" s="106">
        <v>152</v>
      </c>
      <c r="AA829" s="273" t="b">
        <f t="shared" si="26"/>
        <v>1</v>
      </c>
    </row>
    <row r="830" spans="1:27">
      <c r="A830" s="267" t="s">
        <v>3271</v>
      </c>
      <c r="B830" s="267" t="s">
        <v>3300</v>
      </c>
      <c r="C830" s="267" t="s">
        <v>3405</v>
      </c>
      <c r="D830" s="267" t="s">
        <v>5070</v>
      </c>
      <c r="E830" s="267" t="s">
        <v>3275</v>
      </c>
      <c r="F830" s="267" t="s">
        <v>3276</v>
      </c>
      <c r="G830" s="267" t="s">
        <v>3275</v>
      </c>
      <c r="H830" s="267" t="s">
        <v>3277</v>
      </c>
      <c r="I830" s="267" t="s">
        <v>5085</v>
      </c>
      <c r="J830" s="267" t="s">
        <v>5086</v>
      </c>
      <c r="K830" s="268">
        <v>418773.62</v>
      </c>
      <c r="L830" s="268">
        <v>418773.62</v>
      </c>
      <c r="M830" s="269">
        <v>0</v>
      </c>
      <c r="N830" s="268">
        <v>0</v>
      </c>
      <c r="O830" s="268">
        <v>0</v>
      </c>
      <c r="P830" s="269">
        <v>0</v>
      </c>
      <c r="Q830" s="270">
        <v>0</v>
      </c>
      <c r="R830" s="270">
        <v>0</v>
      </c>
      <c r="S830" s="270">
        <v>0</v>
      </c>
      <c r="T830" s="268">
        <v>418773.62</v>
      </c>
      <c r="U830" s="268">
        <v>418773.62</v>
      </c>
      <c r="V830" s="269">
        <v>0</v>
      </c>
      <c r="W830" s="269" cm="1">
        <f t="array" ref="W830">IF(Z830=756,V830*INDEX('09.30.22 ERC'!$I$676:$I$679,MATCH($A$1,'09.30.22 ERC'!$D$676:$D$679,0),),V830)</f>
        <v>0</v>
      </c>
      <c r="X830" s="271">
        <f t="shared" si="25"/>
        <v>142503</v>
      </c>
      <c r="Y830" s="106" t="s">
        <v>606</v>
      </c>
      <c r="Z830" s="106">
        <v>150</v>
      </c>
      <c r="AA830" s="273" t="b">
        <f t="shared" si="26"/>
        <v>1</v>
      </c>
    </row>
    <row r="831" spans="1:27">
      <c r="A831" s="267" t="s">
        <v>3271</v>
      </c>
      <c r="B831" s="267" t="s">
        <v>3304</v>
      </c>
      <c r="C831" s="267" t="s">
        <v>3405</v>
      </c>
      <c r="D831" s="267" t="s">
        <v>5070</v>
      </c>
      <c r="E831" s="267" t="s">
        <v>3275</v>
      </c>
      <c r="F831" s="267" t="s">
        <v>3276</v>
      </c>
      <c r="G831" s="267" t="s">
        <v>3275</v>
      </c>
      <c r="H831" s="267" t="s">
        <v>3277</v>
      </c>
      <c r="I831" s="267" t="s">
        <v>5087</v>
      </c>
      <c r="J831" s="267" t="s">
        <v>5088</v>
      </c>
      <c r="K831" s="268">
        <v>27803.55</v>
      </c>
      <c r="L831" s="268">
        <v>27803.55</v>
      </c>
      <c r="M831" s="269">
        <v>0</v>
      </c>
      <c r="N831" s="268">
        <v>0</v>
      </c>
      <c r="O831" s="268">
        <v>0</v>
      </c>
      <c r="P831" s="269">
        <v>0</v>
      </c>
      <c r="Q831" s="270">
        <v>0</v>
      </c>
      <c r="R831" s="270">
        <v>0</v>
      </c>
      <c r="S831" s="270">
        <v>0</v>
      </c>
      <c r="T831" s="268">
        <v>27803.55</v>
      </c>
      <c r="U831" s="268">
        <v>27803.55</v>
      </c>
      <c r="V831" s="269">
        <v>0</v>
      </c>
      <c r="W831" s="269" cm="1">
        <f t="array" ref="W831">IF(Z831=756,V831*INDEX('09.30.22 ERC'!$I$676:$I$679,MATCH($A$1,'09.30.22 ERC'!$D$676:$D$679,0),),V831)</f>
        <v>0</v>
      </c>
      <c r="X831" s="271">
        <f t="shared" si="25"/>
        <v>142503</v>
      </c>
      <c r="Y831" s="106" t="s">
        <v>606</v>
      </c>
      <c r="Z831" s="106">
        <v>151</v>
      </c>
      <c r="AA831" s="273" t="b">
        <f t="shared" si="26"/>
        <v>1</v>
      </c>
    </row>
    <row r="832" spans="1:27">
      <c r="A832" s="267" t="s">
        <v>3271</v>
      </c>
      <c r="B832" s="267" t="s">
        <v>3388</v>
      </c>
      <c r="C832" s="267" t="s">
        <v>3389</v>
      </c>
      <c r="D832" s="267" t="s">
        <v>5089</v>
      </c>
      <c r="E832" s="267" t="s">
        <v>3275</v>
      </c>
      <c r="F832" s="267" t="s">
        <v>3276</v>
      </c>
      <c r="G832" s="267" t="s">
        <v>3275</v>
      </c>
      <c r="H832" s="267" t="s">
        <v>3277</v>
      </c>
      <c r="I832" s="267" t="s">
        <v>5090</v>
      </c>
      <c r="J832" s="267" t="s">
        <v>5091</v>
      </c>
      <c r="K832" s="268">
        <v>1684678.15</v>
      </c>
      <c r="L832" s="268">
        <v>1643059.43</v>
      </c>
      <c r="M832" s="269">
        <v>41618.719999999972</v>
      </c>
      <c r="N832" s="268">
        <v>127816.16</v>
      </c>
      <c r="O832" s="268">
        <v>127697.76</v>
      </c>
      <c r="P832" s="269">
        <v>118.40000000000873</v>
      </c>
      <c r="Q832" s="270">
        <v>632568.80000000028</v>
      </c>
      <c r="R832" s="270">
        <v>631503.19999999995</v>
      </c>
      <c r="S832" s="270">
        <v>1065.600000000326</v>
      </c>
      <c r="T832" s="268">
        <v>2317246.9500000002</v>
      </c>
      <c r="U832" s="268">
        <v>2274562.63</v>
      </c>
      <c r="V832" s="269">
        <v>42684.320000000298</v>
      </c>
      <c r="W832" s="269" cm="1">
        <f t="array" ref="W832">IF(Z832=756,V832*INDEX('09.30.22 ERC'!$I$676:$I$679,MATCH($A$1,'09.30.22 ERC'!$D$676:$D$679,0),),V832)</f>
        <v>42684.320000000298</v>
      </c>
      <c r="X832" s="271">
        <f t="shared" si="25"/>
        <v>142504</v>
      </c>
      <c r="Y832" s="106" t="s">
        <v>606</v>
      </c>
      <c r="Z832" s="106">
        <v>756</v>
      </c>
      <c r="AA832" s="273" t="b">
        <f t="shared" si="26"/>
        <v>1</v>
      </c>
    </row>
    <row r="833" spans="1:27">
      <c r="A833" s="267" t="s">
        <v>3271</v>
      </c>
      <c r="B833" s="267" t="s">
        <v>3388</v>
      </c>
      <c r="C833" s="267" t="s">
        <v>3392</v>
      </c>
      <c r="D833" s="267" t="s">
        <v>5089</v>
      </c>
      <c r="E833" s="267" t="s">
        <v>3275</v>
      </c>
      <c r="F833" s="267" t="s">
        <v>3276</v>
      </c>
      <c r="G833" s="267" t="s">
        <v>3275</v>
      </c>
      <c r="H833" s="267" t="s">
        <v>3277</v>
      </c>
      <c r="I833" s="267" t="s">
        <v>5092</v>
      </c>
      <c r="J833" s="267" t="s">
        <v>5093</v>
      </c>
      <c r="K833" s="268">
        <v>95.43</v>
      </c>
      <c r="L833" s="268">
        <v>41714.15</v>
      </c>
      <c r="M833" s="269">
        <v>-41618.720000000001</v>
      </c>
      <c r="N833" s="268">
        <v>0</v>
      </c>
      <c r="O833" s="268">
        <v>118.4</v>
      </c>
      <c r="P833" s="269">
        <v>-118.4</v>
      </c>
      <c r="Q833" s="270">
        <v>0</v>
      </c>
      <c r="R833" s="270">
        <v>1065.5999999999985</v>
      </c>
      <c r="S833" s="270">
        <v>-1065.5999999999985</v>
      </c>
      <c r="T833" s="268">
        <v>95.43</v>
      </c>
      <c r="U833" s="268">
        <v>42779.75</v>
      </c>
      <c r="V833" s="269">
        <v>-42684.32</v>
      </c>
      <c r="W833" s="269" cm="1">
        <f t="array" ref="W833">IF(Z833=756,V833*INDEX('09.30.22 ERC'!$I$676:$I$679,MATCH($A$1,'09.30.22 ERC'!$D$676:$D$679,0),),V833)</f>
        <v>-42684.32</v>
      </c>
      <c r="X833" s="271">
        <f t="shared" si="25"/>
        <v>142504</v>
      </c>
      <c r="Y833" s="106" t="s">
        <v>606</v>
      </c>
      <c r="Z833" s="106">
        <v>756</v>
      </c>
      <c r="AA833" s="273" t="b">
        <f t="shared" si="26"/>
        <v>1</v>
      </c>
    </row>
    <row r="834" spans="1:27">
      <c r="A834" s="267" t="s">
        <v>3271</v>
      </c>
      <c r="B834" s="267" t="s">
        <v>3272</v>
      </c>
      <c r="C834" s="267" t="s">
        <v>3273</v>
      </c>
      <c r="D834" s="267" t="s">
        <v>5089</v>
      </c>
      <c r="E834" s="267" t="s">
        <v>3275</v>
      </c>
      <c r="F834" s="267" t="s">
        <v>3276</v>
      </c>
      <c r="G834" s="267" t="s">
        <v>3275</v>
      </c>
      <c r="H834" s="267" t="s">
        <v>3277</v>
      </c>
      <c r="I834" s="267" t="s">
        <v>5094</v>
      </c>
      <c r="J834" s="267" t="s">
        <v>5095</v>
      </c>
      <c r="K834" s="268">
        <v>0.62</v>
      </c>
      <c r="L834" s="268">
        <v>11.68</v>
      </c>
      <c r="M834" s="269">
        <v>-11.06</v>
      </c>
      <c r="N834" s="268">
        <v>0</v>
      </c>
      <c r="O834" s="268">
        <v>1.48</v>
      </c>
      <c r="P834" s="269">
        <v>-1.48</v>
      </c>
      <c r="Q834" s="270">
        <v>0</v>
      </c>
      <c r="R834" s="270">
        <v>13.32</v>
      </c>
      <c r="S834" s="270">
        <v>-13.32</v>
      </c>
      <c r="T834" s="268">
        <v>0.62</v>
      </c>
      <c r="U834" s="268">
        <v>25</v>
      </c>
      <c r="V834" s="269">
        <v>-24.38</v>
      </c>
      <c r="W834" s="269" cm="1">
        <f t="array" ref="W834">IF(Z834=756,V834*INDEX('09.30.22 ERC'!$I$676:$I$679,MATCH($A$1,'09.30.22 ERC'!$D$676:$D$679,0),),V834)</f>
        <v>-24.38</v>
      </c>
      <c r="X834" s="271">
        <f t="shared" si="25"/>
        <v>142504</v>
      </c>
      <c r="Y834" s="106" t="s">
        <v>606</v>
      </c>
      <c r="Z834" s="106">
        <v>150</v>
      </c>
      <c r="AA834" s="273" t="b">
        <f t="shared" si="26"/>
        <v>1</v>
      </c>
    </row>
    <row r="835" spans="1:27">
      <c r="A835" s="267" t="s">
        <v>3271</v>
      </c>
      <c r="B835" s="267" t="s">
        <v>3272</v>
      </c>
      <c r="C835" s="267" t="s">
        <v>3402</v>
      </c>
      <c r="D835" s="267" t="s">
        <v>5089</v>
      </c>
      <c r="E835" s="267" t="s">
        <v>3275</v>
      </c>
      <c r="F835" s="267" t="s">
        <v>3276</v>
      </c>
      <c r="G835" s="267" t="s">
        <v>3275</v>
      </c>
      <c r="H835" s="267" t="s">
        <v>3277</v>
      </c>
      <c r="I835" s="267" t="s">
        <v>5096</v>
      </c>
      <c r="J835" s="267" t="s">
        <v>5097</v>
      </c>
      <c r="K835" s="268">
        <v>1998669.7</v>
      </c>
      <c r="L835" s="268">
        <v>2098353.11</v>
      </c>
      <c r="M835" s="269">
        <v>-99683.409999999916</v>
      </c>
      <c r="N835" s="268">
        <v>332534.88</v>
      </c>
      <c r="O835" s="268">
        <v>333756.67</v>
      </c>
      <c r="P835" s="269">
        <v>-1221.789999999979</v>
      </c>
      <c r="Q835" s="270">
        <v>1578856.03</v>
      </c>
      <c r="R835" s="270">
        <v>1590331.0300000003</v>
      </c>
      <c r="S835" s="270">
        <v>-11475.000000000233</v>
      </c>
      <c r="T835" s="268">
        <v>3577525.73</v>
      </c>
      <c r="U835" s="268">
        <v>3688684.14</v>
      </c>
      <c r="V835" s="269">
        <v>-111158.41000000015</v>
      </c>
      <c r="W835" s="269" cm="1">
        <f t="array" ref="W835">IF(Z835=756,V835*INDEX('09.30.22 ERC'!$I$676:$I$679,MATCH($A$1,'09.30.22 ERC'!$D$676:$D$679,0),),V835)</f>
        <v>-111158.41000000015</v>
      </c>
      <c r="X835" s="271">
        <f t="shared" si="25"/>
        <v>142504</v>
      </c>
      <c r="Y835" s="106" t="s">
        <v>606</v>
      </c>
      <c r="Z835" s="106">
        <v>150</v>
      </c>
      <c r="AA835" s="273" t="b">
        <f t="shared" si="26"/>
        <v>1</v>
      </c>
    </row>
    <row r="836" spans="1:27">
      <c r="A836" s="267" t="s">
        <v>3271</v>
      </c>
      <c r="B836" s="267" t="s">
        <v>3280</v>
      </c>
      <c r="C836" s="267" t="s">
        <v>3430</v>
      </c>
      <c r="D836" s="267" t="s">
        <v>5089</v>
      </c>
      <c r="E836" s="267" t="s">
        <v>3275</v>
      </c>
      <c r="F836" s="267" t="s">
        <v>3276</v>
      </c>
      <c r="G836" s="267" t="s">
        <v>3275</v>
      </c>
      <c r="H836" s="267" t="s">
        <v>3277</v>
      </c>
      <c r="I836" s="267" t="s">
        <v>5098</v>
      </c>
      <c r="J836" s="267" t="s">
        <v>5099</v>
      </c>
      <c r="K836" s="268">
        <v>1973224.1</v>
      </c>
      <c r="L836" s="268">
        <v>2071634.81</v>
      </c>
      <c r="M836" s="269">
        <v>-98410.709999999963</v>
      </c>
      <c r="N836" s="268">
        <v>328873.67</v>
      </c>
      <c r="O836" s="268">
        <v>330116.36</v>
      </c>
      <c r="P836" s="269">
        <v>-1242.6900000000023</v>
      </c>
      <c r="Q836" s="270">
        <v>1560879.6099999999</v>
      </c>
      <c r="R836" s="270">
        <v>1572414.9</v>
      </c>
      <c r="S836" s="270">
        <v>-11535.290000000037</v>
      </c>
      <c r="T836" s="268">
        <v>3534103.71</v>
      </c>
      <c r="U836" s="268">
        <v>3644049.71</v>
      </c>
      <c r="V836" s="269">
        <v>-109946</v>
      </c>
      <c r="W836" s="269" cm="1">
        <f t="array" ref="W836">IF(Z836=756,V836*INDEX('09.30.22 ERC'!$I$676:$I$679,MATCH($A$1,'09.30.22 ERC'!$D$676:$D$679,0),),V836)</f>
        <v>-109946</v>
      </c>
      <c r="X836" s="271">
        <f t="shared" si="25"/>
        <v>142504</v>
      </c>
      <c r="Y836" s="106" t="s">
        <v>606</v>
      </c>
      <c r="Z836" s="106">
        <v>150</v>
      </c>
      <c r="AA836" s="273" t="b">
        <f t="shared" si="26"/>
        <v>1</v>
      </c>
    </row>
    <row r="837" spans="1:27">
      <c r="A837" s="267" t="s">
        <v>3271</v>
      </c>
      <c r="B837" s="267" t="s">
        <v>3284</v>
      </c>
      <c r="C837" s="267" t="s">
        <v>3402</v>
      </c>
      <c r="D837" s="267" t="s">
        <v>5089</v>
      </c>
      <c r="E837" s="267" t="s">
        <v>3275</v>
      </c>
      <c r="F837" s="267" t="s">
        <v>3276</v>
      </c>
      <c r="G837" s="267" t="s">
        <v>3275</v>
      </c>
      <c r="H837" s="267" t="s">
        <v>3277</v>
      </c>
      <c r="I837" s="267" t="s">
        <v>5100</v>
      </c>
      <c r="J837" s="267" t="s">
        <v>5101</v>
      </c>
      <c r="K837" s="268">
        <v>141850.72</v>
      </c>
      <c r="L837" s="268">
        <v>149701.35</v>
      </c>
      <c r="M837" s="269">
        <v>-7850.6300000000047</v>
      </c>
      <c r="N837" s="268">
        <v>28320.41</v>
      </c>
      <c r="O837" s="268">
        <v>28362.53</v>
      </c>
      <c r="P837" s="269">
        <v>-42.119999999998981</v>
      </c>
      <c r="Q837" s="270">
        <v>129726.74000000002</v>
      </c>
      <c r="R837" s="270">
        <v>131322.30000000002</v>
      </c>
      <c r="S837" s="270">
        <v>-1595.5599999999977</v>
      </c>
      <c r="T837" s="268">
        <v>271577.46000000002</v>
      </c>
      <c r="U837" s="268">
        <v>281023.65000000002</v>
      </c>
      <c r="V837" s="269">
        <v>-9446.1900000000023</v>
      </c>
      <c r="W837" s="269" cm="1">
        <f t="array" ref="W837">IF(Z837=756,V837*INDEX('09.30.22 ERC'!$I$676:$I$679,MATCH($A$1,'09.30.22 ERC'!$D$676:$D$679,0),),V837)</f>
        <v>-9446.1900000000023</v>
      </c>
      <c r="X837" s="271">
        <f t="shared" ref="X837:X900" si="27">+_xlfn.NUMBERVALUE(D837)</f>
        <v>142504</v>
      </c>
      <c r="Y837" s="106" t="s">
        <v>606</v>
      </c>
      <c r="Z837" s="106">
        <v>151</v>
      </c>
      <c r="AA837" s="273" t="b">
        <f t="shared" si="26"/>
        <v>1</v>
      </c>
    </row>
    <row r="838" spans="1:27">
      <c r="A838" s="267" t="s">
        <v>3271</v>
      </c>
      <c r="B838" s="267" t="s">
        <v>3287</v>
      </c>
      <c r="C838" s="267" t="s">
        <v>3430</v>
      </c>
      <c r="D838" s="267" t="s">
        <v>5089</v>
      </c>
      <c r="E838" s="267" t="s">
        <v>3275</v>
      </c>
      <c r="F838" s="267" t="s">
        <v>3276</v>
      </c>
      <c r="G838" s="267" t="s">
        <v>3275</v>
      </c>
      <c r="H838" s="267" t="s">
        <v>3277</v>
      </c>
      <c r="I838" s="267" t="s">
        <v>5102</v>
      </c>
      <c r="J838" s="267" t="s">
        <v>5103</v>
      </c>
      <c r="K838" s="268">
        <v>170108.56</v>
      </c>
      <c r="L838" s="268">
        <v>180200.45</v>
      </c>
      <c r="M838" s="269">
        <v>-10091.890000000014</v>
      </c>
      <c r="N838" s="268">
        <v>36272.160000000003</v>
      </c>
      <c r="O838" s="268">
        <v>36371.08</v>
      </c>
      <c r="P838" s="269">
        <v>-98.919999999998254</v>
      </c>
      <c r="Q838" s="270">
        <v>155064.40000000002</v>
      </c>
      <c r="R838" s="270">
        <v>157085.99</v>
      </c>
      <c r="S838" s="270">
        <v>-2021.5899999999674</v>
      </c>
      <c r="T838" s="268">
        <v>325172.96000000002</v>
      </c>
      <c r="U838" s="268">
        <v>337286.44</v>
      </c>
      <c r="V838" s="269">
        <v>-12113.479999999981</v>
      </c>
      <c r="W838" s="269" cm="1">
        <f t="array" ref="W838">IF(Z838=756,V838*INDEX('09.30.22 ERC'!$I$676:$I$679,MATCH($A$1,'09.30.22 ERC'!$D$676:$D$679,0),),V838)</f>
        <v>-12113.479999999981</v>
      </c>
      <c r="X838" s="271">
        <f t="shared" si="27"/>
        <v>142504</v>
      </c>
      <c r="Y838" s="106" t="s">
        <v>606</v>
      </c>
      <c r="Z838" s="106">
        <v>151</v>
      </c>
      <c r="AA838" s="273" t="b">
        <f t="shared" ref="AA838:AA901" si="28">IF($A$1=756,TRUE,IF($A$1=Z838,TRUE,FALSE))</f>
        <v>1</v>
      </c>
    </row>
    <row r="839" spans="1:27">
      <c r="A839" s="267" t="s">
        <v>3271</v>
      </c>
      <c r="B839" s="267" t="s">
        <v>3294</v>
      </c>
      <c r="C839" s="267" t="s">
        <v>3402</v>
      </c>
      <c r="D839" s="267" t="s">
        <v>5089</v>
      </c>
      <c r="E839" s="267" t="s">
        <v>3275</v>
      </c>
      <c r="F839" s="267" t="s">
        <v>3276</v>
      </c>
      <c r="G839" s="267" t="s">
        <v>3275</v>
      </c>
      <c r="H839" s="267" t="s">
        <v>3277</v>
      </c>
      <c r="I839" s="267" t="s">
        <v>5104</v>
      </c>
      <c r="J839" s="267" t="s">
        <v>5105</v>
      </c>
      <c r="K839" s="268">
        <v>1816875.41</v>
      </c>
      <c r="L839" s="268">
        <v>1874089.69</v>
      </c>
      <c r="M839" s="269">
        <v>-57214.280000000028</v>
      </c>
      <c r="N839" s="268">
        <v>191772.69</v>
      </c>
      <c r="O839" s="268">
        <v>192422.24</v>
      </c>
      <c r="P839" s="269">
        <v>-649.54999999998836</v>
      </c>
      <c r="Q839" s="270">
        <v>909241.4600000002</v>
      </c>
      <c r="R839" s="270">
        <v>916113.83999999985</v>
      </c>
      <c r="S839" s="270">
        <v>-6872.3799999996554</v>
      </c>
      <c r="T839" s="268">
        <v>2726116.87</v>
      </c>
      <c r="U839" s="268">
        <v>2790203.53</v>
      </c>
      <c r="V839" s="269">
        <v>-64086.659999999683</v>
      </c>
      <c r="W839" s="269" cm="1">
        <f t="array" ref="W839">IF(Z839=756,V839*INDEX('09.30.22 ERC'!$I$676:$I$679,MATCH($A$1,'09.30.22 ERC'!$D$676:$D$679,0),),V839)</f>
        <v>-64086.659999999683</v>
      </c>
      <c r="X839" s="271">
        <f t="shared" si="27"/>
        <v>142504</v>
      </c>
      <c r="Y839" s="106" t="s">
        <v>606</v>
      </c>
      <c r="Z839" s="106">
        <v>152</v>
      </c>
      <c r="AA839" s="273" t="b">
        <f t="shared" si="28"/>
        <v>1</v>
      </c>
    </row>
    <row r="840" spans="1:27">
      <c r="A840" s="267" t="s">
        <v>3271</v>
      </c>
      <c r="B840" s="267" t="s">
        <v>3300</v>
      </c>
      <c r="C840" s="267" t="s">
        <v>3405</v>
      </c>
      <c r="D840" s="267" t="s">
        <v>5089</v>
      </c>
      <c r="E840" s="267" t="s">
        <v>3275</v>
      </c>
      <c r="F840" s="267" t="s">
        <v>3276</v>
      </c>
      <c r="G840" s="267" t="s">
        <v>3275</v>
      </c>
      <c r="H840" s="267" t="s">
        <v>3277</v>
      </c>
      <c r="I840" s="267" t="s">
        <v>5106</v>
      </c>
      <c r="J840" s="267" t="s">
        <v>5107</v>
      </c>
      <c r="K840" s="268">
        <v>2344451.36</v>
      </c>
      <c r="L840" s="268">
        <v>2344451.36</v>
      </c>
      <c r="M840" s="269">
        <v>0</v>
      </c>
      <c r="N840" s="268">
        <v>0</v>
      </c>
      <c r="O840" s="268">
        <v>0</v>
      </c>
      <c r="P840" s="269">
        <v>0</v>
      </c>
      <c r="Q840" s="270">
        <v>0</v>
      </c>
      <c r="R840" s="270">
        <v>0</v>
      </c>
      <c r="S840" s="270">
        <v>0</v>
      </c>
      <c r="T840" s="268">
        <v>2344451.36</v>
      </c>
      <c r="U840" s="268">
        <v>2344451.36</v>
      </c>
      <c r="V840" s="269">
        <v>0</v>
      </c>
      <c r="W840" s="269" cm="1">
        <f t="array" ref="W840">IF(Z840=756,V840*INDEX('09.30.22 ERC'!$I$676:$I$679,MATCH($A$1,'09.30.22 ERC'!$D$676:$D$679,0),),V840)</f>
        <v>0</v>
      </c>
      <c r="X840" s="271">
        <f t="shared" si="27"/>
        <v>142504</v>
      </c>
      <c r="Y840" s="106" t="s">
        <v>606</v>
      </c>
      <c r="Z840" s="106">
        <v>150</v>
      </c>
      <c r="AA840" s="273" t="b">
        <f t="shared" si="28"/>
        <v>1</v>
      </c>
    </row>
    <row r="841" spans="1:27">
      <c r="A841" s="267" t="s">
        <v>3271</v>
      </c>
      <c r="B841" s="267" t="s">
        <v>3304</v>
      </c>
      <c r="C841" s="267" t="s">
        <v>3405</v>
      </c>
      <c r="D841" s="267" t="s">
        <v>5089</v>
      </c>
      <c r="E841" s="267" t="s">
        <v>3275</v>
      </c>
      <c r="F841" s="267" t="s">
        <v>3276</v>
      </c>
      <c r="G841" s="267" t="s">
        <v>3275</v>
      </c>
      <c r="H841" s="267" t="s">
        <v>3277</v>
      </c>
      <c r="I841" s="267" t="s">
        <v>5108</v>
      </c>
      <c r="J841" s="267" t="s">
        <v>5109</v>
      </c>
      <c r="K841" s="268">
        <v>155793.54999999999</v>
      </c>
      <c r="L841" s="268">
        <v>155793.54999999999</v>
      </c>
      <c r="M841" s="269">
        <v>0</v>
      </c>
      <c r="N841" s="268">
        <v>0</v>
      </c>
      <c r="O841" s="268">
        <v>0</v>
      </c>
      <c r="P841" s="269">
        <v>0</v>
      </c>
      <c r="Q841" s="270">
        <v>0</v>
      </c>
      <c r="R841" s="270">
        <v>0</v>
      </c>
      <c r="S841" s="270">
        <v>0</v>
      </c>
      <c r="T841" s="268">
        <v>155793.54999999999</v>
      </c>
      <c r="U841" s="268">
        <v>155793.54999999999</v>
      </c>
      <c r="V841" s="269">
        <v>0</v>
      </c>
      <c r="W841" s="269" cm="1">
        <f t="array" ref="W841">IF(Z841=756,V841*INDEX('09.30.22 ERC'!$I$676:$I$679,MATCH($A$1,'09.30.22 ERC'!$D$676:$D$679,0),),V841)</f>
        <v>0</v>
      </c>
      <c r="X841" s="271">
        <f t="shared" si="27"/>
        <v>142504</v>
      </c>
      <c r="Y841" s="106" t="s">
        <v>606</v>
      </c>
      <c r="Z841" s="106">
        <v>151</v>
      </c>
      <c r="AA841" s="273" t="b">
        <f t="shared" si="28"/>
        <v>1</v>
      </c>
    </row>
    <row r="842" spans="1:27">
      <c r="A842" s="267" t="s">
        <v>3271</v>
      </c>
      <c r="B842" s="267" t="s">
        <v>3272</v>
      </c>
      <c r="C842" s="267" t="s">
        <v>3402</v>
      </c>
      <c r="D842" s="267" t="s">
        <v>5110</v>
      </c>
      <c r="E842" s="267" t="s">
        <v>3275</v>
      </c>
      <c r="F842" s="267" t="s">
        <v>3276</v>
      </c>
      <c r="G842" s="267" t="s">
        <v>3275</v>
      </c>
      <c r="H842" s="267" t="s">
        <v>3277</v>
      </c>
      <c r="I842" s="267" t="s">
        <v>5111</v>
      </c>
      <c r="J842" s="267" t="s">
        <v>5112</v>
      </c>
      <c r="K842" s="268">
        <v>9766.64</v>
      </c>
      <c r="L842" s="268">
        <v>11643.02</v>
      </c>
      <c r="M842" s="269">
        <v>-1876.380000000001</v>
      </c>
      <c r="N842" s="268">
        <v>11446.36</v>
      </c>
      <c r="O842" s="268">
        <v>11706.21</v>
      </c>
      <c r="P842" s="269">
        <v>-259.84999999999854</v>
      </c>
      <c r="Q842" s="270">
        <v>42222.9</v>
      </c>
      <c r="R842" s="270">
        <v>44385.59</v>
      </c>
      <c r="S842" s="270">
        <v>-2162.6899999999951</v>
      </c>
      <c r="T842" s="268">
        <v>51989.54</v>
      </c>
      <c r="U842" s="268">
        <v>56028.61</v>
      </c>
      <c r="V842" s="269">
        <v>-4039.0699999999997</v>
      </c>
      <c r="W842" s="269" cm="1">
        <f t="array" ref="W842">IF(Z842=756,V842*INDEX('09.30.22 ERC'!$I$676:$I$679,MATCH($A$1,'09.30.22 ERC'!$D$676:$D$679,0),),V842)</f>
        <v>-4039.0699999999997</v>
      </c>
      <c r="X842" s="271">
        <f t="shared" si="27"/>
        <v>142601</v>
      </c>
      <c r="Y842" s="106" t="s">
        <v>606</v>
      </c>
      <c r="Z842" s="106">
        <v>150</v>
      </c>
      <c r="AA842" s="273" t="b">
        <f t="shared" si="28"/>
        <v>1</v>
      </c>
    </row>
    <row r="843" spans="1:27">
      <c r="A843" s="267" t="s">
        <v>3271</v>
      </c>
      <c r="B843" s="267" t="s">
        <v>3280</v>
      </c>
      <c r="C843" s="267" t="s">
        <v>3430</v>
      </c>
      <c r="D843" s="267" t="s">
        <v>5110</v>
      </c>
      <c r="E843" s="267" t="s">
        <v>3275</v>
      </c>
      <c r="F843" s="267" t="s">
        <v>3276</v>
      </c>
      <c r="G843" s="267" t="s">
        <v>3275</v>
      </c>
      <c r="H843" s="267" t="s">
        <v>3277</v>
      </c>
      <c r="I843" s="267" t="s">
        <v>5113</v>
      </c>
      <c r="J843" s="267" t="s">
        <v>5114</v>
      </c>
      <c r="K843" s="268">
        <v>9647.59</v>
      </c>
      <c r="L843" s="268">
        <v>11500.02</v>
      </c>
      <c r="M843" s="269">
        <v>-1852.4300000000003</v>
      </c>
      <c r="N843" s="268">
        <v>11320.32</v>
      </c>
      <c r="O843" s="268">
        <v>11578.51</v>
      </c>
      <c r="P843" s="269">
        <v>-258.19000000000051</v>
      </c>
      <c r="Q843" s="270">
        <v>41745.009999999995</v>
      </c>
      <c r="R843" s="270">
        <v>43887.59</v>
      </c>
      <c r="S843" s="270">
        <v>-2142.5800000000017</v>
      </c>
      <c r="T843" s="268">
        <v>51392.6</v>
      </c>
      <c r="U843" s="268">
        <v>55387.61</v>
      </c>
      <c r="V843" s="269">
        <v>-3995.010000000002</v>
      </c>
      <c r="W843" s="269" cm="1">
        <f t="array" ref="W843">IF(Z843=756,V843*INDEX('09.30.22 ERC'!$I$676:$I$679,MATCH($A$1,'09.30.22 ERC'!$D$676:$D$679,0),),V843)</f>
        <v>-3995.010000000002</v>
      </c>
      <c r="X843" s="271">
        <f t="shared" si="27"/>
        <v>142601</v>
      </c>
      <c r="Y843" s="106" t="s">
        <v>606</v>
      </c>
      <c r="Z843" s="106">
        <v>150</v>
      </c>
      <c r="AA843" s="273" t="b">
        <f t="shared" si="28"/>
        <v>1</v>
      </c>
    </row>
    <row r="844" spans="1:27">
      <c r="A844" s="267" t="s">
        <v>3271</v>
      </c>
      <c r="B844" s="267" t="s">
        <v>3284</v>
      </c>
      <c r="C844" s="267" t="s">
        <v>3402</v>
      </c>
      <c r="D844" s="267" t="s">
        <v>5110</v>
      </c>
      <c r="E844" s="267" t="s">
        <v>3275</v>
      </c>
      <c r="F844" s="267" t="s">
        <v>3276</v>
      </c>
      <c r="G844" s="267" t="s">
        <v>3275</v>
      </c>
      <c r="H844" s="267" t="s">
        <v>3277</v>
      </c>
      <c r="I844" s="267" t="s">
        <v>5115</v>
      </c>
      <c r="J844" s="267" t="s">
        <v>5116</v>
      </c>
      <c r="K844" s="268">
        <v>743.61</v>
      </c>
      <c r="L844" s="268">
        <v>891.39</v>
      </c>
      <c r="M844" s="269">
        <v>-147.77999999999997</v>
      </c>
      <c r="N844" s="268">
        <v>974.84</v>
      </c>
      <c r="O844" s="268">
        <v>994.8</v>
      </c>
      <c r="P844" s="269">
        <v>-19.959999999999923</v>
      </c>
      <c r="Q844" s="270">
        <v>3487.7999999999997</v>
      </c>
      <c r="R844" s="270">
        <v>3683.2599999999998</v>
      </c>
      <c r="S844" s="270">
        <v>-195.46000000000004</v>
      </c>
      <c r="T844" s="268">
        <v>4231.41</v>
      </c>
      <c r="U844" s="268">
        <v>4574.6499999999996</v>
      </c>
      <c r="V844" s="269">
        <v>-343.23999999999978</v>
      </c>
      <c r="W844" s="269" cm="1">
        <f t="array" ref="W844">IF(Z844=756,V844*INDEX('09.30.22 ERC'!$I$676:$I$679,MATCH($A$1,'09.30.22 ERC'!$D$676:$D$679,0),),V844)</f>
        <v>-343.23999999999978</v>
      </c>
      <c r="X844" s="271">
        <f t="shared" si="27"/>
        <v>142601</v>
      </c>
      <c r="Y844" s="106" t="s">
        <v>606</v>
      </c>
      <c r="Z844" s="106">
        <v>151</v>
      </c>
      <c r="AA844" s="273" t="b">
        <f t="shared" si="28"/>
        <v>1</v>
      </c>
    </row>
    <row r="845" spans="1:27">
      <c r="A845" s="267" t="s">
        <v>3271</v>
      </c>
      <c r="B845" s="267" t="s">
        <v>3287</v>
      </c>
      <c r="C845" s="267" t="s">
        <v>3430</v>
      </c>
      <c r="D845" s="267" t="s">
        <v>5110</v>
      </c>
      <c r="E845" s="267" t="s">
        <v>3275</v>
      </c>
      <c r="F845" s="267" t="s">
        <v>3276</v>
      </c>
      <c r="G845" s="267" t="s">
        <v>3275</v>
      </c>
      <c r="H845" s="267" t="s">
        <v>3277</v>
      </c>
      <c r="I845" s="267" t="s">
        <v>5117</v>
      </c>
      <c r="J845" s="267" t="s">
        <v>5118</v>
      </c>
      <c r="K845" s="268">
        <v>964</v>
      </c>
      <c r="L845" s="268">
        <v>1153.97</v>
      </c>
      <c r="M845" s="269">
        <v>-189.97000000000003</v>
      </c>
      <c r="N845" s="268">
        <v>1248.54</v>
      </c>
      <c r="O845" s="268">
        <v>1275.68</v>
      </c>
      <c r="P845" s="269">
        <v>-27.1400000000001</v>
      </c>
      <c r="Q845" s="270">
        <v>4195.05</v>
      </c>
      <c r="R845" s="270">
        <v>4445.24</v>
      </c>
      <c r="S845" s="270">
        <v>-250.1899999999996</v>
      </c>
      <c r="T845" s="268">
        <v>5159.05</v>
      </c>
      <c r="U845" s="268">
        <v>5599.21</v>
      </c>
      <c r="V845" s="269">
        <v>-440.15999999999985</v>
      </c>
      <c r="W845" s="269" cm="1">
        <f t="array" ref="W845">IF(Z845=756,V845*INDEX('09.30.22 ERC'!$I$676:$I$679,MATCH($A$1,'09.30.22 ERC'!$D$676:$D$679,0),),V845)</f>
        <v>-440.15999999999985</v>
      </c>
      <c r="X845" s="271">
        <f t="shared" si="27"/>
        <v>142601</v>
      </c>
      <c r="Y845" s="106" t="s">
        <v>606</v>
      </c>
      <c r="Z845" s="106">
        <v>151</v>
      </c>
      <c r="AA845" s="273" t="b">
        <f t="shared" si="28"/>
        <v>1</v>
      </c>
    </row>
    <row r="846" spans="1:27">
      <c r="A846" s="267" t="s">
        <v>3271</v>
      </c>
      <c r="B846" s="267" t="s">
        <v>3294</v>
      </c>
      <c r="C846" s="267" t="s">
        <v>3402</v>
      </c>
      <c r="D846" s="267" t="s">
        <v>5110</v>
      </c>
      <c r="E846" s="267" t="s">
        <v>3275</v>
      </c>
      <c r="F846" s="267" t="s">
        <v>3276</v>
      </c>
      <c r="G846" s="267" t="s">
        <v>3275</v>
      </c>
      <c r="H846" s="267" t="s">
        <v>3277</v>
      </c>
      <c r="I846" s="267" t="s">
        <v>5119</v>
      </c>
      <c r="J846" s="267" t="s">
        <v>5120</v>
      </c>
      <c r="K846" s="268">
        <v>5615.49</v>
      </c>
      <c r="L846" s="268">
        <v>6692.46</v>
      </c>
      <c r="M846" s="269">
        <v>-1076.9700000000003</v>
      </c>
      <c r="N846" s="268">
        <v>6601.11</v>
      </c>
      <c r="O846" s="268">
        <v>6749.04</v>
      </c>
      <c r="P846" s="269">
        <v>-147.93000000000029</v>
      </c>
      <c r="Q846" s="270">
        <v>24322.43</v>
      </c>
      <c r="R846" s="270">
        <v>25574.120000000003</v>
      </c>
      <c r="S846" s="270">
        <v>-1251.6900000000023</v>
      </c>
      <c r="T846" s="268">
        <v>29937.919999999998</v>
      </c>
      <c r="U846" s="268">
        <v>32266.58</v>
      </c>
      <c r="V846" s="269">
        <v>-2328.6600000000035</v>
      </c>
      <c r="W846" s="269" cm="1">
        <f t="array" ref="W846">IF(Z846=756,V846*INDEX('09.30.22 ERC'!$I$676:$I$679,MATCH($A$1,'09.30.22 ERC'!$D$676:$D$679,0),),V846)</f>
        <v>-2328.6600000000035</v>
      </c>
      <c r="X846" s="271">
        <f t="shared" si="27"/>
        <v>142601</v>
      </c>
      <c r="Y846" s="106" t="s">
        <v>606</v>
      </c>
      <c r="Z846" s="106">
        <v>152</v>
      </c>
      <c r="AA846" s="273" t="b">
        <f t="shared" si="28"/>
        <v>1</v>
      </c>
    </row>
    <row r="847" spans="1:27">
      <c r="A847" s="267" t="s">
        <v>3271</v>
      </c>
      <c r="B847" s="267" t="s">
        <v>3272</v>
      </c>
      <c r="C847" s="267" t="s">
        <v>3402</v>
      </c>
      <c r="D847" s="267" t="s">
        <v>5121</v>
      </c>
      <c r="E847" s="267" t="s">
        <v>3275</v>
      </c>
      <c r="F847" s="267" t="s">
        <v>3276</v>
      </c>
      <c r="G847" s="267" t="s">
        <v>3275</v>
      </c>
      <c r="H847" s="267" t="s">
        <v>3277</v>
      </c>
      <c r="I847" s="267" t="s">
        <v>5122</v>
      </c>
      <c r="J847" s="267" t="s">
        <v>5123</v>
      </c>
      <c r="K847" s="268">
        <v>6626109.9900000002</v>
      </c>
      <c r="L847" s="268">
        <v>6920346.4699999997</v>
      </c>
      <c r="M847" s="269">
        <v>-294236.47999999952</v>
      </c>
      <c r="N847" s="268">
        <v>898579.57</v>
      </c>
      <c r="O847" s="268">
        <v>899176.63</v>
      </c>
      <c r="P847" s="269">
        <v>-597.06000000005588</v>
      </c>
      <c r="Q847" s="270">
        <v>4441932.0399999991</v>
      </c>
      <c r="R847" s="270">
        <v>4444990.63</v>
      </c>
      <c r="S847" s="270">
        <v>-3058.5900000007823</v>
      </c>
      <c r="T847" s="268">
        <v>11068042.029999999</v>
      </c>
      <c r="U847" s="268">
        <v>11365337.1</v>
      </c>
      <c r="V847" s="269">
        <v>-297295.0700000003</v>
      </c>
      <c r="W847" s="269" cm="1">
        <f t="array" ref="W847">IF(Z847=756,V847*INDEX('09.30.22 ERC'!$I$676:$I$679,MATCH($A$1,'09.30.22 ERC'!$D$676:$D$679,0),),V847)</f>
        <v>-297295.0700000003</v>
      </c>
      <c r="X847" s="271">
        <f t="shared" si="27"/>
        <v>142602</v>
      </c>
      <c r="Y847" s="106" t="s">
        <v>606</v>
      </c>
      <c r="Z847" s="106">
        <v>150</v>
      </c>
      <c r="AA847" s="273" t="b">
        <f t="shared" si="28"/>
        <v>1</v>
      </c>
    </row>
    <row r="848" spans="1:27">
      <c r="A848" s="267" t="s">
        <v>3271</v>
      </c>
      <c r="B848" s="267" t="s">
        <v>3280</v>
      </c>
      <c r="C848" s="267" t="s">
        <v>3430</v>
      </c>
      <c r="D848" s="267" t="s">
        <v>5121</v>
      </c>
      <c r="E848" s="267" t="s">
        <v>3275</v>
      </c>
      <c r="F848" s="267" t="s">
        <v>3276</v>
      </c>
      <c r="G848" s="267" t="s">
        <v>3275</v>
      </c>
      <c r="H848" s="267" t="s">
        <v>3277</v>
      </c>
      <c r="I848" s="267" t="s">
        <v>5124</v>
      </c>
      <c r="J848" s="267" t="s">
        <v>5125</v>
      </c>
      <c r="K848" s="268">
        <v>6541426.4000000004</v>
      </c>
      <c r="L848" s="268">
        <v>6831906.1200000001</v>
      </c>
      <c r="M848" s="269">
        <v>-290479.71999999974</v>
      </c>
      <c r="N848" s="268">
        <v>888686.43</v>
      </c>
      <c r="O848" s="268">
        <v>889369.47</v>
      </c>
      <c r="P848" s="269">
        <v>-683.03999999992084</v>
      </c>
      <c r="Q848" s="270">
        <v>4391308.2999999989</v>
      </c>
      <c r="R848" s="270">
        <v>4394881.1100000003</v>
      </c>
      <c r="S848" s="270">
        <v>-3572.8100000014529</v>
      </c>
      <c r="T848" s="268">
        <v>10932734.699999999</v>
      </c>
      <c r="U848" s="268">
        <v>11226787.23</v>
      </c>
      <c r="V848" s="269">
        <v>-294052.53000000119</v>
      </c>
      <c r="W848" s="269" cm="1">
        <f t="array" ref="W848">IF(Z848=756,V848*INDEX('09.30.22 ERC'!$I$676:$I$679,MATCH($A$1,'09.30.22 ERC'!$D$676:$D$679,0),),V848)</f>
        <v>-294052.53000000119</v>
      </c>
      <c r="X848" s="271">
        <f t="shared" si="27"/>
        <v>142602</v>
      </c>
      <c r="Y848" s="106" t="s">
        <v>606</v>
      </c>
      <c r="Z848" s="106">
        <v>150</v>
      </c>
      <c r="AA848" s="273" t="b">
        <f t="shared" si="28"/>
        <v>1</v>
      </c>
    </row>
    <row r="849" spans="1:27">
      <c r="A849" s="267" t="s">
        <v>3271</v>
      </c>
      <c r="B849" s="267" t="s">
        <v>3284</v>
      </c>
      <c r="C849" s="267" t="s">
        <v>3402</v>
      </c>
      <c r="D849" s="267" t="s">
        <v>5121</v>
      </c>
      <c r="E849" s="267" t="s">
        <v>3275</v>
      </c>
      <c r="F849" s="267" t="s">
        <v>3276</v>
      </c>
      <c r="G849" s="267" t="s">
        <v>3275</v>
      </c>
      <c r="H849" s="267" t="s">
        <v>3277</v>
      </c>
      <c r="I849" s="267" t="s">
        <v>5126</v>
      </c>
      <c r="J849" s="267" t="s">
        <v>5127</v>
      </c>
      <c r="K849" s="268">
        <v>468679.83</v>
      </c>
      <c r="L849" s="268">
        <v>491852.6</v>
      </c>
      <c r="M849" s="269">
        <v>-23172.76999999996</v>
      </c>
      <c r="N849" s="268">
        <v>76527.490000000005</v>
      </c>
      <c r="O849" s="268">
        <v>76411.8</v>
      </c>
      <c r="P849" s="269">
        <v>115.69000000000233</v>
      </c>
      <c r="Q849" s="270">
        <v>364678.09</v>
      </c>
      <c r="R849" s="270">
        <v>366769.38</v>
      </c>
      <c r="S849" s="270">
        <v>-2091.289999999979</v>
      </c>
      <c r="T849" s="268">
        <v>833357.92</v>
      </c>
      <c r="U849" s="268">
        <v>858621.98</v>
      </c>
      <c r="V849" s="269">
        <v>-25264.059999999939</v>
      </c>
      <c r="W849" s="269" cm="1">
        <f t="array" ref="W849">IF(Z849=756,V849*INDEX('09.30.22 ERC'!$I$676:$I$679,MATCH($A$1,'09.30.22 ERC'!$D$676:$D$679,0),),V849)</f>
        <v>-25264.059999999939</v>
      </c>
      <c r="X849" s="271">
        <f t="shared" si="27"/>
        <v>142602</v>
      </c>
      <c r="Y849" s="106" t="s">
        <v>606</v>
      </c>
      <c r="Z849" s="106">
        <v>151</v>
      </c>
      <c r="AA849" s="273" t="b">
        <f t="shared" si="28"/>
        <v>1</v>
      </c>
    </row>
    <row r="850" spans="1:27">
      <c r="A850" s="267" t="s">
        <v>3271</v>
      </c>
      <c r="B850" s="267" t="s">
        <v>3287</v>
      </c>
      <c r="C850" s="267" t="s">
        <v>3430</v>
      </c>
      <c r="D850" s="267" t="s">
        <v>5121</v>
      </c>
      <c r="E850" s="267" t="s">
        <v>3275</v>
      </c>
      <c r="F850" s="267" t="s">
        <v>3276</v>
      </c>
      <c r="G850" s="267" t="s">
        <v>3275</v>
      </c>
      <c r="H850" s="267" t="s">
        <v>3277</v>
      </c>
      <c r="I850" s="267" t="s">
        <v>5128</v>
      </c>
      <c r="J850" s="267" t="s">
        <v>5129</v>
      </c>
      <c r="K850" s="268">
        <v>561042.51</v>
      </c>
      <c r="L850" s="268">
        <v>590830.84</v>
      </c>
      <c r="M850" s="269">
        <v>-29788.329999999958</v>
      </c>
      <c r="N850" s="268">
        <v>98014.96</v>
      </c>
      <c r="O850" s="268">
        <v>97987.56</v>
      </c>
      <c r="P850" s="269">
        <v>27.400000000008731</v>
      </c>
      <c r="Q850" s="270">
        <v>435606.70999999996</v>
      </c>
      <c r="R850" s="270">
        <v>438216.04000000004</v>
      </c>
      <c r="S850" s="270">
        <v>-2609.3300000000745</v>
      </c>
      <c r="T850" s="268">
        <v>996649.22</v>
      </c>
      <c r="U850" s="268">
        <v>1029046.88</v>
      </c>
      <c r="V850" s="269">
        <v>-32397.660000000033</v>
      </c>
      <c r="W850" s="269" cm="1">
        <f t="array" ref="W850">IF(Z850=756,V850*INDEX('09.30.22 ERC'!$I$676:$I$679,MATCH($A$1,'09.30.22 ERC'!$D$676:$D$679,0),),V850)</f>
        <v>-32397.660000000033</v>
      </c>
      <c r="X850" s="271">
        <f t="shared" si="27"/>
        <v>142602</v>
      </c>
      <c r="Y850" s="106" t="s">
        <v>606</v>
      </c>
      <c r="Z850" s="106">
        <v>151</v>
      </c>
      <c r="AA850" s="273" t="b">
        <f t="shared" si="28"/>
        <v>1</v>
      </c>
    </row>
    <row r="851" spans="1:27">
      <c r="A851" s="267" t="s">
        <v>3271</v>
      </c>
      <c r="B851" s="267" t="s">
        <v>3294</v>
      </c>
      <c r="C851" s="267" t="s">
        <v>3402</v>
      </c>
      <c r="D851" s="267" t="s">
        <v>5121</v>
      </c>
      <c r="E851" s="267" t="s">
        <v>3275</v>
      </c>
      <c r="F851" s="267" t="s">
        <v>3276</v>
      </c>
      <c r="G851" s="267" t="s">
        <v>3275</v>
      </c>
      <c r="H851" s="267" t="s">
        <v>3277</v>
      </c>
      <c r="I851" s="267" t="s">
        <v>5130</v>
      </c>
      <c r="J851" s="267" t="s">
        <v>5131</v>
      </c>
      <c r="K851" s="268">
        <v>6640236.3399999999</v>
      </c>
      <c r="L851" s="268">
        <v>6809116.2800000003</v>
      </c>
      <c r="M851" s="269">
        <v>-168879.94000000041</v>
      </c>
      <c r="N851" s="268">
        <v>518210.28</v>
      </c>
      <c r="O851" s="268">
        <v>518406.6</v>
      </c>
      <c r="P851" s="269">
        <v>-196.31999999994878</v>
      </c>
      <c r="Q851" s="270">
        <v>2557935.5500000007</v>
      </c>
      <c r="R851" s="270">
        <v>2560456.5499999998</v>
      </c>
      <c r="S851" s="270">
        <v>-2520.9999999990687</v>
      </c>
      <c r="T851" s="268">
        <v>9198171.8900000006</v>
      </c>
      <c r="U851" s="268">
        <v>9369572.8300000001</v>
      </c>
      <c r="V851" s="269">
        <v>-171400.93999999948</v>
      </c>
      <c r="W851" s="269" cm="1">
        <f t="array" ref="W851">IF(Z851=756,V851*INDEX('09.30.22 ERC'!$I$676:$I$679,MATCH($A$1,'09.30.22 ERC'!$D$676:$D$679,0),),V851)</f>
        <v>-171400.93999999948</v>
      </c>
      <c r="X851" s="271">
        <f t="shared" si="27"/>
        <v>142602</v>
      </c>
      <c r="Y851" s="106" t="s">
        <v>606</v>
      </c>
      <c r="Z851" s="106">
        <v>152</v>
      </c>
      <c r="AA851" s="273" t="b">
        <f t="shared" si="28"/>
        <v>1</v>
      </c>
    </row>
    <row r="852" spans="1:27">
      <c r="A852" s="267" t="s">
        <v>3271</v>
      </c>
      <c r="B852" s="267" t="s">
        <v>3300</v>
      </c>
      <c r="C852" s="267" t="s">
        <v>3405</v>
      </c>
      <c r="D852" s="267" t="s">
        <v>5121</v>
      </c>
      <c r="E852" s="267" t="s">
        <v>3275</v>
      </c>
      <c r="F852" s="267" t="s">
        <v>3276</v>
      </c>
      <c r="G852" s="267" t="s">
        <v>3275</v>
      </c>
      <c r="H852" s="267" t="s">
        <v>3277</v>
      </c>
      <c r="I852" s="267" t="s">
        <v>5132</v>
      </c>
      <c r="J852" s="267" t="s">
        <v>5133</v>
      </c>
      <c r="K852" s="268">
        <v>9875948.3800000008</v>
      </c>
      <c r="L852" s="268">
        <v>9875948.3800000008</v>
      </c>
      <c r="M852" s="269">
        <v>0</v>
      </c>
      <c r="N852" s="268">
        <v>0</v>
      </c>
      <c r="O852" s="268">
        <v>0</v>
      </c>
      <c r="P852" s="269">
        <v>0</v>
      </c>
      <c r="Q852" s="270">
        <v>0</v>
      </c>
      <c r="R852" s="270">
        <v>0</v>
      </c>
      <c r="S852" s="270">
        <v>0</v>
      </c>
      <c r="T852" s="268">
        <v>9875948.3800000008</v>
      </c>
      <c r="U852" s="268">
        <v>9875948.3800000008</v>
      </c>
      <c r="V852" s="269">
        <v>0</v>
      </c>
      <c r="W852" s="269" cm="1">
        <f t="array" ref="W852">IF(Z852=756,V852*INDEX('09.30.22 ERC'!$I$676:$I$679,MATCH($A$1,'09.30.22 ERC'!$D$676:$D$679,0),),V852)</f>
        <v>0</v>
      </c>
      <c r="X852" s="271">
        <f t="shared" si="27"/>
        <v>142602</v>
      </c>
      <c r="Y852" s="106" t="s">
        <v>606</v>
      </c>
      <c r="Z852" s="106">
        <v>150</v>
      </c>
      <c r="AA852" s="273" t="b">
        <f t="shared" si="28"/>
        <v>1</v>
      </c>
    </row>
    <row r="853" spans="1:27">
      <c r="A853" s="267" t="s">
        <v>3271</v>
      </c>
      <c r="B853" s="267" t="s">
        <v>3304</v>
      </c>
      <c r="C853" s="267" t="s">
        <v>3405</v>
      </c>
      <c r="D853" s="267" t="s">
        <v>5121</v>
      </c>
      <c r="E853" s="267" t="s">
        <v>3275</v>
      </c>
      <c r="F853" s="267" t="s">
        <v>3276</v>
      </c>
      <c r="G853" s="267" t="s">
        <v>3275</v>
      </c>
      <c r="H853" s="267" t="s">
        <v>3277</v>
      </c>
      <c r="I853" s="267" t="s">
        <v>5134</v>
      </c>
      <c r="J853" s="267" t="s">
        <v>5135</v>
      </c>
      <c r="K853" s="268">
        <v>655793.06000000006</v>
      </c>
      <c r="L853" s="268">
        <v>655793.06000000006</v>
      </c>
      <c r="M853" s="269">
        <v>0</v>
      </c>
      <c r="N853" s="268">
        <v>0</v>
      </c>
      <c r="O853" s="268">
        <v>0</v>
      </c>
      <c r="P853" s="269">
        <v>0</v>
      </c>
      <c r="Q853" s="270">
        <v>0</v>
      </c>
      <c r="R853" s="270">
        <v>0</v>
      </c>
      <c r="S853" s="270">
        <v>0</v>
      </c>
      <c r="T853" s="268">
        <v>655793.06000000006</v>
      </c>
      <c r="U853" s="268">
        <v>655793.06000000006</v>
      </c>
      <c r="V853" s="269">
        <v>0</v>
      </c>
      <c r="W853" s="269" cm="1">
        <f t="array" ref="W853">IF(Z853=756,V853*INDEX('09.30.22 ERC'!$I$676:$I$679,MATCH($A$1,'09.30.22 ERC'!$D$676:$D$679,0),),V853)</f>
        <v>0</v>
      </c>
      <c r="X853" s="271">
        <f t="shared" si="27"/>
        <v>142602</v>
      </c>
      <c r="Y853" s="106" t="s">
        <v>606</v>
      </c>
      <c r="Z853" s="106">
        <v>151</v>
      </c>
      <c r="AA853" s="273" t="b">
        <f t="shared" si="28"/>
        <v>1</v>
      </c>
    </row>
    <row r="854" spans="1:27">
      <c r="A854" s="267" t="s">
        <v>3271</v>
      </c>
      <c r="B854" s="267" t="s">
        <v>3272</v>
      </c>
      <c r="C854" s="267" t="s">
        <v>3402</v>
      </c>
      <c r="D854" s="267" t="s">
        <v>5136</v>
      </c>
      <c r="E854" s="267" t="s">
        <v>3275</v>
      </c>
      <c r="F854" s="267" t="s">
        <v>3276</v>
      </c>
      <c r="G854" s="267" t="s">
        <v>3275</v>
      </c>
      <c r="H854" s="267" t="s">
        <v>3277</v>
      </c>
      <c r="I854" s="267" t="s">
        <v>5137</v>
      </c>
      <c r="J854" s="267" t="s">
        <v>5138</v>
      </c>
      <c r="K854" s="268">
        <v>136033.44</v>
      </c>
      <c r="L854" s="268">
        <v>141892.75</v>
      </c>
      <c r="M854" s="269">
        <v>-5859.3099999999977</v>
      </c>
      <c r="N854" s="268">
        <v>17432.919999999998</v>
      </c>
      <c r="O854" s="268">
        <v>17428.96</v>
      </c>
      <c r="P854" s="269">
        <v>3.9599999999991269</v>
      </c>
      <c r="Q854" s="270">
        <v>87291.34</v>
      </c>
      <c r="R854" s="270">
        <v>87183.85</v>
      </c>
      <c r="S854" s="270">
        <v>107.48999999999069</v>
      </c>
      <c r="T854" s="268">
        <v>223324.78</v>
      </c>
      <c r="U854" s="268">
        <v>229076.6</v>
      </c>
      <c r="V854" s="269">
        <v>-5751.820000000007</v>
      </c>
      <c r="W854" s="269" cm="1">
        <f t="array" ref="W854">IF(Z854=756,V854*INDEX('09.30.22 ERC'!$I$676:$I$679,MATCH($A$1,'09.30.22 ERC'!$D$676:$D$679,0),),V854)</f>
        <v>-5751.820000000007</v>
      </c>
      <c r="X854" s="271">
        <f t="shared" si="27"/>
        <v>142603</v>
      </c>
      <c r="Y854" s="106" t="s">
        <v>606</v>
      </c>
      <c r="Z854" s="106">
        <v>150</v>
      </c>
      <c r="AA854" s="273" t="b">
        <f t="shared" si="28"/>
        <v>1</v>
      </c>
    </row>
    <row r="855" spans="1:27">
      <c r="A855" s="267" t="s">
        <v>3271</v>
      </c>
      <c r="B855" s="267" t="s">
        <v>3280</v>
      </c>
      <c r="C855" s="267" t="s">
        <v>3430</v>
      </c>
      <c r="D855" s="267" t="s">
        <v>5136</v>
      </c>
      <c r="E855" s="267" t="s">
        <v>3275</v>
      </c>
      <c r="F855" s="267" t="s">
        <v>3276</v>
      </c>
      <c r="G855" s="267" t="s">
        <v>3275</v>
      </c>
      <c r="H855" s="267" t="s">
        <v>3277</v>
      </c>
      <c r="I855" s="267" t="s">
        <v>5139</v>
      </c>
      <c r="J855" s="267" t="s">
        <v>5140</v>
      </c>
      <c r="K855" s="268">
        <v>134293.47</v>
      </c>
      <c r="L855" s="268">
        <v>140077.97</v>
      </c>
      <c r="M855" s="269">
        <v>-5784.5</v>
      </c>
      <c r="N855" s="268">
        <v>17240.990000000002</v>
      </c>
      <c r="O855" s="268">
        <v>17238.87</v>
      </c>
      <c r="P855" s="269">
        <v>2.1200000000026193</v>
      </c>
      <c r="Q855" s="270">
        <v>86296.23000000001</v>
      </c>
      <c r="R855" s="270">
        <v>86200.82</v>
      </c>
      <c r="S855" s="270">
        <v>95.410000000003492</v>
      </c>
      <c r="T855" s="268">
        <v>220589.7</v>
      </c>
      <c r="U855" s="268">
        <v>226278.79</v>
      </c>
      <c r="V855" s="269">
        <v>-5689.0899999999965</v>
      </c>
      <c r="W855" s="269" cm="1">
        <f t="array" ref="W855">IF(Z855=756,V855*INDEX('09.30.22 ERC'!$I$676:$I$679,MATCH($A$1,'09.30.22 ERC'!$D$676:$D$679,0),),V855)</f>
        <v>-5689.0899999999965</v>
      </c>
      <c r="X855" s="271">
        <f t="shared" si="27"/>
        <v>142603</v>
      </c>
      <c r="Y855" s="106" t="s">
        <v>606</v>
      </c>
      <c r="Z855" s="106">
        <v>150</v>
      </c>
      <c r="AA855" s="273" t="b">
        <f t="shared" si="28"/>
        <v>1</v>
      </c>
    </row>
    <row r="856" spans="1:27">
      <c r="A856" s="267" t="s">
        <v>3271</v>
      </c>
      <c r="B856" s="267" t="s">
        <v>3284</v>
      </c>
      <c r="C856" s="267" t="s">
        <v>3402</v>
      </c>
      <c r="D856" s="267" t="s">
        <v>5136</v>
      </c>
      <c r="E856" s="267" t="s">
        <v>3275</v>
      </c>
      <c r="F856" s="267" t="s">
        <v>3276</v>
      </c>
      <c r="G856" s="267" t="s">
        <v>3275</v>
      </c>
      <c r="H856" s="267" t="s">
        <v>3277</v>
      </c>
      <c r="I856" s="267" t="s">
        <v>5141</v>
      </c>
      <c r="J856" s="267" t="s">
        <v>5142</v>
      </c>
      <c r="K856" s="268">
        <v>9613.67</v>
      </c>
      <c r="L856" s="268">
        <v>10075.120000000001</v>
      </c>
      <c r="M856" s="269">
        <v>-461.45000000000073</v>
      </c>
      <c r="N856" s="268">
        <v>1484.67</v>
      </c>
      <c r="O856" s="268">
        <v>1481.11</v>
      </c>
      <c r="P856" s="269">
        <v>3.5600000000001728</v>
      </c>
      <c r="Q856" s="270">
        <v>7164.74</v>
      </c>
      <c r="R856" s="270">
        <v>7192.08</v>
      </c>
      <c r="S856" s="270">
        <v>-27.340000000000146</v>
      </c>
      <c r="T856" s="268">
        <v>16778.41</v>
      </c>
      <c r="U856" s="268">
        <v>17267.2</v>
      </c>
      <c r="V856" s="269">
        <v>-488.79000000000087</v>
      </c>
      <c r="W856" s="269" cm="1">
        <f t="array" ref="W856">IF(Z856=756,V856*INDEX('09.30.22 ERC'!$I$676:$I$679,MATCH($A$1,'09.30.22 ERC'!$D$676:$D$679,0),),V856)</f>
        <v>-488.79000000000087</v>
      </c>
      <c r="X856" s="271">
        <f t="shared" si="27"/>
        <v>142603</v>
      </c>
      <c r="Y856" s="106" t="s">
        <v>606</v>
      </c>
      <c r="Z856" s="106">
        <v>151</v>
      </c>
      <c r="AA856" s="273" t="b">
        <f t="shared" si="28"/>
        <v>1</v>
      </c>
    </row>
    <row r="857" spans="1:27">
      <c r="A857" s="267" t="s">
        <v>3271</v>
      </c>
      <c r="B857" s="267" t="s">
        <v>3287</v>
      </c>
      <c r="C857" s="267" t="s">
        <v>3430</v>
      </c>
      <c r="D857" s="267" t="s">
        <v>5136</v>
      </c>
      <c r="E857" s="267" t="s">
        <v>3275</v>
      </c>
      <c r="F857" s="267" t="s">
        <v>3276</v>
      </c>
      <c r="G857" s="267" t="s">
        <v>3275</v>
      </c>
      <c r="H857" s="267" t="s">
        <v>3277</v>
      </c>
      <c r="I857" s="267" t="s">
        <v>5143</v>
      </c>
      <c r="J857" s="267" t="s">
        <v>5144</v>
      </c>
      <c r="K857" s="268">
        <v>11501.52</v>
      </c>
      <c r="L857" s="268">
        <v>12094.71</v>
      </c>
      <c r="M857" s="269">
        <v>-593.18999999999869</v>
      </c>
      <c r="N857" s="268">
        <v>1901.55</v>
      </c>
      <c r="O857" s="268">
        <v>1899.32</v>
      </c>
      <c r="P857" s="269">
        <v>2.2300000000000182</v>
      </c>
      <c r="Q857" s="270">
        <v>8555.5400000000009</v>
      </c>
      <c r="R857" s="270">
        <v>8589.1500000000015</v>
      </c>
      <c r="S857" s="270">
        <v>-33.610000000000582</v>
      </c>
      <c r="T857" s="268">
        <v>20057.060000000001</v>
      </c>
      <c r="U857" s="268">
        <v>20683.86</v>
      </c>
      <c r="V857" s="269">
        <v>-626.79999999999927</v>
      </c>
      <c r="W857" s="269" cm="1">
        <f t="array" ref="W857">IF(Z857=756,V857*INDEX('09.30.22 ERC'!$I$676:$I$679,MATCH($A$1,'09.30.22 ERC'!$D$676:$D$679,0),),V857)</f>
        <v>-626.79999999999927</v>
      </c>
      <c r="X857" s="271">
        <f t="shared" si="27"/>
        <v>142603</v>
      </c>
      <c r="Y857" s="106" t="s">
        <v>606</v>
      </c>
      <c r="Z857" s="106">
        <v>151</v>
      </c>
      <c r="AA857" s="273" t="b">
        <f t="shared" si="28"/>
        <v>1</v>
      </c>
    </row>
    <row r="858" spans="1:27">
      <c r="A858" s="267" t="s">
        <v>3271</v>
      </c>
      <c r="B858" s="267" t="s">
        <v>3294</v>
      </c>
      <c r="C858" s="267" t="s">
        <v>3402</v>
      </c>
      <c r="D858" s="267" t="s">
        <v>5136</v>
      </c>
      <c r="E858" s="267" t="s">
        <v>3275</v>
      </c>
      <c r="F858" s="267" t="s">
        <v>3276</v>
      </c>
      <c r="G858" s="267" t="s">
        <v>3275</v>
      </c>
      <c r="H858" s="267" t="s">
        <v>3277</v>
      </c>
      <c r="I858" s="267" t="s">
        <v>5145</v>
      </c>
      <c r="J858" s="267" t="s">
        <v>5146</v>
      </c>
      <c r="K858" s="268">
        <v>139915.91</v>
      </c>
      <c r="L858" s="268">
        <v>143278.92000000001</v>
      </c>
      <c r="M858" s="269">
        <v>-3363.0100000000093</v>
      </c>
      <c r="N858" s="268">
        <v>10053.56</v>
      </c>
      <c r="O858" s="268">
        <v>10048.41</v>
      </c>
      <c r="P858" s="269">
        <v>5.1499999999996362</v>
      </c>
      <c r="Q858" s="270">
        <v>50267.049999999988</v>
      </c>
      <c r="R858" s="270">
        <v>50220.169999999984</v>
      </c>
      <c r="S858" s="270">
        <v>46.880000000004657</v>
      </c>
      <c r="T858" s="268">
        <v>190182.96</v>
      </c>
      <c r="U858" s="268">
        <v>193499.09</v>
      </c>
      <c r="V858" s="269">
        <v>-3316.1300000000047</v>
      </c>
      <c r="W858" s="269" cm="1">
        <f t="array" ref="W858">IF(Z858=756,V858*INDEX('09.30.22 ERC'!$I$676:$I$679,MATCH($A$1,'09.30.22 ERC'!$D$676:$D$679,0),),V858)</f>
        <v>-3316.1300000000047</v>
      </c>
      <c r="X858" s="271">
        <f t="shared" si="27"/>
        <v>142603</v>
      </c>
      <c r="Y858" s="106" t="s">
        <v>606</v>
      </c>
      <c r="Z858" s="106">
        <v>152</v>
      </c>
      <c r="AA858" s="273" t="b">
        <f t="shared" si="28"/>
        <v>1</v>
      </c>
    </row>
    <row r="859" spans="1:27">
      <c r="A859" s="267" t="s">
        <v>3271</v>
      </c>
      <c r="B859" s="267" t="s">
        <v>3300</v>
      </c>
      <c r="C859" s="267" t="s">
        <v>3405</v>
      </c>
      <c r="D859" s="267" t="s">
        <v>5136</v>
      </c>
      <c r="E859" s="267" t="s">
        <v>3275</v>
      </c>
      <c r="F859" s="267" t="s">
        <v>3276</v>
      </c>
      <c r="G859" s="267" t="s">
        <v>3275</v>
      </c>
      <c r="H859" s="267" t="s">
        <v>3277</v>
      </c>
      <c r="I859" s="267" t="s">
        <v>5147</v>
      </c>
      <c r="J859" s="267" t="s">
        <v>5148</v>
      </c>
      <c r="K859" s="268">
        <v>215010.17</v>
      </c>
      <c r="L859" s="268">
        <v>215010.17</v>
      </c>
      <c r="M859" s="269">
        <v>0</v>
      </c>
      <c r="N859" s="268">
        <v>0</v>
      </c>
      <c r="O859" s="268">
        <v>0</v>
      </c>
      <c r="P859" s="269">
        <v>0</v>
      </c>
      <c r="Q859" s="270">
        <v>0</v>
      </c>
      <c r="R859" s="270">
        <v>0</v>
      </c>
      <c r="S859" s="270">
        <v>0</v>
      </c>
      <c r="T859" s="268">
        <v>215010.17</v>
      </c>
      <c r="U859" s="268">
        <v>215010.17</v>
      </c>
      <c r="V859" s="269">
        <v>0</v>
      </c>
      <c r="W859" s="269" cm="1">
        <f t="array" ref="W859">IF(Z859=756,V859*INDEX('09.30.22 ERC'!$I$676:$I$679,MATCH($A$1,'09.30.22 ERC'!$D$676:$D$679,0),),V859)</f>
        <v>0</v>
      </c>
      <c r="X859" s="271">
        <f t="shared" si="27"/>
        <v>142603</v>
      </c>
      <c r="Y859" s="106" t="s">
        <v>606</v>
      </c>
      <c r="Z859" s="106">
        <v>150</v>
      </c>
      <c r="AA859" s="273" t="b">
        <f t="shared" si="28"/>
        <v>1</v>
      </c>
    </row>
    <row r="860" spans="1:27">
      <c r="A860" s="267" t="s">
        <v>3271</v>
      </c>
      <c r="B860" s="267" t="s">
        <v>3304</v>
      </c>
      <c r="C860" s="267" t="s">
        <v>3405</v>
      </c>
      <c r="D860" s="267" t="s">
        <v>5136</v>
      </c>
      <c r="E860" s="267" t="s">
        <v>3275</v>
      </c>
      <c r="F860" s="267" t="s">
        <v>3276</v>
      </c>
      <c r="G860" s="267" t="s">
        <v>3275</v>
      </c>
      <c r="H860" s="267" t="s">
        <v>3277</v>
      </c>
      <c r="I860" s="267" t="s">
        <v>5149</v>
      </c>
      <c r="J860" s="267" t="s">
        <v>5150</v>
      </c>
      <c r="K860" s="268">
        <v>14275.19</v>
      </c>
      <c r="L860" s="268">
        <v>14275.19</v>
      </c>
      <c r="M860" s="269">
        <v>0</v>
      </c>
      <c r="N860" s="268">
        <v>0</v>
      </c>
      <c r="O860" s="268">
        <v>0</v>
      </c>
      <c r="P860" s="269">
        <v>0</v>
      </c>
      <c r="Q860" s="270">
        <v>0</v>
      </c>
      <c r="R860" s="270">
        <v>0</v>
      </c>
      <c r="S860" s="270">
        <v>0</v>
      </c>
      <c r="T860" s="268">
        <v>14275.19</v>
      </c>
      <c r="U860" s="268">
        <v>14275.19</v>
      </c>
      <c r="V860" s="269">
        <v>0</v>
      </c>
      <c r="W860" s="269" cm="1">
        <f t="array" ref="W860">IF(Z860=756,V860*INDEX('09.30.22 ERC'!$I$676:$I$679,MATCH($A$1,'09.30.22 ERC'!$D$676:$D$679,0),),V860)</f>
        <v>0</v>
      </c>
      <c r="X860" s="271">
        <f t="shared" si="27"/>
        <v>142603</v>
      </c>
      <c r="Y860" s="106" t="s">
        <v>606</v>
      </c>
      <c r="Z860" s="106">
        <v>151</v>
      </c>
      <c r="AA860" s="273" t="b">
        <f t="shared" si="28"/>
        <v>1</v>
      </c>
    </row>
    <row r="861" spans="1:27">
      <c r="A861" s="267" t="s">
        <v>3271</v>
      </c>
      <c r="B861" s="267" t="s">
        <v>3272</v>
      </c>
      <c r="C861" s="267" t="s">
        <v>3273</v>
      </c>
      <c r="D861" s="267" t="s">
        <v>5151</v>
      </c>
      <c r="E861" s="267" t="s">
        <v>3275</v>
      </c>
      <c r="F861" s="267" t="s">
        <v>3276</v>
      </c>
      <c r="G861" s="267" t="s">
        <v>3275</v>
      </c>
      <c r="H861" s="267" t="s">
        <v>3277</v>
      </c>
      <c r="I861" s="267" t="s">
        <v>5152</v>
      </c>
      <c r="J861" s="267" t="s">
        <v>5153</v>
      </c>
      <c r="K861" s="268">
        <v>1030395.3</v>
      </c>
      <c r="L861" s="268">
        <v>935581.36</v>
      </c>
      <c r="M861" s="269">
        <v>94813.940000000061</v>
      </c>
      <c r="N861" s="268">
        <v>679.38</v>
      </c>
      <c r="O861" s="268">
        <v>0</v>
      </c>
      <c r="P861" s="269">
        <v>679.38</v>
      </c>
      <c r="Q861" s="270">
        <v>6114.4199999999255</v>
      </c>
      <c r="R861" s="270">
        <v>0</v>
      </c>
      <c r="S861" s="270">
        <v>6114.4199999999255</v>
      </c>
      <c r="T861" s="268">
        <v>1036509.72</v>
      </c>
      <c r="U861" s="268">
        <v>935581.36</v>
      </c>
      <c r="V861" s="269">
        <v>100928.35999999999</v>
      </c>
      <c r="W861" s="269" cm="1">
        <f t="array" ref="W861">IF(Z861=756,V861*INDEX('09.30.22 ERC'!$I$676:$I$679,MATCH($A$1,'09.30.22 ERC'!$D$676:$D$679,0),),V861)</f>
        <v>100928.35999999999</v>
      </c>
      <c r="X861" s="271">
        <f t="shared" si="27"/>
        <v>142901</v>
      </c>
      <c r="Y861" s="106" t="s">
        <v>606</v>
      </c>
      <c r="Z861" s="106">
        <v>150</v>
      </c>
      <c r="AA861" s="273" t="b">
        <f t="shared" si="28"/>
        <v>1</v>
      </c>
    </row>
    <row r="862" spans="1:27">
      <c r="A862" s="267" t="s">
        <v>3271</v>
      </c>
      <c r="B862" s="267" t="s">
        <v>3284</v>
      </c>
      <c r="C862" s="267" t="s">
        <v>3273</v>
      </c>
      <c r="D862" s="267" t="s">
        <v>5151</v>
      </c>
      <c r="E862" s="267" t="s">
        <v>3275</v>
      </c>
      <c r="F862" s="267" t="s">
        <v>3276</v>
      </c>
      <c r="G862" s="267" t="s">
        <v>3275</v>
      </c>
      <c r="H862" s="267" t="s">
        <v>3277</v>
      </c>
      <c r="I862" s="267" t="s">
        <v>5154</v>
      </c>
      <c r="J862" s="267" t="s">
        <v>5155</v>
      </c>
      <c r="K862" s="268">
        <v>114.88</v>
      </c>
      <c r="L862" s="268">
        <v>13728.09</v>
      </c>
      <c r="M862" s="269">
        <v>-13613.210000000001</v>
      </c>
      <c r="N862" s="268">
        <v>0</v>
      </c>
      <c r="O862" s="268">
        <v>57.44</v>
      </c>
      <c r="P862" s="269">
        <v>-57.44</v>
      </c>
      <c r="Q862" s="270">
        <v>0</v>
      </c>
      <c r="R862" s="270">
        <v>516.95999999999913</v>
      </c>
      <c r="S862" s="270">
        <v>-516.95999999999913</v>
      </c>
      <c r="T862" s="268">
        <v>114.88</v>
      </c>
      <c r="U862" s="268">
        <v>14245.05</v>
      </c>
      <c r="V862" s="269">
        <v>-14130.17</v>
      </c>
      <c r="W862" s="269" cm="1">
        <f t="array" ref="W862">IF(Z862=756,V862*INDEX('09.30.22 ERC'!$I$676:$I$679,MATCH($A$1,'09.30.22 ERC'!$D$676:$D$679,0),),V862)</f>
        <v>-14130.17</v>
      </c>
      <c r="X862" s="271">
        <f t="shared" si="27"/>
        <v>142901</v>
      </c>
      <c r="Y862" s="106" t="s">
        <v>606</v>
      </c>
      <c r="Z862" s="106">
        <v>151</v>
      </c>
      <c r="AA862" s="273" t="b">
        <f t="shared" si="28"/>
        <v>1</v>
      </c>
    </row>
    <row r="863" spans="1:27">
      <c r="A863" s="267" t="s">
        <v>3271</v>
      </c>
      <c r="B863" s="267" t="s">
        <v>3287</v>
      </c>
      <c r="C863" s="267" t="s">
        <v>3281</v>
      </c>
      <c r="D863" s="267" t="s">
        <v>5151</v>
      </c>
      <c r="E863" s="267" t="s">
        <v>3275</v>
      </c>
      <c r="F863" s="267" t="s">
        <v>3276</v>
      </c>
      <c r="G863" s="267" t="s">
        <v>3275</v>
      </c>
      <c r="H863" s="267" t="s">
        <v>3277</v>
      </c>
      <c r="I863" s="267" t="s">
        <v>5156</v>
      </c>
      <c r="J863" s="267" t="s">
        <v>5157</v>
      </c>
      <c r="K863" s="268">
        <v>469.84</v>
      </c>
      <c r="L863" s="268">
        <v>56157.18</v>
      </c>
      <c r="M863" s="269">
        <v>-55687.340000000004</v>
      </c>
      <c r="N863" s="268">
        <v>0</v>
      </c>
      <c r="O863" s="268">
        <v>234.92</v>
      </c>
      <c r="P863" s="269">
        <v>-234.92</v>
      </c>
      <c r="Q863" s="270">
        <v>0</v>
      </c>
      <c r="R863" s="270">
        <v>2114.2799999999988</v>
      </c>
      <c r="S863" s="270">
        <v>-2114.2799999999988</v>
      </c>
      <c r="T863" s="268">
        <v>469.84</v>
      </c>
      <c r="U863" s="268">
        <v>58271.46</v>
      </c>
      <c r="V863" s="269">
        <v>-57801.62</v>
      </c>
      <c r="W863" s="269" cm="1">
        <f t="array" ref="W863">IF(Z863=756,V863*INDEX('09.30.22 ERC'!$I$676:$I$679,MATCH($A$1,'09.30.22 ERC'!$D$676:$D$679,0),),V863)</f>
        <v>-57801.62</v>
      </c>
      <c r="X863" s="271">
        <f t="shared" si="27"/>
        <v>142901</v>
      </c>
      <c r="Y863" s="106" t="s">
        <v>606</v>
      </c>
      <c r="Z863" s="106">
        <v>151</v>
      </c>
      <c r="AA863" s="273" t="b">
        <f t="shared" si="28"/>
        <v>1</v>
      </c>
    </row>
    <row r="864" spans="1:27">
      <c r="A864" s="267" t="s">
        <v>3271</v>
      </c>
      <c r="B864" s="267" t="s">
        <v>3300</v>
      </c>
      <c r="C864" s="267" t="s">
        <v>3301</v>
      </c>
      <c r="D864" s="267" t="s">
        <v>5151</v>
      </c>
      <c r="E864" s="267" t="s">
        <v>3275</v>
      </c>
      <c r="F864" s="267" t="s">
        <v>3276</v>
      </c>
      <c r="G864" s="267" t="s">
        <v>3275</v>
      </c>
      <c r="H864" s="267" t="s">
        <v>3277</v>
      </c>
      <c r="I864" s="267" t="s">
        <v>5158</v>
      </c>
      <c r="J864" s="267" t="s">
        <v>5159</v>
      </c>
      <c r="K864" s="268">
        <v>81905.679999999993</v>
      </c>
      <c r="L864" s="268">
        <v>81905.679999999993</v>
      </c>
      <c r="M864" s="269">
        <v>0</v>
      </c>
      <c r="N864" s="268">
        <v>0</v>
      </c>
      <c r="O864" s="268">
        <v>0</v>
      </c>
      <c r="P864" s="269">
        <v>0</v>
      </c>
      <c r="Q864" s="270">
        <v>0</v>
      </c>
      <c r="R864" s="270">
        <v>0</v>
      </c>
      <c r="S864" s="270">
        <v>0</v>
      </c>
      <c r="T864" s="268">
        <v>81905.679999999993</v>
      </c>
      <c r="U864" s="268">
        <v>81905.679999999993</v>
      </c>
      <c r="V864" s="269">
        <v>0</v>
      </c>
      <c r="W864" s="269" cm="1">
        <f t="array" ref="W864">IF(Z864=756,V864*INDEX('09.30.22 ERC'!$I$676:$I$679,MATCH($A$1,'09.30.22 ERC'!$D$676:$D$679,0),),V864)</f>
        <v>0</v>
      </c>
      <c r="X864" s="271">
        <f t="shared" si="27"/>
        <v>142901</v>
      </c>
      <c r="Y864" s="106" t="s">
        <v>606</v>
      </c>
      <c r="Z864" s="106">
        <v>150</v>
      </c>
      <c r="AA864" s="273" t="b">
        <f t="shared" si="28"/>
        <v>1</v>
      </c>
    </row>
    <row r="865" spans="1:27">
      <c r="A865" s="267" t="s">
        <v>3271</v>
      </c>
      <c r="B865" s="267" t="s">
        <v>3304</v>
      </c>
      <c r="C865" s="267" t="s">
        <v>3301</v>
      </c>
      <c r="D865" s="267" t="s">
        <v>5151</v>
      </c>
      <c r="E865" s="267" t="s">
        <v>3275</v>
      </c>
      <c r="F865" s="267" t="s">
        <v>3276</v>
      </c>
      <c r="G865" s="267" t="s">
        <v>3275</v>
      </c>
      <c r="H865" s="267" t="s">
        <v>3277</v>
      </c>
      <c r="I865" s="267" t="s">
        <v>5160</v>
      </c>
      <c r="J865" s="267" t="s">
        <v>5161</v>
      </c>
      <c r="K865" s="268">
        <v>63745.79</v>
      </c>
      <c r="L865" s="268">
        <v>63745.79</v>
      </c>
      <c r="M865" s="269">
        <v>0</v>
      </c>
      <c r="N865" s="268">
        <v>0</v>
      </c>
      <c r="O865" s="268">
        <v>0</v>
      </c>
      <c r="P865" s="269">
        <v>0</v>
      </c>
      <c r="Q865" s="270">
        <v>0</v>
      </c>
      <c r="R865" s="270">
        <v>0</v>
      </c>
      <c r="S865" s="270">
        <v>0</v>
      </c>
      <c r="T865" s="268">
        <v>63745.79</v>
      </c>
      <c r="U865" s="268">
        <v>63745.79</v>
      </c>
      <c r="V865" s="269">
        <v>0</v>
      </c>
      <c r="W865" s="269" cm="1">
        <f t="array" ref="W865">IF(Z865=756,V865*INDEX('09.30.22 ERC'!$I$676:$I$679,MATCH($A$1,'09.30.22 ERC'!$D$676:$D$679,0),),V865)</f>
        <v>0</v>
      </c>
      <c r="X865" s="271">
        <f t="shared" si="27"/>
        <v>142901</v>
      </c>
      <c r="Y865" s="106" t="s">
        <v>606</v>
      </c>
      <c r="Z865" s="106">
        <v>151</v>
      </c>
      <c r="AA865" s="273" t="b">
        <f t="shared" si="28"/>
        <v>1</v>
      </c>
    </row>
    <row r="866" spans="1:27">
      <c r="A866" s="267" t="s">
        <v>3271</v>
      </c>
      <c r="B866" s="267" t="s">
        <v>3388</v>
      </c>
      <c r="C866" s="267" t="s">
        <v>3392</v>
      </c>
      <c r="D866" s="267" t="s">
        <v>5162</v>
      </c>
      <c r="E866" s="267" t="s">
        <v>3275</v>
      </c>
      <c r="F866" s="267" t="s">
        <v>3276</v>
      </c>
      <c r="G866" s="267" t="s">
        <v>3275</v>
      </c>
      <c r="H866" s="267" t="s">
        <v>3277</v>
      </c>
      <c r="I866" s="267" t="s">
        <v>5163</v>
      </c>
      <c r="J866" s="267" t="s">
        <v>5164</v>
      </c>
      <c r="K866" s="268">
        <v>515049.86</v>
      </c>
      <c r="L866" s="268">
        <v>255185.43</v>
      </c>
      <c r="M866" s="269">
        <v>259864.43</v>
      </c>
      <c r="N866" s="268">
        <v>0</v>
      </c>
      <c r="O866" s="268">
        <v>0</v>
      </c>
      <c r="P866" s="269">
        <v>0</v>
      </c>
      <c r="Q866" s="270">
        <v>298137.07000000007</v>
      </c>
      <c r="R866" s="270">
        <v>0</v>
      </c>
      <c r="S866" s="270">
        <v>298137.07000000007</v>
      </c>
      <c r="T866" s="268">
        <v>813186.93</v>
      </c>
      <c r="U866" s="268">
        <v>255185.43</v>
      </c>
      <c r="V866" s="269">
        <v>558001.5</v>
      </c>
      <c r="W866" s="269" cm="1">
        <f t="array" ref="W866">IF(Z866=756,V866*INDEX('09.30.22 ERC'!$I$676:$I$679,MATCH($A$1,'09.30.22 ERC'!$D$676:$D$679,0),),V866)</f>
        <v>558001.5</v>
      </c>
      <c r="X866" s="271">
        <f t="shared" si="27"/>
        <v>170002</v>
      </c>
      <c r="Y866" s="106" t="s">
        <v>623</v>
      </c>
      <c r="Z866" s="106">
        <v>756</v>
      </c>
      <c r="AA866" s="273" t="b">
        <f t="shared" si="28"/>
        <v>1</v>
      </c>
    </row>
    <row r="867" spans="1:27">
      <c r="A867" s="267" t="s">
        <v>3271</v>
      </c>
      <c r="B867" s="267" t="s">
        <v>3272</v>
      </c>
      <c r="C867" s="267" t="s">
        <v>3273</v>
      </c>
      <c r="D867" s="267" t="s">
        <v>5162</v>
      </c>
      <c r="E867" s="267" t="s">
        <v>3275</v>
      </c>
      <c r="F867" s="267" t="s">
        <v>3276</v>
      </c>
      <c r="G867" s="267" t="s">
        <v>3275</v>
      </c>
      <c r="H867" s="267" t="s">
        <v>3277</v>
      </c>
      <c r="I867" s="267" t="s">
        <v>5165</v>
      </c>
      <c r="J867" s="267" t="s">
        <v>5166</v>
      </c>
      <c r="K867" s="268">
        <v>168909.4</v>
      </c>
      <c r="L867" s="268">
        <v>0</v>
      </c>
      <c r="M867" s="269">
        <v>168909.4</v>
      </c>
      <c r="N867" s="268">
        <v>0</v>
      </c>
      <c r="O867" s="268">
        <v>0</v>
      </c>
      <c r="P867" s="269">
        <v>0</v>
      </c>
      <c r="Q867" s="270">
        <v>0</v>
      </c>
      <c r="R867" s="270">
        <v>0</v>
      </c>
      <c r="S867" s="270">
        <v>0</v>
      </c>
      <c r="T867" s="268">
        <v>168909.4</v>
      </c>
      <c r="U867" s="268">
        <v>0</v>
      </c>
      <c r="V867" s="269">
        <v>168909.4</v>
      </c>
      <c r="W867" s="269" cm="1">
        <f t="array" ref="W867">IF(Z867=756,V867*INDEX('09.30.22 ERC'!$I$676:$I$679,MATCH($A$1,'09.30.22 ERC'!$D$676:$D$679,0),),V867)</f>
        <v>168909.4</v>
      </c>
      <c r="X867" s="271">
        <f t="shared" si="27"/>
        <v>170002</v>
      </c>
      <c r="Y867" s="106" t="s">
        <v>623</v>
      </c>
      <c r="Z867" s="106">
        <v>150</v>
      </c>
      <c r="AA867" s="273" t="b">
        <f t="shared" si="28"/>
        <v>1</v>
      </c>
    </row>
    <row r="868" spans="1:27">
      <c r="A868" s="267" t="s">
        <v>3271</v>
      </c>
      <c r="B868" s="267" t="s">
        <v>3280</v>
      </c>
      <c r="C868" s="267" t="s">
        <v>3281</v>
      </c>
      <c r="D868" s="267" t="s">
        <v>5162</v>
      </c>
      <c r="E868" s="267" t="s">
        <v>3275</v>
      </c>
      <c r="F868" s="267" t="s">
        <v>3276</v>
      </c>
      <c r="G868" s="267" t="s">
        <v>3275</v>
      </c>
      <c r="H868" s="267" t="s">
        <v>3277</v>
      </c>
      <c r="I868" s="267" t="s">
        <v>5167</v>
      </c>
      <c r="J868" s="267" t="s">
        <v>5168</v>
      </c>
      <c r="K868" s="268">
        <v>260485</v>
      </c>
      <c r="L868" s="268">
        <v>1452</v>
      </c>
      <c r="M868" s="269">
        <v>259033</v>
      </c>
      <c r="N868" s="268">
        <v>0</v>
      </c>
      <c r="O868" s="268">
        <v>0</v>
      </c>
      <c r="P868" s="269">
        <v>0</v>
      </c>
      <c r="Q868" s="270">
        <v>0</v>
      </c>
      <c r="R868" s="270">
        <v>0</v>
      </c>
      <c r="S868" s="270">
        <v>0</v>
      </c>
      <c r="T868" s="268">
        <v>260485</v>
      </c>
      <c r="U868" s="268">
        <v>1452</v>
      </c>
      <c r="V868" s="269">
        <v>259033</v>
      </c>
      <c r="W868" s="269" cm="1">
        <f t="array" ref="W868">IF(Z868=756,V868*INDEX('09.30.22 ERC'!$I$676:$I$679,MATCH($A$1,'09.30.22 ERC'!$D$676:$D$679,0),),V868)</f>
        <v>259033</v>
      </c>
      <c r="X868" s="271">
        <f t="shared" si="27"/>
        <v>170002</v>
      </c>
      <c r="Y868" s="106" t="s">
        <v>623</v>
      </c>
      <c r="Z868" s="106">
        <v>150</v>
      </c>
      <c r="AA868" s="273" t="b">
        <f t="shared" si="28"/>
        <v>1</v>
      </c>
    </row>
    <row r="869" spans="1:27">
      <c r="A869" s="267" t="s">
        <v>3271</v>
      </c>
      <c r="B869" s="267" t="s">
        <v>3294</v>
      </c>
      <c r="C869" s="267" t="s">
        <v>3273</v>
      </c>
      <c r="D869" s="267" t="s">
        <v>5162</v>
      </c>
      <c r="E869" s="267" t="s">
        <v>3275</v>
      </c>
      <c r="F869" s="267" t="s">
        <v>3276</v>
      </c>
      <c r="G869" s="267" t="s">
        <v>3275</v>
      </c>
      <c r="H869" s="267" t="s">
        <v>3277</v>
      </c>
      <c r="I869" s="267" t="s">
        <v>5169</v>
      </c>
      <c r="J869" s="267" t="s">
        <v>5170</v>
      </c>
      <c r="K869" s="268">
        <v>17936.919999999998</v>
      </c>
      <c r="L869" s="268">
        <v>0</v>
      </c>
      <c r="M869" s="269">
        <v>17936.919999999998</v>
      </c>
      <c r="N869" s="268">
        <v>0</v>
      </c>
      <c r="O869" s="268">
        <v>0</v>
      </c>
      <c r="P869" s="269">
        <v>0</v>
      </c>
      <c r="Q869" s="270">
        <v>0</v>
      </c>
      <c r="R869" s="270">
        <v>0</v>
      </c>
      <c r="S869" s="270">
        <v>0</v>
      </c>
      <c r="T869" s="268">
        <v>17936.919999999998</v>
      </c>
      <c r="U869" s="268">
        <v>0</v>
      </c>
      <c r="V869" s="269">
        <v>17936.919999999998</v>
      </c>
      <c r="W869" s="269" cm="1">
        <f t="array" ref="W869">IF(Z869=756,V869*INDEX('09.30.22 ERC'!$I$676:$I$679,MATCH($A$1,'09.30.22 ERC'!$D$676:$D$679,0),),V869)</f>
        <v>17936.919999999998</v>
      </c>
      <c r="X869" s="271">
        <f t="shared" si="27"/>
        <v>170002</v>
      </c>
      <c r="Y869" s="106" t="s">
        <v>623</v>
      </c>
      <c r="Z869" s="106">
        <v>152</v>
      </c>
      <c r="AA869" s="273" t="b">
        <f t="shared" si="28"/>
        <v>1</v>
      </c>
    </row>
    <row r="870" spans="1:27">
      <c r="A870" s="267" t="s">
        <v>3271</v>
      </c>
      <c r="B870" s="267" t="s">
        <v>3300</v>
      </c>
      <c r="C870" s="267" t="s">
        <v>3301</v>
      </c>
      <c r="D870" s="267" t="s">
        <v>5162</v>
      </c>
      <c r="E870" s="267" t="s">
        <v>3275</v>
      </c>
      <c r="F870" s="267" t="s">
        <v>3276</v>
      </c>
      <c r="G870" s="267" t="s">
        <v>3275</v>
      </c>
      <c r="H870" s="267" t="s">
        <v>3277</v>
      </c>
      <c r="I870" s="267" t="s">
        <v>5171</v>
      </c>
      <c r="J870" s="267" t="s">
        <v>5172</v>
      </c>
      <c r="K870" s="268">
        <v>169768.23</v>
      </c>
      <c r="L870" s="268">
        <v>0</v>
      </c>
      <c r="M870" s="269">
        <v>169768.23</v>
      </c>
      <c r="N870" s="268">
        <v>0</v>
      </c>
      <c r="O870" s="268">
        <v>0</v>
      </c>
      <c r="P870" s="269">
        <v>0</v>
      </c>
      <c r="Q870" s="270">
        <v>0</v>
      </c>
      <c r="R870" s="270">
        <v>0</v>
      </c>
      <c r="S870" s="270">
        <v>0</v>
      </c>
      <c r="T870" s="268">
        <v>169768.23</v>
      </c>
      <c r="U870" s="268">
        <v>0</v>
      </c>
      <c r="V870" s="269">
        <v>169768.23</v>
      </c>
      <c r="W870" s="269" cm="1">
        <f t="array" ref="W870">IF(Z870=756,V870*INDEX('09.30.22 ERC'!$I$676:$I$679,MATCH($A$1,'09.30.22 ERC'!$D$676:$D$679,0),),V870)</f>
        <v>169768.23</v>
      </c>
      <c r="X870" s="271">
        <f t="shared" si="27"/>
        <v>170002</v>
      </c>
      <c r="Y870" s="106" t="s">
        <v>623</v>
      </c>
      <c r="Z870" s="106">
        <v>150</v>
      </c>
      <c r="AA870" s="273" t="b">
        <f t="shared" si="28"/>
        <v>1</v>
      </c>
    </row>
    <row r="871" spans="1:27">
      <c r="A871" s="267" t="s">
        <v>3271</v>
      </c>
      <c r="B871" s="267" t="s">
        <v>3304</v>
      </c>
      <c r="C871" s="267" t="s">
        <v>3301</v>
      </c>
      <c r="D871" s="267" t="s">
        <v>5162</v>
      </c>
      <c r="E871" s="267" t="s">
        <v>3275</v>
      </c>
      <c r="F871" s="267" t="s">
        <v>3276</v>
      </c>
      <c r="G871" s="267" t="s">
        <v>3275</v>
      </c>
      <c r="H871" s="267" t="s">
        <v>3277</v>
      </c>
      <c r="I871" s="267" t="s">
        <v>5173</v>
      </c>
      <c r="J871" s="267" t="s">
        <v>5174</v>
      </c>
      <c r="K871" s="268">
        <v>40221.160000000003</v>
      </c>
      <c r="L871" s="268">
        <v>0</v>
      </c>
      <c r="M871" s="269">
        <v>40221.160000000003</v>
      </c>
      <c r="N871" s="268">
        <v>0</v>
      </c>
      <c r="O871" s="268">
        <v>0</v>
      </c>
      <c r="P871" s="269">
        <v>0</v>
      </c>
      <c r="Q871" s="270">
        <v>0</v>
      </c>
      <c r="R871" s="270">
        <v>0</v>
      </c>
      <c r="S871" s="270">
        <v>0</v>
      </c>
      <c r="T871" s="268">
        <v>40221.160000000003</v>
      </c>
      <c r="U871" s="268">
        <v>0</v>
      </c>
      <c r="V871" s="269">
        <v>40221.160000000003</v>
      </c>
      <c r="W871" s="269" cm="1">
        <f t="array" ref="W871">IF(Z871=756,V871*INDEX('09.30.22 ERC'!$I$676:$I$679,MATCH($A$1,'09.30.22 ERC'!$D$676:$D$679,0),),V871)</f>
        <v>40221.160000000003</v>
      </c>
      <c r="X871" s="271">
        <f t="shared" si="27"/>
        <v>170002</v>
      </c>
      <c r="Y871" s="106" t="s">
        <v>623</v>
      </c>
      <c r="Z871" s="106">
        <v>151</v>
      </c>
      <c r="AA871" s="273" t="b">
        <f t="shared" si="28"/>
        <v>1</v>
      </c>
    </row>
    <row r="872" spans="1:27">
      <c r="A872" s="267" t="s">
        <v>3271</v>
      </c>
      <c r="B872" s="267" t="s">
        <v>3272</v>
      </c>
      <c r="C872" s="267" t="s">
        <v>3273</v>
      </c>
      <c r="D872" s="267" t="s">
        <v>5175</v>
      </c>
      <c r="E872" s="267" t="s">
        <v>3275</v>
      </c>
      <c r="F872" s="267" t="s">
        <v>3276</v>
      </c>
      <c r="G872" s="267" t="s">
        <v>3275</v>
      </c>
      <c r="H872" s="267" t="s">
        <v>3277</v>
      </c>
      <c r="I872" s="267" t="s">
        <v>5176</v>
      </c>
      <c r="J872" s="267" t="s">
        <v>5177</v>
      </c>
      <c r="K872" s="268">
        <v>270.54000000000002</v>
      </c>
      <c r="L872" s="268">
        <v>135.27000000000001</v>
      </c>
      <c r="M872" s="269">
        <v>135.27000000000001</v>
      </c>
      <c r="N872" s="268">
        <v>0</v>
      </c>
      <c r="O872" s="268">
        <v>0</v>
      </c>
      <c r="P872" s="269">
        <v>0</v>
      </c>
      <c r="Q872" s="270">
        <v>0</v>
      </c>
      <c r="R872" s="270">
        <v>0</v>
      </c>
      <c r="S872" s="270">
        <v>0</v>
      </c>
      <c r="T872" s="268">
        <v>270.54000000000002</v>
      </c>
      <c r="U872" s="268">
        <v>135.27000000000001</v>
      </c>
      <c r="V872" s="269">
        <v>135.27000000000001</v>
      </c>
      <c r="W872" s="269" cm="1">
        <f t="array" ref="W872">IF(Z872=756,V872*INDEX('09.30.22 ERC'!$I$676:$I$679,MATCH($A$1,'09.30.22 ERC'!$D$676:$D$679,0),),V872)</f>
        <v>135.27000000000001</v>
      </c>
      <c r="X872" s="271">
        <f t="shared" si="27"/>
        <v>170003</v>
      </c>
      <c r="Y872" s="106" t="s">
        <v>623</v>
      </c>
      <c r="Z872" s="106">
        <v>150</v>
      </c>
      <c r="AA872" s="273" t="b">
        <f t="shared" si="28"/>
        <v>1</v>
      </c>
    </row>
    <row r="873" spans="1:27">
      <c r="A873" s="267" t="s">
        <v>3271</v>
      </c>
      <c r="B873" s="267" t="s">
        <v>3294</v>
      </c>
      <c r="C873" s="267" t="s">
        <v>3273</v>
      </c>
      <c r="D873" s="267" t="s">
        <v>5175</v>
      </c>
      <c r="E873" s="267" t="s">
        <v>3275</v>
      </c>
      <c r="F873" s="267" t="s">
        <v>3276</v>
      </c>
      <c r="G873" s="267" t="s">
        <v>3275</v>
      </c>
      <c r="H873" s="267" t="s">
        <v>3277</v>
      </c>
      <c r="I873" s="267" t="s">
        <v>5178</v>
      </c>
      <c r="J873" s="267" t="s">
        <v>5179</v>
      </c>
      <c r="K873" s="268">
        <v>44223.21</v>
      </c>
      <c r="L873" s="268">
        <v>0</v>
      </c>
      <c r="M873" s="269">
        <v>44223.21</v>
      </c>
      <c r="N873" s="268">
        <v>0</v>
      </c>
      <c r="O873" s="268">
        <v>0</v>
      </c>
      <c r="P873" s="269">
        <v>0</v>
      </c>
      <c r="Q873" s="270">
        <v>0</v>
      </c>
      <c r="R873" s="270">
        <v>0</v>
      </c>
      <c r="S873" s="270">
        <v>0</v>
      </c>
      <c r="T873" s="268">
        <v>44223.21</v>
      </c>
      <c r="U873" s="268">
        <v>0</v>
      </c>
      <c r="V873" s="269">
        <v>44223.21</v>
      </c>
      <c r="W873" s="269" cm="1">
        <f t="array" ref="W873">IF(Z873=756,V873*INDEX('09.30.22 ERC'!$I$676:$I$679,MATCH($A$1,'09.30.22 ERC'!$D$676:$D$679,0),),V873)</f>
        <v>44223.21</v>
      </c>
      <c r="X873" s="271">
        <f t="shared" si="27"/>
        <v>170003</v>
      </c>
      <c r="Y873" s="106" t="s">
        <v>623</v>
      </c>
      <c r="Z873" s="106">
        <v>152</v>
      </c>
      <c r="AA873" s="273" t="b">
        <f t="shared" si="28"/>
        <v>1</v>
      </c>
    </row>
    <row r="874" spans="1:27">
      <c r="A874" s="267" t="s">
        <v>3271</v>
      </c>
      <c r="B874" s="267" t="s">
        <v>3300</v>
      </c>
      <c r="C874" s="267" t="s">
        <v>3301</v>
      </c>
      <c r="D874" s="267" t="s">
        <v>5175</v>
      </c>
      <c r="E874" s="267" t="s">
        <v>3275</v>
      </c>
      <c r="F874" s="267" t="s">
        <v>3276</v>
      </c>
      <c r="G874" s="267" t="s">
        <v>3275</v>
      </c>
      <c r="H874" s="267" t="s">
        <v>3277</v>
      </c>
      <c r="I874" s="267" t="s">
        <v>5180</v>
      </c>
      <c r="J874" s="267" t="s">
        <v>5181</v>
      </c>
      <c r="K874" s="268">
        <v>241156.45</v>
      </c>
      <c r="L874" s="268">
        <v>135.27000000000001</v>
      </c>
      <c r="M874" s="269">
        <v>241021.18000000002</v>
      </c>
      <c r="N874" s="268">
        <v>0</v>
      </c>
      <c r="O874" s="268">
        <v>0</v>
      </c>
      <c r="P874" s="269">
        <v>0</v>
      </c>
      <c r="Q874" s="270">
        <v>0</v>
      </c>
      <c r="R874" s="270">
        <v>0</v>
      </c>
      <c r="S874" s="270">
        <v>0</v>
      </c>
      <c r="T874" s="268">
        <v>241156.45</v>
      </c>
      <c r="U874" s="268">
        <v>135.27000000000001</v>
      </c>
      <c r="V874" s="269">
        <v>241021.18000000002</v>
      </c>
      <c r="W874" s="269" cm="1">
        <f t="array" ref="W874">IF(Z874=756,V874*INDEX('09.30.22 ERC'!$I$676:$I$679,MATCH($A$1,'09.30.22 ERC'!$D$676:$D$679,0),),V874)</f>
        <v>241021.18000000002</v>
      </c>
      <c r="X874" s="271">
        <f t="shared" si="27"/>
        <v>170003</v>
      </c>
      <c r="Y874" s="106" t="s">
        <v>623</v>
      </c>
      <c r="Z874" s="106">
        <v>150</v>
      </c>
      <c r="AA874" s="273" t="b">
        <f t="shared" si="28"/>
        <v>1</v>
      </c>
    </row>
    <row r="875" spans="1:27">
      <c r="A875" s="267" t="s">
        <v>3271</v>
      </c>
      <c r="B875" s="267" t="s">
        <v>3304</v>
      </c>
      <c r="C875" s="267" t="s">
        <v>3301</v>
      </c>
      <c r="D875" s="267" t="s">
        <v>5175</v>
      </c>
      <c r="E875" s="267" t="s">
        <v>3275</v>
      </c>
      <c r="F875" s="267" t="s">
        <v>3276</v>
      </c>
      <c r="G875" s="267" t="s">
        <v>3275</v>
      </c>
      <c r="H875" s="267" t="s">
        <v>3277</v>
      </c>
      <c r="I875" s="267" t="s">
        <v>5182</v>
      </c>
      <c r="J875" s="267" t="s">
        <v>5183</v>
      </c>
      <c r="K875" s="268">
        <v>69529.06</v>
      </c>
      <c r="L875" s="268">
        <v>0</v>
      </c>
      <c r="M875" s="269">
        <v>69529.06</v>
      </c>
      <c r="N875" s="268">
        <v>0</v>
      </c>
      <c r="O875" s="268">
        <v>0</v>
      </c>
      <c r="P875" s="269">
        <v>0</v>
      </c>
      <c r="Q875" s="270">
        <v>0</v>
      </c>
      <c r="R875" s="270">
        <v>0</v>
      </c>
      <c r="S875" s="270">
        <v>0</v>
      </c>
      <c r="T875" s="268">
        <v>69529.06</v>
      </c>
      <c r="U875" s="268">
        <v>0</v>
      </c>
      <c r="V875" s="269">
        <v>69529.06</v>
      </c>
      <c r="W875" s="269" cm="1">
        <f t="array" ref="W875">IF(Z875=756,V875*INDEX('09.30.22 ERC'!$I$676:$I$679,MATCH($A$1,'09.30.22 ERC'!$D$676:$D$679,0),),V875)</f>
        <v>69529.06</v>
      </c>
      <c r="X875" s="271">
        <f t="shared" si="27"/>
        <v>170003</v>
      </c>
      <c r="Y875" s="106" t="s">
        <v>623</v>
      </c>
      <c r="Z875" s="106">
        <v>151</v>
      </c>
      <c r="AA875" s="273" t="b">
        <f t="shared" si="28"/>
        <v>1</v>
      </c>
    </row>
    <row r="876" spans="1:27">
      <c r="A876" s="267" t="s">
        <v>3271</v>
      </c>
      <c r="B876" s="267" t="s">
        <v>3388</v>
      </c>
      <c r="C876" s="267" t="s">
        <v>3392</v>
      </c>
      <c r="D876" s="267" t="s">
        <v>5184</v>
      </c>
      <c r="E876" s="267" t="s">
        <v>3275</v>
      </c>
      <c r="F876" s="267" t="s">
        <v>3276</v>
      </c>
      <c r="G876" s="267" t="s">
        <v>3275</v>
      </c>
      <c r="H876" s="267" t="s">
        <v>3277</v>
      </c>
      <c r="I876" s="267" t="s">
        <v>5185</v>
      </c>
      <c r="J876" s="267" t="s">
        <v>5186</v>
      </c>
      <c r="K876" s="268">
        <v>3347.58</v>
      </c>
      <c r="L876" s="268">
        <v>2020.8</v>
      </c>
      <c r="M876" s="269">
        <v>1326.78</v>
      </c>
      <c r="N876" s="268">
        <v>0</v>
      </c>
      <c r="O876" s="268">
        <v>0</v>
      </c>
      <c r="P876" s="269">
        <v>0</v>
      </c>
      <c r="Q876" s="270">
        <v>1336.9800000000005</v>
      </c>
      <c r="R876" s="270">
        <v>668.49</v>
      </c>
      <c r="S876" s="270">
        <v>668.49000000000046</v>
      </c>
      <c r="T876" s="268">
        <v>4684.5600000000004</v>
      </c>
      <c r="U876" s="268">
        <v>2689.29</v>
      </c>
      <c r="V876" s="269">
        <v>1995.2700000000004</v>
      </c>
      <c r="W876" s="269" cm="1">
        <f t="array" ref="W876">IF(Z876=756,V876*INDEX('09.30.22 ERC'!$I$676:$I$679,MATCH($A$1,'09.30.22 ERC'!$D$676:$D$679,0),),V876)</f>
        <v>1995.2700000000004</v>
      </c>
      <c r="X876" s="271">
        <f t="shared" si="27"/>
        <v>170004</v>
      </c>
      <c r="Y876" s="106" t="s">
        <v>623</v>
      </c>
      <c r="Z876" s="106">
        <v>756</v>
      </c>
      <c r="AA876" s="273" t="b">
        <f t="shared" si="28"/>
        <v>1</v>
      </c>
    </row>
    <row r="877" spans="1:27">
      <c r="A877" s="267" t="s">
        <v>3271</v>
      </c>
      <c r="B877" s="267" t="s">
        <v>3280</v>
      </c>
      <c r="C877" s="267" t="s">
        <v>3281</v>
      </c>
      <c r="D877" s="267" t="s">
        <v>5184</v>
      </c>
      <c r="E877" s="267" t="s">
        <v>3275</v>
      </c>
      <c r="F877" s="267" t="s">
        <v>3276</v>
      </c>
      <c r="G877" s="267" t="s">
        <v>3275</v>
      </c>
      <c r="H877" s="267" t="s">
        <v>3277</v>
      </c>
      <c r="I877" s="267" t="s">
        <v>5187</v>
      </c>
      <c r="J877" s="267" t="s">
        <v>5188</v>
      </c>
      <c r="K877" s="268">
        <v>2477</v>
      </c>
      <c r="L877" s="268">
        <v>0</v>
      </c>
      <c r="M877" s="269">
        <v>2477</v>
      </c>
      <c r="N877" s="268">
        <v>0</v>
      </c>
      <c r="O877" s="268">
        <v>0</v>
      </c>
      <c r="P877" s="269">
        <v>0</v>
      </c>
      <c r="Q877" s="270">
        <v>0</v>
      </c>
      <c r="R877" s="270">
        <v>0</v>
      </c>
      <c r="S877" s="270">
        <v>0</v>
      </c>
      <c r="T877" s="268">
        <v>2477</v>
      </c>
      <c r="U877" s="268">
        <v>0</v>
      </c>
      <c r="V877" s="269">
        <v>2477</v>
      </c>
      <c r="W877" s="269" cm="1">
        <f t="array" ref="W877">IF(Z877=756,V877*INDEX('09.30.22 ERC'!$I$676:$I$679,MATCH($A$1,'09.30.22 ERC'!$D$676:$D$679,0),),V877)</f>
        <v>2477</v>
      </c>
      <c r="X877" s="271">
        <f t="shared" si="27"/>
        <v>170004</v>
      </c>
      <c r="Y877" s="106" t="s">
        <v>623</v>
      </c>
      <c r="Z877" s="106">
        <v>150</v>
      </c>
      <c r="AA877" s="273" t="b">
        <f t="shared" si="28"/>
        <v>1</v>
      </c>
    </row>
    <row r="878" spans="1:27">
      <c r="A878" s="267" t="s">
        <v>3271</v>
      </c>
      <c r="B878" s="267" t="s">
        <v>3294</v>
      </c>
      <c r="C878" s="267" t="s">
        <v>3273</v>
      </c>
      <c r="D878" s="267" t="s">
        <v>5184</v>
      </c>
      <c r="E878" s="267" t="s">
        <v>3275</v>
      </c>
      <c r="F878" s="267" t="s">
        <v>3276</v>
      </c>
      <c r="G878" s="267" t="s">
        <v>3275</v>
      </c>
      <c r="H878" s="267" t="s">
        <v>3277</v>
      </c>
      <c r="I878" s="267" t="s">
        <v>5189</v>
      </c>
      <c r="J878" s="267" t="s">
        <v>5190</v>
      </c>
      <c r="K878" s="268">
        <v>6293.39</v>
      </c>
      <c r="L878" s="268">
        <v>0</v>
      </c>
      <c r="M878" s="269">
        <v>6293.39</v>
      </c>
      <c r="N878" s="268">
        <v>0</v>
      </c>
      <c r="O878" s="268">
        <v>0</v>
      </c>
      <c r="P878" s="269">
        <v>0</v>
      </c>
      <c r="Q878" s="270">
        <v>0</v>
      </c>
      <c r="R878" s="270">
        <v>0</v>
      </c>
      <c r="S878" s="270">
        <v>0</v>
      </c>
      <c r="T878" s="268">
        <v>6293.39</v>
      </c>
      <c r="U878" s="268">
        <v>0</v>
      </c>
      <c r="V878" s="269">
        <v>6293.39</v>
      </c>
      <c r="W878" s="269" cm="1">
        <f t="array" ref="W878">IF(Z878=756,V878*INDEX('09.30.22 ERC'!$I$676:$I$679,MATCH($A$1,'09.30.22 ERC'!$D$676:$D$679,0),),V878)</f>
        <v>6293.39</v>
      </c>
      <c r="X878" s="271">
        <f t="shared" si="27"/>
        <v>170004</v>
      </c>
      <c r="Y878" s="106" t="s">
        <v>623</v>
      </c>
      <c r="Z878" s="106">
        <v>152</v>
      </c>
      <c r="AA878" s="273" t="b">
        <f t="shared" si="28"/>
        <v>1</v>
      </c>
    </row>
    <row r="879" spans="1:27">
      <c r="A879" s="267" t="s">
        <v>3271</v>
      </c>
      <c r="B879" s="267" t="s">
        <v>3300</v>
      </c>
      <c r="C879" s="267" t="s">
        <v>3301</v>
      </c>
      <c r="D879" s="267" t="s">
        <v>5184</v>
      </c>
      <c r="E879" s="267" t="s">
        <v>3275</v>
      </c>
      <c r="F879" s="267" t="s">
        <v>3276</v>
      </c>
      <c r="G879" s="267" t="s">
        <v>3275</v>
      </c>
      <c r="H879" s="267" t="s">
        <v>3277</v>
      </c>
      <c r="I879" s="267" t="s">
        <v>5191</v>
      </c>
      <c r="J879" s="267" t="s">
        <v>5192</v>
      </c>
      <c r="K879" s="268">
        <v>125739.95</v>
      </c>
      <c r="L879" s="268">
        <v>0</v>
      </c>
      <c r="M879" s="269">
        <v>125739.95</v>
      </c>
      <c r="N879" s="268">
        <v>0</v>
      </c>
      <c r="O879" s="268">
        <v>0</v>
      </c>
      <c r="P879" s="269">
        <v>0</v>
      </c>
      <c r="Q879" s="270">
        <v>0</v>
      </c>
      <c r="R879" s="270">
        <v>0</v>
      </c>
      <c r="S879" s="270">
        <v>0</v>
      </c>
      <c r="T879" s="268">
        <v>125739.95</v>
      </c>
      <c r="U879" s="268">
        <v>0</v>
      </c>
      <c r="V879" s="269">
        <v>125739.95</v>
      </c>
      <c r="W879" s="269" cm="1">
        <f t="array" ref="W879">IF(Z879=756,V879*INDEX('09.30.22 ERC'!$I$676:$I$679,MATCH($A$1,'09.30.22 ERC'!$D$676:$D$679,0),),V879)</f>
        <v>125739.95</v>
      </c>
      <c r="X879" s="271">
        <f t="shared" si="27"/>
        <v>170004</v>
      </c>
      <c r="Y879" s="106" t="s">
        <v>623</v>
      </c>
      <c r="Z879" s="106">
        <v>150</v>
      </c>
      <c r="AA879" s="273" t="b">
        <f t="shared" si="28"/>
        <v>1</v>
      </c>
    </row>
    <row r="880" spans="1:27">
      <c r="A880" s="267" t="s">
        <v>3271</v>
      </c>
      <c r="B880" s="267" t="s">
        <v>3304</v>
      </c>
      <c r="C880" s="267" t="s">
        <v>3301</v>
      </c>
      <c r="D880" s="267" t="s">
        <v>5184</v>
      </c>
      <c r="E880" s="267" t="s">
        <v>3275</v>
      </c>
      <c r="F880" s="267" t="s">
        <v>3276</v>
      </c>
      <c r="G880" s="267" t="s">
        <v>3275</v>
      </c>
      <c r="H880" s="267" t="s">
        <v>3277</v>
      </c>
      <c r="I880" s="267" t="s">
        <v>5193</v>
      </c>
      <c r="J880" s="267" t="s">
        <v>5194</v>
      </c>
      <c r="K880" s="268">
        <v>363.21</v>
      </c>
      <c r="L880" s="268">
        <v>0</v>
      </c>
      <c r="M880" s="269">
        <v>363.21</v>
      </c>
      <c r="N880" s="268">
        <v>0</v>
      </c>
      <c r="O880" s="268">
        <v>0</v>
      </c>
      <c r="P880" s="269">
        <v>0</v>
      </c>
      <c r="Q880" s="270">
        <v>0</v>
      </c>
      <c r="R880" s="270">
        <v>0</v>
      </c>
      <c r="S880" s="270">
        <v>0</v>
      </c>
      <c r="T880" s="268">
        <v>363.21</v>
      </c>
      <c r="U880" s="268">
        <v>0</v>
      </c>
      <c r="V880" s="269">
        <v>363.21</v>
      </c>
      <c r="W880" s="269" cm="1">
        <f t="array" ref="W880">IF(Z880=756,V880*INDEX('09.30.22 ERC'!$I$676:$I$679,MATCH($A$1,'09.30.22 ERC'!$D$676:$D$679,0),),V880)</f>
        <v>363.21</v>
      </c>
      <c r="X880" s="271">
        <f t="shared" si="27"/>
        <v>170004</v>
      </c>
      <c r="Y880" s="106" t="s">
        <v>623</v>
      </c>
      <c r="Z880" s="106">
        <v>151</v>
      </c>
      <c r="AA880" s="273" t="b">
        <f t="shared" si="28"/>
        <v>1</v>
      </c>
    </row>
    <row r="881" spans="1:27">
      <c r="A881" s="267" t="s">
        <v>3271</v>
      </c>
      <c r="B881" s="267" t="s">
        <v>3388</v>
      </c>
      <c r="C881" s="267" t="s">
        <v>3392</v>
      </c>
      <c r="D881" s="267" t="s">
        <v>5195</v>
      </c>
      <c r="E881" s="267" t="s">
        <v>3275</v>
      </c>
      <c r="F881" s="267" t="s">
        <v>3276</v>
      </c>
      <c r="G881" s="267" t="s">
        <v>3275</v>
      </c>
      <c r="H881" s="267" t="s">
        <v>3277</v>
      </c>
      <c r="I881" s="267" t="s">
        <v>5196</v>
      </c>
      <c r="J881" s="267" t="s">
        <v>5197</v>
      </c>
      <c r="K881" s="268">
        <v>4359.04</v>
      </c>
      <c r="L881" s="268">
        <v>2179.52</v>
      </c>
      <c r="M881" s="269">
        <v>2179.52</v>
      </c>
      <c r="N881" s="268">
        <v>0</v>
      </c>
      <c r="O881" s="268">
        <v>0</v>
      </c>
      <c r="P881" s="269">
        <v>0</v>
      </c>
      <c r="Q881" s="270">
        <v>2119.9499999999998</v>
      </c>
      <c r="R881" s="270">
        <v>0</v>
      </c>
      <c r="S881" s="270">
        <v>2119.9499999999998</v>
      </c>
      <c r="T881" s="268">
        <v>6478.99</v>
      </c>
      <c r="U881" s="268">
        <v>2179.52</v>
      </c>
      <c r="V881" s="269">
        <v>4299.4699999999993</v>
      </c>
      <c r="W881" s="269" cm="1">
        <f t="array" ref="W881">IF(Z881=756,V881*INDEX('09.30.22 ERC'!$I$676:$I$679,MATCH($A$1,'09.30.22 ERC'!$D$676:$D$679,0),),V881)</f>
        <v>4299.4699999999993</v>
      </c>
      <c r="X881" s="271">
        <f t="shared" si="27"/>
        <v>170005</v>
      </c>
      <c r="Y881" s="106" t="s">
        <v>623</v>
      </c>
      <c r="Z881" s="106">
        <v>756</v>
      </c>
      <c r="AA881" s="273" t="b">
        <f t="shared" si="28"/>
        <v>1</v>
      </c>
    </row>
    <row r="882" spans="1:27">
      <c r="A882" s="267" t="s">
        <v>3271</v>
      </c>
      <c r="B882" s="267" t="s">
        <v>3294</v>
      </c>
      <c r="C882" s="267" t="s">
        <v>3273</v>
      </c>
      <c r="D882" s="267" t="s">
        <v>5195</v>
      </c>
      <c r="E882" s="267" t="s">
        <v>3275</v>
      </c>
      <c r="F882" s="267" t="s">
        <v>3276</v>
      </c>
      <c r="G882" s="267" t="s">
        <v>3275</v>
      </c>
      <c r="H882" s="267" t="s">
        <v>3277</v>
      </c>
      <c r="I882" s="267" t="s">
        <v>5198</v>
      </c>
      <c r="J882" s="267" t="s">
        <v>5199</v>
      </c>
      <c r="K882" s="268">
        <v>2542.7800000000002</v>
      </c>
      <c r="L882" s="268">
        <v>0</v>
      </c>
      <c r="M882" s="269">
        <v>2542.7800000000002</v>
      </c>
      <c r="N882" s="268">
        <v>0</v>
      </c>
      <c r="O882" s="268">
        <v>0</v>
      </c>
      <c r="P882" s="269">
        <v>0</v>
      </c>
      <c r="Q882" s="270">
        <v>0</v>
      </c>
      <c r="R882" s="270">
        <v>0</v>
      </c>
      <c r="S882" s="270">
        <v>0</v>
      </c>
      <c r="T882" s="268">
        <v>2542.7800000000002</v>
      </c>
      <c r="U882" s="268">
        <v>0</v>
      </c>
      <c r="V882" s="269">
        <v>2542.7800000000002</v>
      </c>
      <c r="W882" s="269" cm="1">
        <f t="array" ref="W882">IF(Z882=756,V882*INDEX('09.30.22 ERC'!$I$676:$I$679,MATCH($A$1,'09.30.22 ERC'!$D$676:$D$679,0),),V882)</f>
        <v>2542.7800000000002</v>
      </c>
      <c r="X882" s="271">
        <f t="shared" si="27"/>
        <v>170005</v>
      </c>
      <c r="Y882" s="106" t="s">
        <v>623</v>
      </c>
      <c r="Z882" s="106">
        <v>152</v>
      </c>
      <c r="AA882" s="273" t="b">
        <f t="shared" si="28"/>
        <v>1</v>
      </c>
    </row>
    <row r="883" spans="1:27">
      <c r="A883" s="267" t="s">
        <v>3271</v>
      </c>
      <c r="B883" s="267" t="s">
        <v>3300</v>
      </c>
      <c r="C883" s="267" t="s">
        <v>3301</v>
      </c>
      <c r="D883" s="267" t="s">
        <v>5195</v>
      </c>
      <c r="E883" s="267" t="s">
        <v>3275</v>
      </c>
      <c r="F883" s="267" t="s">
        <v>3276</v>
      </c>
      <c r="G883" s="267" t="s">
        <v>3275</v>
      </c>
      <c r="H883" s="267" t="s">
        <v>3277</v>
      </c>
      <c r="I883" s="267" t="s">
        <v>5200</v>
      </c>
      <c r="J883" s="267" t="s">
        <v>5201</v>
      </c>
      <c r="K883" s="268">
        <v>6891.2</v>
      </c>
      <c r="L883" s="268">
        <v>0</v>
      </c>
      <c r="M883" s="269">
        <v>6891.2</v>
      </c>
      <c r="N883" s="268">
        <v>0</v>
      </c>
      <c r="O883" s="268">
        <v>0</v>
      </c>
      <c r="P883" s="269">
        <v>0</v>
      </c>
      <c r="Q883" s="270">
        <v>0</v>
      </c>
      <c r="R883" s="270">
        <v>0</v>
      </c>
      <c r="S883" s="270">
        <v>0</v>
      </c>
      <c r="T883" s="268">
        <v>6891.2</v>
      </c>
      <c r="U883" s="268">
        <v>0</v>
      </c>
      <c r="V883" s="269">
        <v>6891.2</v>
      </c>
      <c r="W883" s="269" cm="1">
        <f t="array" ref="W883">IF(Z883=756,V883*INDEX('09.30.22 ERC'!$I$676:$I$679,MATCH($A$1,'09.30.22 ERC'!$D$676:$D$679,0),),V883)</f>
        <v>6891.2</v>
      </c>
      <c r="X883" s="271">
        <f t="shared" si="27"/>
        <v>170005</v>
      </c>
      <c r="Y883" s="106" t="s">
        <v>623</v>
      </c>
      <c r="Z883" s="106">
        <v>150</v>
      </c>
      <c r="AA883" s="273" t="b">
        <f t="shared" si="28"/>
        <v>1</v>
      </c>
    </row>
    <row r="884" spans="1:27">
      <c r="A884" s="267" t="s">
        <v>3271</v>
      </c>
      <c r="B884" s="267" t="s">
        <v>3304</v>
      </c>
      <c r="C884" s="267" t="s">
        <v>3301</v>
      </c>
      <c r="D884" s="267" t="s">
        <v>5195</v>
      </c>
      <c r="E884" s="267" t="s">
        <v>3275</v>
      </c>
      <c r="F884" s="267" t="s">
        <v>3276</v>
      </c>
      <c r="G884" s="267" t="s">
        <v>3275</v>
      </c>
      <c r="H884" s="267" t="s">
        <v>3277</v>
      </c>
      <c r="I884" s="267" t="s">
        <v>5202</v>
      </c>
      <c r="J884" s="267" t="s">
        <v>5203</v>
      </c>
      <c r="K884" s="268">
        <v>845.39</v>
      </c>
      <c r="L884" s="268">
        <v>0</v>
      </c>
      <c r="M884" s="269">
        <v>845.39</v>
      </c>
      <c r="N884" s="268">
        <v>0</v>
      </c>
      <c r="O884" s="268">
        <v>0</v>
      </c>
      <c r="P884" s="269">
        <v>0</v>
      </c>
      <c r="Q884" s="270">
        <v>0</v>
      </c>
      <c r="R884" s="270">
        <v>0</v>
      </c>
      <c r="S884" s="270">
        <v>0</v>
      </c>
      <c r="T884" s="268">
        <v>845.39</v>
      </c>
      <c r="U884" s="268">
        <v>0</v>
      </c>
      <c r="V884" s="269">
        <v>845.39</v>
      </c>
      <c r="W884" s="269" cm="1">
        <f t="array" ref="W884">IF(Z884=756,V884*INDEX('09.30.22 ERC'!$I$676:$I$679,MATCH($A$1,'09.30.22 ERC'!$D$676:$D$679,0),),V884)</f>
        <v>845.39</v>
      </c>
      <c r="X884" s="271">
        <f t="shared" si="27"/>
        <v>170005</v>
      </c>
      <c r="Y884" s="106" t="s">
        <v>623</v>
      </c>
      <c r="Z884" s="106">
        <v>151</v>
      </c>
      <c r="AA884" s="273" t="b">
        <f t="shared" si="28"/>
        <v>1</v>
      </c>
    </row>
    <row r="885" spans="1:27">
      <c r="A885" s="267" t="s">
        <v>3271</v>
      </c>
      <c r="B885" s="267" t="s">
        <v>3388</v>
      </c>
      <c r="C885" s="267" t="s">
        <v>3392</v>
      </c>
      <c r="D885" s="267" t="s">
        <v>5204</v>
      </c>
      <c r="E885" s="267" t="s">
        <v>3275</v>
      </c>
      <c r="F885" s="267" t="s">
        <v>3276</v>
      </c>
      <c r="G885" s="267" t="s">
        <v>3275</v>
      </c>
      <c r="H885" s="267" t="s">
        <v>3277</v>
      </c>
      <c r="I885" s="267" t="s">
        <v>5205</v>
      </c>
      <c r="J885" s="267" t="s">
        <v>5206</v>
      </c>
      <c r="K885" s="268">
        <v>231823</v>
      </c>
      <c r="L885" s="268">
        <v>116370.5</v>
      </c>
      <c r="M885" s="269">
        <v>115452.5</v>
      </c>
      <c r="N885" s="268">
        <v>0</v>
      </c>
      <c r="O885" s="268">
        <v>0</v>
      </c>
      <c r="P885" s="269">
        <v>0</v>
      </c>
      <c r="Q885" s="270">
        <v>118422.60999999999</v>
      </c>
      <c r="R885" s="270">
        <v>0</v>
      </c>
      <c r="S885" s="270">
        <v>118422.60999999999</v>
      </c>
      <c r="T885" s="268">
        <v>350245.61</v>
      </c>
      <c r="U885" s="268">
        <v>116370.5</v>
      </c>
      <c r="V885" s="269">
        <v>233875.11</v>
      </c>
      <c r="W885" s="269" cm="1">
        <f t="array" ref="W885">IF(Z885=756,V885*INDEX('09.30.22 ERC'!$I$676:$I$679,MATCH($A$1,'09.30.22 ERC'!$D$676:$D$679,0),),V885)</f>
        <v>233875.11</v>
      </c>
      <c r="X885" s="271">
        <f t="shared" si="27"/>
        <v>170006</v>
      </c>
      <c r="Y885" s="106" t="s">
        <v>623</v>
      </c>
      <c r="Z885" s="106">
        <v>756</v>
      </c>
      <c r="AA885" s="273" t="b">
        <f t="shared" si="28"/>
        <v>1</v>
      </c>
    </row>
    <row r="886" spans="1:27">
      <c r="A886" s="267" t="s">
        <v>3271</v>
      </c>
      <c r="B886" s="267" t="s">
        <v>3272</v>
      </c>
      <c r="C886" s="267" t="s">
        <v>3273</v>
      </c>
      <c r="D886" s="267" t="s">
        <v>5204</v>
      </c>
      <c r="E886" s="267" t="s">
        <v>3275</v>
      </c>
      <c r="F886" s="267" t="s">
        <v>3276</v>
      </c>
      <c r="G886" s="267" t="s">
        <v>3275</v>
      </c>
      <c r="H886" s="267" t="s">
        <v>3277</v>
      </c>
      <c r="I886" s="267" t="s">
        <v>5207</v>
      </c>
      <c r="J886" s="267" t="s">
        <v>5208</v>
      </c>
      <c r="K886" s="268">
        <v>10234.5</v>
      </c>
      <c r="L886" s="268">
        <v>0</v>
      </c>
      <c r="M886" s="269">
        <v>10234.5</v>
      </c>
      <c r="N886" s="268">
        <v>0</v>
      </c>
      <c r="O886" s="268">
        <v>0</v>
      </c>
      <c r="P886" s="269">
        <v>0</v>
      </c>
      <c r="Q886" s="270">
        <v>0</v>
      </c>
      <c r="R886" s="270">
        <v>0</v>
      </c>
      <c r="S886" s="270">
        <v>0</v>
      </c>
      <c r="T886" s="268">
        <v>10234.5</v>
      </c>
      <c r="U886" s="268">
        <v>0</v>
      </c>
      <c r="V886" s="269">
        <v>10234.5</v>
      </c>
      <c r="W886" s="269" cm="1">
        <f t="array" ref="W886">IF(Z886=756,V886*INDEX('09.30.22 ERC'!$I$676:$I$679,MATCH($A$1,'09.30.22 ERC'!$D$676:$D$679,0),),V886)</f>
        <v>10234.5</v>
      </c>
      <c r="X886" s="271">
        <f t="shared" si="27"/>
        <v>170006</v>
      </c>
      <c r="Y886" s="106" t="s">
        <v>623</v>
      </c>
      <c r="Z886" s="106">
        <v>150</v>
      </c>
      <c r="AA886" s="273" t="b">
        <f t="shared" si="28"/>
        <v>1</v>
      </c>
    </row>
    <row r="887" spans="1:27">
      <c r="A887" s="267" t="s">
        <v>3271</v>
      </c>
      <c r="B887" s="267" t="s">
        <v>3280</v>
      </c>
      <c r="C887" s="267" t="s">
        <v>3281</v>
      </c>
      <c r="D887" s="267" t="s">
        <v>5204</v>
      </c>
      <c r="E887" s="267" t="s">
        <v>3275</v>
      </c>
      <c r="F887" s="267" t="s">
        <v>3276</v>
      </c>
      <c r="G887" s="267" t="s">
        <v>3275</v>
      </c>
      <c r="H887" s="267" t="s">
        <v>3277</v>
      </c>
      <c r="I887" s="267" t="s">
        <v>5209</v>
      </c>
      <c r="J887" s="267" t="s">
        <v>5210</v>
      </c>
      <c r="K887" s="268">
        <v>2283.5</v>
      </c>
      <c r="L887" s="268">
        <v>0</v>
      </c>
      <c r="M887" s="269">
        <v>2283.5</v>
      </c>
      <c r="N887" s="268">
        <v>0</v>
      </c>
      <c r="O887" s="268">
        <v>0</v>
      </c>
      <c r="P887" s="269">
        <v>0</v>
      </c>
      <c r="Q887" s="270">
        <v>0</v>
      </c>
      <c r="R887" s="270">
        <v>0</v>
      </c>
      <c r="S887" s="270">
        <v>0</v>
      </c>
      <c r="T887" s="268">
        <v>2283.5</v>
      </c>
      <c r="U887" s="268">
        <v>0</v>
      </c>
      <c r="V887" s="269">
        <v>2283.5</v>
      </c>
      <c r="W887" s="269" cm="1">
        <f t="array" ref="W887">IF(Z887=756,V887*INDEX('09.30.22 ERC'!$I$676:$I$679,MATCH($A$1,'09.30.22 ERC'!$D$676:$D$679,0),),V887)</f>
        <v>2283.5</v>
      </c>
      <c r="X887" s="271">
        <f t="shared" si="27"/>
        <v>170006</v>
      </c>
      <c r="Y887" s="106" t="s">
        <v>623</v>
      </c>
      <c r="Z887" s="106">
        <v>150</v>
      </c>
      <c r="AA887" s="273" t="b">
        <f t="shared" si="28"/>
        <v>1</v>
      </c>
    </row>
    <row r="888" spans="1:27">
      <c r="A888" s="267" t="s">
        <v>3271</v>
      </c>
      <c r="B888" s="267" t="s">
        <v>3300</v>
      </c>
      <c r="C888" s="267" t="s">
        <v>3301</v>
      </c>
      <c r="D888" s="267" t="s">
        <v>5204</v>
      </c>
      <c r="E888" s="267" t="s">
        <v>3275</v>
      </c>
      <c r="F888" s="267" t="s">
        <v>3276</v>
      </c>
      <c r="G888" s="267" t="s">
        <v>3275</v>
      </c>
      <c r="H888" s="267" t="s">
        <v>3277</v>
      </c>
      <c r="I888" s="267" t="s">
        <v>5211</v>
      </c>
      <c r="J888" s="267" t="s">
        <v>5212</v>
      </c>
      <c r="K888" s="268">
        <v>115720.85</v>
      </c>
      <c r="L888" s="268">
        <v>0</v>
      </c>
      <c r="M888" s="269">
        <v>115720.85</v>
      </c>
      <c r="N888" s="268">
        <v>0</v>
      </c>
      <c r="O888" s="268">
        <v>0</v>
      </c>
      <c r="P888" s="269">
        <v>0</v>
      </c>
      <c r="Q888" s="270">
        <v>0</v>
      </c>
      <c r="R888" s="270">
        <v>0</v>
      </c>
      <c r="S888" s="270">
        <v>0</v>
      </c>
      <c r="T888" s="268">
        <v>115720.85</v>
      </c>
      <c r="U888" s="268">
        <v>0</v>
      </c>
      <c r="V888" s="269">
        <v>115720.85</v>
      </c>
      <c r="W888" s="269" cm="1">
        <f t="array" ref="W888">IF(Z888=756,V888*INDEX('09.30.22 ERC'!$I$676:$I$679,MATCH($A$1,'09.30.22 ERC'!$D$676:$D$679,0),),V888)</f>
        <v>115720.85</v>
      </c>
      <c r="X888" s="271">
        <f t="shared" si="27"/>
        <v>170006</v>
      </c>
      <c r="Y888" s="106" t="s">
        <v>623</v>
      </c>
      <c r="Z888" s="106">
        <v>150</v>
      </c>
      <c r="AA888" s="273" t="b">
        <f t="shared" si="28"/>
        <v>1</v>
      </c>
    </row>
    <row r="889" spans="1:27">
      <c r="A889" s="267" t="s">
        <v>3271</v>
      </c>
      <c r="B889" s="267" t="s">
        <v>3304</v>
      </c>
      <c r="C889" s="267" t="s">
        <v>3301</v>
      </c>
      <c r="D889" s="267" t="s">
        <v>5204</v>
      </c>
      <c r="E889" s="267" t="s">
        <v>3275</v>
      </c>
      <c r="F889" s="267" t="s">
        <v>3276</v>
      </c>
      <c r="G889" s="267" t="s">
        <v>3275</v>
      </c>
      <c r="H889" s="267" t="s">
        <v>3277</v>
      </c>
      <c r="I889" s="267" t="s">
        <v>5213</v>
      </c>
      <c r="J889" s="267" t="s">
        <v>5214</v>
      </c>
      <c r="K889" s="268">
        <v>4500</v>
      </c>
      <c r="L889" s="268">
        <v>0</v>
      </c>
      <c r="M889" s="269">
        <v>4500</v>
      </c>
      <c r="N889" s="268">
        <v>0</v>
      </c>
      <c r="O889" s="268">
        <v>0</v>
      </c>
      <c r="P889" s="269">
        <v>0</v>
      </c>
      <c r="Q889" s="270">
        <v>0</v>
      </c>
      <c r="R889" s="270">
        <v>0</v>
      </c>
      <c r="S889" s="270">
        <v>0</v>
      </c>
      <c r="T889" s="268">
        <v>4500</v>
      </c>
      <c r="U889" s="268">
        <v>0</v>
      </c>
      <c r="V889" s="269">
        <v>4500</v>
      </c>
      <c r="W889" s="269" cm="1">
        <f t="array" ref="W889">IF(Z889=756,V889*INDEX('09.30.22 ERC'!$I$676:$I$679,MATCH($A$1,'09.30.22 ERC'!$D$676:$D$679,0),),V889)</f>
        <v>4500</v>
      </c>
      <c r="X889" s="271">
        <f t="shared" si="27"/>
        <v>170006</v>
      </c>
      <c r="Y889" s="106" t="s">
        <v>623</v>
      </c>
      <c r="Z889" s="106">
        <v>151</v>
      </c>
      <c r="AA889" s="273" t="b">
        <f t="shared" si="28"/>
        <v>1</v>
      </c>
    </row>
    <row r="890" spans="1:27">
      <c r="A890" s="267" t="s">
        <v>3271</v>
      </c>
      <c r="B890" s="267" t="s">
        <v>3388</v>
      </c>
      <c r="C890" s="267" t="s">
        <v>3392</v>
      </c>
      <c r="D890" s="267" t="s">
        <v>5215</v>
      </c>
      <c r="E890" s="267" t="s">
        <v>3275</v>
      </c>
      <c r="F890" s="267" t="s">
        <v>3276</v>
      </c>
      <c r="G890" s="267" t="s">
        <v>3275</v>
      </c>
      <c r="H890" s="267" t="s">
        <v>3277</v>
      </c>
      <c r="I890" s="267" t="s">
        <v>5216</v>
      </c>
      <c r="J890" s="267" t="s">
        <v>5217</v>
      </c>
      <c r="K890" s="268">
        <v>369054.25</v>
      </c>
      <c r="L890" s="268">
        <v>738108.5</v>
      </c>
      <c r="M890" s="269">
        <v>-369054.25</v>
      </c>
      <c r="N890" s="268">
        <v>0</v>
      </c>
      <c r="O890" s="268">
        <v>0</v>
      </c>
      <c r="P890" s="269">
        <v>0</v>
      </c>
      <c r="Q890" s="270">
        <v>0</v>
      </c>
      <c r="R890" s="270">
        <v>0</v>
      </c>
      <c r="S890" s="270">
        <v>0</v>
      </c>
      <c r="T890" s="268">
        <v>369054.25</v>
      </c>
      <c r="U890" s="268">
        <v>738108.5</v>
      </c>
      <c r="V890" s="269">
        <v>-369054.25</v>
      </c>
      <c r="W890" s="269" cm="1">
        <f t="array" ref="W890">IF(Z890=756,V890*INDEX('09.30.22 ERC'!$I$676:$I$679,MATCH($A$1,'09.30.22 ERC'!$D$676:$D$679,0),),V890)</f>
        <v>-369054.25</v>
      </c>
      <c r="X890" s="271">
        <f t="shared" si="27"/>
        <v>170007</v>
      </c>
      <c r="Y890" s="106" t="s">
        <v>623</v>
      </c>
      <c r="Z890" s="106">
        <v>756</v>
      </c>
      <c r="AA890" s="273" t="b">
        <f t="shared" si="28"/>
        <v>1</v>
      </c>
    </row>
    <row r="891" spans="1:27">
      <c r="A891" s="267" t="s">
        <v>3271</v>
      </c>
      <c r="B891" s="267" t="s">
        <v>3294</v>
      </c>
      <c r="C891" s="267" t="s">
        <v>3273</v>
      </c>
      <c r="D891" s="267" t="s">
        <v>5215</v>
      </c>
      <c r="E891" s="267" t="s">
        <v>3275</v>
      </c>
      <c r="F891" s="267" t="s">
        <v>3276</v>
      </c>
      <c r="G891" s="267" t="s">
        <v>3275</v>
      </c>
      <c r="H891" s="267" t="s">
        <v>3277</v>
      </c>
      <c r="I891" s="267" t="s">
        <v>5218</v>
      </c>
      <c r="J891" s="267" t="s">
        <v>5219</v>
      </c>
      <c r="K891" s="268">
        <v>0</v>
      </c>
      <c r="L891" s="268">
        <v>70996.3</v>
      </c>
      <c r="M891" s="269">
        <v>-70996.3</v>
      </c>
      <c r="N891" s="268">
        <v>0</v>
      </c>
      <c r="O891" s="268">
        <v>0</v>
      </c>
      <c r="P891" s="269">
        <v>0</v>
      </c>
      <c r="Q891" s="270">
        <v>0</v>
      </c>
      <c r="R891" s="270">
        <v>0</v>
      </c>
      <c r="S891" s="270">
        <v>0</v>
      </c>
      <c r="T891" s="268">
        <v>0</v>
      </c>
      <c r="U891" s="268">
        <v>70996.3</v>
      </c>
      <c r="V891" s="269">
        <v>-70996.3</v>
      </c>
      <c r="W891" s="269" cm="1">
        <f t="array" ref="W891">IF(Z891=756,V891*INDEX('09.30.22 ERC'!$I$676:$I$679,MATCH($A$1,'09.30.22 ERC'!$D$676:$D$679,0),),V891)</f>
        <v>-70996.3</v>
      </c>
      <c r="X891" s="271">
        <f t="shared" si="27"/>
        <v>170007</v>
      </c>
      <c r="Y891" s="106" t="s">
        <v>623</v>
      </c>
      <c r="Z891" s="106">
        <v>152</v>
      </c>
      <c r="AA891" s="273" t="b">
        <f t="shared" si="28"/>
        <v>1</v>
      </c>
    </row>
    <row r="892" spans="1:27">
      <c r="A892" s="267" t="s">
        <v>3271</v>
      </c>
      <c r="B892" s="267" t="s">
        <v>3300</v>
      </c>
      <c r="C892" s="267" t="s">
        <v>3301</v>
      </c>
      <c r="D892" s="267" t="s">
        <v>5215</v>
      </c>
      <c r="E892" s="267" t="s">
        <v>3275</v>
      </c>
      <c r="F892" s="267" t="s">
        <v>3276</v>
      </c>
      <c r="G892" s="267" t="s">
        <v>3275</v>
      </c>
      <c r="H892" s="267" t="s">
        <v>3277</v>
      </c>
      <c r="I892" s="267" t="s">
        <v>5220</v>
      </c>
      <c r="J892" s="267" t="s">
        <v>5221</v>
      </c>
      <c r="K892" s="268">
        <v>0</v>
      </c>
      <c r="L892" s="268">
        <v>659141.41</v>
      </c>
      <c r="M892" s="269">
        <v>-659141.41</v>
      </c>
      <c r="N892" s="268">
        <v>0</v>
      </c>
      <c r="O892" s="268">
        <v>0</v>
      </c>
      <c r="P892" s="269">
        <v>0</v>
      </c>
      <c r="Q892" s="270">
        <v>0</v>
      </c>
      <c r="R892" s="270">
        <v>0</v>
      </c>
      <c r="S892" s="270">
        <v>0</v>
      </c>
      <c r="T892" s="268">
        <v>0</v>
      </c>
      <c r="U892" s="268">
        <v>659141.41</v>
      </c>
      <c r="V892" s="269">
        <v>-659141.41</v>
      </c>
      <c r="W892" s="269" cm="1">
        <f t="array" ref="W892">IF(Z892=756,V892*INDEX('09.30.22 ERC'!$I$676:$I$679,MATCH($A$1,'09.30.22 ERC'!$D$676:$D$679,0),),V892)</f>
        <v>-659141.41</v>
      </c>
      <c r="X892" s="271">
        <f t="shared" si="27"/>
        <v>170007</v>
      </c>
      <c r="Y892" s="106" t="s">
        <v>623</v>
      </c>
      <c r="Z892" s="106">
        <v>150</v>
      </c>
      <c r="AA892" s="273" t="b">
        <f t="shared" si="28"/>
        <v>1</v>
      </c>
    </row>
    <row r="893" spans="1:27">
      <c r="A893" s="267" t="s">
        <v>3271</v>
      </c>
      <c r="B893" s="267" t="s">
        <v>3304</v>
      </c>
      <c r="C893" s="267" t="s">
        <v>3301</v>
      </c>
      <c r="D893" s="267" t="s">
        <v>5215</v>
      </c>
      <c r="E893" s="267" t="s">
        <v>3275</v>
      </c>
      <c r="F893" s="267" t="s">
        <v>3276</v>
      </c>
      <c r="G893" s="267" t="s">
        <v>3275</v>
      </c>
      <c r="H893" s="267" t="s">
        <v>3277</v>
      </c>
      <c r="I893" s="267" t="s">
        <v>5222</v>
      </c>
      <c r="J893" s="267" t="s">
        <v>5223</v>
      </c>
      <c r="K893" s="268">
        <v>0</v>
      </c>
      <c r="L893" s="268">
        <v>115458.82</v>
      </c>
      <c r="M893" s="269">
        <v>-115458.82</v>
      </c>
      <c r="N893" s="268">
        <v>0</v>
      </c>
      <c r="O893" s="268">
        <v>0</v>
      </c>
      <c r="P893" s="269">
        <v>0</v>
      </c>
      <c r="Q893" s="270">
        <v>0</v>
      </c>
      <c r="R893" s="270">
        <v>0</v>
      </c>
      <c r="S893" s="270">
        <v>0</v>
      </c>
      <c r="T893" s="268">
        <v>0</v>
      </c>
      <c r="U893" s="268">
        <v>115458.82</v>
      </c>
      <c r="V893" s="269">
        <v>-115458.82</v>
      </c>
      <c r="W893" s="269" cm="1">
        <f t="array" ref="W893">IF(Z893=756,V893*INDEX('09.30.22 ERC'!$I$676:$I$679,MATCH($A$1,'09.30.22 ERC'!$D$676:$D$679,0),),V893)</f>
        <v>-115458.82</v>
      </c>
      <c r="X893" s="271">
        <f t="shared" si="27"/>
        <v>170007</v>
      </c>
      <c r="Y893" s="106" t="s">
        <v>623</v>
      </c>
      <c r="Z893" s="106">
        <v>151</v>
      </c>
      <c r="AA893" s="273" t="b">
        <f t="shared" si="28"/>
        <v>1</v>
      </c>
    </row>
    <row r="894" spans="1:27">
      <c r="A894" s="267" t="s">
        <v>3271</v>
      </c>
      <c r="B894" s="267" t="s">
        <v>3983</v>
      </c>
      <c r="C894" s="267" t="s">
        <v>3291</v>
      </c>
      <c r="D894" s="267" t="s">
        <v>5224</v>
      </c>
      <c r="E894" s="267" t="s">
        <v>3275</v>
      </c>
      <c r="F894" s="267" t="s">
        <v>3276</v>
      </c>
      <c r="G894" s="267" t="s">
        <v>3275</v>
      </c>
      <c r="H894" s="267" t="s">
        <v>3277</v>
      </c>
      <c r="I894" s="267" t="s">
        <v>5225</v>
      </c>
      <c r="J894" s="267" t="s">
        <v>5226</v>
      </c>
      <c r="K894" s="268">
        <v>191911.9</v>
      </c>
      <c r="L894" s="268">
        <v>95955.95</v>
      </c>
      <c r="M894" s="269">
        <v>95955.95</v>
      </c>
      <c r="N894" s="268">
        <v>0</v>
      </c>
      <c r="O894" s="268">
        <v>0</v>
      </c>
      <c r="P894" s="269">
        <v>0</v>
      </c>
      <c r="Q894" s="270">
        <v>0</v>
      </c>
      <c r="R894" s="270">
        <v>0</v>
      </c>
      <c r="S894" s="270">
        <v>0</v>
      </c>
      <c r="T894" s="268">
        <v>191911.9</v>
      </c>
      <c r="U894" s="268">
        <v>95955.95</v>
      </c>
      <c r="V894" s="269">
        <v>95955.95</v>
      </c>
      <c r="W894" s="269" cm="1">
        <f t="array" ref="W894">IF(Z894=756,V894*INDEX('09.30.22 ERC'!$I$676:$I$679,MATCH($A$1,'09.30.22 ERC'!$D$676:$D$679,0),),V894)</f>
        <v>95955.95</v>
      </c>
      <c r="X894" s="271">
        <f t="shared" si="27"/>
        <v>170008</v>
      </c>
      <c r="Y894" s="106" t="s">
        <v>623</v>
      </c>
      <c r="Z894" s="106">
        <v>150</v>
      </c>
      <c r="AA894" s="273" t="b">
        <f t="shared" si="28"/>
        <v>1</v>
      </c>
    </row>
    <row r="895" spans="1:27">
      <c r="A895" s="267" t="s">
        <v>3271</v>
      </c>
      <c r="B895" s="267" t="s">
        <v>3300</v>
      </c>
      <c r="C895" s="267" t="s">
        <v>3301</v>
      </c>
      <c r="D895" s="267" t="s">
        <v>5224</v>
      </c>
      <c r="E895" s="267" t="s">
        <v>3275</v>
      </c>
      <c r="F895" s="267" t="s">
        <v>3276</v>
      </c>
      <c r="G895" s="267" t="s">
        <v>3275</v>
      </c>
      <c r="H895" s="267" t="s">
        <v>3277</v>
      </c>
      <c r="I895" s="267" t="s">
        <v>5227</v>
      </c>
      <c r="J895" s="267" t="s">
        <v>5228</v>
      </c>
      <c r="K895" s="268">
        <v>95955.95</v>
      </c>
      <c r="L895" s="268">
        <v>95955.95</v>
      </c>
      <c r="M895" s="269">
        <v>0</v>
      </c>
      <c r="N895" s="268">
        <v>0</v>
      </c>
      <c r="O895" s="268">
        <v>0</v>
      </c>
      <c r="P895" s="269">
        <v>0</v>
      </c>
      <c r="Q895" s="270">
        <v>0</v>
      </c>
      <c r="R895" s="270">
        <v>0</v>
      </c>
      <c r="S895" s="270">
        <v>0</v>
      </c>
      <c r="T895" s="268">
        <v>95955.95</v>
      </c>
      <c r="U895" s="268">
        <v>95955.95</v>
      </c>
      <c r="V895" s="269">
        <v>0</v>
      </c>
      <c r="W895" s="269" cm="1">
        <f t="array" ref="W895">IF(Z895=756,V895*INDEX('09.30.22 ERC'!$I$676:$I$679,MATCH($A$1,'09.30.22 ERC'!$D$676:$D$679,0),),V895)</f>
        <v>0</v>
      </c>
      <c r="X895" s="271">
        <f t="shared" si="27"/>
        <v>170008</v>
      </c>
      <c r="Y895" s="106" t="s">
        <v>623</v>
      </c>
      <c r="Z895" s="106">
        <v>150</v>
      </c>
      <c r="AA895" s="273" t="b">
        <f t="shared" si="28"/>
        <v>1</v>
      </c>
    </row>
    <row r="896" spans="1:27">
      <c r="A896" s="267" t="s">
        <v>3271</v>
      </c>
      <c r="B896" s="267" t="s">
        <v>3388</v>
      </c>
      <c r="C896" s="267" t="s">
        <v>3389</v>
      </c>
      <c r="D896" s="267" t="s">
        <v>5229</v>
      </c>
      <c r="E896" s="267" t="s">
        <v>3275</v>
      </c>
      <c r="F896" s="267" t="s">
        <v>3276</v>
      </c>
      <c r="G896" s="267" t="s">
        <v>3275</v>
      </c>
      <c r="H896" s="267" t="s">
        <v>3277</v>
      </c>
      <c r="I896" s="267" t="s">
        <v>5230</v>
      </c>
      <c r="J896" s="267" t="s">
        <v>5231</v>
      </c>
      <c r="K896" s="268">
        <v>16968369.109999999</v>
      </c>
      <c r="L896" s="268">
        <v>17395565.059999999</v>
      </c>
      <c r="M896" s="269">
        <v>-427195.94999999925</v>
      </c>
      <c r="N896" s="268">
        <v>1281587.8500000001</v>
      </c>
      <c r="O896" s="268">
        <v>1281587.8500000001</v>
      </c>
      <c r="P896" s="269">
        <v>0</v>
      </c>
      <c r="Q896" s="270">
        <v>6407939.25</v>
      </c>
      <c r="R896" s="270">
        <v>6407939.25</v>
      </c>
      <c r="S896" s="270">
        <v>0</v>
      </c>
      <c r="T896" s="268">
        <v>23376308.359999999</v>
      </c>
      <c r="U896" s="268">
        <v>23803504.309999999</v>
      </c>
      <c r="V896" s="269">
        <v>-427195.94999999925</v>
      </c>
      <c r="W896" s="269" cm="1">
        <f t="array" ref="W896">IF(Z896=756,V896*INDEX('09.30.22 ERC'!$I$676:$I$679,MATCH($A$1,'09.30.22 ERC'!$D$676:$D$679,0),),V896)</f>
        <v>-427195.94999999925</v>
      </c>
      <c r="X896" s="271">
        <f t="shared" si="27"/>
        <v>170009</v>
      </c>
      <c r="Y896" s="106" t="s">
        <v>623</v>
      </c>
      <c r="Z896" s="106">
        <v>756</v>
      </c>
      <c r="AA896" s="273" t="b">
        <f t="shared" si="28"/>
        <v>1</v>
      </c>
    </row>
    <row r="897" spans="1:27">
      <c r="A897" s="267" t="s">
        <v>3271</v>
      </c>
      <c r="B897" s="267" t="s">
        <v>3388</v>
      </c>
      <c r="C897" s="267" t="s">
        <v>3392</v>
      </c>
      <c r="D897" s="267" t="s">
        <v>5229</v>
      </c>
      <c r="E897" s="267" t="s">
        <v>3275</v>
      </c>
      <c r="F897" s="267" t="s">
        <v>3276</v>
      </c>
      <c r="G897" s="267" t="s">
        <v>3275</v>
      </c>
      <c r="H897" s="267" t="s">
        <v>3277</v>
      </c>
      <c r="I897" s="267" t="s">
        <v>5232</v>
      </c>
      <c r="J897" s="267" t="s">
        <v>5233</v>
      </c>
      <c r="K897" s="268">
        <v>855624.58</v>
      </c>
      <c r="L897" s="268">
        <v>428428.63</v>
      </c>
      <c r="M897" s="269">
        <v>427195.94999999995</v>
      </c>
      <c r="N897" s="268">
        <v>0</v>
      </c>
      <c r="O897" s="268">
        <v>0</v>
      </c>
      <c r="P897" s="269">
        <v>0</v>
      </c>
      <c r="Q897" s="270">
        <v>0</v>
      </c>
      <c r="R897" s="270">
        <v>0</v>
      </c>
      <c r="S897" s="270">
        <v>0</v>
      </c>
      <c r="T897" s="268">
        <v>855624.58</v>
      </c>
      <c r="U897" s="268">
        <v>428428.63</v>
      </c>
      <c r="V897" s="269">
        <v>427195.94999999995</v>
      </c>
      <c r="W897" s="269" cm="1">
        <f t="array" ref="W897">IF(Z897=756,V897*INDEX('09.30.22 ERC'!$I$676:$I$679,MATCH($A$1,'09.30.22 ERC'!$D$676:$D$679,0),),V897)</f>
        <v>427195.94999999995</v>
      </c>
      <c r="X897" s="271">
        <f t="shared" si="27"/>
        <v>170009</v>
      </c>
      <c r="Y897" s="106" t="s">
        <v>623</v>
      </c>
      <c r="Z897" s="106">
        <v>756</v>
      </c>
      <c r="AA897" s="273" t="b">
        <f t="shared" si="28"/>
        <v>1</v>
      </c>
    </row>
    <row r="898" spans="1:27">
      <c r="A898" s="267" t="s">
        <v>3271</v>
      </c>
      <c r="B898" s="267" t="s">
        <v>3272</v>
      </c>
      <c r="C898" s="267" t="s">
        <v>3402</v>
      </c>
      <c r="D898" s="267" t="s">
        <v>5229</v>
      </c>
      <c r="E898" s="267" t="s">
        <v>3275</v>
      </c>
      <c r="F898" s="267" t="s">
        <v>3276</v>
      </c>
      <c r="G898" s="267" t="s">
        <v>3275</v>
      </c>
      <c r="H898" s="267" t="s">
        <v>3277</v>
      </c>
      <c r="I898" s="267" t="s">
        <v>5234</v>
      </c>
      <c r="J898" s="267" t="s">
        <v>5235</v>
      </c>
      <c r="K898" s="268">
        <v>3804843.49</v>
      </c>
      <c r="L898" s="268">
        <v>3649000.08</v>
      </c>
      <c r="M898" s="269">
        <v>155843.41000000015</v>
      </c>
      <c r="N898" s="268">
        <v>464413.68</v>
      </c>
      <c r="O898" s="268">
        <v>464354.27</v>
      </c>
      <c r="P898" s="269">
        <v>59.409999999974389</v>
      </c>
      <c r="Q898" s="270">
        <v>2333783.66</v>
      </c>
      <c r="R898" s="270">
        <v>2334822.5099999998</v>
      </c>
      <c r="S898" s="270">
        <v>-1038.8499999996275</v>
      </c>
      <c r="T898" s="268">
        <v>6138627.1500000004</v>
      </c>
      <c r="U898" s="268">
        <v>5983822.5899999999</v>
      </c>
      <c r="V898" s="269">
        <v>154804.56000000052</v>
      </c>
      <c r="W898" s="269" cm="1">
        <f t="array" ref="W898">IF(Z898=756,V898*INDEX('09.30.22 ERC'!$I$676:$I$679,MATCH($A$1,'09.30.22 ERC'!$D$676:$D$679,0),),V898)</f>
        <v>154804.56000000052</v>
      </c>
      <c r="X898" s="271">
        <f t="shared" si="27"/>
        <v>170009</v>
      </c>
      <c r="Y898" s="106" t="s">
        <v>623</v>
      </c>
      <c r="Z898" s="106">
        <v>150</v>
      </c>
      <c r="AA898" s="273" t="b">
        <f t="shared" si="28"/>
        <v>1</v>
      </c>
    </row>
    <row r="899" spans="1:27">
      <c r="A899" s="267" t="s">
        <v>3271</v>
      </c>
      <c r="B899" s="267" t="s">
        <v>3280</v>
      </c>
      <c r="C899" s="267" t="s">
        <v>3281</v>
      </c>
      <c r="D899" s="267" t="s">
        <v>5229</v>
      </c>
      <c r="E899" s="267" t="s">
        <v>3275</v>
      </c>
      <c r="F899" s="267" t="s">
        <v>3276</v>
      </c>
      <c r="G899" s="267" t="s">
        <v>3275</v>
      </c>
      <c r="H899" s="267" t="s">
        <v>3277</v>
      </c>
      <c r="I899" s="267" t="s">
        <v>5236</v>
      </c>
      <c r="J899" s="267" t="s">
        <v>5237</v>
      </c>
      <c r="K899" s="268">
        <v>1599810.95</v>
      </c>
      <c r="L899" s="268">
        <v>0</v>
      </c>
      <c r="M899" s="269">
        <v>1599810.95</v>
      </c>
      <c r="N899" s="268">
        <v>0</v>
      </c>
      <c r="O899" s="268">
        <v>0</v>
      </c>
      <c r="P899" s="269">
        <v>0</v>
      </c>
      <c r="Q899" s="270">
        <v>1599810.95</v>
      </c>
      <c r="R899" s="270">
        <v>1599810.95</v>
      </c>
      <c r="S899" s="270">
        <v>0</v>
      </c>
      <c r="T899" s="268">
        <v>3199621.9</v>
      </c>
      <c r="U899" s="268">
        <v>1599810.95</v>
      </c>
      <c r="V899" s="269">
        <v>1599810.95</v>
      </c>
      <c r="W899" s="269" cm="1">
        <f t="array" ref="W899">IF(Z899=756,V899*INDEX('09.30.22 ERC'!$I$676:$I$679,MATCH($A$1,'09.30.22 ERC'!$D$676:$D$679,0),),V899)</f>
        <v>1599810.95</v>
      </c>
      <c r="X899" s="271">
        <f t="shared" si="27"/>
        <v>170009</v>
      </c>
      <c r="Y899" s="106" t="s">
        <v>623</v>
      </c>
      <c r="Z899" s="106">
        <v>150</v>
      </c>
      <c r="AA899" s="273" t="b">
        <f t="shared" si="28"/>
        <v>1</v>
      </c>
    </row>
    <row r="900" spans="1:27">
      <c r="A900" s="267" t="s">
        <v>3271</v>
      </c>
      <c r="B900" s="267" t="s">
        <v>3280</v>
      </c>
      <c r="C900" s="267" t="s">
        <v>3430</v>
      </c>
      <c r="D900" s="267" t="s">
        <v>5229</v>
      </c>
      <c r="E900" s="267" t="s">
        <v>3275</v>
      </c>
      <c r="F900" s="267" t="s">
        <v>3276</v>
      </c>
      <c r="G900" s="267" t="s">
        <v>3275</v>
      </c>
      <c r="H900" s="267" t="s">
        <v>3277</v>
      </c>
      <c r="I900" s="267" t="s">
        <v>5238</v>
      </c>
      <c r="J900" s="267" t="s">
        <v>5239</v>
      </c>
      <c r="K900" s="268">
        <v>3756170.86</v>
      </c>
      <c r="L900" s="268">
        <v>3602317.23</v>
      </c>
      <c r="M900" s="269">
        <v>153853.62999999989</v>
      </c>
      <c r="N900" s="268">
        <v>459348.42</v>
      </c>
      <c r="O900" s="268">
        <v>459241.43</v>
      </c>
      <c r="P900" s="269">
        <v>106.98999999999069</v>
      </c>
      <c r="Q900" s="270">
        <v>2307469.8000000003</v>
      </c>
      <c r="R900" s="270">
        <v>2308207.2899999996</v>
      </c>
      <c r="S900" s="270">
        <v>-737.48999999929219</v>
      </c>
      <c r="T900" s="268">
        <v>6063640.6600000001</v>
      </c>
      <c r="U900" s="268">
        <v>5910524.5199999996</v>
      </c>
      <c r="V900" s="269">
        <v>153116.1400000006</v>
      </c>
      <c r="W900" s="269" cm="1">
        <f t="array" ref="W900">IF(Z900=756,V900*INDEX('09.30.22 ERC'!$I$676:$I$679,MATCH($A$1,'09.30.22 ERC'!$D$676:$D$679,0),),V900)</f>
        <v>153116.1400000006</v>
      </c>
      <c r="X900" s="271">
        <f t="shared" si="27"/>
        <v>170009</v>
      </c>
      <c r="Y900" s="106" t="s">
        <v>623</v>
      </c>
      <c r="Z900" s="106">
        <v>150</v>
      </c>
      <c r="AA900" s="273" t="b">
        <f t="shared" si="28"/>
        <v>1</v>
      </c>
    </row>
    <row r="901" spans="1:27">
      <c r="A901" s="267" t="s">
        <v>3271</v>
      </c>
      <c r="B901" s="267" t="s">
        <v>3983</v>
      </c>
      <c r="C901" s="267" t="s">
        <v>3291</v>
      </c>
      <c r="D901" s="267" t="s">
        <v>5229</v>
      </c>
      <c r="E901" s="267" t="s">
        <v>3275</v>
      </c>
      <c r="F901" s="267" t="s">
        <v>3276</v>
      </c>
      <c r="G901" s="267" t="s">
        <v>3275</v>
      </c>
      <c r="H901" s="267" t="s">
        <v>3277</v>
      </c>
      <c r="I901" s="267" t="s">
        <v>5240</v>
      </c>
      <c r="J901" s="267" t="s">
        <v>5241</v>
      </c>
      <c r="K901" s="268">
        <v>327503.12</v>
      </c>
      <c r="L901" s="268">
        <v>163751.56</v>
      </c>
      <c r="M901" s="269">
        <v>163751.56</v>
      </c>
      <c r="N901" s="268">
        <v>0</v>
      </c>
      <c r="O901" s="268">
        <v>0</v>
      </c>
      <c r="P901" s="269">
        <v>0</v>
      </c>
      <c r="Q901" s="270">
        <v>0</v>
      </c>
      <c r="R901" s="270">
        <v>0</v>
      </c>
      <c r="S901" s="270">
        <v>0</v>
      </c>
      <c r="T901" s="268">
        <v>327503.12</v>
      </c>
      <c r="U901" s="268">
        <v>163751.56</v>
      </c>
      <c r="V901" s="269">
        <v>163751.56</v>
      </c>
      <c r="W901" s="269" cm="1">
        <f t="array" ref="W901">IF(Z901=756,V901*INDEX('09.30.22 ERC'!$I$676:$I$679,MATCH($A$1,'09.30.22 ERC'!$D$676:$D$679,0),),V901)</f>
        <v>163751.56</v>
      </c>
      <c r="X901" s="271">
        <f t="shared" ref="X901:X964" si="29">+_xlfn.NUMBERVALUE(D901)</f>
        <v>170009</v>
      </c>
      <c r="Y901" s="106" t="s">
        <v>623</v>
      </c>
      <c r="Z901" s="106">
        <v>150</v>
      </c>
      <c r="AA901" s="273" t="b">
        <f t="shared" si="28"/>
        <v>1</v>
      </c>
    </row>
    <row r="902" spans="1:27">
      <c r="A902" s="267" t="s">
        <v>3271</v>
      </c>
      <c r="B902" s="267" t="s">
        <v>3284</v>
      </c>
      <c r="C902" s="267" t="s">
        <v>3273</v>
      </c>
      <c r="D902" s="267" t="s">
        <v>5229</v>
      </c>
      <c r="E902" s="267" t="s">
        <v>3275</v>
      </c>
      <c r="F902" s="267" t="s">
        <v>3276</v>
      </c>
      <c r="G902" s="267" t="s">
        <v>3275</v>
      </c>
      <c r="H902" s="267" t="s">
        <v>3277</v>
      </c>
      <c r="I902" s="267" t="s">
        <v>5242</v>
      </c>
      <c r="J902" s="267" t="s">
        <v>5243</v>
      </c>
      <c r="K902" s="268">
        <v>100744</v>
      </c>
      <c r="L902" s="268">
        <v>50372</v>
      </c>
      <c r="M902" s="269">
        <v>50372</v>
      </c>
      <c r="N902" s="268">
        <v>0</v>
      </c>
      <c r="O902" s="268">
        <v>0</v>
      </c>
      <c r="P902" s="269">
        <v>0</v>
      </c>
      <c r="Q902" s="270">
        <v>0</v>
      </c>
      <c r="R902" s="270">
        <v>0</v>
      </c>
      <c r="S902" s="270">
        <v>0</v>
      </c>
      <c r="T902" s="268">
        <v>100744</v>
      </c>
      <c r="U902" s="268">
        <v>50372</v>
      </c>
      <c r="V902" s="269">
        <v>50372</v>
      </c>
      <c r="W902" s="269" cm="1">
        <f t="array" ref="W902">IF(Z902=756,V902*INDEX('09.30.22 ERC'!$I$676:$I$679,MATCH($A$1,'09.30.22 ERC'!$D$676:$D$679,0),),V902)</f>
        <v>50372</v>
      </c>
      <c r="X902" s="271">
        <f t="shared" si="29"/>
        <v>170009</v>
      </c>
      <c r="Y902" s="106" t="s">
        <v>623</v>
      </c>
      <c r="Z902" s="106">
        <v>151</v>
      </c>
      <c r="AA902" s="273" t="b">
        <f t="shared" ref="AA902:AA965" si="30">IF($A$1=756,TRUE,IF($A$1=Z902,TRUE,FALSE))</f>
        <v>1</v>
      </c>
    </row>
    <row r="903" spans="1:27">
      <c r="A903" s="267" t="s">
        <v>3271</v>
      </c>
      <c r="B903" s="267" t="s">
        <v>3284</v>
      </c>
      <c r="C903" s="267" t="s">
        <v>3402</v>
      </c>
      <c r="D903" s="267" t="s">
        <v>5229</v>
      </c>
      <c r="E903" s="267" t="s">
        <v>3275</v>
      </c>
      <c r="F903" s="267" t="s">
        <v>3276</v>
      </c>
      <c r="G903" s="267" t="s">
        <v>3275</v>
      </c>
      <c r="H903" s="267" t="s">
        <v>3277</v>
      </c>
      <c r="I903" s="267" t="s">
        <v>5244</v>
      </c>
      <c r="J903" s="267" t="s">
        <v>5245</v>
      </c>
      <c r="K903" s="268">
        <v>270061.88</v>
      </c>
      <c r="L903" s="268">
        <v>257788.34</v>
      </c>
      <c r="M903" s="269">
        <v>12273.540000000008</v>
      </c>
      <c r="N903" s="268">
        <v>39465.75</v>
      </c>
      <c r="O903" s="268">
        <v>39547.5</v>
      </c>
      <c r="P903" s="269">
        <v>-81.75</v>
      </c>
      <c r="Q903" s="270">
        <v>192527.51</v>
      </c>
      <c r="R903" s="270">
        <v>191645.80000000002</v>
      </c>
      <c r="S903" s="270">
        <v>881.70999999999185</v>
      </c>
      <c r="T903" s="268">
        <v>462589.39</v>
      </c>
      <c r="U903" s="268">
        <v>449434.14</v>
      </c>
      <c r="V903" s="269">
        <v>13155.25</v>
      </c>
      <c r="W903" s="269" cm="1">
        <f t="array" ref="W903">IF(Z903=756,V903*INDEX('09.30.22 ERC'!$I$676:$I$679,MATCH($A$1,'09.30.22 ERC'!$D$676:$D$679,0),),V903)</f>
        <v>13155.25</v>
      </c>
      <c r="X903" s="271">
        <f t="shared" si="29"/>
        <v>170009</v>
      </c>
      <c r="Y903" s="106" t="s">
        <v>623</v>
      </c>
      <c r="Z903" s="106">
        <v>151</v>
      </c>
      <c r="AA903" s="273" t="b">
        <f t="shared" si="30"/>
        <v>1</v>
      </c>
    </row>
    <row r="904" spans="1:27">
      <c r="A904" s="267" t="s">
        <v>3271</v>
      </c>
      <c r="B904" s="267" t="s">
        <v>3287</v>
      </c>
      <c r="C904" s="267" t="s">
        <v>3430</v>
      </c>
      <c r="D904" s="267" t="s">
        <v>5229</v>
      </c>
      <c r="E904" s="267" t="s">
        <v>3275</v>
      </c>
      <c r="F904" s="267" t="s">
        <v>3276</v>
      </c>
      <c r="G904" s="267" t="s">
        <v>3275</v>
      </c>
      <c r="H904" s="267" t="s">
        <v>3277</v>
      </c>
      <c r="I904" s="267" t="s">
        <v>5246</v>
      </c>
      <c r="J904" s="267" t="s">
        <v>5247</v>
      </c>
      <c r="K904" s="268">
        <v>323884.52</v>
      </c>
      <c r="L904" s="268">
        <v>308107.02</v>
      </c>
      <c r="M904" s="269">
        <v>15777.5</v>
      </c>
      <c r="N904" s="268">
        <v>50609.37</v>
      </c>
      <c r="O904" s="268">
        <v>50651.12</v>
      </c>
      <c r="P904" s="269">
        <v>-41.75</v>
      </c>
      <c r="Q904" s="270">
        <v>229834.14</v>
      </c>
      <c r="R904" s="270">
        <v>228741.84999999998</v>
      </c>
      <c r="S904" s="270">
        <v>1092.2900000000373</v>
      </c>
      <c r="T904" s="268">
        <v>553718.66</v>
      </c>
      <c r="U904" s="268">
        <v>536848.87</v>
      </c>
      <c r="V904" s="269">
        <v>16869.790000000037</v>
      </c>
      <c r="W904" s="269" cm="1">
        <f t="array" ref="W904">IF(Z904=756,V904*INDEX('09.30.22 ERC'!$I$676:$I$679,MATCH($A$1,'09.30.22 ERC'!$D$676:$D$679,0),),V904)</f>
        <v>16869.790000000037</v>
      </c>
      <c r="X904" s="271">
        <f t="shared" si="29"/>
        <v>170009</v>
      </c>
      <c r="Y904" s="106" t="s">
        <v>623</v>
      </c>
      <c r="Z904" s="106">
        <v>151</v>
      </c>
      <c r="AA904" s="273" t="b">
        <f t="shared" si="30"/>
        <v>1</v>
      </c>
    </row>
    <row r="905" spans="1:27">
      <c r="A905" s="267" t="s">
        <v>3271</v>
      </c>
      <c r="B905" s="267" t="s">
        <v>3294</v>
      </c>
      <c r="C905" s="267" t="s">
        <v>3273</v>
      </c>
      <c r="D905" s="267" t="s">
        <v>5229</v>
      </c>
      <c r="E905" s="267" t="s">
        <v>3275</v>
      </c>
      <c r="F905" s="267" t="s">
        <v>3276</v>
      </c>
      <c r="G905" s="267" t="s">
        <v>3275</v>
      </c>
      <c r="H905" s="267" t="s">
        <v>3277</v>
      </c>
      <c r="I905" s="267" t="s">
        <v>5248</v>
      </c>
      <c r="J905" s="267" t="s">
        <v>5249</v>
      </c>
      <c r="K905" s="268">
        <v>141992.6</v>
      </c>
      <c r="L905" s="268">
        <v>70996.3</v>
      </c>
      <c r="M905" s="269">
        <v>70996.3</v>
      </c>
      <c r="N905" s="268">
        <v>0</v>
      </c>
      <c r="O905" s="268">
        <v>0</v>
      </c>
      <c r="P905" s="269">
        <v>0</v>
      </c>
      <c r="Q905" s="270">
        <v>0</v>
      </c>
      <c r="R905" s="270">
        <v>0</v>
      </c>
      <c r="S905" s="270">
        <v>0</v>
      </c>
      <c r="T905" s="268">
        <v>141992.6</v>
      </c>
      <c r="U905" s="268">
        <v>70996.3</v>
      </c>
      <c r="V905" s="269">
        <v>70996.3</v>
      </c>
      <c r="W905" s="269" cm="1">
        <f t="array" ref="W905">IF(Z905=756,V905*INDEX('09.30.22 ERC'!$I$676:$I$679,MATCH($A$1,'09.30.22 ERC'!$D$676:$D$679,0),),V905)</f>
        <v>70996.3</v>
      </c>
      <c r="X905" s="271">
        <f t="shared" si="29"/>
        <v>170009</v>
      </c>
      <c r="Y905" s="106" t="s">
        <v>623</v>
      </c>
      <c r="Z905" s="106">
        <v>152</v>
      </c>
      <c r="AA905" s="273" t="b">
        <f t="shared" si="30"/>
        <v>1</v>
      </c>
    </row>
    <row r="906" spans="1:27">
      <c r="A906" s="267" t="s">
        <v>3271</v>
      </c>
      <c r="B906" s="267" t="s">
        <v>3294</v>
      </c>
      <c r="C906" s="267" t="s">
        <v>3402</v>
      </c>
      <c r="D906" s="267" t="s">
        <v>5229</v>
      </c>
      <c r="E906" s="267" t="s">
        <v>3275</v>
      </c>
      <c r="F906" s="267" t="s">
        <v>3276</v>
      </c>
      <c r="G906" s="267" t="s">
        <v>3275</v>
      </c>
      <c r="H906" s="267" t="s">
        <v>3277</v>
      </c>
      <c r="I906" s="267" t="s">
        <v>5250</v>
      </c>
      <c r="J906" s="267" t="s">
        <v>5251</v>
      </c>
      <c r="K906" s="268">
        <v>3679511.94</v>
      </c>
      <c r="L906" s="268">
        <v>3590064.07</v>
      </c>
      <c r="M906" s="269">
        <v>89447.870000000112</v>
      </c>
      <c r="N906" s="268">
        <v>267750.63</v>
      </c>
      <c r="O906" s="268">
        <v>267793.53000000003</v>
      </c>
      <c r="P906" s="269">
        <v>-42.900000000023283</v>
      </c>
      <c r="Q906" s="270">
        <v>1344324.1400000001</v>
      </c>
      <c r="R906" s="270">
        <v>1344521.8000000003</v>
      </c>
      <c r="S906" s="270">
        <v>-197.66000000014901</v>
      </c>
      <c r="T906" s="268">
        <v>5023836.08</v>
      </c>
      <c r="U906" s="268">
        <v>4934585.87</v>
      </c>
      <c r="V906" s="269">
        <v>89250.209999999963</v>
      </c>
      <c r="W906" s="269" cm="1">
        <f t="array" ref="W906">IF(Z906=756,V906*INDEX('09.30.22 ERC'!$I$676:$I$679,MATCH($A$1,'09.30.22 ERC'!$D$676:$D$679,0),),V906)</f>
        <v>89250.209999999963</v>
      </c>
      <c r="X906" s="271">
        <f t="shared" si="29"/>
        <v>170009</v>
      </c>
      <c r="Y906" s="106" t="s">
        <v>623</v>
      </c>
      <c r="Z906" s="106">
        <v>152</v>
      </c>
      <c r="AA906" s="273" t="b">
        <f t="shared" si="30"/>
        <v>1</v>
      </c>
    </row>
    <row r="907" spans="1:27">
      <c r="A907" s="267" t="s">
        <v>3271</v>
      </c>
      <c r="B907" s="267" t="s">
        <v>3300</v>
      </c>
      <c r="C907" s="267" t="s">
        <v>3405</v>
      </c>
      <c r="D907" s="267" t="s">
        <v>5229</v>
      </c>
      <c r="E907" s="267" t="s">
        <v>3275</v>
      </c>
      <c r="F907" s="267" t="s">
        <v>3276</v>
      </c>
      <c r="G907" s="267" t="s">
        <v>3275</v>
      </c>
      <c r="H907" s="267" t="s">
        <v>3277</v>
      </c>
      <c r="I907" s="267" t="s">
        <v>5252</v>
      </c>
      <c r="J907" s="267" t="s">
        <v>5253</v>
      </c>
      <c r="K907" s="268">
        <v>5215337.6399999997</v>
      </c>
      <c r="L907" s="268">
        <v>5215337.6399999997</v>
      </c>
      <c r="M907" s="269">
        <v>0</v>
      </c>
      <c r="N907" s="268">
        <v>0</v>
      </c>
      <c r="O907" s="268">
        <v>0</v>
      </c>
      <c r="P907" s="269">
        <v>0</v>
      </c>
      <c r="Q907" s="270">
        <v>0</v>
      </c>
      <c r="R907" s="270">
        <v>0</v>
      </c>
      <c r="S907" s="270">
        <v>0</v>
      </c>
      <c r="T907" s="268">
        <v>5215337.6399999997</v>
      </c>
      <c r="U907" s="268">
        <v>5215337.6399999997</v>
      </c>
      <c r="V907" s="269">
        <v>0</v>
      </c>
      <c r="W907" s="269" cm="1">
        <f t="array" ref="W907">IF(Z907=756,V907*INDEX('09.30.22 ERC'!$I$676:$I$679,MATCH($A$1,'09.30.22 ERC'!$D$676:$D$679,0),),V907)</f>
        <v>0</v>
      </c>
      <c r="X907" s="271">
        <f t="shared" si="29"/>
        <v>170009</v>
      </c>
      <c r="Y907" s="106" t="s">
        <v>623</v>
      </c>
      <c r="Z907" s="106">
        <v>150</v>
      </c>
      <c r="AA907" s="273" t="b">
        <f t="shared" si="30"/>
        <v>1</v>
      </c>
    </row>
    <row r="908" spans="1:27">
      <c r="A908" s="267" t="s">
        <v>3271</v>
      </c>
      <c r="B908" s="267" t="s">
        <v>3300</v>
      </c>
      <c r="C908" s="267" t="s">
        <v>3301</v>
      </c>
      <c r="D908" s="267" t="s">
        <v>5229</v>
      </c>
      <c r="E908" s="267" t="s">
        <v>3275</v>
      </c>
      <c r="F908" s="267" t="s">
        <v>3276</v>
      </c>
      <c r="G908" s="267" t="s">
        <v>3275</v>
      </c>
      <c r="H908" s="267" t="s">
        <v>3277</v>
      </c>
      <c r="I908" s="267" t="s">
        <v>5254</v>
      </c>
      <c r="J908" s="267" t="s">
        <v>5255</v>
      </c>
      <c r="K908" s="268">
        <v>163751.56</v>
      </c>
      <c r="L908" s="268">
        <v>163751.56</v>
      </c>
      <c r="M908" s="269">
        <v>0</v>
      </c>
      <c r="N908" s="268">
        <v>0</v>
      </c>
      <c r="O908" s="268">
        <v>0</v>
      </c>
      <c r="P908" s="269">
        <v>0</v>
      </c>
      <c r="Q908" s="270">
        <v>0</v>
      </c>
      <c r="R908" s="270">
        <v>0</v>
      </c>
      <c r="S908" s="270">
        <v>0</v>
      </c>
      <c r="T908" s="268">
        <v>163751.56</v>
      </c>
      <c r="U908" s="268">
        <v>163751.56</v>
      </c>
      <c r="V908" s="269">
        <v>0</v>
      </c>
      <c r="W908" s="269" cm="1">
        <f t="array" ref="W908">IF(Z908=756,V908*INDEX('09.30.22 ERC'!$I$676:$I$679,MATCH($A$1,'09.30.22 ERC'!$D$676:$D$679,0),),V908)</f>
        <v>0</v>
      </c>
      <c r="X908" s="271">
        <f t="shared" si="29"/>
        <v>170009</v>
      </c>
      <c r="Y908" s="106" t="s">
        <v>623</v>
      </c>
      <c r="Z908" s="106">
        <v>150</v>
      </c>
      <c r="AA908" s="273" t="b">
        <f t="shared" si="30"/>
        <v>1</v>
      </c>
    </row>
    <row r="909" spans="1:27">
      <c r="A909" s="267" t="s">
        <v>3271</v>
      </c>
      <c r="B909" s="267" t="s">
        <v>3304</v>
      </c>
      <c r="C909" s="267" t="s">
        <v>3405</v>
      </c>
      <c r="D909" s="267" t="s">
        <v>5229</v>
      </c>
      <c r="E909" s="267" t="s">
        <v>3275</v>
      </c>
      <c r="F909" s="267" t="s">
        <v>3276</v>
      </c>
      <c r="G909" s="267" t="s">
        <v>3275</v>
      </c>
      <c r="H909" s="267" t="s">
        <v>3277</v>
      </c>
      <c r="I909" s="267" t="s">
        <v>5256</v>
      </c>
      <c r="J909" s="267" t="s">
        <v>5257</v>
      </c>
      <c r="K909" s="268">
        <v>345754.73</v>
      </c>
      <c r="L909" s="268">
        <v>345754.73</v>
      </c>
      <c r="M909" s="269">
        <v>0</v>
      </c>
      <c r="N909" s="268">
        <v>0</v>
      </c>
      <c r="O909" s="268">
        <v>0</v>
      </c>
      <c r="P909" s="269">
        <v>0</v>
      </c>
      <c r="Q909" s="270">
        <v>0</v>
      </c>
      <c r="R909" s="270">
        <v>0</v>
      </c>
      <c r="S909" s="270">
        <v>0</v>
      </c>
      <c r="T909" s="268">
        <v>345754.73</v>
      </c>
      <c r="U909" s="268">
        <v>345754.73</v>
      </c>
      <c r="V909" s="269">
        <v>0</v>
      </c>
      <c r="W909" s="269" cm="1">
        <f t="array" ref="W909">IF(Z909=756,V909*INDEX('09.30.22 ERC'!$I$676:$I$679,MATCH($A$1,'09.30.22 ERC'!$D$676:$D$679,0),),V909)</f>
        <v>0</v>
      </c>
      <c r="X909" s="271">
        <f t="shared" si="29"/>
        <v>170009</v>
      </c>
      <c r="Y909" s="106" t="s">
        <v>623</v>
      </c>
      <c r="Z909" s="106">
        <v>151</v>
      </c>
      <c r="AA909" s="273" t="b">
        <f t="shared" si="30"/>
        <v>1</v>
      </c>
    </row>
    <row r="910" spans="1:27">
      <c r="A910" s="267" t="s">
        <v>3271</v>
      </c>
      <c r="B910" s="267" t="s">
        <v>3304</v>
      </c>
      <c r="C910" s="267" t="s">
        <v>3301</v>
      </c>
      <c r="D910" s="267" t="s">
        <v>5229</v>
      </c>
      <c r="E910" s="267" t="s">
        <v>3275</v>
      </c>
      <c r="F910" s="267" t="s">
        <v>3276</v>
      </c>
      <c r="G910" s="267" t="s">
        <v>3275</v>
      </c>
      <c r="H910" s="267" t="s">
        <v>3277</v>
      </c>
      <c r="I910" s="267" t="s">
        <v>5258</v>
      </c>
      <c r="J910" s="267" t="s">
        <v>5259</v>
      </c>
      <c r="K910" s="268">
        <v>50372</v>
      </c>
      <c r="L910" s="268">
        <v>50372</v>
      </c>
      <c r="M910" s="269">
        <v>0</v>
      </c>
      <c r="N910" s="268">
        <v>0</v>
      </c>
      <c r="O910" s="268">
        <v>0</v>
      </c>
      <c r="P910" s="269">
        <v>0</v>
      </c>
      <c r="Q910" s="270">
        <v>0</v>
      </c>
      <c r="R910" s="270">
        <v>0</v>
      </c>
      <c r="S910" s="270">
        <v>0</v>
      </c>
      <c r="T910" s="268">
        <v>50372</v>
      </c>
      <c r="U910" s="268">
        <v>50372</v>
      </c>
      <c r="V910" s="269">
        <v>0</v>
      </c>
      <c r="W910" s="269" cm="1">
        <f t="array" ref="W910">IF(Z910=756,V910*INDEX('09.30.22 ERC'!$I$676:$I$679,MATCH($A$1,'09.30.22 ERC'!$D$676:$D$679,0),),V910)</f>
        <v>0</v>
      </c>
      <c r="X910" s="271">
        <f t="shared" si="29"/>
        <v>170009</v>
      </c>
      <c r="Y910" s="106" t="s">
        <v>623</v>
      </c>
      <c r="Z910" s="106">
        <v>151</v>
      </c>
      <c r="AA910" s="273" t="b">
        <f t="shared" si="30"/>
        <v>1</v>
      </c>
    </row>
    <row r="911" spans="1:27">
      <c r="A911" s="267" t="s">
        <v>3271</v>
      </c>
      <c r="B911" s="267" t="s">
        <v>3388</v>
      </c>
      <c r="C911" s="267" t="s">
        <v>3389</v>
      </c>
      <c r="D911" s="267" t="s">
        <v>5260</v>
      </c>
      <c r="E911" s="267" t="s">
        <v>3275</v>
      </c>
      <c r="F911" s="267" t="s">
        <v>3276</v>
      </c>
      <c r="G911" s="267" t="s">
        <v>3275</v>
      </c>
      <c r="H911" s="267" t="s">
        <v>3277</v>
      </c>
      <c r="I911" s="267" t="s">
        <v>5261</v>
      </c>
      <c r="J911" s="267" t="s">
        <v>5262</v>
      </c>
      <c r="K911" s="268">
        <v>10750863.91</v>
      </c>
      <c r="L911" s="268">
        <v>10351655.619999999</v>
      </c>
      <c r="M911" s="269">
        <v>399208.29000000097</v>
      </c>
      <c r="N911" s="268">
        <v>1197624.8700000001</v>
      </c>
      <c r="O911" s="268">
        <v>1197624.8700000001</v>
      </c>
      <c r="P911" s="269">
        <v>0</v>
      </c>
      <c r="Q911" s="270">
        <v>5988124.3499999996</v>
      </c>
      <c r="R911" s="270">
        <v>5988124.3500000015</v>
      </c>
      <c r="S911" s="270">
        <v>0</v>
      </c>
      <c r="T911" s="268">
        <v>16738988.26</v>
      </c>
      <c r="U911" s="268">
        <v>16339779.970000001</v>
      </c>
      <c r="V911" s="269">
        <v>399208.28999999911</v>
      </c>
      <c r="W911" s="269" cm="1">
        <f t="array" ref="W911">IF(Z911=756,V911*INDEX('09.30.22 ERC'!$I$676:$I$679,MATCH($A$1,'09.30.22 ERC'!$D$676:$D$679,0),),V911)</f>
        <v>399208.28999999911</v>
      </c>
      <c r="X911" s="271">
        <f t="shared" si="29"/>
        <v>170011</v>
      </c>
      <c r="Y911" s="106" t="s">
        <v>623</v>
      </c>
      <c r="Z911" s="106">
        <v>756</v>
      </c>
      <c r="AA911" s="273" t="b">
        <f t="shared" si="30"/>
        <v>1</v>
      </c>
    </row>
    <row r="912" spans="1:27">
      <c r="A912" s="267" t="s">
        <v>3271</v>
      </c>
      <c r="B912" s="267" t="s">
        <v>3388</v>
      </c>
      <c r="C912" s="267" t="s">
        <v>3392</v>
      </c>
      <c r="D912" s="267" t="s">
        <v>5260</v>
      </c>
      <c r="E912" s="267" t="s">
        <v>3275</v>
      </c>
      <c r="F912" s="267" t="s">
        <v>3276</v>
      </c>
      <c r="G912" s="267" t="s">
        <v>3275</v>
      </c>
      <c r="H912" s="267" t="s">
        <v>3277</v>
      </c>
      <c r="I912" s="267" t="s">
        <v>5263</v>
      </c>
      <c r="J912" s="267" t="s">
        <v>5264</v>
      </c>
      <c r="K912" s="268">
        <v>23550.43</v>
      </c>
      <c r="L912" s="268">
        <v>422758.72</v>
      </c>
      <c r="M912" s="269">
        <v>-399208.29</v>
      </c>
      <c r="N912" s="268">
        <v>0</v>
      </c>
      <c r="O912" s="268">
        <v>0</v>
      </c>
      <c r="P912" s="269">
        <v>0</v>
      </c>
      <c r="Q912" s="270">
        <v>0</v>
      </c>
      <c r="R912" s="270">
        <v>0</v>
      </c>
      <c r="S912" s="270">
        <v>0</v>
      </c>
      <c r="T912" s="268">
        <v>23550.43</v>
      </c>
      <c r="U912" s="268">
        <v>422758.72</v>
      </c>
      <c r="V912" s="269">
        <v>-399208.29</v>
      </c>
      <c r="W912" s="269" cm="1">
        <f t="array" ref="W912">IF(Z912=756,V912*INDEX('09.30.22 ERC'!$I$676:$I$679,MATCH($A$1,'09.30.22 ERC'!$D$676:$D$679,0),),V912)</f>
        <v>-399208.29</v>
      </c>
      <c r="X912" s="271">
        <f t="shared" si="29"/>
        <v>170011</v>
      </c>
      <c r="Y912" s="106" t="s">
        <v>623</v>
      </c>
      <c r="Z912" s="106">
        <v>756</v>
      </c>
      <c r="AA912" s="273" t="b">
        <f t="shared" si="30"/>
        <v>1</v>
      </c>
    </row>
    <row r="913" spans="1:27">
      <c r="A913" s="267" t="s">
        <v>3271</v>
      </c>
      <c r="B913" s="267" t="s">
        <v>3272</v>
      </c>
      <c r="C913" s="267" t="s">
        <v>3402</v>
      </c>
      <c r="D913" s="267" t="s">
        <v>5260</v>
      </c>
      <c r="E913" s="267" t="s">
        <v>3275</v>
      </c>
      <c r="F913" s="267" t="s">
        <v>3276</v>
      </c>
      <c r="G913" s="267" t="s">
        <v>3275</v>
      </c>
      <c r="H913" s="267" t="s">
        <v>3277</v>
      </c>
      <c r="I913" s="267" t="s">
        <v>5265</v>
      </c>
      <c r="J913" s="267" t="s">
        <v>5266</v>
      </c>
      <c r="K913" s="268">
        <v>2717867.5</v>
      </c>
      <c r="L913" s="268">
        <v>2863500.86</v>
      </c>
      <c r="M913" s="269">
        <v>-145633.35999999987</v>
      </c>
      <c r="N913" s="268">
        <v>433932.2</v>
      </c>
      <c r="O913" s="268">
        <v>433987.71</v>
      </c>
      <c r="P913" s="269">
        <v>-55.510000000009313</v>
      </c>
      <c r="Q913" s="270">
        <v>2181857.0499999998</v>
      </c>
      <c r="R913" s="270">
        <v>2180886.2600000002</v>
      </c>
      <c r="S913" s="270">
        <v>970.78999999957159</v>
      </c>
      <c r="T913" s="268">
        <v>4899724.55</v>
      </c>
      <c r="U913" s="268">
        <v>5044387.12</v>
      </c>
      <c r="V913" s="269">
        <v>-144662.5700000003</v>
      </c>
      <c r="W913" s="269" cm="1">
        <f t="array" ref="W913">IF(Z913=756,V913*INDEX('09.30.22 ERC'!$I$676:$I$679,MATCH($A$1,'09.30.22 ERC'!$D$676:$D$679,0),),V913)</f>
        <v>-144662.5700000003</v>
      </c>
      <c r="X913" s="271">
        <f t="shared" si="29"/>
        <v>170011</v>
      </c>
      <c r="Y913" s="106" t="s">
        <v>623</v>
      </c>
      <c r="Z913" s="106">
        <v>150</v>
      </c>
      <c r="AA913" s="273" t="b">
        <f t="shared" si="30"/>
        <v>1</v>
      </c>
    </row>
    <row r="914" spans="1:27">
      <c r="A914" s="267" t="s">
        <v>3271</v>
      </c>
      <c r="B914" s="267" t="s">
        <v>3280</v>
      </c>
      <c r="C914" s="267" t="s">
        <v>3430</v>
      </c>
      <c r="D914" s="267" t="s">
        <v>5260</v>
      </c>
      <c r="E914" s="267" t="s">
        <v>3275</v>
      </c>
      <c r="F914" s="267" t="s">
        <v>3276</v>
      </c>
      <c r="G914" s="267" t="s">
        <v>3275</v>
      </c>
      <c r="H914" s="267" t="s">
        <v>3277</v>
      </c>
      <c r="I914" s="267" t="s">
        <v>5267</v>
      </c>
      <c r="J914" s="267" t="s">
        <v>5268</v>
      </c>
      <c r="K914" s="268">
        <v>2683363.58</v>
      </c>
      <c r="L914" s="268">
        <v>2827137.52</v>
      </c>
      <c r="M914" s="269">
        <v>-143773.93999999994</v>
      </c>
      <c r="N914" s="268">
        <v>429154.3</v>
      </c>
      <c r="O914" s="268">
        <v>429254.28</v>
      </c>
      <c r="P914" s="269">
        <v>-99.980000000039581</v>
      </c>
      <c r="Q914" s="270">
        <v>2156985.5099999998</v>
      </c>
      <c r="R914" s="270">
        <v>2156296.3299999996</v>
      </c>
      <c r="S914" s="270">
        <v>689.18000000016764</v>
      </c>
      <c r="T914" s="268">
        <v>4840349.09</v>
      </c>
      <c r="U914" s="268">
        <v>4983433.8499999996</v>
      </c>
      <c r="V914" s="269">
        <v>-143084.75999999978</v>
      </c>
      <c r="W914" s="269" cm="1">
        <f t="array" ref="W914">IF(Z914=756,V914*INDEX('09.30.22 ERC'!$I$676:$I$679,MATCH($A$1,'09.30.22 ERC'!$D$676:$D$679,0),),V914)</f>
        <v>-143084.75999999978</v>
      </c>
      <c r="X914" s="271">
        <f t="shared" si="29"/>
        <v>170011</v>
      </c>
      <c r="Y914" s="106" t="s">
        <v>623</v>
      </c>
      <c r="Z914" s="106">
        <v>150</v>
      </c>
      <c r="AA914" s="273" t="b">
        <f t="shared" si="30"/>
        <v>1</v>
      </c>
    </row>
    <row r="915" spans="1:27">
      <c r="A915" s="267" t="s">
        <v>3271</v>
      </c>
      <c r="B915" s="267" t="s">
        <v>3983</v>
      </c>
      <c r="C915" s="267" t="s">
        <v>3291</v>
      </c>
      <c r="D915" s="267" t="s">
        <v>5260</v>
      </c>
      <c r="E915" s="267" t="s">
        <v>3275</v>
      </c>
      <c r="F915" s="267" t="s">
        <v>3276</v>
      </c>
      <c r="G915" s="267" t="s">
        <v>3275</v>
      </c>
      <c r="H915" s="267" t="s">
        <v>3277</v>
      </c>
      <c r="I915" s="267" t="s">
        <v>5269</v>
      </c>
      <c r="J915" s="267" t="s">
        <v>5270</v>
      </c>
      <c r="K915" s="268">
        <v>86918.31</v>
      </c>
      <c r="L915" s="268">
        <v>346625.82</v>
      </c>
      <c r="M915" s="269">
        <v>-259707.51</v>
      </c>
      <c r="N915" s="268">
        <v>0</v>
      </c>
      <c r="O915" s="268">
        <v>0</v>
      </c>
      <c r="P915" s="269">
        <v>0</v>
      </c>
      <c r="Q915" s="270">
        <v>0</v>
      </c>
      <c r="R915" s="270">
        <v>0</v>
      </c>
      <c r="S915" s="270">
        <v>0</v>
      </c>
      <c r="T915" s="268">
        <v>86918.31</v>
      </c>
      <c r="U915" s="268">
        <v>346625.82</v>
      </c>
      <c r="V915" s="269">
        <v>-259707.51</v>
      </c>
      <c r="W915" s="269" cm="1">
        <f t="array" ref="W915">IF(Z915=756,V915*INDEX('09.30.22 ERC'!$I$676:$I$679,MATCH($A$1,'09.30.22 ERC'!$D$676:$D$679,0),),V915)</f>
        <v>-259707.51</v>
      </c>
      <c r="X915" s="271">
        <f t="shared" si="29"/>
        <v>170011</v>
      </c>
      <c r="Y915" s="106" t="s">
        <v>623</v>
      </c>
      <c r="Z915" s="106">
        <v>150</v>
      </c>
      <c r="AA915" s="273" t="b">
        <f t="shared" si="30"/>
        <v>1</v>
      </c>
    </row>
    <row r="916" spans="1:27">
      <c r="A916" s="267" t="s">
        <v>3271</v>
      </c>
      <c r="B916" s="267" t="s">
        <v>3284</v>
      </c>
      <c r="C916" s="267" t="s">
        <v>3273</v>
      </c>
      <c r="D916" s="267" t="s">
        <v>5260</v>
      </c>
      <c r="E916" s="267" t="s">
        <v>3275</v>
      </c>
      <c r="F916" s="267" t="s">
        <v>3276</v>
      </c>
      <c r="G916" s="267" t="s">
        <v>3275</v>
      </c>
      <c r="H916" s="267" t="s">
        <v>3277</v>
      </c>
      <c r="I916" s="267" t="s">
        <v>5271</v>
      </c>
      <c r="J916" s="267" t="s">
        <v>5272</v>
      </c>
      <c r="K916" s="268">
        <v>0</v>
      </c>
      <c r="L916" s="268">
        <v>50372</v>
      </c>
      <c r="M916" s="269">
        <v>-50372</v>
      </c>
      <c r="N916" s="268">
        <v>0</v>
      </c>
      <c r="O916" s="268">
        <v>0</v>
      </c>
      <c r="P916" s="269">
        <v>0</v>
      </c>
      <c r="Q916" s="270">
        <v>0</v>
      </c>
      <c r="R916" s="270">
        <v>0</v>
      </c>
      <c r="S916" s="270">
        <v>0</v>
      </c>
      <c r="T916" s="268">
        <v>0</v>
      </c>
      <c r="U916" s="268">
        <v>50372</v>
      </c>
      <c r="V916" s="269">
        <v>-50372</v>
      </c>
      <c r="W916" s="269" cm="1">
        <f t="array" ref="W916">IF(Z916=756,V916*INDEX('09.30.22 ERC'!$I$676:$I$679,MATCH($A$1,'09.30.22 ERC'!$D$676:$D$679,0),),V916)</f>
        <v>-50372</v>
      </c>
      <c r="X916" s="271">
        <f t="shared" si="29"/>
        <v>170011</v>
      </c>
      <c r="Y916" s="106" t="s">
        <v>623</v>
      </c>
      <c r="Z916" s="106">
        <v>151</v>
      </c>
      <c r="AA916" s="273" t="b">
        <f t="shared" si="30"/>
        <v>1</v>
      </c>
    </row>
    <row r="917" spans="1:27">
      <c r="A917" s="267" t="s">
        <v>3271</v>
      </c>
      <c r="B917" s="267" t="s">
        <v>3284</v>
      </c>
      <c r="C917" s="267" t="s">
        <v>3402</v>
      </c>
      <c r="D917" s="267" t="s">
        <v>5260</v>
      </c>
      <c r="E917" s="267" t="s">
        <v>3275</v>
      </c>
      <c r="F917" s="267" t="s">
        <v>3276</v>
      </c>
      <c r="G917" s="267" t="s">
        <v>3275</v>
      </c>
      <c r="H917" s="267" t="s">
        <v>3277</v>
      </c>
      <c r="I917" s="267" t="s">
        <v>5273</v>
      </c>
      <c r="J917" s="267" t="s">
        <v>5274</v>
      </c>
      <c r="K917" s="268">
        <v>193357.31</v>
      </c>
      <c r="L917" s="268">
        <v>204826.75</v>
      </c>
      <c r="M917" s="269">
        <v>-11469.440000000002</v>
      </c>
      <c r="N917" s="268">
        <v>36956.559999999998</v>
      </c>
      <c r="O917" s="268">
        <v>36880.17</v>
      </c>
      <c r="P917" s="269">
        <v>76.389999999999418</v>
      </c>
      <c r="Q917" s="270">
        <v>179090.16999999998</v>
      </c>
      <c r="R917" s="270">
        <v>179914.12</v>
      </c>
      <c r="S917" s="270">
        <v>-823.95000000001164</v>
      </c>
      <c r="T917" s="268">
        <v>372447.48</v>
      </c>
      <c r="U917" s="268">
        <v>384740.87</v>
      </c>
      <c r="V917" s="269">
        <v>-12293.390000000014</v>
      </c>
      <c r="W917" s="269" cm="1">
        <f t="array" ref="W917">IF(Z917=756,V917*INDEX('09.30.22 ERC'!$I$676:$I$679,MATCH($A$1,'09.30.22 ERC'!$D$676:$D$679,0),),V917)</f>
        <v>-12293.390000000014</v>
      </c>
      <c r="X917" s="271">
        <f t="shared" si="29"/>
        <v>170011</v>
      </c>
      <c r="Y917" s="106" t="s">
        <v>623</v>
      </c>
      <c r="Z917" s="106">
        <v>151</v>
      </c>
      <c r="AA917" s="273" t="b">
        <f t="shared" si="30"/>
        <v>1</v>
      </c>
    </row>
    <row r="918" spans="1:27">
      <c r="A918" s="267" t="s">
        <v>3271</v>
      </c>
      <c r="B918" s="267" t="s">
        <v>3287</v>
      </c>
      <c r="C918" s="267" t="s">
        <v>3430</v>
      </c>
      <c r="D918" s="267" t="s">
        <v>5260</v>
      </c>
      <c r="E918" s="267" t="s">
        <v>3275</v>
      </c>
      <c r="F918" s="267" t="s">
        <v>3276</v>
      </c>
      <c r="G918" s="267" t="s">
        <v>3275</v>
      </c>
      <c r="H918" s="267" t="s">
        <v>3277</v>
      </c>
      <c r="I918" s="267" t="s">
        <v>5275</v>
      </c>
      <c r="J918" s="267" t="s">
        <v>5276</v>
      </c>
      <c r="K918" s="268">
        <v>231998.35</v>
      </c>
      <c r="L918" s="268">
        <v>246742.19</v>
      </c>
      <c r="M918" s="269">
        <v>-14743.839999999997</v>
      </c>
      <c r="N918" s="268">
        <v>47332.72</v>
      </c>
      <c r="O918" s="268">
        <v>47293.71</v>
      </c>
      <c r="P918" s="269">
        <v>39.010000000002037</v>
      </c>
      <c r="Q918" s="270">
        <v>213755.86999999997</v>
      </c>
      <c r="R918" s="270">
        <v>214776.59999999998</v>
      </c>
      <c r="S918" s="270">
        <v>-1020.7300000000105</v>
      </c>
      <c r="T918" s="268">
        <v>445754.22</v>
      </c>
      <c r="U918" s="268">
        <v>461518.79</v>
      </c>
      <c r="V918" s="269">
        <v>-15764.570000000007</v>
      </c>
      <c r="W918" s="269" cm="1">
        <f t="array" ref="W918">IF(Z918=756,V918*INDEX('09.30.22 ERC'!$I$676:$I$679,MATCH($A$1,'09.30.22 ERC'!$D$676:$D$679,0),),V918)</f>
        <v>-15764.570000000007</v>
      </c>
      <c r="X918" s="271">
        <f t="shared" si="29"/>
        <v>170011</v>
      </c>
      <c r="Y918" s="106" t="s">
        <v>623</v>
      </c>
      <c r="Z918" s="106">
        <v>151</v>
      </c>
      <c r="AA918" s="273" t="b">
        <f t="shared" si="30"/>
        <v>1</v>
      </c>
    </row>
    <row r="919" spans="1:27">
      <c r="A919" s="267" t="s">
        <v>3271</v>
      </c>
      <c r="B919" s="267" t="s">
        <v>3294</v>
      </c>
      <c r="C919" s="267" t="s">
        <v>3273</v>
      </c>
      <c r="D919" s="267" t="s">
        <v>5260</v>
      </c>
      <c r="E919" s="267" t="s">
        <v>3275</v>
      </c>
      <c r="F919" s="267" t="s">
        <v>3276</v>
      </c>
      <c r="G919" s="267" t="s">
        <v>3275</v>
      </c>
      <c r="H919" s="267" t="s">
        <v>3277</v>
      </c>
      <c r="I919" s="267" t="s">
        <v>5277</v>
      </c>
      <c r="J919" s="267" t="s">
        <v>5278</v>
      </c>
      <c r="K919" s="268">
        <v>0</v>
      </c>
      <c r="L919" s="268">
        <v>70996.3</v>
      </c>
      <c r="M919" s="269">
        <v>-70996.3</v>
      </c>
      <c r="N919" s="268">
        <v>0</v>
      </c>
      <c r="O919" s="268">
        <v>0</v>
      </c>
      <c r="P919" s="269">
        <v>0</v>
      </c>
      <c r="Q919" s="270">
        <v>0</v>
      </c>
      <c r="R919" s="270">
        <v>0</v>
      </c>
      <c r="S919" s="270">
        <v>0</v>
      </c>
      <c r="T919" s="268">
        <v>0</v>
      </c>
      <c r="U919" s="268">
        <v>70996.3</v>
      </c>
      <c r="V919" s="269">
        <v>-70996.3</v>
      </c>
      <c r="W919" s="269" cm="1">
        <f t="array" ref="W919">IF(Z919=756,V919*INDEX('09.30.22 ERC'!$I$676:$I$679,MATCH($A$1,'09.30.22 ERC'!$D$676:$D$679,0),),V919)</f>
        <v>-70996.3</v>
      </c>
      <c r="X919" s="271">
        <f t="shared" si="29"/>
        <v>170011</v>
      </c>
      <c r="Y919" s="106" t="s">
        <v>623</v>
      </c>
      <c r="Z919" s="106">
        <v>152</v>
      </c>
      <c r="AA919" s="273" t="b">
        <f t="shared" si="30"/>
        <v>1</v>
      </c>
    </row>
    <row r="920" spans="1:27">
      <c r="A920" s="267" t="s">
        <v>3271</v>
      </c>
      <c r="B920" s="267" t="s">
        <v>3294</v>
      </c>
      <c r="C920" s="267" t="s">
        <v>3402</v>
      </c>
      <c r="D920" s="267" t="s">
        <v>5260</v>
      </c>
      <c r="E920" s="267" t="s">
        <v>3275</v>
      </c>
      <c r="F920" s="267" t="s">
        <v>3276</v>
      </c>
      <c r="G920" s="267" t="s">
        <v>3275</v>
      </c>
      <c r="H920" s="267" t="s">
        <v>3277</v>
      </c>
      <c r="I920" s="267" t="s">
        <v>5279</v>
      </c>
      <c r="J920" s="267" t="s">
        <v>5280</v>
      </c>
      <c r="K920" s="268">
        <v>2179903.84</v>
      </c>
      <c r="L920" s="268">
        <v>2263491.5499999998</v>
      </c>
      <c r="M920" s="269">
        <v>-83587.709999999963</v>
      </c>
      <c r="N920" s="268">
        <v>250249.09</v>
      </c>
      <c r="O920" s="268">
        <v>250209</v>
      </c>
      <c r="P920" s="269">
        <v>40.089999999996508</v>
      </c>
      <c r="Q920" s="270">
        <v>1256435.75</v>
      </c>
      <c r="R920" s="270">
        <v>1256251.04</v>
      </c>
      <c r="S920" s="270">
        <v>184.70999999996275</v>
      </c>
      <c r="T920" s="268">
        <v>3436339.59</v>
      </c>
      <c r="U920" s="268">
        <v>3519742.59</v>
      </c>
      <c r="V920" s="269">
        <v>-83403</v>
      </c>
      <c r="W920" s="269" cm="1">
        <f t="array" ref="W920">IF(Z920=756,V920*INDEX('09.30.22 ERC'!$I$676:$I$679,MATCH($A$1,'09.30.22 ERC'!$D$676:$D$679,0),),V920)</f>
        <v>-83403</v>
      </c>
      <c r="X920" s="271">
        <f t="shared" si="29"/>
        <v>170011</v>
      </c>
      <c r="Y920" s="106" t="s">
        <v>623</v>
      </c>
      <c r="Z920" s="106">
        <v>152</v>
      </c>
      <c r="AA920" s="273" t="b">
        <f t="shared" si="30"/>
        <v>1</v>
      </c>
    </row>
    <row r="921" spans="1:27">
      <c r="A921" s="267" t="s">
        <v>3271</v>
      </c>
      <c r="B921" s="267" t="s">
        <v>3300</v>
      </c>
      <c r="C921" s="267" t="s">
        <v>3405</v>
      </c>
      <c r="D921" s="267" t="s">
        <v>5260</v>
      </c>
      <c r="E921" s="267" t="s">
        <v>3275</v>
      </c>
      <c r="F921" s="267" t="s">
        <v>3276</v>
      </c>
      <c r="G921" s="267" t="s">
        <v>3275</v>
      </c>
      <c r="H921" s="267" t="s">
        <v>3277</v>
      </c>
      <c r="I921" s="267" t="s">
        <v>5281</v>
      </c>
      <c r="J921" s="267" t="s">
        <v>5282</v>
      </c>
      <c r="K921" s="268">
        <v>2198847.56</v>
      </c>
      <c r="L921" s="268">
        <v>2198847.56</v>
      </c>
      <c r="M921" s="269">
        <v>0</v>
      </c>
      <c r="N921" s="268">
        <v>0</v>
      </c>
      <c r="O921" s="268">
        <v>0</v>
      </c>
      <c r="P921" s="269">
        <v>0</v>
      </c>
      <c r="Q921" s="270">
        <v>0</v>
      </c>
      <c r="R921" s="270">
        <v>0</v>
      </c>
      <c r="S921" s="270">
        <v>0</v>
      </c>
      <c r="T921" s="268">
        <v>2198847.56</v>
      </c>
      <c r="U921" s="268">
        <v>2198847.56</v>
      </c>
      <c r="V921" s="269">
        <v>0</v>
      </c>
      <c r="W921" s="269" cm="1">
        <f t="array" ref="W921">IF(Z921=756,V921*INDEX('09.30.22 ERC'!$I$676:$I$679,MATCH($A$1,'09.30.22 ERC'!$D$676:$D$679,0),),V921)</f>
        <v>0</v>
      </c>
      <c r="X921" s="271">
        <f t="shared" si="29"/>
        <v>170011</v>
      </c>
      <c r="Y921" s="106" t="s">
        <v>623</v>
      </c>
      <c r="Z921" s="106">
        <v>150</v>
      </c>
      <c r="AA921" s="273" t="b">
        <f t="shared" si="30"/>
        <v>1</v>
      </c>
    </row>
    <row r="922" spans="1:27">
      <c r="A922" s="267" t="s">
        <v>3271</v>
      </c>
      <c r="B922" s="267" t="s">
        <v>3300</v>
      </c>
      <c r="C922" s="267" t="s">
        <v>3301</v>
      </c>
      <c r="D922" s="267" t="s">
        <v>5260</v>
      </c>
      <c r="E922" s="267" t="s">
        <v>3275</v>
      </c>
      <c r="F922" s="267" t="s">
        <v>3276</v>
      </c>
      <c r="G922" s="267" t="s">
        <v>3275</v>
      </c>
      <c r="H922" s="267" t="s">
        <v>3277</v>
      </c>
      <c r="I922" s="267" t="s">
        <v>5283</v>
      </c>
      <c r="J922" s="267" t="s">
        <v>5284</v>
      </c>
      <c r="K922" s="268">
        <v>259707.51</v>
      </c>
      <c r="L922" s="268">
        <v>259707.51</v>
      </c>
      <c r="M922" s="269">
        <v>0</v>
      </c>
      <c r="N922" s="268">
        <v>0</v>
      </c>
      <c r="O922" s="268">
        <v>0</v>
      </c>
      <c r="P922" s="269">
        <v>0</v>
      </c>
      <c r="Q922" s="270">
        <v>0</v>
      </c>
      <c r="R922" s="270">
        <v>0</v>
      </c>
      <c r="S922" s="270">
        <v>0</v>
      </c>
      <c r="T922" s="268">
        <v>259707.51</v>
      </c>
      <c r="U922" s="268">
        <v>259707.51</v>
      </c>
      <c r="V922" s="269">
        <v>0</v>
      </c>
      <c r="W922" s="269" cm="1">
        <f t="array" ref="W922">IF(Z922=756,V922*INDEX('09.30.22 ERC'!$I$676:$I$679,MATCH($A$1,'09.30.22 ERC'!$D$676:$D$679,0),),V922)</f>
        <v>0</v>
      </c>
      <c r="X922" s="271">
        <f t="shared" si="29"/>
        <v>170011</v>
      </c>
      <c r="Y922" s="106" t="s">
        <v>623</v>
      </c>
      <c r="Z922" s="106">
        <v>150</v>
      </c>
      <c r="AA922" s="273" t="b">
        <f t="shared" si="30"/>
        <v>1</v>
      </c>
    </row>
    <row r="923" spans="1:27">
      <c r="A923" s="267" t="s">
        <v>3271</v>
      </c>
      <c r="B923" s="267" t="s">
        <v>3304</v>
      </c>
      <c r="C923" s="267" t="s">
        <v>3405</v>
      </c>
      <c r="D923" s="267" t="s">
        <v>5260</v>
      </c>
      <c r="E923" s="267" t="s">
        <v>3275</v>
      </c>
      <c r="F923" s="267" t="s">
        <v>3276</v>
      </c>
      <c r="G923" s="267" t="s">
        <v>3275</v>
      </c>
      <c r="H923" s="267" t="s">
        <v>3277</v>
      </c>
      <c r="I923" s="267" t="s">
        <v>5285</v>
      </c>
      <c r="J923" s="267" t="s">
        <v>5286</v>
      </c>
      <c r="K923" s="268">
        <v>146317.48000000001</v>
      </c>
      <c r="L923" s="268">
        <v>146317.48000000001</v>
      </c>
      <c r="M923" s="269">
        <v>0</v>
      </c>
      <c r="N923" s="268">
        <v>0</v>
      </c>
      <c r="O923" s="268">
        <v>0</v>
      </c>
      <c r="P923" s="269">
        <v>0</v>
      </c>
      <c r="Q923" s="270">
        <v>0</v>
      </c>
      <c r="R923" s="270">
        <v>0</v>
      </c>
      <c r="S923" s="270">
        <v>0</v>
      </c>
      <c r="T923" s="268">
        <v>146317.48000000001</v>
      </c>
      <c r="U923" s="268">
        <v>146317.48000000001</v>
      </c>
      <c r="V923" s="269">
        <v>0</v>
      </c>
      <c r="W923" s="269" cm="1">
        <f t="array" ref="W923">IF(Z923=756,V923*INDEX('09.30.22 ERC'!$I$676:$I$679,MATCH($A$1,'09.30.22 ERC'!$D$676:$D$679,0),),V923)</f>
        <v>0</v>
      </c>
      <c r="X923" s="271">
        <f t="shared" si="29"/>
        <v>170011</v>
      </c>
      <c r="Y923" s="106" t="s">
        <v>623</v>
      </c>
      <c r="Z923" s="106">
        <v>151</v>
      </c>
      <c r="AA923" s="273" t="b">
        <f t="shared" si="30"/>
        <v>1</v>
      </c>
    </row>
    <row r="924" spans="1:27">
      <c r="A924" s="267" t="s">
        <v>3271</v>
      </c>
      <c r="B924" s="267" t="s">
        <v>3304</v>
      </c>
      <c r="C924" s="267" t="s">
        <v>3301</v>
      </c>
      <c r="D924" s="267" t="s">
        <v>5260</v>
      </c>
      <c r="E924" s="267" t="s">
        <v>3275</v>
      </c>
      <c r="F924" s="267" t="s">
        <v>3276</v>
      </c>
      <c r="G924" s="267" t="s">
        <v>3275</v>
      </c>
      <c r="H924" s="267" t="s">
        <v>3277</v>
      </c>
      <c r="I924" s="267" t="s">
        <v>5287</v>
      </c>
      <c r="J924" s="267" t="s">
        <v>5288</v>
      </c>
      <c r="K924" s="268">
        <v>50372</v>
      </c>
      <c r="L924" s="268">
        <v>50372</v>
      </c>
      <c r="M924" s="269">
        <v>0</v>
      </c>
      <c r="N924" s="268">
        <v>0</v>
      </c>
      <c r="O924" s="268">
        <v>0</v>
      </c>
      <c r="P924" s="269">
        <v>0</v>
      </c>
      <c r="Q924" s="270">
        <v>0</v>
      </c>
      <c r="R924" s="270">
        <v>0</v>
      </c>
      <c r="S924" s="270">
        <v>0</v>
      </c>
      <c r="T924" s="268">
        <v>50372</v>
      </c>
      <c r="U924" s="268">
        <v>50372</v>
      </c>
      <c r="V924" s="269">
        <v>0</v>
      </c>
      <c r="W924" s="269" cm="1">
        <f t="array" ref="W924">IF(Z924=756,V924*INDEX('09.30.22 ERC'!$I$676:$I$679,MATCH($A$1,'09.30.22 ERC'!$D$676:$D$679,0),),V924)</f>
        <v>0</v>
      </c>
      <c r="X924" s="271">
        <f t="shared" si="29"/>
        <v>170011</v>
      </c>
      <c r="Y924" s="106" t="s">
        <v>623</v>
      </c>
      <c r="Z924" s="106">
        <v>151</v>
      </c>
      <c r="AA924" s="273" t="b">
        <f t="shared" si="30"/>
        <v>1</v>
      </c>
    </row>
    <row r="925" spans="1:27">
      <c r="A925" s="267" t="s">
        <v>3271</v>
      </c>
      <c r="B925" s="267" t="s">
        <v>3388</v>
      </c>
      <c r="C925" s="267" t="s">
        <v>3392</v>
      </c>
      <c r="D925" s="267" t="s">
        <v>5289</v>
      </c>
      <c r="E925" s="267" t="s">
        <v>3275</v>
      </c>
      <c r="F925" s="267" t="s">
        <v>3276</v>
      </c>
      <c r="G925" s="267" t="s">
        <v>3275</v>
      </c>
      <c r="H925" s="267" t="s">
        <v>3277</v>
      </c>
      <c r="I925" s="267" t="s">
        <v>5290</v>
      </c>
      <c r="J925" s="267" t="s">
        <v>5291</v>
      </c>
      <c r="K925" s="268">
        <v>443582.63</v>
      </c>
      <c r="L925" s="268">
        <v>443582.63</v>
      </c>
      <c r="M925" s="269">
        <v>0</v>
      </c>
      <c r="N925" s="268">
        <v>0</v>
      </c>
      <c r="O925" s="268">
        <v>0</v>
      </c>
      <c r="P925" s="269">
        <v>0</v>
      </c>
      <c r="Q925" s="270">
        <v>0</v>
      </c>
      <c r="R925" s="270">
        <v>0</v>
      </c>
      <c r="S925" s="270">
        <v>0</v>
      </c>
      <c r="T925" s="268">
        <v>443582.63</v>
      </c>
      <c r="U925" s="268">
        <v>443582.63</v>
      </c>
      <c r="V925" s="269">
        <v>0</v>
      </c>
      <c r="W925" s="269" cm="1">
        <f t="array" ref="W925">IF(Z925=756,V925*INDEX('09.30.22 ERC'!$I$676:$I$679,MATCH($A$1,'09.30.22 ERC'!$D$676:$D$679,0),),V925)</f>
        <v>0</v>
      </c>
      <c r="X925" s="271">
        <f t="shared" si="29"/>
        <v>170099</v>
      </c>
      <c r="Y925" s="106" t="s">
        <v>623</v>
      </c>
      <c r="Z925" s="106">
        <v>756</v>
      </c>
      <c r="AA925" s="273" t="b">
        <f t="shared" si="30"/>
        <v>1</v>
      </c>
    </row>
    <row r="926" spans="1:27">
      <c r="A926" s="267" t="s">
        <v>3271</v>
      </c>
      <c r="B926" s="267" t="s">
        <v>3983</v>
      </c>
      <c r="C926" s="267" t="s">
        <v>3291</v>
      </c>
      <c r="D926" s="267" t="s">
        <v>5289</v>
      </c>
      <c r="E926" s="267" t="s">
        <v>3275</v>
      </c>
      <c r="F926" s="267" t="s">
        <v>3276</v>
      </c>
      <c r="G926" s="267" t="s">
        <v>3275</v>
      </c>
      <c r="H926" s="267" t="s">
        <v>3277</v>
      </c>
      <c r="I926" s="267" t="s">
        <v>5292</v>
      </c>
      <c r="J926" s="267" t="s">
        <v>5293</v>
      </c>
      <c r="K926" s="268">
        <v>259707.51</v>
      </c>
      <c r="L926" s="268">
        <v>259707.51</v>
      </c>
      <c r="M926" s="269">
        <v>0</v>
      </c>
      <c r="N926" s="268">
        <v>0</v>
      </c>
      <c r="O926" s="268">
        <v>0</v>
      </c>
      <c r="P926" s="269">
        <v>0</v>
      </c>
      <c r="Q926" s="270">
        <v>0</v>
      </c>
      <c r="R926" s="270">
        <v>0</v>
      </c>
      <c r="S926" s="270">
        <v>0</v>
      </c>
      <c r="T926" s="268">
        <v>259707.51</v>
      </c>
      <c r="U926" s="268">
        <v>259707.51</v>
      </c>
      <c r="V926" s="269">
        <v>0</v>
      </c>
      <c r="W926" s="269" cm="1">
        <f t="array" ref="W926">IF(Z926=756,V926*INDEX('09.30.22 ERC'!$I$676:$I$679,MATCH($A$1,'09.30.22 ERC'!$D$676:$D$679,0),),V926)</f>
        <v>0</v>
      </c>
      <c r="X926" s="271">
        <f t="shared" si="29"/>
        <v>170099</v>
      </c>
      <c r="Y926" s="106" t="s">
        <v>623</v>
      </c>
      <c r="Z926" s="106">
        <v>150</v>
      </c>
      <c r="AA926" s="273" t="b">
        <f t="shared" si="30"/>
        <v>1</v>
      </c>
    </row>
    <row r="927" spans="1:27">
      <c r="A927" s="267" t="s">
        <v>3271</v>
      </c>
      <c r="B927" s="267" t="s">
        <v>3284</v>
      </c>
      <c r="C927" s="267" t="s">
        <v>3273</v>
      </c>
      <c r="D927" s="267" t="s">
        <v>5289</v>
      </c>
      <c r="E927" s="267" t="s">
        <v>3275</v>
      </c>
      <c r="F927" s="267" t="s">
        <v>3276</v>
      </c>
      <c r="G927" s="267" t="s">
        <v>3275</v>
      </c>
      <c r="H927" s="267" t="s">
        <v>3277</v>
      </c>
      <c r="I927" s="267" t="s">
        <v>5294</v>
      </c>
      <c r="J927" s="267" t="s">
        <v>5295</v>
      </c>
      <c r="K927" s="268">
        <v>50372</v>
      </c>
      <c r="L927" s="268">
        <v>50372</v>
      </c>
      <c r="M927" s="269">
        <v>0</v>
      </c>
      <c r="N927" s="268">
        <v>0</v>
      </c>
      <c r="O927" s="268">
        <v>0</v>
      </c>
      <c r="P927" s="269">
        <v>0</v>
      </c>
      <c r="Q927" s="270">
        <v>0</v>
      </c>
      <c r="R927" s="270">
        <v>0</v>
      </c>
      <c r="S927" s="270">
        <v>0</v>
      </c>
      <c r="T927" s="268">
        <v>50372</v>
      </c>
      <c r="U927" s="268">
        <v>50372</v>
      </c>
      <c r="V927" s="269">
        <v>0</v>
      </c>
      <c r="W927" s="269" cm="1">
        <f t="array" ref="W927">IF(Z927=756,V927*INDEX('09.30.22 ERC'!$I$676:$I$679,MATCH($A$1,'09.30.22 ERC'!$D$676:$D$679,0),),V927)</f>
        <v>0</v>
      </c>
      <c r="X927" s="271">
        <f t="shared" si="29"/>
        <v>170099</v>
      </c>
      <c r="Y927" s="106" t="s">
        <v>623</v>
      </c>
      <c r="Z927" s="106">
        <v>151</v>
      </c>
      <c r="AA927" s="273" t="b">
        <f t="shared" si="30"/>
        <v>1</v>
      </c>
    </row>
    <row r="928" spans="1:27">
      <c r="A928" s="267" t="s">
        <v>3271</v>
      </c>
      <c r="B928" s="267" t="s">
        <v>3294</v>
      </c>
      <c r="C928" s="267" t="s">
        <v>3273</v>
      </c>
      <c r="D928" s="267" t="s">
        <v>5289</v>
      </c>
      <c r="E928" s="267" t="s">
        <v>3275</v>
      </c>
      <c r="F928" s="267" t="s">
        <v>3276</v>
      </c>
      <c r="G928" s="267" t="s">
        <v>3275</v>
      </c>
      <c r="H928" s="267" t="s">
        <v>3277</v>
      </c>
      <c r="I928" s="267" t="s">
        <v>5296</v>
      </c>
      <c r="J928" s="267" t="s">
        <v>5297</v>
      </c>
      <c r="K928" s="268">
        <v>70996.3</v>
      </c>
      <c r="L928" s="268">
        <v>70996.3</v>
      </c>
      <c r="M928" s="269">
        <v>0</v>
      </c>
      <c r="N928" s="268">
        <v>0</v>
      </c>
      <c r="O928" s="268">
        <v>0</v>
      </c>
      <c r="P928" s="269">
        <v>0</v>
      </c>
      <c r="Q928" s="270">
        <v>0</v>
      </c>
      <c r="R928" s="270">
        <v>0</v>
      </c>
      <c r="S928" s="270">
        <v>0</v>
      </c>
      <c r="T928" s="268">
        <v>70996.3</v>
      </c>
      <c r="U928" s="268">
        <v>70996.3</v>
      </c>
      <c r="V928" s="269">
        <v>0</v>
      </c>
      <c r="W928" s="269" cm="1">
        <f t="array" ref="W928">IF(Z928=756,V928*INDEX('09.30.22 ERC'!$I$676:$I$679,MATCH($A$1,'09.30.22 ERC'!$D$676:$D$679,0),),V928)</f>
        <v>0</v>
      </c>
      <c r="X928" s="271">
        <f t="shared" si="29"/>
        <v>170099</v>
      </c>
      <c r="Y928" s="106" t="s">
        <v>623</v>
      </c>
      <c r="Z928" s="106">
        <v>152</v>
      </c>
      <c r="AA928" s="273" t="b">
        <f t="shared" si="30"/>
        <v>1</v>
      </c>
    </row>
    <row r="929" spans="1:27">
      <c r="A929" s="267" t="s">
        <v>3271</v>
      </c>
      <c r="B929" s="267" t="s">
        <v>3388</v>
      </c>
      <c r="C929" s="267" t="s">
        <v>3389</v>
      </c>
      <c r="D929" s="267" t="s">
        <v>5298</v>
      </c>
      <c r="E929" s="267" t="s">
        <v>3275</v>
      </c>
      <c r="F929" s="267" t="s">
        <v>3276</v>
      </c>
      <c r="G929" s="267" t="s">
        <v>3275</v>
      </c>
      <c r="H929" s="267" t="s">
        <v>3277</v>
      </c>
      <c r="I929" s="267" t="s">
        <v>5299</v>
      </c>
      <c r="J929" s="267" t="s">
        <v>5300</v>
      </c>
      <c r="K929" s="268">
        <v>174227.5</v>
      </c>
      <c r="L929" s="268">
        <v>196437.5</v>
      </c>
      <c r="M929" s="269">
        <v>-22210</v>
      </c>
      <c r="N929" s="268">
        <v>66630</v>
      </c>
      <c r="O929" s="268">
        <v>66630</v>
      </c>
      <c r="P929" s="269">
        <v>0</v>
      </c>
      <c r="Q929" s="270">
        <v>333150</v>
      </c>
      <c r="R929" s="270">
        <v>333150</v>
      </c>
      <c r="S929" s="270">
        <v>0</v>
      </c>
      <c r="T929" s="268">
        <v>507377.5</v>
      </c>
      <c r="U929" s="268">
        <v>529587.5</v>
      </c>
      <c r="V929" s="269">
        <v>-22210</v>
      </c>
      <c r="W929" s="269" cm="1">
        <f t="array" ref="W929">IF(Z929=756,V929*INDEX('09.30.22 ERC'!$I$676:$I$679,MATCH($A$1,'09.30.22 ERC'!$D$676:$D$679,0),),V929)</f>
        <v>-22210</v>
      </c>
      <c r="X929" s="271">
        <f t="shared" si="29"/>
        <v>181002</v>
      </c>
      <c r="Y929" s="106" t="s">
        <v>653</v>
      </c>
      <c r="Z929" s="106">
        <v>756</v>
      </c>
      <c r="AA929" s="273" t="b">
        <f t="shared" si="30"/>
        <v>1</v>
      </c>
    </row>
    <row r="930" spans="1:27">
      <c r="A930" s="267" t="s">
        <v>3271</v>
      </c>
      <c r="B930" s="267" t="s">
        <v>3388</v>
      </c>
      <c r="C930" s="267" t="s">
        <v>3392</v>
      </c>
      <c r="D930" s="267" t="s">
        <v>5298</v>
      </c>
      <c r="E930" s="267" t="s">
        <v>3275</v>
      </c>
      <c r="F930" s="267" t="s">
        <v>3276</v>
      </c>
      <c r="G930" s="267" t="s">
        <v>3275</v>
      </c>
      <c r="H930" s="267" t="s">
        <v>3277</v>
      </c>
      <c r="I930" s="267" t="s">
        <v>5301</v>
      </c>
      <c r="J930" s="267" t="s">
        <v>5302</v>
      </c>
      <c r="K930" s="268">
        <v>82910.09</v>
      </c>
      <c r="L930" s="268">
        <v>60700.09</v>
      </c>
      <c r="M930" s="269">
        <v>22210</v>
      </c>
      <c r="N930" s="268">
        <v>0</v>
      </c>
      <c r="O930" s="268">
        <v>0</v>
      </c>
      <c r="P930" s="269">
        <v>0</v>
      </c>
      <c r="Q930" s="270">
        <v>0</v>
      </c>
      <c r="R930" s="270">
        <v>0</v>
      </c>
      <c r="S930" s="270">
        <v>0</v>
      </c>
      <c r="T930" s="268">
        <v>82910.09</v>
      </c>
      <c r="U930" s="268">
        <v>60700.09</v>
      </c>
      <c r="V930" s="269">
        <v>22210</v>
      </c>
      <c r="W930" s="269" cm="1">
        <f t="array" ref="W930">IF(Z930=756,V930*INDEX('09.30.22 ERC'!$I$676:$I$679,MATCH($A$1,'09.30.22 ERC'!$D$676:$D$679,0),),V930)</f>
        <v>22210</v>
      </c>
      <c r="X930" s="271">
        <f t="shared" si="29"/>
        <v>181002</v>
      </c>
      <c r="Y930" s="106" t="s">
        <v>653</v>
      </c>
      <c r="Z930" s="106">
        <v>756</v>
      </c>
      <c r="AA930" s="273" t="b">
        <f t="shared" si="30"/>
        <v>1</v>
      </c>
    </row>
    <row r="931" spans="1:27">
      <c r="A931" s="267" t="s">
        <v>3271</v>
      </c>
      <c r="B931" s="267" t="s">
        <v>3272</v>
      </c>
      <c r="C931" s="267" t="s">
        <v>3273</v>
      </c>
      <c r="D931" s="267" t="s">
        <v>5298</v>
      </c>
      <c r="E931" s="267" t="s">
        <v>3275</v>
      </c>
      <c r="F931" s="267" t="s">
        <v>3276</v>
      </c>
      <c r="G931" s="267" t="s">
        <v>3275</v>
      </c>
      <c r="H931" s="267" t="s">
        <v>3277</v>
      </c>
      <c r="I931" s="267" t="s">
        <v>5303</v>
      </c>
      <c r="J931" s="267" t="s">
        <v>5304</v>
      </c>
      <c r="K931" s="268">
        <v>599643.15</v>
      </c>
      <c r="L931" s="268">
        <v>335762.04</v>
      </c>
      <c r="M931" s="269">
        <v>263881.11000000004</v>
      </c>
      <c r="N931" s="268">
        <v>0</v>
      </c>
      <c r="O931" s="268">
        <v>0</v>
      </c>
      <c r="P931" s="269">
        <v>0</v>
      </c>
      <c r="Q931" s="270">
        <v>0</v>
      </c>
      <c r="R931" s="270">
        <v>0</v>
      </c>
      <c r="S931" s="270">
        <v>0</v>
      </c>
      <c r="T931" s="268">
        <v>599643.15</v>
      </c>
      <c r="U931" s="268">
        <v>335762.04</v>
      </c>
      <c r="V931" s="269">
        <v>263881.11000000004</v>
      </c>
      <c r="W931" s="269" cm="1">
        <f t="array" ref="W931">IF(Z931=756,V931*INDEX('09.30.22 ERC'!$I$676:$I$679,MATCH($A$1,'09.30.22 ERC'!$D$676:$D$679,0),),V931)</f>
        <v>263881.11000000004</v>
      </c>
      <c r="X931" s="271">
        <f t="shared" si="29"/>
        <v>181002</v>
      </c>
      <c r="Y931" s="106" t="s">
        <v>653</v>
      </c>
      <c r="Z931" s="106">
        <v>150</v>
      </c>
      <c r="AA931" s="273" t="b">
        <f t="shared" si="30"/>
        <v>1</v>
      </c>
    </row>
    <row r="932" spans="1:27">
      <c r="A932" s="267" t="s">
        <v>3271</v>
      </c>
      <c r="B932" s="267" t="s">
        <v>3272</v>
      </c>
      <c r="C932" s="267" t="s">
        <v>3402</v>
      </c>
      <c r="D932" s="267" t="s">
        <v>5298</v>
      </c>
      <c r="E932" s="267" t="s">
        <v>3275</v>
      </c>
      <c r="F932" s="267" t="s">
        <v>3276</v>
      </c>
      <c r="G932" s="267" t="s">
        <v>3275</v>
      </c>
      <c r="H932" s="267" t="s">
        <v>3277</v>
      </c>
      <c r="I932" s="267" t="s">
        <v>5305</v>
      </c>
      <c r="J932" s="267" t="s">
        <v>5306</v>
      </c>
      <c r="K932" s="268">
        <v>71816.28</v>
      </c>
      <c r="L932" s="268">
        <v>63713.95</v>
      </c>
      <c r="M932" s="269">
        <v>8102.3300000000017</v>
      </c>
      <c r="N932" s="268">
        <v>24144.959999999999</v>
      </c>
      <c r="O932" s="268">
        <v>24141.87</v>
      </c>
      <c r="P932" s="269">
        <v>3.0900000000001455</v>
      </c>
      <c r="Q932" s="270">
        <v>121333.88</v>
      </c>
      <c r="R932" s="270">
        <v>121387.89</v>
      </c>
      <c r="S932" s="270">
        <v>-54.009999999994761</v>
      </c>
      <c r="T932" s="268">
        <v>193150.16</v>
      </c>
      <c r="U932" s="268">
        <v>185101.84</v>
      </c>
      <c r="V932" s="269">
        <v>8048.320000000007</v>
      </c>
      <c r="W932" s="269" cm="1">
        <f t="array" ref="W932">IF(Z932=756,V932*INDEX('09.30.22 ERC'!$I$676:$I$679,MATCH($A$1,'09.30.22 ERC'!$D$676:$D$679,0),),V932)</f>
        <v>8048.320000000007</v>
      </c>
      <c r="X932" s="271">
        <f t="shared" si="29"/>
        <v>181002</v>
      </c>
      <c r="Y932" s="106" t="s">
        <v>653</v>
      </c>
      <c r="Z932" s="106">
        <v>150</v>
      </c>
      <c r="AA932" s="273" t="b">
        <f t="shared" si="30"/>
        <v>1</v>
      </c>
    </row>
    <row r="933" spans="1:27">
      <c r="A933" s="267" t="s">
        <v>3271</v>
      </c>
      <c r="B933" s="267" t="s">
        <v>3280</v>
      </c>
      <c r="C933" s="267" t="s">
        <v>3281</v>
      </c>
      <c r="D933" s="267" t="s">
        <v>5298</v>
      </c>
      <c r="E933" s="267" t="s">
        <v>3275</v>
      </c>
      <c r="F933" s="267" t="s">
        <v>3276</v>
      </c>
      <c r="G933" s="267" t="s">
        <v>3275</v>
      </c>
      <c r="H933" s="267" t="s">
        <v>3277</v>
      </c>
      <c r="I933" s="267" t="s">
        <v>5307</v>
      </c>
      <c r="J933" s="267" t="s">
        <v>5308</v>
      </c>
      <c r="K933" s="268">
        <v>237744.74</v>
      </c>
      <c r="L933" s="268">
        <v>118872.37</v>
      </c>
      <c r="M933" s="269">
        <v>118872.37</v>
      </c>
      <c r="N933" s="268">
        <v>0</v>
      </c>
      <c r="O933" s="268">
        <v>0</v>
      </c>
      <c r="P933" s="269">
        <v>0</v>
      </c>
      <c r="Q933" s="270">
        <v>0</v>
      </c>
      <c r="R933" s="270">
        <v>0</v>
      </c>
      <c r="S933" s="270">
        <v>0</v>
      </c>
      <c r="T933" s="268">
        <v>237744.74</v>
      </c>
      <c r="U933" s="268">
        <v>118872.37</v>
      </c>
      <c r="V933" s="269">
        <v>118872.37</v>
      </c>
      <c r="W933" s="269" cm="1">
        <f t="array" ref="W933">IF(Z933=756,V933*INDEX('09.30.22 ERC'!$I$676:$I$679,MATCH($A$1,'09.30.22 ERC'!$D$676:$D$679,0),),V933)</f>
        <v>118872.37</v>
      </c>
      <c r="X933" s="271">
        <f t="shared" si="29"/>
        <v>181002</v>
      </c>
      <c r="Y933" s="106" t="s">
        <v>653</v>
      </c>
      <c r="Z933" s="106">
        <v>150</v>
      </c>
      <c r="AA933" s="273" t="b">
        <f t="shared" si="30"/>
        <v>1</v>
      </c>
    </row>
    <row r="934" spans="1:27">
      <c r="A934" s="267" t="s">
        <v>3271</v>
      </c>
      <c r="B934" s="267" t="s">
        <v>3280</v>
      </c>
      <c r="C934" s="267" t="s">
        <v>3430</v>
      </c>
      <c r="D934" s="267" t="s">
        <v>5298</v>
      </c>
      <c r="E934" s="267" t="s">
        <v>3275</v>
      </c>
      <c r="F934" s="267" t="s">
        <v>3276</v>
      </c>
      <c r="G934" s="267" t="s">
        <v>3275</v>
      </c>
      <c r="H934" s="267" t="s">
        <v>3277</v>
      </c>
      <c r="I934" s="267" t="s">
        <v>5309</v>
      </c>
      <c r="J934" s="267" t="s">
        <v>5310</v>
      </c>
      <c r="K934" s="268">
        <v>70950.22</v>
      </c>
      <c r="L934" s="268">
        <v>62951.34</v>
      </c>
      <c r="M934" s="269">
        <v>7998.8800000000047</v>
      </c>
      <c r="N934" s="268">
        <v>23881.62</v>
      </c>
      <c r="O934" s="268">
        <v>23876.06</v>
      </c>
      <c r="P934" s="269">
        <v>5.5599999999976717</v>
      </c>
      <c r="Q934" s="270">
        <v>119965.79999999999</v>
      </c>
      <c r="R934" s="270">
        <v>120004.14000000001</v>
      </c>
      <c r="S934" s="270">
        <v>-38.340000000025611</v>
      </c>
      <c r="T934" s="268">
        <v>190916.02</v>
      </c>
      <c r="U934" s="268">
        <v>182955.48</v>
      </c>
      <c r="V934" s="269">
        <v>7960.539999999979</v>
      </c>
      <c r="W934" s="269" cm="1">
        <f t="array" ref="W934">IF(Z934=756,V934*INDEX('09.30.22 ERC'!$I$676:$I$679,MATCH($A$1,'09.30.22 ERC'!$D$676:$D$679,0),),V934)</f>
        <v>7960.539999999979</v>
      </c>
      <c r="X934" s="271">
        <f t="shared" si="29"/>
        <v>181002</v>
      </c>
      <c r="Y934" s="106" t="s">
        <v>653</v>
      </c>
      <c r="Z934" s="106">
        <v>150</v>
      </c>
      <c r="AA934" s="273" t="b">
        <f t="shared" si="30"/>
        <v>1</v>
      </c>
    </row>
    <row r="935" spans="1:27">
      <c r="A935" s="267" t="s">
        <v>3271</v>
      </c>
      <c r="B935" s="267" t="s">
        <v>3284</v>
      </c>
      <c r="C935" s="267" t="s">
        <v>3273</v>
      </c>
      <c r="D935" s="267" t="s">
        <v>5298</v>
      </c>
      <c r="E935" s="267" t="s">
        <v>3275</v>
      </c>
      <c r="F935" s="267" t="s">
        <v>3276</v>
      </c>
      <c r="G935" s="267" t="s">
        <v>3275</v>
      </c>
      <c r="H935" s="267" t="s">
        <v>3277</v>
      </c>
      <c r="I935" s="267" t="s">
        <v>5311</v>
      </c>
      <c r="J935" s="267" t="s">
        <v>5312</v>
      </c>
      <c r="K935" s="268">
        <v>7050</v>
      </c>
      <c r="L935" s="268">
        <v>2150</v>
      </c>
      <c r="M935" s="269">
        <v>4900</v>
      </c>
      <c r="N935" s="268">
        <v>0</v>
      </c>
      <c r="O935" s="268">
        <v>0</v>
      </c>
      <c r="P935" s="269">
        <v>0</v>
      </c>
      <c r="Q935" s="270">
        <v>0</v>
      </c>
      <c r="R935" s="270">
        <v>0</v>
      </c>
      <c r="S935" s="270">
        <v>0</v>
      </c>
      <c r="T935" s="268">
        <v>7050</v>
      </c>
      <c r="U935" s="268">
        <v>2150</v>
      </c>
      <c r="V935" s="269">
        <v>4900</v>
      </c>
      <c r="W935" s="269" cm="1">
        <f t="array" ref="W935">IF(Z935=756,V935*INDEX('09.30.22 ERC'!$I$676:$I$679,MATCH($A$1,'09.30.22 ERC'!$D$676:$D$679,0),),V935)</f>
        <v>4900</v>
      </c>
      <c r="X935" s="271">
        <f t="shared" si="29"/>
        <v>181002</v>
      </c>
      <c r="Y935" s="106" t="s">
        <v>653</v>
      </c>
      <c r="Z935" s="106">
        <v>151</v>
      </c>
      <c r="AA935" s="273" t="b">
        <f t="shared" si="30"/>
        <v>1</v>
      </c>
    </row>
    <row r="936" spans="1:27">
      <c r="A936" s="267" t="s">
        <v>3271</v>
      </c>
      <c r="B936" s="267" t="s">
        <v>3284</v>
      </c>
      <c r="C936" s="267" t="s">
        <v>3402</v>
      </c>
      <c r="D936" s="267" t="s">
        <v>5298</v>
      </c>
      <c r="E936" s="267" t="s">
        <v>3275</v>
      </c>
      <c r="F936" s="267" t="s">
        <v>3276</v>
      </c>
      <c r="G936" s="267" t="s">
        <v>3275</v>
      </c>
      <c r="H936" s="267" t="s">
        <v>3277</v>
      </c>
      <c r="I936" s="267" t="s">
        <v>5313</v>
      </c>
      <c r="J936" s="267" t="s">
        <v>5314</v>
      </c>
      <c r="K936" s="268">
        <v>5405.9</v>
      </c>
      <c r="L936" s="268">
        <v>4767.8</v>
      </c>
      <c r="M936" s="269">
        <v>638.09999999999945</v>
      </c>
      <c r="N936" s="268">
        <v>2051.8200000000002</v>
      </c>
      <c r="O936" s="268">
        <v>2056.0700000000002</v>
      </c>
      <c r="P936" s="269">
        <v>-4.25</v>
      </c>
      <c r="Q936" s="270">
        <v>10009.51</v>
      </c>
      <c r="R936" s="270">
        <v>9963.6699999999983</v>
      </c>
      <c r="S936" s="270">
        <v>45.840000000001965</v>
      </c>
      <c r="T936" s="268">
        <v>15415.41</v>
      </c>
      <c r="U936" s="268">
        <v>14731.47</v>
      </c>
      <c r="V936" s="269">
        <v>683.94000000000051</v>
      </c>
      <c r="W936" s="269" cm="1">
        <f t="array" ref="W936">IF(Z936=756,V936*INDEX('09.30.22 ERC'!$I$676:$I$679,MATCH($A$1,'09.30.22 ERC'!$D$676:$D$679,0),),V936)</f>
        <v>683.94000000000051</v>
      </c>
      <c r="X936" s="271">
        <f t="shared" si="29"/>
        <v>181002</v>
      </c>
      <c r="Y936" s="106" t="s">
        <v>653</v>
      </c>
      <c r="Z936" s="106">
        <v>151</v>
      </c>
      <c r="AA936" s="273" t="b">
        <f t="shared" si="30"/>
        <v>1</v>
      </c>
    </row>
    <row r="937" spans="1:27">
      <c r="A937" s="267" t="s">
        <v>3271</v>
      </c>
      <c r="B937" s="267" t="s">
        <v>3287</v>
      </c>
      <c r="C937" s="267" t="s">
        <v>3281</v>
      </c>
      <c r="D937" s="267" t="s">
        <v>5298</v>
      </c>
      <c r="E937" s="267" t="s">
        <v>3275</v>
      </c>
      <c r="F937" s="267" t="s">
        <v>3276</v>
      </c>
      <c r="G937" s="267" t="s">
        <v>3275</v>
      </c>
      <c r="H937" s="267" t="s">
        <v>3277</v>
      </c>
      <c r="I937" s="267" t="s">
        <v>5315</v>
      </c>
      <c r="J937" s="267" t="s">
        <v>5316</v>
      </c>
      <c r="K937" s="268">
        <v>177509.23</v>
      </c>
      <c r="L937" s="268">
        <v>111043.65</v>
      </c>
      <c r="M937" s="269">
        <v>66465.580000000016</v>
      </c>
      <c r="N937" s="268">
        <v>0</v>
      </c>
      <c r="O937" s="268">
        <v>0</v>
      </c>
      <c r="P937" s="269">
        <v>0</v>
      </c>
      <c r="Q937" s="270">
        <v>0</v>
      </c>
      <c r="R937" s="270">
        <v>0</v>
      </c>
      <c r="S937" s="270">
        <v>0</v>
      </c>
      <c r="T937" s="268">
        <v>177509.23</v>
      </c>
      <c r="U937" s="268">
        <v>111043.65</v>
      </c>
      <c r="V937" s="269">
        <v>66465.580000000016</v>
      </c>
      <c r="W937" s="269" cm="1">
        <f t="array" ref="W937">IF(Z937=756,V937*INDEX('09.30.22 ERC'!$I$676:$I$679,MATCH($A$1,'09.30.22 ERC'!$D$676:$D$679,0),),V937)</f>
        <v>66465.580000000016</v>
      </c>
      <c r="X937" s="271">
        <f t="shared" si="29"/>
        <v>181002</v>
      </c>
      <c r="Y937" s="106" t="s">
        <v>653</v>
      </c>
      <c r="Z937" s="106">
        <v>151</v>
      </c>
      <c r="AA937" s="273" t="b">
        <f t="shared" si="30"/>
        <v>1</v>
      </c>
    </row>
    <row r="938" spans="1:27">
      <c r="A938" s="267" t="s">
        <v>3271</v>
      </c>
      <c r="B938" s="267" t="s">
        <v>3287</v>
      </c>
      <c r="C938" s="267" t="s">
        <v>3430</v>
      </c>
      <c r="D938" s="267" t="s">
        <v>5298</v>
      </c>
      <c r="E938" s="267" t="s">
        <v>3275</v>
      </c>
      <c r="F938" s="267" t="s">
        <v>3276</v>
      </c>
      <c r="G938" s="267" t="s">
        <v>3275</v>
      </c>
      <c r="H938" s="267" t="s">
        <v>3277</v>
      </c>
      <c r="I938" s="267" t="s">
        <v>5317</v>
      </c>
      <c r="J938" s="267" t="s">
        <v>5318</v>
      </c>
      <c r="K938" s="268">
        <v>6963.5</v>
      </c>
      <c r="L938" s="268">
        <v>6143.22</v>
      </c>
      <c r="M938" s="269">
        <v>820.27999999999975</v>
      </c>
      <c r="N938" s="268">
        <v>2631.18</v>
      </c>
      <c r="O938" s="268">
        <v>2633.35</v>
      </c>
      <c r="P938" s="269">
        <v>-2.1700000000000728</v>
      </c>
      <c r="Q938" s="270">
        <v>11949.130000000001</v>
      </c>
      <c r="R938" s="270">
        <v>11892.349999999999</v>
      </c>
      <c r="S938" s="270">
        <v>56.780000000002474</v>
      </c>
      <c r="T938" s="268">
        <v>18912.63</v>
      </c>
      <c r="U938" s="268">
        <v>18035.57</v>
      </c>
      <c r="V938" s="269">
        <v>877.06000000000131</v>
      </c>
      <c r="W938" s="269" cm="1">
        <f t="array" ref="W938">IF(Z938=756,V938*INDEX('09.30.22 ERC'!$I$676:$I$679,MATCH($A$1,'09.30.22 ERC'!$D$676:$D$679,0),),V938)</f>
        <v>877.06000000000131</v>
      </c>
      <c r="X938" s="271">
        <f t="shared" si="29"/>
        <v>181002</v>
      </c>
      <c r="Y938" s="106" t="s">
        <v>653</v>
      </c>
      <c r="Z938" s="106">
        <v>151</v>
      </c>
      <c r="AA938" s="273" t="b">
        <f t="shared" si="30"/>
        <v>1</v>
      </c>
    </row>
    <row r="939" spans="1:27">
      <c r="A939" s="267" t="s">
        <v>3271</v>
      </c>
      <c r="B939" s="267" t="s">
        <v>3294</v>
      </c>
      <c r="C939" s="267" t="s">
        <v>3273</v>
      </c>
      <c r="D939" s="267" t="s">
        <v>5298</v>
      </c>
      <c r="E939" s="267" t="s">
        <v>3275</v>
      </c>
      <c r="F939" s="267" t="s">
        <v>3276</v>
      </c>
      <c r="G939" s="267" t="s">
        <v>3275</v>
      </c>
      <c r="H939" s="267" t="s">
        <v>3277</v>
      </c>
      <c r="I939" s="267" t="s">
        <v>5319</v>
      </c>
      <c r="J939" s="267" t="s">
        <v>5320</v>
      </c>
      <c r="K939" s="268">
        <v>13200</v>
      </c>
      <c r="L939" s="268">
        <v>6600</v>
      </c>
      <c r="M939" s="269">
        <v>6600</v>
      </c>
      <c r="N939" s="268">
        <v>0</v>
      </c>
      <c r="O939" s="268">
        <v>0</v>
      </c>
      <c r="P939" s="269">
        <v>0</v>
      </c>
      <c r="Q939" s="270">
        <v>0</v>
      </c>
      <c r="R939" s="270">
        <v>0</v>
      </c>
      <c r="S939" s="270">
        <v>0</v>
      </c>
      <c r="T939" s="268">
        <v>13200</v>
      </c>
      <c r="U939" s="268">
        <v>6600</v>
      </c>
      <c r="V939" s="269">
        <v>6600</v>
      </c>
      <c r="W939" s="269" cm="1">
        <f t="array" ref="W939">IF(Z939=756,V939*INDEX('09.30.22 ERC'!$I$676:$I$679,MATCH($A$1,'09.30.22 ERC'!$D$676:$D$679,0),),V939)</f>
        <v>6600</v>
      </c>
      <c r="X939" s="271">
        <f t="shared" si="29"/>
        <v>181002</v>
      </c>
      <c r="Y939" s="106" t="s">
        <v>653</v>
      </c>
      <c r="Z939" s="106">
        <v>152</v>
      </c>
      <c r="AA939" s="273" t="b">
        <f t="shared" si="30"/>
        <v>1</v>
      </c>
    </row>
    <row r="940" spans="1:27">
      <c r="A940" s="267" t="s">
        <v>3271</v>
      </c>
      <c r="B940" s="267" t="s">
        <v>3294</v>
      </c>
      <c r="C940" s="267" t="s">
        <v>3402</v>
      </c>
      <c r="D940" s="267" t="s">
        <v>5298</v>
      </c>
      <c r="E940" s="267" t="s">
        <v>3275</v>
      </c>
      <c r="F940" s="267" t="s">
        <v>3276</v>
      </c>
      <c r="G940" s="267" t="s">
        <v>3275</v>
      </c>
      <c r="H940" s="267" t="s">
        <v>3277</v>
      </c>
      <c r="I940" s="267" t="s">
        <v>5321</v>
      </c>
      <c r="J940" s="267" t="s">
        <v>5322</v>
      </c>
      <c r="K940" s="268">
        <v>41301.599999999999</v>
      </c>
      <c r="L940" s="268">
        <v>36651.19</v>
      </c>
      <c r="M940" s="269">
        <v>4650.4099999999962</v>
      </c>
      <c r="N940" s="268">
        <v>13920.42</v>
      </c>
      <c r="O940" s="268">
        <v>13922.65</v>
      </c>
      <c r="P940" s="269">
        <v>-2.2299999999995634</v>
      </c>
      <c r="Q940" s="270">
        <v>69891.679999999993</v>
      </c>
      <c r="R940" s="270">
        <v>69901.95</v>
      </c>
      <c r="S940" s="270">
        <v>-10.270000000004075</v>
      </c>
      <c r="T940" s="268">
        <v>111193.28</v>
      </c>
      <c r="U940" s="268">
        <v>106553.14</v>
      </c>
      <c r="V940" s="269">
        <v>4640.1399999999994</v>
      </c>
      <c r="W940" s="269" cm="1">
        <f t="array" ref="W940">IF(Z940=756,V940*INDEX('09.30.22 ERC'!$I$676:$I$679,MATCH($A$1,'09.30.22 ERC'!$D$676:$D$679,0),),V940)</f>
        <v>4640.1399999999994</v>
      </c>
      <c r="X940" s="271">
        <f t="shared" si="29"/>
        <v>181002</v>
      </c>
      <c r="Y940" s="106" t="s">
        <v>653</v>
      </c>
      <c r="Z940" s="106">
        <v>152</v>
      </c>
      <c r="AA940" s="273" t="b">
        <f t="shared" si="30"/>
        <v>1</v>
      </c>
    </row>
    <row r="941" spans="1:27">
      <c r="A941" s="267" t="s">
        <v>3271</v>
      </c>
      <c r="B941" s="267" t="s">
        <v>3300</v>
      </c>
      <c r="C941" s="267" t="s">
        <v>3301</v>
      </c>
      <c r="D941" s="267" t="s">
        <v>5298</v>
      </c>
      <c r="E941" s="267" t="s">
        <v>3275</v>
      </c>
      <c r="F941" s="267" t="s">
        <v>3276</v>
      </c>
      <c r="G941" s="267" t="s">
        <v>3275</v>
      </c>
      <c r="H941" s="267" t="s">
        <v>3277</v>
      </c>
      <c r="I941" s="267" t="s">
        <v>5323</v>
      </c>
      <c r="J941" s="267" t="s">
        <v>5324</v>
      </c>
      <c r="K941" s="268">
        <v>328081.2</v>
      </c>
      <c r="L941" s="268">
        <v>328081.2</v>
      </c>
      <c r="M941" s="269">
        <v>0</v>
      </c>
      <c r="N941" s="268">
        <v>0</v>
      </c>
      <c r="O941" s="268">
        <v>0</v>
      </c>
      <c r="P941" s="269">
        <v>0</v>
      </c>
      <c r="Q941" s="270">
        <v>0</v>
      </c>
      <c r="R941" s="270">
        <v>0</v>
      </c>
      <c r="S941" s="270">
        <v>0</v>
      </c>
      <c r="T941" s="268">
        <v>328081.2</v>
      </c>
      <c r="U941" s="268">
        <v>328081.2</v>
      </c>
      <c r="V941" s="269">
        <v>0</v>
      </c>
      <c r="W941" s="269" cm="1">
        <f t="array" ref="W941">IF(Z941=756,V941*INDEX('09.30.22 ERC'!$I$676:$I$679,MATCH($A$1,'09.30.22 ERC'!$D$676:$D$679,0),),V941)</f>
        <v>0</v>
      </c>
      <c r="X941" s="271">
        <f t="shared" si="29"/>
        <v>181002</v>
      </c>
      <c r="Y941" s="106" t="s">
        <v>653</v>
      </c>
      <c r="Z941" s="106">
        <v>150</v>
      </c>
      <c r="AA941" s="273" t="b">
        <f t="shared" si="30"/>
        <v>1</v>
      </c>
    </row>
    <row r="942" spans="1:27">
      <c r="A942" s="267" t="s">
        <v>3271</v>
      </c>
      <c r="B942" s="267" t="s">
        <v>3304</v>
      </c>
      <c r="C942" s="267" t="s">
        <v>3301</v>
      </c>
      <c r="D942" s="267" t="s">
        <v>5298</v>
      </c>
      <c r="E942" s="267" t="s">
        <v>3275</v>
      </c>
      <c r="F942" s="267" t="s">
        <v>3276</v>
      </c>
      <c r="G942" s="267" t="s">
        <v>3275</v>
      </c>
      <c r="H942" s="267" t="s">
        <v>3277</v>
      </c>
      <c r="I942" s="267" t="s">
        <v>5325</v>
      </c>
      <c r="J942" s="267" t="s">
        <v>5326</v>
      </c>
      <c r="K942" s="268">
        <v>103051.16</v>
      </c>
      <c r="L942" s="268">
        <v>103051.16</v>
      </c>
      <c r="M942" s="269">
        <v>0</v>
      </c>
      <c r="N942" s="268">
        <v>0</v>
      </c>
      <c r="O942" s="268">
        <v>0</v>
      </c>
      <c r="P942" s="269">
        <v>0</v>
      </c>
      <c r="Q942" s="270">
        <v>0</v>
      </c>
      <c r="R942" s="270">
        <v>0</v>
      </c>
      <c r="S942" s="270">
        <v>0</v>
      </c>
      <c r="T942" s="268">
        <v>103051.16</v>
      </c>
      <c r="U942" s="268">
        <v>103051.16</v>
      </c>
      <c r="V942" s="269">
        <v>0</v>
      </c>
      <c r="W942" s="269" cm="1">
        <f t="array" ref="W942">IF(Z942=756,V942*INDEX('09.30.22 ERC'!$I$676:$I$679,MATCH($A$1,'09.30.22 ERC'!$D$676:$D$679,0),),V942)</f>
        <v>0</v>
      </c>
      <c r="X942" s="271">
        <f t="shared" si="29"/>
        <v>181002</v>
      </c>
      <c r="Y942" s="106" t="s">
        <v>653</v>
      </c>
      <c r="Z942" s="106">
        <v>151</v>
      </c>
      <c r="AA942" s="273" t="b">
        <f t="shared" si="30"/>
        <v>1</v>
      </c>
    </row>
    <row r="943" spans="1:27">
      <c r="A943" s="267" t="s">
        <v>3271</v>
      </c>
      <c r="B943" s="267" t="s">
        <v>3272</v>
      </c>
      <c r="C943" s="267" t="s">
        <v>3402</v>
      </c>
      <c r="D943" s="267" t="s">
        <v>5327</v>
      </c>
      <c r="E943" s="267" t="s">
        <v>3275</v>
      </c>
      <c r="F943" s="267" t="s">
        <v>3276</v>
      </c>
      <c r="G943" s="267" t="s">
        <v>3275</v>
      </c>
      <c r="H943" s="267" t="s">
        <v>3277</v>
      </c>
      <c r="I943" s="267" t="s">
        <v>5328</v>
      </c>
      <c r="J943" s="267" t="s">
        <v>5329</v>
      </c>
      <c r="K943" s="268">
        <v>1849.55</v>
      </c>
      <c r="L943" s="268">
        <v>1766.19</v>
      </c>
      <c r="M943" s="269">
        <v>83.3599999999999</v>
      </c>
      <c r="N943" s="268">
        <v>247.95</v>
      </c>
      <c r="O943" s="268">
        <v>248.01</v>
      </c>
      <c r="P943" s="269">
        <v>-6.0000000000002274E-2</v>
      </c>
      <c r="Q943" s="270">
        <v>1240.3100000000002</v>
      </c>
      <c r="R943" s="270">
        <v>1241.8400000000001</v>
      </c>
      <c r="S943" s="270">
        <v>-1.5299999999999727</v>
      </c>
      <c r="T943" s="268">
        <v>3089.86</v>
      </c>
      <c r="U943" s="268">
        <v>3008.03</v>
      </c>
      <c r="V943" s="269">
        <v>81.829999999999927</v>
      </c>
      <c r="W943" s="269" cm="1">
        <f t="array" ref="W943">IF(Z943=756,V943*INDEX('09.30.22 ERC'!$I$676:$I$679,MATCH($A$1,'09.30.22 ERC'!$D$676:$D$679,0),),V943)</f>
        <v>81.829999999999927</v>
      </c>
      <c r="X943" s="271">
        <f t="shared" si="29"/>
        <v>181003</v>
      </c>
      <c r="Y943" s="106" t="s">
        <v>653</v>
      </c>
      <c r="Z943" s="106">
        <v>150</v>
      </c>
      <c r="AA943" s="273" t="b">
        <f t="shared" si="30"/>
        <v>1</v>
      </c>
    </row>
    <row r="944" spans="1:27">
      <c r="A944" s="267" t="s">
        <v>3271</v>
      </c>
      <c r="B944" s="267" t="s">
        <v>3280</v>
      </c>
      <c r="C944" s="267" t="s">
        <v>3430</v>
      </c>
      <c r="D944" s="267" t="s">
        <v>5327</v>
      </c>
      <c r="E944" s="267" t="s">
        <v>3275</v>
      </c>
      <c r="F944" s="267" t="s">
        <v>3276</v>
      </c>
      <c r="G944" s="267" t="s">
        <v>3275</v>
      </c>
      <c r="H944" s="267" t="s">
        <v>3277</v>
      </c>
      <c r="I944" s="267" t="s">
        <v>5330</v>
      </c>
      <c r="J944" s="267" t="s">
        <v>5331</v>
      </c>
      <c r="K944" s="268">
        <v>1825.49</v>
      </c>
      <c r="L944" s="268">
        <v>1743.2</v>
      </c>
      <c r="M944" s="269">
        <v>82.289999999999964</v>
      </c>
      <c r="N944" s="268">
        <v>245.26</v>
      </c>
      <c r="O944" s="268">
        <v>245.29</v>
      </c>
      <c r="P944" s="269">
        <v>-3.0000000000001137E-2</v>
      </c>
      <c r="Q944" s="270">
        <v>1226.3700000000001</v>
      </c>
      <c r="R944" s="270">
        <v>1227.72</v>
      </c>
      <c r="S944" s="270">
        <v>-1.3499999999999091</v>
      </c>
      <c r="T944" s="268">
        <v>3051.86</v>
      </c>
      <c r="U944" s="268">
        <v>2970.92</v>
      </c>
      <c r="V944" s="269">
        <v>80.940000000000055</v>
      </c>
      <c r="W944" s="269" cm="1">
        <f t="array" ref="W944">IF(Z944=756,V944*INDEX('09.30.22 ERC'!$I$676:$I$679,MATCH($A$1,'09.30.22 ERC'!$D$676:$D$679,0),),V944)</f>
        <v>80.940000000000055</v>
      </c>
      <c r="X944" s="271">
        <f t="shared" si="29"/>
        <v>181003</v>
      </c>
      <c r="Y944" s="106" t="s">
        <v>653</v>
      </c>
      <c r="Z944" s="106">
        <v>150</v>
      </c>
      <c r="AA944" s="273" t="b">
        <f t="shared" si="30"/>
        <v>1</v>
      </c>
    </row>
    <row r="945" spans="1:27">
      <c r="A945" s="267" t="s">
        <v>3271</v>
      </c>
      <c r="B945" s="267" t="s">
        <v>3284</v>
      </c>
      <c r="C945" s="267" t="s">
        <v>3402</v>
      </c>
      <c r="D945" s="267" t="s">
        <v>5327</v>
      </c>
      <c r="E945" s="267" t="s">
        <v>3275</v>
      </c>
      <c r="F945" s="267" t="s">
        <v>3276</v>
      </c>
      <c r="G945" s="267" t="s">
        <v>3275</v>
      </c>
      <c r="H945" s="267" t="s">
        <v>3277</v>
      </c>
      <c r="I945" s="267" t="s">
        <v>5332</v>
      </c>
      <c r="J945" s="267" t="s">
        <v>5333</v>
      </c>
      <c r="K945" s="268">
        <v>132.1</v>
      </c>
      <c r="L945" s="268">
        <v>125.54</v>
      </c>
      <c r="M945" s="269">
        <v>6.5599999999999881</v>
      </c>
      <c r="N945" s="268">
        <v>21.07</v>
      </c>
      <c r="O945" s="268">
        <v>21.12</v>
      </c>
      <c r="P945" s="269">
        <v>-5.0000000000000711E-2</v>
      </c>
      <c r="Q945" s="270">
        <v>102.33000000000001</v>
      </c>
      <c r="R945" s="270">
        <v>101.93999999999998</v>
      </c>
      <c r="S945" s="270">
        <v>0.39000000000002899</v>
      </c>
      <c r="T945" s="268">
        <v>234.43</v>
      </c>
      <c r="U945" s="268">
        <v>227.48</v>
      </c>
      <c r="V945" s="269">
        <v>6.9500000000000171</v>
      </c>
      <c r="W945" s="269" cm="1">
        <f t="array" ref="W945">IF(Z945=756,V945*INDEX('09.30.22 ERC'!$I$676:$I$679,MATCH($A$1,'09.30.22 ERC'!$D$676:$D$679,0),),V945)</f>
        <v>6.9500000000000171</v>
      </c>
      <c r="X945" s="271">
        <f t="shared" si="29"/>
        <v>181003</v>
      </c>
      <c r="Y945" s="106" t="s">
        <v>653</v>
      </c>
      <c r="Z945" s="106">
        <v>151</v>
      </c>
      <c r="AA945" s="273" t="b">
        <f t="shared" si="30"/>
        <v>1</v>
      </c>
    </row>
    <row r="946" spans="1:27">
      <c r="A946" s="267" t="s">
        <v>3271</v>
      </c>
      <c r="B946" s="267" t="s">
        <v>3287</v>
      </c>
      <c r="C946" s="267" t="s">
        <v>3430</v>
      </c>
      <c r="D946" s="267" t="s">
        <v>5327</v>
      </c>
      <c r="E946" s="267" t="s">
        <v>3275</v>
      </c>
      <c r="F946" s="267" t="s">
        <v>3276</v>
      </c>
      <c r="G946" s="267" t="s">
        <v>3275</v>
      </c>
      <c r="H946" s="267" t="s">
        <v>3277</v>
      </c>
      <c r="I946" s="267" t="s">
        <v>5334</v>
      </c>
      <c r="J946" s="267" t="s">
        <v>5335</v>
      </c>
      <c r="K946" s="268">
        <v>156.63</v>
      </c>
      <c r="L946" s="268">
        <v>148.19</v>
      </c>
      <c r="M946" s="269">
        <v>8.4399999999999977</v>
      </c>
      <c r="N946" s="268">
        <v>27.02</v>
      </c>
      <c r="O946" s="268">
        <v>27.05</v>
      </c>
      <c r="P946" s="269">
        <v>-3.0000000000001137E-2</v>
      </c>
      <c r="Q946" s="270">
        <v>122.19999999999999</v>
      </c>
      <c r="R946" s="270">
        <v>121.72000000000003</v>
      </c>
      <c r="S946" s="270">
        <v>0.47999999999996135</v>
      </c>
      <c r="T946" s="268">
        <v>278.83</v>
      </c>
      <c r="U946" s="268">
        <v>269.91000000000003</v>
      </c>
      <c r="V946" s="269">
        <v>8.9199999999999591</v>
      </c>
      <c r="W946" s="269" cm="1">
        <f t="array" ref="W946">IF(Z946=756,V946*INDEX('09.30.22 ERC'!$I$676:$I$679,MATCH($A$1,'09.30.22 ERC'!$D$676:$D$679,0),),V946)</f>
        <v>8.9199999999999591</v>
      </c>
      <c r="X946" s="271">
        <f t="shared" si="29"/>
        <v>181003</v>
      </c>
      <c r="Y946" s="106" t="s">
        <v>653</v>
      </c>
      <c r="Z946" s="106">
        <v>151</v>
      </c>
      <c r="AA946" s="273" t="b">
        <f t="shared" si="30"/>
        <v>1</v>
      </c>
    </row>
    <row r="947" spans="1:27">
      <c r="A947" s="267" t="s">
        <v>3271</v>
      </c>
      <c r="B947" s="267" t="s">
        <v>3294</v>
      </c>
      <c r="C947" s="267" t="s">
        <v>3402</v>
      </c>
      <c r="D947" s="267" t="s">
        <v>5327</v>
      </c>
      <c r="E947" s="267" t="s">
        <v>3275</v>
      </c>
      <c r="F947" s="267" t="s">
        <v>3276</v>
      </c>
      <c r="G947" s="267" t="s">
        <v>3275</v>
      </c>
      <c r="H947" s="267" t="s">
        <v>3277</v>
      </c>
      <c r="I947" s="267" t="s">
        <v>5336</v>
      </c>
      <c r="J947" s="267" t="s">
        <v>5337</v>
      </c>
      <c r="K947" s="268">
        <v>1040.72</v>
      </c>
      <c r="L947" s="268">
        <v>992.88</v>
      </c>
      <c r="M947" s="269">
        <v>47.840000000000032</v>
      </c>
      <c r="N947" s="268">
        <v>142.96</v>
      </c>
      <c r="O947" s="268">
        <v>143.03</v>
      </c>
      <c r="P947" s="269">
        <v>-6.9999999999993179E-2</v>
      </c>
      <c r="Q947" s="270">
        <v>714.48</v>
      </c>
      <c r="R947" s="270">
        <v>715.14</v>
      </c>
      <c r="S947" s="270">
        <v>-0.65999999999996817</v>
      </c>
      <c r="T947" s="268">
        <v>1755.2</v>
      </c>
      <c r="U947" s="268">
        <v>1708.02</v>
      </c>
      <c r="V947" s="269">
        <v>47.180000000000064</v>
      </c>
      <c r="W947" s="269" cm="1">
        <f t="array" ref="W947">IF(Z947=756,V947*INDEX('09.30.22 ERC'!$I$676:$I$679,MATCH($A$1,'09.30.22 ERC'!$D$676:$D$679,0),),V947)</f>
        <v>47.180000000000064</v>
      </c>
      <c r="X947" s="271">
        <f t="shared" si="29"/>
        <v>181003</v>
      </c>
      <c r="Y947" s="106" t="s">
        <v>653</v>
      </c>
      <c r="Z947" s="106">
        <v>152</v>
      </c>
      <c r="AA947" s="273" t="b">
        <f t="shared" si="30"/>
        <v>1</v>
      </c>
    </row>
    <row r="948" spans="1:27">
      <c r="A948" s="267" t="s">
        <v>3271</v>
      </c>
      <c r="B948" s="267" t="s">
        <v>3388</v>
      </c>
      <c r="C948" s="267" t="s">
        <v>3389</v>
      </c>
      <c r="D948" s="267" t="s">
        <v>5338</v>
      </c>
      <c r="E948" s="267" t="s">
        <v>3275</v>
      </c>
      <c r="F948" s="267" t="s">
        <v>3276</v>
      </c>
      <c r="G948" s="267" t="s">
        <v>3275</v>
      </c>
      <c r="H948" s="267" t="s">
        <v>3277</v>
      </c>
      <c r="I948" s="267" t="s">
        <v>5339</v>
      </c>
      <c r="J948" s="267" t="s">
        <v>5340</v>
      </c>
      <c r="K948" s="268">
        <v>944217.92</v>
      </c>
      <c r="L948" s="268">
        <v>969065.76</v>
      </c>
      <c r="M948" s="269">
        <v>-24847.839999999967</v>
      </c>
      <c r="N948" s="268">
        <v>74543.520000000004</v>
      </c>
      <c r="O948" s="268">
        <v>74543.520000000004</v>
      </c>
      <c r="P948" s="269">
        <v>0</v>
      </c>
      <c r="Q948" s="270">
        <v>372717.6</v>
      </c>
      <c r="R948" s="270">
        <v>372717.60000000009</v>
      </c>
      <c r="S948" s="270">
        <v>0</v>
      </c>
      <c r="T948" s="268">
        <v>1316935.52</v>
      </c>
      <c r="U948" s="268">
        <v>1341783.3600000001</v>
      </c>
      <c r="V948" s="269">
        <v>-24847.840000000084</v>
      </c>
      <c r="W948" s="269" cm="1">
        <f t="array" ref="W948">IF(Z948=756,V948*INDEX('09.30.22 ERC'!$I$676:$I$679,MATCH($A$1,'09.30.22 ERC'!$D$676:$D$679,0),),V948)</f>
        <v>-24847.840000000084</v>
      </c>
      <c r="X948" s="271">
        <f t="shared" si="29"/>
        <v>181006</v>
      </c>
      <c r="Y948" s="106" t="s">
        <v>653</v>
      </c>
      <c r="Z948" s="106">
        <v>756</v>
      </c>
      <c r="AA948" s="273" t="b">
        <f t="shared" si="30"/>
        <v>1</v>
      </c>
    </row>
    <row r="949" spans="1:27">
      <c r="A949" s="267" t="s">
        <v>3271</v>
      </c>
      <c r="B949" s="267" t="s">
        <v>3388</v>
      </c>
      <c r="C949" s="267" t="s">
        <v>3392</v>
      </c>
      <c r="D949" s="267" t="s">
        <v>5338</v>
      </c>
      <c r="E949" s="267" t="s">
        <v>3275</v>
      </c>
      <c r="F949" s="267" t="s">
        <v>3276</v>
      </c>
      <c r="G949" s="267" t="s">
        <v>3275</v>
      </c>
      <c r="H949" s="267" t="s">
        <v>3277</v>
      </c>
      <c r="I949" s="267" t="s">
        <v>5341</v>
      </c>
      <c r="J949" s="267" t="s">
        <v>5342</v>
      </c>
      <c r="K949" s="268">
        <v>49695.68</v>
      </c>
      <c r="L949" s="268">
        <v>24847.84</v>
      </c>
      <c r="M949" s="269">
        <v>24847.84</v>
      </c>
      <c r="N949" s="268">
        <v>0</v>
      </c>
      <c r="O949" s="268">
        <v>0</v>
      </c>
      <c r="P949" s="269">
        <v>0</v>
      </c>
      <c r="Q949" s="270">
        <v>0</v>
      </c>
      <c r="R949" s="270">
        <v>0</v>
      </c>
      <c r="S949" s="270">
        <v>0</v>
      </c>
      <c r="T949" s="268">
        <v>49695.68</v>
      </c>
      <c r="U949" s="268">
        <v>24847.84</v>
      </c>
      <c r="V949" s="269">
        <v>24847.84</v>
      </c>
      <c r="W949" s="269" cm="1">
        <f t="array" ref="W949">IF(Z949=756,V949*INDEX('09.30.22 ERC'!$I$676:$I$679,MATCH($A$1,'09.30.22 ERC'!$D$676:$D$679,0),),V949)</f>
        <v>24847.84</v>
      </c>
      <c r="X949" s="271">
        <f t="shared" si="29"/>
        <v>181006</v>
      </c>
      <c r="Y949" s="106" t="s">
        <v>653</v>
      </c>
      <c r="Z949" s="106">
        <v>756</v>
      </c>
      <c r="AA949" s="273" t="b">
        <f t="shared" si="30"/>
        <v>1</v>
      </c>
    </row>
    <row r="950" spans="1:27">
      <c r="A950" s="267" t="s">
        <v>3271</v>
      </c>
      <c r="B950" s="267" t="s">
        <v>3272</v>
      </c>
      <c r="C950" s="267" t="s">
        <v>3273</v>
      </c>
      <c r="D950" s="267" t="s">
        <v>5338</v>
      </c>
      <c r="E950" s="267" t="s">
        <v>3275</v>
      </c>
      <c r="F950" s="267" t="s">
        <v>3276</v>
      </c>
      <c r="G950" s="267" t="s">
        <v>3275</v>
      </c>
      <c r="H950" s="267" t="s">
        <v>3277</v>
      </c>
      <c r="I950" s="267" t="s">
        <v>5343</v>
      </c>
      <c r="J950" s="267" t="s">
        <v>5344</v>
      </c>
      <c r="K950" s="268">
        <v>183966.02</v>
      </c>
      <c r="L950" s="268">
        <v>91983.01</v>
      </c>
      <c r="M950" s="269">
        <v>91983.01</v>
      </c>
      <c r="N950" s="268">
        <v>6591.4</v>
      </c>
      <c r="O950" s="268">
        <v>3867.5</v>
      </c>
      <c r="P950" s="269">
        <v>2723.8999999999996</v>
      </c>
      <c r="Q950" s="270">
        <v>11871.98000000001</v>
      </c>
      <c r="R950" s="270">
        <v>5280.5800000000017</v>
      </c>
      <c r="S950" s="270">
        <v>6591.4000000000087</v>
      </c>
      <c r="T950" s="268">
        <v>195838</v>
      </c>
      <c r="U950" s="268">
        <v>97263.59</v>
      </c>
      <c r="V950" s="269">
        <v>98574.41</v>
      </c>
      <c r="W950" s="269" cm="1">
        <f t="array" ref="W950">IF(Z950=756,V950*INDEX('09.30.22 ERC'!$I$676:$I$679,MATCH($A$1,'09.30.22 ERC'!$D$676:$D$679,0),),V950)</f>
        <v>98574.41</v>
      </c>
      <c r="X950" s="271">
        <f t="shared" si="29"/>
        <v>181006</v>
      </c>
      <c r="Y950" s="106" t="s">
        <v>653</v>
      </c>
      <c r="Z950" s="106">
        <v>150</v>
      </c>
      <c r="AA950" s="273" t="b">
        <f t="shared" si="30"/>
        <v>1</v>
      </c>
    </row>
    <row r="951" spans="1:27">
      <c r="A951" s="267" t="s">
        <v>3271</v>
      </c>
      <c r="B951" s="267" t="s">
        <v>3272</v>
      </c>
      <c r="C951" s="267" t="s">
        <v>3402</v>
      </c>
      <c r="D951" s="267" t="s">
        <v>5338</v>
      </c>
      <c r="E951" s="267" t="s">
        <v>3275</v>
      </c>
      <c r="F951" s="267" t="s">
        <v>3276</v>
      </c>
      <c r="G951" s="267" t="s">
        <v>3275</v>
      </c>
      <c r="H951" s="267" t="s">
        <v>3277</v>
      </c>
      <c r="I951" s="267" t="s">
        <v>5345</v>
      </c>
      <c r="J951" s="267" t="s">
        <v>5346</v>
      </c>
      <c r="K951" s="268">
        <v>224041.96</v>
      </c>
      <c r="L951" s="268">
        <v>214821.03</v>
      </c>
      <c r="M951" s="269">
        <v>9220.929999999993</v>
      </c>
      <c r="N951" s="268">
        <v>27477.51</v>
      </c>
      <c r="O951" s="268">
        <v>27474.17</v>
      </c>
      <c r="P951" s="269">
        <v>3.3400000000001455</v>
      </c>
      <c r="Q951" s="270">
        <v>138070.04</v>
      </c>
      <c r="R951" s="270">
        <v>138133.34</v>
      </c>
      <c r="S951" s="270">
        <v>-63.299999999988358</v>
      </c>
      <c r="T951" s="268">
        <v>362112</v>
      </c>
      <c r="U951" s="268">
        <v>352954.37</v>
      </c>
      <c r="V951" s="269">
        <v>9157.6300000000047</v>
      </c>
      <c r="W951" s="269" cm="1">
        <f t="array" ref="W951">IF(Z951=756,V951*INDEX('09.30.22 ERC'!$I$676:$I$679,MATCH($A$1,'09.30.22 ERC'!$D$676:$D$679,0),),V951)</f>
        <v>9157.6300000000047</v>
      </c>
      <c r="X951" s="271">
        <f t="shared" si="29"/>
        <v>181006</v>
      </c>
      <c r="Y951" s="106" t="s">
        <v>653</v>
      </c>
      <c r="Z951" s="106">
        <v>150</v>
      </c>
      <c r="AA951" s="273" t="b">
        <f t="shared" si="30"/>
        <v>1</v>
      </c>
    </row>
    <row r="952" spans="1:27">
      <c r="A952" s="267" t="s">
        <v>3271</v>
      </c>
      <c r="B952" s="267" t="s">
        <v>3280</v>
      </c>
      <c r="C952" s="267" t="s">
        <v>3281</v>
      </c>
      <c r="D952" s="267" t="s">
        <v>5338</v>
      </c>
      <c r="E952" s="267" t="s">
        <v>3275</v>
      </c>
      <c r="F952" s="267" t="s">
        <v>3276</v>
      </c>
      <c r="G952" s="267" t="s">
        <v>3275</v>
      </c>
      <c r="H952" s="267" t="s">
        <v>3277</v>
      </c>
      <c r="I952" s="267" t="s">
        <v>5347</v>
      </c>
      <c r="J952" s="267" t="s">
        <v>5348</v>
      </c>
      <c r="K952" s="268">
        <v>1130384.1599999999</v>
      </c>
      <c r="L952" s="268">
        <v>565192.07999999996</v>
      </c>
      <c r="M952" s="269">
        <v>565192.07999999996</v>
      </c>
      <c r="N952" s="268">
        <v>0</v>
      </c>
      <c r="O952" s="268">
        <v>0</v>
      </c>
      <c r="P952" s="269">
        <v>0</v>
      </c>
      <c r="Q952" s="270">
        <v>0</v>
      </c>
      <c r="R952" s="270">
        <v>0</v>
      </c>
      <c r="S952" s="270">
        <v>0</v>
      </c>
      <c r="T952" s="268">
        <v>1130384.1599999999</v>
      </c>
      <c r="U952" s="268">
        <v>565192.07999999996</v>
      </c>
      <c r="V952" s="269">
        <v>565192.07999999996</v>
      </c>
      <c r="W952" s="269" cm="1">
        <f t="array" ref="W952">IF(Z952=756,V952*INDEX('09.30.22 ERC'!$I$676:$I$679,MATCH($A$1,'09.30.22 ERC'!$D$676:$D$679,0),),V952)</f>
        <v>565192.07999999996</v>
      </c>
      <c r="X952" s="271">
        <f t="shared" si="29"/>
        <v>181006</v>
      </c>
      <c r="Y952" s="106" t="s">
        <v>653</v>
      </c>
      <c r="Z952" s="106">
        <v>150</v>
      </c>
      <c r="AA952" s="273" t="b">
        <f t="shared" si="30"/>
        <v>1</v>
      </c>
    </row>
    <row r="953" spans="1:27">
      <c r="A953" s="267" t="s">
        <v>3271</v>
      </c>
      <c r="B953" s="267" t="s">
        <v>3280</v>
      </c>
      <c r="C953" s="267" t="s">
        <v>3430</v>
      </c>
      <c r="D953" s="267" t="s">
        <v>5338</v>
      </c>
      <c r="E953" s="267" t="s">
        <v>3275</v>
      </c>
      <c r="F953" s="267" t="s">
        <v>3276</v>
      </c>
      <c r="G953" s="267" t="s">
        <v>3275</v>
      </c>
      <c r="H953" s="267" t="s">
        <v>3277</v>
      </c>
      <c r="I953" s="267" t="s">
        <v>5349</v>
      </c>
      <c r="J953" s="267" t="s">
        <v>5350</v>
      </c>
      <c r="K953" s="268">
        <v>221179.21</v>
      </c>
      <c r="L953" s="268">
        <v>212076.02</v>
      </c>
      <c r="M953" s="269">
        <v>9103.1900000000023</v>
      </c>
      <c r="N953" s="268">
        <v>27177.84</v>
      </c>
      <c r="O953" s="268">
        <v>27171.66</v>
      </c>
      <c r="P953" s="269">
        <v>6.180000000000291</v>
      </c>
      <c r="Q953" s="270">
        <v>136513.32999999999</v>
      </c>
      <c r="R953" s="270">
        <v>136558.76000000004</v>
      </c>
      <c r="S953" s="270">
        <v>-45.430000000051223</v>
      </c>
      <c r="T953" s="268">
        <v>357692.54</v>
      </c>
      <c r="U953" s="268">
        <v>348634.78</v>
      </c>
      <c r="V953" s="269">
        <v>9057.7599999999511</v>
      </c>
      <c r="W953" s="269" cm="1">
        <f t="array" ref="W953">IF(Z953=756,V953*INDEX('09.30.22 ERC'!$I$676:$I$679,MATCH($A$1,'09.30.22 ERC'!$D$676:$D$679,0),),V953)</f>
        <v>9057.7599999999511</v>
      </c>
      <c r="X953" s="271">
        <f t="shared" si="29"/>
        <v>181006</v>
      </c>
      <c r="Y953" s="106" t="s">
        <v>653</v>
      </c>
      <c r="Z953" s="106">
        <v>150</v>
      </c>
      <c r="AA953" s="273" t="b">
        <f t="shared" si="30"/>
        <v>1</v>
      </c>
    </row>
    <row r="954" spans="1:27">
      <c r="A954" s="267" t="s">
        <v>3271</v>
      </c>
      <c r="B954" s="267" t="s">
        <v>3284</v>
      </c>
      <c r="C954" s="267" t="s">
        <v>3273</v>
      </c>
      <c r="D954" s="267" t="s">
        <v>5338</v>
      </c>
      <c r="E954" s="267" t="s">
        <v>3275</v>
      </c>
      <c r="F954" s="267" t="s">
        <v>3276</v>
      </c>
      <c r="G954" s="267" t="s">
        <v>3275</v>
      </c>
      <c r="H954" s="267" t="s">
        <v>3277</v>
      </c>
      <c r="I954" s="267" t="s">
        <v>5351</v>
      </c>
      <c r="J954" s="267" t="s">
        <v>5352</v>
      </c>
      <c r="K954" s="268">
        <v>1876</v>
      </c>
      <c r="L954" s="268">
        <v>938</v>
      </c>
      <c r="M954" s="269">
        <v>938</v>
      </c>
      <c r="N954" s="268">
        <v>0</v>
      </c>
      <c r="O954" s="268">
        <v>0</v>
      </c>
      <c r="P954" s="269">
        <v>0</v>
      </c>
      <c r="Q954" s="270">
        <v>0</v>
      </c>
      <c r="R954" s="270">
        <v>0</v>
      </c>
      <c r="S954" s="270">
        <v>0</v>
      </c>
      <c r="T954" s="268">
        <v>1876</v>
      </c>
      <c r="U954" s="268">
        <v>938</v>
      </c>
      <c r="V954" s="269">
        <v>938</v>
      </c>
      <c r="W954" s="269" cm="1">
        <f t="array" ref="W954">IF(Z954=756,V954*INDEX('09.30.22 ERC'!$I$676:$I$679,MATCH($A$1,'09.30.22 ERC'!$D$676:$D$679,0),),V954)</f>
        <v>938</v>
      </c>
      <c r="X954" s="271">
        <f t="shared" si="29"/>
        <v>181006</v>
      </c>
      <c r="Y954" s="106" t="s">
        <v>653</v>
      </c>
      <c r="Z954" s="106">
        <v>151</v>
      </c>
      <c r="AA954" s="273" t="b">
        <f t="shared" si="30"/>
        <v>1</v>
      </c>
    </row>
    <row r="955" spans="1:27">
      <c r="A955" s="267" t="s">
        <v>3271</v>
      </c>
      <c r="B955" s="267" t="s">
        <v>3284</v>
      </c>
      <c r="C955" s="267" t="s">
        <v>3402</v>
      </c>
      <c r="D955" s="267" t="s">
        <v>5338</v>
      </c>
      <c r="E955" s="267" t="s">
        <v>3275</v>
      </c>
      <c r="F955" s="267" t="s">
        <v>3276</v>
      </c>
      <c r="G955" s="267" t="s">
        <v>3275</v>
      </c>
      <c r="H955" s="267" t="s">
        <v>3277</v>
      </c>
      <c r="I955" s="267" t="s">
        <v>5353</v>
      </c>
      <c r="J955" s="267" t="s">
        <v>5354</v>
      </c>
      <c r="K955" s="268">
        <v>15905.42</v>
      </c>
      <c r="L955" s="268">
        <v>15179.22</v>
      </c>
      <c r="M955" s="269">
        <v>726.20000000000073</v>
      </c>
      <c r="N955" s="268">
        <v>2335.0300000000002</v>
      </c>
      <c r="O955" s="268">
        <v>2339.88</v>
      </c>
      <c r="P955" s="269">
        <v>-4.8499999999999091</v>
      </c>
      <c r="Q955" s="270">
        <v>11390.210000000001</v>
      </c>
      <c r="R955" s="270">
        <v>11338.199999999999</v>
      </c>
      <c r="S955" s="270">
        <v>52.010000000002037</v>
      </c>
      <c r="T955" s="268">
        <v>27295.63</v>
      </c>
      <c r="U955" s="268">
        <v>26517.42</v>
      </c>
      <c r="V955" s="269">
        <v>778.21000000000276</v>
      </c>
      <c r="W955" s="269" cm="1">
        <f t="array" ref="W955">IF(Z955=756,V955*INDEX('09.30.22 ERC'!$I$676:$I$679,MATCH($A$1,'09.30.22 ERC'!$D$676:$D$679,0),),V955)</f>
        <v>778.21000000000276</v>
      </c>
      <c r="X955" s="271">
        <f t="shared" si="29"/>
        <v>181006</v>
      </c>
      <c r="Y955" s="106" t="s">
        <v>653</v>
      </c>
      <c r="Z955" s="106">
        <v>151</v>
      </c>
      <c r="AA955" s="273" t="b">
        <f t="shared" si="30"/>
        <v>1</v>
      </c>
    </row>
    <row r="956" spans="1:27">
      <c r="A956" s="267" t="s">
        <v>3271</v>
      </c>
      <c r="B956" s="267" t="s">
        <v>3287</v>
      </c>
      <c r="C956" s="267" t="s">
        <v>3281</v>
      </c>
      <c r="D956" s="267" t="s">
        <v>5338</v>
      </c>
      <c r="E956" s="267" t="s">
        <v>3275</v>
      </c>
      <c r="F956" s="267" t="s">
        <v>3276</v>
      </c>
      <c r="G956" s="267" t="s">
        <v>3275</v>
      </c>
      <c r="H956" s="267" t="s">
        <v>3277</v>
      </c>
      <c r="I956" s="267" t="s">
        <v>5355</v>
      </c>
      <c r="J956" s="267" t="s">
        <v>5356</v>
      </c>
      <c r="K956" s="268">
        <v>566953.66</v>
      </c>
      <c r="L956" s="268">
        <v>327281.83</v>
      </c>
      <c r="M956" s="269">
        <v>239671.83000000002</v>
      </c>
      <c r="N956" s="268">
        <v>0</v>
      </c>
      <c r="O956" s="268">
        <v>0</v>
      </c>
      <c r="P956" s="269">
        <v>0</v>
      </c>
      <c r="Q956" s="270">
        <v>0</v>
      </c>
      <c r="R956" s="270">
        <v>0</v>
      </c>
      <c r="S956" s="270">
        <v>0</v>
      </c>
      <c r="T956" s="268">
        <v>566953.66</v>
      </c>
      <c r="U956" s="268">
        <v>327281.83</v>
      </c>
      <c r="V956" s="269">
        <v>239671.83000000002</v>
      </c>
      <c r="W956" s="269" cm="1">
        <f t="array" ref="W956">IF(Z956=756,V956*INDEX('09.30.22 ERC'!$I$676:$I$679,MATCH($A$1,'09.30.22 ERC'!$D$676:$D$679,0),),V956)</f>
        <v>239671.83000000002</v>
      </c>
      <c r="X956" s="271">
        <f t="shared" si="29"/>
        <v>181006</v>
      </c>
      <c r="Y956" s="106" t="s">
        <v>653</v>
      </c>
      <c r="Z956" s="106">
        <v>151</v>
      </c>
      <c r="AA956" s="273" t="b">
        <f t="shared" si="30"/>
        <v>1</v>
      </c>
    </row>
    <row r="957" spans="1:27">
      <c r="A957" s="267" t="s">
        <v>3271</v>
      </c>
      <c r="B957" s="267" t="s">
        <v>3287</v>
      </c>
      <c r="C957" s="267" t="s">
        <v>3430</v>
      </c>
      <c r="D957" s="267" t="s">
        <v>5338</v>
      </c>
      <c r="E957" s="267" t="s">
        <v>3275</v>
      </c>
      <c r="F957" s="267" t="s">
        <v>3276</v>
      </c>
      <c r="G957" s="267" t="s">
        <v>3275</v>
      </c>
      <c r="H957" s="267" t="s">
        <v>3277</v>
      </c>
      <c r="I957" s="267" t="s">
        <v>5357</v>
      </c>
      <c r="J957" s="267" t="s">
        <v>5358</v>
      </c>
      <c r="K957" s="268">
        <v>19069.68</v>
      </c>
      <c r="L957" s="268">
        <v>18136.16</v>
      </c>
      <c r="M957" s="269">
        <v>933.52000000000044</v>
      </c>
      <c r="N957" s="268">
        <v>2994.35</v>
      </c>
      <c r="O957" s="268">
        <v>2996.84</v>
      </c>
      <c r="P957" s="269">
        <v>-2.4900000000002365</v>
      </c>
      <c r="Q957" s="270">
        <v>13597.419999999998</v>
      </c>
      <c r="R957" s="270">
        <v>13532.990000000002</v>
      </c>
      <c r="S957" s="270">
        <v>64.429999999996653</v>
      </c>
      <c r="T957" s="268">
        <v>32667.1</v>
      </c>
      <c r="U957" s="268">
        <v>31669.15</v>
      </c>
      <c r="V957" s="269">
        <v>997.94999999999709</v>
      </c>
      <c r="W957" s="269" cm="1">
        <f t="array" ref="W957">IF(Z957=756,V957*INDEX('09.30.22 ERC'!$I$676:$I$679,MATCH($A$1,'09.30.22 ERC'!$D$676:$D$679,0),),V957)</f>
        <v>997.94999999999709</v>
      </c>
      <c r="X957" s="271">
        <f t="shared" si="29"/>
        <v>181006</v>
      </c>
      <c r="Y957" s="106" t="s">
        <v>653</v>
      </c>
      <c r="Z957" s="106">
        <v>151</v>
      </c>
      <c r="AA957" s="273" t="b">
        <f t="shared" si="30"/>
        <v>1</v>
      </c>
    </row>
    <row r="958" spans="1:27">
      <c r="A958" s="267" t="s">
        <v>3271</v>
      </c>
      <c r="B958" s="267" t="s">
        <v>3294</v>
      </c>
      <c r="C958" s="267" t="s">
        <v>3402</v>
      </c>
      <c r="D958" s="267" t="s">
        <v>5338</v>
      </c>
      <c r="E958" s="267" t="s">
        <v>3275</v>
      </c>
      <c r="F958" s="267" t="s">
        <v>3276</v>
      </c>
      <c r="G958" s="267" t="s">
        <v>3275</v>
      </c>
      <c r="H958" s="267" t="s">
        <v>3277</v>
      </c>
      <c r="I958" s="267" t="s">
        <v>5359</v>
      </c>
      <c r="J958" s="267" t="s">
        <v>5360</v>
      </c>
      <c r="K958" s="268">
        <v>207308</v>
      </c>
      <c r="L958" s="268">
        <v>202015.56</v>
      </c>
      <c r="M958" s="269">
        <v>5292.4400000000023</v>
      </c>
      <c r="N958" s="268">
        <v>15841.76</v>
      </c>
      <c r="O958" s="268">
        <v>15844.38</v>
      </c>
      <c r="P958" s="269">
        <v>-2.6199999999989814</v>
      </c>
      <c r="Q958" s="270">
        <v>79532.150000000023</v>
      </c>
      <c r="R958" s="270">
        <v>79544.890000000014</v>
      </c>
      <c r="S958" s="270">
        <v>-12.739999999990687</v>
      </c>
      <c r="T958" s="268">
        <v>286840.15000000002</v>
      </c>
      <c r="U958" s="268">
        <v>281560.45</v>
      </c>
      <c r="V958" s="269">
        <v>5279.7000000000116</v>
      </c>
      <c r="W958" s="269" cm="1">
        <f t="array" ref="W958">IF(Z958=756,V958*INDEX('09.30.22 ERC'!$I$676:$I$679,MATCH($A$1,'09.30.22 ERC'!$D$676:$D$679,0),),V958)</f>
        <v>5279.7000000000116</v>
      </c>
      <c r="X958" s="271">
        <f t="shared" si="29"/>
        <v>181006</v>
      </c>
      <c r="Y958" s="106" t="s">
        <v>653</v>
      </c>
      <c r="Z958" s="106">
        <v>152</v>
      </c>
      <c r="AA958" s="273" t="b">
        <f t="shared" si="30"/>
        <v>1</v>
      </c>
    </row>
    <row r="959" spans="1:27">
      <c r="A959" s="267" t="s">
        <v>3271</v>
      </c>
      <c r="B959" s="267" t="s">
        <v>3300</v>
      </c>
      <c r="C959" s="267" t="s">
        <v>3405</v>
      </c>
      <c r="D959" s="267" t="s">
        <v>5338</v>
      </c>
      <c r="E959" s="267" t="s">
        <v>3275</v>
      </c>
      <c r="F959" s="267" t="s">
        <v>3276</v>
      </c>
      <c r="G959" s="267" t="s">
        <v>3275</v>
      </c>
      <c r="H959" s="267" t="s">
        <v>3277</v>
      </c>
      <c r="I959" s="267" t="s">
        <v>5361</v>
      </c>
      <c r="J959" s="267" t="s">
        <v>5362</v>
      </c>
      <c r="K959" s="268">
        <v>275280.94</v>
      </c>
      <c r="L959" s="268">
        <v>275280.94</v>
      </c>
      <c r="M959" s="269">
        <v>0</v>
      </c>
      <c r="N959" s="268">
        <v>0</v>
      </c>
      <c r="O959" s="268">
        <v>0</v>
      </c>
      <c r="P959" s="269">
        <v>0</v>
      </c>
      <c r="Q959" s="270">
        <v>0</v>
      </c>
      <c r="R959" s="270">
        <v>0</v>
      </c>
      <c r="S959" s="270">
        <v>0</v>
      </c>
      <c r="T959" s="268">
        <v>275280.94</v>
      </c>
      <c r="U959" s="268">
        <v>275280.94</v>
      </c>
      <c r="V959" s="269">
        <v>0</v>
      </c>
      <c r="W959" s="269" cm="1">
        <f t="array" ref="W959">IF(Z959=756,V959*INDEX('09.30.22 ERC'!$I$676:$I$679,MATCH($A$1,'09.30.22 ERC'!$D$676:$D$679,0),),V959)</f>
        <v>0</v>
      </c>
      <c r="X959" s="271">
        <f t="shared" si="29"/>
        <v>181006</v>
      </c>
      <c r="Y959" s="106" t="s">
        <v>653</v>
      </c>
      <c r="Z959" s="106">
        <v>150</v>
      </c>
      <c r="AA959" s="273" t="b">
        <f t="shared" si="30"/>
        <v>1</v>
      </c>
    </row>
    <row r="960" spans="1:27">
      <c r="A960" s="267" t="s">
        <v>3271</v>
      </c>
      <c r="B960" s="267" t="s">
        <v>3300</v>
      </c>
      <c r="C960" s="267" t="s">
        <v>3301</v>
      </c>
      <c r="D960" s="267" t="s">
        <v>5338</v>
      </c>
      <c r="E960" s="267" t="s">
        <v>3275</v>
      </c>
      <c r="F960" s="267" t="s">
        <v>3276</v>
      </c>
      <c r="G960" s="267" t="s">
        <v>3275</v>
      </c>
      <c r="H960" s="267" t="s">
        <v>3277</v>
      </c>
      <c r="I960" s="267" t="s">
        <v>5363</v>
      </c>
      <c r="J960" s="267" t="s">
        <v>5364</v>
      </c>
      <c r="K960" s="268">
        <v>1328914.01</v>
      </c>
      <c r="L960" s="268">
        <v>1328914.01</v>
      </c>
      <c r="M960" s="269">
        <v>0</v>
      </c>
      <c r="N960" s="268">
        <v>0</v>
      </c>
      <c r="O960" s="268">
        <v>0</v>
      </c>
      <c r="P960" s="269">
        <v>0</v>
      </c>
      <c r="Q960" s="270">
        <v>0</v>
      </c>
      <c r="R960" s="270">
        <v>0</v>
      </c>
      <c r="S960" s="270">
        <v>0</v>
      </c>
      <c r="T960" s="268">
        <v>1328914.01</v>
      </c>
      <c r="U960" s="268">
        <v>1328914.01</v>
      </c>
      <c r="V960" s="269">
        <v>0</v>
      </c>
      <c r="W960" s="269" cm="1">
        <f t="array" ref="W960">IF(Z960=756,V960*INDEX('09.30.22 ERC'!$I$676:$I$679,MATCH($A$1,'09.30.22 ERC'!$D$676:$D$679,0),),V960)</f>
        <v>0</v>
      </c>
      <c r="X960" s="271">
        <f t="shared" si="29"/>
        <v>181006</v>
      </c>
      <c r="Y960" s="106" t="s">
        <v>653</v>
      </c>
      <c r="Z960" s="106">
        <v>150</v>
      </c>
      <c r="AA960" s="273" t="b">
        <f t="shared" si="30"/>
        <v>1</v>
      </c>
    </row>
    <row r="961" spans="1:27">
      <c r="A961" s="267" t="s">
        <v>3271</v>
      </c>
      <c r="B961" s="267" t="s">
        <v>3304</v>
      </c>
      <c r="C961" s="267" t="s">
        <v>3405</v>
      </c>
      <c r="D961" s="267" t="s">
        <v>5338</v>
      </c>
      <c r="E961" s="267" t="s">
        <v>3275</v>
      </c>
      <c r="F961" s="267" t="s">
        <v>3276</v>
      </c>
      <c r="G961" s="267" t="s">
        <v>3275</v>
      </c>
      <c r="H961" s="267" t="s">
        <v>3277</v>
      </c>
      <c r="I961" s="267" t="s">
        <v>5365</v>
      </c>
      <c r="J961" s="267" t="s">
        <v>5366</v>
      </c>
      <c r="K961" s="268">
        <v>18681.7</v>
      </c>
      <c r="L961" s="268">
        <v>18681.7</v>
      </c>
      <c r="M961" s="269">
        <v>0</v>
      </c>
      <c r="N961" s="268">
        <v>0</v>
      </c>
      <c r="O961" s="268">
        <v>0</v>
      </c>
      <c r="P961" s="269">
        <v>0</v>
      </c>
      <c r="Q961" s="270">
        <v>0</v>
      </c>
      <c r="R961" s="270">
        <v>0</v>
      </c>
      <c r="S961" s="270">
        <v>0</v>
      </c>
      <c r="T961" s="268">
        <v>18681.7</v>
      </c>
      <c r="U961" s="268">
        <v>18681.7</v>
      </c>
      <c r="V961" s="269">
        <v>0</v>
      </c>
      <c r="W961" s="269" cm="1">
        <f t="array" ref="W961">IF(Z961=756,V961*INDEX('09.30.22 ERC'!$I$676:$I$679,MATCH($A$1,'09.30.22 ERC'!$D$676:$D$679,0),),V961)</f>
        <v>0</v>
      </c>
      <c r="X961" s="271">
        <f t="shared" si="29"/>
        <v>181006</v>
      </c>
      <c r="Y961" s="106" t="s">
        <v>653</v>
      </c>
      <c r="Z961" s="106">
        <v>151</v>
      </c>
      <c r="AA961" s="273" t="b">
        <f t="shared" si="30"/>
        <v>1</v>
      </c>
    </row>
    <row r="962" spans="1:27">
      <c r="A962" s="267" t="s">
        <v>3271</v>
      </c>
      <c r="B962" s="267" t="s">
        <v>3304</v>
      </c>
      <c r="C962" s="267" t="s">
        <v>3301</v>
      </c>
      <c r="D962" s="267" t="s">
        <v>5338</v>
      </c>
      <c r="E962" s="267" t="s">
        <v>3275</v>
      </c>
      <c r="F962" s="267" t="s">
        <v>3276</v>
      </c>
      <c r="G962" s="267" t="s">
        <v>3275</v>
      </c>
      <c r="H962" s="267" t="s">
        <v>3277</v>
      </c>
      <c r="I962" s="267" t="s">
        <v>5367</v>
      </c>
      <c r="J962" s="267" t="s">
        <v>5368</v>
      </c>
      <c r="K962" s="268">
        <v>121591.18</v>
      </c>
      <c r="L962" s="268">
        <v>121591.18</v>
      </c>
      <c r="M962" s="269">
        <v>0</v>
      </c>
      <c r="N962" s="268">
        <v>0</v>
      </c>
      <c r="O962" s="268">
        <v>0</v>
      </c>
      <c r="P962" s="269">
        <v>0</v>
      </c>
      <c r="Q962" s="270">
        <v>0</v>
      </c>
      <c r="R962" s="270">
        <v>0</v>
      </c>
      <c r="S962" s="270">
        <v>0</v>
      </c>
      <c r="T962" s="268">
        <v>121591.18</v>
      </c>
      <c r="U962" s="268">
        <v>121591.18</v>
      </c>
      <c r="V962" s="269">
        <v>0</v>
      </c>
      <c r="W962" s="269" cm="1">
        <f t="array" ref="W962">IF(Z962=756,V962*INDEX('09.30.22 ERC'!$I$676:$I$679,MATCH($A$1,'09.30.22 ERC'!$D$676:$D$679,0),),V962)</f>
        <v>0</v>
      </c>
      <c r="X962" s="271">
        <f t="shared" si="29"/>
        <v>181006</v>
      </c>
      <c r="Y962" s="106" t="s">
        <v>653</v>
      </c>
      <c r="Z962" s="106">
        <v>151</v>
      </c>
      <c r="AA962" s="273" t="b">
        <f t="shared" si="30"/>
        <v>1</v>
      </c>
    </row>
    <row r="963" spans="1:27">
      <c r="A963" s="267" t="s">
        <v>3271</v>
      </c>
      <c r="B963" s="267" t="s">
        <v>3272</v>
      </c>
      <c r="C963" s="267" t="s">
        <v>3273</v>
      </c>
      <c r="D963" s="267" t="s">
        <v>5369</v>
      </c>
      <c r="E963" s="267" t="s">
        <v>3275</v>
      </c>
      <c r="F963" s="267" t="s">
        <v>3276</v>
      </c>
      <c r="G963" s="267" t="s">
        <v>3275</v>
      </c>
      <c r="H963" s="267" t="s">
        <v>3277</v>
      </c>
      <c r="I963" s="267" t="s">
        <v>5370</v>
      </c>
      <c r="J963" s="267" t="s">
        <v>5371</v>
      </c>
      <c r="K963" s="268">
        <v>31300.74</v>
      </c>
      <c r="L963" s="268">
        <v>15650.37</v>
      </c>
      <c r="M963" s="269">
        <v>15650.37</v>
      </c>
      <c r="N963" s="268">
        <v>0</v>
      </c>
      <c r="O963" s="268">
        <v>0</v>
      </c>
      <c r="P963" s="269">
        <v>0</v>
      </c>
      <c r="Q963" s="270">
        <v>0</v>
      </c>
      <c r="R963" s="270">
        <v>0</v>
      </c>
      <c r="S963" s="270">
        <v>0</v>
      </c>
      <c r="T963" s="268">
        <v>31300.74</v>
      </c>
      <c r="U963" s="268">
        <v>15650.37</v>
      </c>
      <c r="V963" s="269">
        <v>15650.37</v>
      </c>
      <c r="W963" s="269" cm="1">
        <f t="array" ref="W963">IF(Z963=756,V963*INDEX('09.30.22 ERC'!$I$676:$I$679,MATCH($A$1,'09.30.22 ERC'!$D$676:$D$679,0),),V963)</f>
        <v>15650.37</v>
      </c>
      <c r="X963" s="271">
        <f t="shared" si="29"/>
        <v>181007</v>
      </c>
      <c r="Y963" s="106" t="s">
        <v>653</v>
      </c>
      <c r="Z963" s="106">
        <v>150</v>
      </c>
      <c r="AA963" s="273" t="b">
        <f t="shared" si="30"/>
        <v>1</v>
      </c>
    </row>
    <row r="964" spans="1:27">
      <c r="A964" s="267" t="s">
        <v>3271</v>
      </c>
      <c r="B964" s="267" t="s">
        <v>3284</v>
      </c>
      <c r="C964" s="267" t="s">
        <v>3273</v>
      </c>
      <c r="D964" s="267" t="s">
        <v>5369</v>
      </c>
      <c r="E964" s="267" t="s">
        <v>3275</v>
      </c>
      <c r="F964" s="267" t="s">
        <v>3276</v>
      </c>
      <c r="G964" s="267" t="s">
        <v>3275</v>
      </c>
      <c r="H964" s="267" t="s">
        <v>3277</v>
      </c>
      <c r="I964" s="267" t="s">
        <v>5372</v>
      </c>
      <c r="J964" s="267" t="s">
        <v>5373</v>
      </c>
      <c r="K964" s="268">
        <v>12900.6</v>
      </c>
      <c r="L964" s="268">
        <v>6450.3</v>
      </c>
      <c r="M964" s="269">
        <v>6450.3</v>
      </c>
      <c r="N964" s="268">
        <v>0</v>
      </c>
      <c r="O964" s="268">
        <v>0</v>
      </c>
      <c r="P964" s="269">
        <v>0</v>
      </c>
      <c r="Q964" s="270">
        <v>0</v>
      </c>
      <c r="R964" s="270">
        <v>0</v>
      </c>
      <c r="S964" s="270">
        <v>0</v>
      </c>
      <c r="T964" s="268">
        <v>12900.6</v>
      </c>
      <c r="U964" s="268">
        <v>6450.3</v>
      </c>
      <c r="V964" s="269">
        <v>6450.3</v>
      </c>
      <c r="W964" s="269" cm="1">
        <f t="array" ref="W964">IF(Z964=756,V964*INDEX('09.30.22 ERC'!$I$676:$I$679,MATCH($A$1,'09.30.22 ERC'!$D$676:$D$679,0),),V964)</f>
        <v>6450.3</v>
      </c>
      <c r="X964" s="271">
        <f t="shared" si="29"/>
        <v>181007</v>
      </c>
      <c r="Y964" s="106" t="s">
        <v>653</v>
      </c>
      <c r="Z964" s="106">
        <v>151</v>
      </c>
      <c r="AA964" s="273" t="b">
        <f t="shared" si="30"/>
        <v>1</v>
      </c>
    </row>
    <row r="965" spans="1:27">
      <c r="A965" s="267" t="s">
        <v>3271</v>
      </c>
      <c r="B965" s="267" t="s">
        <v>3300</v>
      </c>
      <c r="C965" s="267" t="s">
        <v>3301</v>
      </c>
      <c r="D965" s="267" t="s">
        <v>5369</v>
      </c>
      <c r="E965" s="267" t="s">
        <v>3275</v>
      </c>
      <c r="F965" s="267" t="s">
        <v>3276</v>
      </c>
      <c r="G965" s="267" t="s">
        <v>3275</v>
      </c>
      <c r="H965" s="267" t="s">
        <v>3277</v>
      </c>
      <c r="I965" s="267" t="s">
        <v>5374</v>
      </c>
      <c r="J965" s="267" t="s">
        <v>5375</v>
      </c>
      <c r="K965" s="268">
        <v>15650.37</v>
      </c>
      <c r="L965" s="268">
        <v>15650.37</v>
      </c>
      <c r="M965" s="269">
        <v>0</v>
      </c>
      <c r="N965" s="268">
        <v>0</v>
      </c>
      <c r="O965" s="268">
        <v>0</v>
      </c>
      <c r="P965" s="269">
        <v>0</v>
      </c>
      <c r="Q965" s="270">
        <v>0</v>
      </c>
      <c r="R965" s="270">
        <v>0</v>
      </c>
      <c r="S965" s="270">
        <v>0</v>
      </c>
      <c r="T965" s="268">
        <v>15650.37</v>
      </c>
      <c r="U965" s="268">
        <v>15650.37</v>
      </c>
      <c r="V965" s="269">
        <v>0</v>
      </c>
      <c r="W965" s="269" cm="1">
        <f t="array" ref="W965">IF(Z965=756,V965*INDEX('09.30.22 ERC'!$I$676:$I$679,MATCH($A$1,'09.30.22 ERC'!$D$676:$D$679,0),),V965)</f>
        <v>0</v>
      </c>
      <c r="X965" s="271">
        <f t="shared" ref="X965:X1028" si="31">+_xlfn.NUMBERVALUE(D965)</f>
        <v>181007</v>
      </c>
      <c r="Y965" s="106" t="s">
        <v>653</v>
      </c>
      <c r="Z965" s="106">
        <v>150</v>
      </c>
      <c r="AA965" s="273" t="b">
        <f t="shared" si="30"/>
        <v>1</v>
      </c>
    </row>
    <row r="966" spans="1:27">
      <c r="A966" s="267" t="s">
        <v>3271</v>
      </c>
      <c r="B966" s="267" t="s">
        <v>3304</v>
      </c>
      <c r="C966" s="267" t="s">
        <v>3301</v>
      </c>
      <c r="D966" s="267" t="s">
        <v>5369</v>
      </c>
      <c r="E966" s="267" t="s">
        <v>3275</v>
      </c>
      <c r="F966" s="267" t="s">
        <v>3276</v>
      </c>
      <c r="G966" s="267" t="s">
        <v>3275</v>
      </c>
      <c r="H966" s="267" t="s">
        <v>3277</v>
      </c>
      <c r="I966" s="267" t="s">
        <v>5376</v>
      </c>
      <c r="J966" s="267" t="s">
        <v>5377</v>
      </c>
      <c r="K966" s="268">
        <v>6450.3</v>
      </c>
      <c r="L966" s="268">
        <v>6450.3</v>
      </c>
      <c r="M966" s="269">
        <v>0</v>
      </c>
      <c r="N966" s="268">
        <v>0</v>
      </c>
      <c r="O966" s="268">
        <v>0</v>
      </c>
      <c r="P966" s="269">
        <v>0</v>
      </c>
      <c r="Q966" s="270">
        <v>0</v>
      </c>
      <c r="R966" s="270">
        <v>0</v>
      </c>
      <c r="S966" s="270">
        <v>0</v>
      </c>
      <c r="T966" s="268">
        <v>6450.3</v>
      </c>
      <c r="U966" s="268">
        <v>6450.3</v>
      </c>
      <c r="V966" s="269">
        <v>0</v>
      </c>
      <c r="W966" s="269" cm="1">
        <f t="array" ref="W966">IF(Z966=756,V966*INDEX('09.30.22 ERC'!$I$676:$I$679,MATCH($A$1,'09.30.22 ERC'!$D$676:$D$679,0),),V966)</f>
        <v>0</v>
      </c>
      <c r="X966" s="271">
        <f t="shared" si="31"/>
        <v>181007</v>
      </c>
      <c r="Y966" s="106" t="s">
        <v>653</v>
      </c>
      <c r="Z966" s="106">
        <v>151</v>
      </c>
      <c r="AA966" s="273" t="b">
        <f t="shared" ref="AA966:AA1029" si="32">IF($A$1=756,TRUE,IF($A$1=Z966,TRUE,FALSE))</f>
        <v>1</v>
      </c>
    </row>
    <row r="967" spans="1:27">
      <c r="A967" s="267" t="s">
        <v>3271</v>
      </c>
      <c r="B967" s="267" t="s">
        <v>3280</v>
      </c>
      <c r="C967" s="267" t="s">
        <v>3281</v>
      </c>
      <c r="D967" s="267" t="s">
        <v>5378</v>
      </c>
      <c r="E967" s="267" t="s">
        <v>3275</v>
      </c>
      <c r="F967" s="267" t="s">
        <v>3276</v>
      </c>
      <c r="G967" s="267" t="s">
        <v>3275</v>
      </c>
      <c r="H967" s="267" t="s">
        <v>3277</v>
      </c>
      <c r="I967" s="267" t="s">
        <v>5379</v>
      </c>
      <c r="J967" s="267" t="s">
        <v>5380</v>
      </c>
      <c r="K967" s="268">
        <v>138600</v>
      </c>
      <c r="L967" s="268">
        <v>69300</v>
      </c>
      <c r="M967" s="269">
        <v>69300</v>
      </c>
      <c r="N967" s="268">
        <v>0</v>
      </c>
      <c r="O967" s="268">
        <v>0</v>
      </c>
      <c r="P967" s="269">
        <v>0</v>
      </c>
      <c r="Q967" s="270">
        <v>0</v>
      </c>
      <c r="R967" s="270">
        <v>0</v>
      </c>
      <c r="S967" s="270">
        <v>0</v>
      </c>
      <c r="T967" s="268">
        <v>138600</v>
      </c>
      <c r="U967" s="268">
        <v>69300</v>
      </c>
      <c r="V967" s="269">
        <v>69300</v>
      </c>
      <c r="W967" s="269" cm="1">
        <f t="array" ref="W967">IF(Z967=756,V967*INDEX('09.30.22 ERC'!$I$676:$I$679,MATCH($A$1,'09.30.22 ERC'!$D$676:$D$679,0),),V967)</f>
        <v>69300</v>
      </c>
      <c r="X967" s="271">
        <f t="shared" si="31"/>
        <v>181008</v>
      </c>
      <c r="Y967" s="106" t="s">
        <v>653</v>
      </c>
      <c r="Z967" s="106">
        <v>150</v>
      </c>
      <c r="AA967" s="273" t="b">
        <f t="shared" si="32"/>
        <v>1</v>
      </c>
    </row>
    <row r="968" spans="1:27">
      <c r="A968" s="267" t="s">
        <v>3271</v>
      </c>
      <c r="B968" s="267" t="s">
        <v>3300</v>
      </c>
      <c r="C968" s="267" t="s">
        <v>3301</v>
      </c>
      <c r="D968" s="267" t="s">
        <v>5378</v>
      </c>
      <c r="E968" s="267" t="s">
        <v>3275</v>
      </c>
      <c r="F968" s="267" t="s">
        <v>3276</v>
      </c>
      <c r="G968" s="267" t="s">
        <v>3275</v>
      </c>
      <c r="H968" s="267" t="s">
        <v>3277</v>
      </c>
      <c r="I968" s="267" t="s">
        <v>5381</v>
      </c>
      <c r="J968" s="267" t="s">
        <v>5382</v>
      </c>
      <c r="K968" s="268">
        <v>69300</v>
      </c>
      <c r="L968" s="268">
        <v>69300</v>
      </c>
      <c r="M968" s="269">
        <v>0</v>
      </c>
      <c r="N968" s="268">
        <v>0</v>
      </c>
      <c r="O968" s="268">
        <v>0</v>
      </c>
      <c r="P968" s="269">
        <v>0</v>
      </c>
      <c r="Q968" s="270">
        <v>0</v>
      </c>
      <c r="R968" s="270">
        <v>0</v>
      </c>
      <c r="S968" s="270">
        <v>0</v>
      </c>
      <c r="T968" s="268">
        <v>69300</v>
      </c>
      <c r="U968" s="268">
        <v>69300</v>
      </c>
      <c r="V968" s="269">
        <v>0</v>
      </c>
      <c r="W968" s="269" cm="1">
        <f t="array" ref="W968">IF(Z968=756,V968*INDEX('09.30.22 ERC'!$I$676:$I$679,MATCH($A$1,'09.30.22 ERC'!$D$676:$D$679,0),),V968)</f>
        <v>0</v>
      </c>
      <c r="X968" s="271">
        <f t="shared" si="31"/>
        <v>181008</v>
      </c>
      <c r="Y968" s="106" t="s">
        <v>653</v>
      </c>
      <c r="Z968" s="106">
        <v>150</v>
      </c>
      <c r="AA968" s="273" t="b">
        <f t="shared" si="32"/>
        <v>1</v>
      </c>
    </row>
    <row r="969" spans="1:27">
      <c r="A969" s="267" t="s">
        <v>3271</v>
      </c>
      <c r="B969" s="267" t="s">
        <v>3388</v>
      </c>
      <c r="C969" s="267" t="s">
        <v>3389</v>
      </c>
      <c r="D969" s="267" t="s">
        <v>5383</v>
      </c>
      <c r="E969" s="267" t="s">
        <v>3275</v>
      </c>
      <c r="F969" s="267" t="s">
        <v>3276</v>
      </c>
      <c r="G969" s="267" t="s">
        <v>3275</v>
      </c>
      <c r="H969" s="267" t="s">
        <v>3277</v>
      </c>
      <c r="I969" s="267" t="s">
        <v>5384</v>
      </c>
      <c r="J969" s="267" t="s">
        <v>5385</v>
      </c>
      <c r="K969" s="268">
        <v>54060</v>
      </c>
      <c r="L969" s="268">
        <v>57240</v>
      </c>
      <c r="M969" s="269">
        <v>-3180</v>
      </c>
      <c r="N969" s="268">
        <v>9540</v>
      </c>
      <c r="O969" s="268">
        <v>9540</v>
      </c>
      <c r="P969" s="269">
        <v>0</v>
      </c>
      <c r="Q969" s="270">
        <v>47700</v>
      </c>
      <c r="R969" s="270">
        <v>47700</v>
      </c>
      <c r="S969" s="270">
        <v>0</v>
      </c>
      <c r="T969" s="268">
        <v>101760</v>
      </c>
      <c r="U969" s="268">
        <v>104940</v>
      </c>
      <c r="V969" s="269">
        <v>-3180</v>
      </c>
      <c r="W969" s="269" cm="1">
        <f t="array" ref="W969">IF(Z969=756,V969*INDEX('09.30.22 ERC'!$I$676:$I$679,MATCH($A$1,'09.30.22 ERC'!$D$676:$D$679,0),),V969)</f>
        <v>-3180</v>
      </c>
      <c r="X969" s="271">
        <f t="shared" si="31"/>
        <v>181010</v>
      </c>
      <c r="Y969" s="106" t="s">
        <v>653</v>
      </c>
      <c r="Z969" s="106">
        <v>756</v>
      </c>
      <c r="AA969" s="273" t="b">
        <f t="shared" si="32"/>
        <v>1</v>
      </c>
    </row>
    <row r="970" spans="1:27">
      <c r="A970" s="267" t="s">
        <v>3271</v>
      </c>
      <c r="B970" s="267" t="s">
        <v>3388</v>
      </c>
      <c r="C970" s="267" t="s">
        <v>3392</v>
      </c>
      <c r="D970" s="267" t="s">
        <v>5383</v>
      </c>
      <c r="E970" s="267" t="s">
        <v>3275</v>
      </c>
      <c r="F970" s="267" t="s">
        <v>3276</v>
      </c>
      <c r="G970" s="267" t="s">
        <v>3275</v>
      </c>
      <c r="H970" s="267" t="s">
        <v>3277</v>
      </c>
      <c r="I970" s="267" t="s">
        <v>5386</v>
      </c>
      <c r="J970" s="267" t="s">
        <v>5387</v>
      </c>
      <c r="K970" s="268">
        <v>3180</v>
      </c>
      <c r="L970" s="268">
        <v>0</v>
      </c>
      <c r="M970" s="269">
        <v>3180</v>
      </c>
      <c r="N970" s="268">
        <v>0</v>
      </c>
      <c r="O970" s="268">
        <v>0</v>
      </c>
      <c r="P970" s="269">
        <v>0</v>
      </c>
      <c r="Q970" s="270">
        <v>0</v>
      </c>
      <c r="R970" s="270">
        <v>0</v>
      </c>
      <c r="S970" s="270">
        <v>0</v>
      </c>
      <c r="T970" s="268">
        <v>3180</v>
      </c>
      <c r="U970" s="268">
        <v>0</v>
      </c>
      <c r="V970" s="269">
        <v>3180</v>
      </c>
      <c r="W970" s="269" cm="1">
        <f t="array" ref="W970">IF(Z970=756,V970*INDEX('09.30.22 ERC'!$I$676:$I$679,MATCH($A$1,'09.30.22 ERC'!$D$676:$D$679,0),),V970)</f>
        <v>3180</v>
      </c>
      <c r="X970" s="271">
        <f t="shared" si="31"/>
        <v>181010</v>
      </c>
      <c r="Y970" s="106" t="s">
        <v>653</v>
      </c>
      <c r="Z970" s="106">
        <v>756</v>
      </c>
      <c r="AA970" s="273" t="b">
        <f t="shared" si="32"/>
        <v>1</v>
      </c>
    </row>
    <row r="971" spans="1:27">
      <c r="A971" s="267" t="s">
        <v>3271</v>
      </c>
      <c r="B971" s="267" t="s">
        <v>3272</v>
      </c>
      <c r="C971" s="267" t="s">
        <v>3402</v>
      </c>
      <c r="D971" s="267" t="s">
        <v>5383</v>
      </c>
      <c r="E971" s="267" t="s">
        <v>3275</v>
      </c>
      <c r="F971" s="267" t="s">
        <v>3276</v>
      </c>
      <c r="G971" s="267" t="s">
        <v>3275</v>
      </c>
      <c r="H971" s="267" t="s">
        <v>3277</v>
      </c>
      <c r="I971" s="267" t="s">
        <v>5388</v>
      </c>
      <c r="J971" s="267" t="s">
        <v>5389</v>
      </c>
      <c r="K971" s="268">
        <v>21171.27</v>
      </c>
      <c r="L971" s="268">
        <v>20011.189999999999</v>
      </c>
      <c r="M971" s="269">
        <v>1160.0800000000017</v>
      </c>
      <c r="N971" s="268">
        <v>3457.02</v>
      </c>
      <c r="O971" s="268">
        <v>3456.59</v>
      </c>
      <c r="P971" s="269">
        <v>0.42999999999983629</v>
      </c>
      <c r="Q971" s="270">
        <v>17372.399999999998</v>
      </c>
      <c r="R971" s="270">
        <v>17380.140000000003</v>
      </c>
      <c r="S971" s="270">
        <v>-7.7400000000052387</v>
      </c>
      <c r="T971" s="268">
        <v>38543.67</v>
      </c>
      <c r="U971" s="268">
        <v>37391.33</v>
      </c>
      <c r="V971" s="269">
        <v>1152.3399999999965</v>
      </c>
      <c r="W971" s="269" cm="1">
        <f t="array" ref="W971">IF(Z971=756,V971*INDEX('09.30.22 ERC'!$I$676:$I$679,MATCH($A$1,'09.30.22 ERC'!$D$676:$D$679,0),),V971)</f>
        <v>1152.3399999999965</v>
      </c>
      <c r="X971" s="271">
        <f t="shared" si="31"/>
        <v>181010</v>
      </c>
      <c r="Y971" s="106" t="s">
        <v>653</v>
      </c>
      <c r="Z971" s="106">
        <v>150</v>
      </c>
      <c r="AA971" s="273" t="b">
        <f t="shared" si="32"/>
        <v>1</v>
      </c>
    </row>
    <row r="972" spans="1:27">
      <c r="A972" s="267" t="s">
        <v>3271</v>
      </c>
      <c r="B972" s="267" t="s">
        <v>3280</v>
      </c>
      <c r="C972" s="267" t="s">
        <v>3281</v>
      </c>
      <c r="D972" s="267" t="s">
        <v>5383</v>
      </c>
      <c r="E972" s="267" t="s">
        <v>3275</v>
      </c>
      <c r="F972" s="267" t="s">
        <v>3276</v>
      </c>
      <c r="G972" s="267" t="s">
        <v>3275</v>
      </c>
      <c r="H972" s="267" t="s">
        <v>3277</v>
      </c>
      <c r="I972" s="267" t="s">
        <v>5390</v>
      </c>
      <c r="J972" s="267" t="s">
        <v>5391</v>
      </c>
      <c r="K972" s="268">
        <v>555024.57999999996</v>
      </c>
      <c r="L972" s="268">
        <v>277512.28999999998</v>
      </c>
      <c r="M972" s="269">
        <v>277512.28999999998</v>
      </c>
      <c r="N972" s="268">
        <v>64878.96</v>
      </c>
      <c r="O972" s="268">
        <v>32439.48</v>
      </c>
      <c r="P972" s="269">
        <v>32439.48</v>
      </c>
      <c r="Q972" s="270">
        <v>64878.960000000079</v>
      </c>
      <c r="R972" s="270">
        <v>32439.48000000004</v>
      </c>
      <c r="S972" s="270">
        <v>32439.48000000004</v>
      </c>
      <c r="T972" s="268">
        <v>619903.54</v>
      </c>
      <c r="U972" s="268">
        <v>309951.77</v>
      </c>
      <c r="V972" s="269">
        <v>309951.77</v>
      </c>
      <c r="W972" s="269" cm="1">
        <f t="array" ref="W972">IF(Z972=756,V972*INDEX('09.30.22 ERC'!$I$676:$I$679,MATCH($A$1,'09.30.22 ERC'!$D$676:$D$679,0),),V972)</f>
        <v>309951.77</v>
      </c>
      <c r="X972" s="271">
        <f t="shared" si="31"/>
        <v>181010</v>
      </c>
      <c r="Y972" s="106" t="s">
        <v>653</v>
      </c>
      <c r="Z972" s="106">
        <v>150</v>
      </c>
      <c r="AA972" s="273" t="b">
        <f t="shared" si="32"/>
        <v>1</v>
      </c>
    </row>
    <row r="973" spans="1:27">
      <c r="A973" s="267" t="s">
        <v>3271</v>
      </c>
      <c r="B973" s="267" t="s">
        <v>3280</v>
      </c>
      <c r="C973" s="267" t="s">
        <v>3430</v>
      </c>
      <c r="D973" s="267" t="s">
        <v>5383</v>
      </c>
      <c r="E973" s="267" t="s">
        <v>3275</v>
      </c>
      <c r="F973" s="267" t="s">
        <v>3276</v>
      </c>
      <c r="G973" s="267" t="s">
        <v>3275</v>
      </c>
      <c r="H973" s="267" t="s">
        <v>3277</v>
      </c>
      <c r="I973" s="267" t="s">
        <v>5392</v>
      </c>
      <c r="J973" s="267" t="s">
        <v>5393</v>
      </c>
      <c r="K973" s="268">
        <v>20922.099999999999</v>
      </c>
      <c r="L973" s="268">
        <v>19776.830000000002</v>
      </c>
      <c r="M973" s="269">
        <v>1145.2699999999968</v>
      </c>
      <c r="N973" s="268">
        <v>3419.34</v>
      </c>
      <c r="O973" s="268">
        <v>3418.54</v>
      </c>
      <c r="P973" s="269">
        <v>0.8000000000001819</v>
      </c>
      <c r="Q973" s="270">
        <v>17176.54</v>
      </c>
      <c r="R973" s="270">
        <v>17182.03</v>
      </c>
      <c r="S973" s="270">
        <v>-5.4899999999979627</v>
      </c>
      <c r="T973" s="268">
        <v>38098.639999999999</v>
      </c>
      <c r="U973" s="268">
        <v>36958.86</v>
      </c>
      <c r="V973" s="269">
        <v>1139.7799999999988</v>
      </c>
      <c r="W973" s="269" cm="1">
        <f t="array" ref="W973">IF(Z973=756,V973*INDEX('09.30.22 ERC'!$I$676:$I$679,MATCH($A$1,'09.30.22 ERC'!$D$676:$D$679,0),),V973)</f>
        <v>1139.7799999999988</v>
      </c>
      <c r="X973" s="271">
        <f t="shared" si="31"/>
        <v>181010</v>
      </c>
      <c r="Y973" s="106" t="s">
        <v>653</v>
      </c>
      <c r="Z973" s="106">
        <v>150</v>
      </c>
      <c r="AA973" s="273" t="b">
        <f t="shared" si="32"/>
        <v>1</v>
      </c>
    </row>
    <row r="974" spans="1:27">
      <c r="A974" s="267" t="s">
        <v>3271</v>
      </c>
      <c r="B974" s="267" t="s">
        <v>3284</v>
      </c>
      <c r="C974" s="267" t="s">
        <v>3402</v>
      </c>
      <c r="D974" s="267" t="s">
        <v>5383</v>
      </c>
      <c r="E974" s="267" t="s">
        <v>3275</v>
      </c>
      <c r="F974" s="267" t="s">
        <v>3276</v>
      </c>
      <c r="G974" s="267" t="s">
        <v>3275</v>
      </c>
      <c r="H974" s="267" t="s">
        <v>3277</v>
      </c>
      <c r="I974" s="267" t="s">
        <v>5394</v>
      </c>
      <c r="J974" s="267" t="s">
        <v>5395</v>
      </c>
      <c r="K974" s="268">
        <v>1524.15</v>
      </c>
      <c r="L974" s="268">
        <v>1432.79</v>
      </c>
      <c r="M974" s="269">
        <v>91.360000000000127</v>
      </c>
      <c r="N974" s="268">
        <v>293.79000000000002</v>
      </c>
      <c r="O974" s="268">
        <v>294.39</v>
      </c>
      <c r="P974" s="269">
        <v>-0.59999999999996589</v>
      </c>
      <c r="Q974" s="270">
        <v>1433.1599999999999</v>
      </c>
      <c r="R974" s="270">
        <v>1426.5900000000001</v>
      </c>
      <c r="S974" s="270">
        <v>6.569999999999709</v>
      </c>
      <c r="T974" s="268">
        <v>2957.31</v>
      </c>
      <c r="U974" s="268">
        <v>2859.38</v>
      </c>
      <c r="V974" s="269">
        <v>97.929999999999836</v>
      </c>
      <c r="W974" s="269" cm="1">
        <f t="array" ref="W974">IF(Z974=756,V974*INDEX('09.30.22 ERC'!$I$676:$I$679,MATCH($A$1,'09.30.22 ERC'!$D$676:$D$679,0),),V974)</f>
        <v>97.929999999999836</v>
      </c>
      <c r="X974" s="271">
        <f t="shared" si="31"/>
        <v>181010</v>
      </c>
      <c r="Y974" s="106" t="s">
        <v>653</v>
      </c>
      <c r="Z974" s="106">
        <v>151</v>
      </c>
      <c r="AA974" s="273" t="b">
        <f t="shared" si="32"/>
        <v>1</v>
      </c>
    </row>
    <row r="975" spans="1:27">
      <c r="A975" s="267" t="s">
        <v>3271</v>
      </c>
      <c r="B975" s="267" t="s">
        <v>3287</v>
      </c>
      <c r="C975" s="267" t="s">
        <v>3281</v>
      </c>
      <c r="D975" s="267" t="s">
        <v>5383</v>
      </c>
      <c r="E975" s="267" t="s">
        <v>3275</v>
      </c>
      <c r="F975" s="267" t="s">
        <v>3276</v>
      </c>
      <c r="G975" s="267" t="s">
        <v>3275</v>
      </c>
      <c r="H975" s="267" t="s">
        <v>3277</v>
      </c>
      <c r="I975" s="267" t="s">
        <v>5396</v>
      </c>
      <c r="J975" s="267" t="s">
        <v>5397</v>
      </c>
      <c r="K975" s="268">
        <v>237075.46</v>
      </c>
      <c r="L975" s="268">
        <v>118537.73</v>
      </c>
      <c r="M975" s="269">
        <v>118537.73</v>
      </c>
      <c r="N975" s="268">
        <v>12643.2</v>
      </c>
      <c r="O975" s="268">
        <v>6321.6</v>
      </c>
      <c r="P975" s="269">
        <v>6321.6</v>
      </c>
      <c r="Q975" s="270">
        <v>12643.200000000012</v>
      </c>
      <c r="R975" s="270">
        <v>6321.6000000000058</v>
      </c>
      <c r="S975" s="270">
        <v>6321.6000000000058</v>
      </c>
      <c r="T975" s="268">
        <v>249718.66</v>
      </c>
      <c r="U975" s="268">
        <v>124859.33</v>
      </c>
      <c r="V975" s="269">
        <v>124859.33</v>
      </c>
      <c r="W975" s="269" cm="1">
        <f t="array" ref="W975">IF(Z975=756,V975*INDEX('09.30.22 ERC'!$I$676:$I$679,MATCH($A$1,'09.30.22 ERC'!$D$676:$D$679,0),),V975)</f>
        <v>124859.33</v>
      </c>
      <c r="X975" s="271">
        <f t="shared" si="31"/>
        <v>181010</v>
      </c>
      <c r="Y975" s="106" t="s">
        <v>653</v>
      </c>
      <c r="Z975" s="106">
        <v>151</v>
      </c>
      <c r="AA975" s="273" t="b">
        <f t="shared" si="32"/>
        <v>1</v>
      </c>
    </row>
    <row r="976" spans="1:27">
      <c r="A976" s="267" t="s">
        <v>3271</v>
      </c>
      <c r="B976" s="267" t="s">
        <v>3287</v>
      </c>
      <c r="C976" s="267" t="s">
        <v>3430</v>
      </c>
      <c r="D976" s="267" t="s">
        <v>5383</v>
      </c>
      <c r="E976" s="267" t="s">
        <v>3275</v>
      </c>
      <c r="F976" s="267" t="s">
        <v>3276</v>
      </c>
      <c r="G976" s="267" t="s">
        <v>3275</v>
      </c>
      <c r="H976" s="267" t="s">
        <v>3277</v>
      </c>
      <c r="I976" s="267" t="s">
        <v>5398</v>
      </c>
      <c r="J976" s="267" t="s">
        <v>5399</v>
      </c>
      <c r="K976" s="268">
        <v>1787.41</v>
      </c>
      <c r="L976" s="268">
        <v>1669.96</v>
      </c>
      <c r="M976" s="269">
        <v>117.45000000000005</v>
      </c>
      <c r="N976" s="268">
        <v>376.74</v>
      </c>
      <c r="O976" s="268">
        <v>377.05</v>
      </c>
      <c r="P976" s="269">
        <v>-0.31000000000000227</v>
      </c>
      <c r="Q976" s="270">
        <v>1710.89</v>
      </c>
      <c r="R976" s="270">
        <v>1702.7599999999998</v>
      </c>
      <c r="S976" s="270">
        <v>8.1300000000003365</v>
      </c>
      <c r="T976" s="268">
        <v>3498.3</v>
      </c>
      <c r="U976" s="268">
        <v>3372.72</v>
      </c>
      <c r="V976" s="269">
        <v>125.58000000000038</v>
      </c>
      <c r="W976" s="269" cm="1">
        <f t="array" ref="W976">IF(Z976=756,V976*INDEX('09.30.22 ERC'!$I$676:$I$679,MATCH($A$1,'09.30.22 ERC'!$D$676:$D$679,0),),V976)</f>
        <v>125.58000000000038</v>
      </c>
      <c r="X976" s="271">
        <f t="shared" si="31"/>
        <v>181010</v>
      </c>
      <c r="Y976" s="106" t="s">
        <v>653</v>
      </c>
      <c r="Z976" s="106">
        <v>151</v>
      </c>
      <c r="AA976" s="273" t="b">
        <f t="shared" si="32"/>
        <v>1</v>
      </c>
    </row>
    <row r="977" spans="1:27">
      <c r="A977" s="267" t="s">
        <v>3271</v>
      </c>
      <c r="B977" s="267" t="s">
        <v>3294</v>
      </c>
      <c r="C977" s="267" t="s">
        <v>3402</v>
      </c>
      <c r="D977" s="267" t="s">
        <v>5383</v>
      </c>
      <c r="E977" s="267" t="s">
        <v>3275</v>
      </c>
      <c r="F977" s="267" t="s">
        <v>3276</v>
      </c>
      <c r="G977" s="267" t="s">
        <v>3275</v>
      </c>
      <c r="H977" s="267" t="s">
        <v>3277</v>
      </c>
      <c r="I977" s="267" t="s">
        <v>5400</v>
      </c>
      <c r="J977" s="267" t="s">
        <v>5401</v>
      </c>
      <c r="K977" s="268">
        <v>11835.07</v>
      </c>
      <c r="L977" s="268">
        <v>11169.23</v>
      </c>
      <c r="M977" s="269">
        <v>665.84000000000015</v>
      </c>
      <c r="N977" s="268">
        <v>1993.11</v>
      </c>
      <c r="O977" s="268">
        <v>1993.43</v>
      </c>
      <c r="P977" s="269">
        <v>-0.32000000000016371</v>
      </c>
      <c r="Q977" s="270">
        <v>10007.010000000002</v>
      </c>
      <c r="R977" s="270">
        <v>10008.48</v>
      </c>
      <c r="S977" s="270">
        <v>-1.4699999999975262</v>
      </c>
      <c r="T977" s="268">
        <v>21842.080000000002</v>
      </c>
      <c r="U977" s="268">
        <v>21177.71</v>
      </c>
      <c r="V977" s="269">
        <v>664.37000000000262</v>
      </c>
      <c r="W977" s="269" cm="1">
        <f t="array" ref="W977">IF(Z977=756,V977*INDEX('09.30.22 ERC'!$I$676:$I$679,MATCH($A$1,'09.30.22 ERC'!$D$676:$D$679,0),),V977)</f>
        <v>664.37000000000262</v>
      </c>
      <c r="X977" s="271">
        <f t="shared" si="31"/>
        <v>181010</v>
      </c>
      <c r="Y977" s="106" t="s">
        <v>653</v>
      </c>
      <c r="Z977" s="106">
        <v>152</v>
      </c>
      <c r="AA977" s="273" t="b">
        <f t="shared" si="32"/>
        <v>1</v>
      </c>
    </row>
    <row r="978" spans="1:27">
      <c r="A978" s="267" t="s">
        <v>3271</v>
      </c>
      <c r="B978" s="267" t="s">
        <v>3300</v>
      </c>
      <c r="C978" s="267" t="s">
        <v>3301</v>
      </c>
      <c r="D978" s="267" t="s">
        <v>5383</v>
      </c>
      <c r="E978" s="267" t="s">
        <v>3275</v>
      </c>
      <c r="F978" s="267" t="s">
        <v>3276</v>
      </c>
      <c r="G978" s="267" t="s">
        <v>3275</v>
      </c>
      <c r="H978" s="267" t="s">
        <v>3277</v>
      </c>
      <c r="I978" s="267" t="s">
        <v>5402</v>
      </c>
      <c r="J978" s="267" t="s">
        <v>5403</v>
      </c>
      <c r="K978" s="268">
        <v>697160.24</v>
      </c>
      <c r="L978" s="268">
        <v>697160.24</v>
      </c>
      <c r="M978" s="269">
        <v>0</v>
      </c>
      <c r="N978" s="268">
        <v>0</v>
      </c>
      <c r="O978" s="268">
        <v>0</v>
      </c>
      <c r="P978" s="269">
        <v>0</v>
      </c>
      <c r="Q978" s="270">
        <v>0</v>
      </c>
      <c r="R978" s="270">
        <v>0</v>
      </c>
      <c r="S978" s="270">
        <v>0</v>
      </c>
      <c r="T978" s="268">
        <v>697160.24</v>
      </c>
      <c r="U978" s="268">
        <v>697160.24</v>
      </c>
      <c r="V978" s="269">
        <v>0</v>
      </c>
      <c r="W978" s="269" cm="1">
        <f t="array" ref="W978">IF(Z978=756,V978*INDEX('09.30.22 ERC'!$I$676:$I$679,MATCH($A$1,'09.30.22 ERC'!$D$676:$D$679,0),),V978)</f>
        <v>0</v>
      </c>
      <c r="X978" s="271">
        <f t="shared" si="31"/>
        <v>181010</v>
      </c>
      <c r="Y978" s="106" t="s">
        <v>653</v>
      </c>
      <c r="Z978" s="106">
        <v>150</v>
      </c>
      <c r="AA978" s="273" t="b">
        <f t="shared" si="32"/>
        <v>1</v>
      </c>
    </row>
    <row r="979" spans="1:27">
      <c r="A979" s="267" t="s">
        <v>3271</v>
      </c>
      <c r="B979" s="267" t="s">
        <v>3304</v>
      </c>
      <c r="C979" s="267" t="s">
        <v>3301</v>
      </c>
      <c r="D979" s="267" t="s">
        <v>5383</v>
      </c>
      <c r="E979" s="267" t="s">
        <v>3275</v>
      </c>
      <c r="F979" s="267" t="s">
        <v>3276</v>
      </c>
      <c r="G979" s="267" t="s">
        <v>3275</v>
      </c>
      <c r="H979" s="267" t="s">
        <v>3277</v>
      </c>
      <c r="I979" s="267" t="s">
        <v>5404</v>
      </c>
      <c r="J979" s="267" t="s">
        <v>5405</v>
      </c>
      <c r="K979" s="268">
        <v>118537.73</v>
      </c>
      <c r="L979" s="268">
        <v>118537.73</v>
      </c>
      <c r="M979" s="269">
        <v>0</v>
      </c>
      <c r="N979" s="268">
        <v>0</v>
      </c>
      <c r="O979" s="268">
        <v>0</v>
      </c>
      <c r="P979" s="269">
        <v>0</v>
      </c>
      <c r="Q979" s="270">
        <v>0</v>
      </c>
      <c r="R979" s="270">
        <v>0</v>
      </c>
      <c r="S979" s="270">
        <v>0</v>
      </c>
      <c r="T979" s="268">
        <v>118537.73</v>
      </c>
      <c r="U979" s="268">
        <v>118537.73</v>
      </c>
      <c r="V979" s="269">
        <v>0</v>
      </c>
      <c r="W979" s="269" cm="1">
        <f t="array" ref="W979">IF(Z979=756,V979*INDEX('09.30.22 ERC'!$I$676:$I$679,MATCH($A$1,'09.30.22 ERC'!$D$676:$D$679,0),),V979)</f>
        <v>0</v>
      </c>
      <c r="X979" s="271">
        <f t="shared" si="31"/>
        <v>181010</v>
      </c>
      <c r="Y979" s="106" t="s">
        <v>653</v>
      </c>
      <c r="Z979" s="106">
        <v>151</v>
      </c>
      <c r="AA979" s="273" t="b">
        <f t="shared" si="32"/>
        <v>1</v>
      </c>
    </row>
    <row r="980" spans="1:27">
      <c r="A980" s="267" t="s">
        <v>3271</v>
      </c>
      <c r="B980" s="267" t="s">
        <v>3388</v>
      </c>
      <c r="C980" s="267" t="s">
        <v>3392</v>
      </c>
      <c r="D980" s="267" t="s">
        <v>5406</v>
      </c>
      <c r="E980" s="267" t="s">
        <v>3275</v>
      </c>
      <c r="F980" s="267" t="s">
        <v>3276</v>
      </c>
      <c r="G980" s="267" t="s">
        <v>3275</v>
      </c>
      <c r="H980" s="267" t="s">
        <v>3277</v>
      </c>
      <c r="I980" s="267" t="s">
        <v>5407</v>
      </c>
      <c r="J980" s="267" t="s">
        <v>5408</v>
      </c>
      <c r="K980" s="268">
        <v>2737.5</v>
      </c>
      <c r="L980" s="268">
        <v>2737.5</v>
      </c>
      <c r="M980" s="269">
        <v>0</v>
      </c>
      <c r="N980" s="268">
        <v>0</v>
      </c>
      <c r="O980" s="268">
        <v>0</v>
      </c>
      <c r="P980" s="269">
        <v>0</v>
      </c>
      <c r="Q980" s="270">
        <v>0</v>
      </c>
      <c r="R980" s="270">
        <v>0</v>
      </c>
      <c r="S980" s="270">
        <v>0</v>
      </c>
      <c r="T980" s="268">
        <v>2737.5</v>
      </c>
      <c r="U980" s="268">
        <v>2737.5</v>
      </c>
      <c r="V980" s="269">
        <v>0</v>
      </c>
      <c r="W980" s="269" cm="1">
        <f t="array" ref="W980">IF(Z980=756,V980*INDEX('09.30.22 ERC'!$I$676:$I$679,MATCH($A$1,'09.30.22 ERC'!$D$676:$D$679,0),),V980)</f>
        <v>0</v>
      </c>
      <c r="X980" s="271">
        <f t="shared" si="31"/>
        <v>181015</v>
      </c>
      <c r="Y980" s="106" t="s">
        <v>653</v>
      </c>
      <c r="Z980" s="106">
        <v>756</v>
      </c>
      <c r="AA980" s="273" t="b">
        <f t="shared" si="32"/>
        <v>1</v>
      </c>
    </row>
    <row r="981" spans="1:27">
      <c r="A981" s="267" t="s">
        <v>3271</v>
      </c>
      <c r="B981" s="267" t="s">
        <v>3272</v>
      </c>
      <c r="C981" s="267" t="s">
        <v>3273</v>
      </c>
      <c r="D981" s="267" t="s">
        <v>5406</v>
      </c>
      <c r="E981" s="267" t="s">
        <v>3275</v>
      </c>
      <c r="F981" s="267" t="s">
        <v>3276</v>
      </c>
      <c r="G981" s="267" t="s">
        <v>3275</v>
      </c>
      <c r="H981" s="267" t="s">
        <v>3277</v>
      </c>
      <c r="I981" s="267" t="s">
        <v>5409</v>
      </c>
      <c r="J981" s="267" t="s">
        <v>5410</v>
      </c>
      <c r="K981" s="268">
        <v>891790.4</v>
      </c>
      <c r="L981" s="268">
        <v>407102.17</v>
      </c>
      <c r="M981" s="269">
        <v>484688.23000000004</v>
      </c>
      <c r="N981" s="268">
        <v>0</v>
      </c>
      <c r="O981" s="268">
        <v>0</v>
      </c>
      <c r="P981" s="269">
        <v>0</v>
      </c>
      <c r="Q981" s="270">
        <v>0</v>
      </c>
      <c r="R981" s="270">
        <v>0</v>
      </c>
      <c r="S981" s="270">
        <v>0</v>
      </c>
      <c r="T981" s="268">
        <v>891790.4</v>
      </c>
      <c r="U981" s="268">
        <v>407102.17</v>
      </c>
      <c r="V981" s="269">
        <v>484688.23000000004</v>
      </c>
      <c r="W981" s="269" cm="1">
        <f t="array" ref="W981">IF(Z981=756,V981*INDEX('09.30.22 ERC'!$I$676:$I$679,MATCH($A$1,'09.30.22 ERC'!$D$676:$D$679,0),),V981)</f>
        <v>484688.23000000004</v>
      </c>
      <c r="X981" s="271">
        <f t="shared" si="31"/>
        <v>181015</v>
      </c>
      <c r="Y981" s="106" t="s">
        <v>653</v>
      </c>
      <c r="Z981" s="106">
        <v>150</v>
      </c>
      <c r="AA981" s="273" t="b">
        <f t="shared" si="32"/>
        <v>1</v>
      </c>
    </row>
    <row r="982" spans="1:27">
      <c r="A982" s="267" t="s">
        <v>3271</v>
      </c>
      <c r="B982" s="267" t="s">
        <v>3294</v>
      </c>
      <c r="C982" s="267" t="s">
        <v>3273</v>
      </c>
      <c r="D982" s="267" t="s">
        <v>5406</v>
      </c>
      <c r="E982" s="267" t="s">
        <v>3275</v>
      </c>
      <c r="F982" s="267" t="s">
        <v>3276</v>
      </c>
      <c r="G982" s="267" t="s">
        <v>3275</v>
      </c>
      <c r="H982" s="267" t="s">
        <v>3277</v>
      </c>
      <c r="I982" s="267" t="s">
        <v>5411</v>
      </c>
      <c r="J982" s="267" t="s">
        <v>5412</v>
      </c>
      <c r="K982" s="268">
        <v>421155.86</v>
      </c>
      <c r="L982" s="268">
        <v>210577.93</v>
      </c>
      <c r="M982" s="269">
        <v>210577.93</v>
      </c>
      <c r="N982" s="268">
        <v>0</v>
      </c>
      <c r="O982" s="268">
        <v>0</v>
      </c>
      <c r="P982" s="269">
        <v>0</v>
      </c>
      <c r="Q982" s="270">
        <v>0</v>
      </c>
      <c r="R982" s="270">
        <v>0</v>
      </c>
      <c r="S982" s="270">
        <v>0</v>
      </c>
      <c r="T982" s="268">
        <v>421155.86</v>
      </c>
      <c r="U982" s="268">
        <v>210577.93</v>
      </c>
      <c r="V982" s="269">
        <v>210577.93</v>
      </c>
      <c r="W982" s="269" cm="1">
        <f t="array" ref="W982">IF(Z982=756,V982*INDEX('09.30.22 ERC'!$I$676:$I$679,MATCH($A$1,'09.30.22 ERC'!$D$676:$D$679,0),),V982)</f>
        <v>210577.93</v>
      </c>
      <c r="X982" s="271">
        <f t="shared" si="31"/>
        <v>181015</v>
      </c>
      <c r="Y982" s="106" t="s">
        <v>653</v>
      </c>
      <c r="Z982" s="106">
        <v>152</v>
      </c>
      <c r="AA982" s="273" t="b">
        <f t="shared" si="32"/>
        <v>1</v>
      </c>
    </row>
    <row r="983" spans="1:27">
      <c r="A983" s="267" t="s">
        <v>3271</v>
      </c>
      <c r="B983" s="267" t="s">
        <v>3300</v>
      </c>
      <c r="C983" s="267" t="s">
        <v>3301</v>
      </c>
      <c r="D983" s="267" t="s">
        <v>5406</v>
      </c>
      <c r="E983" s="267" t="s">
        <v>3275</v>
      </c>
      <c r="F983" s="267" t="s">
        <v>3276</v>
      </c>
      <c r="G983" s="267" t="s">
        <v>3275</v>
      </c>
      <c r="H983" s="267" t="s">
        <v>3277</v>
      </c>
      <c r="I983" s="267" t="s">
        <v>5413</v>
      </c>
      <c r="J983" s="267" t="s">
        <v>5414</v>
      </c>
      <c r="K983" s="268">
        <v>389879.89</v>
      </c>
      <c r="L983" s="268">
        <v>389879.89</v>
      </c>
      <c r="M983" s="269">
        <v>0</v>
      </c>
      <c r="N983" s="268">
        <v>0</v>
      </c>
      <c r="O983" s="268">
        <v>0</v>
      </c>
      <c r="P983" s="269">
        <v>0</v>
      </c>
      <c r="Q983" s="270">
        <v>0</v>
      </c>
      <c r="R983" s="270">
        <v>0</v>
      </c>
      <c r="S983" s="270">
        <v>0</v>
      </c>
      <c r="T983" s="268">
        <v>389879.89</v>
      </c>
      <c r="U983" s="268">
        <v>389879.89</v>
      </c>
      <c r="V983" s="269">
        <v>0</v>
      </c>
      <c r="W983" s="269" cm="1">
        <f t="array" ref="W983">IF(Z983=756,V983*INDEX('09.30.22 ERC'!$I$676:$I$679,MATCH($A$1,'09.30.22 ERC'!$D$676:$D$679,0),),V983)</f>
        <v>0</v>
      </c>
      <c r="X983" s="271">
        <f t="shared" si="31"/>
        <v>181015</v>
      </c>
      <c r="Y983" s="106" t="s">
        <v>653</v>
      </c>
      <c r="Z983" s="106">
        <v>150</v>
      </c>
      <c r="AA983" s="273" t="b">
        <f t="shared" si="32"/>
        <v>1</v>
      </c>
    </row>
    <row r="984" spans="1:27">
      <c r="A984" s="267" t="s">
        <v>3271</v>
      </c>
      <c r="B984" s="267" t="s">
        <v>3388</v>
      </c>
      <c r="C984" s="267" t="s">
        <v>3392</v>
      </c>
      <c r="D984" s="267" t="s">
        <v>5415</v>
      </c>
      <c r="E984" s="267" t="s">
        <v>3275</v>
      </c>
      <c r="F984" s="267" t="s">
        <v>3276</v>
      </c>
      <c r="G984" s="267" t="s">
        <v>3275</v>
      </c>
      <c r="H984" s="267" t="s">
        <v>3277</v>
      </c>
      <c r="I984" s="267" t="s">
        <v>5416</v>
      </c>
      <c r="J984" s="267" t="s">
        <v>5417</v>
      </c>
      <c r="K984" s="268">
        <v>90698.240000000005</v>
      </c>
      <c r="L984" s="268">
        <v>90698.240000000005</v>
      </c>
      <c r="M984" s="269">
        <v>0</v>
      </c>
      <c r="N984" s="268">
        <v>0</v>
      </c>
      <c r="O984" s="268">
        <v>0</v>
      </c>
      <c r="P984" s="269">
        <v>0</v>
      </c>
      <c r="Q984" s="270">
        <v>0</v>
      </c>
      <c r="R984" s="270">
        <v>0</v>
      </c>
      <c r="S984" s="270">
        <v>0</v>
      </c>
      <c r="T984" s="268">
        <v>90698.240000000005</v>
      </c>
      <c r="U984" s="268">
        <v>90698.240000000005</v>
      </c>
      <c r="V984" s="269">
        <v>0</v>
      </c>
      <c r="W984" s="269" cm="1">
        <f t="array" ref="W984">IF(Z984=756,V984*INDEX('09.30.22 ERC'!$I$676:$I$679,MATCH($A$1,'09.30.22 ERC'!$D$676:$D$679,0),),V984)</f>
        <v>0</v>
      </c>
      <c r="X984" s="271">
        <f t="shared" si="31"/>
        <v>181099</v>
      </c>
      <c r="Y984" s="106" t="s">
        <v>653</v>
      </c>
      <c r="Z984" s="106">
        <v>756</v>
      </c>
      <c r="AA984" s="273" t="b">
        <f t="shared" si="32"/>
        <v>1</v>
      </c>
    </row>
    <row r="985" spans="1:27">
      <c r="A985" s="267" t="s">
        <v>3271</v>
      </c>
      <c r="B985" s="267" t="s">
        <v>3272</v>
      </c>
      <c r="C985" s="267" t="s">
        <v>3273</v>
      </c>
      <c r="D985" s="267" t="s">
        <v>5415</v>
      </c>
      <c r="E985" s="267" t="s">
        <v>3275</v>
      </c>
      <c r="F985" s="267" t="s">
        <v>3276</v>
      </c>
      <c r="G985" s="267" t="s">
        <v>3275</v>
      </c>
      <c r="H985" s="267" t="s">
        <v>3277</v>
      </c>
      <c r="I985" s="267" t="s">
        <v>5418</v>
      </c>
      <c r="J985" s="267" t="s">
        <v>5419</v>
      </c>
      <c r="K985" s="268">
        <v>954431.84</v>
      </c>
      <c r="L985" s="268">
        <v>954431.84</v>
      </c>
      <c r="M985" s="269">
        <v>0</v>
      </c>
      <c r="N985" s="268">
        <v>0</v>
      </c>
      <c r="O985" s="268">
        <v>0</v>
      </c>
      <c r="P985" s="269">
        <v>0</v>
      </c>
      <c r="Q985" s="270">
        <v>0</v>
      </c>
      <c r="R985" s="270">
        <v>0</v>
      </c>
      <c r="S985" s="270">
        <v>0</v>
      </c>
      <c r="T985" s="268">
        <v>954431.84</v>
      </c>
      <c r="U985" s="268">
        <v>954431.84</v>
      </c>
      <c r="V985" s="269">
        <v>0</v>
      </c>
      <c r="W985" s="269" cm="1">
        <f t="array" ref="W985">IF(Z985=756,V985*INDEX('09.30.22 ERC'!$I$676:$I$679,MATCH($A$1,'09.30.22 ERC'!$D$676:$D$679,0),),V985)</f>
        <v>0</v>
      </c>
      <c r="X985" s="271">
        <f t="shared" si="31"/>
        <v>181099</v>
      </c>
      <c r="Y985" s="106" t="s">
        <v>653</v>
      </c>
      <c r="Z985" s="106">
        <v>150</v>
      </c>
      <c r="AA985" s="273" t="b">
        <f t="shared" si="32"/>
        <v>1</v>
      </c>
    </row>
    <row r="986" spans="1:27">
      <c r="A986" s="267" t="s">
        <v>3271</v>
      </c>
      <c r="B986" s="267" t="s">
        <v>3280</v>
      </c>
      <c r="C986" s="267" t="s">
        <v>3281</v>
      </c>
      <c r="D986" s="267" t="s">
        <v>5415</v>
      </c>
      <c r="E986" s="267" t="s">
        <v>3275</v>
      </c>
      <c r="F986" s="267" t="s">
        <v>3276</v>
      </c>
      <c r="G986" s="267" t="s">
        <v>3275</v>
      </c>
      <c r="H986" s="267" t="s">
        <v>3277</v>
      </c>
      <c r="I986" s="267" t="s">
        <v>5420</v>
      </c>
      <c r="J986" s="267" t="s">
        <v>5421</v>
      </c>
      <c r="K986" s="268">
        <v>1030876.74</v>
      </c>
      <c r="L986" s="268">
        <v>1030876.74</v>
      </c>
      <c r="M986" s="269">
        <v>0</v>
      </c>
      <c r="N986" s="268">
        <v>32439.48</v>
      </c>
      <c r="O986" s="268">
        <v>32439.48</v>
      </c>
      <c r="P986" s="269">
        <v>0</v>
      </c>
      <c r="Q986" s="270">
        <v>32439.479999999981</v>
      </c>
      <c r="R986" s="270">
        <v>32439.479999999981</v>
      </c>
      <c r="S986" s="270">
        <v>0</v>
      </c>
      <c r="T986" s="268">
        <v>1063316.22</v>
      </c>
      <c r="U986" s="268">
        <v>1063316.22</v>
      </c>
      <c r="V986" s="269">
        <v>0</v>
      </c>
      <c r="W986" s="269" cm="1">
        <f t="array" ref="W986">IF(Z986=756,V986*INDEX('09.30.22 ERC'!$I$676:$I$679,MATCH($A$1,'09.30.22 ERC'!$D$676:$D$679,0),),V986)</f>
        <v>0</v>
      </c>
      <c r="X986" s="271">
        <f t="shared" si="31"/>
        <v>181099</v>
      </c>
      <c r="Y986" s="106" t="s">
        <v>653</v>
      </c>
      <c r="Z986" s="106">
        <v>150</v>
      </c>
      <c r="AA986" s="273" t="b">
        <f t="shared" si="32"/>
        <v>1</v>
      </c>
    </row>
    <row r="987" spans="1:27">
      <c r="A987" s="267" t="s">
        <v>3271</v>
      </c>
      <c r="B987" s="267" t="s">
        <v>3284</v>
      </c>
      <c r="C987" s="267" t="s">
        <v>3273</v>
      </c>
      <c r="D987" s="267" t="s">
        <v>5415</v>
      </c>
      <c r="E987" s="267" t="s">
        <v>3275</v>
      </c>
      <c r="F987" s="267" t="s">
        <v>3276</v>
      </c>
      <c r="G987" s="267" t="s">
        <v>3275</v>
      </c>
      <c r="H987" s="267" t="s">
        <v>3277</v>
      </c>
      <c r="I987" s="267" t="s">
        <v>5422</v>
      </c>
      <c r="J987" s="267" t="s">
        <v>5423</v>
      </c>
      <c r="K987" s="268">
        <v>12288.3</v>
      </c>
      <c r="L987" s="268">
        <v>12288.3</v>
      </c>
      <c r="M987" s="269">
        <v>0</v>
      </c>
      <c r="N987" s="268">
        <v>0</v>
      </c>
      <c r="O987" s="268">
        <v>0</v>
      </c>
      <c r="P987" s="269">
        <v>0</v>
      </c>
      <c r="Q987" s="270">
        <v>0</v>
      </c>
      <c r="R987" s="270">
        <v>0</v>
      </c>
      <c r="S987" s="270">
        <v>0</v>
      </c>
      <c r="T987" s="268">
        <v>12288.3</v>
      </c>
      <c r="U987" s="268">
        <v>12288.3</v>
      </c>
      <c r="V987" s="269">
        <v>0</v>
      </c>
      <c r="W987" s="269" cm="1">
        <f t="array" ref="W987">IF(Z987=756,V987*INDEX('09.30.22 ERC'!$I$676:$I$679,MATCH($A$1,'09.30.22 ERC'!$D$676:$D$679,0),),V987)</f>
        <v>0</v>
      </c>
      <c r="X987" s="271">
        <f t="shared" si="31"/>
        <v>181099</v>
      </c>
      <c r="Y987" s="106" t="s">
        <v>653</v>
      </c>
      <c r="Z987" s="106">
        <v>151</v>
      </c>
      <c r="AA987" s="273" t="b">
        <f t="shared" si="32"/>
        <v>1</v>
      </c>
    </row>
    <row r="988" spans="1:27">
      <c r="A988" s="267" t="s">
        <v>3271</v>
      </c>
      <c r="B988" s="267" t="s">
        <v>3287</v>
      </c>
      <c r="C988" s="267" t="s">
        <v>3281</v>
      </c>
      <c r="D988" s="267" t="s">
        <v>5415</v>
      </c>
      <c r="E988" s="267" t="s">
        <v>3275</v>
      </c>
      <c r="F988" s="267" t="s">
        <v>3276</v>
      </c>
      <c r="G988" s="267" t="s">
        <v>3275</v>
      </c>
      <c r="H988" s="267" t="s">
        <v>3277</v>
      </c>
      <c r="I988" s="267" t="s">
        <v>5424</v>
      </c>
      <c r="J988" s="267" t="s">
        <v>5425</v>
      </c>
      <c r="K988" s="268">
        <v>499531.08</v>
      </c>
      <c r="L988" s="268">
        <v>499531.08</v>
      </c>
      <c r="M988" s="269">
        <v>0</v>
      </c>
      <c r="N988" s="268">
        <v>6321.6</v>
      </c>
      <c r="O988" s="268">
        <v>6321.6</v>
      </c>
      <c r="P988" s="269">
        <v>0</v>
      </c>
      <c r="Q988" s="270">
        <v>6321.5999999999767</v>
      </c>
      <c r="R988" s="270">
        <v>6321.5999999999767</v>
      </c>
      <c r="S988" s="270">
        <v>0</v>
      </c>
      <c r="T988" s="268">
        <v>505852.68</v>
      </c>
      <c r="U988" s="268">
        <v>505852.68</v>
      </c>
      <c r="V988" s="269">
        <v>0</v>
      </c>
      <c r="W988" s="269" cm="1">
        <f t="array" ref="W988">IF(Z988=756,V988*INDEX('09.30.22 ERC'!$I$676:$I$679,MATCH($A$1,'09.30.22 ERC'!$D$676:$D$679,0),),V988)</f>
        <v>0</v>
      </c>
      <c r="X988" s="271">
        <f t="shared" si="31"/>
        <v>181099</v>
      </c>
      <c r="Y988" s="106" t="s">
        <v>653</v>
      </c>
      <c r="Z988" s="106">
        <v>151</v>
      </c>
      <c r="AA988" s="273" t="b">
        <f t="shared" si="32"/>
        <v>1</v>
      </c>
    </row>
    <row r="989" spans="1:27">
      <c r="A989" s="267" t="s">
        <v>3271</v>
      </c>
      <c r="B989" s="267" t="s">
        <v>3294</v>
      </c>
      <c r="C989" s="267" t="s">
        <v>3273</v>
      </c>
      <c r="D989" s="267" t="s">
        <v>5415</v>
      </c>
      <c r="E989" s="267" t="s">
        <v>3275</v>
      </c>
      <c r="F989" s="267" t="s">
        <v>3276</v>
      </c>
      <c r="G989" s="267" t="s">
        <v>3275</v>
      </c>
      <c r="H989" s="267" t="s">
        <v>3277</v>
      </c>
      <c r="I989" s="267" t="s">
        <v>5426</v>
      </c>
      <c r="J989" s="267" t="s">
        <v>5427</v>
      </c>
      <c r="K989" s="268">
        <v>217177.93</v>
      </c>
      <c r="L989" s="268">
        <v>217177.93</v>
      </c>
      <c r="M989" s="269">
        <v>0</v>
      </c>
      <c r="N989" s="268">
        <v>0</v>
      </c>
      <c r="O989" s="268">
        <v>0</v>
      </c>
      <c r="P989" s="269">
        <v>0</v>
      </c>
      <c r="Q989" s="270">
        <v>0</v>
      </c>
      <c r="R989" s="270">
        <v>0</v>
      </c>
      <c r="S989" s="270">
        <v>0</v>
      </c>
      <c r="T989" s="268">
        <v>217177.93</v>
      </c>
      <c r="U989" s="268">
        <v>217177.93</v>
      </c>
      <c r="V989" s="269">
        <v>0</v>
      </c>
      <c r="W989" s="269" cm="1">
        <f t="array" ref="W989">IF(Z989=756,V989*INDEX('09.30.22 ERC'!$I$676:$I$679,MATCH($A$1,'09.30.22 ERC'!$D$676:$D$679,0),),V989)</f>
        <v>0</v>
      </c>
      <c r="X989" s="271">
        <f t="shared" si="31"/>
        <v>181099</v>
      </c>
      <c r="Y989" s="106" t="s">
        <v>653</v>
      </c>
      <c r="Z989" s="106">
        <v>152</v>
      </c>
      <c r="AA989" s="273" t="b">
        <f t="shared" si="32"/>
        <v>1</v>
      </c>
    </row>
    <row r="990" spans="1:27">
      <c r="A990" s="267" t="s">
        <v>3271</v>
      </c>
      <c r="B990" s="267" t="s">
        <v>3388</v>
      </c>
      <c r="C990" s="267" t="s">
        <v>3389</v>
      </c>
      <c r="D990" s="267" t="s">
        <v>5428</v>
      </c>
      <c r="E990" s="267" t="s">
        <v>3275</v>
      </c>
      <c r="F990" s="267" t="s">
        <v>3276</v>
      </c>
      <c r="G990" s="267" t="s">
        <v>3275</v>
      </c>
      <c r="H990" s="267" t="s">
        <v>3277</v>
      </c>
      <c r="I990" s="267" t="s">
        <v>5429</v>
      </c>
      <c r="J990" s="267" t="s">
        <v>5430</v>
      </c>
      <c r="K990" s="268">
        <v>17515.990000000002</v>
      </c>
      <c r="L990" s="268">
        <v>14612.22</v>
      </c>
      <c r="M990" s="269">
        <v>2903.7700000000023</v>
      </c>
      <c r="N990" s="268">
        <v>17966.060000000001</v>
      </c>
      <c r="O990" s="268">
        <v>17595.87</v>
      </c>
      <c r="P990" s="269">
        <v>370.19000000000233</v>
      </c>
      <c r="Q990" s="270">
        <v>69469.849999999991</v>
      </c>
      <c r="R990" s="270">
        <v>66138.14</v>
      </c>
      <c r="S990" s="270">
        <v>3331.7099999999919</v>
      </c>
      <c r="T990" s="268">
        <v>86985.84</v>
      </c>
      <c r="U990" s="268">
        <v>80750.36</v>
      </c>
      <c r="V990" s="269">
        <v>6235.4799999999959</v>
      </c>
      <c r="W990" s="269" cm="1">
        <f t="array" ref="W990">IF(Z990=756,V990*INDEX('09.30.22 ERC'!$I$676:$I$679,MATCH($A$1,'09.30.22 ERC'!$D$676:$D$679,0),),V990)</f>
        <v>6235.4799999999959</v>
      </c>
      <c r="X990" s="271">
        <f t="shared" si="31"/>
        <v>182002</v>
      </c>
      <c r="Y990" s="106" t="s">
        <v>672</v>
      </c>
      <c r="Z990" s="106">
        <v>756</v>
      </c>
      <c r="AA990" s="273" t="b">
        <f t="shared" si="32"/>
        <v>1</v>
      </c>
    </row>
    <row r="991" spans="1:27">
      <c r="A991" s="267" t="s">
        <v>3271</v>
      </c>
      <c r="B991" s="267" t="s">
        <v>3388</v>
      </c>
      <c r="C991" s="267" t="s">
        <v>3392</v>
      </c>
      <c r="D991" s="267" t="s">
        <v>5428</v>
      </c>
      <c r="E991" s="267" t="s">
        <v>3275</v>
      </c>
      <c r="F991" s="267" t="s">
        <v>3276</v>
      </c>
      <c r="G991" s="267" t="s">
        <v>3275</v>
      </c>
      <c r="H991" s="267" t="s">
        <v>3277</v>
      </c>
      <c r="I991" s="267" t="s">
        <v>5431</v>
      </c>
      <c r="J991" s="267" t="s">
        <v>5432</v>
      </c>
      <c r="K991" s="268">
        <v>0</v>
      </c>
      <c r="L991" s="268">
        <v>2903.77</v>
      </c>
      <c r="M991" s="269">
        <v>-2903.77</v>
      </c>
      <c r="N991" s="268">
        <v>0</v>
      </c>
      <c r="O991" s="268">
        <v>370.19</v>
      </c>
      <c r="P991" s="269">
        <v>-370.19</v>
      </c>
      <c r="Q991" s="270">
        <v>0</v>
      </c>
      <c r="R991" s="270">
        <v>3331.7099999999996</v>
      </c>
      <c r="S991" s="270">
        <v>-3331.7099999999996</v>
      </c>
      <c r="T991" s="268">
        <v>0</v>
      </c>
      <c r="U991" s="268">
        <v>6235.48</v>
      </c>
      <c r="V991" s="269">
        <v>-6235.48</v>
      </c>
      <c r="W991" s="269" cm="1">
        <f t="array" ref="W991">IF(Z991=756,V991*INDEX('09.30.22 ERC'!$I$676:$I$679,MATCH($A$1,'09.30.22 ERC'!$D$676:$D$679,0),),V991)</f>
        <v>-6235.48</v>
      </c>
      <c r="X991" s="271">
        <f t="shared" si="31"/>
        <v>182002</v>
      </c>
      <c r="Y991" s="106" t="s">
        <v>672</v>
      </c>
      <c r="Z991" s="106">
        <v>756</v>
      </c>
      <c r="AA991" s="273" t="b">
        <f t="shared" si="32"/>
        <v>1</v>
      </c>
    </row>
    <row r="992" spans="1:27">
      <c r="A992" s="267" t="s">
        <v>3271</v>
      </c>
      <c r="B992" s="267" t="s">
        <v>3272</v>
      </c>
      <c r="C992" s="267" t="s">
        <v>3273</v>
      </c>
      <c r="D992" s="267" t="s">
        <v>5428</v>
      </c>
      <c r="E992" s="267" t="s">
        <v>3275</v>
      </c>
      <c r="F992" s="267" t="s">
        <v>3276</v>
      </c>
      <c r="G992" s="267" t="s">
        <v>3275</v>
      </c>
      <c r="H992" s="267" t="s">
        <v>3277</v>
      </c>
      <c r="I992" s="267" t="s">
        <v>5433</v>
      </c>
      <c r="J992" s="267" t="s">
        <v>5434</v>
      </c>
      <c r="K992" s="268">
        <v>4778.3100000000004</v>
      </c>
      <c r="L992" s="268">
        <v>204515.61</v>
      </c>
      <c r="M992" s="269">
        <v>-199737.3</v>
      </c>
      <c r="N992" s="268">
        <v>0</v>
      </c>
      <c r="O992" s="268">
        <v>1171.51</v>
      </c>
      <c r="P992" s="269">
        <v>-1171.51</v>
      </c>
      <c r="Q992" s="270">
        <v>0</v>
      </c>
      <c r="R992" s="270">
        <v>10543.590000000026</v>
      </c>
      <c r="S992" s="270">
        <v>-10543.590000000026</v>
      </c>
      <c r="T992" s="268">
        <v>4778.3100000000004</v>
      </c>
      <c r="U992" s="268">
        <v>215059.20000000001</v>
      </c>
      <c r="V992" s="269">
        <v>-210280.89</v>
      </c>
      <c r="W992" s="269" cm="1">
        <f t="array" ref="W992">IF(Z992=756,V992*INDEX('09.30.22 ERC'!$I$676:$I$679,MATCH($A$1,'09.30.22 ERC'!$D$676:$D$679,0),),V992)</f>
        <v>-210280.89</v>
      </c>
      <c r="X992" s="271">
        <f t="shared" si="31"/>
        <v>182002</v>
      </c>
      <c r="Y992" s="106" t="s">
        <v>672</v>
      </c>
      <c r="Z992" s="106">
        <v>150</v>
      </c>
      <c r="AA992" s="273" t="b">
        <f t="shared" si="32"/>
        <v>1</v>
      </c>
    </row>
    <row r="993" spans="1:27">
      <c r="A993" s="267" t="s">
        <v>3271</v>
      </c>
      <c r="B993" s="267" t="s">
        <v>3272</v>
      </c>
      <c r="C993" s="267" t="s">
        <v>3402</v>
      </c>
      <c r="D993" s="267" t="s">
        <v>5428</v>
      </c>
      <c r="E993" s="267" t="s">
        <v>3275</v>
      </c>
      <c r="F993" s="267" t="s">
        <v>3276</v>
      </c>
      <c r="G993" s="267" t="s">
        <v>3275</v>
      </c>
      <c r="H993" s="267" t="s">
        <v>3277</v>
      </c>
      <c r="I993" s="267" t="s">
        <v>5435</v>
      </c>
      <c r="J993" s="267" t="s">
        <v>5436</v>
      </c>
      <c r="K993" s="268">
        <v>5337.67</v>
      </c>
      <c r="L993" s="268">
        <v>6396.98</v>
      </c>
      <c r="M993" s="269">
        <v>-1059.3099999999995</v>
      </c>
      <c r="N993" s="268">
        <v>6375.47</v>
      </c>
      <c r="O993" s="268">
        <v>6510.43</v>
      </c>
      <c r="P993" s="269">
        <v>-134.96000000000004</v>
      </c>
      <c r="Q993" s="270">
        <v>24080.61</v>
      </c>
      <c r="R993" s="270">
        <v>25280.87</v>
      </c>
      <c r="S993" s="270">
        <v>-1200.2599999999984</v>
      </c>
      <c r="T993" s="268">
        <v>29418.28</v>
      </c>
      <c r="U993" s="268">
        <v>31677.85</v>
      </c>
      <c r="V993" s="269">
        <v>-2259.5699999999997</v>
      </c>
      <c r="W993" s="269" cm="1">
        <f t="array" ref="W993">IF(Z993=756,V993*INDEX('09.30.22 ERC'!$I$676:$I$679,MATCH($A$1,'09.30.22 ERC'!$D$676:$D$679,0),),V993)</f>
        <v>-2259.5699999999997</v>
      </c>
      <c r="X993" s="271">
        <f t="shared" si="31"/>
        <v>182002</v>
      </c>
      <c r="Y993" s="106" t="s">
        <v>672</v>
      </c>
      <c r="Z993" s="106">
        <v>150</v>
      </c>
      <c r="AA993" s="273" t="b">
        <f t="shared" si="32"/>
        <v>1</v>
      </c>
    </row>
    <row r="994" spans="1:27">
      <c r="A994" s="267" t="s">
        <v>3271</v>
      </c>
      <c r="B994" s="267" t="s">
        <v>3280</v>
      </c>
      <c r="C994" s="267" t="s">
        <v>3281</v>
      </c>
      <c r="D994" s="267" t="s">
        <v>5428</v>
      </c>
      <c r="E994" s="267" t="s">
        <v>3275</v>
      </c>
      <c r="F994" s="267" t="s">
        <v>3276</v>
      </c>
      <c r="G994" s="267" t="s">
        <v>3275</v>
      </c>
      <c r="H994" s="267" t="s">
        <v>3277</v>
      </c>
      <c r="I994" s="267" t="s">
        <v>5437</v>
      </c>
      <c r="J994" s="267" t="s">
        <v>5438</v>
      </c>
      <c r="K994" s="268">
        <v>0</v>
      </c>
      <c r="L994" s="268">
        <v>118872.37</v>
      </c>
      <c r="M994" s="269">
        <v>-118872.37</v>
      </c>
      <c r="N994" s="268">
        <v>0</v>
      </c>
      <c r="O994" s="268">
        <v>0</v>
      </c>
      <c r="P994" s="269">
        <v>0</v>
      </c>
      <c r="Q994" s="270">
        <v>0</v>
      </c>
      <c r="R994" s="270">
        <v>0</v>
      </c>
      <c r="S994" s="270">
        <v>0</v>
      </c>
      <c r="T994" s="268">
        <v>0</v>
      </c>
      <c r="U994" s="268">
        <v>118872.37</v>
      </c>
      <c r="V994" s="269">
        <v>-118872.37</v>
      </c>
      <c r="W994" s="269" cm="1">
        <f t="array" ref="W994">IF(Z994=756,V994*INDEX('09.30.22 ERC'!$I$676:$I$679,MATCH($A$1,'09.30.22 ERC'!$D$676:$D$679,0),),V994)</f>
        <v>-118872.37</v>
      </c>
      <c r="X994" s="271">
        <f t="shared" si="31"/>
        <v>182002</v>
      </c>
      <c r="Y994" s="106" t="s">
        <v>672</v>
      </c>
      <c r="Z994" s="106">
        <v>150</v>
      </c>
      <c r="AA994" s="273" t="b">
        <f t="shared" si="32"/>
        <v>1</v>
      </c>
    </row>
    <row r="995" spans="1:27">
      <c r="A995" s="267" t="s">
        <v>3271</v>
      </c>
      <c r="B995" s="267" t="s">
        <v>3280</v>
      </c>
      <c r="C995" s="267" t="s">
        <v>3430</v>
      </c>
      <c r="D995" s="267" t="s">
        <v>5428</v>
      </c>
      <c r="E995" s="267" t="s">
        <v>3275</v>
      </c>
      <c r="F995" s="267" t="s">
        <v>3276</v>
      </c>
      <c r="G995" s="267" t="s">
        <v>3275</v>
      </c>
      <c r="H995" s="267" t="s">
        <v>3277</v>
      </c>
      <c r="I995" s="267" t="s">
        <v>5439</v>
      </c>
      <c r="J995" s="267" t="s">
        <v>5440</v>
      </c>
      <c r="K995" s="268">
        <v>5272.47</v>
      </c>
      <c r="L995" s="268">
        <v>6318.26</v>
      </c>
      <c r="M995" s="269">
        <v>-1045.79</v>
      </c>
      <c r="N995" s="268">
        <v>6305.26</v>
      </c>
      <c r="O995" s="268">
        <v>6439.41</v>
      </c>
      <c r="P995" s="269">
        <v>-134.14999999999964</v>
      </c>
      <c r="Q995" s="270">
        <v>23808.11</v>
      </c>
      <c r="R995" s="270">
        <v>24997.25</v>
      </c>
      <c r="S995" s="270">
        <v>-1189.1399999999994</v>
      </c>
      <c r="T995" s="268">
        <v>29080.58</v>
      </c>
      <c r="U995" s="268">
        <v>31315.51</v>
      </c>
      <c r="V995" s="269">
        <v>-2234.9299999999967</v>
      </c>
      <c r="W995" s="269" cm="1">
        <f t="array" ref="W995">IF(Z995=756,V995*INDEX('09.30.22 ERC'!$I$676:$I$679,MATCH($A$1,'09.30.22 ERC'!$D$676:$D$679,0),),V995)</f>
        <v>-2234.9299999999967</v>
      </c>
      <c r="X995" s="271">
        <f t="shared" si="31"/>
        <v>182002</v>
      </c>
      <c r="Y995" s="106" t="s">
        <v>672</v>
      </c>
      <c r="Z995" s="106">
        <v>150</v>
      </c>
      <c r="AA995" s="273" t="b">
        <f t="shared" si="32"/>
        <v>1</v>
      </c>
    </row>
    <row r="996" spans="1:27">
      <c r="A996" s="267" t="s">
        <v>3271</v>
      </c>
      <c r="B996" s="267" t="s">
        <v>3284</v>
      </c>
      <c r="C996" s="267" t="s">
        <v>3273</v>
      </c>
      <c r="D996" s="267" t="s">
        <v>5428</v>
      </c>
      <c r="E996" s="267" t="s">
        <v>3275</v>
      </c>
      <c r="F996" s="267" t="s">
        <v>3276</v>
      </c>
      <c r="G996" s="267" t="s">
        <v>3275</v>
      </c>
      <c r="H996" s="267" t="s">
        <v>3277</v>
      </c>
      <c r="I996" s="267" t="s">
        <v>5441</v>
      </c>
      <c r="J996" s="267" t="s">
        <v>5442</v>
      </c>
      <c r="K996" s="268">
        <v>11.66</v>
      </c>
      <c r="L996" s="268">
        <v>2665.82</v>
      </c>
      <c r="M996" s="269">
        <v>-2654.1600000000003</v>
      </c>
      <c r="N996" s="268">
        <v>0</v>
      </c>
      <c r="O996" s="268">
        <v>45.83</v>
      </c>
      <c r="P996" s="269">
        <v>-45.83</v>
      </c>
      <c r="Q996" s="270">
        <v>0</v>
      </c>
      <c r="R996" s="270">
        <v>412.4699999999998</v>
      </c>
      <c r="S996" s="270">
        <v>-412.4699999999998</v>
      </c>
      <c r="T996" s="268">
        <v>11.66</v>
      </c>
      <c r="U996" s="268">
        <v>3078.29</v>
      </c>
      <c r="V996" s="269">
        <v>-3066.63</v>
      </c>
      <c r="W996" s="269" cm="1">
        <f t="array" ref="W996">IF(Z996=756,V996*INDEX('09.30.22 ERC'!$I$676:$I$679,MATCH($A$1,'09.30.22 ERC'!$D$676:$D$679,0),),V996)</f>
        <v>-3066.63</v>
      </c>
      <c r="X996" s="271">
        <f t="shared" si="31"/>
        <v>182002</v>
      </c>
      <c r="Y996" s="106" t="s">
        <v>672</v>
      </c>
      <c r="Z996" s="106">
        <v>151</v>
      </c>
      <c r="AA996" s="273" t="b">
        <f t="shared" si="32"/>
        <v>1</v>
      </c>
    </row>
    <row r="997" spans="1:27">
      <c r="A997" s="267" t="s">
        <v>3271</v>
      </c>
      <c r="B997" s="267" t="s">
        <v>3284</v>
      </c>
      <c r="C997" s="267" t="s">
        <v>3402</v>
      </c>
      <c r="D997" s="267" t="s">
        <v>5428</v>
      </c>
      <c r="E997" s="267" t="s">
        <v>3275</v>
      </c>
      <c r="F997" s="267" t="s">
        <v>3276</v>
      </c>
      <c r="G997" s="267" t="s">
        <v>3275</v>
      </c>
      <c r="H997" s="267" t="s">
        <v>3277</v>
      </c>
      <c r="I997" s="267" t="s">
        <v>5443</v>
      </c>
      <c r="J997" s="267" t="s">
        <v>5444</v>
      </c>
      <c r="K997" s="268">
        <v>406.34</v>
      </c>
      <c r="L997" s="268">
        <v>489.77</v>
      </c>
      <c r="M997" s="269">
        <v>-83.43</v>
      </c>
      <c r="N997" s="268">
        <v>542.98</v>
      </c>
      <c r="O997" s="268">
        <v>553.26</v>
      </c>
      <c r="P997" s="269">
        <v>-10.279999999999973</v>
      </c>
      <c r="Q997" s="270">
        <v>1988.7500000000002</v>
      </c>
      <c r="R997" s="270">
        <v>2097.34</v>
      </c>
      <c r="S997" s="270">
        <v>-108.58999999999992</v>
      </c>
      <c r="T997" s="268">
        <v>2395.09</v>
      </c>
      <c r="U997" s="268">
        <v>2587.11</v>
      </c>
      <c r="V997" s="269">
        <v>-192.01999999999998</v>
      </c>
      <c r="W997" s="269" cm="1">
        <f t="array" ref="W997">IF(Z997=756,V997*INDEX('09.30.22 ERC'!$I$676:$I$679,MATCH($A$1,'09.30.22 ERC'!$D$676:$D$679,0),),V997)</f>
        <v>-192.01999999999998</v>
      </c>
      <c r="X997" s="271">
        <f t="shared" si="31"/>
        <v>182002</v>
      </c>
      <c r="Y997" s="106" t="s">
        <v>672</v>
      </c>
      <c r="Z997" s="106">
        <v>151</v>
      </c>
      <c r="AA997" s="273" t="b">
        <f t="shared" si="32"/>
        <v>1</v>
      </c>
    </row>
    <row r="998" spans="1:27">
      <c r="A998" s="267" t="s">
        <v>3271</v>
      </c>
      <c r="B998" s="267" t="s">
        <v>3287</v>
      </c>
      <c r="C998" s="267" t="s">
        <v>3281</v>
      </c>
      <c r="D998" s="267" t="s">
        <v>5428</v>
      </c>
      <c r="E998" s="267" t="s">
        <v>3275</v>
      </c>
      <c r="F998" s="267" t="s">
        <v>3276</v>
      </c>
      <c r="G998" s="267" t="s">
        <v>3275</v>
      </c>
      <c r="H998" s="267" t="s">
        <v>3277</v>
      </c>
      <c r="I998" s="267" t="s">
        <v>5445</v>
      </c>
      <c r="J998" s="267" t="s">
        <v>5446</v>
      </c>
      <c r="K998" s="268">
        <v>0</v>
      </c>
      <c r="L998" s="268">
        <v>4810.71</v>
      </c>
      <c r="M998" s="269">
        <v>-4810.71</v>
      </c>
      <c r="N998" s="268">
        <v>0</v>
      </c>
      <c r="O998" s="268">
        <v>610.91</v>
      </c>
      <c r="P998" s="269">
        <v>-610.91</v>
      </c>
      <c r="Q998" s="270">
        <v>0</v>
      </c>
      <c r="R998" s="270">
        <v>5498.19</v>
      </c>
      <c r="S998" s="270">
        <v>-5498.19</v>
      </c>
      <c r="T998" s="268">
        <v>0</v>
      </c>
      <c r="U998" s="268">
        <v>10308.9</v>
      </c>
      <c r="V998" s="269">
        <v>-10308.9</v>
      </c>
      <c r="W998" s="269" cm="1">
        <f t="array" ref="W998">IF(Z998=756,V998*INDEX('09.30.22 ERC'!$I$676:$I$679,MATCH($A$1,'09.30.22 ERC'!$D$676:$D$679,0),),V998)</f>
        <v>-10308.9</v>
      </c>
      <c r="X998" s="271">
        <f t="shared" si="31"/>
        <v>182002</v>
      </c>
      <c r="Y998" s="106" t="s">
        <v>672</v>
      </c>
      <c r="Z998" s="106">
        <v>151</v>
      </c>
      <c r="AA998" s="273" t="b">
        <f t="shared" si="32"/>
        <v>1</v>
      </c>
    </row>
    <row r="999" spans="1:27">
      <c r="A999" s="267" t="s">
        <v>3271</v>
      </c>
      <c r="B999" s="267" t="s">
        <v>3287</v>
      </c>
      <c r="C999" s="267" t="s">
        <v>3430</v>
      </c>
      <c r="D999" s="267" t="s">
        <v>5428</v>
      </c>
      <c r="E999" s="267" t="s">
        <v>3275</v>
      </c>
      <c r="F999" s="267" t="s">
        <v>3276</v>
      </c>
      <c r="G999" s="267" t="s">
        <v>3275</v>
      </c>
      <c r="H999" s="267" t="s">
        <v>3277</v>
      </c>
      <c r="I999" s="267" t="s">
        <v>5447</v>
      </c>
      <c r="J999" s="267" t="s">
        <v>5448</v>
      </c>
      <c r="K999" s="268">
        <v>526.67999999999995</v>
      </c>
      <c r="L999" s="268">
        <v>633.91999999999996</v>
      </c>
      <c r="M999" s="269">
        <v>-107.24000000000001</v>
      </c>
      <c r="N999" s="268">
        <v>695.43</v>
      </c>
      <c r="O999" s="268">
        <v>709.48</v>
      </c>
      <c r="P999" s="269">
        <v>-14.050000000000068</v>
      </c>
      <c r="Q999" s="270">
        <v>2389.13</v>
      </c>
      <c r="R999" s="270">
        <v>2528.13</v>
      </c>
      <c r="S999" s="270">
        <v>-139</v>
      </c>
      <c r="T999" s="268">
        <v>2915.81</v>
      </c>
      <c r="U999" s="268">
        <v>3162.05</v>
      </c>
      <c r="V999" s="269">
        <v>-246.24000000000024</v>
      </c>
      <c r="W999" s="269" cm="1">
        <f t="array" ref="W999">IF(Z999=756,V999*INDEX('09.30.22 ERC'!$I$676:$I$679,MATCH($A$1,'09.30.22 ERC'!$D$676:$D$679,0),),V999)</f>
        <v>-246.24000000000024</v>
      </c>
      <c r="X999" s="271">
        <f t="shared" si="31"/>
        <v>182002</v>
      </c>
      <c r="Y999" s="106" t="s">
        <v>672</v>
      </c>
      <c r="Z999" s="106">
        <v>151</v>
      </c>
      <c r="AA999" s="273" t="b">
        <f t="shared" si="32"/>
        <v>1</v>
      </c>
    </row>
    <row r="1000" spans="1:27">
      <c r="A1000" s="267" t="s">
        <v>3271</v>
      </c>
      <c r="B1000" s="267" t="s">
        <v>3294</v>
      </c>
      <c r="C1000" s="267" t="s">
        <v>3273</v>
      </c>
      <c r="D1000" s="267" t="s">
        <v>5428</v>
      </c>
      <c r="E1000" s="267" t="s">
        <v>3275</v>
      </c>
      <c r="F1000" s="267" t="s">
        <v>3276</v>
      </c>
      <c r="G1000" s="267" t="s">
        <v>3275</v>
      </c>
      <c r="H1000" s="267" t="s">
        <v>3277</v>
      </c>
      <c r="I1000" s="267" t="s">
        <v>5449</v>
      </c>
      <c r="J1000" s="267" t="s">
        <v>5450</v>
      </c>
      <c r="K1000" s="268">
        <v>0</v>
      </c>
      <c r="L1000" s="268">
        <v>6600</v>
      </c>
      <c r="M1000" s="269">
        <v>-6600</v>
      </c>
      <c r="N1000" s="268">
        <v>0</v>
      </c>
      <c r="O1000" s="268">
        <v>0</v>
      </c>
      <c r="P1000" s="269">
        <v>0</v>
      </c>
      <c r="Q1000" s="270">
        <v>0</v>
      </c>
      <c r="R1000" s="270">
        <v>0</v>
      </c>
      <c r="S1000" s="270">
        <v>0</v>
      </c>
      <c r="T1000" s="268">
        <v>0</v>
      </c>
      <c r="U1000" s="268">
        <v>6600</v>
      </c>
      <c r="V1000" s="269">
        <v>-6600</v>
      </c>
      <c r="W1000" s="269" cm="1">
        <f t="array" ref="W1000">IF(Z1000=756,V1000*INDEX('09.30.22 ERC'!$I$676:$I$679,MATCH($A$1,'09.30.22 ERC'!$D$676:$D$679,0),),V1000)</f>
        <v>-6600</v>
      </c>
      <c r="X1000" s="271">
        <f t="shared" si="31"/>
        <v>182002</v>
      </c>
      <c r="Y1000" s="106" t="s">
        <v>672</v>
      </c>
      <c r="Z1000" s="106">
        <v>152</v>
      </c>
      <c r="AA1000" s="273" t="b">
        <f t="shared" si="32"/>
        <v>1</v>
      </c>
    </row>
    <row r="1001" spans="1:27">
      <c r="A1001" s="267" t="s">
        <v>3271</v>
      </c>
      <c r="B1001" s="267" t="s">
        <v>3294</v>
      </c>
      <c r="C1001" s="267" t="s">
        <v>3402</v>
      </c>
      <c r="D1001" s="267" t="s">
        <v>5428</v>
      </c>
      <c r="E1001" s="267" t="s">
        <v>3275</v>
      </c>
      <c r="F1001" s="267" t="s">
        <v>3276</v>
      </c>
      <c r="G1001" s="267" t="s">
        <v>3275</v>
      </c>
      <c r="H1001" s="267" t="s">
        <v>3277</v>
      </c>
      <c r="I1001" s="267" t="s">
        <v>5451</v>
      </c>
      <c r="J1001" s="267" t="s">
        <v>5452</v>
      </c>
      <c r="K1001" s="268">
        <v>3069.06</v>
      </c>
      <c r="L1001" s="268">
        <v>3677.06</v>
      </c>
      <c r="M1001" s="269">
        <v>-608</v>
      </c>
      <c r="N1001" s="268">
        <v>3676.73</v>
      </c>
      <c r="O1001" s="268">
        <v>3753.48</v>
      </c>
      <c r="P1001" s="269">
        <v>-76.75</v>
      </c>
      <c r="Q1001" s="270">
        <v>13871.539999999999</v>
      </c>
      <c r="R1001" s="270">
        <v>14566.26</v>
      </c>
      <c r="S1001" s="270">
        <v>-694.72000000000116</v>
      </c>
      <c r="T1001" s="268">
        <v>16940.599999999999</v>
      </c>
      <c r="U1001" s="268">
        <v>18243.32</v>
      </c>
      <c r="V1001" s="269">
        <v>-1302.7200000000012</v>
      </c>
      <c r="W1001" s="269" cm="1">
        <f t="array" ref="W1001">IF(Z1001=756,V1001*INDEX('09.30.22 ERC'!$I$676:$I$679,MATCH($A$1,'09.30.22 ERC'!$D$676:$D$679,0),),V1001)</f>
        <v>-1302.7200000000012</v>
      </c>
      <c r="X1001" s="271">
        <f t="shared" si="31"/>
        <v>182002</v>
      </c>
      <c r="Y1001" s="106" t="s">
        <v>672</v>
      </c>
      <c r="Z1001" s="106">
        <v>152</v>
      </c>
      <c r="AA1001" s="273" t="b">
        <f t="shared" si="32"/>
        <v>1</v>
      </c>
    </row>
    <row r="1002" spans="1:27">
      <c r="A1002" s="267" t="s">
        <v>3271</v>
      </c>
      <c r="B1002" s="267" t="s">
        <v>3300</v>
      </c>
      <c r="C1002" s="267" t="s">
        <v>3301</v>
      </c>
      <c r="D1002" s="267" t="s">
        <v>5428</v>
      </c>
      <c r="E1002" s="267" t="s">
        <v>3275</v>
      </c>
      <c r="F1002" s="267" t="s">
        <v>3276</v>
      </c>
      <c r="G1002" s="267" t="s">
        <v>3275</v>
      </c>
      <c r="H1002" s="267" t="s">
        <v>3277</v>
      </c>
      <c r="I1002" s="267" t="s">
        <v>5453</v>
      </c>
      <c r="J1002" s="267" t="s">
        <v>5454</v>
      </c>
      <c r="K1002" s="268">
        <v>306743.09999999998</v>
      </c>
      <c r="L1002" s="268">
        <v>306743.09999999998</v>
      </c>
      <c r="M1002" s="269">
        <v>0</v>
      </c>
      <c r="N1002" s="268">
        <v>0</v>
      </c>
      <c r="O1002" s="268">
        <v>0</v>
      </c>
      <c r="P1002" s="269">
        <v>0</v>
      </c>
      <c r="Q1002" s="270">
        <v>0</v>
      </c>
      <c r="R1002" s="270">
        <v>0</v>
      </c>
      <c r="S1002" s="270">
        <v>0</v>
      </c>
      <c r="T1002" s="268">
        <v>306743.09999999998</v>
      </c>
      <c r="U1002" s="268">
        <v>306743.09999999998</v>
      </c>
      <c r="V1002" s="269">
        <v>0</v>
      </c>
      <c r="W1002" s="269" cm="1">
        <f t="array" ref="W1002">IF(Z1002=756,V1002*INDEX('09.30.22 ERC'!$I$676:$I$679,MATCH($A$1,'09.30.22 ERC'!$D$676:$D$679,0),),V1002)</f>
        <v>0</v>
      </c>
      <c r="X1002" s="271">
        <f t="shared" si="31"/>
        <v>182002</v>
      </c>
      <c r="Y1002" s="106" t="s">
        <v>672</v>
      </c>
      <c r="Z1002" s="106">
        <v>150</v>
      </c>
      <c r="AA1002" s="273" t="b">
        <f t="shared" si="32"/>
        <v>1</v>
      </c>
    </row>
    <row r="1003" spans="1:27">
      <c r="A1003" s="267" t="s">
        <v>3271</v>
      </c>
      <c r="B1003" s="267" t="s">
        <v>3304</v>
      </c>
      <c r="C1003" s="267" t="s">
        <v>3301</v>
      </c>
      <c r="D1003" s="267" t="s">
        <v>5428</v>
      </c>
      <c r="E1003" s="267" t="s">
        <v>3275</v>
      </c>
      <c r="F1003" s="267" t="s">
        <v>3276</v>
      </c>
      <c r="G1003" s="267" t="s">
        <v>3275</v>
      </c>
      <c r="H1003" s="267" t="s">
        <v>3277</v>
      </c>
      <c r="I1003" s="267" t="s">
        <v>5455</v>
      </c>
      <c r="J1003" s="267" t="s">
        <v>5456</v>
      </c>
      <c r="K1003" s="268">
        <v>2144.21</v>
      </c>
      <c r="L1003" s="268">
        <v>2144.21</v>
      </c>
      <c r="M1003" s="269">
        <v>0</v>
      </c>
      <c r="N1003" s="268">
        <v>0</v>
      </c>
      <c r="O1003" s="268">
        <v>0</v>
      </c>
      <c r="P1003" s="269">
        <v>0</v>
      </c>
      <c r="Q1003" s="270">
        <v>0</v>
      </c>
      <c r="R1003" s="270">
        <v>0</v>
      </c>
      <c r="S1003" s="270">
        <v>0</v>
      </c>
      <c r="T1003" s="268">
        <v>2144.21</v>
      </c>
      <c r="U1003" s="268">
        <v>2144.21</v>
      </c>
      <c r="V1003" s="269">
        <v>0</v>
      </c>
      <c r="W1003" s="269" cm="1">
        <f t="array" ref="W1003">IF(Z1003=756,V1003*INDEX('09.30.22 ERC'!$I$676:$I$679,MATCH($A$1,'09.30.22 ERC'!$D$676:$D$679,0),),V1003)</f>
        <v>0</v>
      </c>
      <c r="X1003" s="271">
        <f t="shared" si="31"/>
        <v>182002</v>
      </c>
      <c r="Y1003" s="106" t="s">
        <v>672</v>
      </c>
      <c r="Z1003" s="106">
        <v>151</v>
      </c>
      <c r="AA1003" s="273" t="b">
        <f t="shared" si="32"/>
        <v>1</v>
      </c>
    </row>
    <row r="1004" spans="1:27">
      <c r="A1004" s="267" t="s">
        <v>3271</v>
      </c>
      <c r="B1004" s="267" t="s">
        <v>3272</v>
      </c>
      <c r="C1004" s="267" t="s">
        <v>3402</v>
      </c>
      <c r="D1004" s="267" t="s">
        <v>5457</v>
      </c>
      <c r="E1004" s="267" t="s">
        <v>3275</v>
      </c>
      <c r="F1004" s="267" t="s">
        <v>3276</v>
      </c>
      <c r="G1004" s="267" t="s">
        <v>3275</v>
      </c>
      <c r="H1004" s="267" t="s">
        <v>3277</v>
      </c>
      <c r="I1004" s="267" t="s">
        <v>5458</v>
      </c>
      <c r="J1004" s="267" t="s">
        <v>5459</v>
      </c>
      <c r="K1004" s="268">
        <v>569.04999999999995</v>
      </c>
      <c r="L1004" s="268">
        <v>628.1</v>
      </c>
      <c r="M1004" s="269">
        <v>-59.050000000000068</v>
      </c>
      <c r="N1004" s="268">
        <v>248.01</v>
      </c>
      <c r="O1004" s="268">
        <v>247.95</v>
      </c>
      <c r="P1004" s="269">
        <v>6.0000000000002274E-2</v>
      </c>
      <c r="Q1004" s="270">
        <v>1079.21</v>
      </c>
      <c r="R1004" s="270">
        <v>1101.9899999999998</v>
      </c>
      <c r="S1004" s="270">
        <v>-22.779999999999745</v>
      </c>
      <c r="T1004" s="268">
        <v>1648.26</v>
      </c>
      <c r="U1004" s="268">
        <v>1730.09</v>
      </c>
      <c r="V1004" s="269">
        <v>-81.829999999999927</v>
      </c>
      <c r="W1004" s="269" cm="1">
        <f t="array" ref="W1004">IF(Z1004=756,V1004*INDEX('09.30.22 ERC'!$I$676:$I$679,MATCH($A$1,'09.30.22 ERC'!$D$676:$D$679,0),),V1004)</f>
        <v>-81.829999999999927</v>
      </c>
      <c r="X1004" s="271">
        <f t="shared" si="31"/>
        <v>182003</v>
      </c>
      <c r="Y1004" s="106" t="s">
        <v>672</v>
      </c>
      <c r="Z1004" s="106">
        <v>150</v>
      </c>
      <c r="AA1004" s="273" t="b">
        <f t="shared" si="32"/>
        <v>1</v>
      </c>
    </row>
    <row r="1005" spans="1:27">
      <c r="A1005" s="267" t="s">
        <v>3271</v>
      </c>
      <c r="B1005" s="267" t="s">
        <v>3280</v>
      </c>
      <c r="C1005" s="267" t="s">
        <v>3430</v>
      </c>
      <c r="D1005" s="267" t="s">
        <v>5457</v>
      </c>
      <c r="E1005" s="267" t="s">
        <v>3275</v>
      </c>
      <c r="F1005" s="267" t="s">
        <v>3276</v>
      </c>
      <c r="G1005" s="267" t="s">
        <v>3275</v>
      </c>
      <c r="H1005" s="267" t="s">
        <v>3277</v>
      </c>
      <c r="I1005" s="267" t="s">
        <v>5460</v>
      </c>
      <c r="J1005" s="267" t="s">
        <v>5461</v>
      </c>
      <c r="K1005" s="268">
        <v>562.30999999999995</v>
      </c>
      <c r="L1005" s="268">
        <v>620.6</v>
      </c>
      <c r="M1005" s="269">
        <v>-58.290000000000077</v>
      </c>
      <c r="N1005" s="268">
        <v>245.29</v>
      </c>
      <c r="O1005" s="268">
        <v>245.26</v>
      </c>
      <c r="P1005" s="269">
        <v>3.0000000000001137E-2</v>
      </c>
      <c r="Q1005" s="270">
        <v>1066.96</v>
      </c>
      <c r="R1005" s="270">
        <v>1089.6100000000001</v>
      </c>
      <c r="S1005" s="270">
        <v>-22.650000000000091</v>
      </c>
      <c r="T1005" s="268">
        <v>1629.27</v>
      </c>
      <c r="U1005" s="268">
        <v>1710.21</v>
      </c>
      <c r="V1005" s="269">
        <v>-80.940000000000055</v>
      </c>
      <c r="W1005" s="269" cm="1">
        <f t="array" ref="W1005">IF(Z1005=756,V1005*INDEX('09.30.22 ERC'!$I$676:$I$679,MATCH($A$1,'09.30.22 ERC'!$D$676:$D$679,0),),V1005)</f>
        <v>-80.940000000000055</v>
      </c>
      <c r="X1005" s="271">
        <f t="shared" si="31"/>
        <v>182003</v>
      </c>
      <c r="Y1005" s="106" t="s">
        <v>672</v>
      </c>
      <c r="Z1005" s="106">
        <v>150</v>
      </c>
      <c r="AA1005" s="273" t="b">
        <f t="shared" si="32"/>
        <v>1</v>
      </c>
    </row>
    <row r="1006" spans="1:27">
      <c r="A1006" s="267" t="s">
        <v>3271</v>
      </c>
      <c r="B1006" s="267" t="s">
        <v>3284</v>
      </c>
      <c r="C1006" s="267" t="s">
        <v>3402</v>
      </c>
      <c r="D1006" s="267" t="s">
        <v>5457</v>
      </c>
      <c r="E1006" s="267" t="s">
        <v>3275</v>
      </c>
      <c r="F1006" s="267" t="s">
        <v>3276</v>
      </c>
      <c r="G1006" s="267" t="s">
        <v>3275</v>
      </c>
      <c r="H1006" s="267" t="s">
        <v>3277</v>
      </c>
      <c r="I1006" s="267" t="s">
        <v>5462</v>
      </c>
      <c r="J1006" s="267" t="s">
        <v>5463</v>
      </c>
      <c r="K1006" s="268">
        <v>41.75</v>
      </c>
      <c r="L1006" s="268">
        <v>46.4</v>
      </c>
      <c r="M1006" s="269">
        <v>-4.6499999999999986</v>
      </c>
      <c r="N1006" s="268">
        <v>21.12</v>
      </c>
      <c r="O1006" s="268">
        <v>21.07</v>
      </c>
      <c r="P1006" s="269">
        <v>5.0000000000000711E-2</v>
      </c>
      <c r="Q1006" s="270">
        <v>88.85</v>
      </c>
      <c r="R1006" s="270">
        <v>91.15</v>
      </c>
      <c r="S1006" s="270">
        <v>-2.3000000000000114</v>
      </c>
      <c r="T1006" s="268">
        <v>130.6</v>
      </c>
      <c r="U1006" s="268">
        <v>137.55000000000001</v>
      </c>
      <c r="V1006" s="269">
        <v>-6.9500000000000171</v>
      </c>
      <c r="W1006" s="269" cm="1">
        <f t="array" ref="W1006">IF(Z1006=756,V1006*INDEX('09.30.22 ERC'!$I$676:$I$679,MATCH($A$1,'09.30.22 ERC'!$D$676:$D$679,0),),V1006)</f>
        <v>-6.9500000000000171</v>
      </c>
      <c r="X1006" s="271">
        <f t="shared" si="31"/>
        <v>182003</v>
      </c>
      <c r="Y1006" s="106" t="s">
        <v>672</v>
      </c>
      <c r="Z1006" s="106">
        <v>151</v>
      </c>
      <c r="AA1006" s="273" t="b">
        <f t="shared" si="32"/>
        <v>1</v>
      </c>
    </row>
    <row r="1007" spans="1:27">
      <c r="A1007" s="267" t="s">
        <v>3271</v>
      </c>
      <c r="B1007" s="267" t="s">
        <v>3287</v>
      </c>
      <c r="C1007" s="267" t="s">
        <v>3430</v>
      </c>
      <c r="D1007" s="267" t="s">
        <v>5457</v>
      </c>
      <c r="E1007" s="267" t="s">
        <v>3275</v>
      </c>
      <c r="F1007" s="267" t="s">
        <v>3276</v>
      </c>
      <c r="G1007" s="267" t="s">
        <v>3275</v>
      </c>
      <c r="H1007" s="267" t="s">
        <v>3277</v>
      </c>
      <c r="I1007" s="267" t="s">
        <v>5464</v>
      </c>
      <c r="J1007" s="267" t="s">
        <v>5465</v>
      </c>
      <c r="K1007" s="268">
        <v>51.16</v>
      </c>
      <c r="L1007" s="268">
        <v>57.14</v>
      </c>
      <c r="M1007" s="269">
        <v>-5.980000000000004</v>
      </c>
      <c r="N1007" s="268">
        <v>27.05</v>
      </c>
      <c r="O1007" s="268">
        <v>27.02</v>
      </c>
      <c r="P1007" s="269">
        <v>3.0000000000001137E-2</v>
      </c>
      <c r="Q1007" s="270">
        <v>106.42000000000002</v>
      </c>
      <c r="R1007" s="270">
        <v>109.36</v>
      </c>
      <c r="S1007" s="270">
        <v>-2.9399999999999835</v>
      </c>
      <c r="T1007" s="268">
        <v>157.58000000000001</v>
      </c>
      <c r="U1007" s="268">
        <v>166.5</v>
      </c>
      <c r="V1007" s="269">
        <v>-8.9199999999999875</v>
      </c>
      <c r="W1007" s="269" cm="1">
        <f t="array" ref="W1007">IF(Z1007=756,V1007*INDEX('09.30.22 ERC'!$I$676:$I$679,MATCH($A$1,'09.30.22 ERC'!$D$676:$D$679,0),),V1007)</f>
        <v>-8.9199999999999875</v>
      </c>
      <c r="X1007" s="271">
        <f t="shared" si="31"/>
        <v>182003</v>
      </c>
      <c r="Y1007" s="106" t="s">
        <v>672</v>
      </c>
      <c r="Z1007" s="106">
        <v>151</v>
      </c>
      <c r="AA1007" s="273" t="b">
        <f t="shared" si="32"/>
        <v>1</v>
      </c>
    </row>
    <row r="1008" spans="1:27">
      <c r="A1008" s="267" t="s">
        <v>3271</v>
      </c>
      <c r="B1008" s="267" t="s">
        <v>3294</v>
      </c>
      <c r="C1008" s="267" t="s">
        <v>3402</v>
      </c>
      <c r="D1008" s="267" t="s">
        <v>5457</v>
      </c>
      <c r="E1008" s="267" t="s">
        <v>3275</v>
      </c>
      <c r="F1008" s="267" t="s">
        <v>3276</v>
      </c>
      <c r="G1008" s="267" t="s">
        <v>3275</v>
      </c>
      <c r="H1008" s="267" t="s">
        <v>3277</v>
      </c>
      <c r="I1008" s="267" t="s">
        <v>5466</v>
      </c>
      <c r="J1008" s="267" t="s">
        <v>5467</v>
      </c>
      <c r="K1008" s="268">
        <v>322.33999999999997</v>
      </c>
      <c r="L1008" s="268">
        <v>356.23</v>
      </c>
      <c r="M1008" s="269">
        <v>-33.890000000000043</v>
      </c>
      <c r="N1008" s="268">
        <v>143.03</v>
      </c>
      <c r="O1008" s="268">
        <v>142.96</v>
      </c>
      <c r="P1008" s="269">
        <v>6.9999999999993179E-2</v>
      </c>
      <c r="Q1008" s="270">
        <v>621.60000000000014</v>
      </c>
      <c r="R1008" s="270">
        <v>634.89</v>
      </c>
      <c r="S1008" s="270">
        <v>-13.28999999999985</v>
      </c>
      <c r="T1008" s="268">
        <v>943.94</v>
      </c>
      <c r="U1008" s="268">
        <v>991.12</v>
      </c>
      <c r="V1008" s="269">
        <v>-47.17999999999995</v>
      </c>
      <c r="W1008" s="269" cm="1">
        <f t="array" ref="W1008">IF(Z1008=756,V1008*INDEX('09.30.22 ERC'!$I$676:$I$679,MATCH($A$1,'09.30.22 ERC'!$D$676:$D$679,0),),V1008)</f>
        <v>-47.17999999999995</v>
      </c>
      <c r="X1008" s="271">
        <f t="shared" si="31"/>
        <v>182003</v>
      </c>
      <c r="Y1008" s="106" t="s">
        <v>672</v>
      </c>
      <c r="Z1008" s="106">
        <v>152</v>
      </c>
      <c r="AA1008" s="273" t="b">
        <f t="shared" si="32"/>
        <v>1</v>
      </c>
    </row>
    <row r="1009" spans="1:27">
      <c r="A1009" s="267" t="s">
        <v>3271</v>
      </c>
      <c r="B1009" s="267" t="s">
        <v>3388</v>
      </c>
      <c r="C1009" s="267" t="s">
        <v>3389</v>
      </c>
      <c r="D1009" s="267" t="s">
        <v>5468</v>
      </c>
      <c r="E1009" s="267" t="s">
        <v>3275</v>
      </c>
      <c r="F1009" s="267" t="s">
        <v>3276</v>
      </c>
      <c r="G1009" s="267" t="s">
        <v>3275</v>
      </c>
      <c r="H1009" s="267" t="s">
        <v>3277</v>
      </c>
      <c r="I1009" s="267" t="s">
        <v>5469</v>
      </c>
      <c r="J1009" s="267" t="s">
        <v>5470</v>
      </c>
      <c r="K1009" s="268">
        <v>312805.14</v>
      </c>
      <c r="L1009" s="268">
        <v>298318.53000000003</v>
      </c>
      <c r="M1009" s="269">
        <v>14486.609999999986</v>
      </c>
      <c r="N1009" s="268">
        <v>53813.08</v>
      </c>
      <c r="O1009" s="268">
        <v>53398.95</v>
      </c>
      <c r="P1009" s="269">
        <v>414.13000000000466</v>
      </c>
      <c r="Q1009" s="270">
        <v>246288.25</v>
      </c>
      <c r="R1009" s="270">
        <v>242561.07999999996</v>
      </c>
      <c r="S1009" s="270">
        <v>3727.1700000000419</v>
      </c>
      <c r="T1009" s="268">
        <v>559093.39</v>
      </c>
      <c r="U1009" s="268">
        <v>540879.61</v>
      </c>
      <c r="V1009" s="269">
        <v>18213.780000000028</v>
      </c>
      <c r="W1009" s="269" cm="1">
        <f t="array" ref="W1009">IF(Z1009=756,V1009*INDEX('09.30.22 ERC'!$I$676:$I$679,MATCH($A$1,'09.30.22 ERC'!$D$676:$D$679,0),),V1009)</f>
        <v>18213.780000000028</v>
      </c>
      <c r="X1009" s="271">
        <f t="shared" si="31"/>
        <v>182006</v>
      </c>
      <c r="Y1009" s="106" t="s">
        <v>672</v>
      </c>
      <c r="Z1009" s="106">
        <v>756</v>
      </c>
      <c r="AA1009" s="273" t="b">
        <f t="shared" si="32"/>
        <v>1</v>
      </c>
    </row>
    <row r="1010" spans="1:27">
      <c r="A1010" s="267" t="s">
        <v>3271</v>
      </c>
      <c r="B1010" s="267" t="s">
        <v>3388</v>
      </c>
      <c r="C1010" s="267" t="s">
        <v>3392</v>
      </c>
      <c r="D1010" s="267" t="s">
        <v>5468</v>
      </c>
      <c r="E1010" s="267" t="s">
        <v>3275</v>
      </c>
      <c r="F1010" s="267" t="s">
        <v>3276</v>
      </c>
      <c r="G1010" s="267" t="s">
        <v>3275</v>
      </c>
      <c r="H1010" s="267" t="s">
        <v>3277</v>
      </c>
      <c r="I1010" s="267" t="s">
        <v>5471</v>
      </c>
      <c r="J1010" s="267" t="s">
        <v>5472</v>
      </c>
      <c r="K1010" s="268">
        <v>828.26</v>
      </c>
      <c r="L1010" s="268">
        <v>15314.87</v>
      </c>
      <c r="M1010" s="269">
        <v>-14486.61</v>
      </c>
      <c r="N1010" s="268">
        <v>0</v>
      </c>
      <c r="O1010" s="268">
        <v>414.13</v>
      </c>
      <c r="P1010" s="269">
        <v>-414.13</v>
      </c>
      <c r="Q1010" s="270">
        <v>0</v>
      </c>
      <c r="R1010" s="270">
        <v>3727.17</v>
      </c>
      <c r="S1010" s="270">
        <v>-3727.17</v>
      </c>
      <c r="T1010" s="268">
        <v>828.26</v>
      </c>
      <c r="U1010" s="268">
        <v>19042.04</v>
      </c>
      <c r="V1010" s="269">
        <v>-18213.780000000002</v>
      </c>
      <c r="W1010" s="269" cm="1">
        <f t="array" ref="W1010">IF(Z1010=756,V1010*INDEX('09.30.22 ERC'!$I$676:$I$679,MATCH($A$1,'09.30.22 ERC'!$D$676:$D$679,0),),V1010)</f>
        <v>-18213.780000000002</v>
      </c>
      <c r="X1010" s="271">
        <f t="shared" si="31"/>
        <v>182006</v>
      </c>
      <c r="Y1010" s="106" t="s">
        <v>672</v>
      </c>
      <c r="Z1010" s="106">
        <v>756</v>
      </c>
      <c r="AA1010" s="273" t="b">
        <f t="shared" si="32"/>
        <v>1</v>
      </c>
    </row>
    <row r="1011" spans="1:27">
      <c r="A1011" s="267" t="s">
        <v>3271</v>
      </c>
      <c r="B1011" s="267" t="s">
        <v>3272</v>
      </c>
      <c r="C1011" s="267" t="s">
        <v>3273</v>
      </c>
      <c r="D1011" s="267" t="s">
        <v>5468</v>
      </c>
      <c r="E1011" s="267" t="s">
        <v>3275</v>
      </c>
      <c r="F1011" s="267" t="s">
        <v>3276</v>
      </c>
      <c r="G1011" s="267" t="s">
        <v>3275</v>
      </c>
      <c r="H1011" s="267" t="s">
        <v>3277</v>
      </c>
      <c r="I1011" s="267" t="s">
        <v>5473</v>
      </c>
      <c r="J1011" s="267" t="s">
        <v>5474</v>
      </c>
      <c r="K1011" s="268">
        <v>2835.28</v>
      </c>
      <c r="L1011" s="268">
        <v>51109.01</v>
      </c>
      <c r="M1011" s="269">
        <v>-48273.73</v>
      </c>
      <c r="N1011" s="268">
        <v>0</v>
      </c>
      <c r="O1011" s="268">
        <v>1346.97</v>
      </c>
      <c r="P1011" s="269">
        <v>-1346.97</v>
      </c>
      <c r="Q1011" s="270">
        <v>0</v>
      </c>
      <c r="R1011" s="270">
        <v>12401.5</v>
      </c>
      <c r="S1011" s="270">
        <v>-12401.5</v>
      </c>
      <c r="T1011" s="268">
        <v>2835.28</v>
      </c>
      <c r="U1011" s="268">
        <v>63510.51</v>
      </c>
      <c r="V1011" s="269">
        <v>-60675.23</v>
      </c>
      <c r="W1011" s="269" cm="1">
        <f t="array" ref="W1011">IF(Z1011=756,V1011*INDEX('09.30.22 ERC'!$I$676:$I$679,MATCH($A$1,'09.30.22 ERC'!$D$676:$D$679,0),),V1011)</f>
        <v>-60675.23</v>
      </c>
      <c r="X1011" s="271">
        <f t="shared" si="31"/>
        <v>182006</v>
      </c>
      <c r="Y1011" s="106" t="s">
        <v>672</v>
      </c>
      <c r="Z1011" s="106">
        <v>150</v>
      </c>
      <c r="AA1011" s="273" t="b">
        <f t="shared" si="32"/>
        <v>1</v>
      </c>
    </row>
    <row r="1012" spans="1:27">
      <c r="A1012" s="267" t="s">
        <v>3271</v>
      </c>
      <c r="B1012" s="267" t="s">
        <v>3272</v>
      </c>
      <c r="C1012" s="267" t="s">
        <v>3402</v>
      </c>
      <c r="D1012" s="267" t="s">
        <v>5468</v>
      </c>
      <c r="E1012" s="267" t="s">
        <v>3275</v>
      </c>
      <c r="F1012" s="267" t="s">
        <v>3276</v>
      </c>
      <c r="G1012" s="267" t="s">
        <v>3275</v>
      </c>
      <c r="H1012" s="267" t="s">
        <v>3277</v>
      </c>
      <c r="I1012" s="267" t="s">
        <v>5475</v>
      </c>
      <c r="J1012" s="267" t="s">
        <v>5476</v>
      </c>
      <c r="K1012" s="268">
        <v>91693.09</v>
      </c>
      <c r="L1012" s="268">
        <v>97134.18</v>
      </c>
      <c r="M1012" s="269">
        <v>-5441.0899999999965</v>
      </c>
      <c r="N1012" s="268">
        <v>19812.919999999998</v>
      </c>
      <c r="O1012" s="268">
        <v>19965.37</v>
      </c>
      <c r="P1012" s="269">
        <v>-152.45000000000073</v>
      </c>
      <c r="Q1012" s="270">
        <v>90689.18</v>
      </c>
      <c r="R1012" s="270">
        <v>92001.72</v>
      </c>
      <c r="S1012" s="270">
        <v>-1312.5400000000081</v>
      </c>
      <c r="T1012" s="268">
        <v>182382.27</v>
      </c>
      <c r="U1012" s="268">
        <v>189135.9</v>
      </c>
      <c r="V1012" s="269">
        <v>-6753.6300000000047</v>
      </c>
      <c r="W1012" s="269" cm="1">
        <f t="array" ref="W1012">IF(Z1012=756,V1012*INDEX('09.30.22 ERC'!$I$676:$I$679,MATCH($A$1,'09.30.22 ERC'!$D$676:$D$679,0),),V1012)</f>
        <v>-6753.6300000000047</v>
      </c>
      <c r="X1012" s="271">
        <f t="shared" si="31"/>
        <v>182006</v>
      </c>
      <c r="Y1012" s="106" t="s">
        <v>672</v>
      </c>
      <c r="Z1012" s="106">
        <v>150</v>
      </c>
      <c r="AA1012" s="273" t="b">
        <f t="shared" si="32"/>
        <v>1</v>
      </c>
    </row>
    <row r="1013" spans="1:27">
      <c r="A1013" s="267" t="s">
        <v>3271</v>
      </c>
      <c r="B1013" s="267" t="s">
        <v>3280</v>
      </c>
      <c r="C1013" s="267" t="s">
        <v>3281</v>
      </c>
      <c r="D1013" s="267" t="s">
        <v>5468</v>
      </c>
      <c r="E1013" s="267" t="s">
        <v>3275</v>
      </c>
      <c r="F1013" s="267" t="s">
        <v>3276</v>
      </c>
      <c r="G1013" s="267" t="s">
        <v>3275</v>
      </c>
      <c r="H1013" s="267" t="s">
        <v>3277</v>
      </c>
      <c r="I1013" s="267" t="s">
        <v>5477</v>
      </c>
      <c r="J1013" s="267" t="s">
        <v>5478</v>
      </c>
      <c r="K1013" s="268">
        <v>9625.7000000000007</v>
      </c>
      <c r="L1013" s="268">
        <v>196582.28</v>
      </c>
      <c r="M1013" s="269">
        <v>-186956.58</v>
      </c>
      <c r="N1013" s="268">
        <v>0</v>
      </c>
      <c r="O1013" s="268">
        <v>4607.04</v>
      </c>
      <c r="P1013" s="269">
        <v>-4607.04</v>
      </c>
      <c r="Q1013" s="270">
        <v>0</v>
      </c>
      <c r="R1013" s="270">
        <v>42898.19</v>
      </c>
      <c r="S1013" s="270">
        <v>-42898.19</v>
      </c>
      <c r="T1013" s="268">
        <v>9625.7000000000007</v>
      </c>
      <c r="U1013" s="268">
        <v>239480.47</v>
      </c>
      <c r="V1013" s="269">
        <v>-229854.77</v>
      </c>
      <c r="W1013" s="269" cm="1">
        <f t="array" ref="W1013">IF(Z1013=756,V1013*INDEX('09.30.22 ERC'!$I$676:$I$679,MATCH($A$1,'09.30.22 ERC'!$D$676:$D$679,0),),V1013)</f>
        <v>-229854.77</v>
      </c>
      <c r="X1013" s="271">
        <f t="shared" si="31"/>
        <v>182006</v>
      </c>
      <c r="Y1013" s="106" t="s">
        <v>672</v>
      </c>
      <c r="Z1013" s="106">
        <v>150</v>
      </c>
      <c r="AA1013" s="273" t="b">
        <f t="shared" si="32"/>
        <v>1</v>
      </c>
    </row>
    <row r="1014" spans="1:27">
      <c r="A1014" s="267" t="s">
        <v>3271</v>
      </c>
      <c r="B1014" s="267" t="s">
        <v>3280</v>
      </c>
      <c r="C1014" s="267" t="s">
        <v>3430</v>
      </c>
      <c r="D1014" s="267" t="s">
        <v>5468</v>
      </c>
      <c r="E1014" s="267" t="s">
        <v>3275</v>
      </c>
      <c r="F1014" s="267" t="s">
        <v>3276</v>
      </c>
      <c r="G1014" s="267" t="s">
        <v>3275</v>
      </c>
      <c r="H1014" s="267" t="s">
        <v>3277</v>
      </c>
      <c r="I1014" s="267" t="s">
        <v>5479</v>
      </c>
      <c r="J1014" s="267" t="s">
        <v>5480</v>
      </c>
      <c r="K1014" s="268">
        <v>90533.1</v>
      </c>
      <c r="L1014" s="268">
        <v>95904.72</v>
      </c>
      <c r="M1014" s="269">
        <v>-5371.6199999999953</v>
      </c>
      <c r="N1014" s="268">
        <v>19594.75</v>
      </c>
      <c r="O1014" s="268">
        <v>19747.59</v>
      </c>
      <c r="P1014" s="269">
        <v>-152.84000000000015</v>
      </c>
      <c r="Q1014" s="270">
        <v>89657.600000000006</v>
      </c>
      <c r="R1014" s="270">
        <v>90965.950000000012</v>
      </c>
      <c r="S1014" s="270">
        <v>-1308.3500000000058</v>
      </c>
      <c r="T1014" s="268">
        <v>180190.7</v>
      </c>
      <c r="U1014" s="268">
        <v>186870.67</v>
      </c>
      <c r="V1014" s="269">
        <v>-6679.9700000000012</v>
      </c>
      <c r="W1014" s="269" cm="1">
        <f t="array" ref="W1014">IF(Z1014=756,V1014*INDEX('09.30.22 ERC'!$I$676:$I$679,MATCH($A$1,'09.30.22 ERC'!$D$676:$D$679,0),),V1014)</f>
        <v>-6679.9700000000012</v>
      </c>
      <c r="X1014" s="271">
        <f t="shared" si="31"/>
        <v>182006</v>
      </c>
      <c r="Y1014" s="106" t="s">
        <v>672</v>
      </c>
      <c r="Z1014" s="106">
        <v>150</v>
      </c>
      <c r="AA1014" s="273" t="b">
        <f t="shared" si="32"/>
        <v>1</v>
      </c>
    </row>
    <row r="1015" spans="1:27">
      <c r="A1015" s="267" t="s">
        <v>3271</v>
      </c>
      <c r="B1015" s="267" t="s">
        <v>3284</v>
      </c>
      <c r="C1015" s="267" t="s">
        <v>3273</v>
      </c>
      <c r="D1015" s="267" t="s">
        <v>5468</v>
      </c>
      <c r="E1015" s="267" t="s">
        <v>3275</v>
      </c>
      <c r="F1015" s="267" t="s">
        <v>3276</v>
      </c>
      <c r="G1015" s="267" t="s">
        <v>3275</v>
      </c>
      <c r="H1015" s="267" t="s">
        <v>3277</v>
      </c>
      <c r="I1015" s="267" t="s">
        <v>5481</v>
      </c>
      <c r="J1015" s="267" t="s">
        <v>5482</v>
      </c>
      <c r="K1015" s="268">
        <v>31.26</v>
      </c>
      <c r="L1015" s="268">
        <v>516.42999999999995</v>
      </c>
      <c r="M1015" s="269">
        <v>-485.16999999999996</v>
      </c>
      <c r="N1015" s="268">
        <v>0</v>
      </c>
      <c r="O1015" s="268">
        <v>15.63</v>
      </c>
      <c r="P1015" s="269">
        <v>-15.63</v>
      </c>
      <c r="Q1015" s="270">
        <v>0</v>
      </c>
      <c r="R1015" s="270">
        <v>140.67000000000007</v>
      </c>
      <c r="S1015" s="270">
        <v>-140.67000000000007</v>
      </c>
      <c r="T1015" s="268">
        <v>31.26</v>
      </c>
      <c r="U1015" s="268">
        <v>657.1</v>
      </c>
      <c r="V1015" s="269">
        <v>-625.84</v>
      </c>
      <c r="W1015" s="269" cm="1">
        <f t="array" ref="W1015">IF(Z1015=756,V1015*INDEX('09.30.22 ERC'!$I$676:$I$679,MATCH($A$1,'09.30.22 ERC'!$D$676:$D$679,0),),V1015)</f>
        <v>-625.84</v>
      </c>
      <c r="X1015" s="271">
        <f t="shared" si="31"/>
        <v>182006</v>
      </c>
      <c r="Y1015" s="106" t="s">
        <v>672</v>
      </c>
      <c r="Z1015" s="106">
        <v>151</v>
      </c>
      <c r="AA1015" s="273" t="b">
        <f t="shared" si="32"/>
        <v>1</v>
      </c>
    </row>
    <row r="1016" spans="1:27">
      <c r="A1016" s="267" t="s">
        <v>3271</v>
      </c>
      <c r="B1016" s="267" t="s">
        <v>3284</v>
      </c>
      <c r="C1016" s="267" t="s">
        <v>3402</v>
      </c>
      <c r="D1016" s="267" t="s">
        <v>5468</v>
      </c>
      <c r="E1016" s="267" t="s">
        <v>3275</v>
      </c>
      <c r="F1016" s="267" t="s">
        <v>3276</v>
      </c>
      <c r="G1016" s="267" t="s">
        <v>3275</v>
      </c>
      <c r="H1016" s="267" t="s">
        <v>3277</v>
      </c>
      <c r="I1016" s="267" t="s">
        <v>5483</v>
      </c>
      <c r="J1016" s="267" t="s">
        <v>5484</v>
      </c>
      <c r="K1016" s="268">
        <v>6547.27</v>
      </c>
      <c r="L1016" s="268">
        <v>6975.79</v>
      </c>
      <c r="M1016" s="269">
        <v>-428.51999999999953</v>
      </c>
      <c r="N1016" s="268">
        <v>1687.41</v>
      </c>
      <c r="O1016" s="268">
        <v>1696.66</v>
      </c>
      <c r="P1016" s="269">
        <v>-9.25</v>
      </c>
      <c r="Q1016" s="270">
        <v>7457.5299999999988</v>
      </c>
      <c r="R1016" s="270">
        <v>7602.9299999999994</v>
      </c>
      <c r="S1016" s="270">
        <v>-145.40000000000055</v>
      </c>
      <c r="T1016" s="268">
        <v>14004.8</v>
      </c>
      <c r="U1016" s="268">
        <v>14578.72</v>
      </c>
      <c r="V1016" s="269">
        <v>-573.92000000000007</v>
      </c>
      <c r="W1016" s="269" cm="1">
        <f t="array" ref="W1016">IF(Z1016=756,V1016*INDEX('09.30.22 ERC'!$I$676:$I$679,MATCH($A$1,'09.30.22 ERC'!$D$676:$D$679,0),),V1016)</f>
        <v>-573.92000000000007</v>
      </c>
      <c r="X1016" s="271">
        <f t="shared" si="31"/>
        <v>182006</v>
      </c>
      <c r="Y1016" s="106" t="s">
        <v>672</v>
      </c>
      <c r="Z1016" s="106">
        <v>151</v>
      </c>
      <c r="AA1016" s="273" t="b">
        <f t="shared" si="32"/>
        <v>1</v>
      </c>
    </row>
    <row r="1017" spans="1:27">
      <c r="A1017" s="267" t="s">
        <v>3271</v>
      </c>
      <c r="B1017" s="267" t="s">
        <v>3287</v>
      </c>
      <c r="C1017" s="267" t="s">
        <v>3281</v>
      </c>
      <c r="D1017" s="267" t="s">
        <v>5468</v>
      </c>
      <c r="E1017" s="267" t="s">
        <v>3275</v>
      </c>
      <c r="F1017" s="267" t="s">
        <v>3276</v>
      </c>
      <c r="G1017" s="267" t="s">
        <v>3275</v>
      </c>
      <c r="H1017" s="267" t="s">
        <v>3277</v>
      </c>
      <c r="I1017" s="267" t="s">
        <v>5485</v>
      </c>
      <c r="J1017" s="267" t="s">
        <v>5486</v>
      </c>
      <c r="K1017" s="268">
        <v>20891.53</v>
      </c>
      <c r="L1017" s="268">
        <v>70477.210000000006</v>
      </c>
      <c r="M1017" s="269">
        <v>-49585.680000000008</v>
      </c>
      <c r="N1017" s="268">
        <v>0</v>
      </c>
      <c r="O1017" s="268">
        <v>2064.64</v>
      </c>
      <c r="P1017" s="269">
        <v>-2064.64</v>
      </c>
      <c r="Q1017" s="270">
        <v>0</v>
      </c>
      <c r="R1017" s="270">
        <v>18886.699999999997</v>
      </c>
      <c r="S1017" s="270">
        <v>-18886.699999999997</v>
      </c>
      <c r="T1017" s="268">
        <v>20891.53</v>
      </c>
      <c r="U1017" s="268">
        <v>89363.91</v>
      </c>
      <c r="V1017" s="269">
        <v>-68472.38</v>
      </c>
      <c r="W1017" s="269" cm="1">
        <f t="array" ref="W1017">IF(Z1017=756,V1017*INDEX('09.30.22 ERC'!$I$676:$I$679,MATCH($A$1,'09.30.22 ERC'!$D$676:$D$679,0),),V1017)</f>
        <v>-68472.38</v>
      </c>
      <c r="X1017" s="271">
        <f t="shared" si="31"/>
        <v>182006</v>
      </c>
      <c r="Y1017" s="106" t="s">
        <v>672</v>
      </c>
      <c r="Z1017" s="106">
        <v>151</v>
      </c>
      <c r="AA1017" s="273" t="b">
        <f t="shared" si="32"/>
        <v>1</v>
      </c>
    </row>
    <row r="1018" spans="1:27">
      <c r="A1018" s="267" t="s">
        <v>3271</v>
      </c>
      <c r="B1018" s="267" t="s">
        <v>3287</v>
      </c>
      <c r="C1018" s="267" t="s">
        <v>3430</v>
      </c>
      <c r="D1018" s="267" t="s">
        <v>5468</v>
      </c>
      <c r="E1018" s="267" t="s">
        <v>3275</v>
      </c>
      <c r="F1018" s="267" t="s">
        <v>3276</v>
      </c>
      <c r="G1018" s="267" t="s">
        <v>3275</v>
      </c>
      <c r="H1018" s="267" t="s">
        <v>3277</v>
      </c>
      <c r="I1018" s="267" t="s">
        <v>5487</v>
      </c>
      <c r="J1018" s="267" t="s">
        <v>5488</v>
      </c>
      <c r="K1018" s="268">
        <v>7873.59</v>
      </c>
      <c r="L1018" s="268">
        <v>8424.44</v>
      </c>
      <c r="M1018" s="269">
        <v>-550.85000000000036</v>
      </c>
      <c r="N1018" s="268">
        <v>2161.16</v>
      </c>
      <c r="O1018" s="268">
        <v>2175.71</v>
      </c>
      <c r="P1018" s="269">
        <v>-14.550000000000182</v>
      </c>
      <c r="Q1018" s="270">
        <v>8918.3499999999985</v>
      </c>
      <c r="R1018" s="270">
        <v>9103.4699999999993</v>
      </c>
      <c r="S1018" s="270">
        <v>-185.1200000000008</v>
      </c>
      <c r="T1018" s="268">
        <v>16791.939999999999</v>
      </c>
      <c r="U1018" s="268">
        <v>17527.91</v>
      </c>
      <c r="V1018" s="269">
        <v>-735.97000000000116</v>
      </c>
      <c r="W1018" s="269" cm="1">
        <f t="array" ref="W1018">IF(Z1018=756,V1018*INDEX('09.30.22 ERC'!$I$676:$I$679,MATCH($A$1,'09.30.22 ERC'!$D$676:$D$679,0),),V1018)</f>
        <v>-735.97000000000116</v>
      </c>
      <c r="X1018" s="271">
        <f t="shared" si="31"/>
        <v>182006</v>
      </c>
      <c r="Y1018" s="106" t="s">
        <v>672</v>
      </c>
      <c r="Z1018" s="106">
        <v>151</v>
      </c>
      <c r="AA1018" s="273" t="b">
        <f t="shared" si="32"/>
        <v>1</v>
      </c>
    </row>
    <row r="1019" spans="1:27">
      <c r="A1019" s="267" t="s">
        <v>3271</v>
      </c>
      <c r="B1019" s="267" t="s">
        <v>3294</v>
      </c>
      <c r="C1019" s="267" t="s">
        <v>3402</v>
      </c>
      <c r="D1019" s="267" t="s">
        <v>5468</v>
      </c>
      <c r="E1019" s="267" t="s">
        <v>3275</v>
      </c>
      <c r="F1019" s="267" t="s">
        <v>3276</v>
      </c>
      <c r="G1019" s="267" t="s">
        <v>3275</v>
      </c>
      <c r="H1019" s="267" t="s">
        <v>3277</v>
      </c>
      <c r="I1019" s="267" t="s">
        <v>5489</v>
      </c>
      <c r="J1019" s="267" t="s">
        <v>5490</v>
      </c>
      <c r="K1019" s="268">
        <v>63881.120000000003</v>
      </c>
      <c r="L1019" s="268">
        <v>67004.09</v>
      </c>
      <c r="M1019" s="269">
        <v>-3122.9699999999939</v>
      </c>
      <c r="N1019" s="268">
        <v>11426.12</v>
      </c>
      <c r="O1019" s="268">
        <v>11510.72</v>
      </c>
      <c r="P1019" s="269">
        <v>-84.599999999998545</v>
      </c>
      <c r="Q1019" s="270">
        <v>52228.999999999993</v>
      </c>
      <c r="R1019" s="270">
        <v>52999.73000000001</v>
      </c>
      <c r="S1019" s="270">
        <v>-770.73000000001775</v>
      </c>
      <c r="T1019" s="268">
        <v>116110.12</v>
      </c>
      <c r="U1019" s="268">
        <v>120003.82</v>
      </c>
      <c r="V1019" s="269">
        <v>-3893.7000000000116</v>
      </c>
      <c r="W1019" s="269" cm="1">
        <f t="array" ref="W1019">IF(Z1019=756,V1019*INDEX('09.30.22 ERC'!$I$676:$I$679,MATCH($A$1,'09.30.22 ERC'!$D$676:$D$679,0),),V1019)</f>
        <v>-3893.7000000000116</v>
      </c>
      <c r="X1019" s="271">
        <f t="shared" si="31"/>
        <v>182006</v>
      </c>
      <c r="Y1019" s="106" t="s">
        <v>672</v>
      </c>
      <c r="Z1019" s="106">
        <v>152</v>
      </c>
      <c r="AA1019" s="273" t="b">
        <f t="shared" si="32"/>
        <v>1</v>
      </c>
    </row>
    <row r="1020" spans="1:27">
      <c r="A1020" s="267" t="s">
        <v>3271</v>
      </c>
      <c r="B1020" s="267" t="s">
        <v>3300</v>
      </c>
      <c r="C1020" s="267" t="s">
        <v>3405</v>
      </c>
      <c r="D1020" s="267" t="s">
        <v>5468</v>
      </c>
      <c r="E1020" s="267" t="s">
        <v>3275</v>
      </c>
      <c r="F1020" s="267" t="s">
        <v>3276</v>
      </c>
      <c r="G1020" s="267" t="s">
        <v>3275</v>
      </c>
      <c r="H1020" s="267" t="s">
        <v>3277</v>
      </c>
      <c r="I1020" s="267" t="s">
        <v>5491</v>
      </c>
      <c r="J1020" s="267" t="s">
        <v>5492</v>
      </c>
      <c r="K1020" s="268">
        <v>41207.730000000003</v>
      </c>
      <c r="L1020" s="268">
        <v>41207.730000000003</v>
      </c>
      <c r="M1020" s="269">
        <v>0</v>
      </c>
      <c r="N1020" s="268">
        <v>0</v>
      </c>
      <c r="O1020" s="268">
        <v>0</v>
      </c>
      <c r="P1020" s="269">
        <v>0</v>
      </c>
      <c r="Q1020" s="270">
        <v>0</v>
      </c>
      <c r="R1020" s="270">
        <v>0</v>
      </c>
      <c r="S1020" s="270">
        <v>0</v>
      </c>
      <c r="T1020" s="268">
        <v>41207.730000000003</v>
      </c>
      <c r="U1020" s="268">
        <v>41207.730000000003</v>
      </c>
      <c r="V1020" s="269">
        <v>0</v>
      </c>
      <c r="W1020" s="269" cm="1">
        <f t="array" ref="W1020">IF(Z1020=756,V1020*INDEX('09.30.22 ERC'!$I$676:$I$679,MATCH($A$1,'09.30.22 ERC'!$D$676:$D$679,0),),V1020)</f>
        <v>0</v>
      </c>
      <c r="X1020" s="271">
        <f t="shared" si="31"/>
        <v>182006</v>
      </c>
      <c r="Y1020" s="106" t="s">
        <v>672</v>
      </c>
      <c r="Z1020" s="106">
        <v>150</v>
      </c>
      <c r="AA1020" s="273" t="b">
        <f t="shared" si="32"/>
        <v>1</v>
      </c>
    </row>
    <row r="1021" spans="1:27">
      <c r="A1021" s="267" t="s">
        <v>3271</v>
      </c>
      <c r="B1021" s="267" t="s">
        <v>3300</v>
      </c>
      <c r="C1021" s="267" t="s">
        <v>3301</v>
      </c>
      <c r="D1021" s="267" t="s">
        <v>5468</v>
      </c>
      <c r="E1021" s="267" t="s">
        <v>3275</v>
      </c>
      <c r="F1021" s="267" t="s">
        <v>3276</v>
      </c>
      <c r="G1021" s="267" t="s">
        <v>3275</v>
      </c>
      <c r="H1021" s="267" t="s">
        <v>3277</v>
      </c>
      <c r="I1021" s="267" t="s">
        <v>5493</v>
      </c>
      <c r="J1021" s="267" t="s">
        <v>5494</v>
      </c>
      <c r="K1021" s="268">
        <v>133245.35</v>
      </c>
      <c r="L1021" s="268">
        <v>133245.35</v>
      </c>
      <c r="M1021" s="269">
        <v>0</v>
      </c>
      <c r="N1021" s="268">
        <v>0</v>
      </c>
      <c r="O1021" s="268">
        <v>0</v>
      </c>
      <c r="P1021" s="269">
        <v>0</v>
      </c>
      <c r="Q1021" s="270">
        <v>0</v>
      </c>
      <c r="R1021" s="270">
        <v>0</v>
      </c>
      <c r="S1021" s="270">
        <v>0</v>
      </c>
      <c r="T1021" s="268">
        <v>133245.35</v>
      </c>
      <c r="U1021" s="268">
        <v>133245.35</v>
      </c>
      <c r="V1021" s="269">
        <v>0</v>
      </c>
      <c r="W1021" s="269" cm="1">
        <f t="array" ref="W1021">IF(Z1021=756,V1021*INDEX('09.30.22 ERC'!$I$676:$I$679,MATCH($A$1,'09.30.22 ERC'!$D$676:$D$679,0),),V1021)</f>
        <v>0</v>
      </c>
      <c r="X1021" s="271">
        <f t="shared" si="31"/>
        <v>182006</v>
      </c>
      <c r="Y1021" s="106" t="s">
        <v>672</v>
      </c>
      <c r="Z1021" s="106">
        <v>150</v>
      </c>
      <c r="AA1021" s="273" t="b">
        <f t="shared" si="32"/>
        <v>1</v>
      </c>
    </row>
    <row r="1022" spans="1:27">
      <c r="A1022" s="267" t="s">
        <v>3271</v>
      </c>
      <c r="B1022" s="267" t="s">
        <v>3304</v>
      </c>
      <c r="C1022" s="267" t="s">
        <v>3405</v>
      </c>
      <c r="D1022" s="267" t="s">
        <v>5468</v>
      </c>
      <c r="E1022" s="267" t="s">
        <v>3275</v>
      </c>
      <c r="F1022" s="267" t="s">
        <v>3276</v>
      </c>
      <c r="G1022" s="267" t="s">
        <v>3275</v>
      </c>
      <c r="H1022" s="267" t="s">
        <v>3277</v>
      </c>
      <c r="I1022" s="267" t="s">
        <v>5495</v>
      </c>
      <c r="J1022" s="267" t="s">
        <v>5496</v>
      </c>
      <c r="K1022" s="268">
        <v>2759.26</v>
      </c>
      <c r="L1022" s="268">
        <v>2759.26</v>
      </c>
      <c r="M1022" s="269">
        <v>0</v>
      </c>
      <c r="N1022" s="268">
        <v>0</v>
      </c>
      <c r="O1022" s="268">
        <v>0</v>
      </c>
      <c r="P1022" s="269">
        <v>0</v>
      </c>
      <c r="Q1022" s="270">
        <v>0</v>
      </c>
      <c r="R1022" s="270">
        <v>0</v>
      </c>
      <c r="S1022" s="270">
        <v>0</v>
      </c>
      <c r="T1022" s="268">
        <v>2759.26</v>
      </c>
      <c r="U1022" s="268">
        <v>2759.26</v>
      </c>
      <c r="V1022" s="269">
        <v>0</v>
      </c>
      <c r="W1022" s="269" cm="1">
        <f t="array" ref="W1022">IF(Z1022=756,V1022*INDEX('09.30.22 ERC'!$I$676:$I$679,MATCH($A$1,'09.30.22 ERC'!$D$676:$D$679,0),),V1022)</f>
        <v>0</v>
      </c>
      <c r="X1022" s="271">
        <f t="shared" si="31"/>
        <v>182006</v>
      </c>
      <c r="Y1022" s="106" t="s">
        <v>672</v>
      </c>
      <c r="Z1022" s="106">
        <v>151</v>
      </c>
      <c r="AA1022" s="273" t="b">
        <f t="shared" si="32"/>
        <v>1</v>
      </c>
    </row>
    <row r="1023" spans="1:27">
      <c r="A1023" s="267" t="s">
        <v>3271</v>
      </c>
      <c r="B1023" s="267" t="s">
        <v>3304</v>
      </c>
      <c r="C1023" s="267" t="s">
        <v>3301</v>
      </c>
      <c r="D1023" s="267" t="s">
        <v>5468</v>
      </c>
      <c r="E1023" s="267" t="s">
        <v>3275</v>
      </c>
      <c r="F1023" s="267" t="s">
        <v>3276</v>
      </c>
      <c r="G1023" s="267" t="s">
        <v>3275</v>
      </c>
      <c r="H1023" s="267" t="s">
        <v>3277</v>
      </c>
      <c r="I1023" s="267" t="s">
        <v>5497</v>
      </c>
      <c r="J1023" s="267" t="s">
        <v>5498</v>
      </c>
      <c r="K1023" s="268">
        <v>12128.94</v>
      </c>
      <c r="L1023" s="268">
        <v>12128.94</v>
      </c>
      <c r="M1023" s="269">
        <v>0</v>
      </c>
      <c r="N1023" s="268">
        <v>0</v>
      </c>
      <c r="O1023" s="268">
        <v>0</v>
      </c>
      <c r="P1023" s="269">
        <v>0</v>
      </c>
      <c r="Q1023" s="270">
        <v>0</v>
      </c>
      <c r="R1023" s="270">
        <v>0</v>
      </c>
      <c r="S1023" s="270">
        <v>0</v>
      </c>
      <c r="T1023" s="268">
        <v>12128.94</v>
      </c>
      <c r="U1023" s="268">
        <v>12128.94</v>
      </c>
      <c r="V1023" s="269">
        <v>0</v>
      </c>
      <c r="W1023" s="269" cm="1">
        <f t="array" ref="W1023">IF(Z1023=756,V1023*INDEX('09.30.22 ERC'!$I$676:$I$679,MATCH($A$1,'09.30.22 ERC'!$D$676:$D$679,0),),V1023)</f>
        <v>0</v>
      </c>
      <c r="X1023" s="271">
        <f t="shared" si="31"/>
        <v>182006</v>
      </c>
      <c r="Y1023" s="106" t="s">
        <v>672</v>
      </c>
      <c r="Z1023" s="106">
        <v>151</v>
      </c>
      <c r="AA1023" s="273" t="b">
        <f t="shared" si="32"/>
        <v>1</v>
      </c>
    </row>
    <row r="1024" spans="1:27">
      <c r="A1024" s="267" t="s">
        <v>3271</v>
      </c>
      <c r="B1024" s="267" t="s">
        <v>3272</v>
      </c>
      <c r="C1024" s="267" t="s">
        <v>3273</v>
      </c>
      <c r="D1024" s="267" t="s">
        <v>5499</v>
      </c>
      <c r="E1024" s="267" t="s">
        <v>3275</v>
      </c>
      <c r="F1024" s="267" t="s">
        <v>3276</v>
      </c>
      <c r="G1024" s="267" t="s">
        <v>3275</v>
      </c>
      <c r="H1024" s="267" t="s">
        <v>3277</v>
      </c>
      <c r="I1024" s="267" t="s">
        <v>5500</v>
      </c>
      <c r="J1024" s="267" t="s">
        <v>5501</v>
      </c>
      <c r="K1024" s="268">
        <v>230.12</v>
      </c>
      <c r="L1024" s="268">
        <v>15078.59</v>
      </c>
      <c r="M1024" s="269">
        <v>-14848.47</v>
      </c>
      <c r="N1024" s="268">
        <v>0</v>
      </c>
      <c r="O1024" s="268">
        <v>0</v>
      </c>
      <c r="P1024" s="269">
        <v>0</v>
      </c>
      <c r="Q1024" s="270">
        <v>0</v>
      </c>
      <c r="R1024" s="270">
        <v>801.89999999999964</v>
      </c>
      <c r="S1024" s="270">
        <v>-801.89999999999964</v>
      </c>
      <c r="T1024" s="268">
        <v>230.12</v>
      </c>
      <c r="U1024" s="268">
        <v>15880.49</v>
      </c>
      <c r="V1024" s="269">
        <v>-15650.369999999999</v>
      </c>
      <c r="W1024" s="269" cm="1">
        <f t="array" ref="W1024">IF(Z1024=756,V1024*INDEX('09.30.22 ERC'!$I$676:$I$679,MATCH($A$1,'09.30.22 ERC'!$D$676:$D$679,0),),V1024)</f>
        <v>-15650.369999999999</v>
      </c>
      <c r="X1024" s="271">
        <f t="shared" si="31"/>
        <v>182007</v>
      </c>
      <c r="Y1024" s="106" t="s">
        <v>672</v>
      </c>
      <c r="Z1024" s="106">
        <v>150</v>
      </c>
      <c r="AA1024" s="273" t="b">
        <f t="shared" si="32"/>
        <v>1</v>
      </c>
    </row>
    <row r="1025" spans="1:27">
      <c r="A1025" s="267" t="s">
        <v>3271</v>
      </c>
      <c r="B1025" s="267" t="s">
        <v>3284</v>
      </c>
      <c r="C1025" s="267" t="s">
        <v>3273</v>
      </c>
      <c r="D1025" s="267" t="s">
        <v>5499</v>
      </c>
      <c r="E1025" s="267" t="s">
        <v>3275</v>
      </c>
      <c r="F1025" s="267" t="s">
        <v>3276</v>
      </c>
      <c r="G1025" s="267" t="s">
        <v>3275</v>
      </c>
      <c r="H1025" s="267" t="s">
        <v>3277</v>
      </c>
      <c r="I1025" s="267" t="s">
        <v>5502</v>
      </c>
      <c r="J1025" s="267" t="s">
        <v>5503</v>
      </c>
      <c r="K1025" s="268">
        <v>0</v>
      </c>
      <c r="L1025" s="268">
        <v>6450.3</v>
      </c>
      <c r="M1025" s="269">
        <v>-6450.3</v>
      </c>
      <c r="N1025" s="268">
        <v>0</v>
      </c>
      <c r="O1025" s="268">
        <v>0</v>
      </c>
      <c r="P1025" s="269">
        <v>0</v>
      </c>
      <c r="Q1025" s="270">
        <v>0</v>
      </c>
      <c r="R1025" s="270">
        <v>0</v>
      </c>
      <c r="S1025" s="270">
        <v>0</v>
      </c>
      <c r="T1025" s="268">
        <v>0</v>
      </c>
      <c r="U1025" s="268">
        <v>6450.3</v>
      </c>
      <c r="V1025" s="269">
        <v>-6450.3</v>
      </c>
      <c r="W1025" s="269" cm="1">
        <f t="array" ref="W1025">IF(Z1025=756,V1025*INDEX('09.30.22 ERC'!$I$676:$I$679,MATCH($A$1,'09.30.22 ERC'!$D$676:$D$679,0),),V1025)</f>
        <v>-6450.3</v>
      </c>
      <c r="X1025" s="271">
        <f t="shared" si="31"/>
        <v>182007</v>
      </c>
      <c r="Y1025" s="106" t="s">
        <v>672</v>
      </c>
      <c r="Z1025" s="106">
        <v>151</v>
      </c>
      <c r="AA1025" s="273" t="b">
        <f t="shared" si="32"/>
        <v>1</v>
      </c>
    </row>
    <row r="1026" spans="1:27">
      <c r="A1026" s="267" t="s">
        <v>3271</v>
      </c>
      <c r="B1026" s="267" t="s">
        <v>3300</v>
      </c>
      <c r="C1026" s="267" t="s">
        <v>3301</v>
      </c>
      <c r="D1026" s="267" t="s">
        <v>5499</v>
      </c>
      <c r="E1026" s="267" t="s">
        <v>3275</v>
      </c>
      <c r="F1026" s="267" t="s">
        <v>3276</v>
      </c>
      <c r="G1026" s="267" t="s">
        <v>3275</v>
      </c>
      <c r="H1026" s="267" t="s">
        <v>3277</v>
      </c>
      <c r="I1026" s="267" t="s">
        <v>5504</v>
      </c>
      <c r="J1026" s="267" t="s">
        <v>5505</v>
      </c>
      <c r="K1026" s="268">
        <v>12662.39</v>
      </c>
      <c r="L1026" s="268">
        <v>12662.39</v>
      </c>
      <c r="M1026" s="269">
        <v>0</v>
      </c>
      <c r="N1026" s="268">
        <v>0</v>
      </c>
      <c r="O1026" s="268">
        <v>0</v>
      </c>
      <c r="P1026" s="269">
        <v>0</v>
      </c>
      <c r="Q1026" s="270">
        <v>0</v>
      </c>
      <c r="R1026" s="270">
        <v>0</v>
      </c>
      <c r="S1026" s="270">
        <v>0</v>
      </c>
      <c r="T1026" s="268">
        <v>12662.39</v>
      </c>
      <c r="U1026" s="268">
        <v>12662.39</v>
      </c>
      <c r="V1026" s="269">
        <v>0</v>
      </c>
      <c r="W1026" s="269" cm="1">
        <f t="array" ref="W1026">IF(Z1026=756,V1026*INDEX('09.30.22 ERC'!$I$676:$I$679,MATCH($A$1,'09.30.22 ERC'!$D$676:$D$679,0),),V1026)</f>
        <v>0</v>
      </c>
      <c r="X1026" s="271">
        <f t="shared" si="31"/>
        <v>182007</v>
      </c>
      <c r="Y1026" s="106" t="s">
        <v>672</v>
      </c>
      <c r="Z1026" s="106">
        <v>150</v>
      </c>
      <c r="AA1026" s="273" t="b">
        <f t="shared" si="32"/>
        <v>1</v>
      </c>
    </row>
    <row r="1027" spans="1:27">
      <c r="A1027" s="267" t="s">
        <v>3271</v>
      </c>
      <c r="B1027" s="267" t="s">
        <v>3304</v>
      </c>
      <c r="C1027" s="267" t="s">
        <v>3301</v>
      </c>
      <c r="D1027" s="267" t="s">
        <v>5499</v>
      </c>
      <c r="E1027" s="267" t="s">
        <v>3275</v>
      </c>
      <c r="F1027" s="267" t="s">
        <v>3276</v>
      </c>
      <c r="G1027" s="267" t="s">
        <v>3275</v>
      </c>
      <c r="H1027" s="267" t="s">
        <v>3277</v>
      </c>
      <c r="I1027" s="267" t="s">
        <v>5506</v>
      </c>
      <c r="J1027" s="267" t="s">
        <v>5507</v>
      </c>
      <c r="K1027" s="268">
        <v>6450.3</v>
      </c>
      <c r="L1027" s="268">
        <v>6450.3</v>
      </c>
      <c r="M1027" s="269">
        <v>0</v>
      </c>
      <c r="N1027" s="268">
        <v>0</v>
      </c>
      <c r="O1027" s="268">
        <v>0</v>
      </c>
      <c r="P1027" s="269">
        <v>0</v>
      </c>
      <c r="Q1027" s="270">
        <v>0</v>
      </c>
      <c r="R1027" s="270">
        <v>0</v>
      </c>
      <c r="S1027" s="270">
        <v>0</v>
      </c>
      <c r="T1027" s="268">
        <v>6450.3</v>
      </c>
      <c r="U1027" s="268">
        <v>6450.3</v>
      </c>
      <c r="V1027" s="269">
        <v>0</v>
      </c>
      <c r="W1027" s="269" cm="1">
        <f t="array" ref="W1027">IF(Z1027=756,V1027*INDEX('09.30.22 ERC'!$I$676:$I$679,MATCH($A$1,'09.30.22 ERC'!$D$676:$D$679,0),),V1027)</f>
        <v>0</v>
      </c>
      <c r="X1027" s="271">
        <f t="shared" si="31"/>
        <v>182007</v>
      </c>
      <c r="Y1027" s="106" t="s">
        <v>672</v>
      </c>
      <c r="Z1027" s="106">
        <v>151</v>
      </c>
      <c r="AA1027" s="273" t="b">
        <f t="shared" si="32"/>
        <v>1</v>
      </c>
    </row>
    <row r="1028" spans="1:27">
      <c r="A1028" s="267" t="s">
        <v>3271</v>
      </c>
      <c r="B1028" s="267" t="s">
        <v>3280</v>
      </c>
      <c r="C1028" s="267" t="s">
        <v>3281</v>
      </c>
      <c r="D1028" s="267" t="s">
        <v>5508</v>
      </c>
      <c r="E1028" s="267" t="s">
        <v>3275</v>
      </c>
      <c r="F1028" s="267" t="s">
        <v>3276</v>
      </c>
      <c r="G1028" s="267" t="s">
        <v>3275</v>
      </c>
      <c r="H1028" s="267" t="s">
        <v>3277</v>
      </c>
      <c r="I1028" s="267" t="s">
        <v>5509</v>
      </c>
      <c r="J1028" s="267" t="s">
        <v>5510</v>
      </c>
      <c r="K1028" s="268">
        <v>0</v>
      </c>
      <c r="L1028" s="268">
        <v>69300</v>
      </c>
      <c r="M1028" s="269">
        <v>-69300</v>
      </c>
      <c r="N1028" s="268">
        <v>0</v>
      </c>
      <c r="O1028" s="268">
        <v>0</v>
      </c>
      <c r="P1028" s="269">
        <v>0</v>
      </c>
      <c r="Q1028" s="270">
        <v>0</v>
      </c>
      <c r="R1028" s="270">
        <v>0</v>
      </c>
      <c r="S1028" s="270">
        <v>0</v>
      </c>
      <c r="T1028" s="268">
        <v>0</v>
      </c>
      <c r="U1028" s="268">
        <v>69300</v>
      </c>
      <c r="V1028" s="269">
        <v>-69300</v>
      </c>
      <c r="W1028" s="269" cm="1">
        <f t="array" ref="W1028">IF(Z1028=756,V1028*INDEX('09.30.22 ERC'!$I$676:$I$679,MATCH($A$1,'09.30.22 ERC'!$D$676:$D$679,0),),V1028)</f>
        <v>-69300</v>
      </c>
      <c r="X1028" s="271">
        <f t="shared" si="31"/>
        <v>182008</v>
      </c>
      <c r="Y1028" s="106" t="s">
        <v>672</v>
      </c>
      <c r="Z1028" s="106">
        <v>150</v>
      </c>
      <c r="AA1028" s="273" t="b">
        <f t="shared" si="32"/>
        <v>1</v>
      </c>
    </row>
    <row r="1029" spans="1:27">
      <c r="A1029" s="267" t="s">
        <v>3271</v>
      </c>
      <c r="B1029" s="267" t="s">
        <v>3300</v>
      </c>
      <c r="C1029" s="267" t="s">
        <v>3301</v>
      </c>
      <c r="D1029" s="267" t="s">
        <v>5508</v>
      </c>
      <c r="E1029" s="267" t="s">
        <v>3275</v>
      </c>
      <c r="F1029" s="267" t="s">
        <v>3276</v>
      </c>
      <c r="G1029" s="267" t="s">
        <v>3275</v>
      </c>
      <c r="H1029" s="267" t="s">
        <v>3277</v>
      </c>
      <c r="I1029" s="267" t="s">
        <v>5511</v>
      </c>
      <c r="J1029" s="267" t="s">
        <v>5512</v>
      </c>
      <c r="K1029" s="268">
        <v>69300</v>
      </c>
      <c r="L1029" s="268">
        <v>69300</v>
      </c>
      <c r="M1029" s="269">
        <v>0</v>
      </c>
      <c r="N1029" s="268">
        <v>0</v>
      </c>
      <c r="O1029" s="268">
        <v>0</v>
      </c>
      <c r="P1029" s="269">
        <v>0</v>
      </c>
      <c r="Q1029" s="270">
        <v>0</v>
      </c>
      <c r="R1029" s="270">
        <v>0</v>
      </c>
      <c r="S1029" s="270">
        <v>0</v>
      </c>
      <c r="T1029" s="268">
        <v>69300</v>
      </c>
      <c r="U1029" s="268">
        <v>69300</v>
      </c>
      <c r="V1029" s="269">
        <v>0</v>
      </c>
      <c r="W1029" s="269" cm="1">
        <f t="array" ref="W1029">IF(Z1029=756,V1029*INDEX('09.30.22 ERC'!$I$676:$I$679,MATCH($A$1,'09.30.22 ERC'!$D$676:$D$679,0),),V1029)</f>
        <v>0</v>
      </c>
      <c r="X1029" s="271">
        <f t="shared" ref="X1029:X1092" si="33">+_xlfn.NUMBERVALUE(D1029)</f>
        <v>182008</v>
      </c>
      <c r="Y1029" s="106" t="s">
        <v>672</v>
      </c>
      <c r="Z1029" s="106">
        <v>150</v>
      </c>
      <c r="AA1029" s="273" t="b">
        <f t="shared" si="32"/>
        <v>1</v>
      </c>
    </row>
    <row r="1030" spans="1:27">
      <c r="A1030" s="267" t="s">
        <v>3271</v>
      </c>
      <c r="B1030" s="267" t="s">
        <v>3388</v>
      </c>
      <c r="C1030" s="267" t="s">
        <v>3389</v>
      </c>
      <c r="D1030" s="267" t="s">
        <v>5513</v>
      </c>
      <c r="E1030" s="267" t="s">
        <v>3275</v>
      </c>
      <c r="F1030" s="267" t="s">
        <v>3276</v>
      </c>
      <c r="G1030" s="267" t="s">
        <v>3275</v>
      </c>
      <c r="H1030" s="267" t="s">
        <v>3277</v>
      </c>
      <c r="I1030" s="267" t="s">
        <v>5429</v>
      </c>
      <c r="J1030" s="267" t="s">
        <v>5514</v>
      </c>
      <c r="K1030" s="268">
        <v>2862</v>
      </c>
      <c r="L1030" s="268">
        <v>2517.5</v>
      </c>
      <c r="M1030" s="269">
        <v>344.5</v>
      </c>
      <c r="N1030" s="268">
        <v>1696</v>
      </c>
      <c r="O1030" s="268">
        <v>1669.5</v>
      </c>
      <c r="P1030" s="269">
        <v>26.5</v>
      </c>
      <c r="Q1030" s="270">
        <v>7022.5</v>
      </c>
      <c r="R1030" s="270">
        <v>6784</v>
      </c>
      <c r="S1030" s="270">
        <v>238.5</v>
      </c>
      <c r="T1030" s="268">
        <v>9884.5</v>
      </c>
      <c r="U1030" s="268">
        <v>9301.5</v>
      </c>
      <c r="V1030" s="269">
        <v>583</v>
      </c>
      <c r="W1030" s="269" cm="1">
        <f t="array" ref="W1030">IF(Z1030=756,V1030*INDEX('09.30.22 ERC'!$I$676:$I$679,MATCH($A$1,'09.30.22 ERC'!$D$676:$D$679,0),),V1030)</f>
        <v>583</v>
      </c>
      <c r="X1030" s="271">
        <f t="shared" si="33"/>
        <v>182010</v>
      </c>
      <c r="Y1030" s="106" t="s">
        <v>672</v>
      </c>
      <c r="Z1030" s="106">
        <v>756</v>
      </c>
      <c r="AA1030" s="273" t="b">
        <f t="shared" ref="AA1030:AA1093" si="34">IF($A$1=756,TRUE,IF($A$1=Z1030,TRUE,FALSE))</f>
        <v>1</v>
      </c>
    </row>
    <row r="1031" spans="1:27">
      <c r="A1031" s="267" t="s">
        <v>3271</v>
      </c>
      <c r="B1031" s="267" t="s">
        <v>3388</v>
      </c>
      <c r="C1031" s="267" t="s">
        <v>3392</v>
      </c>
      <c r="D1031" s="267" t="s">
        <v>5513</v>
      </c>
      <c r="E1031" s="267" t="s">
        <v>3275</v>
      </c>
      <c r="F1031" s="267" t="s">
        <v>3276</v>
      </c>
      <c r="G1031" s="267" t="s">
        <v>3275</v>
      </c>
      <c r="H1031" s="267" t="s">
        <v>3277</v>
      </c>
      <c r="I1031" s="267" t="s">
        <v>5431</v>
      </c>
      <c r="J1031" s="267" t="s">
        <v>5515</v>
      </c>
      <c r="K1031" s="268">
        <v>0</v>
      </c>
      <c r="L1031" s="268">
        <v>344.5</v>
      </c>
      <c r="M1031" s="269">
        <v>-344.5</v>
      </c>
      <c r="N1031" s="268">
        <v>0</v>
      </c>
      <c r="O1031" s="268">
        <v>26.5</v>
      </c>
      <c r="P1031" s="269">
        <v>-26.5</v>
      </c>
      <c r="Q1031" s="270">
        <v>0</v>
      </c>
      <c r="R1031" s="270">
        <v>238.5</v>
      </c>
      <c r="S1031" s="270">
        <v>-238.5</v>
      </c>
      <c r="T1031" s="268">
        <v>0</v>
      </c>
      <c r="U1031" s="268">
        <v>583</v>
      </c>
      <c r="V1031" s="269">
        <v>-583</v>
      </c>
      <c r="W1031" s="269" cm="1">
        <f t="array" ref="W1031">IF(Z1031=756,V1031*INDEX('09.30.22 ERC'!$I$676:$I$679,MATCH($A$1,'09.30.22 ERC'!$D$676:$D$679,0),),V1031)</f>
        <v>-583</v>
      </c>
      <c r="X1031" s="271">
        <f t="shared" si="33"/>
        <v>182010</v>
      </c>
      <c r="Y1031" s="106" t="s">
        <v>672</v>
      </c>
      <c r="Z1031" s="106">
        <v>756</v>
      </c>
      <c r="AA1031" s="273" t="b">
        <f t="shared" si="34"/>
        <v>1</v>
      </c>
    </row>
    <row r="1032" spans="1:27">
      <c r="A1032" s="267" t="s">
        <v>3271</v>
      </c>
      <c r="B1032" s="267" t="s">
        <v>3272</v>
      </c>
      <c r="C1032" s="267" t="s">
        <v>3402</v>
      </c>
      <c r="D1032" s="267" t="s">
        <v>5513</v>
      </c>
      <c r="E1032" s="267" t="s">
        <v>3275</v>
      </c>
      <c r="F1032" s="267" t="s">
        <v>3276</v>
      </c>
      <c r="G1032" s="267" t="s">
        <v>3275</v>
      </c>
      <c r="H1032" s="267" t="s">
        <v>3277</v>
      </c>
      <c r="I1032" s="267" t="s">
        <v>5435</v>
      </c>
      <c r="J1032" s="267" t="s">
        <v>5516</v>
      </c>
      <c r="K1032" s="268">
        <v>922.38</v>
      </c>
      <c r="L1032" s="268">
        <v>1048.06</v>
      </c>
      <c r="M1032" s="269">
        <v>-125.67999999999995</v>
      </c>
      <c r="N1032" s="268">
        <v>604.91</v>
      </c>
      <c r="O1032" s="268">
        <v>614.59</v>
      </c>
      <c r="P1032" s="269">
        <v>-9.6800000000000637</v>
      </c>
      <c r="Q1032" s="270">
        <v>2470.54</v>
      </c>
      <c r="R1032" s="270">
        <v>2556.13</v>
      </c>
      <c r="S1032" s="270">
        <v>-85.590000000000146</v>
      </c>
      <c r="T1032" s="268">
        <v>3392.92</v>
      </c>
      <c r="U1032" s="268">
        <v>3604.19</v>
      </c>
      <c r="V1032" s="269">
        <v>-211.26999999999998</v>
      </c>
      <c r="W1032" s="269" cm="1">
        <f t="array" ref="W1032">IF(Z1032=756,V1032*INDEX('09.30.22 ERC'!$I$676:$I$679,MATCH($A$1,'09.30.22 ERC'!$D$676:$D$679,0),),V1032)</f>
        <v>-211.26999999999998</v>
      </c>
      <c r="X1032" s="271">
        <f t="shared" si="33"/>
        <v>182010</v>
      </c>
      <c r="Y1032" s="106" t="s">
        <v>672</v>
      </c>
      <c r="Z1032" s="106">
        <v>150</v>
      </c>
      <c r="AA1032" s="273" t="b">
        <f t="shared" si="34"/>
        <v>1</v>
      </c>
    </row>
    <row r="1033" spans="1:27">
      <c r="A1033" s="267" t="s">
        <v>3271</v>
      </c>
      <c r="B1033" s="267" t="s">
        <v>3280</v>
      </c>
      <c r="C1033" s="267" t="s">
        <v>3281</v>
      </c>
      <c r="D1033" s="267" t="s">
        <v>5513</v>
      </c>
      <c r="E1033" s="267" t="s">
        <v>3275</v>
      </c>
      <c r="F1033" s="267" t="s">
        <v>3276</v>
      </c>
      <c r="G1033" s="267" t="s">
        <v>3275</v>
      </c>
      <c r="H1033" s="267" t="s">
        <v>3277</v>
      </c>
      <c r="I1033" s="267" t="s">
        <v>5437</v>
      </c>
      <c r="J1033" s="267" t="s">
        <v>5517</v>
      </c>
      <c r="K1033" s="268">
        <v>4625.2</v>
      </c>
      <c r="L1033" s="268">
        <v>143205.59</v>
      </c>
      <c r="M1033" s="269">
        <v>-138580.38999999998</v>
      </c>
      <c r="N1033" s="268">
        <v>0</v>
      </c>
      <c r="O1033" s="268">
        <v>2582.9299999999998</v>
      </c>
      <c r="P1033" s="269">
        <v>-2582.9299999999998</v>
      </c>
      <c r="Q1033" s="270">
        <v>0</v>
      </c>
      <c r="R1033" s="270">
        <v>21083.73000000001</v>
      </c>
      <c r="S1033" s="270">
        <v>-21083.73000000001</v>
      </c>
      <c r="T1033" s="268">
        <v>4625.2</v>
      </c>
      <c r="U1033" s="268">
        <v>164289.32</v>
      </c>
      <c r="V1033" s="269">
        <v>-159664.12</v>
      </c>
      <c r="W1033" s="269" cm="1">
        <f t="array" ref="W1033">IF(Z1033=756,V1033*INDEX('09.30.22 ERC'!$I$676:$I$679,MATCH($A$1,'09.30.22 ERC'!$D$676:$D$679,0),),V1033)</f>
        <v>-159664.12</v>
      </c>
      <c r="X1033" s="271">
        <f t="shared" si="33"/>
        <v>182010</v>
      </c>
      <c r="Y1033" s="106" t="s">
        <v>672</v>
      </c>
      <c r="Z1033" s="106">
        <v>150</v>
      </c>
      <c r="AA1033" s="273" t="b">
        <f t="shared" si="34"/>
        <v>1</v>
      </c>
    </row>
    <row r="1034" spans="1:27">
      <c r="A1034" s="267" t="s">
        <v>3271</v>
      </c>
      <c r="B1034" s="267" t="s">
        <v>3280</v>
      </c>
      <c r="C1034" s="267" t="s">
        <v>3430</v>
      </c>
      <c r="D1034" s="267" t="s">
        <v>5513</v>
      </c>
      <c r="E1034" s="267" t="s">
        <v>3275</v>
      </c>
      <c r="F1034" s="267" t="s">
        <v>3276</v>
      </c>
      <c r="G1034" s="267" t="s">
        <v>3275</v>
      </c>
      <c r="H1034" s="267" t="s">
        <v>3277</v>
      </c>
      <c r="I1034" s="267" t="s">
        <v>5439</v>
      </c>
      <c r="J1034" s="267" t="s">
        <v>5518</v>
      </c>
      <c r="K1034" s="268">
        <v>911.43</v>
      </c>
      <c r="L1034" s="268">
        <v>1035.5</v>
      </c>
      <c r="M1034" s="269">
        <v>-124.07000000000005</v>
      </c>
      <c r="N1034" s="268">
        <v>598.24</v>
      </c>
      <c r="O1034" s="268">
        <v>607.88</v>
      </c>
      <c r="P1034" s="269">
        <v>-9.6399999999999864</v>
      </c>
      <c r="Q1034" s="270">
        <v>2442.5700000000002</v>
      </c>
      <c r="R1034" s="270">
        <v>2527.46</v>
      </c>
      <c r="S1034" s="270">
        <v>-84.889999999999873</v>
      </c>
      <c r="T1034" s="268">
        <v>3354</v>
      </c>
      <c r="U1034" s="268">
        <v>3562.96</v>
      </c>
      <c r="V1034" s="269">
        <v>-208.96000000000004</v>
      </c>
      <c r="W1034" s="269" cm="1">
        <f t="array" ref="W1034">IF(Z1034=756,V1034*INDEX('09.30.22 ERC'!$I$676:$I$679,MATCH($A$1,'09.30.22 ERC'!$D$676:$D$679,0),),V1034)</f>
        <v>-208.96000000000004</v>
      </c>
      <c r="X1034" s="271">
        <f t="shared" si="33"/>
        <v>182010</v>
      </c>
      <c r="Y1034" s="106" t="s">
        <v>672</v>
      </c>
      <c r="Z1034" s="106">
        <v>150</v>
      </c>
      <c r="AA1034" s="273" t="b">
        <f t="shared" si="34"/>
        <v>1</v>
      </c>
    </row>
    <row r="1035" spans="1:27">
      <c r="A1035" s="267" t="s">
        <v>3271</v>
      </c>
      <c r="B1035" s="267" t="s">
        <v>3284</v>
      </c>
      <c r="C1035" s="267" t="s">
        <v>3402</v>
      </c>
      <c r="D1035" s="267" t="s">
        <v>5513</v>
      </c>
      <c r="E1035" s="267" t="s">
        <v>3275</v>
      </c>
      <c r="F1035" s="267" t="s">
        <v>3276</v>
      </c>
      <c r="G1035" s="267" t="s">
        <v>3275</v>
      </c>
      <c r="H1035" s="267" t="s">
        <v>3277</v>
      </c>
      <c r="I1035" s="267" t="s">
        <v>5443</v>
      </c>
      <c r="J1035" s="267" t="s">
        <v>5519</v>
      </c>
      <c r="K1035" s="268">
        <v>68.83</v>
      </c>
      <c r="L1035" s="268">
        <v>78.73</v>
      </c>
      <c r="M1035" s="269">
        <v>-9.9000000000000057</v>
      </c>
      <c r="N1035" s="268">
        <v>51.52</v>
      </c>
      <c r="O1035" s="268">
        <v>52.23</v>
      </c>
      <c r="P1035" s="269">
        <v>-0.70999999999999375</v>
      </c>
      <c r="Q1035" s="270">
        <v>203.67000000000002</v>
      </c>
      <c r="R1035" s="270">
        <v>211.71999999999997</v>
      </c>
      <c r="S1035" s="270">
        <v>-8.0499999999999545</v>
      </c>
      <c r="T1035" s="268">
        <v>272.5</v>
      </c>
      <c r="U1035" s="268">
        <v>290.45</v>
      </c>
      <c r="V1035" s="269">
        <v>-17.949999999999989</v>
      </c>
      <c r="W1035" s="269" cm="1">
        <f t="array" ref="W1035">IF(Z1035=756,V1035*INDEX('09.30.22 ERC'!$I$676:$I$679,MATCH($A$1,'09.30.22 ERC'!$D$676:$D$679,0),),V1035)</f>
        <v>-17.949999999999989</v>
      </c>
      <c r="X1035" s="271">
        <f t="shared" si="33"/>
        <v>182010</v>
      </c>
      <c r="Y1035" s="106" t="s">
        <v>672</v>
      </c>
      <c r="Z1035" s="106">
        <v>151</v>
      </c>
      <c r="AA1035" s="273" t="b">
        <f t="shared" si="34"/>
        <v>1</v>
      </c>
    </row>
    <row r="1036" spans="1:27">
      <c r="A1036" s="267" t="s">
        <v>3271</v>
      </c>
      <c r="B1036" s="267" t="s">
        <v>3287</v>
      </c>
      <c r="C1036" s="267" t="s">
        <v>3281</v>
      </c>
      <c r="D1036" s="267" t="s">
        <v>5513</v>
      </c>
      <c r="E1036" s="267" t="s">
        <v>3275</v>
      </c>
      <c r="F1036" s="267" t="s">
        <v>3276</v>
      </c>
      <c r="G1036" s="267" t="s">
        <v>3275</v>
      </c>
      <c r="H1036" s="267" t="s">
        <v>3277</v>
      </c>
      <c r="I1036" s="267" t="s">
        <v>5445</v>
      </c>
      <c r="J1036" s="267" t="s">
        <v>5520</v>
      </c>
      <c r="K1036" s="268">
        <v>1975.64</v>
      </c>
      <c r="L1036" s="268">
        <v>53730.239999999998</v>
      </c>
      <c r="M1036" s="269">
        <v>-51754.6</v>
      </c>
      <c r="N1036" s="268">
        <v>0</v>
      </c>
      <c r="O1036" s="268">
        <v>1040.5</v>
      </c>
      <c r="P1036" s="269">
        <v>-1040.5</v>
      </c>
      <c r="Q1036" s="270">
        <v>0</v>
      </c>
      <c r="R1036" s="270">
        <v>8943.0600000000049</v>
      </c>
      <c r="S1036" s="270">
        <v>-8943.0600000000049</v>
      </c>
      <c r="T1036" s="268">
        <v>1975.64</v>
      </c>
      <c r="U1036" s="268">
        <v>62673.3</v>
      </c>
      <c r="V1036" s="269">
        <v>-60697.66</v>
      </c>
      <c r="W1036" s="269" cm="1">
        <f t="array" ref="W1036">IF(Z1036=756,V1036*INDEX('09.30.22 ERC'!$I$676:$I$679,MATCH($A$1,'09.30.22 ERC'!$D$676:$D$679,0),),V1036)</f>
        <v>-60697.66</v>
      </c>
      <c r="X1036" s="271">
        <f t="shared" si="33"/>
        <v>182010</v>
      </c>
      <c r="Y1036" s="106" t="s">
        <v>672</v>
      </c>
      <c r="Z1036" s="106">
        <v>151</v>
      </c>
      <c r="AA1036" s="273" t="b">
        <f t="shared" si="34"/>
        <v>1</v>
      </c>
    </row>
    <row r="1037" spans="1:27">
      <c r="A1037" s="267" t="s">
        <v>3271</v>
      </c>
      <c r="B1037" s="267" t="s">
        <v>3287</v>
      </c>
      <c r="C1037" s="267" t="s">
        <v>3430</v>
      </c>
      <c r="D1037" s="267" t="s">
        <v>5513</v>
      </c>
      <c r="E1037" s="267" t="s">
        <v>3275</v>
      </c>
      <c r="F1037" s="267" t="s">
        <v>3276</v>
      </c>
      <c r="G1037" s="267" t="s">
        <v>3275</v>
      </c>
      <c r="H1037" s="267" t="s">
        <v>3277</v>
      </c>
      <c r="I1037" s="267" t="s">
        <v>5447</v>
      </c>
      <c r="J1037" s="267" t="s">
        <v>5521</v>
      </c>
      <c r="K1037" s="268">
        <v>87.07</v>
      </c>
      <c r="L1037" s="268">
        <v>99.79</v>
      </c>
      <c r="M1037" s="269">
        <v>-12.720000000000013</v>
      </c>
      <c r="N1037" s="268">
        <v>65.989999999999995</v>
      </c>
      <c r="O1037" s="268">
        <v>66.98</v>
      </c>
      <c r="P1037" s="269">
        <v>-0.99000000000000909</v>
      </c>
      <c r="Q1037" s="270">
        <v>244.19</v>
      </c>
      <c r="R1037" s="270">
        <v>254.48999999999995</v>
      </c>
      <c r="S1037" s="270">
        <v>-10.299999999999955</v>
      </c>
      <c r="T1037" s="268">
        <v>331.26</v>
      </c>
      <c r="U1037" s="268">
        <v>354.28</v>
      </c>
      <c r="V1037" s="269">
        <v>-23.019999999999982</v>
      </c>
      <c r="W1037" s="269" cm="1">
        <f t="array" ref="W1037">IF(Z1037=756,V1037*INDEX('09.30.22 ERC'!$I$676:$I$679,MATCH($A$1,'09.30.22 ERC'!$D$676:$D$679,0),),V1037)</f>
        <v>-23.019999999999982</v>
      </c>
      <c r="X1037" s="271">
        <f t="shared" si="33"/>
        <v>182010</v>
      </c>
      <c r="Y1037" s="106" t="s">
        <v>672</v>
      </c>
      <c r="Z1037" s="106">
        <v>151</v>
      </c>
      <c r="AA1037" s="273" t="b">
        <f t="shared" si="34"/>
        <v>1</v>
      </c>
    </row>
    <row r="1038" spans="1:27">
      <c r="A1038" s="267" t="s">
        <v>3271</v>
      </c>
      <c r="B1038" s="267" t="s">
        <v>3294</v>
      </c>
      <c r="C1038" s="267" t="s">
        <v>3402</v>
      </c>
      <c r="D1038" s="267" t="s">
        <v>5513</v>
      </c>
      <c r="E1038" s="267" t="s">
        <v>3275</v>
      </c>
      <c r="F1038" s="267" t="s">
        <v>3276</v>
      </c>
      <c r="G1038" s="267" t="s">
        <v>3275</v>
      </c>
      <c r="H1038" s="267" t="s">
        <v>3277</v>
      </c>
      <c r="I1038" s="267" t="s">
        <v>5451</v>
      </c>
      <c r="J1038" s="267" t="s">
        <v>5522</v>
      </c>
      <c r="K1038" s="268">
        <v>527.79</v>
      </c>
      <c r="L1038" s="268">
        <v>599.91999999999996</v>
      </c>
      <c r="M1038" s="269">
        <v>-72.13</v>
      </c>
      <c r="N1038" s="268">
        <v>348.84</v>
      </c>
      <c r="O1038" s="268">
        <v>354.32</v>
      </c>
      <c r="P1038" s="269">
        <v>-5.4800000000000182</v>
      </c>
      <c r="Q1038" s="270">
        <v>1423.03</v>
      </c>
      <c r="R1038" s="270">
        <v>1472.6999999999998</v>
      </c>
      <c r="S1038" s="270">
        <v>-49.669999999999845</v>
      </c>
      <c r="T1038" s="268">
        <v>1950.82</v>
      </c>
      <c r="U1038" s="268">
        <v>2072.62</v>
      </c>
      <c r="V1038" s="269">
        <v>-121.79999999999995</v>
      </c>
      <c r="W1038" s="269" cm="1">
        <f t="array" ref="W1038">IF(Z1038=756,V1038*INDEX('09.30.22 ERC'!$I$676:$I$679,MATCH($A$1,'09.30.22 ERC'!$D$676:$D$679,0),),V1038)</f>
        <v>-121.79999999999995</v>
      </c>
      <c r="X1038" s="271">
        <f t="shared" si="33"/>
        <v>182010</v>
      </c>
      <c r="Y1038" s="106" t="s">
        <v>672</v>
      </c>
      <c r="Z1038" s="106">
        <v>152</v>
      </c>
      <c r="AA1038" s="273" t="b">
        <f t="shared" si="34"/>
        <v>1</v>
      </c>
    </row>
    <row r="1039" spans="1:27">
      <c r="A1039" s="267" t="s">
        <v>3271</v>
      </c>
      <c r="B1039" s="267" t="s">
        <v>3300</v>
      </c>
      <c r="C1039" s="267" t="s">
        <v>3301</v>
      </c>
      <c r="D1039" s="267" t="s">
        <v>5513</v>
      </c>
      <c r="E1039" s="267" t="s">
        <v>3275</v>
      </c>
      <c r="F1039" s="267" t="s">
        <v>3276</v>
      </c>
      <c r="G1039" s="267" t="s">
        <v>3275</v>
      </c>
      <c r="H1039" s="267" t="s">
        <v>3277</v>
      </c>
      <c r="I1039" s="267" t="s">
        <v>5453</v>
      </c>
      <c r="J1039" s="267" t="s">
        <v>5523</v>
      </c>
      <c r="K1039" s="268">
        <v>94640.97</v>
      </c>
      <c r="L1039" s="268">
        <v>94640.97</v>
      </c>
      <c r="M1039" s="269">
        <v>0</v>
      </c>
      <c r="N1039" s="268">
        <v>0</v>
      </c>
      <c r="O1039" s="268">
        <v>0</v>
      </c>
      <c r="P1039" s="269">
        <v>0</v>
      </c>
      <c r="Q1039" s="270">
        <v>0</v>
      </c>
      <c r="R1039" s="270">
        <v>0</v>
      </c>
      <c r="S1039" s="270">
        <v>0</v>
      </c>
      <c r="T1039" s="268">
        <v>94640.97</v>
      </c>
      <c r="U1039" s="268">
        <v>94640.97</v>
      </c>
      <c r="V1039" s="269">
        <v>0</v>
      </c>
      <c r="W1039" s="269" cm="1">
        <f t="array" ref="W1039">IF(Z1039=756,V1039*INDEX('09.30.22 ERC'!$I$676:$I$679,MATCH($A$1,'09.30.22 ERC'!$D$676:$D$679,0),),V1039)</f>
        <v>0</v>
      </c>
      <c r="X1039" s="271">
        <f t="shared" si="33"/>
        <v>182010</v>
      </c>
      <c r="Y1039" s="106" t="s">
        <v>672</v>
      </c>
      <c r="Z1039" s="106">
        <v>150</v>
      </c>
      <c r="AA1039" s="273" t="b">
        <f t="shared" si="34"/>
        <v>1</v>
      </c>
    </row>
    <row r="1040" spans="1:27">
      <c r="A1040" s="267" t="s">
        <v>3271</v>
      </c>
      <c r="B1040" s="267" t="s">
        <v>3304</v>
      </c>
      <c r="C1040" s="267" t="s">
        <v>3301</v>
      </c>
      <c r="D1040" s="267" t="s">
        <v>5513</v>
      </c>
      <c r="E1040" s="267" t="s">
        <v>3275</v>
      </c>
      <c r="F1040" s="267" t="s">
        <v>3276</v>
      </c>
      <c r="G1040" s="267" t="s">
        <v>3275</v>
      </c>
      <c r="H1040" s="267" t="s">
        <v>3277</v>
      </c>
      <c r="I1040" s="267" t="s">
        <v>5455</v>
      </c>
      <c r="J1040" s="267" t="s">
        <v>5524</v>
      </c>
      <c r="K1040" s="268">
        <v>32986.11</v>
      </c>
      <c r="L1040" s="268">
        <v>32986.11</v>
      </c>
      <c r="M1040" s="269">
        <v>0</v>
      </c>
      <c r="N1040" s="268">
        <v>0</v>
      </c>
      <c r="O1040" s="268">
        <v>0</v>
      </c>
      <c r="P1040" s="269">
        <v>0</v>
      </c>
      <c r="Q1040" s="270">
        <v>0</v>
      </c>
      <c r="R1040" s="270">
        <v>0</v>
      </c>
      <c r="S1040" s="270">
        <v>0</v>
      </c>
      <c r="T1040" s="268">
        <v>32986.11</v>
      </c>
      <c r="U1040" s="268">
        <v>32986.11</v>
      </c>
      <c r="V1040" s="269">
        <v>0</v>
      </c>
      <c r="W1040" s="269" cm="1">
        <f t="array" ref="W1040">IF(Z1040=756,V1040*INDEX('09.30.22 ERC'!$I$676:$I$679,MATCH($A$1,'09.30.22 ERC'!$D$676:$D$679,0),),V1040)</f>
        <v>0</v>
      </c>
      <c r="X1040" s="271">
        <f t="shared" si="33"/>
        <v>182010</v>
      </c>
      <c r="Y1040" s="106" t="s">
        <v>672</v>
      </c>
      <c r="Z1040" s="106">
        <v>151</v>
      </c>
      <c r="AA1040" s="273" t="b">
        <f t="shared" si="34"/>
        <v>1</v>
      </c>
    </row>
    <row r="1041" spans="1:27">
      <c r="A1041" s="267" t="s">
        <v>3271</v>
      </c>
      <c r="B1041" s="267" t="s">
        <v>3388</v>
      </c>
      <c r="C1041" s="267" t="s">
        <v>3392</v>
      </c>
      <c r="D1041" s="267" t="s">
        <v>5525</v>
      </c>
      <c r="E1041" s="267" t="s">
        <v>3275</v>
      </c>
      <c r="F1041" s="267" t="s">
        <v>3276</v>
      </c>
      <c r="G1041" s="267" t="s">
        <v>3275</v>
      </c>
      <c r="H1041" s="267" t="s">
        <v>3277</v>
      </c>
      <c r="I1041" s="267" t="s">
        <v>5471</v>
      </c>
      <c r="J1041" s="267" t="s">
        <v>5526</v>
      </c>
      <c r="K1041" s="268">
        <v>76.040000000000006</v>
      </c>
      <c r="L1041" s="268">
        <v>76.040000000000006</v>
      </c>
      <c r="M1041" s="269">
        <v>0</v>
      </c>
      <c r="N1041" s="268">
        <v>0</v>
      </c>
      <c r="O1041" s="268">
        <v>0</v>
      </c>
      <c r="P1041" s="269">
        <v>0</v>
      </c>
      <c r="Q1041" s="270">
        <v>0</v>
      </c>
      <c r="R1041" s="270">
        <v>0</v>
      </c>
      <c r="S1041" s="270">
        <v>0</v>
      </c>
      <c r="T1041" s="268">
        <v>76.040000000000006</v>
      </c>
      <c r="U1041" s="268">
        <v>76.040000000000006</v>
      </c>
      <c r="V1041" s="269">
        <v>0</v>
      </c>
      <c r="W1041" s="269" cm="1">
        <f t="array" ref="W1041">IF(Z1041=756,V1041*INDEX('09.30.22 ERC'!$I$676:$I$679,MATCH($A$1,'09.30.22 ERC'!$D$676:$D$679,0),),V1041)</f>
        <v>0</v>
      </c>
      <c r="X1041" s="271">
        <f t="shared" si="33"/>
        <v>182015</v>
      </c>
      <c r="Y1041" s="106" t="s">
        <v>672</v>
      </c>
      <c r="Z1041" s="106">
        <v>756</v>
      </c>
      <c r="AA1041" s="273" t="b">
        <f t="shared" si="34"/>
        <v>1</v>
      </c>
    </row>
    <row r="1042" spans="1:27">
      <c r="A1042" s="267" t="s">
        <v>3271</v>
      </c>
      <c r="B1042" s="267" t="s">
        <v>3272</v>
      </c>
      <c r="C1042" s="267" t="s">
        <v>3273</v>
      </c>
      <c r="D1042" s="267" t="s">
        <v>5525</v>
      </c>
      <c r="E1042" s="267" t="s">
        <v>3275</v>
      </c>
      <c r="F1042" s="267" t="s">
        <v>3276</v>
      </c>
      <c r="G1042" s="267" t="s">
        <v>3275</v>
      </c>
      <c r="H1042" s="267" t="s">
        <v>3277</v>
      </c>
      <c r="I1042" s="267" t="s">
        <v>5473</v>
      </c>
      <c r="J1042" s="267" t="s">
        <v>5527</v>
      </c>
      <c r="K1042" s="268">
        <v>47.48</v>
      </c>
      <c r="L1042" s="268">
        <v>91020.4</v>
      </c>
      <c r="M1042" s="269">
        <v>-90972.92</v>
      </c>
      <c r="N1042" s="268">
        <v>0</v>
      </c>
      <c r="O1042" s="268">
        <v>23.74</v>
      </c>
      <c r="P1042" s="269">
        <v>-23.74</v>
      </c>
      <c r="Q1042" s="270">
        <v>0</v>
      </c>
      <c r="R1042" s="270">
        <v>213.66000000000349</v>
      </c>
      <c r="S1042" s="270">
        <v>-213.66000000000349</v>
      </c>
      <c r="T1042" s="268">
        <v>47.48</v>
      </c>
      <c r="U1042" s="268">
        <v>91234.06</v>
      </c>
      <c r="V1042" s="269">
        <v>-91186.58</v>
      </c>
      <c r="W1042" s="269" cm="1">
        <f t="array" ref="W1042">IF(Z1042=756,V1042*INDEX('09.30.22 ERC'!$I$676:$I$679,MATCH($A$1,'09.30.22 ERC'!$D$676:$D$679,0),),V1042)</f>
        <v>-91186.58</v>
      </c>
      <c r="X1042" s="271">
        <f t="shared" si="33"/>
        <v>182015</v>
      </c>
      <c r="Y1042" s="106" t="s">
        <v>672</v>
      </c>
      <c r="Z1042" s="106">
        <v>150</v>
      </c>
      <c r="AA1042" s="273" t="b">
        <f t="shared" si="34"/>
        <v>1</v>
      </c>
    </row>
    <row r="1043" spans="1:27">
      <c r="A1043" s="267" t="s">
        <v>3271</v>
      </c>
      <c r="B1043" s="267" t="s">
        <v>3300</v>
      </c>
      <c r="C1043" s="267" t="s">
        <v>3301</v>
      </c>
      <c r="D1043" s="267" t="s">
        <v>5525</v>
      </c>
      <c r="E1043" s="267" t="s">
        <v>3275</v>
      </c>
      <c r="F1043" s="267" t="s">
        <v>3276</v>
      </c>
      <c r="G1043" s="267" t="s">
        <v>3275</v>
      </c>
      <c r="H1043" s="267" t="s">
        <v>3277</v>
      </c>
      <c r="I1043" s="267" t="s">
        <v>5493</v>
      </c>
      <c r="J1043" s="267" t="s">
        <v>5528</v>
      </c>
      <c r="K1043" s="268">
        <v>94078.63</v>
      </c>
      <c r="L1043" s="268">
        <v>94078.63</v>
      </c>
      <c r="M1043" s="269">
        <v>0</v>
      </c>
      <c r="N1043" s="268">
        <v>0</v>
      </c>
      <c r="O1043" s="268">
        <v>0</v>
      </c>
      <c r="P1043" s="269">
        <v>0</v>
      </c>
      <c r="Q1043" s="270">
        <v>0</v>
      </c>
      <c r="R1043" s="270">
        <v>0</v>
      </c>
      <c r="S1043" s="270">
        <v>0</v>
      </c>
      <c r="T1043" s="268">
        <v>94078.63</v>
      </c>
      <c r="U1043" s="268">
        <v>94078.63</v>
      </c>
      <c r="V1043" s="269">
        <v>0</v>
      </c>
      <c r="W1043" s="269" cm="1">
        <f t="array" ref="W1043">IF(Z1043=756,V1043*INDEX('09.30.22 ERC'!$I$676:$I$679,MATCH($A$1,'09.30.22 ERC'!$D$676:$D$679,0),),V1043)</f>
        <v>0</v>
      </c>
      <c r="X1043" s="271">
        <f t="shared" si="33"/>
        <v>182015</v>
      </c>
      <c r="Y1043" s="106" t="s">
        <v>672</v>
      </c>
      <c r="Z1043" s="106">
        <v>150</v>
      </c>
      <c r="AA1043" s="273" t="b">
        <f t="shared" si="34"/>
        <v>1</v>
      </c>
    </row>
    <row r="1044" spans="1:27">
      <c r="A1044" s="267" t="s">
        <v>3271</v>
      </c>
      <c r="B1044" s="267" t="s">
        <v>3304</v>
      </c>
      <c r="C1044" s="267" t="s">
        <v>3301</v>
      </c>
      <c r="D1044" s="267" t="s">
        <v>5525</v>
      </c>
      <c r="E1044" s="267" t="s">
        <v>3275</v>
      </c>
      <c r="F1044" s="267" t="s">
        <v>3276</v>
      </c>
      <c r="G1044" s="267" t="s">
        <v>3275</v>
      </c>
      <c r="H1044" s="267" t="s">
        <v>3277</v>
      </c>
      <c r="I1044" s="267" t="s">
        <v>5497</v>
      </c>
      <c r="J1044" s="267" t="s">
        <v>5529</v>
      </c>
      <c r="K1044" s="268">
        <v>8840.34</v>
      </c>
      <c r="L1044" s="268">
        <v>8840.34</v>
      </c>
      <c r="M1044" s="269">
        <v>0</v>
      </c>
      <c r="N1044" s="268">
        <v>0</v>
      </c>
      <c r="O1044" s="268">
        <v>0</v>
      </c>
      <c r="P1044" s="269">
        <v>0</v>
      </c>
      <c r="Q1044" s="270">
        <v>0</v>
      </c>
      <c r="R1044" s="270">
        <v>0</v>
      </c>
      <c r="S1044" s="270">
        <v>0</v>
      </c>
      <c r="T1044" s="268">
        <v>8840.34</v>
      </c>
      <c r="U1044" s="268">
        <v>8840.34</v>
      </c>
      <c r="V1044" s="269">
        <v>0</v>
      </c>
      <c r="W1044" s="269" cm="1">
        <f t="array" ref="W1044">IF(Z1044=756,V1044*INDEX('09.30.22 ERC'!$I$676:$I$679,MATCH($A$1,'09.30.22 ERC'!$D$676:$D$679,0),),V1044)</f>
        <v>0</v>
      </c>
      <c r="X1044" s="271">
        <f t="shared" si="33"/>
        <v>182015</v>
      </c>
      <c r="Y1044" s="106" t="s">
        <v>672</v>
      </c>
      <c r="Z1044" s="106">
        <v>151</v>
      </c>
      <c r="AA1044" s="273" t="b">
        <f t="shared" si="34"/>
        <v>1</v>
      </c>
    </row>
    <row r="1045" spans="1:27">
      <c r="A1045" s="267" t="s">
        <v>3271</v>
      </c>
      <c r="B1045" s="267" t="s">
        <v>3272</v>
      </c>
      <c r="C1045" s="267" t="s">
        <v>3402</v>
      </c>
      <c r="D1045" s="267" t="s">
        <v>5530</v>
      </c>
      <c r="E1045" s="267" t="s">
        <v>3275</v>
      </c>
      <c r="F1045" s="267" t="s">
        <v>3276</v>
      </c>
      <c r="G1045" s="267" t="s">
        <v>3275</v>
      </c>
      <c r="H1045" s="267" t="s">
        <v>3277</v>
      </c>
      <c r="I1045" s="267" t="s">
        <v>5531</v>
      </c>
      <c r="J1045" s="267" t="s">
        <v>5532</v>
      </c>
      <c r="K1045" s="268">
        <v>403907.89</v>
      </c>
      <c r="L1045" s="268">
        <v>323973.02</v>
      </c>
      <c r="M1045" s="269">
        <v>79934.87</v>
      </c>
      <c r="N1045" s="268">
        <v>216764.02</v>
      </c>
      <c r="O1045" s="268">
        <v>217718.09</v>
      </c>
      <c r="P1045" s="269">
        <v>-954.07000000000698</v>
      </c>
      <c r="Q1045" s="270">
        <v>1129785.1099999999</v>
      </c>
      <c r="R1045" s="270">
        <v>1138790.6199999999</v>
      </c>
      <c r="S1045" s="270">
        <v>-9005.5100000000093</v>
      </c>
      <c r="T1045" s="268">
        <v>1533693</v>
      </c>
      <c r="U1045" s="268">
        <v>1462763.64</v>
      </c>
      <c r="V1045" s="269">
        <v>70929.360000000102</v>
      </c>
      <c r="W1045" s="269" cm="1">
        <f t="array" ref="W1045">IF(Z1045=756,V1045*INDEX('09.30.22 ERC'!$I$676:$I$679,MATCH($A$1,'09.30.22 ERC'!$D$676:$D$679,0),),V1045)</f>
        <v>70929.360000000102</v>
      </c>
      <c r="X1045" s="271">
        <f t="shared" si="33"/>
        <v>194006</v>
      </c>
      <c r="Y1045" s="106" t="s">
        <v>716</v>
      </c>
      <c r="Z1045" s="106">
        <v>150</v>
      </c>
      <c r="AA1045" s="273" t="b">
        <f t="shared" si="34"/>
        <v>1</v>
      </c>
    </row>
    <row r="1046" spans="1:27">
      <c r="A1046" s="267" t="s">
        <v>3271</v>
      </c>
      <c r="B1046" s="267" t="s">
        <v>3280</v>
      </c>
      <c r="C1046" s="267" t="s">
        <v>3430</v>
      </c>
      <c r="D1046" s="267" t="s">
        <v>5530</v>
      </c>
      <c r="E1046" s="267" t="s">
        <v>3275</v>
      </c>
      <c r="F1046" s="267" t="s">
        <v>3276</v>
      </c>
      <c r="G1046" s="267" t="s">
        <v>3275</v>
      </c>
      <c r="H1046" s="267" t="s">
        <v>3277</v>
      </c>
      <c r="I1046" s="267" t="s">
        <v>5533</v>
      </c>
      <c r="J1046" s="267" t="s">
        <v>5534</v>
      </c>
      <c r="K1046" s="268">
        <v>398774.77</v>
      </c>
      <c r="L1046" s="268">
        <v>319860.49</v>
      </c>
      <c r="M1046" s="269">
        <v>78914.280000000028</v>
      </c>
      <c r="N1046" s="268">
        <v>214399.81</v>
      </c>
      <c r="O1046" s="268">
        <v>215321.06</v>
      </c>
      <c r="P1046" s="269">
        <v>-921.25</v>
      </c>
      <c r="Q1046" s="270">
        <v>1117037.47</v>
      </c>
      <c r="R1046" s="270">
        <v>1125796</v>
      </c>
      <c r="S1046" s="270">
        <v>-8758.5300000000279</v>
      </c>
      <c r="T1046" s="268">
        <v>1515812.24</v>
      </c>
      <c r="U1046" s="268">
        <v>1445656.49</v>
      </c>
      <c r="V1046" s="269">
        <v>70155.75</v>
      </c>
      <c r="W1046" s="269" cm="1">
        <f t="array" ref="W1046">IF(Z1046=756,V1046*INDEX('09.30.22 ERC'!$I$676:$I$679,MATCH($A$1,'09.30.22 ERC'!$D$676:$D$679,0),),V1046)</f>
        <v>70155.75</v>
      </c>
      <c r="X1046" s="271">
        <f t="shared" si="33"/>
        <v>194006</v>
      </c>
      <c r="Y1046" s="106" t="s">
        <v>716</v>
      </c>
      <c r="Z1046" s="106">
        <v>150</v>
      </c>
      <c r="AA1046" s="273" t="b">
        <f t="shared" si="34"/>
        <v>1</v>
      </c>
    </row>
    <row r="1047" spans="1:27">
      <c r="A1047" s="267" t="s">
        <v>3271</v>
      </c>
      <c r="B1047" s="267" t="s">
        <v>3284</v>
      </c>
      <c r="C1047" s="267" t="s">
        <v>3402</v>
      </c>
      <c r="D1047" s="267" t="s">
        <v>5530</v>
      </c>
      <c r="E1047" s="267" t="s">
        <v>3275</v>
      </c>
      <c r="F1047" s="267" t="s">
        <v>3276</v>
      </c>
      <c r="G1047" s="267" t="s">
        <v>3275</v>
      </c>
      <c r="H1047" s="267" t="s">
        <v>3277</v>
      </c>
      <c r="I1047" s="267" t="s">
        <v>5535</v>
      </c>
      <c r="J1047" s="267" t="s">
        <v>5536</v>
      </c>
      <c r="K1047" s="268">
        <v>31415.02</v>
      </c>
      <c r="L1047" s="268">
        <v>25119.7</v>
      </c>
      <c r="M1047" s="269">
        <v>6295.32</v>
      </c>
      <c r="N1047" s="268">
        <v>18420.560000000001</v>
      </c>
      <c r="O1047" s="268">
        <v>18541.96</v>
      </c>
      <c r="P1047" s="269">
        <v>-121.39999999999782</v>
      </c>
      <c r="Q1047" s="270">
        <v>93126.31</v>
      </c>
      <c r="R1047" s="270">
        <v>93394.07</v>
      </c>
      <c r="S1047" s="270">
        <v>-267.76000000000931</v>
      </c>
      <c r="T1047" s="268">
        <v>124541.33</v>
      </c>
      <c r="U1047" s="268">
        <v>118513.77</v>
      </c>
      <c r="V1047" s="269">
        <v>6027.5599999999977</v>
      </c>
      <c r="W1047" s="269" cm="1">
        <f t="array" ref="W1047">IF(Z1047=756,V1047*INDEX('09.30.22 ERC'!$I$676:$I$679,MATCH($A$1,'09.30.22 ERC'!$D$676:$D$679,0),),V1047)</f>
        <v>6027.5599999999977</v>
      </c>
      <c r="X1047" s="271">
        <f t="shared" si="33"/>
        <v>194006</v>
      </c>
      <c r="Y1047" s="106" t="s">
        <v>716</v>
      </c>
      <c r="Z1047" s="106">
        <v>151</v>
      </c>
      <c r="AA1047" s="273" t="b">
        <f t="shared" si="34"/>
        <v>1</v>
      </c>
    </row>
    <row r="1048" spans="1:27">
      <c r="A1048" s="267" t="s">
        <v>3271</v>
      </c>
      <c r="B1048" s="267" t="s">
        <v>3287</v>
      </c>
      <c r="C1048" s="267" t="s">
        <v>3430</v>
      </c>
      <c r="D1048" s="267" t="s">
        <v>5530</v>
      </c>
      <c r="E1048" s="267" t="s">
        <v>3275</v>
      </c>
      <c r="F1048" s="267" t="s">
        <v>3276</v>
      </c>
      <c r="G1048" s="267" t="s">
        <v>3275</v>
      </c>
      <c r="H1048" s="267" t="s">
        <v>3277</v>
      </c>
      <c r="I1048" s="267" t="s">
        <v>5537</v>
      </c>
      <c r="J1048" s="267" t="s">
        <v>5538</v>
      </c>
      <c r="K1048" s="268">
        <v>40519.01</v>
      </c>
      <c r="L1048" s="268">
        <v>32426.45</v>
      </c>
      <c r="M1048" s="269">
        <v>8092.5600000000013</v>
      </c>
      <c r="N1048" s="268">
        <v>23621.81</v>
      </c>
      <c r="O1048" s="268">
        <v>23748.18</v>
      </c>
      <c r="P1048" s="269">
        <v>-126.36999999999898</v>
      </c>
      <c r="Q1048" s="270">
        <v>111068.10999999999</v>
      </c>
      <c r="R1048" s="270">
        <v>111431.15999999999</v>
      </c>
      <c r="S1048" s="270">
        <v>-363.05000000000291</v>
      </c>
      <c r="T1048" s="268">
        <v>151587.12</v>
      </c>
      <c r="U1048" s="268">
        <v>143857.60999999999</v>
      </c>
      <c r="V1048" s="269">
        <v>7729.5100000000093</v>
      </c>
      <c r="W1048" s="269" cm="1">
        <f t="array" ref="W1048">IF(Z1048=756,V1048*INDEX('09.30.22 ERC'!$I$676:$I$679,MATCH($A$1,'09.30.22 ERC'!$D$676:$D$679,0),),V1048)</f>
        <v>7729.5100000000093</v>
      </c>
      <c r="X1048" s="271">
        <f t="shared" si="33"/>
        <v>194006</v>
      </c>
      <c r="Y1048" s="106" t="s">
        <v>716</v>
      </c>
      <c r="Z1048" s="106">
        <v>151</v>
      </c>
      <c r="AA1048" s="273" t="b">
        <f t="shared" si="34"/>
        <v>1</v>
      </c>
    </row>
    <row r="1049" spans="1:27">
      <c r="A1049" s="267" t="s">
        <v>3271</v>
      </c>
      <c r="B1049" s="267" t="s">
        <v>3294</v>
      </c>
      <c r="C1049" s="267" t="s">
        <v>3402</v>
      </c>
      <c r="D1049" s="267" t="s">
        <v>5530</v>
      </c>
      <c r="E1049" s="267" t="s">
        <v>3275</v>
      </c>
      <c r="F1049" s="267" t="s">
        <v>3276</v>
      </c>
      <c r="G1049" s="267" t="s">
        <v>3275</v>
      </c>
      <c r="H1049" s="267" t="s">
        <v>3277</v>
      </c>
      <c r="I1049" s="267" t="s">
        <v>5539</v>
      </c>
      <c r="J1049" s="267" t="s">
        <v>5540</v>
      </c>
      <c r="K1049" s="268">
        <v>232201.64</v>
      </c>
      <c r="L1049" s="268">
        <v>186322.23</v>
      </c>
      <c r="M1049" s="269">
        <v>45879.41</v>
      </c>
      <c r="N1049" s="268">
        <v>124971.98</v>
      </c>
      <c r="O1049" s="268">
        <v>125557.87</v>
      </c>
      <c r="P1049" s="269">
        <v>-585.88999999999942</v>
      </c>
      <c r="Q1049" s="270">
        <v>650761.66</v>
      </c>
      <c r="R1049" s="270">
        <v>655747.83000000007</v>
      </c>
      <c r="S1049" s="270">
        <v>-4986.1700000000419</v>
      </c>
      <c r="T1049" s="268">
        <v>882963.3</v>
      </c>
      <c r="U1049" s="268">
        <v>842070.06</v>
      </c>
      <c r="V1049" s="269">
        <v>40893.239999999991</v>
      </c>
      <c r="W1049" s="269" cm="1">
        <f t="array" ref="W1049">IF(Z1049=756,V1049*INDEX('09.30.22 ERC'!$I$676:$I$679,MATCH($A$1,'09.30.22 ERC'!$D$676:$D$679,0),),V1049)</f>
        <v>40893.239999999991</v>
      </c>
      <c r="X1049" s="271">
        <f t="shared" si="33"/>
        <v>194006</v>
      </c>
      <c r="Y1049" s="106" t="s">
        <v>716</v>
      </c>
      <c r="Z1049" s="106">
        <v>152</v>
      </c>
      <c r="AA1049" s="273" t="b">
        <f t="shared" si="34"/>
        <v>1</v>
      </c>
    </row>
    <row r="1050" spans="1:27">
      <c r="A1050" s="267" t="s">
        <v>3271</v>
      </c>
      <c r="B1050" s="267" t="s">
        <v>3388</v>
      </c>
      <c r="C1050" s="267" t="s">
        <v>3392</v>
      </c>
      <c r="D1050" s="267" t="s">
        <v>5541</v>
      </c>
      <c r="E1050" s="267" t="s">
        <v>3275</v>
      </c>
      <c r="F1050" s="267" t="s">
        <v>3276</v>
      </c>
      <c r="G1050" s="267" t="s">
        <v>3275</v>
      </c>
      <c r="H1050" s="267" t="s">
        <v>3277</v>
      </c>
      <c r="I1050" s="267" t="s">
        <v>5542</v>
      </c>
      <c r="J1050" s="267" t="s">
        <v>5543</v>
      </c>
      <c r="K1050" s="268">
        <v>1071563.23</v>
      </c>
      <c r="L1050" s="268">
        <v>1162340.96</v>
      </c>
      <c r="M1050" s="269">
        <v>-90777.729999999981</v>
      </c>
      <c r="N1050" s="268">
        <v>14146.83</v>
      </c>
      <c r="O1050" s="268">
        <v>25066.080000000002</v>
      </c>
      <c r="P1050" s="269">
        <v>-10919.250000000002</v>
      </c>
      <c r="Q1050" s="270">
        <v>519300.99</v>
      </c>
      <c r="R1050" s="270">
        <v>567651.66000000015</v>
      </c>
      <c r="S1050" s="270">
        <v>-48350.670000000158</v>
      </c>
      <c r="T1050" s="268">
        <v>1590864.22</v>
      </c>
      <c r="U1050" s="268">
        <v>1729992.62</v>
      </c>
      <c r="V1050" s="269">
        <v>-139128.40000000014</v>
      </c>
      <c r="W1050" s="269" cm="1">
        <f t="array" ref="W1050">IF(Z1050=756,V1050*INDEX('09.30.22 ERC'!$I$676:$I$679,MATCH($A$1,'09.30.22 ERC'!$D$676:$D$679,0),),V1050)</f>
        <v>-139128.40000000014</v>
      </c>
      <c r="X1050" s="271">
        <f t="shared" si="33"/>
        <v>221102</v>
      </c>
      <c r="Y1050" s="106" t="s">
        <v>725</v>
      </c>
      <c r="Z1050" s="106">
        <v>756</v>
      </c>
      <c r="AA1050" s="273" t="b">
        <f t="shared" si="34"/>
        <v>1</v>
      </c>
    </row>
    <row r="1051" spans="1:27">
      <c r="A1051" s="267" t="s">
        <v>3271</v>
      </c>
      <c r="B1051" s="267" t="s">
        <v>3395</v>
      </c>
      <c r="C1051" s="267" t="s">
        <v>3392</v>
      </c>
      <c r="D1051" s="267" t="s">
        <v>5541</v>
      </c>
      <c r="E1051" s="267" t="s">
        <v>3275</v>
      </c>
      <c r="F1051" s="267" t="s">
        <v>3276</v>
      </c>
      <c r="G1051" s="267" t="s">
        <v>3275</v>
      </c>
      <c r="H1051" s="267" t="s">
        <v>3277</v>
      </c>
      <c r="I1051" s="267" t="s">
        <v>5544</v>
      </c>
      <c r="J1051" s="267" t="s">
        <v>5545</v>
      </c>
      <c r="K1051" s="268">
        <v>1327.65</v>
      </c>
      <c r="L1051" s="268">
        <v>1423.35</v>
      </c>
      <c r="M1051" s="269">
        <v>-95.699999999999818</v>
      </c>
      <c r="N1051" s="268">
        <v>48.66</v>
      </c>
      <c r="O1051" s="268">
        <v>12113.66</v>
      </c>
      <c r="P1051" s="269">
        <v>-12065</v>
      </c>
      <c r="Q1051" s="270">
        <v>321683.25999999995</v>
      </c>
      <c r="R1051" s="270">
        <v>334949.88</v>
      </c>
      <c r="S1051" s="270">
        <v>-13266.620000000054</v>
      </c>
      <c r="T1051" s="268">
        <v>323010.90999999997</v>
      </c>
      <c r="U1051" s="268">
        <v>336373.23</v>
      </c>
      <c r="V1051" s="269">
        <v>-13362.320000000007</v>
      </c>
      <c r="W1051" s="269" cm="1">
        <f t="array" ref="W1051">IF(Z1051=756,V1051*INDEX('09.30.22 ERC'!$I$676:$I$679,MATCH($A$1,'09.30.22 ERC'!$D$676:$D$679,0),),V1051)</f>
        <v>-13362.320000000007</v>
      </c>
      <c r="X1051" s="271">
        <f t="shared" si="33"/>
        <v>221102</v>
      </c>
      <c r="Y1051" s="106" t="s">
        <v>725</v>
      </c>
      <c r="Z1051" s="106">
        <v>756</v>
      </c>
      <c r="AA1051" s="273" t="b">
        <f t="shared" si="34"/>
        <v>1</v>
      </c>
    </row>
    <row r="1052" spans="1:27">
      <c r="A1052" s="267" t="s">
        <v>3271</v>
      </c>
      <c r="B1052" s="267" t="s">
        <v>3272</v>
      </c>
      <c r="C1052" s="267" t="s">
        <v>3273</v>
      </c>
      <c r="D1052" s="267" t="s">
        <v>5541</v>
      </c>
      <c r="E1052" s="267" t="s">
        <v>3275</v>
      </c>
      <c r="F1052" s="267" t="s">
        <v>3276</v>
      </c>
      <c r="G1052" s="267" t="s">
        <v>3275</v>
      </c>
      <c r="H1052" s="267" t="s">
        <v>3277</v>
      </c>
      <c r="I1052" s="267" t="s">
        <v>5546</v>
      </c>
      <c r="J1052" s="267" t="s">
        <v>5547</v>
      </c>
      <c r="K1052" s="268">
        <v>2861304.71</v>
      </c>
      <c r="L1052" s="268">
        <v>3101633.37</v>
      </c>
      <c r="M1052" s="269">
        <v>-240328.66000000015</v>
      </c>
      <c r="N1052" s="268">
        <v>55025.38</v>
      </c>
      <c r="O1052" s="268">
        <v>50754.67</v>
      </c>
      <c r="P1052" s="269">
        <v>4270.7099999999991</v>
      </c>
      <c r="Q1052" s="270">
        <v>1392110.3099999996</v>
      </c>
      <c r="R1052" s="270">
        <v>1196703.83</v>
      </c>
      <c r="S1052" s="270">
        <v>195406.47999999952</v>
      </c>
      <c r="T1052" s="268">
        <v>4253415.0199999996</v>
      </c>
      <c r="U1052" s="268">
        <v>4298337.2</v>
      </c>
      <c r="V1052" s="269">
        <v>-44922.180000000633</v>
      </c>
      <c r="W1052" s="269" cm="1">
        <f t="array" ref="W1052">IF(Z1052=756,V1052*INDEX('09.30.22 ERC'!$I$676:$I$679,MATCH($A$1,'09.30.22 ERC'!$D$676:$D$679,0),),V1052)</f>
        <v>-44922.180000000633</v>
      </c>
      <c r="X1052" s="271">
        <f t="shared" si="33"/>
        <v>221102</v>
      </c>
      <c r="Y1052" s="106" t="s">
        <v>725</v>
      </c>
      <c r="Z1052" s="106">
        <v>150</v>
      </c>
      <c r="AA1052" s="273" t="b">
        <f t="shared" si="34"/>
        <v>1</v>
      </c>
    </row>
    <row r="1053" spans="1:27">
      <c r="A1053" s="267" t="s">
        <v>3271</v>
      </c>
      <c r="B1053" s="267" t="s">
        <v>3280</v>
      </c>
      <c r="C1053" s="267" t="s">
        <v>3281</v>
      </c>
      <c r="D1053" s="267" t="s">
        <v>5541</v>
      </c>
      <c r="E1053" s="267" t="s">
        <v>3275</v>
      </c>
      <c r="F1053" s="267" t="s">
        <v>3276</v>
      </c>
      <c r="G1053" s="267" t="s">
        <v>3275</v>
      </c>
      <c r="H1053" s="267" t="s">
        <v>3277</v>
      </c>
      <c r="I1053" s="267" t="s">
        <v>5548</v>
      </c>
      <c r="J1053" s="267" t="s">
        <v>5549</v>
      </c>
      <c r="K1053" s="268">
        <v>1254036.94</v>
      </c>
      <c r="L1053" s="268">
        <v>1280124.46</v>
      </c>
      <c r="M1053" s="269">
        <v>-26087.520000000019</v>
      </c>
      <c r="N1053" s="268">
        <v>27260.48</v>
      </c>
      <c r="O1053" s="268">
        <v>41053.879999999997</v>
      </c>
      <c r="P1053" s="269">
        <v>-13793.399999999998</v>
      </c>
      <c r="Q1053" s="270">
        <v>335751.12000000011</v>
      </c>
      <c r="R1053" s="270">
        <v>352724.28</v>
      </c>
      <c r="S1053" s="270">
        <v>-16973.159999999916</v>
      </c>
      <c r="T1053" s="268">
        <v>1589788.06</v>
      </c>
      <c r="U1053" s="268">
        <v>1632848.74</v>
      </c>
      <c r="V1053" s="269">
        <v>-43060.679999999935</v>
      </c>
      <c r="W1053" s="269" cm="1">
        <f t="array" ref="W1053">IF(Z1053=756,V1053*INDEX('09.30.22 ERC'!$I$676:$I$679,MATCH($A$1,'09.30.22 ERC'!$D$676:$D$679,0),),V1053)</f>
        <v>-43060.679999999935</v>
      </c>
      <c r="X1053" s="271">
        <f t="shared" si="33"/>
        <v>221102</v>
      </c>
      <c r="Y1053" s="106" t="s">
        <v>725</v>
      </c>
      <c r="Z1053" s="106">
        <v>150</v>
      </c>
      <c r="AA1053" s="273" t="b">
        <f t="shared" si="34"/>
        <v>1</v>
      </c>
    </row>
    <row r="1054" spans="1:27">
      <c r="A1054" s="267" t="s">
        <v>3271</v>
      </c>
      <c r="B1054" s="267" t="s">
        <v>3983</v>
      </c>
      <c r="C1054" s="267" t="s">
        <v>3291</v>
      </c>
      <c r="D1054" s="267" t="s">
        <v>5541</v>
      </c>
      <c r="E1054" s="267" t="s">
        <v>3275</v>
      </c>
      <c r="F1054" s="267" t="s">
        <v>3276</v>
      </c>
      <c r="G1054" s="267" t="s">
        <v>3275</v>
      </c>
      <c r="H1054" s="267" t="s">
        <v>3277</v>
      </c>
      <c r="I1054" s="267" t="s">
        <v>5550</v>
      </c>
      <c r="J1054" s="267" t="s">
        <v>5551</v>
      </c>
      <c r="K1054" s="268">
        <v>20682.400000000001</v>
      </c>
      <c r="L1054" s="268">
        <v>19879.32</v>
      </c>
      <c r="M1054" s="269">
        <v>803.08000000000175</v>
      </c>
      <c r="N1054" s="268">
        <v>1353</v>
      </c>
      <c r="O1054" s="268">
        <v>1353</v>
      </c>
      <c r="P1054" s="269">
        <v>0</v>
      </c>
      <c r="Q1054" s="270">
        <v>12194.909999999996</v>
      </c>
      <c r="R1054" s="270">
        <v>12532.010000000002</v>
      </c>
      <c r="S1054" s="270">
        <v>-337.10000000000582</v>
      </c>
      <c r="T1054" s="268">
        <v>32877.31</v>
      </c>
      <c r="U1054" s="268">
        <v>32411.33</v>
      </c>
      <c r="V1054" s="269">
        <v>465.97999999999593</v>
      </c>
      <c r="W1054" s="269" cm="1">
        <f t="array" ref="W1054">IF(Z1054=756,V1054*INDEX('09.30.22 ERC'!$I$676:$I$679,MATCH($A$1,'09.30.22 ERC'!$D$676:$D$679,0),),V1054)</f>
        <v>465.97999999999593</v>
      </c>
      <c r="X1054" s="271">
        <f t="shared" si="33"/>
        <v>221102</v>
      </c>
      <c r="Y1054" s="106" t="s">
        <v>725</v>
      </c>
      <c r="Z1054" s="106">
        <v>150</v>
      </c>
      <c r="AA1054" s="273" t="b">
        <f t="shared" si="34"/>
        <v>1</v>
      </c>
    </row>
    <row r="1055" spans="1:27">
      <c r="A1055" s="267" t="s">
        <v>3271</v>
      </c>
      <c r="B1055" s="267" t="s">
        <v>3284</v>
      </c>
      <c r="C1055" s="267" t="s">
        <v>3273</v>
      </c>
      <c r="D1055" s="267" t="s">
        <v>5541</v>
      </c>
      <c r="E1055" s="267" t="s">
        <v>3275</v>
      </c>
      <c r="F1055" s="267" t="s">
        <v>3276</v>
      </c>
      <c r="G1055" s="267" t="s">
        <v>3275</v>
      </c>
      <c r="H1055" s="267" t="s">
        <v>3277</v>
      </c>
      <c r="I1055" s="267" t="s">
        <v>5552</v>
      </c>
      <c r="J1055" s="267" t="s">
        <v>5553</v>
      </c>
      <c r="K1055" s="268">
        <v>103386.34</v>
      </c>
      <c r="L1055" s="268">
        <v>105900.46</v>
      </c>
      <c r="M1055" s="269">
        <v>-2514.1200000000099</v>
      </c>
      <c r="N1055" s="268">
        <v>6676.6</v>
      </c>
      <c r="O1055" s="268">
        <v>3996.42</v>
      </c>
      <c r="P1055" s="269">
        <v>2680.1800000000003</v>
      </c>
      <c r="Q1055" s="270">
        <v>39369.820000000007</v>
      </c>
      <c r="R1055" s="270">
        <v>46951.289999999994</v>
      </c>
      <c r="S1055" s="270">
        <v>-7581.4699999999866</v>
      </c>
      <c r="T1055" s="268">
        <v>142756.16</v>
      </c>
      <c r="U1055" s="268">
        <v>152851.75</v>
      </c>
      <c r="V1055" s="269">
        <v>-10095.589999999997</v>
      </c>
      <c r="W1055" s="269" cm="1">
        <f t="array" ref="W1055">IF(Z1055=756,V1055*INDEX('09.30.22 ERC'!$I$676:$I$679,MATCH($A$1,'09.30.22 ERC'!$D$676:$D$679,0),),V1055)</f>
        <v>-10095.589999999997</v>
      </c>
      <c r="X1055" s="271">
        <f t="shared" si="33"/>
        <v>221102</v>
      </c>
      <c r="Y1055" s="106" t="s">
        <v>725</v>
      </c>
      <c r="Z1055" s="106">
        <v>151</v>
      </c>
      <c r="AA1055" s="273" t="b">
        <f t="shared" si="34"/>
        <v>1</v>
      </c>
    </row>
    <row r="1056" spans="1:27">
      <c r="A1056" s="267" t="s">
        <v>3271</v>
      </c>
      <c r="B1056" s="267" t="s">
        <v>3284</v>
      </c>
      <c r="C1056" s="267" t="s">
        <v>3273</v>
      </c>
      <c r="D1056" s="267" t="s">
        <v>5541</v>
      </c>
      <c r="E1056" s="267" t="s">
        <v>3271</v>
      </c>
      <c r="F1056" s="267" t="s">
        <v>3276</v>
      </c>
      <c r="G1056" s="267" t="s">
        <v>3275</v>
      </c>
      <c r="H1056" s="267" t="s">
        <v>3277</v>
      </c>
      <c r="I1056" s="267" t="s">
        <v>5554</v>
      </c>
      <c r="J1056" s="267" t="s">
        <v>5555</v>
      </c>
      <c r="K1056" s="268">
        <v>0</v>
      </c>
      <c r="L1056" s="268">
        <v>74.87</v>
      </c>
      <c r="M1056" s="269">
        <v>-74.87</v>
      </c>
      <c r="N1056" s="268">
        <v>0</v>
      </c>
      <c r="O1056" s="268">
        <v>0</v>
      </c>
      <c r="P1056" s="269">
        <v>0</v>
      </c>
      <c r="Q1056" s="270">
        <v>0</v>
      </c>
      <c r="R1056" s="270">
        <v>0</v>
      </c>
      <c r="S1056" s="270">
        <v>0</v>
      </c>
      <c r="T1056" s="268">
        <v>0</v>
      </c>
      <c r="U1056" s="268">
        <v>74.87</v>
      </c>
      <c r="V1056" s="269">
        <v>-74.87</v>
      </c>
      <c r="W1056" s="269" cm="1">
        <f t="array" ref="W1056">IF(Z1056=756,V1056*INDEX('09.30.22 ERC'!$I$676:$I$679,MATCH($A$1,'09.30.22 ERC'!$D$676:$D$679,0),),V1056)</f>
        <v>-74.87</v>
      </c>
      <c r="X1056" s="271">
        <f t="shared" si="33"/>
        <v>221102</v>
      </c>
      <c r="Y1056" s="106" t="s">
        <v>725</v>
      </c>
      <c r="Z1056" s="106">
        <v>151</v>
      </c>
      <c r="AA1056" s="273" t="b">
        <f t="shared" si="34"/>
        <v>1</v>
      </c>
    </row>
    <row r="1057" spans="1:27">
      <c r="A1057" s="267" t="s">
        <v>3271</v>
      </c>
      <c r="B1057" s="267" t="s">
        <v>3287</v>
      </c>
      <c r="C1057" s="267" t="s">
        <v>3281</v>
      </c>
      <c r="D1057" s="267" t="s">
        <v>5541</v>
      </c>
      <c r="E1057" s="267" t="s">
        <v>3275</v>
      </c>
      <c r="F1057" s="267" t="s">
        <v>3276</v>
      </c>
      <c r="G1057" s="267" t="s">
        <v>3275</v>
      </c>
      <c r="H1057" s="267" t="s">
        <v>3277</v>
      </c>
      <c r="I1057" s="267" t="s">
        <v>5556</v>
      </c>
      <c r="J1057" s="267" t="s">
        <v>5557</v>
      </c>
      <c r="K1057" s="268">
        <v>279882.08</v>
      </c>
      <c r="L1057" s="268">
        <v>292238.62</v>
      </c>
      <c r="M1057" s="269">
        <v>-12356.539999999979</v>
      </c>
      <c r="N1057" s="268">
        <v>15000.21</v>
      </c>
      <c r="O1057" s="268">
        <v>12867.93</v>
      </c>
      <c r="P1057" s="269">
        <v>2132.2799999999988</v>
      </c>
      <c r="Q1057" s="270">
        <v>52048.479999999981</v>
      </c>
      <c r="R1057" s="270">
        <v>55788.539999999979</v>
      </c>
      <c r="S1057" s="270">
        <v>-3740.0599999999977</v>
      </c>
      <c r="T1057" s="268">
        <v>331930.56</v>
      </c>
      <c r="U1057" s="268">
        <v>348027.16</v>
      </c>
      <c r="V1057" s="269">
        <v>-16096.599999999977</v>
      </c>
      <c r="W1057" s="269" cm="1">
        <f t="array" ref="W1057">IF(Z1057=756,V1057*INDEX('09.30.22 ERC'!$I$676:$I$679,MATCH($A$1,'09.30.22 ERC'!$D$676:$D$679,0),),V1057)</f>
        <v>-16096.599999999977</v>
      </c>
      <c r="X1057" s="271">
        <f t="shared" si="33"/>
        <v>221102</v>
      </c>
      <c r="Y1057" s="106" t="s">
        <v>725</v>
      </c>
      <c r="Z1057" s="106">
        <v>151</v>
      </c>
      <c r="AA1057" s="273" t="b">
        <f t="shared" si="34"/>
        <v>1</v>
      </c>
    </row>
    <row r="1058" spans="1:27">
      <c r="A1058" s="267" t="s">
        <v>3271</v>
      </c>
      <c r="B1058" s="267" t="s">
        <v>3287</v>
      </c>
      <c r="C1058" s="267" t="s">
        <v>3281</v>
      </c>
      <c r="D1058" s="267" t="s">
        <v>5541</v>
      </c>
      <c r="E1058" s="267" t="s">
        <v>3271</v>
      </c>
      <c r="F1058" s="267" t="s">
        <v>3276</v>
      </c>
      <c r="G1058" s="267" t="s">
        <v>3275</v>
      </c>
      <c r="H1058" s="267" t="s">
        <v>3277</v>
      </c>
      <c r="I1058" s="267" t="s">
        <v>5558</v>
      </c>
      <c r="J1058" s="267" t="s">
        <v>5559</v>
      </c>
      <c r="K1058" s="268">
        <v>0</v>
      </c>
      <c r="L1058" s="268">
        <v>175.56</v>
      </c>
      <c r="M1058" s="269">
        <v>-175.56</v>
      </c>
      <c r="N1058" s="268">
        <v>0</v>
      </c>
      <c r="O1058" s="268">
        <v>0</v>
      </c>
      <c r="P1058" s="269">
        <v>0</v>
      </c>
      <c r="Q1058" s="270">
        <v>0</v>
      </c>
      <c r="R1058" s="270">
        <v>0</v>
      </c>
      <c r="S1058" s="270">
        <v>0</v>
      </c>
      <c r="T1058" s="268">
        <v>0</v>
      </c>
      <c r="U1058" s="268">
        <v>175.56</v>
      </c>
      <c r="V1058" s="269">
        <v>-175.56</v>
      </c>
      <c r="W1058" s="269" cm="1">
        <f t="array" ref="W1058">IF(Z1058=756,V1058*INDEX('09.30.22 ERC'!$I$676:$I$679,MATCH($A$1,'09.30.22 ERC'!$D$676:$D$679,0),),V1058)</f>
        <v>-175.56</v>
      </c>
      <c r="X1058" s="271">
        <f t="shared" si="33"/>
        <v>221102</v>
      </c>
      <c r="Y1058" s="106" t="s">
        <v>725</v>
      </c>
      <c r="Z1058" s="106">
        <v>151</v>
      </c>
      <c r="AA1058" s="273" t="b">
        <f t="shared" si="34"/>
        <v>1</v>
      </c>
    </row>
    <row r="1059" spans="1:27">
      <c r="A1059" s="267" t="s">
        <v>3271</v>
      </c>
      <c r="B1059" s="267" t="s">
        <v>3290</v>
      </c>
      <c r="C1059" s="267" t="s">
        <v>3291</v>
      </c>
      <c r="D1059" s="267" t="s">
        <v>5541</v>
      </c>
      <c r="E1059" s="267" t="s">
        <v>3275</v>
      </c>
      <c r="F1059" s="267" t="s">
        <v>3276</v>
      </c>
      <c r="G1059" s="267" t="s">
        <v>3275</v>
      </c>
      <c r="H1059" s="267" t="s">
        <v>3277</v>
      </c>
      <c r="I1059" s="267" t="s">
        <v>5560</v>
      </c>
      <c r="J1059" s="267" t="s">
        <v>5561</v>
      </c>
      <c r="K1059" s="268">
        <v>13362.39</v>
      </c>
      <c r="L1059" s="268">
        <v>13570.85</v>
      </c>
      <c r="M1059" s="269">
        <v>-208.46000000000095</v>
      </c>
      <c r="N1059" s="268">
        <v>0</v>
      </c>
      <c r="O1059" s="268">
        <v>0</v>
      </c>
      <c r="P1059" s="269">
        <v>0</v>
      </c>
      <c r="Q1059" s="270">
        <v>0</v>
      </c>
      <c r="R1059" s="270">
        <v>0</v>
      </c>
      <c r="S1059" s="270">
        <v>0</v>
      </c>
      <c r="T1059" s="268">
        <v>13362.39</v>
      </c>
      <c r="U1059" s="268">
        <v>13570.85</v>
      </c>
      <c r="V1059" s="269">
        <v>-208.46000000000095</v>
      </c>
      <c r="W1059" s="269" cm="1">
        <f t="array" ref="W1059">IF(Z1059=756,V1059*INDEX('09.30.22 ERC'!$I$676:$I$679,MATCH($A$1,'09.30.22 ERC'!$D$676:$D$679,0),),V1059)</f>
        <v>-208.46000000000095</v>
      </c>
      <c r="X1059" s="271">
        <f t="shared" si="33"/>
        <v>221102</v>
      </c>
      <c r="Y1059" s="106" t="s">
        <v>725</v>
      </c>
      <c r="Z1059" s="106">
        <v>151</v>
      </c>
      <c r="AA1059" s="273" t="b">
        <f t="shared" si="34"/>
        <v>1</v>
      </c>
    </row>
    <row r="1060" spans="1:27">
      <c r="A1060" s="267" t="s">
        <v>3271</v>
      </c>
      <c r="B1060" s="267" t="s">
        <v>3294</v>
      </c>
      <c r="C1060" s="267" t="s">
        <v>3273</v>
      </c>
      <c r="D1060" s="267" t="s">
        <v>5541</v>
      </c>
      <c r="E1060" s="267" t="s">
        <v>3275</v>
      </c>
      <c r="F1060" s="267" t="s">
        <v>3276</v>
      </c>
      <c r="G1060" s="267" t="s">
        <v>3275</v>
      </c>
      <c r="H1060" s="267" t="s">
        <v>3277</v>
      </c>
      <c r="I1060" s="267" t="s">
        <v>5562</v>
      </c>
      <c r="J1060" s="267" t="s">
        <v>5563</v>
      </c>
      <c r="K1060" s="268">
        <v>2613210.21</v>
      </c>
      <c r="L1060" s="268">
        <v>2616033.4700000002</v>
      </c>
      <c r="M1060" s="269">
        <v>-2823.2600000002421</v>
      </c>
      <c r="N1060" s="268">
        <v>25339.86</v>
      </c>
      <c r="O1060" s="268">
        <v>61561.9</v>
      </c>
      <c r="P1060" s="269">
        <v>-36222.04</v>
      </c>
      <c r="Q1060" s="270">
        <v>232039.37000000011</v>
      </c>
      <c r="R1060" s="270">
        <v>278252.48</v>
      </c>
      <c r="S1060" s="270">
        <v>-46213.10999999987</v>
      </c>
      <c r="T1060" s="268">
        <v>2845249.58</v>
      </c>
      <c r="U1060" s="268">
        <v>2894285.95</v>
      </c>
      <c r="V1060" s="269">
        <v>-49036.370000000112</v>
      </c>
      <c r="W1060" s="269" cm="1">
        <f t="array" ref="W1060">IF(Z1060=756,V1060*INDEX('09.30.22 ERC'!$I$676:$I$679,MATCH($A$1,'09.30.22 ERC'!$D$676:$D$679,0),),V1060)</f>
        <v>-49036.370000000112</v>
      </c>
      <c r="X1060" s="271">
        <f t="shared" si="33"/>
        <v>221102</v>
      </c>
      <c r="Y1060" s="106" t="s">
        <v>725</v>
      </c>
      <c r="Z1060" s="106">
        <v>152</v>
      </c>
      <c r="AA1060" s="273" t="b">
        <f t="shared" si="34"/>
        <v>1</v>
      </c>
    </row>
    <row r="1061" spans="1:27">
      <c r="A1061" s="267" t="s">
        <v>3271</v>
      </c>
      <c r="B1061" s="267" t="s">
        <v>3300</v>
      </c>
      <c r="C1061" s="267" t="s">
        <v>3273</v>
      </c>
      <c r="D1061" s="267" t="s">
        <v>5541</v>
      </c>
      <c r="E1061" s="267" t="s">
        <v>3275</v>
      </c>
      <c r="F1061" s="267" t="s">
        <v>3276</v>
      </c>
      <c r="G1061" s="267" t="s">
        <v>3275</v>
      </c>
      <c r="H1061" s="267" t="s">
        <v>3277</v>
      </c>
      <c r="I1061" s="267" t="s">
        <v>5546</v>
      </c>
      <c r="J1061" s="267" t="s">
        <v>5564</v>
      </c>
      <c r="K1061" s="268">
        <v>205794.29</v>
      </c>
      <c r="L1061" s="268">
        <v>205794.29</v>
      </c>
      <c r="M1061" s="269">
        <v>0</v>
      </c>
      <c r="N1061" s="268">
        <v>0</v>
      </c>
      <c r="O1061" s="268">
        <v>0</v>
      </c>
      <c r="P1061" s="269">
        <v>0</v>
      </c>
      <c r="Q1061" s="270">
        <v>0</v>
      </c>
      <c r="R1061" s="270">
        <v>0</v>
      </c>
      <c r="S1061" s="270">
        <v>0</v>
      </c>
      <c r="T1061" s="268">
        <v>205794.29</v>
      </c>
      <c r="U1061" s="268">
        <v>205794.29</v>
      </c>
      <c r="V1061" s="269">
        <v>0</v>
      </c>
      <c r="W1061" s="269" cm="1">
        <f t="array" ref="W1061">IF(Z1061=756,V1061*INDEX('09.30.22 ERC'!$I$676:$I$679,MATCH($A$1,'09.30.22 ERC'!$D$676:$D$679,0),),V1061)</f>
        <v>0</v>
      </c>
      <c r="X1061" s="271">
        <f t="shared" si="33"/>
        <v>221102</v>
      </c>
      <c r="Y1061" s="106" t="s">
        <v>725</v>
      </c>
      <c r="Z1061" s="106">
        <v>150</v>
      </c>
      <c r="AA1061" s="273" t="b">
        <f t="shared" si="34"/>
        <v>1</v>
      </c>
    </row>
    <row r="1062" spans="1:27">
      <c r="A1062" s="267" t="s">
        <v>3271</v>
      </c>
      <c r="B1062" s="267" t="s">
        <v>3300</v>
      </c>
      <c r="C1062" s="267" t="s">
        <v>3301</v>
      </c>
      <c r="D1062" s="267" t="s">
        <v>5541</v>
      </c>
      <c r="E1062" s="267" t="s">
        <v>3275</v>
      </c>
      <c r="F1062" s="267" t="s">
        <v>3276</v>
      </c>
      <c r="G1062" s="267" t="s">
        <v>3275</v>
      </c>
      <c r="H1062" s="267" t="s">
        <v>3277</v>
      </c>
      <c r="I1062" s="267" t="s">
        <v>5565</v>
      </c>
      <c r="J1062" s="267" t="s">
        <v>5566</v>
      </c>
      <c r="K1062" s="268">
        <v>4750898.8</v>
      </c>
      <c r="L1062" s="268">
        <v>4750898.8</v>
      </c>
      <c r="M1062" s="269">
        <v>0</v>
      </c>
      <c r="N1062" s="268">
        <v>8930.19</v>
      </c>
      <c r="O1062" s="268">
        <v>8930.19</v>
      </c>
      <c r="P1062" s="269">
        <v>0</v>
      </c>
      <c r="Q1062" s="270">
        <v>94866.400000000373</v>
      </c>
      <c r="R1062" s="270">
        <v>94866.400000000373</v>
      </c>
      <c r="S1062" s="270">
        <v>0</v>
      </c>
      <c r="T1062" s="268">
        <v>4845765.2</v>
      </c>
      <c r="U1062" s="268">
        <v>4845765.2</v>
      </c>
      <c r="V1062" s="269">
        <v>0</v>
      </c>
      <c r="W1062" s="269" cm="1">
        <f t="array" ref="W1062">IF(Z1062=756,V1062*INDEX('09.30.22 ERC'!$I$676:$I$679,MATCH($A$1,'09.30.22 ERC'!$D$676:$D$679,0),),V1062)</f>
        <v>0</v>
      </c>
      <c r="X1062" s="271">
        <f t="shared" si="33"/>
        <v>221102</v>
      </c>
      <c r="Y1062" s="106" t="s">
        <v>725</v>
      </c>
      <c r="Z1062" s="106">
        <v>150</v>
      </c>
      <c r="AA1062" s="273" t="b">
        <f t="shared" si="34"/>
        <v>1</v>
      </c>
    </row>
    <row r="1063" spans="1:27">
      <c r="A1063" s="267" t="s">
        <v>3271</v>
      </c>
      <c r="B1063" s="267" t="s">
        <v>3304</v>
      </c>
      <c r="C1063" s="267" t="s">
        <v>5567</v>
      </c>
      <c r="D1063" s="267" t="s">
        <v>5541</v>
      </c>
      <c r="E1063" s="267" t="s">
        <v>3275</v>
      </c>
      <c r="F1063" s="267" t="s">
        <v>3276</v>
      </c>
      <c r="G1063" s="267" t="s">
        <v>3275</v>
      </c>
      <c r="H1063" s="267" t="s">
        <v>3277</v>
      </c>
      <c r="I1063" s="267" t="s">
        <v>5568</v>
      </c>
      <c r="J1063" s="267" t="s">
        <v>5569</v>
      </c>
      <c r="K1063" s="268">
        <v>561.69000000000005</v>
      </c>
      <c r="L1063" s="268">
        <v>561.69000000000005</v>
      </c>
      <c r="M1063" s="269">
        <v>0</v>
      </c>
      <c r="N1063" s="268">
        <v>0</v>
      </c>
      <c r="O1063" s="268">
        <v>0</v>
      </c>
      <c r="P1063" s="269">
        <v>0</v>
      </c>
      <c r="Q1063" s="270">
        <v>0</v>
      </c>
      <c r="R1063" s="270">
        <v>0</v>
      </c>
      <c r="S1063" s="270">
        <v>0</v>
      </c>
      <c r="T1063" s="268">
        <v>561.69000000000005</v>
      </c>
      <c r="U1063" s="268">
        <v>561.69000000000005</v>
      </c>
      <c r="V1063" s="269">
        <v>0</v>
      </c>
      <c r="W1063" s="269" cm="1">
        <f t="array" ref="W1063">IF(Z1063=756,V1063*INDEX('09.30.22 ERC'!$I$676:$I$679,MATCH($A$1,'09.30.22 ERC'!$D$676:$D$679,0),),V1063)</f>
        <v>0</v>
      </c>
      <c r="X1063" s="271">
        <f t="shared" si="33"/>
        <v>221102</v>
      </c>
      <c r="Y1063" s="106" t="s">
        <v>725</v>
      </c>
      <c r="Z1063" s="106">
        <v>151</v>
      </c>
      <c r="AA1063" s="273" t="b">
        <f t="shared" si="34"/>
        <v>1</v>
      </c>
    </row>
    <row r="1064" spans="1:27">
      <c r="A1064" s="267" t="s">
        <v>3271</v>
      </c>
      <c r="B1064" s="267" t="s">
        <v>3304</v>
      </c>
      <c r="C1064" s="267" t="s">
        <v>3301</v>
      </c>
      <c r="D1064" s="267" t="s">
        <v>5541</v>
      </c>
      <c r="E1064" s="267" t="s">
        <v>3275</v>
      </c>
      <c r="F1064" s="267" t="s">
        <v>3276</v>
      </c>
      <c r="G1064" s="267" t="s">
        <v>3275</v>
      </c>
      <c r="H1064" s="267" t="s">
        <v>3277</v>
      </c>
      <c r="I1064" s="267" t="s">
        <v>5570</v>
      </c>
      <c r="J1064" s="267" t="s">
        <v>5571</v>
      </c>
      <c r="K1064" s="268">
        <v>407159.8</v>
      </c>
      <c r="L1064" s="268">
        <v>407159.8</v>
      </c>
      <c r="M1064" s="269">
        <v>0</v>
      </c>
      <c r="N1064" s="268">
        <v>707.78</v>
      </c>
      <c r="O1064" s="268">
        <v>707.78</v>
      </c>
      <c r="P1064" s="269">
        <v>0</v>
      </c>
      <c r="Q1064" s="270">
        <v>6954.3099999999977</v>
      </c>
      <c r="R1064" s="270">
        <v>6954.3099999999977</v>
      </c>
      <c r="S1064" s="270">
        <v>0</v>
      </c>
      <c r="T1064" s="268">
        <v>414114.11</v>
      </c>
      <c r="U1064" s="268">
        <v>414114.11</v>
      </c>
      <c r="V1064" s="269">
        <v>0</v>
      </c>
      <c r="W1064" s="269" cm="1">
        <f t="array" ref="W1064">IF(Z1064=756,V1064*INDEX('09.30.22 ERC'!$I$676:$I$679,MATCH($A$1,'09.30.22 ERC'!$D$676:$D$679,0),),V1064)</f>
        <v>0</v>
      </c>
      <c r="X1064" s="271">
        <f t="shared" si="33"/>
        <v>221102</v>
      </c>
      <c r="Y1064" s="106" t="s">
        <v>725</v>
      </c>
      <c r="Z1064" s="106">
        <v>151</v>
      </c>
      <c r="AA1064" s="273" t="b">
        <f t="shared" si="34"/>
        <v>1</v>
      </c>
    </row>
    <row r="1065" spans="1:27">
      <c r="A1065" s="267" t="s">
        <v>3271</v>
      </c>
      <c r="B1065" s="267" t="s">
        <v>3388</v>
      </c>
      <c r="C1065" s="267" t="s">
        <v>3392</v>
      </c>
      <c r="D1065" s="267" t="s">
        <v>5572</v>
      </c>
      <c r="E1065" s="267" t="s">
        <v>3275</v>
      </c>
      <c r="F1065" s="267" t="s">
        <v>3276</v>
      </c>
      <c r="G1065" s="267" t="s">
        <v>3275</v>
      </c>
      <c r="H1065" s="267" t="s">
        <v>3277</v>
      </c>
      <c r="I1065" s="267" t="s">
        <v>5573</v>
      </c>
      <c r="J1065" s="267" t="s">
        <v>5574</v>
      </c>
      <c r="K1065" s="268">
        <v>586355.74</v>
      </c>
      <c r="L1065" s="268">
        <v>592121.81000000006</v>
      </c>
      <c r="M1065" s="269">
        <v>-5766.0700000000652</v>
      </c>
      <c r="N1065" s="268">
        <v>0</v>
      </c>
      <c r="O1065" s="268">
        <v>0</v>
      </c>
      <c r="P1065" s="269">
        <v>0</v>
      </c>
      <c r="Q1065" s="270">
        <v>11529.219999999972</v>
      </c>
      <c r="R1065" s="270">
        <v>5858.8199999999488</v>
      </c>
      <c r="S1065" s="270">
        <v>5670.4000000000233</v>
      </c>
      <c r="T1065" s="268">
        <v>597884.96</v>
      </c>
      <c r="U1065" s="268">
        <v>597980.63</v>
      </c>
      <c r="V1065" s="269">
        <v>-95.67000000004191</v>
      </c>
      <c r="W1065" s="269" cm="1">
        <f t="array" ref="W1065">IF(Z1065=756,V1065*INDEX('09.30.22 ERC'!$I$676:$I$679,MATCH($A$1,'09.30.22 ERC'!$D$676:$D$679,0),),V1065)</f>
        <v>-95.67000000004191</v>
      </c>
      <c r="X1065" s="271">
        <f t="shared" si="33"/>
        <v>221103</v>
      </c>
      <c r="Y1065" s="106" t="s">
        <v>725</v>
      </c>
      <c r="Z1065" s="106">
        <v>756</v>
      </c>
      <c r="AA1065" s="273" t="b">
        <f t="shared" si="34"/>
        <v>1</v>
      </c>
    </row>
    <row r="1066" spans="1:27">
      <c r="A1066" s="267" t="s">
        <v>3271</v>
      </c>
      <c r="B1066" s="267" t="s">
        <v>3395</v>
      </c>
      <c r="C1066" s="267" t="s">
        <v>3392</v>
      </c>
      <c r="D1066" s="267" t="s">
        <v>5572</v>
      </c>
      <c r="E1066" s="267" t="s">
        <v>3275</v>
      </c>
      <c r="F1066" s="267" t="s">
        <v>3276</v>
      </c>
      <c r="G1066" s="267" t="s">
        <v>3275</v>
      </c>
      <c r="H1066" s="267" t="s">
        <v>3277</v>
      </c>
      <c r="I1066" s="267" t="s">
        <v>5575</v>
      </c>
      <c r="J1066" s="267" t="s">
        <v>5576</v>
      </c>
      <c r="K1066" s="268">
        <v>0</v>
      </c>
      <c r="L1066" s="268">
        <v>0</v>
      </c>
      <c r="M1066" s="269">
        <v>0</v>
      </c>
      <c r="N1066" s="268">
        <v>0</v>
      </c>
      <c r="O1066" s="268">
        <v>0</v>
      </c>
      <c r="P1066" s="269">
        <v>0</v>
      </c>
      <c r="Q1066" s="270">
        <v>321342.71999999997</v>
      </c>
      <c r="R1066" s="270">
        <v>321342.71999999997</v>
      </c>
      <c r="S1066" s="270">
        <v>0</v>
      </c>
      <c r="T1066" s="268">
        <v>321342.71999999997</v>
      </c>
      <c r="U1066" s="268">
        <v>321342.71999999997</v>
      </c>
      <c r="V1066" s="269">
        <v>0</v>
      </c>
      <c r="W1066" s="269" cm="1">
        <f t="array" ref="W1066">IF(Z1066=756,V1066*INDEX('09.30.22 ERC'!$I$676:$I$679,MATCH($A$1,'09.30.22 ERC'!$D$676:$D$679,0),),V1066)</f>
        <v>0</v>
      </c>
      <c r="X1066" s="271">
        <f t="shared" si="33"/>
        <v>221103</v>
      </c>
      <c r="Y1066" s="106" t="s">
        <v>725</v>
      </c>
      <c r="Z1066" s="106">
        <v>756</v>
      </c>
      <c r="AA1066" s="273" t="b">
        <f t="shared" si="34"/>
        <v>1</v>
      </c>
    </row>
    <row r="1067" spans="1:27">
      <c r="A1067" s="267" t="s">
        <v>3271</v>
      </c>
      <c r="B1067" s="267" t="s">
        <v>3272</v>
      </c>
      <c r="C1067" s="267" t="s">
        <v>3273</v>
      </c>
      <c r="D1067" s="267" t="s">
        <v>5572</v>
      </c>
      <c r="E1067" s="267" t="s">
        <v>3275</v>
      </c>
      <c r="F1067" s="267" t="s">
        <v>3276</v>
      </c>
      <c r="G1067" s="267" t="s">
        <v>3275</v>
      </c>
      <c r="H1067" s="267" t="s">
        <v>3277</v>
      </c>
      <c r="I1067" s="267" t="s">
        <v>5577</v>
      </c>
      <c r="J1067" s="267" t="s">
        <v>5578</v>
      </c>
      <c r="K1067" s="268">
        <v>67048.7</v>
      </c>
      <c r="L1067" s="268">
        <v>67048.7</v>
      </c>
      <c r="M1067" s="269">
        <v>0</v>
      </c>
      <c r="N1067" s="268">
        <v>3915.23</v>
      </c>
      <c r="O1067" s="268">
        <v>3915.23</v>
      </c>
      <c r="P1067" s="269">
        <v>0</v>
      </c>
      <c r="Q1067" s="270">
        <v>4155.1699999999983</v>
      </c>
      <c r="R1067" s="270">
        <v>4155.1699999999983</v>
      </c>
      <c r="S1067" s="270">
        <v>0</v>
      </c>
      <c r="T1067" s="268">
        <v>71203.87</v>
      </c>
      <c r="U1067" s="268">
        <v>71203.87</v>
      </c>
      <c r="V1067" s="269">
        <v>0</v>
      </c>
      <c r="W1067" s="269" cm="1">
        <f t="array" ref="W1067">IF(Z1067=756,V1067*INDEX('09.30.22 ERC'!$I$676:$I$679,MATCH($A$1,'09.30.22 ERC'!$D$676:$D$679,0),),V1067)</f>
        <v>0</v>
      </c>
      <c r="X1067" s="271">
        <f t="shared" si="33"/>
        <v>221103</v>
      </c>
      <c r="Y1067" s="106" t="s">
        <v>725</v>
      </c>
      <c r="Z1067" s="106">
        <v>150</v>
      </c>
      <c r="AA1067" s="273" t="b">
        <f t="shared" si="34"/>
        <v>1</v>
      </c>
    </row>
    <row r="1068" spans="1:27">
      <c r="A1068" s="267" t="s">
        <v>3271</v>
      </c>
      <c r="B1068" s="267" t="s">
        <v>3280</v>
      </c>
      <c r="C1068" s="267" t="s">
        <v>3281</v>
      </c>
      <c r="D1068" s="267" t="s">
        <v>5572</v>
      </c>
      <c r="E1068" s="267" t="s">
        <v>3275</v>
      </c>
      <c r="F1068" s="267" t="s">
        <v>3276</v>
      </c>
      <c r="G1068" s="267" t="s">
        <v>3275</v>
      </c>
      <c r="H1068" s="267" t="s">
        <v>3277</v>
      </c>
      <c r="I1068" s="267" t="s">
        <v>5579</v>
      </c>
      <c r="J1068" s="267" t="s">
        <v>5580</v>
      </c>
      <c r="K1068" s="268">
        <v>31715.26</v>
      </c>
      <c r="L1068" s="268">
        <v>31715.26</v>
      </c>
      <c r="M1068" s="269">
        <v>0</v>
      </c>
      <c r="N1068" s="268">
        <v>0</v>
      </c>
      <c r="O1068" s="268">
        <v>0</v>
      </c>
      <c r="P1068" s="269">
        <v>0</v>
      </c>
      <c r="Q1068" s="270">
        <v>12510.930000000004</v>
      </c>
      <c r="R1068" s="270">
        <v>12510.930000000004</v>
      </c>
      <c r="S1068" s="270">
        <v>0</v>
      </c>
      <c r="T1068" s="268">
        <v>44226.19</v>
      </c>
      <c r="U1068" s="268">
        <v>44226.19</v>
      </c>
      <c r="V1068" s="269">
        <v>0</v>
      </c>
      <c r="W1068" s="269" cm="1">
        <f t="array" ref="W1068">IF(Z1068=756,V1068*INDEX('09.30.22 ERC'!$I$676:$I$679,MATCH($A$1,'09.30.22 ERC'!$D$676:$D$679,0),),V1068)</f>
        <v>0</v>
      </c>
      <c r="X1068" s="271">
        <f t="shared" si="33"/>
        <v>221103</v>
      </c>
      <c r="Y1068" s="106" t="s">
        <v>725</v>
      </c>
      <c r="Z1068" s="106">
        <v>150</v>
      </c>
      <c r="AA1068" s="273" t="b">
        <f t="shared" si="34"/>
        <v>1</v>
      </c>
    </row>
    <row r="1069" spans="1:27">
      <c r="A1069" s="267" t="s">
        <v>3271</v>
      </c>
      <c r="B1069" s="267" t="s">
        <v>3284</v>
      </c>
      <c r="C1069" s="267" t="s">
        <v>3273</v>
      </c>
      <c r="D1069" s="267" t="s">
        <v>5572</v>
      </c>
      <c r="E1069" s="267" t="s">
        <v>3275</v>
      </c>
      <c r="F1069" s="267" t="s">
        <v>3276</v>
      </c>
      <c r="G1069" s="267" t="s">
        <v>3275</v>
      </c>
      <c r="H1069" s="267" t="s">
        <v>3277</v>
      </c>
      <c r="I1069" s="267" t="s">
        <v>5581</v>
      </c>
      <c r="J1069" s="267" t="s">
        <v>5582</v>
      </c>
      <c r="K1069" s="268">
        <v>6319.86</v>
      </c>
      <c r="L1069" s="268">
        <v>6319.86</v>
      </c>
      <c r="M1069" s="269">
        <v>0</v>
      </c>
      <c r="N1069" s="268">
        <v>0</v>
      </c>
      <c r="O1069" s="268">
        <v>0</v>
      </c>
      <c r="P1069" s="269">
        <v>0</v>
      </c>
      <c r="Q1069" s="270">
        <v>0</v>
      </c>
      <c r="R1069" s="270">
        <v>0</v>
      </c>
      <c r="S1069" s="270">
        <v>0</v>
      </c>
      <c r="T1069" s="268">
        <v>6319.86</v>
      </c>
      <c r="U1069" s="268">
        <v>6319.86</v>
      </c>
      <c r="V1069" s="269">
        <v>0</v>
      </c>
      <c r="W1069" s="269" cm="1">
        <f t="array" ref="W1069">IF(Z1069=756,V1069*INDEX('09.30.22 ERC'!$I$676:$I$679,MATCH($A$1,'09.30.22 ERC'!$D$676:$D$679,0),),V1069)</f>
        <v>0</v>
      </c>
      <c r="X1069" s="271">
        <f t="shared" si="33"/>
        <v>221103</v>
      </c>
      <c r="Y1069" s="106" t="s">
        <v>725</v>
      </c>
      <c r="Z1069" s="106">
        <v>151</v>
      </c>
      <c r="AA1069" s="273" t="b">
        <f t="shared" si="34"/>
        <v>1</v>
      </c>
    </row>
    <row r="1070" spans="1:27">
      <c r="A1070" s="267" t="s">
        <v>3271</v>
      </c>
      <c r="B1070" s="267" t="s">
        <v>3287</v>
      </c>
      <c r="C1070" s="267" t="s">
        <v>3281</v>
      </c>
      <c r="D1070" s="267" t="s">
        <v>5572</v>
      </c>
      <c r="E1070" s="267" t="s">
        <v>3275</v>
      </c>
      <c r="F1070" s="267" t="s">
        <v>3276</v>
      </c>
      <c r="G1070" s="267" t="s">
        <v>3275</v>
      </c>
      <c r="H1070" s="267" t="s">
        <v>3277</v>
      </c>
      <c r="I1070" s="267" t="s">
        <v>5583</v>
      </c>
      <c r="J1070" s="267" t="s">
        <v>5584</v>
      </c>
      <c r="K1070" s="268">
        <v>85257.77</v>
      </c>
      <c r="L1070" s="268">
        <v>85257.77</v>
      </c>
      <c r="M1070" s="269">
        <v>0</v>
      </c>
      <c r="N1070" s="268">
        <v>0</v>
      </c>
      <c r="O1070" s="268">
        <v>0</v>
      </c>
      <c r="P1070" s="269">
        <v>0</v>
      </c>
      <c r="Q1070" s="270">
        <v>480</v>
      </c>
      <c r="R1070" s="270">
        <v>480</v>
      </c>
      <c r="S1070" s="270">
        <v>0</v>
      </c>
      <c r="T1070" s="268">
        <v>85737.77</v>
      </c>
      <c r="U1070" s="268">
        <v>85737.77</v>
      </c>
      <c r="V1070" s="269">
        <v>0</v>
      </c>
      <c r="W1070" s="269" cm="1">
        <f t="array" ref="W1070">IF(Z1070=756,V1070*INDEX('09.30.22 ERC'!$I$676:$I$679,MATCH($A$1,'09.30.22 ERC'!$D$676:$D$679,0),),V1070)</f>
        <v>0</v>
      </c>
      <c r="X1070" s="271">
        <f t="shared" si="33"/>
        <v>221103</v>
      </c>
      <c r="Y1070" s="106" t="s">
        <v>725</v>
      </c>
      <c r="Z1070" s="106">
        <v>151</v>
      </c>
      <c r="AA1070" s="273" t="b">
        <f t="shared" si="34"/>
        <v>1</v>
      </c>
    </row>
    <row r="1071" spans="1:27">
      <c r="A1071" s="267" t="s">
        <v>3271</v>
      </c>
      <c r="B1071" s="267" t="s">
        <v>3290</v>
      </c>
      <c r="C1071" s="267" t="s">
        <v>3291</v>
      </c>
      <c r="D1071" s="267" t="s">
        <v>5572</v>
      </c>
      <c r="E1071" s="267" t="s">
        <v>3275</v>
      </c>
      <c r="F1071" s="267" t="s">
        <v>3276</v>
      </c>
      <c r="G1071" s="267" t="s">
        <v>3275</v>
      </c>
      <c r="H1071" s="267" t="s">
        <v>3277</v>
      </c>
      <c r="I1071" s="267" t="s">
        <v>5585</v>
      </c>
      <c r="J1071" s="267" t="s">
        <v>5586</v>
      </c>
      <c r="K1071" s="268">
        <v>400</v>
      </c>
      <c r="L1071" s="268">
        <v>400</v>
      </c>
      <c r="M1071" s="269">
        <v>0</v>
      </c>
      <c r="N1071" s="268">
        <v>0</v>
      </c>
      <c r="O1071" s="268">
        <v>0</v>
      </c>
      <c r="P1071" s="269">
        <v>0</v>
      </c>
      <c r="Q1071" s="270">
        <v>0</v>
      </c>
      <c r="R1071" s="270">
        <v>0</v>
      </c>
      <c r="S1071" s="270">
        <v>0</v>
      </c>
      <c r="T1071" s="268">
        <v>400</v>
      </c>
      <c r="U1071" s="268">
        <v>400</v>
      </c>
      <c r="V1071" s="269">
        <v>0</v>
      </c>
      <c r="W1071" s="269" cm="1">
        <f t="array" ref="W1071">IF(Z1071=756,V1071*INDEX('09.30.22 ERC'!$I$676:$I$679,MATCH($A$1,'09.30.22 ERC'!$D$676:$D$679,0),),V1071)</f>
        <v>0</v>
      </c>
      <c r="X1071" s="271">
        <f t="shared" si="33"/>
        <v>221103</v>
      </c>
      <c r="Y1071" s="106" t="s">
        <v>725</v>
      </c>
      <c r="Z1071" s="106">
        <v>151</v>
      </c>
      <c r="AA1071" s="273" t="b">
        <f t="shared" si="34"/>
        <v>1</v>
      </c>
    </row>
    <row r="1072" spans="1:27">
      <c r="A1072" s="267" t="s">
        <v>3271</v>
      </c>
      <c r="B1072" s="267" t="s">
        <v>3294</v>
      </c>
      <c r="C1072" s="267" t="s">
        <v>3273</v>
      </c>
      <c r="D1072" s="267" t="s">
        <v>5572</v>
      </c>
      <c r="E1072" s="267" t="s">
        <v>3275</v>
      </c>
      <c r="F1072" s="267" t="s">
        <v>3276</v>
      </c>
      <c r="G1072" s="267" t="s">
        <v>3275</v>
      </c>
      <c r="H1072" s="267" t="s">
        <v>3277</v>
      </c>
      <c r="I1072" s="267" t="s">
        <v>5587</v>
      </c>
      <c r="J1072" s="267" t="s">
        <v>5588</v>
      </c>
      <c r="K1072" s="268">
        <v>429529.98</v>
      </c>
      <c r="L1072" s="268">
        <v>429529.98</v>
      </c>
      <c r="M1072" s="269">
        <v>0</v>
      </c>
      <c r="N1072" s="268">
        <v>6088.8</v>
      </c>
      <c r="O1072" s="268">
        <v>6088.8</v>
      </c>
      <c r="P1072" s="269">
        <v>0</v>
      </c>
      <c r="Q1072" s="270">
        <v>6088.8000000000466</v>
      </c>
      <c r="R1072" s="270">
        <v>6088.8000000000466</v>
      </c>
      <c r="S1072" s="270">
        <v>0</v>
      </c>
      <c r="T1072" s="268">
        <v>435618.78</v>
      </c>
      <c r="U1072" s="268">
        <v>435618.78</v>
      </c>
      <c r="V1072" s="269">
        <v>0</v>
      </c>
      <c r="W1072" s="269" cm="1">
        <f t="array" ref="W1072">IF(Z1072=756,V1072*INDEX('09.30.22 ERC'!$I$676:$I$679,MATCH($A$1,'09.30.22 ERC'!$D$676:$D$679,0),),V1072)</f>
        <v>0</v>
      </c>
      <c r="X1072" s="271">
        <f t="shared" si="33"/>
        <v>221103</v>
      </c>
      <c r="Y1072" s="106" t="s">
        <v>725</v>
      </c>
      <c r="Z1072" s="106">
        <v>152</v>
      </c>
      <c r="AA1072" s="273" t="b">
        <f t="shared" si="34"/>
        <v>1</v>
      </c>
    </row>
    <row r="1073" spans="1:27">
      <c r="A1073" s="267" t="s">
        <v>3271</v>
      </c>
      <c r="B1073" s="267" t="s">
        <v>3300</v>
      </c>
      <c r="C1073" s="267" t="s">
        <v>3301</v>
      </c>
      <c r="D1073" s="267" t="s">
        <v>5572</v>
      </c>
      <c r="E1073" s="267" t="s">
        <v>3275</v>
      </c>
      <c r="F1073" s="267" t="s">
        <v>3276</v>
      </c>
      <c r="G1073" s="267" t="s">
        <v>3275</v>
      </c>
      <c r="H1073" s="267" t="s">
        <v>3277</v>
      </c>
      <c r="I1073" s="267" t="s">
        <v>5589</v>
      </c>
      <c r="J1073" s="267" t="s">
        <v>5590</v>
      </c>
      <c r="K1073" s="268">
        <v>3572185.07</v>
      </c>
      <c r="L1073" s="268">
        <v>3572185.07</v>
      </c>
      <c r="M1073" s="269">
        <v>0</v>
      </c>
      <c r="N1073" s="268">
        <v>0</v>
      </c>
      <c r="O1073" s="268">
        <v>0</v>
      </c>
      <c r="P1073" s="269">
        <v>0</v>
      </c>
      <c r="Q1073" s="270">
        <v>0</v>
      </c>
      <c r="R1073" s="270">
        <v>0</v>
      </c>
      <c r="S1073" s="270">
        <v>0</v>
      </c>
      <c r="T1073" s="268">
        <v>3572185.07</v>
      </c>
      <c r="U1073" s="268">
        <v>3572185.07</v>
      </c>
      <c r="V1073" s="269">
        <v>0</v>
      </c>
      <c r="W1073" s="269" cm="1">
        <f t="array" ref="W1073">IF(Z1073=756,V1073*INDEX('09.30.22 ERC'!$I$676:$I$679,MATCH($A$1,'09.30.22 ERC'!$D$676:$D$679,0),),V1073)</f>
        <v>0</v>
      </c>
      <c r="X1073" s="271">
        <f t="shared" si="33"/>
        <v>221103</v>
      </c>
      <c r="Y1073" s="106" t="s">
        <v>725</v>
      </c>
      <c r="Z1073" s="106">
        <v>150</v>
      </c>
      <c r="AA1073" s="273" t="b">
        <f t="shared" si="34"/>
        <v>1</v>
      </c>
    </row>
    <row r="1074" spans="1:27">
      <c r="A1074" s="267" t="s">
        <v>3271</v>
      </c>
      <c r="B1074" s="267" t="s">
        <v>3304</v>
      </c>
      <c r="C1074" s="267" t="s">
        <v>3301</v>
      </c>
      <c r="D1074" s="267" t="s">
        <v>5572</v>
      </c>
      <c r="E1074" s="267" t="s">
        <v>3275</v>
      </c>
      <c r="F1074" s="267" t="s">
        <v>3276</v>
      </c>
      <c r="G1074" s="267" t="s">
        <v>3275</v>
      </c>
      <c r="H1074" s="267" t="s">
        <v>3277</v>
      </c>
      <c r="I1074" s="267" t="s">
        <v>5591</v>
      </c>
      <c r="J1074" s="267" t="s">
        <v>5592</v>
      </c>
      <c r="K1074" s="268">
        <v>278787.84000000003</v>
      </c>
      <c r="L1074" s="268">
        <v>278787.84000000003</v>
      </c>
      <c r="M1074" s="269">
        <v>0</v>
      </c>
      <c r="N1074" s="268">
        <v>0</v>
      </c>
      <c r="O1074" s="268">
        <v>0</v>
      </c>
      <c r="P1074" s="269">
        <v>0</v>
      </c>
      <c r="Q1074" s="270">
        <v>0</v>
      </c>
      <c r="R1074" s="270">
        <v>0</v>
      </c>
      <c r="S1074" s="270">
        <v>0</v>
      </c>
      <c r="T1074" s="268">
        <v>278787.84000000003</v>
      </c>
      <c r="U1074" s="268">
        <v>278787.84000000003</v>
      </c>
      <c r="V1074" s="269">
        <v>0</v>
      </c>
      <c r="W1074" s="269" cm="1">
        <f t="array" ref="W1074">IF(Z1074=756,V1074*INDEX('09.30.22 ERC'!$I$676:$I$679,MATCH($A$1,'09.30.22 ERC'!$D$676:$D$679,0),),V1074)</f>
        <v>0</v>
      </c>
      <c r="X1074" s="271">
        <f t="shared" si="33"/>
        <v>221103</v>
      </c>
      <c r="Y1074" s="106" t="s">
        <v>725</v>
      </c>
      <c r="Z1074" s="106">
        <v>151</v>
      </c>
      <c r="AA1074" s="273" t="b">
        <f t="shared" si="34"/>
        <v>1</v>
      </c>
    </row>
    <row r="1075" spans="1:27">
      <c r="A1075" s="267" t="s">
        <v>3271</v>
      </c>
      <c r="B1075" s="267" t="s">
        <v>3388</v>
      </c>
      <c r="C1075" s="267" t="s">
        <v>3392</v>
      </c>
      <c r="D1075" s="267" t="s">
        <v>5593</v>
      </c>
      <c r="E1075" s="267" t="s">
        <v>3275</v>
      </c>
      <c r="F1075" s="267" t="s">
        <v>3276</v>
      </c>
      <c r="G1075" s="267" t="s">
        <v>3275</v>
      </c>
      <c r="H1075" s="267" t="s">
        <v>3277</v>
      </c>
      <c r="I1075" s="267" t="s">
        <v>5594</v>
      </c>
      <c r="J1075" s="267" t="s">
        <v>5595</v>
      </c>
      <c r="K1075" s="268">
        <v>493092.17</v>
      </c>
      <c r="L1075" s="268">
        <v>493092.17</v>
      </c>
      <c r="M1075" s="269">
        <v>0</v>
      </c>
      <c r="N1075" s="268">
        <v>0</v>
      </c>
      <c r="O1075" s="268">
        <v>0</v>
      </c>
      <c r="P1075" s="269">
        <v>0</v>
      </c>
      <c r="Q1075" s="270">
        <v>6026.7800000000279</v>
      </c>
      <c r="R1075" s="270">
        <v>6026.7800000000279</v>
      </c>
      <c r="S1075" s="270">
        <v>0</v>
      </c>
      <c r="T1075" s="268">
        <v>499118.95</v>
      </c>
      <c r="U1075" s="268">
        <v>499118.95</v>
      </c>
      <c r="V1075" s="269">
        <v>0</v>
      </c>
      <c r="W1075" s="269" cm="1">
        <f t="array" ref="W1075">IF(Z1075=756,V1075*INDEX('09.30.22 ERC'!$I$676:$I$679,MATCH($A$1,'09.30.22 ERC'!$D$676:$D$679,0),),V1075)</f>
        <v>0</v>
      </c>
      <c r="X1075" s="271">
        <f t="shared" si="33"/>
        <v>221104</v>
      </c>
      <c r="Y1075" s="106" t="s">
        <v>725</v>
      </c>
      <c r="Z1075" s="106">
        <v>756</v>
      </c>
      <c r="AA1075" s="273" t="b">
        <f t="shared" si="34"/>
        <v>1</v>
      </c>
    </row>
    <row r="1076" spans="1:27">
      <c r="A1076" s="267" t="s">
        <v>3271</v>
      </c>
      <c r="B1076" s="267" t="s">
        <v>3395</v>
      </c>
      <c r="C1076" s="267" t="s">
        <v>3392</v>
      </c>
      <c r="D1076" s="267" t="s">
        <v>5593</v>
      </c>
      <c r="E1076" s="267" t="s">
        <v>3275</v>
      </c>
      <c r="F1076" s="267" t="s">
        <v>3276</v>
      </c>
      <c r="G1076" s="267" t="s">
        <v>3275</v>
      </c>
      <c r="H1076" s="267" t="s">
        <v>3277</v>
      </c>
      <c r="I1076" s="267" t="s">
        <v>5596</v>
      </c>
      <c r="J1076" s="267" t="s">
        <v>5597</v>
      </c>
      <c r="K1076" s="268">
        <v>0</v>
      </c>
      <c r="L1076" s="268">
        <v>0</v>
      </c>
      <c r="M1076" s="269">
        <v>0</v>
      </c>
      <c r="N1076" s="268">
        <v>0</v>
      </c>
      <c r="O1076" s="268">
        <v>0</v>
      </c>
      <c r="P1076" s="269">
        <v>0</v>
      </c>
      <c r="Q1076" s="270">
        <v>321372.79999999999</v>
      </c>
      <c r="R1076" s="270">
        <v>321372.79999999999</v>
      </c>
      <c r="S1076" s="270">
        <v>0</v>
      </c>
      <c r="T1076" s="268">
        <v>321372.79999999999</v>
      </c>
      <c r="U1076" s="268">
        <v>321372.79999999999</v>
      </c>
      <c r="V1076" s="269">
        <v>0</v>
      </c>
      <c r="W1076" s="269" cm="1">
        <f t="array" ref="W1076">IF(Z1076=756,V1076*INDEX('09.30.22 ERC'!$I$676:$I$679,MATCH($A$1,'09.30.22 ERC'!$D$676:$D$679,0),),V1076)</f>
        <v>0</v>
      </c>
      <c r="X1076" s="271">
        <f t="shared" si="33"/>
        <v>221104</v>
      </c>
      <c r="Y1076" s="106" t="s">
        <v>725</v>
      </c>
      <c r="Z1076" s="106">
        <v>756</v>
      </c>
      <c r="AA1076" s="273" t="b">
        <f t="shared" si="34"/>
        <v>1</v>
      </c>
    </row>
    <row r="1077" spans="1:27">
      <c r="A1077" s="267" t="s">
        <v>3271</v>
      </c>
      <c r="B1077" s="267" t="s">
        <v>3272</v>
      </c>
      <c r="C1077" s="267" t="s">
        <v>3273</v>
      </c>
      <c r="D1077" s="267" t="s">
        <v>5593</v>
      </c>
      <c r="E1077" s="267" t="s">
        <v>3275</v>
      </c>
      <c r="F1077" s="267" t="s">
        <v>3276</v>
      </c>
      <c r="G1077" s="267" t="s">
        <v>3275</v>
      </c>
      <c r="H1077" s="267" t="s">
        <v>3277</v>
      </c>
      <c r="I1077" s="267" t="s">
        <v>5598</v>
      </c>
      <c r="J1077" s="267" t="s">
        <v>5599</v>
      </c>
      <c r="K1077" s="268">
        <v>71453.27</v>
      </c>
      <c r="L1077" s="268">
        <v>71453.27</v>
      </c>
      <c r="M1077" s="269">
        <v>0</v>
      </c>
      <c r="N1077" s="268">
        <v>3925.73</v>
      </c>
      <c r="O1077" s="268">
        <v>3925.73</v>
      </c>
      <c r="P1077" s="269">
        <v>0</v>
      </c>
      <c r="Q1077" s="270">
        <v>4182.4700000000012</v>
      </c>
      <c r="R1077" s="270">
        <v>4182.4700000000012</v>
      </c>
      <c r="S1077" s="270">
        <v>0</v>
      </c>
      <c r="T1077" s="268">
        <v>75635.740000000005</v>
      </c>
      <c r="U1077" s="268">
        <v>75635.740000000005</v>
      </c>
      <c r="V1077" s="269">
        <v>0</v>
      </c>
      <c r="W1077" s="269" cm="1">
        <f t="array" ref="W1077">IF(Z1077=756,V1077*INDEX('09.30.22 ERC'!$I$676:$I$679,MATCH($A$1,'09.30.22 ERC'!$D$676:$D$679,0),),V1077)</f>
        <v>0</v>
      </c>
      <c r="X1077" s="271">
        <f t="shared" si="33"/>
        <v>221104</v>
      </c>
      <c r="Y1077" s="106" t="s">
        <v>725</v>
      </c>
      <c r="Z1077" s="106">
        <v>150</v>
      </c>
      <c r="AA1077" s="273" t="b">
        <f t="shared" si="34"/>
        <v>1</v>
      </c>
    </row>
    <row r="1078" spans="1:27">
      <c r="A1078" s="267" t="s">
        <v>3271</v>
      </c>
      <c r="B1078" s="267" t="s">
        <v>3280</v>
      </c>
      <c r="C1078" s="267" t="s">
        <v>3281</v>
      </c>
      <c r="D1078" s="267" t="s">
        <v>5593</v>
      </c>
      <c r="E1078" s="267" t="s">
        <v>3275</v>
      </c>
      <c r="F1078" s="267" t="s">
        <v>3276</v>
      </c>
      <c r="G1078" s="267" t="s">
        <v>3275</v>
      </c>
      <c r="H1078" s="267" t="s">
        <v>3277</v>
      </c>
      <c r="I1078" s="267" t="s">
        <v>5600</v>
      </c>
      <c r="J1078" s="267" t="s">
        <v>5601</v>
      </c>
      <c r="K1078" s="268">
        <v>31010.76</v>
      </c>
      <c r="L1078" s="268">
        <v>31010.76</v>
      </c>
      <c r="M1078" s="269">
        <v>0</v>
      </c>
      <c r="N1078" s="268">
        <v>0</v>
      </c>
      <c r="O1078" s="268">
        <v>0</v>
      </c>
      <c r="P1078" s="269">
        <v>0</v>
      </c>
      <c r="Q1078" s="270">
        <v>12510.930000000004</v>
      </c>
      <c r="R1078" s="270">
        <v>12510.930000000004</v>
      </c>
      <c r="S1078" s="270">
        <v>0</v>
      </c>
      <c r="T1078" s="268">
        <v>43521.69</v>
      </c>
      <c r="U1078" s="268">
        <v>43521.69</v>
      </c>
      <c r="V1078" s="269">
        <v>0</v>
      </c>
      <c r="W1078" s="269" cm="1">
        <f t="array" ref="W1078">IF(Z1078=756,V1078*INDEX('09.30.22 ERC'!$I$676:$I$679,MATCH($A$1,'09.30.22 ERC'!$D$676:$D$679,0),),V1078)</f>
        <v>0</v>
      </c>
      <c r="X1078" s="271">
        <f t="shared" si="33"/>
        <v>221104</v>
      </c>
      <c r="Y1078" s="106" t="s">
        <v>725</v>
      </c>
      <c r="Z1078" s="106">
        <v>150</v>
      </c>
      <c r="AA1078" s="273" t="b">
        <f t="shared" si="34"/>
        <v>1</v>
      </c>
    </row>
    <row r="1079" spans="1:27">
      <c r="A1079" s="267" t="s">
        <v>3271</v>
      </c>
      <c r="B1079" s="267" t="s">
        <v>3284</v>
      </c>
      <c r="C1079" s="267" t="s">
        <v>3273</v>
      </c>
      <c r="D1079" s="267" t="s">
        <v>5593</v>
      </c>
      <c r="E1079" s="267" t="s">
        <v>3275</v>
      </c>
      <c r="F1079" s="267" t="s">
        <v>3276</v>
      </c>
      <c r="G1079" s="267" t="s">
        <v>3275</v>
      </c>
      <c r="H1079" s="267" t="s">
        <v>3277</v>
      </c>
      <c r="I1079" s="267" t="s">
        <v>5602</v>
      </c>
      <c r="J1079" s="267" t="s">
        <v>5603</v>
      </c>
      <c r="K1079" s="268">
        <v>8978.67</v>
      </c>
      <c r="L1079" s="268">
        <v>8978.67</v>
      </c>
      <c r="M1079" s="269">
        <v>0</v>
      </c>
      <c r="N1079" s="268">
        <v>0</v>
      </c>
      <c r="O1079" s="268">
        <v>0</v>
      </c>
      <c r="P1079" s="269">
        <v>0</v>
      </c>
      <c r="Q1079" s="270">
        <v>0</v>
      </c>
      <c r="R1079" s="270">
        <v>0</v>
      </c>
      <c r="S1079" s="270">
        <v>0</v>
      </c>
      <c r="T1079" s="268">
        <v>8978.67</v>
      </c>
      <c r="U1079" s="268">
        <v>8978.67</v>
      </c>
      <c r="V1079" s="269">
        <v>0</v>
      </c>
      <c r="W1079" s="269" cm="1">
        <f t="array" ref="W1079">IF(Z1079=756,V1079*INDEX('09.30.22 ERC'!$I$676:$I$679,MATCH($A$1,'09.30.22 ERC'!$D$676:$D$679,0),),V1079)</f>
        <v>0</v>
      </c>
      <c r="X1079" s="271">
        <f t="shared" si="33"/>
        <v>221104</v>
      </c>
      <c r="Y1079" s="106" t="s">
        <v>725</v>
      </c>
      <c r="Z1079" s="106">
        <v>151</v>
      </c>
      <c r="AA1079" s="273" t="b">
        <f t="shared" si="34"/>
        <v>1</v>
      </c>
    </row>
    <row r="1080" spans="1:27">
      <c r="A1080" s="267" t="s">
        <v>3271</v>
      </c>
      <c r="B1080" s="267" t="s">
        <v>3287</v>
      </c>
      <c r="C1080" s="267" t="s">
        <v>3281</v>
      </c>
      <c r="D1080" s="267" t="s">
        <v>5593</v>
      </c>
      <c r="E1080" s="267" t="s">
        <v>3275</v>
      </c>
      <c r="F1080" s="267" t="s">
        <v>3276</v>
      </c>
      <c r="G1080" s="267" t="s">
        <v>3275</v>
      </c>
      <c r="H1080" s="267" t="s">
        <v>3277</v>
      </c>
      <c r="I1080" s="267" t="s">
        <v>5604</v>
      </c>
      <c r="J1080" s="267" t="s">
        <v>5605</v>
      </c>
      <c r="K1080" s="268">
        <v>160867.76999999999</v>
      </c>
      <c r="L1080" s="268">
        <v>160867.76999999999</v>
      </c>
      <c r="M1080" s="269">
        <v>0</v>
      </c>
      <c r="N1080" s="268">
        <v>0</v>
      </c>
      <c r="O1080" s="268">
        <v>0</v>
      </c>
      <c r="P1080" s="269">
        <v>0</v>
      </c>
      <c r="Q1080" s="270">
        <v>480</v>
      </c>
      <c r="R1080" s="270">
        <v>480</v>
      </c>
      <c r="S1080" s="270">
        <v>0</v>
      </c>
      <c r="T1080" s="268">
        <v>161347.76999999999</v>
      </c>
      <c r="U1080" s="268">
        <v>161347.76999999999</v>
      </c>
      <c r="V1080" s="269">
        <v>0</v>
      </c>
      <c r="W1080" s="269" cm="1">
        <f t="array" ref="W1080">IF(Z1080=756,V1080*INDEX('09.30.22 ERC'!$I$676:$I$679,MATCH($A$1,'09.30.22 ERC'!$D$676:$D$679,0),),V1080)</f>
        <v>0</v>
      </c>
      <c r="X1080" s="271">
        <f t="shared" si="33"/>
        <v>221104</v>
      </c>
      <c r="Y1080" s="106" t="s">
        <v>725</v>
      </c>
      <c r="Z1080" s="106">
        <v>151</v>
      </c>
      <c r="AA1080" s="273" t="b">
        <f t="shared" si="34"/>
        <v>1</v>
      </c>
    </row>
    <row r="1081" spans="1:27">
      <c r="A1081" s="267" t="s">
        <v>3271</v>
      </c>
      <c r="B1081" s="267" t="s">
        <v>3290</v>
      </c>
      <c r="C1081" s="267" t="s">
        <v>3291</v>
      </c>
      <c r="D1081" s="267" t="s">
        <v>5593</v>
      </c>
      <c r="E1081" s="267" t="s">
        <v>3275</v>
      </c>
      <c r="F1081" s="267" t="s">
        <v>3276</v>
      </c>
      <c r="G1081" s="267" t="s">
        <v>3275</v>
      </c>
      <c r="H1081" s="267" t="s">
        <v>3277</v>
      </c>
      <c r="I1081" s="267" t="s">
        <v>5606</v>
      </c>
      <c r="J1081" s="267" t="s">
        <v>5607</v>
      </c>
      <c r="K1081" s="268">
        <v>400</v>
      </c>
      <c r="L1081" s="268">
        <v>400</v>
      </c>
      <c r="M1081" s="269">
        <v>0</v>
      </c>
      <c r="N1081" s="268">
        <v>0</v>
      </c>
      <c r="O1081" s="268">
        <v>0</v>
      </c>
      <c r="P1081" s="269">
        <v>0</v>
      </c>
      <c r="Q1081" s="270">
        <v>0</v>
      </c>
      <c r="R1081" s="270">
        <v>0</v>
      </c>
      <c r="S1081" s="270">
        <v>0</v>
      </c>
      <c r="T1081" s="268">
        <v>400</v>
      </c>
      <c r="U1081" s="268">
        <v>400</v>
      </c>
      <c r="V1081" s="269">
        <v>0</v>
      </c>
      <c r="W1081" s="269" cm="1">
        <f t="array" ref="W1081">IF(Z1081=756,V1081*INDEX('09.30.22 ERC'!$I$676:$I$679,MATCH($A$1,'09.30.22 ERC'!$D$676:$D$679,0),),V1081)</f>
        <v>0</v>
      </c>
      <c r="X1081" s="271">
        <f t="shared" si="33"/>
        <v>221104</v>
      </c>
      <c r="Y1081" s="106" t="s">
        <v>725</v>
      </c>
      <c r="Z1081" s="106">
        <v>151</v>
      </c>
      <c r="AA1081" s="273" t="b">
        <f t="shared" si="34"/>
        <v>1</v>
      </c>
    </row>
    <row r="1082" spans="1:27">
      <c r="A1082" s="267" t="s">
        <v>3271</v>
      </c>
      <c r="B1082" s="267" t="s">
        <v>3294</v>
      </c>
      <c r="C1082" s="267" t="s">
        <v>3273</v>
      </c>
      <c r="D1082" s="267" t="s">
        <v>5593</v>
      </c>
      <c r="E1082" s="267" t="s">
        <v>3275</v>
      </c>
      <c r="F1082" s="267" t="s">
        <v>3276</v>
      </c>
      <c r="G1082" s="267" t="s">
        <v>3275</v>
      </c>
      <c r="H1082" s="267" t="s">
        <v>3277</v>
      </c>
      <c r="I1082" s="267" t="s">
        <v>5608</v>
      </c>
      <c r="J1082" s="267" t="s">
        <v>5609</v>
      </c>
      <c r="K1082" s="268">
        <v>1625</v>
      </c>
      <c r="L1082" s="268">
        <v>1625</v>
      </c>
      <c r="M1082" s="269">
        <v>0</v>
      </c>
      <c r="N1082" s="268">
        <v>6088.8</v>
      </c>
      <c r="O1082" s="268">
        <v>6088.8</v>
      </c>
      <c r="P1082" s="269">
        <v>0</v>
      </c>
      <c r="Q1082" s="270">
        <v>6088.8</v>
      </c>
      <c r="R1082" s="270">
        <v>6088.8</v>
      </c>
      <c r="S1082" s="270">
        <v>0</v>
      </c>
      <c r="T1082" s="268">
        <v>7713.8</v>
      </c>
      <c r="U1082" s="268">
        <v>7713.8</v>
      </c>
      <c r="V1082" s="269">
        <v>0</v>
      </c>
      <c r="W1082" s="269" cm="1">
        <f t="array" ref="W1082">IF(Z1082=756,V1082*INDEX('09.30.22 ERC'!$I$676:$I$679,MATCH($A$1,'09.30.22 ERC'!$D$676:$D$679,0),),V1082)</f>
        <v>0</v>
      </c>
      <c r="X1082" s="271">
        <f t="shared" si="33"/>
        <v>221104</v>
      </c>
      <c r="Y1082" s="106" t="s">
        <v>725</v>
      </c>
      <c r="Z1082" s="106">
        <v>152</v>
      </c>
      <c r="AA1082" s="273" t="b">
        <f t="shared" si="34"/>
        <v>1</v>
      </c>
    </row>
    <row r="1083" spans="1:27">
      <c r="A1083" s="267" t="s">
        <v>3271</v>
      </c>
      <c r="B1083" s="267" t="s">
        <v>3388</v>
      </c>
      <c r="C1083" s="267" t="s">
        <v>3392</v>
      </c>
      <c r="D1083" s="267" t="s">
        <v>5610</v>
      </c>
      <c r="E1083" s="267" t="s">
        <v>3275</v>
      </c>
      <c r="F1083" s="267" t="s">
        <v>3276</v>
      </c>
      <c r="G1083" s="267" t="s">
        <v>3275</v>
      </c>
      <c r="H1083" s="267" t="s">
        <v>3277</v>
      </c>
      <c r="I1083" s="267" t="s">
        <v>5611</v>
      </c>
      <c r="J1083" s="267" t="s">
        <v>5612</v>
      </c>
      <c r="K1083" s="268">
        <v>61777.8</v>
      </c>
      <c r="L1083" s="268">
        <v>61777.8</v>
      </c>
      <c r="M1083" s="269">
        <v>0</v>
      </c>
      <c r="N1083" s="268">
        <v>0</v>
      </c>
      <c r="O1083" s="268">
        <v>0</v>
      </c>
      <c r="P1083" s="269">
        <v>0</v>
      </c>
      <c r="Q1083" s="270">
        <v>0</v>
      </c>
      <c r="R1083" s="270">
        <v>0</v>
      </c>
      <c r="S1083" s="270">
        <v>0</v>
      </c>
      <c r="T1083" s="268">
        <v>61777.8</v>
      </c>
      <c r="U1083" s="268">
        <v>61777.8</v>
      </c>
      <c r="V1083" s="269">
        <v>0</v>
      </c>
      <c r="W1083" s="269" cm="1">
        <f t="array" ref="W1083">IF(Z1083=756,V1083*INDEX('09.30.22 ERC'!$I$676:$I$679,MATCH($A$1,'09.30.22 ERC'!$D$676:$D$679,0),),V1083)</f>
        <v>0</v>
      </c>
      <c r="X1083" s="271">
        <f t="shared" si="33"/>
        <v>221203</v>
      </c>
      <c r="Y1083" s="106" t="s">
        <v>725</v>
      </c>
      <c r="Z1083" s="106">
        <v>756</v>
      </c>
      <c r="AA1083" s="273" t="b">
        <f t="shared" si="34"/>
        <v>1</v>
      </c>
    </row>
    <row r="1084" spans="1:27">
      <c r="A1084" s="267" t="s">
        <v>3271</v>
      </c>
      <c r="B1084" s="267" t="s">
        <v>3272</v>
      </c>
      <c r="C1084" s="267" t="s">
        <v>3273</v>
      </c>
      <c r="D1084" s="267" t="s">
        <v>5610</v>
      </c>
      <c r="E1084" s="267" t="s">
        <v>3275</v>
      </c>
      <c r="F1084" s="267" t="s">
        <v>3276</v>
      </c>
      <c r="G1084" s="267" t="s">
        <v>3275</v>
      </c>
      <c r="H1084" s="267" t="s">
        <v>3277</v>
      </c>
      <c r="I1084" s="267" t="s">
        <v>5613</v>
      </c>
      <c r="J1084" s="267" t="s">
        <v>5614</v>
      </c>
      <c r="K1084" s="268">
        <v>1378.51</v>
      </c>
      <c r="L1084" s="268">
        <v>2533.4299999999998</v>
      </c>
      <c r="M1084" s="269">
        <v>-1154.9199999999998</v>
      </c>
      <c r="N1084" s="268">
        <v>0</v>
      </c>
      <c r="O1084" s="268">
        <v>0</v>
      </c>
      <c r="P1084" s="269">
        <v>0</v>
      </c>
      <c r="Q1084" s="270">
        <v>2309.84</v>
      </c>
      <c r="R1084" s="270">
        <v>1154.92</v>
      </c>
      <c r="S1084" s="270">
        <v>1154.92</v>
      </c>
      <c r="T1084" s="268">
        <v>3688.35</v>
      </c>
      <c r="U1084" s="268">
        <v>3688.35</v>
      </c>
      <c r="V1084" s="269">
        <v>0</v>
      </c>
      <c r="W1084" s="269" cm="1">
        <f t="array" ref="W1084">IF(Z1084=756,V1084*INDEX('09.30.22 ERC'!$I$676:$I$679,MATCH($A$1,'09.30.22 ERC'!$D$676:$D$679,0),),V1084)</f>
        <v>0</v>
      </c>
      <c r="X1084" s="271">
        <f t="shared" si="33"/>
        <v>221203</v>
      </c>
      <c r="Y1084" s="106" t="s">
        <v>725</v>
      </c>
      <c r="Z1084" s="106">
        <v>150</v>
      </c>
      <c r="AA1084" s="273" t="b">
        <f t="shared" si="34"/>
        <v>1</v>
      </c>
    </row>
    <row r="1085" spans="1:27">
      <c r="A1085" s="267" t="s">
        <v>3271</v>
      </c>
      <c r="B1085" s="267" t="s">
        <v>3280</v>
      </c>
      <c r="C1085" s="267" t="s">
        <v>3281</v>
      </c>
      <c r="D1085" s="267" t="s">
        <v>5610</v>
      </c>
      <c r="E1085" s="267" t="s">
        <v>3275</v>
      </c>
      <c r="F1085" s="267" t="s">
        <v>3276</v>
      </c>
      <c r="G1085" s="267" t="s">
        <v>3275</v>
      </c>
      <c r="H1085" s="267" t="s">
        <v>3277</v>
      </c>
      <c r="I1085" s="267" t="s">
        <v>5615</v>
      </c>
      <c r="J1085" s="267" t="s">
        <v>5616</v>
      </c>
      <c r="K1085" s="268">
        <v>1395.81</v>
      </c>
      <c r="L1085" s="268">
        <v>2679.81</v>
      </c>
      <c r="M1085" s="269">
        <v>-1284</v>
      </c>
      <c r="N1085" s="268">
        <v>0</v>
      </c>
      <c r="O1085" s="268">
        <v>0</v>
      </c>
      <c r="P1085" s="269">
        <v>0</v>
      </c>
      <c r="Q1085" s="270">
        <v>1322</v>
      </c>
      <c r="R1085" s="270">
        <v>661</v>
      </c>
      <c r="S1085" s="270">
        <v>661</v>
      </c>
      <c r="T1085" s="268">
        <v>2717.81</v>
      </c>
      <c r="U1085" s="268">
        <v>3340.81</v>
      </c>
      <c r="V1085" s="269">
        <v>-623</v>
      </c>
      <c r="W1085" s="269" cm="1">
        <f t="array" ref="W1085">IF(Z1085=756,V1085*INDEX('09.30.22 ERC'!$I$676:$I$679,MATCH($A$1,'09.30.22 ERC'!$D$676:$D$679,0),),V1085)</f>
        <v>-623</v>
      </c>
      <c r="X1085" s="271">
        <f t="shared" si="33"/>
        <v>221203</v>
      </c>
      <c r="Y1085" s="106" t="s">
        <v>725</v>
      </c>
      <c r="Z1085" s="106">
        <v>150</v>
      </c>
      <c r="AA1085" s="273" t="b">
        <f t="shared" si="34"/>
        <v>1</v>
      </c>
    </row>
    <row r="1086" spans="1:27">
      <c r="A1086" s="267" t="s">
        <v>3271</v>
      </c>
      <c r="B1086" s="267" t="s">
        <v>3983</v>
      </c>
      <c r="C1086" s="267" t="s">
        <v>3291</v>
      </c>
      <c r="D1086" s="267" t="s">
        <v>5610</v>
      </c>
      <c r="E1086" s="267" t="s">
        <v>3275</v>
      </c>
      <c r="F1086" s="267" t="s">
        <v>3276</v>
      </c>
      <c r="G1086" s="267" t="s">
        <v>3275</v>
      </c>
      <c r="H1086" s="267" t="s">
        <v>3277</v>
      </c>
      <c r="I1086" s="267" t="s">
        <v>5617</v>
      </c>
      <c r="J1086" s="267" t="s">
        <v>5618</v>
      </c>
      <c r="K1086" s="268">
        <v>247</v>
      </c>
      <c r="L1086" s="268">
        <v>247</v>
      </c>
      <c r="M1086" s="269">
        <v>0</v>
      </c>
      <c r="N1086" s="268">
        <v>0</v>
      </c>
      <c r="O1086" s="268">
        <v>0</v>
      </c>
      <c r="P1086" s="269">
        <v>0</v>
      </c>
      <c r="Q1086" s="270">
        <v>0</v>
      </c>
      <c r="R1086" s="270">
        <v>0</v>
      </c>
      <c r="S1086" s="270">
        <v>0</v>
      </c>
      <c r="T1086" s="268">
        <v>247</v>
      </c>
      <c r="U1086" s="268">
        <v>247</v>
      </c>
      <c r="V1086" s="269">
        <v>0</v>
      </c>
      <c r="W1086" s="269" cm="1">
        <f t="array" ref="W1086">IF(Z1086=756,V1086*INDEX('09.30.22 ERC'!$I$676:$I$679,MATCH($A$1,'09.30.22 ERC'!$D$676:$D$679,0),),V1086)</f>
        <v>0</v>
      </c>
      <c r="X1086" s="271">
        <f t="shared" si="33"/>
        <v>221203</v>
      </c>
      <c r="Y1086" s="106" t="s">
        <v>725</v>
      </c>
      <c r="Z1086" s="106">
        <v>150</v>
      </c>
      <c r="AA1086" s="273" t="b">
        <f t="shared" si="34"/>
        <v>1</v>
      </c>
    </row>
    <row r="1087" spans="1:27">
      <c r="A1087" s="267" t="s">
        <v>3271</v>
      </c>
      <c r="B1087" s="267" t="s">
        <v>3287</v>
      </c>
      <c r="C1087" s="267" t="s">
        <v>3281</v>
      </c>
      <c r="D1087" s="267" t="s">
        <v>5610</v>
      </c>
      <c r="E1087" s="267" t="s">
        <v>3275</v>
      </c>
      <c r="F1087" s="267" t="s">
        <v>3276</v>
      </c>
      <c r="G1087" s="267" t="s">
        <v>3275</v>
      </c>
      <c r="H1087" s="267" t="s">
        <v>3277</v>
      </c>
      <c r="I1087" s="267" t="s">
        <v>5619</v>
      </c>
      <c r="J1087" s="267" t="s">
        <v>5620</v>
      </c>
      <c r="K1087" s="268">
        <v>1921.98</v>
      </c>
      <c r="L1087" s="268">
        <v>1921.98</v>
      </c>
      <c r="M1087" s="269">
        <v>0</v>
      </c>
      <c r="N1087" s="268">
        <v>0</v>
      </c>
      <c r="O1087" s="268">
        <v>0</v>
      </c>
      <c r="P1087" s="269">
        <v>0</v>
      </c>
      <c r="Q1087" s="270">
        <v>0</v>
      </c>
      <c r="R1087" s="270">
        <v>0</v>
      </c>
      <c r="S1087" s="270">
        <v>0</v>
      </c>
      <c r="T1087" s="268">
        <v>1921.98</v>
      </c>
      <c r="U1087" s="268">
        <v>1921.98</v>
      </c>
      <c r="V1087" s="269">
        <v>0</v>
      </c>
      <c r="W1087" s="269" cm="1">
        <f t="array" ref="W1087">IF(Z1087=756,V1087*INDEX('09.30.22 ERC'!$I$676:$I$679,MATCH($A$1,'09.30.22 ERC'!$D$676:$D$679,0),),V1087)</f>
        <v>0</v>
      </c>
      <c r="X1087" s="271">
        <f t="shared" si="33"/>
        <v>221203</v>
      </c>
      <c r="Y1087" s="106" t="s">
        <v>725</v>
      </c>
      <c r="Z1087" s="106">
        <v>151</v>
      </c>
      <c r="AA1087" s="273" t="b">
        <f t="shared" si="34"/>
        <v>1</v>
      </c>
    </row>
    <row r="1088" spans="1:27">
      <c r="A1088" s="267" t="s">
        <v>3271</v>
      </c>
      <c r="B1088" s="267" t="s">
        <v>3290</v>
      </c>
      <c r="C1088" s="267" t="s">
        <v>3291</v>
      </c>
      <c r="D1088" s="267" t="s">
        <v>5610</v>
      </c>
      <c r="E1088" s="267" t="s">
        <v>3275</v>
      </c>
      <c r="F1088" s="267" t="s">
        <v>3276</v>
      </c>
      <c r="G1088" s="267" t="s">
        <v>3275</v>
      </c>
      <c r="H1088" s="267" t="s">
        <v>3277</v>
      </c>
      <c r="I1088" s="267" t="s">
        <v>5621</v>
      </c>
      <c r="J1088" s="267" t="s">
        <v>5622</v>
      </c>
      <c r="K1088" s="268">
        <v>4119.3500000000004</v>
      </c>
      <c r="L1088" s="268">
        <v>4119.3500000000004</v>
      </c>
      <c r="M1088" s="269">
        <v>0</v>
      </c>
      <c r="N1088" s="268">
        <v>0</v>
      </c>
      <c r="O1088" s="268">
        <v>0</v>
      </c>
      <c r="P1088" s="269">
        <v>0</v>
      </c>
      <c r="Q1088" s="270">
        <v>0</v>
      </c>
      <c r="R1088" s="270">
        <v>0</v>
      </c>
      <c r="S1088" s="270">
        <v>0</v>
      </c>
      <c r="T1088" s="268">
        <v>4119.3500000000004</v>
      </c>
      <c r="U1088" s="268">
        <v>4119.3500000000004</v>
      </c>
      <c r="V1088" s="269">
        <v>0</v>
      </c>
      <c r="W1088" s="269" cm="1">
        <f t="array" ref="W1088">IF(Z1088=756,V1088*INDEX('09.30.22 ERC'!$I$676:$I$679,MATCH($A$1,'09.30.22 ERC'!$D$676:$D$679,0),),V1088)</f>
        <v>0</v>
      </c>
      <c r="X1088" s="271">
        <f t="shared" si="33"/>
        <v>221203</v>
      </c>
      <c r="Y1088" s="106" t="s">
        <v>725</v>
      </c>
      <c r="Z1088" s="106">
        <v>151</v>
      </c>
      <c r="AA1088" s="273" t="b">
        <f t="shared" si="34"/>
        <v>1</v>
      </c>
    </row>
    <row r="1089" spans="1:27">
      <c r="A1089" s="267" t="s">
        <v>3271</v>
      </c>
      <c r="B1089" s="267" t="s">
        <v>3294</v>
      </c>
      <c r="C1089" s="267" t="s">
        <v>3273</v>
      </c>
      <c r="D1089" s="267" t="s">
        <v>5610</v>
      </c>
      <c r="E1089" s="267" t="s">
        <v>3275</v>
      </c>
      <c r="F1089" s="267" t="s">
        <v>3276</v>
      </c>
      <c r="G1089" s="267" t="s">
        <v>3275</v>
      </c>
      <c r="H1089" s="267" t="s">
        <v>3277</v>
      </c>
      <c r="I1089" s="267" t="s">
        <v>5623</v>
      </c>
      <c r="J1089" s="267" t="s">
        <v>5624</v>
      </c>
      <c r="K1089" s="268">
        <v>1131073.49</v>
      </c>
      <c r="L1089" s="268">
        <v>1149723.8</v>
      </c>
      <c r="M1089" s="269">
        <v>-18650.310000000056</v>
      </c>
      <c r="N1089" s="268">
        <v>0</v>
      </c>
      <c r="O1089" s="268">
        <v>0</v>
      </c>
      <c r="P1089" s="269">
        <v>0</v>
      </c>
      <c r="Q1089" s="270">
        <v>0</v>
      </c>
      <c r="R1089" s="270">
        <v>0</v>
      </c>
      <c r="S1089" s="270">
        <v>0</v>
      </c>
      <c r="T1089" s="268">
        <v>1131073.49</v>
      </c>
      <c r="U1089" s="268">
        <v>1149723.8</v>
      </c>
      <c r="V1089" s="269">
        <v>-18650.310000000056</v>
      </c>
      <c r="W1089" s="269" cm="1">
        <f t="array" ref="W1089">IF(Z1089=756,V1089*INDEX('09.30.22 ERC'!$I$676:$I$679,MATCH($A$1,'09.30.22 ERC'!$D$676:$D$679,0),),V1089)</f>
        <v>-18650.310000000056</v>
      </c>
      <c r="X1089" s="271">
        <f t="shared" si="33"/>
        <v>221203</v>
      </c>
      <c r="Y1089" s="106" t="s">
        <v>725</v>
      </c>
      <c r="Z1089" s="106">
        <v>152</v>
      </c>
      <c r="AA1089" s="273" t="b">
        <f t="shared" si="34"/>
        <v>1</v>
      </c>
    </row>
    <row r="1090" spans="1:27">
      <c r="A1090" s="267" t="s">
        <v>3271</v>
      </c>
      <c r="B1090" s="267" t="s">
        <v>3300</v>
      </c>
      <c r="C1090" s="267" t="s">
        <v>3301</v>
      </c>
      <c r="D1090" s="267" t="s">
        <v>5610</v>
      </c>
      <c r="E1090" s="267" t="s">
        <v>3275</v>
      </c>
      <c r="F1090" s="267" t="s">
        <v>3276</v>
      </c>
      <c r="G1090" s="267" t="s">
        <v>3275</v>
      </c>
      <c r="H1090" s="267" t="s">
        <v>3277</v>
      </c>
      <c r="I1090" s="267" t="s">
        <v>5625</v>
      </c>
      <c r="J1090" s="267" t="s">
        <v>5626</v>
      </c>
      <c r="K1090" s="268">
        <v>567987.54</v>
      </c>
      <c r="L1090" s="268">
        <v>527800.66</v>
      </c>
      <c r="M1090" s="269">
        <v>40186.880000000005</v>
      </c>
      <c r="N1090" s="268">
        <v>0</v>
      </c>
      <c r="O1090" s="268">
        <v>0</v>
      </c>
      <c r="P1090" s="269">
        <v>0</v>
      </c>
      <c r="Q1090" s="270">
        <v>0</v>
      </c>
      <c r="R1090" s="270">
        <v>0</v>
      </c>
      <c r="S1090" s="270">
        <v>0</v>
      </c>
      <c r="T1090" s="268">
        <v>567987.54</v>
      </c>
      <c r="U1090" s="268">
        <v>527800.66</v>
      </c>
      <c r="V1090" s="269">
        <v>40186.880000000005</v>
      </c>
      <c r="W1090" s="269" cm="1">
        <f t="array" ref="W1090">IF(Z1090=756,V1090*INDEX('09.30.22 ERC'!$I$676:$I$679,MATCH($A$1,'09.30.22 ERC'!$D$676:$D$679,0),),V1090)</f>
        <v>40186.880000000005</v>
      </c>
      <c r="X1090" s="271">
        <f t="shared" si="33"/>
        <v>221203</v>
      </c>
      <c r="Y1090" s="106" t="s">
        <v>725</v>
      </c>
      <c r="Z1090" s="106">
        <v>150</v>
      </c>
      <c r="AA1090" s="273" t="b">
        <f t="shared" si="34"/>
        <v>1</v>
      </c>
    </row>
    <row r="1091" spans="1:27">
      <c r="A1091" s="267" t="s">
        <v>3271</v>
      </c>
      <c r="B1091" s="267" t="s">
        <v>3304</v>
      </c>
      <c r="C1091" s="267" t="s">
        <v>3301</v>
      </c>
      <c r="D1091" s="267" t="s">
        <v>5610</v>
      </c>
      <c r="E1091" s="267" t="s">
        <v>3275</v>
      </c>
      <c r="F1091" s="267" t="s">
        <v>3276</v>
      </c>
      <c r="G1091" s="267" t="s">
        <v>3275</v>
      </c>
      <c r="H1091" s="267" t="s">
        <v>3277</v>
      </c>
      <c r="I1091" s="267" t="s">
        <v>5627</v>
      </c>
      <c r="J1091" s="267" t="s">
        <v>5628</v>
      </c>
      <c r="K1091" s="268">
        <v>105096.98</v>
      </c>
      <c r="L1091" s="268">
        <v>101993.76</v>
      </c>
      <c r="M1091" s="269">
        <v>3103.2200000000012</v>
      </c>
      <c r="N1091" s="268">
        <v>0</v>
      </c>
      <c r="O1091" s="268">
        <v>0</v>
      </c>
      <c r="P1091" s="269">
        <v>0</v>
      </c>
      <c r="Q1091" s="270">
        <v>0</v>
      </c>
      <c r="R1091" s="270">
        <v>0</v>
      </c>
      <c r="S1091" s="270">
        <v>0</v>
      </c>
      <c r="T1091" s="268">
        <v>105096.98</v>
      </c>
      <c r="U1091" s="268">
        <v>101993.76</v>
      </c>
      <c r="V1091" s="269">
        <v>3103.2200000000012</v>
      </c>
      <c r="W1091" s="269" cm="1">
        <f t="array" ref="W1091">IF(Z1091=756,V1091*INDEX('09.30.22 ERC'!$I$676:$I$679,MATCH($A$1,'09.30.22 ERC'!$D$676:$D$679,0),),V1091)</f>
        <v>3103.2200000000012</v>
      </c>
      <c r="X1091" s="271">
        <f t="shared" si="33"/>
        <v>221203</v>
      </c>
      <c r="Y1091" s="106" t="s">
        <v>725</v>
      </c>
      <c r="Z1091" s="106">
        <v>151</v>
      </c>
      <c r="AA1091" s="273" t="b">
        <f t="shared" si="34"/>
        <v>1</v>
      </c>
    </row>
    <row r="1092" spans="1:27">
      <c r="A1092" s="267" t="s">
        <v>3271</v>
      </c>
      <c r="B1092" s="267" t="s">
        <v>3388</v>
      </c>
      <c r="C1092" s="267" t="s">
        <v>3392</v>
      </c>
      <c r="D1092" s="267" t="s">
        <v>5629</v>
      </c>
      <c r="E1092" s="267" t="s">
        <v>3275</v>
      </c>
      <c r="F1092" s="267" t="s">
        <v>3276</v>
      </c>
      <c r="G1092" s="267" t="s">
        <v>3275</v>
      </c>
      <c r="H1092" s="267" t="s">
        <v>3277</v>
      </c>
      <c r="I1092" s="267" t="s">
        <v>5630</v>
      </c>
      <c r="J1092" s="267" t="s">
        <v>5631</v>
      </c>
      <c r="K1092" s="268">
        <v>37772.050000000003</v>
      </c>
      <c r="L1092" s="268">
        <v>40419.33</v>
      </c>
      <c r="M1092" s="269">
        <v>-2647.2799999999988</v>
      </c>
      <c r="N1092" s="268">
        <v>9558.1</v>
      </c>
      <c r="O1092" s="268">
        <v>5387.11</v>
      </c>
      <c r="P1092" s="269">
        <v>4170.9900000000007</v>
      </c>
      <c r="Q1092" s="270">
        <v>46121.989999999991</v>
      </c>
      <c r="R1092" s="270">
        <v>48861.819999999992</v>
      </c>
      <c r="S1092" s="270">
        <v>-2739.8300000000017</v>
      </c>
      <c r="T1092" s="268">
        <v>83894.04</v>
      </c>
      <c r="U1092" s="268">
        <v>89281.15</v>
      </c>
      <c r="V1092" s="269">
        <v>-5387.1100000000006</v>
      </c>
      <c r="W1092" s="269" cm="1">
        <f t="array" ref="W1092">IF(Z1092=756,V1092*INDEX('09.30.22 ERC'!$I$676:$I$679,MATCH($A$1,'09.30.22 ERC'!$D$676:$D$679,0),),V1092)</f>
        <v>-5387.1100000000006</v>
      </c>
      <c r="X1092" s="271">
        <f t="shared" si="33"/>
        <v>222101</v>
      </c>
      <c r="Y1092" s="106" t="s">
        <v>734</v>
      </c>
      <c r="Z1092" s="106">
        <v>756</v>
      </c>
      <c r="AA1092" s="273" t="b">
        <f t="shared" si="34"/>
        <v>1</v>
      </c>
    </row>
    <row r="1093" spans="1:27">
      <c r="A1093" s="267" t="s">
        <v>3271</v>
      </c>
      <c r="B1093" s="267" t="s">
        <v>3272</v>
      </c>
      <c r="C1093" s="267" t="s">
        <v>3273</v>
      </c>
      <c r="D1093" s="267" t="s">
        <v>5629</v>
      </c>
      <c r="E1093" s="267" t="s">
        <v>3275</v>
      </c>
      <c r="F1093" s="267" t="s">
        <v>3276</v>
      </c>
      <c r="G1093" s="267" t="s">
        <v>3275</v>
      </c>
      <c r="H1093" s="267" t="s">
        <v>3277</v>
      </c>
      <c r="I1093" s="267" t="s">
        <v>5632</v>
      </c>
      <c r="J1093" s="267" t="s">
        <v>5633</v>
      </c>
      <c r="K1093" s="268">
        <v>4251.5600000000004</v>
      </c>
      <c r="L1093" s="268">
        <v>4251.5600000000004</v>
      </c>
      <c r="M1093" s="269">
        <v>0</v>
      </c>
      <c r="N1093" s="268">
        <v>0</v>
      </c>
      <c r="O1093" s="268">
        <v>0</v>
      </c>
      <c r="P1093" s="269">
        <v>0</v>
      </c>
      <c r="Q1093" s="270">
        <v>0</v>
      </c>
      <c r="R1093" s="270">
        <v>0</v>
      </c>
      <c r="S1093" s="270">
        <v>0</v>
      </c>
      <c r="T1093" s="268">
        <v>4251.5600000000004</v>
      </c>
      <c r="U1093" s="268">
        <v>4251.5600000000004</v>
      </c>
      <c r="V1093" s="269">
        <v>0</v>
      </c>
      <c r="W1093" s="269" cm="1">
        <f t="array" ref="W1093">IF(Z1093=756,V1093*INDEX('09.30.22 ERC'!$I$676:$I$679,MATCH($A$1,'09.30.22 ERC'!$D$676:$D$679,0),),V1093)</f>
        <v>0</v>
      </c>
      <c r="X1093" s="271">
        <f t="shared" ref="X1093:X1156" si="35">+_xlfn.NUMBERVALUE(D1093)</f>
        <v>222101</v>
      </c>
      <c r="Y1093" s="106" t="s">
        <v>734</v>
      </c>
      <c r="Z1093" s="106">
        <v>150</v>
      </c>
      <c r="AA1093" s="273" t="b">
        <f t="shared" si="34"/>
        <v>1</v>
      </c>
    </row>
    <row r="1094" spans="1:27">
      <c r="A1094" s="267" t="s">
        <v>3271</v>
      </c>
      <c r="B1094" s="267" t="s">
        <v>3280</v>
      </c>
      <c r="C1094" s="267" t="s">
        <v>3281</v>
      </c>
      <c r="D1094" s="267" t="s">
        <v>5629</v>
      </c>
      <c r="E1094" s="267" t="s">
        <v>3275</v>
      </c>
      <c r="F1094" s="267" t="s">
        <v>3276</v>
      </c>
      <c r="G1094" s="267" t="s">
        <v>3275</v>
      </c>
      <c r="H1094" s="267" t="s">
        <v>3277</v>
      </c>
      <c r="I1094" s="267" t="s">
        <v>5634</v>
      </c>
      <c r="J1094" s="267" t="s">
        <v>5635</v>
      </c>
      <c r="K1094" s="268">
        <v>75903.3</v>
      </c>
      <c r="L1094" s="268">
        <v>75903.3</v>
      </c>
      <c r="M1094" s="269">
        <v>0</v>
      </c>
      <c r="N1094" s="268">
        <v>0</v>
      </c>
      <c r="O1094" s="268">
        <v>0</v>
      </c>
      <c r="P1094" s="269">
        <v>0</v>
      </c>
      <c r="Q1094" s="270">
        <v>0</v>
      </c>
      <c r="R1094" s="270">
        <v>0</v>
      </c>
      <c r="S1094" s="270">
        <v>0</v>
      </c>
      <c r="T1094" s="268">
        <v>75903.3</v>
      </c>
      <c r="U1094" s="268">
        <v>75903.3</v>
      </c>
      <c r="V1094" s="269">
        <v>0</v>
      </c>
      <c r="W1094" s="269" cm="1">
        <f t="array" ref="W1094">IF(Z1094=756,V1094*INDEX('09.30.22 ERC'!$I$676:$I$679,MATCH($A$1,'09.30.22 ERC'!$D$676:$D$679,0),),V1094)</f>
        <v>0</v>
      </c>
      <c r="X1094" s="271">
        <f t="shared" si="35"/>
        <v>222101</v>
      </c>
      <c r="Y1094" s="106" t="s">
        <v>734</v>
      </c>
      <c r="Z1094" s="106">
        <v>150</v>
      </c>
      <c r="AA1094" s="273" t="b">
        <f t="shared" ref="AA1094:AA1157" si="36">IF($A$1=756,TRUE,IF($A$1=Z1094,TRUE,FALSE))</f>
        <v>1</v>
      </c>
    </row>
    <row r="1095" spans="1:27">
      <c r="A1095" s="267" t="s">
        <v>3271</v>
      </c>
      <c r="B1095" s="267" t="s">
        <v>3284</v>
      </c>
      <c r="C1095" s="267" t="s">
        <v>3273</v>
      </c>
      <c r="D1095" s="267" t="s">
        <v>5629</v>
      </c>
      <c r="E1095" s="267" t="s">
        <v>3275</v>
      </c>
      <c r="F1095" s="267" t="s">
        <v>3276</v>
      </c>
      <c r="G1095" s="267" t="s">
        <v>3275</v>
      </c>
      <c r="H1095" s="267" t="s">
        <v>3277</v>
      </c>
      <c r="I1095" s="267" t="s">
        <v>5636</v>
      </c>
      <c r="J1095" s="267" t="s">
        <v>5637</v>
      </c>
      <c r="K1095" s="268">
        <v>5798.7</v>
      </c>
      <c r="L1095" s="268">
        <v>5798.7</v>
      </c>
      <c r="M1095" s="269">
        <v>0</v>
      </c>
      <c r="N1095" s="268">
        <v>0</v>
      </c>
      <c r="O1095" s="268">
        <v>0</v>
      </c>
      <c r="P1095" s="269">
        <v>0</v>
      </c>
      <c r="Q1095" s="270">
        <v>0</v>
      </c>
      <c r="R1095" s="270">
        <v>0</v>
      </c>
      <c r="S1095" s="270">
        <v>0</v>
      </c>
      <c r="T1095" s="268">
        <v>5798.7</v>
      </c>
      <c r="U1095" s="268">
        <v>5798.7</v>
      </c>
      <c r="V1095" s="269">
        <v>0</v>
      </c>
      <c r="W1095" s="269" cm="1">
        <f t="array" ref="W1095">IF(Z1095=756,V1095*INDEX('09.30.22 ERC'!$I$676:$I$679,MATCH($A$1,'09.30.22 ERC'!$D$676:$D$679,0),),V1095)</f>
        <v>0</v>
      </c>
      <c r="X1095" s="271">
        <f t="shared" si="35"/>
        <v>222101</v>
      </c>
      <c r="Y1095" s="106" t="s">
        <v>734</v>
      </c>
      <c r="Z1095" s="106">
        <v>151</v>
      </c>
      <c r="AA1095" s="273" t="b">
        <f t="shared" si="36"/>
        <v>1</v>
      </c>
    </row>
    <row r="1096" spans="1:27">
      <c r="A1096" s="267" t="s">
        <v>3271</v>
      </c>
      <c r="B1096" s="267" t="s">
        <v>3287</v>
      </c>
      <c r="C1096" s="267" t="s">
        <v>3281</v>
      </c>
      <c r="D1096" s="267" t="s">
        <v>5629</v>
      </c>
      <c r="E1096" s="267" t="s">
        <v>3275</v>
      </c>
      <c r="F1096" s="267" t="s">
        <v>3276</v>
      </c>
      <c r="G1096" s="267" t="s">
        <v>3275</v>
      </c>
      <c r="H1096" s="267" t="s">
        <v>3277</v>
      </c>
      <c r="I1096" s="267" t="s">
        <v>5638</v>
      </c>
      <c r="J1096" s="267" t="s">
        <v>5639</v>
      </c>
      <c r="K1096" s="268">
        <v>3950.63</v>
      </c>
      <c r="L1096" s="268">
        <v>3950.63</v>
      </c>
      <c r="M1096" s="269">
        <v>0</v>
      </c>
      <c r="N1096" s="268">
        <v>0</v>
      </c>
      <c r="O1096" s="268">
        <v>0</v>
      </c>
      <c r="P1096" s="269">
        <v>0</v>
      </c>
      <c r="Q1096" s="270">
        <v>0</v>
      </c>
      <c r="R1096" s="270">
        <v>0</v>
      </c>
      <c r="S1096" s="270">
        <v>0</v>
      </c>
      <c r="T1096" s="268">
        <v>3950.63</v>
      </c>
      <c r="U1096" s="268">
        <v>3950.63</v>
      </c>
      <c r="V1096" s="269">
        <v>0</v>
      </c>
      <c r="W1096" s="269" cm="1">
        <f t="array" ref="W1096">IF(Z1096=756,V1096*INDEX('09.30.22 ERC'!$I$676:$I$679,MATCH($A$1,'09.30.22 ERC'!$D$676:$D$679,0),),V1096)</f>
        <v>0</v>
      </c>
      <c r="X1096" s="271">
        <f t="shared" si="35"/>
        <v>222101</v>
      </c>
      <c r="Y1096" s="106" t="s">
        <v>734</v>
      </c>
      <c r="Z1096" s="106">
        <v>151</v>
      </c>
      <c r="AA1096" s="273" t="b">
        <f t="shared" si="36"/>
        <v>1</v>
      </c>
    </row>
    <row r="1097" spans="1:27">
      <c r="A1097" s="267" t="s">
        <v>3271</v>
      </c>
      <c r="B1097" s="267" t="s">
        <v>3294</v>
      </c>
      <c r="C1097" s="267" t="s">
        <v>3273</v>
      </c>
      <c r="D1097" s="267" t="s">
        <v>5629</v>
      </c>
      <c r="E1097" s="267" t="s">
        <v>3275</v>
      </c>
      <c r="F1097" s="267" t="s">
        <v>3276</v>
      </c>
      <c r="G1097" s="267" t="s">
        <v>3275</v>
      </c>
      <c r="H1097" s="267" t="s">
        <v>3277</v>
      </c>
      <c r="I1097" s="267" t="s">
        <v>5640</v>
      </c>
      <c r="J1097" s="267" t="s">
        <v>5641</v>
      </c>
      <c r="K1097" s="268">
        <v>149.4</v>
      </c>
      <c r="L1097" s="268">
        <v>149.4</v>
      </c>
      <c r="M1097" s="269">
        <v>0</v>
      </c>
      <c r="N1097" s="268">
        <v>0</v>
      </c>
      <c r="O1097" s="268">
        <v>0</v>
      </c>
      <c r="P1097" s="269">
        <v>0</v>
      </c>
      <c r="Q1097" s="270">
        <v>0</v>
      </c>
      <c r="R1097" s="270">
        <v>0</v>
      </c>
      <c r="S1097" s="270">
        <v>0</v>
      </c>
      <c r="T1097" s="268">
        <v>149.4</v>
      </c>
      <c r="U1097" s="268">
        <v>149.4</v>
      </c>
      <c r="V1097" s="269">
        <v>0</v>
      </c>
      <c r="W1097" s="269" cm="1">
        <f t="array" ref="W1097">IF(Z1097=756,V1097*INDEX('09.30.22 ERC'!$I$676:$I$679,MATCH($A$1,'09.30.22 ERC'!$D$676:$D$679,0),),V1097)</f>
        <v>0</v>
      </c>
      <c r="X1097" s="271">
        <f t="shared" si="35"/>
        <v>222101</v>
      </c>
      <c r="Y1097" s="106" t="s">
        <v>734</v>
      </c>
      <c r="Z1097" s="106">
        <v>152</v>
      </c>
      <c r="AA1097" s="273" t="b">
        <f t="shared" si="36"/>
        <v>1</v>
      </c>
    </row>
    <row r="1098" spans="1:27">
      <c r="A1098" s="267" t="s">
        <v>3271</v>
      </c>
      <c r="B1098" s="267" t="s">
        <v>3395</v>
      </c>
      <c r="C1098" s="267" t="s">
        <v>3392</v>
      </c>
      <c r="D1098" s="267" t="s">
        <v>5642</v>
      </c>
      <c r="E1098" s="267" t="s">
        <v>3275</v>
      </c>
      <c r="F1098" s="267" t="s">
        <v>3276</v>
      </c>
      <c r="G1098" s="267" t="s">
        <v>3275</v>
      </c>
      <c r="H1098" s="267" t="s">
        <v>3277</v>
      </c>
      <c r="I1098" s="267" t="s">
        <v>5643</v>
      </c>
      <c r="J1098" s="267" t="s">
        <v>5644</v>
      </c>
      <c r="K1098" s="268">
        <v>4349.34</v>
      </c>
      <c r="L1098" s="268">
        <v>4349.34</v>
      </c>
      <c r="M1098" s="269">
        <v>0</v>
      </c>
      <c r="N1098" s="268">
        <v>0</v>
      </c>
      <c r="O1098" s="268">
        <v>0</v>
      </c>
      <c r="P1098" s="269">
        <v>0</v>
      </c>
      <c r="Q1098" s="270">
        <v>0</v>
      </c>
      <c r="R1098" s="270">
        <v>0</v>
      </c>
      <c r="S1098" s="270">
        <v>0</v>
      </c>
      <c r="T1098" s="268">
        <v>4349.34</v>
      </c>
      <c r="U1098" s="268">
        <v>4349.34</v>
      </c>
      <c r="V1098" s="269">
        <v>0</v>
      </c>
      <c r="W1098" s="269" cm="1">
        <f t="array" ref="W1098">IF(Z1098=756,V1098*INDEX('09.30.22 ERC'!$I$676:$I$679,MATCH($A$1,'09.30.22 ERC'!$D$676:$D$679,0),),V1098)</f>
        <v>0</v>
      </c>
      <c r="X1098" s="271">
        <f t="shared" si="35"/>
        <v>222102</v>
      </c>
      <c r="Y1098" s="106" t="s">
        <v>734</v>
      </c>
      <c r="Z1098" s="106">
        <v>756</v>
      </c>
      <c r="AA1098" s="273" t="b">
        <f t="shared" si="36"/>
        <v>1</v>
      </c>
    </row>
    <row r="1099" spans="1:27">
      <c r="A1099" s="267" t="s">
        <v>3271</v>
      </c>
      <c r="B1099" s="267" t="s">
        <v>3272</v>
      </c>
      <c r="C1099" s="267" t="s">
        <v>3273</v>
      </c>
      <c r="D1099" s="267" t="s">
        <v>5642</v>
      </c>
      <c r="E1099" s="267" t="s">
        <v>3275</v>
      </c>
      <c r="F1099" s="267" t="s">
        <v>3276</v>
      </c>
      <c r="G1099" s="267" t="s">
        <v>3275</v>
      </c>
      <c r="H1099" s="267" t="s">
        <v>3277</v>
      </c>
      <c r="I1099" s="267" t="s">
        <v>5645</v>
      </c>
      <c r="J1099" s="267" t="s">
        <v>5646</v>
      </c>
      <c r="K1099" s="268">
        <v>171967.33</v>
      </c>
      <c r="L1099" s="268">
        <v>171967.33</v>
      </c>
      <c r="M1099" s="269">
        <v>0</v>
      </c>
      <c r="N1099" s="268">
        <v>0</v>
      </c>
      <c r="O1099" s="268">
        <v>0</v>
      </c>
      <c r="P1099" s="269">
        <v>0</v>
      </c>
      <c r="Q1099" s="270">
        <v>0</v>
      </c>
      <c r="R1099" s="270">
        <v>0</v>
      </c>
      <c r="S1099" s="270">
        <v>0</v>
      </c>
      <c r="T1099" s="268">
        <v>171967.33</v>
      </c>
      <c r="U1099" s="268">
        <v>171967.33</v>
      </c>
      <c r="V1099" s="269">
        <v>0</v>
      </c>
      <c r="W1099" s="269" cm="1">
        <f t="array" ref="W1099">IF(Z1099=756,V1099*INDEX('09.30.22 ERC'!$I$676:$I$679,MATCH($A$1,'09.30.22 ERC'!$D$676:$D$679,0),),V1099)</f>
        <v>0</v>
      </c>
      <c r="X1099" s="271">
        <f t="shared" si="35"/>
        <v>222102</v>
      </c>
      <c r="Y1099" s="106" t="s">
        <v>734</v>
      </c>
      <c r="Z1099" s="106">
        <v>150</v>
      </c>
      <c r="AA1099" s="273" t="b">
        <f t="shared" si="36"/>
        <v>1</v>
      </c>
    </row>
    <row r="1100" spans="1:27">
      <c r="A1100" s="267" t="s">
        <v>3271</v>
      </c>
      <c r="B1100" s="267" t="s">
        <v>3280</v>
      </c>
      <c r="C1100" s="267" t="s">
        <v>3281</v>
      </c>
      <c r="D1100" s="267" t="s">
        <v>5642</v>
      </c>
      <c r="E1100" s="267" t="s">
        <v>3275</v>
      </c>
      <c r="F1100" s="267" t="s">
        <v>3276</v>
      </c>
      <c r="G1100" s="267" t="s">
        <v>3275</v>
      </c>
      <c r="H1100" s="267" t="s">
        <v>3277</v>
      </c>
      <c r="I1100" s="267" t="s">
        <v>5647</v>
      </c>
      <c r="J1100" s="267" t="s">
        <v>5648</v>
      </c>
      <c r="K1100" s="268">
        <v>1203056.3899999999</v>
      </c>
      <c r="L1100" s="268">
        <v>1203056.3899999999</v>
      </c>
      <c r="M1100" s="269">
        <v>0</v>
      </c>
      <c r="N1100" s="268">
        <v>0</v>
      </c>
      <c r="O1100" s="268">
        <v>0</v>
      </c>
      <c r="P1100" s="269">
        <v>0</v>
      </c>
      <c r="Q1100" s="270">
        <v>0</v>
      </c>
      <c r="R1100" s="270">
        <v>0</v>
      </c>
      <c r="S1100" s="270">
        <v>0</v>
      </c>
      <c r="T1100" s="268">
        <v>1203056.3899999999</v>
      </c>
      <c r="U1100" s="268">
        <v>1203056.3899999999</v>
      </c>
      <c r="V1100" s="269">
        <v>0</v>
      </c>
      <c r="W1100" s="269" cm="1">
        <f t="array" ref="W1100">IF(Z1100=756,V1100*INDEX('09.30.22 ERC'!$I$676:$I$679,MATCH($A$1,'09.30.22 ERC'!$D$676:$D$679,0),),V1100)</f>
        <v>0</v>
      </c>
      <c r="X1100" s="271">
        <f t="shared" si="35"/>
        <v>222102</v>
      </c>
      <c r="Y1100" s="106" t="s">
        <v>734</v>
      </c>
      <c r="Z1100" s="106">
        <v>150</v>
      </c>
      <c r="AA1100" s="273" t="b">
        <f t="shared" si="36"/>
        <v>1</v>
      </c>
    </row>
    <row r="1101" spans="1:27">
      <c r="A1101" s="267" t="s">
        <v>3271</v>
      </c>
      <c r="B1101" s="267" t="s">
        <v>3284</v>
      </c>
      <c r="C1101" s="267" t="s">
        <v>3273</v>
      </c>
      <c r="D1101" s="267" t="s">
        <v>5642</v>
      </c>
      <c r="E1101" s="267" t="s">
        <v>3275</v>
      </c>
      <c r="F1101" s="267" t="s">
        <v>3276</v>
      </c>
      <c r="G1101" s="267" t="s">
        <v>3275</v>
      </c>
      <c r="H1101" s="267" t="s">
        <v>3277</v>
      </c>
      <c r="I1101" s="267" t="s">
        <v>5649</v>
      </c>
      <c r="J1101" s="267" t="s">
        <v>5650</v>
      </c>
      <c r="K1101" s="268">
        <v>63920.4</v>
      </c>
      <c r="L1101" s="268">
        <v>63920.4</v>
      </c>
      <c r="M1101" s="269">
        <v>0</v>
      </c>
      <c r="N1101" s="268">
        <v>0</v>
      </c>
      <c r="O1101" s="268">
        <v>0</v>
      </c>
      <c r="P1101" s="269">
        <v>0</v>
      </c>
      <c r="Q1101" s="270">
        <v>0</v>
      </c>
      <c r="R1101" s="270">
        <v>0</v>
      </c>
      <c r="S1101" s="270">
        <v>0</v>
      </c>
      <c r="T1101" s="268">
        <v>63920.4</v>
      </c>
      <c r="U1101" s="268">
        <v>63920.4</v>
      </c>
      <c r="V1101" s="269">
        <v>0</v>
      </c>
      <c r="W1101" s="269" cm="1">
        <f t="array" ref="W1101">IF(Z1101=756,V1101*INDEX('09.30.22 ERC'!$I$676:$I$679,MATCH($A$1,'09.30.22 ERC'!$D$676:$D$679,0),),V1101)</f>
        <v>0</v>
      </c>
      <c r="X1101" s="271">
        <f t="shared" si="35"/>
        <v>222102</v>
      </c>
      <c r="Y1101" s="106" t="s">
        <v>734</v>
      </c>
      <c r="Z1101" s="106">
        <v>151</v>
      </c>
      <c r="AA1101" s="273" t="b">
        <f t="shared" si="36"/>
        <v>1</v>
      </c>
    </row>
    <row r="1102" spans="1:27">
      <c r="A1102" s="267" t="s">
        <v>3271</v>
      </c>
      <c r="B1102" s="267" t="s">
        <v>3287</v>
      </c>
      <c r="C1102" s="267" t="s">
        <v>3281</v>
      </c>
      <c r="D1102" s="267" t="s">
        <v>5642</v>
      </c>
      <c r="E1102" s="267" t="s">
        <v>3275</v>
      </c>
      <c r="F1102" s="267" t="s">
        <v>3276</v>
      </c>
      <c r="G1102" s="267" t="s">
        <v>3275</v>
      </c>
      <c r="H1102" s="267" t="s">
        <v>3277</v>
      </c>
      <c r="I1102" s="267" t="s">
        <v>5651</v>
      </c>
      <c r="J1102" s="267" t="s">
        <v>5652</v>
      </c>
      <c r="K1102" s="268">
        <v>79535.320000000007</v>
      </c>
      <c r="L1102" s="268">
        <v>82762.53</v>
      </c>
      <c r="M1102" s="269">
        <v>-3227.2099999999919</v>
      </c>
      <c r="N1102" s="268">
        <v>0</v>
      </c>
      <c r="O1102" s="268">
        <v>0</v>
      </c>
      <c r="P1102" s="269">
        <v>0</v>
      </c>
      <c r="Q1102" s="270">
        <v>3227.2099999999919</v>
      </c>
      <c r="R1102" s="270">
        <v>0</v>
      </c>
      <c r="S1102" s="270">
        <v>3227.2099999999919</v>
      </c>
      <c r="T1102" s="268">
        <v>82762.53</v>
      </c>
      <c r="U1102" s="268">
        <v>82762.53</v>
      </c>
      <c r="V1102" s="269">
        <v>0</v>
      </c>
      <c r="W1102" s="269" cm="1">
        <f t="array" ref="W1102">IF(Z1102=756,V1102*INDEX('09.30.22 ERC'!$I$676:$I$679,MATCH($A$1,'09.30.22 ERC'!$D$676:$D$679,0),),V1102)</f>
        <v>0</v>
      </c>
      <c r="X1102" s="271">
        <f t="shared" si="35"/>
        <v>222102</v>
      </c>
      <c r="Y1102" s="106" t="s">
        <v>734</v>
      </c>
      <c r="Z1102" s="106">
        <v>151</v>
      </c>
      <c r="AA1102" s="273" t="b">
        <f t="shared" si="36"/>
        <v>1</v>
      </c>
    </row>
    <row r="1103" spans="1:27">
      <c r="A1103" s="267" t="s">
        <v>3271</v>
      </c>
      <c r="B1103" s="267" t="s">
        <v>3300</v>
      </c>
      <c r="C1103" s="267" t="s">
        <v>3273</v>
      </c>
      <c r="D1103" s="267" t="s">
        <v>5642</v>
      </c>
      <c r="E1103" s="267" t="s">
        <v>3275</v>
      </c>
      <c r="F1103" s="267" t="s">
        <v>3276</v>
      </c>
      <c r="G1103" s="267" t="s">
        <v>3275</v>
      </c>
      <c r="H1103" s="267" t="s">
        <v>3277</v>
      </c>
      <c r="I1103" s="267" t="s">
        <v>5645</v>
      </c>
      <c r="J1103" s="267" t="s">
        <v>5653</v>
      </c>
      <c r="K1103" s="268">
        <v>752830.83</v>
      </c>
      <c r="L1103" s="268">
        <v>752830.83</v>
      </c>
      <c r="M1103" s="269">
        <v>0</v>
      </c>
      <c r="N1103" s="268">
        <v>0</v>
      </c>
      <c r="O1103" s="268">
        <v>0</v>
      </c>
      <c r="P1103" s="269">
        <v>0</v>
      </c>
      <c r="Q1103" s="270">
        <v>0</v>
      </c>
      <c r="R1103" s="270">
        <v>0</v>
      </c>
      <c r="S1103" s="270">
        <v>0</v>
      </c>
      <c r="T1103" s="268">
        <v>752830.83</v>
      </c>
      <c r="U1103" s="268">
        <v>752830.83</v>
      </c>
      <c r="V1103" s="269">
        <v>0</v>
      </c>
      <c r="W1103" s="269" cm="1">
        <f t="array" ref="W1103">IF(Z1103=756,V1103*INDEX('09.30.22 ERC'!$I$676:$I$679,MATCH($A$1,'09.30.22 ERC'!$D$676:$D$679,0),),V1103)</f>
        <v>0</v>
      </c>
      <c r="X1103" s="271">
        <f t="shared" si="35"/>
        <v>222102</v>
      </c>
      <c r="Y1103" s="106" t="s">
        <v>734</v>
      </c>
      <c r="Z1103" s="106">
        <v>150</v>
      </c>
      <c r="AA1103" s="273" t="b">
        <f t="shared" si="36"/>
        <v>1</v>
      </c>
    </row>
    <row r="1104" spans="1:27">
      <c r="A1104" s="267" t="s">
        <v>3271</v>
      </c>
      <c r="B1104" s="267" t="s">
        <v>3300</v>
      </c>
      <c r="C1104" s="267" t="s">
        <v>3301</v>
      </c>
      <c r="D1104" s="267" t="s">
        <v>5642</v>
      </c>
      <c r="E1104" s="267" t="s">
        <v>3275</v>
      </c>
      <c r="F1104" s="267" t="s">
        <v>3276</v>
      </c>
      <c r="G1104" s="267" t="s">
        <v>3275</v>
      </c>
      <c r="H1104" s="267" t="s">
        <v>3277</v>
      </c>
      <c r="I1104" s="267" t="s">
        <v>5654</v>
      </c>
      <c r="J1104" s="267" t="s">
        <v>5655</v>
      </c>
      <c r="K1104" s="268">
        <v>76175.38</v>
      </c>
      <c r="L1104" s="268">
        <v>97950.25</v>
      </c>
      <c r="M1104" s="269">
        <v>-21774.869999999995</v>
      </c>
      <c r="N1104" s="268">
        <v>0</v>
      </c>
      <c r="O1104" s="268">
        <v>0</v>
      </c>
      <c r="P1104" s="269">
        <v>0</v>
      </c>
      <c r="Q1104" s="270">
        <v>21774.869999999995</v>
      </c>
      <c r="R1104" s="270">
        <v>0</v>
      </c>
      <c r="S1104" s="270">
        <v>21774.869999999995</v>
      </c>
      <c r="T1104" s="268">
        <v>97950.25</v>
      </c>
      <c r="U1104" s="268">
        <v>97950.25</v>
      </c>
      <c r="V1104" s="269">
        <v>0</v>
      </c>
      <c r="W1104" s="269" cm="1">
        <f t="array" ref="W1104">IF(Z1104=756,V1104*INDEX('09.30.22 ERC'!$I$676:$I$679,MATCH($A$1,'09.30.22 ERC'!$D$676:$D$679,0),),V1104)</f>
        <v>0</v>
      </c>
      <c r="X1104" s="271">
        <f t="shared" si="35"/>
        <v>222102</v>
      </c>
      <c r="Y1104" s="106" t="s">
        <v>734</v>
      </c>
      <c r="Z1104" s="106">
        <v>150</v>
      </c>
      <c r="AA1104" s="273" t="b">
        <f t="shared" si="36"/>
        <v>1</v>
      </c>
    </row>
    <row r="1105" spans="1:27">
      <c r="A1105" s="267" t="s">
        <v>3271</v>
      </c>
      <c r="B1105" s="267" t="s">
        <v>3294</v>
      </c>
      <c r="C1105" s="267" t="s">
        <v>3273</v>
      </c>
      <c r="D1105" s="267" t="s">
        <v>5656</v>
      </c>
      <c r="E1105" s="267" t="s">
        <v>3275</v>
      </c>
      <c r="F1105" s="267" t="s">
        <v>3276</v>
      </c>
      <c r="G1105" s="267" t="s">
        <v>3275</v>
      </c>
      <c r="H1105" s="267" t="s">
        <v>3277</v>
      </c>
      <c r="I1105" s="267" t="s">
        <v>5657</v>
      </c>
      <c r="J1105" s="267" t="s">
        <v>5658</v>
      </c>
      <c r="K1105" s="268">
        <v>636766.42000000004</v>
      </c>
      <c r="L1105" s="268">
        <v>692655.2</v>
      </c>
      <c r="M1105" s="269">
        <v>-55888.779999999912</v>
      </c>
      <c r="N1105" s="268">
        <v>0</v>
      </c>
      <c r="O1105" s="268">
        <v>0</v>
      </c>
      <c r="P1105" s="269">
        <v>0</v>
      </c>
      <c r="Q1105" s="270">
        <v>55888.779999999912</v>
      </c>
      <c r="R1105" s="270">
        <v>0</v>
      </c>
      <c r="S1105" s="270">
        <v>55888.779999999912</v>
      </c>
      <c r="T1105" s="268">
        <v>692655.2</v>
      </c>
      <c r="U1105" s="268">
        <v>692655.2</v>
      </c>
      <c r="V1105" s="269">
        <v>0</v>
      </c>
      <c r="W1105" s="269" cm="1">
        <f t="array" ref="W1105">IF(Z1105=756,V1105*INDEX('09.30.22 ERC'!$I$676:$I$679,MATCH($A$1,'09.30.22 ERC'!$D$676:$D$679,0),),V1105)</f>
        <v>0</v>
      </c>
      <c r="X1105" s="271">
        <f t="shared" si="35"/>
        <v>222103</v>
      </c>
      <c r="Y1105" s="106" t="s">
        <v>734</v>
      </c>
      <c r="Z1105" s="106">
        <v>152</v>
      </c>
      <c r="AA1105" s="273" t="b">
        <f t="shared" si="36"/>
        <v>1</v>
      </c>
    </row>
    <row r="1106" spans="1:27">
      <c r="A1106" s="267" t="s">
        <v>3271</v>
      </c>
      <c r="B1106" s="267" t="s">
        <v>3388</v>
      </c>
      <c r="C1106" s="267" t="s">
        <v>3392</v>
      </c>
      <c r="D1106" s="267" t="s">
        <v>5659</v>
      </c>
      <c r="E1106" s="267" t="s">
        <v>3275</v>
      </c>
      <c r="F1106" s="267" t="s">
        <v>3276</v>
      </c>
      <c r="G1106" s="267" t="s">
        <v>3275</v>
      </c>
      <c r="H1106" s="267" t="s">
        <v>3277</v>
      </c>
      <c r="I1106" s="267" t="s">
        <v>5660</v>
      </c>
      <c r="J1106" s="267" t="s">
        <v>5661</v>
      </c>
      <c r="K1106" s="268">
        <v>2000</v>
      </c>
      <c r="L1106" s="268">
        <v>2000</v>
      </c>
      <c r="M1106" s="269">
        <v>0</v>
      </c>
      <c r="N1106" s="268">
        <v>0</v>
      </c>
      <c r="O1106" s="268">
        <v>0</v>
      </c>
      <c r="P1106" s="269">
        <v>0</v>
      </c>
      <c r="Q1106" s="270">
        <v>604.34000000000015</v>
      </c>
      <c r="R1106" s="270">
        <v>250</v>
      </c>
      <c r="S1106" s="270">
        <v>354.34000000000015</v>
      </c>
      <c r="T1106" s="268">
        <v>2604.34</v>
      </c>
      <c r="U1106" s="268">
        <v>2250</v>
      </c>
      <c r="V1106" s="269">
        <v>354.34000000000015</v>
      </c>
      <c r="W1106" s="269" cm="1">
        <f t="array" ref="W1106">IF(Z1106=756,V1106*INDEX('09.30.22 ERC'!$I$676:$I$679,MATCH($A$1,'09.30.22 ERC'!$D$676:$D$679,0),),V1106)</f>
        <v>354.34000000000015</v>
      </c>
      <c r="X1106" s="271">
        <f t="shared" si="35"/>
        <v>222202</v>
      </c>
      <c r="Y1106" s="106" t="s">
        <v>734</v>
      </c>
      <c r="Z1106" s="106">
        <v>756</v>
      </c>
      <c r="AA1106" s="273" t="b">
        <f t="shared" si="36"/>
        <v>1</v>
      </c>
    </row>
    <row r="1107" spans="1:27">
      <c r="A1107" s="267" t="s">
        <v>3271</v>
      </c>
      <c r="B1107" s="267" t="s">
        <v>3272</v>
      </c>
      <c r="C1107" s="267" t="s">
        <v>3273</v>
      </c>
      <c r="D1107" s="267" t="s">
        <v>5662</v>
      </c>
      <c r="E1107" s="267" t="s">
        <v>3275</v>
      </c>
      <c r="F1107" s="267" t="s">
        <v>3276</v>
      </c>
      <c r="G1107" s="267" t="s">
        <v>3275</v>
      </c>
      <c r="H1107" s="267" t="s">
        <v>3277</v>
      </c>
      <c r="I1107" s="267" t="s">
        <v>5663</v>
      </c>
      <c r="J1107" s="267" t="s">
        <v>5664</v>
      </c>
      <c r="K1107" s="268">
        <v>24168.13</v>
      </c>
      <c r="L1107" s="268">
        <v>24168.13</v>
      </c>
      <c r="M1107" s="269">
        <v>0</v>
      </c>
      <c r="N1107" s="268">
        <v>0</v>
      </c>
      <c r="O1107" s="268">
        <v>0</v>
      </c>
      <c r="P1107" s="269">
        <v>0</v>
      </c>
      <c r="Q1107" s="270">
        <v>0</v>
      </c>
      <c r="R1107" s="270">
        <v>0</v>
      </c>
      <c r="S1107" s="270">
        <v>0</v>
      </c>
      <c r="T1107" s="268">
        <v>24168.13</v>
      </c>
      <c r="U1107" s="268">
        <v>24168.13</v>
      </c>
      <c r="V1107" s="269">
        <v>0</v>
      </c>
      <c r="W1107" s="269" cm="1">
        <f t="array" ref="W1107">IF(Z1107=756,V1107*INDEX('09.30.22 ERC'!$I$676:$I$679,MATCH($A$1,'09.30.22 ERC'!$D$676:$D$679,0),),V1107)</f>
        <v>0</v>
      </c>
      <c r="X1107" s="271">
        <f t="shared" si="35"/>
        <v>222206</v>
      </c>
      <c r="Y1107" s="106" t="s">
        <v>734</v>
      </c>
      <c r="Z1107" s="106">
        <v>150</v>
      </c>
      <c r="AA1107" s="273" t="b">
        <f t="shared" si="36"/>
        <v>1</v>
      </c>
    </row>
    <row r="1108" spans="1:27">
      <c r="A1108" s="267" t="s">
        <v>3271</v>
      </c>
      <c r="B1108" s="267" t="s">
        <v>3280</v>
      </c>
      <c r="C1108" s="267" t="s">
        <v>3281</v>
      </c>
      <c r="D1108" s="267" t="s">
        <v>5662</v>
      </c>
      <c r="E1108" s="267" t="s">
        <v>3275</v>
      </c>
      <c r="F1108" s="267" t="s">
        <v>3276</v>
      </c>
      <c r="G1108" s="267" t="s">
        <v>3275</v>
      </c>
      <c r="H1108" s="267" t="s">
        <v>3277</v>
      </c>
      <c r="I1108" s="267" t="s">
        <v>5665</v>
      </c>
      <c r="J1108" s="267" t="s">
        <v>5666</v>
      </c>
      <c r="K1108" s="268">
        <v>23985.83</v>
      </c>
      <c r="L1108" s="268">
        <v>23985.83</v>
      </c>
      <c r="M1108" s="269">
        <v>0</v>
      </c>
      <c r="N1108" s="268">
        <v>0</v>
      </c>
      <c r="O1108" s="268">
        <v>0</v>
      </c>
      <c r="P1108" s="269">
        <v>0</v>
      </c>
      <c r="Q1108" s="270">
        <v>0</v>
      </c>
      <c r="R1108" s="270">
        <v>0</v>
      </c>
      <c r="S1108" s="270">
        <v>0</v>
      </c>
      <c r="T1108" s="268">
        <v>23985.83</v>
      </c>
      <c r="U1108" s="268">
        <v>23985.83</v>
      </c>
      <c r="V1108" s="269">
        <v>0</v>
      </c>
      <c r="W1108" s="269" cm="1">
        <f t="array" ref="W1108">IF(Z1108=756,V1108*INDEX('09.30.22 ERC'!$I$676:$I$679,MATCH($A$1,'09.30.22 ERC'!$D$676:$D$679,0),),V1108)</f>
        <v>0</v>
      </c>
      <c r="X1108" s="271">
        <f t="shared" si="35"/>
        <v>222206</v>
      </c>
      <c r="Y1108" s="106" t="s">
        <v>734</v>
      </c>
      <c r="Z1108" s="106">
        <v>150</v>
      </c>
      <c r="AA1108" s="273" t="b">
        <f t="shared" si="36"/>
        <v>1</v>
      </c>
    </row>
    <row r="1109" spans="1:27">
      <c r="A1109" s="267" t="s">
        <v>3271</v>
      </c>
      <c r="B1109" s="267" t="s">
        <v>3284</v>
      </c>
      <c r="C1109" s="267" t="s">
        <v>3273</v>
      </c>
      <c r="D1109" s="267" t="s">
        <v>5662</v>
      </c>
      <c r="E1109" s="267" t="s">
        <v>3275</v>
      </c>
      <c r="F1109" s="267" t="s">
        <v>3276</v>
      </c>
      <c r="G1109" s="267" t="s">
        <v>3275</v>
      </c>
      <c r="H1109" s="267" t="s">
        <v>3277</v>
      </c>
      <c r="I1109" s="267" t="s">
        <v>5667</v>
      </c>
      <c r="J1109" s="267" t="s">
        <v>5668</v>
      </c>
      <c r="K1109" s="268">
        <v>1504.84</v>
      </c>
      <c r="L1109" s="268">
        <v>1504.84</v>
      </c>
      <c r="M1109" s="269">
        <v>0</v>
      </c>
      <c r="N1109" s="268">
        <v>0</v>
      </c>
      <c r="O1109" s="268">
        <v>0</v>
      </c>
      <c r="P1109" s="269">
        <v>0</v>
      </c>
      <c r="Q1109" s="270">
        <v>0</v>
      </c>
      <c r="R1109" s="270">
        <v>0</v>
      </c>
      <c r="S1109" s="270">
        <v>0</v>
      </c>
      <c r="T1109" s="268">
        <v>1504.84</v>
      </c>
      <c r="U1109" s="268">
        <v>1504.84</v>
      </c>
      <c r="V1109" s="269">
        <v>0</v>
      </c>
      <c r="W1109" s="269" cm="1">
        <f t="array" ref="W1109">IF(Z1109=756,V1109*INDEX('09.30.22 ERC'!$I$676:$I$679,MATCH($A$1,'09.30.22 ERC'!$D$676:$D$679,0),),V1109)</f>
        <v>0</v>
      </c>
      <c r="X1109" s="271">
        <f t="shared" si="35"/>
        <v>222206</v>
      </c>
      <c r="Y1109" s="106" t="s">
        <v>734</v>
      </c>
      <c r="Z1109" s="106">
        <v>151</v>
      </c>
      <c r="AA1109" s="273" t="b">
        <f t="shared" si="36"/>
        <v>1</v>
      </c>
    </row>
    <row r="1110" spans="1:27">
      <c r="A1110" s="267" t="s">
        <v>3271</v>
      </c>
      <c r="B1110" s="267" t="s">
        <v>3287</v>
      </c>
      <c r="C1110" s="267" t="s">
        <v>3281</v>
      </c>
      <c r="D1110" s="267" t="s">
        <v>5662</v>
      </c>
      <c r="E1110" s="267" t="s">
        <v>3275</v>
      </c>
      <c r="F1110" s="267" t="s">
        <v>3276</v>
      </c>
      <c r="G1110" s="267" t="s">
        <v>3275</v>
      </c>
      <c r="H1110" s="267" t="s">
        <v>3277</v>
      </c>
      <c r="I1110" s="267" t="s">
        <v>5669</v>
      </c>
      <c r="J1110" s="267" t="s">
        <v>5670</v>
      </c>
      <c r="K1110" s="268">
        <v>1452.67</v>
      </c>
      <c r="L1110" s="268">
        <v>1452.67</v>
      </c>
      <c r="M1110" s="269">
        <v>0</v>
      </c>
      <c r="N1110" s="268">
        <v>0</v>
      </c>
      <c r="O1110" s="268">
        <v>0</v>
      </c>
      <c r="P1110" s="269">
        <v>0</v>
      </c>
      <c r="Q1110" s="270">
        <v>0</v>
      </c>
      <c r="R1110" s="270">
        <v>0</v>
      </c>
      <c r="S1110" s="270">
        <v>0</v>
      </c>
      <c r="T1110" s="268">
        <v>1452.67</v>
      </c>
      <c r="U1110" s="268">
        <v>1452.67</v>
      </c>
      <c r="V1110" s="269">
        <v>0</v>
      </c>
      <c r="W1110" s="269" cm="1">
        <f t="array" ref="W1110">IF(Z1110=756,V1110*INDEX('09.30.22 ERC'!$I$676:$I$679,MATCH($A$1,'09.30.22 ERC'!$D$676:$D$679,0),),V1110)</f>
        <v>0</v>
      </c>
      <c r="X1110" s="271">
        <f t="shared" si="35"/>
        <v>222206</v>
      </c>
      <c r="Y1110" s="106" t="s">
        <v>734</v>
      </c>
      <c r="Z1110" s="106">
        <v>151</v>
      </c>
      <c r="AA1110" s="273" t="b">
        <f t="shared" si="36"/>
        <v>1</v>
      </c>
    </row>
    <row r="1111" spans="1:27">
      <c r="A1111" s="267" t="s">
        <v>3271</v>
      </c>
      <c r="B1111" s="267" t="s">
        <v>3294</v>
      </c>
      <c r="C1111" s="267" t="s">
        <v>3273</v>
      </c>
      <c r="D1111" s="267" t="s">
        <v>5662</v>
      </c>
      <c r="E1111" s="267" t="s">
        <v>3275</v>
      </c>
      <c r="F1111" s="267" t="s">
        <v>3276</v>
      </c>
      <c r="G1111" s="267" t="s">
        <v>3275</v>
      </c>
      <c r="H1111" s="267" t="s">
        <v>3277</v>
      </c>
      <c r="I1111" s="267" t="s">
        <v>5671</v>
      </c>
      <c r="J1111" s="267" t="s">
        <v>5672</v>
      </c>
      <c r="K1111" s="268">
        <v>14032.07</v>
      </c>
      <c r="L1111" s="268">
        <v>14032.07</v>
      </c>
      <c r="M1111" s="269">
        <v>0</v>
      </c>
      <c r="N1111" s="268">
        <v>0</v>
      </c>
      <c r="O1111" s="268">
        <v>0</v>
      </c>
      <c r="P1111" s="269">
        <v>0</v>
      </c>
      <c r="Q1111" s="270">
        <v>0</v>
      </c>
      <c r="R1111" s="270">
        <v>0</v>
      </c>
      <c r="S1111" s="270">
        <v>0</v>
      </c>
      <c r="T1111" s="268">
        <v>14032.07</v>
      </c>
      <c r="U1111" s="268">
        <v>14032.07</v>
      </c>
      <c r="V1111" s="269">
        <v>0</v>
      </c>
      <c r="W1111" s="269" cm="1">
        <f t="array" ref="W1111">IF(Z1111=756,V1111*INDEX('09.30.22 ERC'!$I$676:$I$679,MATCH($A$1,'09.30.22 ERC'!$D$676:$D$679,0),),V1111)</f>
        <v>0</v>
      </c>
      <c r="X1111" s="271">
        <f t="shared" si="35"/>
        <v>222206</v>
      </c>
      <c r="Y1111" s="106" t="s">
        <v>734</v>
      </c>
      <c r="Z1111" s="106">
        <v>152</v>
      </c>
      <c r="AA1111" s="273" t="b">
        <f t="shared" si="36"/>
        <v>1</v>
      </c>
    </row>
    <row r="1112" spans="1:27">
      <c r="A1112" s="267" t="s">
        <v>3271</v>
      </c>
      <c r="B1112" s="267" t="s">
        <v>3388</v>
      </c>
      <c r="C1112" s="267" t="s">
        <v>3389</v>
      </c>
      <c r="D1112" s="267" t="s">
        <v>5673</v>
      </c>
      <c r="E1112" s="267" t="s">
        <v>3275</v>
      </c>
      <c r="F1112" s="267" t="s">
        <v>3276</v>
      </c>
      <c r="G1112" s="267" t="s">
        <v>3275</v>
      </c>
      <c r="H1112" s="267" t="s">
        <v>3277</v>
      </c>
      <c r="I1112" s="267" t="s">
        <v>5674</v>
      </c>
      <c r="J1112" s="267" t="s">
        <v>5675</v>
      </c>
      <c r="K1112" s="268">
        <v>0</v>
      </c>
      <c r="L1112" s="268">
        <v>0</v>
      </c>
      <c r="M1112" s="269">
        <v>0</v>
      </c>
      <c r="N1112" s="268">
        <v>962633.4</v>
      </c>
      <c r="O1112" s="268">
        <v>926950.71</v>
      </c>
      <c r="P1112" s="269">
        <v>35682.690000000061</v>
      </c>
      <c r="Q1112" s="270">
        <v>2556909.91</v>
      </c>
      <c r="R1112" s="270">
        <v>2236032.11</v>
      </c>
      <c r="S1112" s="270">
        <v>320877.80000000028</v>
      </c>
      <c r="T1112" s="268">
        <v>2556909.91</v>
      </c>
      <c r="U1112" s="268">
        <v>2236032.11</v>
      </c>
      <c r="V1112" s="269">
        <v>320877.80000000028</v>
      </c>
      <c r="W1112" s="269" cm="1">
        <f t="array" ref="W1112">IF(Z1112=756,V1112*INDEX('09.30.22 ERC'!$I$676:$I$679,MATCH($A$1,'09.30.22 ERC'!$D$676:$D$679,0),),V1112)</f>
        <v>320877.80000000028</v>
      </c>
      <c r="X1112" s="271">
        <f t="shared" si="35"/>
        <v>223101</v>
      </c>
      <c r="Y1112" s="106" t="s">
        <v>752</v>
      </c>
      <c r="Z1112" s="106">
        <v>756</v>
      </c>
      <c r="AA1112" s="273" t="b">
        <f t="shared" si="36"/>
        <v>1</v>
      </c>
    </row>
    <row r="1113" spans="1:27">
      <c r="A1113" s="267" t="s">
        <v>3271</v>
      </c>
      <c r="B1113" s="267" t="s">
        <v>3388</v>
      </c>
      <c r="C1113" s="267" t="s">
        <v>3392</v>
      </c>
      <c r="D1113" s="267" t="s">
        <v>5673</v>
      </c>
      <c r="E1113" s="267" t="s">
        <v>3275</v>
      </c>
      <c r="F1113" s="267" t="s">
        <v>3276</v>
      </c>
      <c r="G1113" s="267" t="s">
        <v>3275</v>
      </c>
      <c r="H1113" s="267" t="s">
        <v>3277</v>
      </c>
      <c r="I1113" s="267" t="s">
        <v>5676</v>
      </c>
      <c r="J1113" s="267" t="s">
        <v>5677</v>
      </c>
      <c r="K1113" s="268">
        <v>0</v>
      </c>
      <c r="L1113" s="268">
        <v>0</v>
      </c>
      <c r="M1113" s="269">
        <v>0</v>
      </c>
      <c r="N1113" s="268">
        <v>285195.11</v>
      </c>
      <c r="O1113" s="268">
        <v>320877.8</v>
      </c>
      <c r="P1113" s="269">
        <v>-35682.69</v>
      </c>
      <c r="Q1113" s="270">
        <v>1276817.1100000001</v>
      </c>
      <c r="R1113" s="270">
        <v>1597694.91</v>
      </c>
      <c r="S1113" s="270">
        <v>-320877.79999999981</v>
      </c>
      <c r="T1113" s="268">
        <v>1276817.1100000001</v>
      </c>
      <c r="U1113" s="268">
        <v>1597694.91</v>
      </c>
      <c r="V1113" s="269">
        <v>-320877.79999999981</v>
      </c>
      <c r="W1113" s="269" cm="1">
        <f t="array" ref="W1113">IF(Z1113=756,V1113*INDEX('09.30.22 ERC'!$I$676:$I$679,MATCH($A$1,'09.30.22 ERC'!$D$676:$D$679,0),),V1113)</f>
        <v>-320877.79999999981</v>
      </c>
      <c r="X1113" s="271">
        <f t="shared" si="35"/>
        <v>223101</v>
      </c>
      <c r="Y1113" s="106" t="s">
        <v>752</v>
      </c>
      <c r="Z1113" s="106">
        <v>756</v>
      </c>
      <c r="AA1113" s="273" t="b">
        <f t="shared" si="36"/>
        <v>1</v>
      </c>
    </row>
    <row r="1114" spans="1:27">
      <c r="A1114" s="267" t="s">
        <v>3271</v>
      </c>
      <c r="B1114" s="267" t="s">
        <v>3395</v>
      </c>
      <c r="C1114" s="267" t="s">
        <v>3392</v>
      </c>
      <c r="D1114" s="267" t="s">
        <v>5673</v>
      </c>
      <c r="E1114" s="267" t="s">
        <v>3275</v>
      </c>
      <c r="F1114" s="267" t="s">
        <v>3276</v>
      </c>
      <c r="G1114" s="267" t="s">
        <v>3275</v>
      </c>
      <c r="H1114" s="267" t="s">
        <v>3277</v>
      </c>
      <c r="I1114" s="267" t="s">
        <v>5678</v>
      </c>
      <c r="J1114" s="267" t="s">
        <v>5679</v>
      </c>
      <c r="K1114" s="268">
        <v>0</v>
      </c>
      <c r="L1114" s="268">
        <v>0</v>
      </c>
      <c r="M1114" s="269">
        <v>0</v>
      </c>
      <c r="N1114" s="268">
        <v>0</v>
      </c>
      <c r="O1114" s="268">
        <v>0</v>
      </c>
      <c r="P1114" s="269">
        <v>0</v>
      </c>
      <c r="Q1114" s="270">
        <v>0</v>
      </c>
      <c r="R1114" s="270">
        <v>0</v>
      </c>
      <c r="S1114" s="270">
        <v>0</v>
      </c>
      <c r="T1114" s="268">
        <v>0</v>
      </c>
      <c r="U1114" s="268">
        <v>0</v>
      </c>
      <c r="V1114" s="269">
        <v>0</v>
      </c>
      <c r="W1114" s="269" cm="1">
        <f t="array" ref="W1114">IF(Z1114=756,V1114*INDEX('09.30.22 ERC'!$I$676:$I$679,MATCH($A$1,'09.30.22 ERC'!$D$676:$D$679,0),),V1114)</f>
        <v>0</v>
      </c>
      <c r="X1114" s="271">
        <f t="shared" si="35"/>
        <v>223101</v>
      </c>
      <c r="Y1114" s="106" t="s">
        <v>752</v>
      </c>
      <c r="Z1114" s="106">
        <v>756</v>
      </c>
      <c r="AA1114" s="273" t="b">
        <f t="shared" si="36"/>
        <v>1</v>
      </c>
    </row>
    <row r="1115" spans="1:27">
      <c r="A1115" s="267" t="s">
        <v>3271</v>
      </c>
      <c r="B1115" s="267" t="s">
        <v>3272</v>
      </c>
      <c r="C1115" s="267" t="s">
        <v>3273</v>
      </c>
      <c r="D1115" s="267" t="s">
        <v>5673</v>
      </c>
      <c r="E1115" s="267" t="s">
        <v>3275</v>
      </c>
      <c r="F1115" s="267" t="s">
        <v>3276</v>
      </c>
      <c r="G1115" s="267" t="s">
        <v>3275</v>
      </c>
      <c r="H1115" s="267" t="s">
        <v>3277</v>
      </c>
      <c r="I1115" s="267" t="s">
        <v>5680</v>
      </c>
      <c r="J1115" s="267" t="s">
        <v>5681</v>
      </c>
      <c r="K1115" s="268">
        <v>1564641.37</v>
      </c>
      <c r="L1115" s="268">
        <v>1564641.37</v>
      </c>
      <c r="M1115" s="269">
        <v>0</v>
      </c>
      <c r="N1115" s="268">
        <v>163717.38</v>
      </c>
      <c r="O1115" s="268">
        <v>163717.38</v>
      </c>
      <c r="P1115" s="269">
        <v>0</v>
      </c>
      <c r="Q1115" s="270">
        <v>863928.48</v>
      </c>
      <c r="R1115" s="270">
        <v>700211.10000000009</v>
      </c>
      <c r="S1115" s="270">
        <v>163717.37999999989</v>
      </c>
      <c r="T1115" s="268">
        <v>2428569.85</v>
      </c>
      <c r="U1115" s="268">
        <v>2264852.4700000002</v>
      </c>
      <c r="V1115" s="269">
        <v>163717.37999999989</v>
      </c>
      <c r="W1115" s="269" cm="1">
        <f t="array" ref="W1115">IF(Z1115=756,V1115*INDEX('09.30.22 ERC'!$I$676:$I$679,MATCH($A$1,'09.30.22 ERC'!$D$676:$D$679,0),),V1115)</f>
        <v>163717.37999999989</v>
      </c>
      <c r="X1115" s="271">
        <f t="shared" si="35"/>
        <v>223101</v>
      </c>
      <c r="Y1115" s="106" t="s">
        <v>752</v>
      </c>
      <c r="Z1115" s="106">
        <v>150</v>
      </c>
      <c r="AA1115" s="273" t="b">
        <f t="shared" si="36"/>
        <v>1</v>
      </c>
    </row>
    <row r="1116" spans="1:27">
      <c r="A1116" s="267" t="s">
        <v>3271</v>
      </c>
      <c r="B1116" s="267" t="s">
        <v>3272</v>
      </c>
      <c r="C1116" s="267" t="s">
        <v>3402</v>
      </c>
      <c r="D1116" s="267" t="s">
        <v>5673</v>
      </c>
      <c r="E1116" s="267" t="s">
        <v>3275</v>
      </c>
      <c r="F1116" s="267" t="s">
        <v>3276</v>
      </c>
      <c r="G1116" s="267" t="s">
        <v>3275</v>
      </c>
      <c r="H1116" s="267" t="s">
        <v>3277</v>
      </c>
      <c r="I1116" s="267" t="s">
        <v>5682</v>
      </c>
      <c r="J1116" s="267" t="s">
        <v>5683</v>
      </c>
      <c r="K1116" s="268">
        <v>17824.05</v>
      </c>
      <c r="L1116" s="268">
        <v>17824.05</v>
      </c>
      <c r="M1116" s="269">
        <v>0</v>
      </c>
      <c r="N1116" s="268">
        <v>353717.13</v>
      </c>
      <c r="O1116" s="268">
        <v>366024.74</v>
      </c>
      <c r="P1116" s="269">
        <v>-12307.609999999986</v>
      </c>
      <c r="Q1116" s="270">
        <v>855503.03999999992</v>
      </c>
      <c r="R1116" s="270">
        <v>965829.28999999992</v>
      </c>
      <c r="S1116" s="270">
        <v>-110326.25</v>
      </c>
      <c r="T1116" s="268">
        <v>873327.09</v>
      </c>
      <c r="U1116" s="268">
        <v>983653.34</v>
      </c>
      <c r="V1116" s="269">
        <v>-110326.25</v>
      </c>
      <c r="W1116" s="269" cm="1">
        <f t="array" ref="W1116">IF(Z1116=756,V1116*INDEX('09.30.22 ERC'!$I$676:$I$679,MATCH($A$1,'09.30.22 ERC'!$D$676:$D$679,0),),V1116)</f>
        <v>-110326.25</v>
      </c>
      <c r="X1116" s="271">
        <f t="shared" si="35"/>
        <v>223101</v>
      </c>
      <c r="Y1116" s="106" t="s">
        <v>752</v>
      </c>
      <c r="Z1116" s="106">
        <v>150</v>
      </c>
      <c r="AA1116" s="273" t="b">
        <f t="shared" si="36"/>
        <v>1</v>
      </c>
    </row>
    <row r="1117" spans="1:27">
      <c r="A1117" s="267" t="s">
        <v>3271</v>
      </c>
      <c r="B1117" s="267" t="s">
        <v>3280</v>
      </c>
      <c r="C1117" s="267" t="s">
        <v>3281</v>
      </c>
      <c r="D1117" s="267" t="s">
        <v>5673</v>
      </c>
      <c r="E1117" s="267" t="s">
        <v>3275</v>
      </c>
      <c r="F1117" s="267" t="s">
        <v>3276</v>
      </c>
      <c r="G1117" s="267" t="s">
        <v>3275</v>
      </c>
      <c r="H1117" s="267" t="s">
        <v>3277</v>
      </c>
      <c r="I1117" s="267" t="s">
        <v>5684</v>
      </c>
      <c r="J1117" s="267" t="s">
        <v>5685</v>
      </c>
      <c r="K1117" s="268">
        <v>19036.12</v>
      </c>
      <c r="L1117" s="268">
        <v>19036.12</v>
      </c>
      <c r="M1117" s="269">
        <v>0</v>
      </c>
      <c r="N1117" s="268">
        <v>4456.2</v>
      </c>
      <c r="O1117" s="268">
        <v>4456.2</v>
      </c>
      <c r="P1117" s="269">
        <v>0</v>
      </c>
      <c r="Q1117" s="270">
        <v>16255.750000000004</v>
      </c>
      <c r="R1117" s="270">
        <v>11799.55</v>
      </c>
      <c r="S1117" s="270">
        <v>4456.2000000000044</v>
      </c>
      <c r="T1117" s="268">
        <v>35291.870000000003</v>
      </c>
      <c r="U1117" s="268">
        <v>30835.67</v>
      </c>
      <c r="V1117" s="269">
        <v>4456.2000000000044</v>
      </c>
      <c r="W1117" s="269" cm="1">
        <f t="array" ref="W1117">IF(Z1117=756,V1117*INDEX('09.30.22 ERC'!$I$676:$I$679,MATCH($A$1,'09.30.22 ERC'!$D$676:$D$679,0),),V1117)</f>
        <v>4456.2000000000044</v>
      </c>
      <c r="X1117" s="271">
        <f t="shared" si="35"/>
        <v>223101</v>
      </c>
      <c r="Y1117" s="106" t="s">
        <v>752</v>
      </c>
      <c r="Z1117" s="106">
        <v>150</v>
      </c>
      <c r="AA1117" s="273" t="b">
        <f t="shared" si="36"/>
        <v>1</v>
      </c>
    </row>
    <row r="1118" spans="1:27">
      <c r="A1118" s="267" t="s">
        <v>3271</v>
      </c>
      <c r="B1118" s="267" t="s">
        <v>3280</v>
      </c>
      <c r="C1118" s="267" t="s">
        <v>3430</v>
      </c>
      <c r="D1118" s="267" t="s">
        <v>5673</v>
      </c>
      <c r="E1118" s="267" t="s">
        <v>3275</v>
      </c>
      <c r="F1118" s="267" t="s">
        <v>3276</v>
      </c>
      <c r="G1118" s="267" t="s">
        <v>3275</v>
      </c>
      <c r="H1118" s="267" t="s">
        <v>3277</v>
      </c>
      <c r="I1118" s="267" t="s">
        <v>5686</v>
      </c>
      <c r="J1118" s="267" t="s">
        <v>5687</v>
      </c>
      <c r="K1118" s="268">
        <v>17595.27</v>
      </c>
      <c r="L1118" s="268">
        <v>17595.27</v>
      </c>
      <c r="M1118" s="269">
        <v>0</v>
      </c>
      <c r="N1118" s="268">
        <v>349826.87</v>
      </c>
      <c r="O1118" s="268">
        <v>362030.81</v>
      </c>
      <c r="P1118" s="269">
        <v>-12203.940000000002</v>
      </c>
      <c r="Q1118" s="270">
        <v>845965.71</v>
      </c>
      <c r="R1118" s="270">
        <v>955088.67999999993</v>
      </c>
      <c r="S1118" s="270">
        <v>-109122.96999999997</v>
      </c>
      <c r="T1118" s="268">
        <v>863560.98</v>
      </c>
      <c r="U1118" s="268">
        <v>972683.95</v>
      </c>
      <c r="V1118" s="269">
        <v>-109122.96999999997</v>
      </c>
      <c r="W1118" s="269" cm="1">
        <f t="array" ref="W1118">IF(Z1118=756,V1118*INDEX('09.30.22 ERC'!$I$676:$I$679,MATCH($A$1,'09.30.22 ERC'!$D$676:$D$679,0),),V1118)</f>
        <v>-109122.96999999997</v>
      </c>
      <c r="X1118" s="271">
        <f t="shared" si="35"/>
        <v>223101</v>
      </c>
      <c r="Y1118" s="106" t="s">
        <v>752</v>
      </c>
      <c r="Z1118" s="106">
        <v>150</v>
      </c>
      <c r="AA1118" s="273" t="b">
        <f t="shared" si="36"/>
        <v>1</v>
      </c>
    </row>
    <row r="1119" spans="1:27">
      <c r="A1119" s="267" t="s">
        <v>3271</v>
      </c>
      <c r="B1119" s="267" t="s">
        <v>3284</v>
      </c>
      <c r="C1119" s="267" t="s">
        <v>3273</v>
      </c>
      <c r="D1119" s="267" t="s">
        <v>5673</v>
      </c>
      <c r="E1119" s="267" t="s">
        <v>3275</v>
      </c>
      <c r="F1119" s="267" t="s">
        <v>3276</v>
      </c>
      <c r="G1119" s="267" t="s">
        <v>3275</v>
      </c>
      <c r="H1119" s="267" t="s">
        <v>3277</v>
      </c>
      <c r="I1119" s="267" t="s">
        <v>5688</v>
      </c>
      <c r="J1119" s="267" t="s">
        <v>5689</v>
      </c>
      <c r="K1119" s="268">
        <v>130919.55</v>
      </c>
      <c r="L1119" s="268">
        <v>130919.55</v>
      </c>
      <c r="M1119" s="269">
        <v>0</v>
      </c>
      <c r="N1119" s="268">
        <v>12034.3</v>
      </c>
      <c r="O1119" s="268">
        <v>12034.3</v>
      </c>
      <c r="P1119" s="269">
        <v>0</v>
      </c>
      <c r="Q1119" s="270">
        <v>71977.8</v>
      </c>
      <c r="R1119" s="270">
        <v>59943.499999999985</v>
      </c>
      <c r="S1119" s="270">
        <v>12034.300000000017</v>
      </c>
      <c r="T1119" s="268">
        <v>202897.35</v>
      </c>
      <c r="U1119" s="268">
        <v>190863.05</v>
      </c>
      <c r="V1119" s="269">
        <v>12034.300000000017</v>
      </c>
      <c r="W1119" s="269" cm="1">
        <f t="array" ref="W1119">IF(Z1119=756,V1119*INDEX('09.30.22 ERC'!$I$676:$I$679,MATCH($A$1,'09.30.22 ERC'!$D$676:$D$679,0),),V1119)</f>
        <v>12034.300000000017</v>
      </c>
      <c r="X1119" s="271">
        <f t="shared" si="35"/>
        <v>223101</v>
      </c>
      <c r="Y1119" s="106" t="s">
        <v>752</v>
      </c>
      <c r="Z1119" s="106">
        <v>151</v>
      </c>
      <c r="AA1119" s="273" t="b">
        <f t="shared" si="36"/>
        <v>1</v>
      </c>
    </row>
    <row r="1120" spans="1:27">
      <c r="A1120" s="267" t="s">
        <v>3271</v>
      </c>
      <c r="B1120" s="267" t="s">
        <v>3284</v>
      </c>
      <c r="C1120" s="267" t="s">
        <v>3402</v>
      </c>
      <c r="D1120" s="267" t="s">
        <v>5673</v>
      </c>
      <c r="E1120" s="267" t="s">
        <v>3275</v>
      </c>
      <c r="F1120" s="267" t="s">
        <v>3276</v>
      </c>
      <c r="G1120" s="267" t="s">
        <v>3275</v>
      </c>
      <c r="H1120" s="267" t="s">
        <v>3277</v>
      </c>
      <c r="I1120" s="267" t="s">
        <v>5690</v>
      </c>
      <c r="J1120" s="267" t="s">
        <v>5691</v>
      </c>
      <c r="K1120" s="268">
        <v>1270.3399999999999</v>
      </c>
      <c r="L1120" s="268">
        <v>1270.3399999999999</v>
      </c>
      <c r="M1120" s="269">
        <v>0</v>
      </c>
      <c r="N1120" s="268">
        <v>30116.75</v>
      </c>
      <c r="O1120" s="268">
        <v>31107.66</v>
      </c>
      <c r="P1120" s="269">
        <v>-990.90999999999985</v>
      </c>
      <c r="Q1120" s="270">
        <v>71551.75</v>
      </c>
      <c r="R1120" s="270">
        <v>80927.25</v>
      </c>
      <c r="S1120" s="270">
        <v>-9375.5</v>
      </c>
      <c r="T1120" s="268">
        <v>72822.09</v>
      </c>
      <c r="U1120" s="268">
        <v>82197.59</v>
      </c>
      <c r="V1120" s="269">
        <v>-9375.5</v>
      </c>
      <c r="W1120" s="269" cm="1">
        <f t="array" ref="W1120">IF(Z1120=756,V1120*INDEX('09.30.22 ERC'!$I$676:$I$679,MATCH($A$1,'09.30.22 ERC'!$D$676:$D$679,0),),V1120)</f>
        <v>-9375.5</v>
      </c>
      <c r="X1120" s="271">
        <f t="shared" si="35"/>
        <v>223101</v>
      </c>
      <c r="Y1120" s="106" t="s">
        <v>752</v>
      </c>
      <c r="Z1120" s="106">
        <v>151</v>
      </c>
      <c r="AA1120" s="273" t="b">
        <f t="shared" si="36"/>
        <v>1</v>
      </c>
    </row>
    <row r="1121" spans="1:27">
      <c r="A1121" s="267" t="s">
        <v>3271</v>
      </c>
      <c r="B1121" s="267" t="s">
        <v>3287</v>
      </c>
      <c r="C1121" s="267" t="s">
        <v>3281</v>
      </c>
      <c r="D1121" s="267" t="s">
        <v>5673</v>
      </c>
      <c r="E1121" s="267" t="s">
        <v>3275</v>
      </c>
      <c r="F1121" s="267" t="s">
        <v>3276</v>
      </c>
      <c r="G1121" s="267" t="s">
        <v>3275</v>
      </c>
      <c r="H1121" s="267" t="s">
        <v>3277</v>
      </c>
      <c r="I1121" s="267" t="s">
        <v>5692</v>
      </c>
      <c r="J1121" s="267" t="s">
        <v>5693</v>
      </c>
      <c r="K1121" s="268">
        <v>2068.33</v>
      </c>
      <c r="L1121" s="268">
        <v>2068.33</v>
      </c>
      <c r="M1121" s="269">
        <v>0</v>
      </c>
      <c r="N1121" s="268">
        <v>0</v>
      </c>
      <c r="O1121" s="268">
        <v>0</v>
      </c>
      <c r="P1121" s="269">
        <v>0</v>
      </c>
      <c r="Q1121" s="270">
        <v>0</v>
      </c>
      <c r="R1121" s="270">
        <v>0</v>
      </c>
      <c r="S1121" s="270">
        <v>0</v>
      </c>
      <c r="T1121" s="268">
        <v>2068.33</v>
      </c>
      <c r="U1121" s="268">
        <v>2068.33</v>
      </c>
      <c r="V1121" s="269">
        <v>0</v>
      </c>
      <c r="W1121" s="269" cm="1">
        <f t="array" ref="W1121">IF(Z1121=756,V1121*INDEX('09.30.22 ERC'!$I$676:$I$679,MATCH($A$1,'09.30.22 ERC'!$D$676:$D$679,0),),V1121)</f>
        <v>0</v>
      </c>
      <c r="X1121" s="271">
        <f t="shared" si="35"/>
        <v>223101</v>
      </c>
      <c r="Y1121" s="106" t="s">
        <v>752</v>
      </c>
      <c r="Z1121" s="106">
        <v>151</v>
      </c>
      <c r="AA1121" s="273" t="b">
        <f t="shared" si="36"/>
        <v>1</v>
      </c>
    </row>
    <row r="1122" spans="1:27">
      <c r="A1122" s="267" t="s">
        <v>3271</v>
      </c>
      <c r="B1122" s="267" t="s">
        <v>3287</v>
      </c>
      <c r="C1122" s="267" t="s">
        <v>3430</v>
      </c>
      <c r="D1122" s="267" t="s">
        <v>5673</v>
      </c>
      <c r="E1122" s="267" t="s">
        <v>3275</v>
      </c>
      <c r="F1122" s="267" t="s">
        <v>3276</v>
      </c>
      <c r="G1122" s="267" t="s">
        <v>3275</v>
      </c>
      <c r="H1122" s="267" t="s">
        <v>3277</v>
      </c>
      <c r="I1122" s="267" t="s">
        <v>5694</v>
      </c>
      <c r="J1122" s="267" t="s">
        <v>5695</v>
      </c>
      <c r="K1122" s="268">
        <v>1605.52</v>
      </c>
      <c r="L1122" s="268">
        <v>1605.52</v>
      </c>
      <c r="M1122" s="269">
        <v>0</v>
      </c>
      <c r="N1122" s="268">
        <v>38578.42</v>
      </c>
      <c r="O1122" s="268">
        <v>39889.089999999997</v>
      </c>
      <c r="P1122" s="269">
        <v>-1310.6699999999983</v>
      </c>
      <c r="Q1122" s="270">
        <v>87307.209999999992</v>
      </c>
      <c r="R1122" s="270">
        <v>99329.989999999991</v>
      </c>
      <c r="S1122" s="270">
        <v>-12022.779999999999</v>
      </c>
      <c r="T1122" s="268">
        <v>88912.73</v>
      </c>
      <c r="U1122" s="268">
        <v>100935.51</v>
      </c>
      <c r="V1122" s="269">
        <v>-12022.779999999999</v>
      </c>
      <c r="W1122" s="269" cm="1">
        <f t="array" ref="W1122">IF(Z1122=756,V1122*INDEX('09.30.22 ERC'!$I$676:$I$679,MATCH($A$1,'09.30.22 ERC'!$D$676:$D$679,0),),V1122)</f>
        <v>-12022.779999999999</v>
      </c>
      <c r="X1122" s="271">
        <f t="shared" si="35"/>
        <v>223101</v>
      </c>
      <c r="Y1122" s="106" t="s">
        <v>752</v>
      </c>
      <c r="Z1122" s="106">
        <v>151</v>
      </c>
      <c r="AA1122" s="273" t="b">
        <f t="shared" si="36"/>
        <v>1</v>
      </c>
    </row>
    <row r="1123" spans="1:27">
      <c r="A1123" s="267" t="s">
        <v>3271</v>
      </c>
      <c r="B1123" s="267" t="s">
        <v>3294</v>
      </c>
      <c r="C1123" s="267" t="s">
        <v>3273</v>
      </c>
      <c r="D1123" s="267" t="s">
        <v>5673</v>
      </c>
      <c r="E1123" s="267" t="s">
        <v>3275</v>
      </c>
      <c r="F1123" s="267" t="s">
        <v>3276</v>
      </c>
      <c r="G1123" s="267" t="s">
        <v>3275</v>
      </c>
      <c r="H1123" s="267" t="s">
        <v>3277</v>
      </c>
      <c r="I1123" s="267" t="s">
        <v>5696</v>
      </c>
      <c r="J1123" s="267" t="s">
        <v>5697</v>
      </c>
      <c r="K1123" s="268">
        <v>914881.13</v>
      </c>
      <c r="L1123" s="268">
        <v>914881.13</v>
      </c>
      <c r="M1123" s="269">
        <v>0</v>
      </c>
      <c r="N1123" s="268">
        <v>53423.3</v>
      </c>
      <c r="O1123" s="268">
        <v>53423.3</v>
      </c>
      <c r="P1123" s="269">
        <v>0</v>
      </c>
      <c r="Q1123" s="270">
        <v>268361.49999999988</v>
      </c>
      <c r="R1123" s="270">
        <v>214938.20000000007</v>
      </c>
      <c r="S1123" s="270">
        <v>53423.299999999814</v>
      </c>
      <c r="T1123" s="268">
        <v>1183242.6299999999</v>
      </c>
      <c r="U1123" s="268">
        <v>1129819.33</v>
      </c>
      <c r="V1123" s="269">
        <v>53423.299999999814</v>
      </c>
      <c r="W1123" s="269" cm="1">
        <f t="array" ref="W1123">IF(Z1123=756,V1123*INDEX('09.30.22 ERC'!$I$676:$I$679,MATCH($A$1,'09.30.22 ERC'!$D$676:$D$679,0),),V1123)</f>
        <v>53423.299999999814</v>
      </c>
      <c r="X1123" s="271">
        <f t="shared" si="35"/>
        <v>223101</v>
      </c>
      <c r="Y1123" s="106" t="s">
        <v>752</v>
      </c>
      <c r="Z1123" s="106">
        <v>152</v>
      </c>
      <c r="AA1123" s="273" t="b">
        <f t="shared" si="36"/>
        <v>1</v>
      </c>
    </row>
    <row r="1124" spans="1:27">
      <c r="A1124" s="267" t="s">
        <v>3271</v>
      </c>
      <c r="B1124" s="267" t="s">
        <v>3294</v>
      </c>
      <c r="C1124" s="267" t="s">
        <v>3402</v>
      </c>
      <c r="D1124" s="267" t="s">
        <v>5673</v>
      </c>
      <c r="E1124" s="267" t="s">
        <v>3275</v>
      </c>
      <c r="F1124" s="267" t="s">
        <v>3276</v>
      </c>
      <c r="G1124" s="267" t="s">
        <v>3275</v>
      </c>
      <c r="H1124" s="267" t="s">
        <v>3277</v>
      </c>
      <c r="I1124" s="267" t="s">
        <v>5698</v>
      </c>
      <c r="J1124" s="267" t="s">
        <v>5699</v>
      </c>
      <c r="K1124" s="268">
        <v>12567.69</v>
      </c>
      <c r="L1124" s="268">
        <v>12567.69</v>
      </c>
      <c r="M1124" s="269">
        <v>0</v>
      </c>
      <c r="N1124" s="268">
        <v>203981.65</v>
      </c>
      <c r="O1124" s="268">
        <v>211028.55</v>
      </c>
      <c r="P1124" s="269">
        <v>-7046.8999999999942</v>
      </c>
      <c r="Q1124" s="270">
        <v>493130.74</v>
      </c>
      <c r="R1124" s="270">
        <v>556737.67000000004</v>
      </c>
      <c r="S1124" s="270">
        <v>-63606.930000000051</v>
      </c>
      <c r="T1124" s="268">
        <v>505698.43</v>
      </c>
      <c r="U1124" s="268">
        <v>569305.36</v>
      </c>
      <c r="V1124" s="269">
        <v>-63606.929999999993</v>
      </c>
      <c r="W1124" s="269" cm="1">
        <f t="array" ref="W1124">IF(Z1124=756,V1124*INDEX('09.30.22 ERC'!$I$676:$I$679,MATCH($A$1,'09.30.22 ERC'!$D$676:$D$679,0),),V1124)</f>
        <v>-63606.929999999993</v>
      </c>
      <c r="X1124" s="271">
        <f t="shared" si="35"/>
        <v>223101</v>
      </c>
      <c r="Y1124" s="106" t="s">
        <v>752</v>
      </c>
      <c r="Z1124" s="106">
        <v>152</v>
      </c>
      <c r="AA1124" s="273" t="b">
        <f t="shared" si="36"/>
        <v>1</v>
      </c>
    </row>
    <row r="1125" spans="1:27">
      <c r="A1125" s="267" t="s">
        <v>3271</v>
      </c>
      <c r="B1125" s="267" t="s">
        <v>3300</v>
      </c>
      <c r="C1125" s="267" t="s">
        <v>3405</v>
      </c>
      <c r="D1125" s="267" t="s">
        <v>5673</v>
      </c>
      <c r="E1125" s="267" t="s">
        <v>3275</v>
      </c>
      <c r="F1125" s="267" t="s">
        <v>3276</v>
      </c>
      <c r="G1125" s="267" t="s">
        <v>3275</v>
      </c>
      <c r="H1125" s="267" t="s">
        <v>3277</v>
      </c>
      <c r="I1125" s="267" t="s">
        <v>5700</v>
      </c>
      <c r="J1125" s="267" t="s">
        <v>5701</v>
      </c>
      <c r="K1125" s="268">
        <v>7808.6</v>
      </c>
      <c r="L1125" s="268">
        <v>7808.6</v>
      </c>
      <c r="M1125" s="269">
        <v>0</v>
      </c>
      <c r="N1125" s="268">
        <v>0</v>
      </c>
      <c r="O1125" s="268">
        <v>0</v>
      </c>
      <c r="P1125" s="269">
        <v>0</v>
      </c>
      <c r="Q1125" s="270">
        <v>0</v>
      </c>
      <c r="R1125" s="270">
        <v>0</v>
      </c>
      <c r="S1125" s="270">
        <v>0</v>
      </c>
      <c r="T1125" s="268">
        <v>7808.6</v>
      </c>
      <c r="U1125" s="268">
        <v>7808.6</v>
      </c>
      <c r="V1125" s="269">
        <v>0</v>
      </c>
      <c r="W1125" s="269" cm="1">
        <f t="array" ref="W1125">IF(Z1125=756,V1125*INDEX('09.30.22 ERC'!$I$676:$I$679,MATCH($A$1,'09.30.22 ERC'!$D$676:$D$679,0),),V1125)</f>
        <v>0</v>
      </c>
      <c r="X1125" s="271">
        <f t="shared" si="35"/>
        <v>223101</v>
      </c>
      <c r="Y1125" s="106" t="s">
        <v>752</v>
      </c>
      <c r="Z1125" s="106">
        <v>150</v>
      </c>
      <c r="AA1125" s="273" t="b">
        <f t="shared" si="36"/>
        <v>1</v>
      </c>
    </row>
    <row r="1126" spans="1:27">
      <c r="A1126" s="267" t="s">
        <v>3271</v>
      </c>
      <c r="B1126" s="267" t="s">
        <v>3300</v>
      </c>
      <c r="C1126" s="267" t="s">
        <v>3301</v>
      </c>
      <c r="D1126" s="267" t="s">
        <v>5673</v>
      </c>
      <c r="E1126" s="267" t="s">
        <v>3275</v>
      </c>
      <c r="F1126" s="267" t="s">
        <v>3276</v>
      </c>
      <c r="G1126" s="267" t="s">
        <v>3275</v>
      </c>
      <c r="H1126" s="267" t="s">
        <v>3277</v>
      </c>
      <c r="I1126" s="267" t="s">
        <v>5702</v>
      </c>
      <c r="J1126" s="267" t="s">
        <v>5703</v>
      </c>
      <c r="K1126" s="268">
        <v>2630533.21</v>
      </c>
      <c r="L1126" s="268">
        <v>2630533.21</v>
      </c>
      <c r="M1126" s="269">
        <v>0</v>
      </c>
      <c r="N1126" s="268">
        <v>6</v>
      </c>
      <c r="O1126" s="268">
        <v>6</v>
      </c>
      <c r="P1126" s="269">
        <v>0</v>
      </c>
      <c r="Q1126" s="270">
        <v>286</v>
      </c>
      <c r="R1126" s="270">
        <v>292</v>
      </c>
      <c r="S1126" s="270">
        <v>-6</v>
      </c>
      <c r="T1126" s="268">
        <v>2630819.21</v>
      </c>
      <c r="U1126" s="268">
        <v>2630825.21</v>
      </c>
      <c r="V1126" s="269">
        <v>-6</v>
      </c>
      <c r="W1126" s="269" cm="1">
        <f t="array" ref="W1126">IF(Z1126=756,V1126*INDEX('09.30.22 ERC'!$I$676:$I$679,MATCH($A$1,'09.30.22 ERC'!$D$676:$D$679,0),),V1126)</f>
        <v>-6</v>
      </c>
      <c r="X1126" s="271">
        <f t="shared" si="35"/>
        <v>223101</v>
      </c>
      <c r="Y1126" s="106" t="s">
        <v>752</v>
      </c>
      <c r="Z1126" s="106">
        <v>150</v>
      </c>
      <c r="AA1126" s="273" t="b">
        <f t="shared" si="36"/>
        <v>1</v>
      </c>
    </row>
    <row r="1127" spans="1:27">
      <c r="A1127" s="267" t="s">
        <v>3271</v>
      </c>
      <c r="B1127" s="267" t="s">
        <v>3304</v>
      </c>
      <c r="C1127" s="267" t="s">
        <v>3405</v>
      </c>
      <c r="D1127" s="267" t="s">
        <v>5673</v>
      </c>
      <c r="E1127" s="267" t="s">
        <v>3275</v>
      </c>
      <c r="F1127" s="267" t="s">
        <v>3276</v>
      </c>
      <c r="G1127" s="267" t="s">
        <v>3275</v>
      </c>
      <c r="H1127" s="267" t="s">
        <v>3277</v>
      </c>
      <c r="I1127" s="267" t="s">
        <v>5704</v>
      </c>
      <c r="J1127" s="267" t="s">
        <v>5705</v>
      </c>
      <c r="K1127" s="268">
        <v>531.45000000000005</v>
      </c>
      <c r="L1127" s="268">
        <v>531.45000000000005</v>
      </c>
      <c r="M1127" s="269">
        <v>0</v>
      </c>
      <c r="N1127" s="268">
        <v>0</v>
      </c>
      <c r="O1127" s="268">
        <v>0</v>
      </c>
      <c r="P1127" s="269">
        <v>0</v>
      </c>
      <c r="Q1127" s="270">
        <v>0</v>
      </c>
      <c r="R1127" s="270">
        <v>0</v>
      </c>
      <c r="S1127" s="270">
        <v>0</v>
      </c>
      <c r="T1127" s="268">
        <v>531.45000000000005</v>
      </c>
      <c r="U1127" s="268">
        <v>531.45000000000005</v>
      </c>
      <c r="V1127" s="269">
        <v>0</v>
      </c>
      <c r="W1127" s="269" cm="1">
        <f t="array" ref="W1127">IF(Z1127=756,V1127*INDEX('09.30.22 ERC'!$I$676:$I$679,MATCH($A$1,'09.30.22 ERC'!$D$676:$D$679,0),),V1127)</f>
        <v>0</v>
      </c>
      <c r="X1127" s="271">
        <f t="shared" si="35"/>
        <v>223101</v>
      </c>
      <c r="Y1127" s="106" t="s">
        <v>752</v>
      </c>
      <c r="Z1127" s="106">
        <v>151</v>
      </c>
      <c r="AA1127" s="273" t="b">
        <f t="shared" si="36"/>
        <v>1</v>
      </c>
    </row>
    <row r="1128" spans="1:27">
      <c r="A1128" s="267" t="s">
        <v>3271</v>
      </c>
      <c r="B1128" s="267" t="s">
        <v>3304</v>
      </c>
      <c r="C1128" s="267" t="s">
        <v>3301</v>
      </c>
      <c r="D1128" s="267" t="s">
        <v>5673</v>
      </c>
      <c r="E1128" s="267" t="s">
        <v>3275</v>
      </c>
      <c r="F1128" s="267" t="s">
        <v>3276</v>
      </c>
      <c r="G1128" s="267" t="s">
        <v>3275</v>
      </c>
      <c r="H1128" s="267" t="s">
        <v>3277</v>
      </c>
      <c r="I1128" s="267" t="s">
        <v>5706</v>
      </c>
      <c r="J1128" s="267" t="s">
        <v>5707</v>
      </c>
      <c r="K1128" s="268">
        <v>190521.59</v>
      </c>
      <c r="L1128" s="268">
        <v>190521.59</v>
      </c>
      <c r="M1128" s="269">
        <v>0</v>
      </c>
      <c r="N1128" s="268">
        <v>0</v>
      </c>
      <c r="O1128" s="268">
        <v>0</v>
      </c>
      <c r="P1128" s="269">
        <v>0</v>
      </c>
      <c r="Q1128" s="270">
        <v>0</v>
      </c>
      <c r="R1128" s="270">
        <v>0</v>
      </c>
      <c r="S1128" s="270">
        <v>0</v>
      </c>
      <c r="T1128" s="268">
        <v>190521.59</v>
      </c>
      <c r="U1128" s="268">
        <v>190521.59</v>
      </c>
      <c r="V1128" s="269">
        <v>0</v>
      </c>
      <c r="W1128" s="269" cm="1">
        <f t="array" ref="W1128">IF(Z1128=756,V1128*INDEX('09.30.22 ERC'!$I$676:$I$679,MATCH($A$1,'09.30.22 ERC'!$D$676:$D$679,0),),V1128)</f>
        <v>0</v>
      </c>
      <c r="X1128" s="271">
        <f t="shared" si="35"/>
        <v>223101</v>
      </c>
      <c r="Y1128" s="106" t="s">
        <v>752</v>
      </c>
      <c r="Z1128" s="106">
        <v>151</v>
      </c>
      <c r="AA1128" s="273" t="b">
        <f t="shared" si="36"/>
        <v>1</v>
      </c>
    </row>
    <row r="1129" spans="1:27">
      <c r="A1129" s="267" t="s">
        <v>3271</v>
      </c>
      <c r="B1129" s="267" t="s">
        <v>3294</v>
      </c>
      <c r="C1129" s="267" t="s">
        <v>3273</v>
      </c>
      <c r="D1129" s="267" t="s">
        <v>5708</v>
      </c>
      <c r="E1129" s="267" t="s">
        <v>3275</v>
      </c>
      <c r="F1129" s="267" t="s">
        <v>3276</v>
      </c>
      <c r="G1129" s="267" t="s">
        <v>3275</v>
      </c>
      <c r="H1129" s="267" t="s">
        <v>3277</v>
      </c>
      <c r="I1129" s="267" t="s">
        <v>5709</v>
      </c>
      <c r="J1129" s="267" t="s">
        <v>5710</v>
      </c>
      <c r="K1129" s="268">
        <v>91.76</v>
      </c>
      <c r="L1129" s="268">
        <v>155.1</v>
      </c>
      <c r="M1129" s="269">
        <v>-63.339999999999989</v>
      </c>
      <c r="N1129" s="268">
        <v>0</v>
      </c>
      <c r="O1129" s="268">
        <v>0</v>
      </c>
      <c r="P1129" s="269">
        <v>0</v>
      </c>
      <c r="Q1129" s="270">
        <v>0</v>
      </c>
      <c r="R1129" s="270">
        <v>0</v>
      </c>
      <c r="S1129" s="270">
        <v>0</v>
      </c>
      <c r="T1129" s="268">
        <v>91.76</v>
      </c>
      <c r="U1129" s="268">
        <v>155.1</v>
      </c>
      <c r="V1129" s="269">
        <v>-63.339999999999989</v>
      </c>
      <c r="W1129" s="269" cm="1">
        <f t="array" ref="W1129">IF(Z1129=756,V1129*INDEX('09.30.22 ERC'!$I$676:$I$679,MATCH($A$1,'09.30.22 ERC'!$D$676:$D$679,0),),V1129)</f>
        <v>-63.339999999999989</v>
      </c>
      <c r="X1129" s="271">
        <f t="shared" si="35"/>
        <v>223102</v>
      </c>
      <c r="Y1129" s="106" t="s">
        <v>752</v>
      </c>
      <c r="Z1129" s="106">
        <v>152</v>
      </c>
      <c r="AA1129" s="273" t="b">
        <f t="shared" si="36"/>
        <v>1</v>
      </c>
    </row>
    <row r="1130" spans="1:27">
      <c r="A1130" s="267" t="s">
        <v>3271</v>
      </c>
      <c r="B1130" s="267" t="s">
        <v>3272</v>
      </c>
      <c r="C1130" s="267" t="s">
        <v>3402</v>
      </c>
      <c r="D1130" s="267" t="s">
        <v>5711</v>
      </c>
      <c r="E1130" s="267" t="s">
        <v>3275</v>
      </c>
      <c r="F1130" s="267" t="s">
        <v>3276</v>
      </c>
      <c r="G1130" s="267" t="s">
        <v>3275</v>
      </c>
      <c r="H1130" s="267" t="s">
        <v>3277</v>
      </c>
      <c r="I1130" s="267" t="s">
        <v>5712</v>
      </c>
      <c r="J1130" s="267" t="s">
        <v>5713</v>
      </c>
      <c r="K1130" s="268">
        <v>16075.92</v>
      </c>
      <c r="L1130" s="268">
        <v>16075.92</v>
      </c>
      <c r="M1130" s="269">
        <v>0</v>
      </c>
      <c r="N1130" s="268">
        <v>0</v>
      </c>
      <c r="O1130" s="268">
        <v>0</v>
      </c>
      <c r="P1130" s="269">
        <v>0</v>
      </c>
      <c r="Q1130" s="270">
        <v>0</v>
      </c>
      <c r="R1130" s="270">
        <v>0</v>
      </c>
      <c r="S1130" s="270">
        <v>0</v>
      </c>
      <c r="T1130" s="268">
        <v>16075.92</v>
      </c>
      <c r="U1130" s="268">
        <v>16075.92</v>
      </c>
      <c r="V1130" s="269">
        <v>0</v>
      </c>
      <c r="W1130" s="269" cm="1">
        <f t="array" ref="W1130">IF(Z1130=756,V1130*INDEX('09.30.22 ERC'!$I$676:$I$679,MATCH($A$1,'09.30.22 ERC'!$D$676:$D$679,0),),V1130)</f>
        <v>0</v>
      </c>
      <c r="X1130" s="271">
        <f t="shared" si="35"/>
        <v>223103</v>
      </c>
      <c r="Y1130" s="106" t="s">
        <v>752</v>
      </c>
      <c r="Z1130" s="106">
        <v>150</v>
      </c>
      <c r="AA1130" s="273" t="b">
        <f t="shared" si="36"/>
        <v>1</v>
      </c>
    </row>
    <row r="1131" spans="1:27">
      <c r="A1131" s="267" t="s">
        <v>3271</v>
      </c>
      <c r="B1131" s="267" t="s">
        <v>3280</v>
      </c>
      <c r="C1131" s="267" t="s">
        <v>3430</v>
      </c>
      <c r="D1131" s="267" t="s">
        <v>5711</v>
      </c>
      <c r="E1131" s="267" t="s">
        <v>3275</v>
      </c>
      <c r="F1131" s="267" t="s">
        <v>3276</v>
      </c>
      <c r="G1131" s="267" t="s">
        <v>3275</v>
      </c>
      <c r="H1131" s="267" t="s">
        <v>3277</v>
      </c>
      <c r="I1131" s="267" t="s">
        <v>5714</v>
      </c>
      <c r="J1131" s="267" t="s">
        <v>5715</v>
      </c>
      <c r="K1131" s="268">
        <v>15866.33</v>
      </c>
      <c r="L1131" s="268">
        <v>15866.33</v>
      </c>
      <c r="M1131" s="269">
        <v>0</v>
      </c>
      <c r="N1131" s="268">
        <v>0</v>
      </c>
      <c r="O1131" s="268">
        <v>0</v>
      </c>
      <c r="P1131" s="269">
        <v>0</v>
      </c>
      <c r="Q1131" s="270">
        <v>0</v>
      </c>
      <c r="R1131" s="270">
        <v>0</v>
      </c>
      <c r="S1131" s="270">
        <v>0</v>
      </c>
      <c r="T1131" s="268">
        <v>15866.33</v>
      </c>
      <c r="U1131" s="268">
        <v>15866.33</v>
      </c>
      <c r="V1131" s="269">
        <v>0</v>
      </c>
      <c r="W1131" s="269" cm="1">
        <f t="array" ref="W1131">IF(Z1131=756,V1131*INDEX('09.30.22 ERC'!$I$676:$I$679,MATCH($A$1,'09.30.22 ERC'!$D$676:$D$679,0),),V1131)</f>
        <v>0</v>
      </c>
      <c r="X1131" s="271">
        <f t="shared" si="35"/>
        <v>223103</v>
      </c>
      <c r="Y1131" s="106" t="s">
        <v>752</v>
      </c>
      <c r="Z1131" s="106">
        <v>150</v>
      </c>
      <c r="AA1131" s="273" t="b">
        <f t="shared" si="36"/>
        <v>1</v>
      </c>
    </row>
    <row r="1132" spans="1:27">
      <c r="A1132" s="267" t="s">
        <v>3271</v>
      </c>
      <c r="B1132" s="267" t="s">
        <v>3284</v>
      </c>
      <c r="C1132" s="267" t="s">
        <v>3402</v>
      </c>
      <c r="D1132" s="267" t="s">
        <v>5711</v>
      </c>
      <c r="E1132" s="267" t="s">
        <v>3275</v>
      </c>
      <c r="F1132" s="267" t="s">
        <v>3276</v>
      </c>
      <c r="G1132" s="267" t="s">
        <v>3275</v>
      </c>
      <c r="H1132" s="267" t="s">
        <v>3277</v>
      </c>
      <c r="I1132" s="267" t="s">
        <v>5716</v>
      </c>
      <c r="J1132" s="267" t="s">
        <v>5717</v>
      </c>
      <c r="K1132" s="268">
        <v>1095.5</v>
      </c>
      <c r="L1132" s="268">
        <v>1095.5</v>
      </c>
      <c r="M1132" s="269">
        <v>0</v>
      </c>
      <c r="N1132" s="268">
        <v>0</v>
      </c>
      <c r="O1132" s="268">
        <v>0</v>
      </c>
      <c r="P1132" s="269">
        <v>0</v>
      </c>
      <c r="Q1132" s="270">
        <v>0</v>
      </c>
      <c r="R1132" s="270">
        <v>0</v>
      </c>
      <c r="S1132" s="270">
        <v>0</v>
      </c>
      <c r="T1132" s="268">
        <v>1095.5</v>
      </c>
      <c r="U1132" s="268">
        <v>1095.5</v>
      </c>
      <c r="V1132" s="269">
        <v>0</v>
      </c>
      <c r="W1132" s="269" cm="1">
        <f t="array" ref="W1132">IF(Z1132=756,V1132*INDEX('09.30.22 ERC'!$I$676:$I$679,MATCH($A$1,'09.30.22 ERC'!$D$676:$D$679,0),),V1132)</f>
        <v>0</v>
      </c>
      <c r="X1132" s="271">
        <f t="shared" si="35"/>
        <v>223103</v>
      </c>
      <c r="Y1132" s="106" t="s">
        <v>752</v>
      </c>
      <c r="Z1132" s="106">
        <v>151</v>
      </c>
      <c r="AA1132" s="273" t="b">
        <f t="shared" si="36"/>
        <v>1</v>
      </c>
    </row>
    <row r="1133" spans="1:27">
      <c r="A1133" s="267" t="s">
        <v>3271</v>
      </c>
      <c r="B1133" s="267" t="s">
        <v>3287</v>
      </c>
      <c r="C1133" s="267" t="s">
        <v>3430</v>
      </c>
      <c r="D1133" s="267" t="s">
        <v>5711</v>
      </c>
      <c r="E1133" s="267" t="s">
        <v>3275</v>
      </c>
      <c r="F1133" s="267" t="s">
        <v>3276</v>
      </c>
      <c r="G1133" s="267" t="s">
        <v>3275</v>
      </c>
      <c r="H1133" s="267" t="s">
        <v>3277</v>
      </c>
      <c r="I1133" s="267" t="s">
        <v>5718</v>
      </c>
      <c r="J1133" s="267" t="s">
        <v>5719</v>
      </c>
      <c r="K1133" s="268">
        <v>1219.26</v>
      </c>
      <c r="L1133" s="268">
        <v>1219.26</v>
      </c>
      <c r="M1133" s="269">
        <v>0</v>
      </c>
      <c r="N1133" s="268">
        <v>0</v>
      </c>
      <c r="O1133" s="268">
        <v>0</v>
      </c>
      <c r="P1133" s="269">
        <v>0</v>
      </c>
      <c r="Q1133" s="270">
        <v>0</v>
      </c>
      <c r="R1133" s="270">
        <v>0</v>
      </c>
      <c r="S1133" s="270">
        <v>0</v>
      </c>
      <c r="T1133" s="268">
        <v>1219.26</v>
      </c>
      <c r="U1133" s="268">
        <v>1219.26</v>
      </c>
      <c r="V1133" s="269">
        <v>0</v>
      </c>
      <c r="W1133" s="269" cm="1">
        <f t="array" ref="W1133">IF(Z1133=756,V1133*INDEX('09.30.22 ERC'!$I$676:$I$679,MATCH($A$1,'09.30.22 ERC'!$D$676:$D$679,0),),V1133)</f>
        <v>0</v>
      </c>
      <c r="X1133" s="271">
        <f t="shared" si="35"/>
        <v>223103</v>
      </c>
      <c r="Y1133" s="106" t="s">
        <v>752</v>
      </c>
      <c r="Z1133" s="106">
        <v>151</v>
      </c>
      <c r="AA1133" s="273" t="b">
        <f t="shared" si="36"/>
        <v>1</v>
      </c>
    </row>
    <row r="1134" spans="1:27">
      <c r="A1134" s="267" t="s">
        <v>3271</v>
      </c>
      <c r="B1134" s="267" t="s">
        <v>3294</v>
      </c>
      <c r="C1134" s="267" t="s">
        <v>3273</v>
      </c>
      <c r="D1134" s="267" t="s">
        <v>5711</v>
      </c>
      <c r="E1134" s="267" t="s">
        <v>3275</v>
      </c>
      <c r="F1134" s="267" t="s">
        <v>3276</v>
      </c>
      <c r="G1134" s="267" t="s">
        <v>3275</v>
      </c>
      <c r="H1134" s="267" t="s">
        <v>3277</v>
      </c>
      <c r="I1134" s="267" t="s">
        <v>5720</v>
      </c>
      <c r="J1134" s="267" t="s">
        <v>5721</v>
      </c>
      <c r="K1134" s="268">
        <v>19704.86</v>
      </c>
      <c r="L1134" s="268">
        <v>62269.53</v>
      </c>
      <c r="M1134" s="269">
        <v>-42564.67</v>
      </c>
      <c r="N1134" s="268">
        <v>0</v>
      </c>
      <c r="O1134" s="268">
        <v>0</v>
      </c>
      <c r="P1134" s="269">
        <v>0</v>
      </c>
      <c r="Q1134" s="270">
        <v>0</v>
      </c>
      <c r="R1134" s="270">
        <v>0</v>
      </c>
      <c r="S1134" s="270">
        <v>0</v>
      </c>
      <c r="T1134" s="268">
        <v>19704.86</v>
      </c>
      <c r="U1134" s="268">
        <v>62269.53</v>
      </c>
      <c r="V1134" s="269">
        <v>-42564.67</v>
      </c>
      <c r="W1134" s="269" cm="1">
        <f t="array" ref="W1134">IF(Z1134=756,V1134*INDEX('09.30.22 ERC'!$I$676:$I$679,MATCH($A$1,'09.30.22 ERC'!$D$676:$D$679,0),),V1134)</f>
        <v>-42564.67</v>
      </c>
      <c r="X1134" s="271">
        <f t="shared" si="35"/>
        <v>223103</v>
      </c>
      <c r="Y1134" s="106" t="s">
        <v>752</v>
      </c>
      <c r="Z1134" s="106">
        <v>152</v>
      </c>
      <c r="AA1134" s="273" t="b">
        <f t="shared" si="36"/>
        <v>1</v>
      </c>
    </row>
    <row r="1135" spans="1:27">
      <c r="A1135" s="267" t="s">
        <v>3271</v>
      </c>
      <c r="B1135" s="267" t="s">
        <v>3294</v>
      </c>
      <c r="C1135" s="267" t="s">
        <v>3402</v>
      </c>
      <c r="D1135" s="267" t="s">
        <v>5711</v>
      </c>
      <c r="E1135" s="267" t="s">
        <v>3275</v>
      </c>
      <c r="F1135" s="267" t="s">
        <v>3276</v>
      </c>
      <c r="G1135" s="267" t="s">
        <v>3275</v>
      </c>
      <c r="H1135" s="267" t="s">
        <v>3277</v>
      </c>
      <c r="I1135" s="267" t="s">
        <v>5722</v>
      </c>
      <c r="J1135" s="267" t="s">
        <v>5723</v>
      </c>
      <c r="K1135" s="268">
        <v>18736.189999999999</v>
      </c>
      <c r="L1135" s="268">
        <v>18736.189999999999</v>
      </c>
      <c r="M1135" s="269">
        <v>0</v>
      </c>
      <c r="N1135" s="268">
        <v>0</v>
      </c>
      <c r="O1135" s="268">
        <v>0</v>
      </c>
      <c r="P1135" s="269">
        <v>0</v>
      </c>
      <c r="Q1135" s="270">
        <v>0</v>
      </c>
      <c r="R1135" s="270">
        <v>0</v>
      </c>
      <c r="S1135" s="270">
        <v>0</v>
      </c>
      <c r="T1135" s="268">
        <v>18736.189999999999</v>
      </c>
      <c r="U1135" s="268">
        <v>18736.189999999999</v>
      </c>
      <c r="V1135" s="269">
        <v>0</v>
      </c>
      <c r="W1135" s="269" cm="1">
        <f t="array" ref="W1135">IF(Z1135=756,V1135*INDEX('09.30.22 ERC'!$I$676:$I$679,MATCH($A$1,'09.30.22 ERC'!$D$676:$D$679,0),),V1135)</f>
        <v>0</v>
      </c>
      <c r="X1135" s="271">
        <f t="shared" si="35"/>
        <v>223103</v>
      </c>
      <c r="Y1135" s="106" t="s">
        <v>752</v>
      </c>
      <c r="Z1135" s="106">
        <v>152</v>
      </c>
      <c r="AA1135" s="273" t="b">
        <f t="shared" si="36"/>
        <v>1</v>
      </c>
    </row>
    <row r="1136" spans="1:27">
      <c r="A1136" s="267" t="s">
        <v>3271</v>
      </c>
      <c r="B1136" s="267" t="s">
        <v>3300</v>
      </c>
      <c r="C1136" s="267" t="s">
        <v>3405</v>
      </c>
      <c r="D1136" s="267" t="s">
        <v>5711</v>
      </c>
      <c r="E1136" s="267" t="s">
        <v>3275</v>
      </c>
      <c r="F1136" s="267" t="s">
        <v>3276</v>
      </c>
      <c r="G1136" s="267" t="s">
        <v>3275</v>
      </c>
      <c r="H1136" s="267" t="s">
        <v>3277</v>
      </c>
      <c r="I1136" s="267" t="s">
        <v>5724</v>
      </c>
      <c r="J1136" s="267" t="s">
        <v>5725</v>
      </c>
      <c r="K1136" s="268">
        <v>33320.07</v>
      </c>
      <c r="L1136" s="268">
        <v>33320.07</v>
      </c>
      <c r="M1136" s="269">
        <v>0</v>
      </c>
      <c r="N1136" s="268">
        <v>0</v>
      </c>
      <c r="O1136" s="268">
        <v>0</v>
      </c>
      <c r="P1136" s="269">
        <v>0</v>
      </c>
      <c r="Q1136" s="270">
        <v>0</v>
      </c>
      <c r="R1136" s="270">
        <v>0</v>
      </c>
      <c r="S1136" s="270">
        <v>0</v>
      </c>
      <c r="T1136" s="268">
        <v>33320.07</v>
      </c>
      <c r="U1136" s="268">
        <v>33320.07</v>
      </c>
      <c r="V1136" s="269">
        <v>0</v>
      </c>
      <c r="W1136" s="269" cm="1">
        <f t="array" ref="W1136">IF(Z1136=756,V1136*INDEX('09.30.22 ERC'!$I$676:$I$679,MATCH($A$1,'09.30.22 ERC'!$D$676:$D$679,0),),V1136)</f>
        <v>0</v>
      </c>
      <c r="X1136" s="271">
        <f t="shared" si="35"/>
        <v>223103</v>
      </c>
      <c r="Y1136" s="106" t="s">
        <v>752</v>
      </c>
      <c r="Z1136" s="106">
        <v>150</v>
      </c>
      <c r="AA1136" s="273" t="b">
        <f t="shared" si="36"/>
        <v>1</v>
      </c>
    </row>
    <row r="1137" spans="1:27">
      <c r="A1137" s="267" t="s">
        <v>3271</v>
      </c>
      <c r="B1137" s="267" t="s">
        <v>3300</v>
      </c>
      <c r="C1137" s="267" t="s">
        <v>3301</v>
      </c>
      <c r="D1137" s="267" t="s">
        <v>5711</v>
      </c>
      <c r="E1137" s="267" t="s">
        <v>3275</v>
      </c>
      <c r="F1137" s="267" t="s">
        <v>3276</v>
      </c>
      <c r="G1137" s="267" t="s">
        <v>3275</v>
      </c>
      <c r="H1137" s="267" t="s">
        <v>3277</v>
      </c>
      <c r="I1137" s="267" t="s">
        <v>5726</v>
      </c>
      <c r="J1137" s="267" t="s">
        <v>5727</v>
      </c>
      <c r="K1137" s="268">
        <v>42828.22</v>
      </c>
      <c r="L1137" s="268">
        <v>178267.7</v>
      </c>
      <c r="M1137" s="269">
        <v>-135439.48000000001</v>
      </c>
      <c r="N1137" s="268">
        <v>0</v>
      </c>
      <c r="O1137" s="268">
        <v>0</v>
      </c>
      <c r="P1137" s="269">
        <v>0</v>
      </c>
      <c r="Q1137" s="270">
        <v>0</v>
      </c>
      <c r="R1137" s="270">
        <v>0</v>
      </c>
      <c r="S1137" s="270">
        <v>0</v>
      </c>
      <c r="T1137" s="268">
        <v>42828.22</v>
      </c>
      <c r="U1137" s="268">
        <v>178267.7</v>
      </c>
      <c r="V1137" s="269">
        <v>-135439.48000000001</v>
      </c>
      <c r="W1137" s="269" cm="1">
        <f t="array" ref="W1137">IF(Z1137=756,V1137*INDEX('09.30.22 ERC'!$I$676:$I$679,MATCH($A$1,'09.30.22 ERC'!$D$676:$D$679,0),),V1137)</f>
        <v>-135439.48000000001</v>
      </c>
      <c r="X1137" s="271">
        <f t="shared" si="35"/>
        <v>223103</v>
      </c>
      <c r="Y1137" s="106" t="s">
        <v>752</v>
      </c>
      <c r="Z1137" s="106">
        <v>150</v>
      </c>
      <c r="AA1137" s="273" t="b">
        <f t="shared" si="36"/>
        <v>1</v>
      </c>
    </row>
    <row r="1138" spans="1:27">
      <c r="A1138" s="267" t="s">
        <v>3271</v>
      </c>
      <c r="B1138" s="267" t="s">
        <v>3304</v>
      </c>
      <c r="C1138" s="267" t="s">
        <v>3405</v>
      </c>
      <c r="D1138" s="267" t="s">
        <v>5711</v>
      </c>
      <c r="E1138" s="267" t="s">
        <v>3275</v>
      </c>
      <c r="F1138" s="267" t="s">
        <v>3276</v>
      </c>
      <c r="G1138" s="267" t="s">
        <v>3275</v>
      </c>
      <c r="H1138" s="267" t="s">
        <v>3277</v>
      </c>
      <c r="I1138" s="267" t="s">
        <v>5728</v>
      </c>
      <c r="J1138" s="267" t="s">
        <v>5729</v>
      </c>
      <c r="K1138" s="268">
        <v>2212.2600000000002</v>
      </c>
      <c r="L1138" s="268">
        <v>2212.2600000000002</v>
      </c>
      <c r="M1138" s="269">
        <v>0</v>
      </c>
      <c r="N1138" s="268">
        <v>0</v>
      </c>
      <c r="O1138" s="268">
        <v>0</v>
      </c>
      <c r="P1138" s="269">
        <v>0</v>
      </c>
      <c r="Q1138" s="270">
        <v>0</v>
      </c>
      <c r="R1138" s="270">
        <v>0</v>
      </c>
      <c r="S1138" s="270">
        <v>0</v>
      </c>
      <c r="T1138" s="268">
        <v>2212.2600000000002</v>
      </c>
      <c r="U1138" s="268">
        <v>2212.2600000000002</v>
      </c>
      <c r="V1138" s="269">
        <v>0</v>
      </c>
      <c r="W1138" s="269" cm="1">
        <f t="array" ref="W1138">IF(Z1138=756,V1138*INDEX('09.30.22 ERC'!$I$676:$I$679,MATCH($A$1,'09.30.22 ERC'!$D$676:$D$679,0),),V1138)</f>
        <v>0</v>
      </c>
      <c r="X1138" s="271">
        <f t="shared" si="35"/>
        <v>223103</v>
      </c>
      <c r="Y1138" s="106" t="s">
        <v>752</v>
      </c>
      <c r="Z1138" s="106">
        <v>151</v>
      </c>
      <c r="AA1138" s="273" t="b">
        <f t="shared" si="36"/>
        <v>1</v>
      </c>
    </row>
    <row r="1139" spans="1:27">
      <c r="A1139" s="267" t="s">
        <v>3271</v>
      </c>
      <c r="B1139" s="267" t="s">
        <v>3304</v>
      </c>
      <c r="C1139" s="267" t="s">
        <v>3301</v>
      </c>
      <c r="D1139" s="267" t="s">
        <v>5711</v>
      </c>
      <c r="E1139" s="267" t="s">
        <v>3275</v>
      </c>
      <c r="F1139" s="267" t="s">
        <v>3276</v>
      </c>
      <c r="G1139" s="267" t="s">
        <v>3275</v>
      </c>
      <c r="H1139" s="267" t="s">
        <v>3277</v>
      </c>
      <c r="I1139" s="267" t="s">
        <v>5730</v>
      </c>
      <c r="J1139" s="267" t="s">
        <v>5731</v>
      </c>
      <c r="K1139" s="268">
        <v>13342.98</v>
      </c>
      <c r="L1139" s="268">
        <v>15494</v>
      </c>
      <c r="M1139" s="269">
        <v>-2151.0200000000004</v>
      </c>
      <c r="N1139" s="268">
        <v>0</v>
      </c>
      <c r="O1139" s="268">
        <v>0</v>
      </c>
      <c r="P1139" s="269">
        <v>0</v>
      </c>
      <c r="Q1139" s="270">
        <v>0</v>
      </c>
      <c r="R1139" s="270">
        <v>0</v>
      </c>
      <c r="S1139" s="270">
        <v>0</v>
      </c>
      <c r="T1139" s="268">
        <v>13342.98</v>
      </c>
      <c r="U1139" s="268">
        <v>15494</v>
      </c>
      <c r="V1139" s="269">
        <v>-2151.0200000000004</v>
      </c>
      <c r="W1139" s="269" cm="1">
        <f t="array" ref="W1139">IF(Z1139=756,V1139*INDEX('09.30.22 ERC'!$I$676:$I$679,MATCH($A$1,'09.30.22 ERC'!$D$676:$D$679,0),),V1139)</f>
        <v>-2151.0200000000004</v>
      </c>
      <c r="X1139" s="271">
        <f t="shared" si="35"/>
        <v>223103</v>
      </c>
      <c r="Y1139" s="106" t="s">
        <v>752</v>
      </c>
      <c r="Z1139" s="106">
        <v>151</v>
      </c>
      <c r="AA1139" s="273" t="b">
        <f t="shared" si="36"/>
        <v>1</v>
      </c>
    </row>
    <row r="1140" spans="1:27">
      <c r="A1140" s="267" t="s">
        <v>3271</v>
      </c>
      <c r="B1140" s="267" t="s">
        <v>3272</v>
      </c>
      <c r="C1140" s="267" t="s">
        <v>3402</v>
      </c>
      <c r="D1140" s="267" t="s">
        <v>5732</v>
      </c>
      <c r="E1140" s="267" t="s">
        <v>3275</v>
      </c>
      <c r="F1140" s="267" t="s">
        <v>3276</v>
      </c>
      <c r="G1140" s="267" t="s">
        <v>3275</v>
      </c>
      <c r="H1140" s="267" t="s">
        <v>3277</v>
      </c>
      <c r="I1140" s="267" t="s">
        <v>5733</v>
      </c>
      <c r="J1140" s="267" t="s">
        <v>5734</v>
      </c>
      <c r="K1140" s="268">
        <v>0.48</v>
      </c>
      <c r="L1140" s="268">
        <v>0.46</v>
      </c>
      <c r="M1140" s="269">
        <v>1.9999999999999962E-2</v>
      </c>
      <c r="N1140" s="268">
        <v>0.06</v>
      </c>
      <c r="O1140" s="268">
        <v>0.06</v>
      </c>
      <c r="P1140" s="269">
        <v>0</v>
      </c>
      <c r="Q1140" s="270">
        <v>0.30000000000000004</v>
      </c>
      <c r="R1140" s="270">
        <v>0.3</v>
      </c>
      <c r="S1140" s="270">
        <v>5.5511151231257827E-17</v>
      </c>
      <c r="T1140" s="268">
        <v>0.78</v>
      </c>
      <c r="U1140" s="268">
        <v>0.76</v>
      </c>
      <c r="V1140" s="269">
        <v>2.0000000000000018E-2</v>
      </c>
      <c r="W1140" s="269" cm="1">
        <f t="array" ref="W1140">IF(Z1140=756,V1140*INDEX('09.30.22 ERC'!$I$676:$I$679,MATCH($A$1,'09.30.22 ERC'!$D$676:$D$679,0),),V1140)</f>
        <v>2.0000000000000018E-2</v>
      </c>
      <c r="X1140" s="271">
        <f t="shared" si="35"/>
        <v>223105</v>
      </c>
      <c r="Y1140" s="106" t="s">
        <v>752</v>
      </c>
      <c r="Z1140" s="106">
        <v>150</v>
      </c>
      <c r="AA1140" s="273" t="b">
        <f t="shared" si="36"/>
        <v>1</v>
      </c>
    </row>
    <row r="1141" spans="1:27">
      <c r="A1141" s="267" t="s">
        <v>3271</v>
      </c>
      <c r="B1141" s="267" t="s">
        <v>3280</v>
      </c>
      <c r="C1141" s="267" t="s">
        <v>3430</v>
      </c>
      <c r="D1141" s="267" t="s">
        <v>5732</v>
      </c>
      <c r="E1141" s="267" t="s">
        <v>3275</v>
      </c>
      <c r="F1141" s="267" t="s">
        <v>3276</v>
      </c>
      <c r="G1141" s="267" t="s">
        <v>3275</v>
      </c>
      <c r="H1141" s="267" t="s">
        <v>3277</v>
      </c>
      <c r="I1141" s="267" t="s">
        <v>5735</v>
      </c>
      <c r="J1141" s="267" t="s">
        <v>5736</v>
      </c>
      <c r="K1141" s="268">
        <v>0.48</v>
      </c>
      <c r="L1141" s="268">
        <v>0.46</v>
      </c>
      <c r="M1141" s="269">
        <v>1.9999999999999962E-2</v>
      </c>
      <c r="N1141" s="268">
        <v>0.06</v>
      </c>
      <c r="O1141" s="268">
        <v>0.06</v>
      </c>
      <c r="P1141" s="269">
        <v>0</v>
      </c>
      <c r="Q1141" s="270">
        <v>0.30000000000000004</v>
      </c>
      <c r="R1141" s="270">
        <v>0.3</v>
      </c>
      <c r="S1141" s="270">
        <v>5.5511151231257827E-17</v>
      </c>
      <c r="T1141" s="268">
        <v>0.78</v>
      </c>
      <c r="U1141" s="268">
        <v>0.76</v>
      </c>
      <c r="V1141" s="269">
        <v>2.0000000000000018E-2</v>
      </c>
      <c r="W1141" s="269" cm="1">
        <f t="array" ref="W1141">IF(Z1141=756,V1141*INDEX('09.30.22 ERC'!$I$676:$I$679,MATCH($A$1,'09.30.22 ERC'!$D$676:$D$679,0),),V1141)</f>
        <v>2.0000000000000018E-2</v>
      </c>
      <c r="X1141" s="271">
        <f t="shared" si="35"/>
        <v>223105</v>
      </c>
      <c r="Y1141" s="106" t="s">
        <v>752</v>
      </c>
      <c r="Z1141" s="106">
        <v>150</v>
      </c>
      <c r="AA1141" s="273" t="b">
        <f t="shared" si="36"/>
        <v>1</v>
      </c>
    </row>
    <row r="1142" spans="1:27">
      <c r="A1142" s="267" t="s">
        <v>3271</v>
      </c>
      <c r="B1142" s="267" t="s">
        <v>3284</v>
      </c>
      <c r="C1142" s="267" t="s">
        <v>3402</v>
      </c>
      <c r="D1142" s="267" t="s">
        <v>5732</v>
      </c>
      <c r="E1142" s="267" t="s">
        <v>3275</v>
      </c>
      <c r="F1142" s="267" t="s">
        <v>3276</v>
      </c>
      <c r="G1142" s="267" t="s">
        <v>3275</v>
      </c>
      <c r="H1142" s="267" t="s">
        <v>3277</v>
      </c>
      <c r="I1142" s="267" t="s">
        <v>5737</v>
      </c>
      <c r="J1142" s="267" t="s">
        <v>5738</v>
      </c>
      <c r="K1142" s="268">
        <v>0</v>
      </c>
      <c r="L1142" s="268">
        <v>0</v>
      </c>
      <c r="M1142" s="269">
        <v>0</v>
      </c>
      <c r="N1142" s="268">
        <v>0</v>
      </c>
      <c r="O1142" s="268">
        <v>0</v>
      </c>
      <c r="P1142" s="269">
        <v>0</v>
      </c>
      <c r="Q1142" s="270">
        <v>0</v>
      </c>
      <c r="R1142" s="270">
        <v>0</v>
      </c>
      <c r="S1142" s="270">
        <v>0</v>
      </c>
      <c r="T1142" s="268">
        <v>0</v>
      </c>
      <c r="U1142" s="268">
        <v>0</v>
      </c>
      <c r="V1142" s="269">
        <v>0</v>
      </c>
      <c r="W1142" s="269" cm="1">
        <f t="array" ref="W1142">IF(Z1142=756,V1142*INDEX('09.30.22 ERC'!$I$676:$I$679,MATCH($A$1,'09.30.22 ERC'!$D$676:$D$679,0),),V1142)</f>
        <v>0</v>
      </c>
      <c r="X1142" s="271">
        <f t="shared" si="35"/>
        <v>223105</v>
      </c>
      <c r="Y1142" s="106" t="s">
        <v>752</v>
      </c>
      <c r="Z1142" s="106">
        <v>151</v>
      </c>
      <c r="AA1142" s="273" t="b">
        <f t="shared" si="36"/>
        <v>1</v>
      </c>
    </row>
    <row r="1143" spans="1:27">
      <c r="A1143" s="267" t="s">
        <v>3271</v>
      </c>
      <c r="B1143" s="267" t="s">
        <v>3287</v>
      </c>
      <c r="C1143" s="267" t="s">
        <v>3430</v>
      </c>
      <c r="D1143" s="267" t="s">
        <v>5732</v>
      </c>
      <c r="E1143" s="267" t="s">
        <v>3275</v>
      </c>
      <c r="F1143" s="267" t="s">
        <v>3276</v>
      </c>
      <c r="G1143" s="267" t="s">
        <v>3275</v>
      </c>
      <c r="H1143" s="267" t="s">
        <v>3277</v>
      </c>
      <c r="I1143" s="267" t="s">
        <v>5739</v>
      </c>
      <c r="J1143" s="267" t="s">
        <v>5740</v>
      </c>
      <c r="K1143" s="268">
        <v>0</v>
      </c>
      <c r="L1143" s="268">
        <v>0</v>
      </c>
      <c r="M1143" s="269">
        <v>0</v>
      </c>
      <c r="N1143" s="268">
        <v>0</v>
      </c>
      <c r="O1143" s="268">
        <v>0</v>
      </c>
      <c r="P1143" s="269">
        <v>0</v>
      </c>
      <c r="Q1143" s="270">
        <v>0</v>
      </c>
      <c r="R1143" s="270">
        <v>0</v>
      </c>
      <c r="S1143" s="270">
        <v>0</v>
      </c>
      <c r="T1143" s="268">
        <v>0</v>
      </c>
      <c r="U1143" s="268">
        <v>0</v>
      </c>
      <c r="V1143" s="269">
        <v>0</v>
      </c>
      <c r="W1143" s="269" cm="1">
        <f t="array" ref="W1143">IF(Z1143=756,V1143*INDEX('09.30.22 ERC'!$I$676:$I$679,MATCH($A$1,'09.30.22 ERC'!$D$676:$D$679,0),),V1143)</f>
        <v>0</v>
      </c>
      <c r="X1143" s="271">
        <f t="shared" si="35"/>
        <v>223105</v>
      </c>
      <c r="Y1143" s="106" t="s">
        <v>752</v>
      </c>
      <c r="Z1143" s="106">
        <v>151</v>
      </c>
      <c r="AA1143" s="273" t="b">
        <f t="shared" si="36"/>
        <v>1</v>
      </c>
    </row>
    <row r="1144" spans="1:27">
      <c r="A1144" s="267" t="s">
        <v>3271</v>
      </c>
      <c r="B1144" s="267" t="s">
        <v>3294</v>
      </c>
      <c r="C1144" s="267" t="s">
        <v>3402</v>
      </c>
      <c r="D1144" s="267" t="s">
        <v>5732</v>
      </c>
      <c r="E1144" s="267" t="s">
        <v>3275</v>
      </c>
      <c r="F1144" s="267" t="s">
        <v>3276</v>
      </c>
      <c r="G1144" s="267" t="s">
        <v>3275</v>
      </c>
      <c r="H1144" s="267" t="s">
        <v>3277</v>
      </c>
      <c r="I1144" s="267" t="s">
        <v>5741</v>
      </c>
      <c r="J1144" s="267" t="s">
        <v>5742</v>
      </c>
      <c r="K1144" s="268">
        <v>0.42</v>
      </c>
      <c r="L1144" s="268">
        <v>0.41</v>
      </c>
      <c r="M1144" s="269">
        <v>1.0000000000000009E-2</v>
      </c>
      <c r="N1144" s="268">
        <v>0.03</v>
      </c>
      <c r="O1144" s="268">
        <v>0.03</v>
      </c>
      <c r="P1144" s="269">
        <v>0</v>
      </c>
      <c r="Q1144" s="270">
        <v>0.14999999999999997</v>
      </c>
      <c r="R1144" s="270">
        <v>0.15000000000000008</v>
      </c>
      <c r="S1144" s="270">
        <v>0</v>
      </c>
      <c r="T1144" s="268">
        <v>0.56999999999999995</v>
      </c>
      <c r="U1144" s="268">
        <v>0.56000000000000005</v>
      </c>
      <c r="V1144" s="269">
        <v>9.9999999999998979E-3</v>
      </c>
      <c r="W1144" s="269" cm="1">
        <f t="array" ref="W1144">IF(Z1144=756,V1144*INDEX('09.30.22 ERC'!$I$676:$I$679,MATCH($A$1,'09.30.22 ERC'!$D$676:$D$679,0),),V1144)</f>
        <v>9.9999999999998979E-3</v>
      </c>
      <c r="X1144" s="271">
        <f t="shared" si="35"/>
        <v>223105</v>
      </c>
      <c r="Y1144" s="106" t="s">
        <v>752</v>
      </c>
      <c r="Z1144" s="106">
        <v>152</v>
      </c>
      <c r="AA1144" s="273" t="b">
        <f t="shared" si="36"/>
        <v>1</v>
      </c>
    </row>
    <row r="1145" spans="1:27">
      <c r="A1145" s="267" t="s">
        <v>3271</v>
      </c>
      <c r="B1145" s="267" t="s">
        <v>3300</v>
      </c>
      <c r="C1145" s="267" t="s">
        <v>3405</v>
      </c>
      <c r="D1145" s="267" t="s">
        <v>5732</v>
      </c>
      <c r="E1145" s="267" t="s">
        <v>3275</v>
      </c>
      <c r="F1145" s="267" t="s">
        <v>3276</v>
      </c>
      <c r="G1145" s="267" t="s">
        <v>3275</v>
      </c>
      <c r="H1145" s="267" t="s">
        <v>3277</v>
      </c>
      <c r="I1145" s="267" t="s">
        <v>5743</v>
      </c>
      <c r="J1145" s="267" t="s">
        <v>5744</v>
      </c>
      <c r="K1145" s="268">
        <v>0.72</v>
      </c>
      <c r="L1145" s="268">
        <v>0.72</v>
      </c>
      <c r="M1145" s="269">
        <v>0</v>
      </c>
      <c r="N1145" s="268">
        <v>0</v>
      </c>
      <c r="O1145" s="268">
        <v>0</v>
      </c>
      <c r="P1145" s="269">
        <v>0</v>
      </c>
      <c r="Q1145" s="270">
        <v>0</v>
      </c>
      <c r="R1145" s="270">
        <v>0</v>
      </c>
      <c r="S1145" s="270">
        <v>0</v>
      </c>
      <c r="T1145" s="268">
        <v>0.72</v>
      </c>
      <c r="U1145" s="268">
        <v>0.72</v>
      </c>
      <c r="V1145" s="269">
        <v>0</v>
      </c>
      <c r="W1145" s="269" cm="1">
        <f t="array" ref="W1145">IF(Z1145=756,V1145*INDEX('09.30.22 ERC'!$I$676:$I$679,MATCH($A$1,'09.30.22 ERC'!$D$676:$D$679,0),),V1145)</f>
        <v>0</v>
      </c>
      <c r="X1145" s="271">
        <f t="shared" si="35"/>
        <v>223105</v>
      </c>
      <c r="Y1145" s="106" t="s">
        <v>752</v>
      </c>
      <c r="Z1145" s="106">
        <v>150</v>
      </c>
      <c r="AA1145" s="273" t="b">
        <f t="shared" si="36"/>
        <v>1</v>
      </c>
    </row>
    <row r="1146" spans="1:27">
      <c r="A1146" s="267" t="s">
        <v>3271</v>
      </c>
      <c r="B1146" s="267" t="s">
        <v>3304</v>
      </c>
      <c r="C1146" s="267" t="s">
        <v>3405</v>
      </c>
      <c r="D1146" s="267" t="s">
        <v>5732</v>
      </c>
      <c r="E1146" s="267" t="s">
        <v>3275</v>
      </c>
      <c r="F1146" s="267" t="s">
        <v>3276</v>
      </c>
      <c r="G1146" s="267" t="s">
        <v>3275</v>
      </c>
      <c r="H1146" s="267" t="s">
        <v>3277</v>
      </c>
      <c r="I1146" s="267" t="s">
        <v>5745</v>
      </c>
      <c r="J1146" s="267" t="s">
        <v>5746</v>
      </c>
      <c r="K1146" s="268">
        <v>0</v>
      </c>
      <c r="L1146" s="268">
        <v>0</v>
      </c>
      <c r="M1146" s="269">
        <v>0</v>
      </c>
      <c r="N1146" s="268">
        <v>0</v>
      </c>
      <c r="O1146" s="268">
        <v>0</v>
      </c>
      <c r="P1146" s="269">
        <v>0</v>
      </c>
      <c r="Q1146" s="270">
        <v>0</v>
      </c>
      <c r="R1146" s="270">
        <v>0</v>
      </c>
      <c r="S1146" s="270">
        <v>0</v>
      </c>
      <c r="T1146" s="268">
        <v>0</v>
      </c>
      <c r="U1146" s="268">
        <v>0</v>
      </c>
      <c r="V1146" s="269">
        <v>0</v>
      </c>
      <c r="W1146" s="269" cm="1">
        <f t="array" ref="W1146">IF(Z1146=756,V1146*INDEX('09.30.22 ERC'!$I$676:$I$679,MATCH($A$1,'09.30.22 ERC'!$D$676:$D$679,0),),V1146)</f>
        <v>0</v>
      </c>
      <c r="X1146" s="271">
        <f t="shared" si="35"/>
        <v>223105</v>
      </c>
      <c r="Y1146" s="106" t="s">
        <v>752</v>
      </c>
      <c r="Z1146" s="106">
        <v>151</v>
      </c>
      <c r="AA1146" s="273" t="b">
        <f t="shared" si="36"/>
        <v>1</v>
      </c>
    </row>
    <row r="1147" spans="1:27">
      <c r="A1147" s="267" t="s">
        <v>3271</v>
      </c>
      <c r="B1147" s="267" t="s">
        <v>3294</v>
      </c>
      <c r="C1147" s="267" t="s">
        <v>3273</v>
      </c>
      <c r="D1147" s="267" t="s">
        <v>5747</v>
      </c>
      <c r="E1147" s="267" t="s">
        <v>3275</v>
      </c>
      <c r="F1147" s="267" t="s">
        <v>3276</v>
      </c>
      <c r="G1147" s="267" t="s">
        <v>3275</v>
      </c>
      <c r="H1147" s="267" t="s">
        <v>3277</v>
      </c>
      <c r="I1147" s="267" t="s">
        <v>5748</v>
      </c>
      <c r="J1147" s="267" t="s">
        <v>5749</v>
      </c>
      <c r="K1147" s="268">
        <v>672.15</v>
      </c>
      <c r="L1147" s="268">
        <v>4752</v>
      </c>
      <c r="M1147" s="269">
        <v>-4079.85</v>
      </c>
      <c r="N1147" s="268">
        <v>0</v>
      </c>
      <c r="O1147" s="268">
        <v>0</v>
      </c>
      <c r="P1147" s="269">
        <v>0</v>
      </c>
      <c r="Q1147" s="270">
        <v>0</v>
      </c>
      <c r="R1147" s="270">
        <v>0</v>
      </c>
      <c r="S1147" s="270">
        <v>0</v>
      </c>
      <c r="T1147" s="268">
        <v>672.15</v>
      </c>
      <c r="U1147" s="268">
        <v>4752</v>
      </c>
      <c r="V1147" s="269">
        <v>-4079.85</v>
      </c>
      <c r="W1147" s="269" cm="1">
        <f t="array" ref="W1147">IF(Z1147=756,V1147*INDEX('09.30.22 ERC'!$I$676:$I$679,MATCH($A$1,'09.30.22 ERC'!$D$676:$D$679,0),),V1147)</f>
        <v>-4079.85</v>
      </c>
      <c r="X1147" s="271">
        <f t="shared" si="35"/>
        <v>223106</v>
      </c>
      <c r="Y1147" s="106" t="s">
        <v>752</v>
      </c>
      <c r="Z1147" s="106">
        <v>152</v>
      </c>
      <c r="AA1147" s="273" t="b">
        <f t="shared" si="36"/>
        <v>1</v>
      </c>
    </row>
    <row r="1148" spans="1:27">
      <c r="A1148" s="267" t="s">
        <v>3271</v>
      </c>
      <c r="B1148" s="267" t="s">
        <v>3300</v>
      </c>
      <c r="C1148" s="267" t="s">
        <v>3301</v>
      </c>
      <c r="D1148" s="267" t="s">
        <v>5747</v>
      </c>
      <c r="E1148" s="267" t="s">
        <v>3275</v>
      </c>
      <c r="F1148" s="267" t="s">
        <v>3276</v>
      </c>
      <c r="G1148" s="267" t="s">
        <v>3275</v>
      </c>
      <c r="H1148" s="267" t="s">
        <v>3277</v>
      </c>
      <c r="I1148" s="267" t="s">
        <v>5750</v>
      </c>
      <c r="J1148" s="267" t="s">
        <v>5751</v>
      </c>
      <c r="K1148" s="268">
        <v>2089.54</v>
      </c>
      <c r="L1148" s="268">
        <v>18627</v>
      </c>
      <c r="M1148" s="269">
        <v>-16537.46</v>
      </c>
      <c r="N1148" s="268">
        <v>0</v>
      </c>
      <c r="O1148" s="268">
        <v>0</v>
      </c>
      <c r="P1148" s="269">
        <v>0</v>
      </c>
      <c r="Q1148" s="270">
        <v>0</v>
      </c>
      <c r="R1148" s="270">
        <v>0</v>
      </c>
      <c r="S1148" s="270">
        <v>0</v>
      </c>
      <c r="T1148" s="268">
        <v>2089.54</v>
      </c>
      <c r="U1148" s="268">
        <v>18627</v>
      </c>
      <c r="V1148" s="269">
        <v>-16537.46</v>
      </c>
      <c r="W1148" s="269" cm="1">
        <f t="array" ref="W1148">IF(Z1148=756,V1148*INDEX('09.30.22 ERC'!$I$676:$I$679,MATCH($A$1,'09.30.22 ERC'!$D$676:$D$679,0),),V1148)</f>
        <v>-16537.46</v>
      </c>
      <c r="X1148" s="271">
        <f t="shared" si="35"/>
        <v>223106</v>
      </c>
      <c r="Y1148" s="106" t="s">
        <v>752</v>
      </c>
      <c r="Z1148" s="106">
        <v>150</v>
      </c>
      <c r="AA1148" s="273" t="b">
        <f t="shared" si="36"/>
        <v>1</v>
      </c>
    </row>
    <row r="1149" spans="1:27">
      <c r="A1149" s="267" t="s">
        <v>3271</v>
      </c>
      <c r="B1149" s="267" t="s">
        <v>3304</v>
      </c>
      <c r="C1149" s="267" t="s">
        <v>3301</v>
      </c>
      <c r="D1149" s="267" t="s">
        <v>5747</v>
      </c>
      <c r="E1149" s="267" t="s">
        <v>3275</v>
      </c>
      <c r="F1149" s="267" t="s">
        <v>3276</v>
      </c>
      <c r="G1149" s="267" t="s">
        <v>3275</v>
      </c>
      <c r="H1149" s="267" t="s">
        <v>3277</v>
      </c>
      <c r="I1149" s="267" t="s">
        <v>5752</v>
      </c>
      <c r="J1149" s="267" t="s">
        <v>5753</v>
      </c>
      <c r="K1149" s="268">
        <v>370.04</v>
      </c>
      <c r="L1149" s="268">
        <v>1532</v>
      </c>
      <c r="M1149" s="269">
        <v>-1161.96</v>
      </c>
      <c r="N1149" s="268">
        <v>0</v>
      </c>
      <c r="O1149" s="268">
        <v>0</v>
      </c>
      <c r="P1149" s="269">
        <v>0</v>
      </c>
      <c r="Q1149" s="270">
        <v>0</v>
      </c>
      <c r="R1149" s="270">
        <v>0</v>
      </c>
      <c r="S1149" s="270">
        <v>0</v>
      </c>
      <c r="T1149" s="268">
        <v>370.04</v>
      </c>
      <c r="U1149" s="268">
        <v>1532</v>
      </c>
      <c r="V1149" s="269">
        <v>-1161.96</v>
      </c>
      <c r="W1149" s="269" cm="1">
        <f t="array" ref="W1149">IF(Z1149=756,V1149*INDEX('09.30.22 ERC'!$I$676:$I$679,MATCH($A$1,'09.30.22 ERC'!$D$676:$D$679,0),),V1149)</f>
        <v>-1161.96</v>
      </c>
      <c r="X1149" s="271">
        <f t="shared" si="35"/>
        <v>223106</v>
      </c>
      <c r="Y1149" s="106" t="s">
        <v>752</v>
      </c>
      <c r="Z1149" s="106">
        <v>151</v>
      </c>
      <c r="AA1149" s="273" t="b">
        <f t="shared" si="36"/>
        <v>1</v>
      </c>
    </row>
    <row r="1150" spans="1:27">
      <c r="A1150" s="267" t="s">
        <v>3271</v>
      </c>
      <c r="B1150" s="267" t="s">
        <v>3294</v>
      </c>
      <c r="C1150" s="267" t="s">
        <v>3273</v>
      </c>
      <c r="D1150" s="267" t="s">
        <v>5754</v>
      </c>
      <c r="E1150" s="267" t="s">
        <v>3275</v>
      </c>
      <c r="F1150" s="267" t="s">
        <v>3276</v>
      </c>
      <c r="G1150" s="267" t="s">
        <v>3275</v>
      </c>
      <c r="H1150" s="267" t="s">
        <v>3277</v>
      </c>
      <c r="I1150" s="267" t="s">
        <v>5755</v>
      </c>
      <c r="J1150" s="267" t="s">
        <v>5756</v>
      </c>
      <c r="K1150" s="268">
        <v>199341.67</v>
      </c>
      <c r="L1150" s="268">
        <v>199298.19</v>
      </c>
      <c r="M1150" s="269">
        <v>43.480000000010477</v>
      </c>
      <c r="N1150" s="268">
        <v>5071.21</v>
      </c>
      <c r="O1150" s="268">
        <v>4866.2</v>
      </c>
      <c r="P1150" s="269">
        <v>205.01000000000022</v>
      </c>
      <c r="Q1150" s="270">
        <v>44666.599999999977</v>
      </c>
      <c r="R1150" s="270">
        <v>44654.429999999993</v>
      </c>
      <c r="S1150" s="270">
        <v>12.169999999983702</v>
      </c>
      <c r="T1150" s="268">
        <v>244008.27</v>
      </c>
      <c r="U1150" s="268">
        <v>243952.62</v>
      </c>
      <c r="V1150" s="269">
        <v>55.649999999994179</v>
      </c>
      <c r="W1150" s="269" cm="1">
        <f t="array" ref="W1150">IF(Z1150=756,V1150*INDEX('09.30.22 ERC'!$I$676:$I$679,MATCH($A$1,'09.30.22 ERC'!$D$676:$D$679,0),),V1150)</f>
        <v>55.649999999994179</v>
      </c>
      <c r="X1150" s="271">
        <f t="shared" si="35"/>
        <v>223205</v>
      </c>
      <c r="Y1150" s="106" t="s">
        <v>752</v>
      </c>
      <c r="Z1150" s="106">
        <v>152</v>
      </c>
      <c r="AA1150" s="273" t="b">
        <f t="shared" si="36"/>
        <v>1</v>
      </c>
    </row>
    <row r="1151" spans="1:27">
      <c r="A1151" s="267" t="s">
        <v>3271</v>
      </c>
      <c r="B1151" s="267" t="s">
        <v>3300</v>
      </c>
      <c r="C1151" s="267" t="s">
        <v>3301</v>
      </c>
      <c r="D1151" s="267" t="s">
        <v>5754</v>
      </c>
      <c r="E1151" s="267" t="s">
        <v>3275</v>
      </c>
      <c r="F1151" s="267" t="s">
        <v>3276</v>
      </c>
      <c r="G1151" s="267" t="s">
        <v>3275</v>
      </c>
      <c r="H1151" s="267" t="s">
        <v>3277</v>
      </c>
      <c r="I1151" s="267" t="s">
        <v>5757</v>
      </c>
      <c r="J1151" s="267" t="s">
        <v>5758</v>
      </c>
      <c r="K1151" s="268">
        <v>323988.07</v>
      </c>
      <c r="L1151" s="268">
        <v>333144.17</v>
      </c>
      <c r="M1151" s="269">
        <v>-9156.0999999999767</v>
      </c>
      <c r="N1151" s="268">
        <v>9015.84</v>
      </c>
      <c r="O1151" s="268">
        <v>8923.8700000000008</v>
      </c>
      <c r="P1151" s="269">
        <v>91.969999999999345</v>
      </c>
      <c r="Q1151" s="270">
        <v>77736.799999999988</v>
      </c>
      <c r="R1151" s="270">
        <v>78501.98000000004</v>
      </c>
      <c r="S1151" s="270">
        <v>-765.18000000005122</v>
      </c>
      <c r="T1151" s="268">
        <v>401724.87</v>
      </c>
      <c r="U1151" s="268">
        <v>411646.15</v>
      </c>
      <c r="V1151" s="269">
        <v>-9921.2800000000279</v>
      </c>
      <c r="W1151" s="269" cm="1">
        <f t="array" ref="W1151">IF(Z1151=756,V1151*INDEX('09.30.22 ERC'!$I$676:$I$679,MATCH($A$1,'09.30.22 ERC'!$D$676:$D$679,0),),V1151)</f>
        <v>-9921.2800000000279</v>
      </c>
      <c r="X1151" s="271">
        <f t="shared" si="35"/>
        <v>223205</v>
      </c>
      <c r="Y1151" s="106" t="s">
        <v>752</v>
      </c>
      <c r="Z1151" s="106">
        <v>150</v>
      </c>
      <c r="AA1151" s="273" t="b">
        <f t="shared" si="36"/>
        <v>1</v>
      </c>
    </row>
    <row r="1152" spans="1:27">
      <c r="A1152" s="267" t="s">
        <v>3271</v>
      </c>
      <c r="B1152" s="267" t="s">
        <v>3304</v>
      </c>
      <c r="C1152" s="267" t="s">
        <v>5567</v>
      </c>
      <c r="D1152" s="267" t="s">
        <v>5754</v>
      </c>
      <c r="E1152" s="267" t="s">
        <v>3275</v>
      </c>
      <c r="F1152" s="267" t="s">
        <v>3276</v>
      </c>
      <c r="G1152" s="267" t="s">
        <v>3275</v>
      </c>
      <c r="H1152" s="267" t="s">
        <v>3277</v>
      </c>
      <c r="I1152" s="267" t="s">
        <v>5759</v>
      </c>
      <c r="J1152" s="267" t="s">
        <v>5760</v>
      </c>
      <c r="K1152" s="268">
        <v>561.69000000000005</v>
      </c>
      <c r="L1152" s="268">
        <v>0</v>
      </c>
      <c r="M1152" s="269">
        <v>561.69000000000005</v>
      </c>
      <c r="N1152" s="268">
        <v>0</v>
      </c>
      <c r="O1152" s="268">
        <v>0</v>
      </c>
      <c r="P1152" s="269">
        <v>0</v>
      </c>
      <c r="Q1152" s="270">
        <v>0</v>
      </c>
      <c r="R1152" s="270">
        <v>0</v>
      </c>
      <c r="S1152" s="270">
        <v>0</v>
      </c>
      <c r="T1152" s="268">
        <v>561.69000000000005</v>
      </c>
      <c r="U1152" s="268">
        <v>0</v>
      </c>
      <c r="V1152" s="269">
        <v>561.69000000000005</v>
      </c>
      <c r="W1152" s="269" cm="1">
        <f t="array" ref="W1152">IF(Z1152=756,V1152*INDEX('09.30.22 ERC'!$I$676:$I$679,MATCH($A$1,'09.30.22 ERC'!$D$676:$D$679,0),),V1152)</f>
        <v>561.69000000000005</v>
      </c>
      <c r="X1152" s="271">
        <f t="shared" si="35"/>
        <v>223205</v>
      </c>
      <c r="Y1152" s="106" t="s">
        <v>752</v>
      </c>
      <c r="Z1152" s="106">
        <v>151</v>
      </c>
      <c r="AA1152" s="273" t="b">
        <f t="shared" si="36"/>
        <v>1</v>
      </c>
    </row>
    <row r="1153" spans="1:27">
      <c r="A1153" s="267" t="s">
        <v>3271</v>
      </c>
      <c r="B1153" s="267" t="s">
        <v>3304</v>
      </c>
      <c r="C1153" s="267" t="s">
        <v>3301</v>
      </c>
      <c r="D1153" s="267" t="s">
        <v>5754</v>
      </c>
      <c r="E1153" s="267" t="s">
        <v>3275</v>
      </c>
      <c r="F1153" s="267" t="s">
        <v>3276</v>
      </c>
      <c r="G1153" s="267" t="s">
        <v>3275</v>
      </c>
      <c r="H1153" s="267" t="s">
        <v>3277</v>
      </c>
      <c r="I1153" s="267" t="s">
        <v>5761</v>
      </c>
      <c r="J1153" s="267" t="s">
        <v>5762</v>
      </c>
      <c r="K1153" s="268">
        <v>21603.88</v>
      </c>
      <c r="L1153" s="268">
        <v>22214.07</v>
      </c>
      <c r="M1153" s="269">
        <v>-610.18999999999869</v>
      </c>
      <c r="N1153" s="268">
        <v>709.15</v>
      </c>
      <c r="O1153" s="268">
        <v>688.91</v>
      </c>
      <c r="P1153" s="269">
        <v>20.240000000000009</v>
      </c>
      <c r="Q1153" s="270">
        <v>5769.0099999999984</v>
      </c>
      <c r="R1153" s="270">
        <v>5904.0999999999985</v>
      </c>
      <c r="S1153" s="270">
        <v>-135.09000000000015</v>
      </c>
      <c r="T1153" s="268">
        <v>27372.89</v>
      </c>
      <c r="U1153" s="268">
        <v>28118.17</v>
      </c>
      <c r="V1153" s="269">
        <v>-745.27999999999884</v>
      </c>
      <c r="W1153" s="269" cm="1">
        <f t="array" ref="W1153">IF(Z1153=756,V1153*INDEX('09.30.22 ERC'!$I$676:$I$679,MATCH($A$1,'09.30.22 ERC'!$D$676:$D$679,0),),V1153)</f>
        <v>-745.27999999999884</v>
      </c>
      <c r="X1153" s="271">
        <f t="shared" si="35"/>
        <v>223205</v>
      </c>
      <c r="Y1153" s="106" t="s">
        <v>752</v>
      </c>
      <c r="Z1153" s="106">
        <v>151</v>
      </c>
      <c r="AA1153" s="273" t="b">
        <f t="shared" si="36"/>
        <v>1</v>
      </c>
    </row>
    <row r="1154" spans="1:27">
      <c r="A1154" s="267" t="s">
        <v>3271</v>
      </c>
      <c r="B1154" s="267" t="s">
        <v>3388</v>
      </c>
      <c r="C1154" s="267" t="s">
        <v>3389</v>
      </c>
      <c r="D1154" s="267" t="s">
        <v>5763</v>
      </c>
      <c r="E1154" s="267" t="s">
        <v>3275</v>
      </c>
      <c r="F1154" s="267" t="s">
        <v>3276</v>
      </c>
      <c r="G1154" s="267" t="s">
        <v>3275</v>
      </c>
      <c r="H1154" s="267" t="s">
        <v>3277</v>
      </c>
      <c r="I1154" s="267" t="s">
        <v>5764</v>
      </c>
      <c r="J1154" s="267" t="s">
        <v>5765</v>
      </c>
      <c r="K1154" s="268">
        <v>1531.81</v>
      </c>
      <c r="L1154" s="268">
        <v>1498.75</v>
      </c>
      <c r="M1154" s="269">
        <v>33.059999999999945</v>
      </c>
      <c r="N1154" s="268">
        <v>99.18</v>
      </c>
      <c r="O1154" s="268">
        <v>99.18</v>
      </c>
      <c r="P1154" s="269">
        <v>0</v>
      </c>
      <c r="Q1154" s="270">
        <v>1252.1799999999998</v>
      </c>
      <c r="R1154" s="270">
        <v>1252.1799999999998</v>
      </c>
      <c r="S1154" s="270">
        <v>0</v>
      </c>
      <c r="T1154" s="268">
        <v>2783.99</v>
      </c>
      <c r="U1154" s="268">
        <v>2750.93</v>
      </c>
      <c r="V1154" s="269">
        <v>33.059999999999945</v>
      </c>
      <c r="W1154" s="269" cm="1">
        <f t="array" ref="W1154">IF(Z1154=756,V1154*INDEX('09.30.22 ERC'!$I$676:$I$679,MATCH($A$1,'09.30.22 ERC'!$D$676:$D$679,0),),V1154)</f>
        <v>33.059999999999945</v>
      </c>
      <c r="X1154" s="271">
        <f t="shared" si="35"/>
        <v>223206</v>
      </c>
      <c r="Y1154" s="106" t="s">
        <v>752</v>
      </c>
      <c r="Z1154" s="106">
        <v>756</v>
      </c>
      <c r="AA1154" s="273" t="b">
        <f t="shared" si="36"/>
        <v>1</v>
      </c>
    </row>
    <row r="1155" spans="1:27">
      <c r="A1155" s="267" t="s">
        <v>3271</v>
      </c>
      <c r="B1155" s="267" t="s">
        <v>3388</v>
      </c>
      <c r="C1155" s="267" t="s">
        <v>3392</v>
      </c>
      <c r="D1155" s="267" t="s">
        <v>5763</v>
      </c>
      <c r="E1155" s="267" t="s">
        <v>3275</v>
      </c>
      <c r="F1155" s="267" t="s">
        <v>3276</v>
      </c>
      <c r="G1155" s="267" t="s">
        <v>3275</v>
      </c>
      <c r="H1155" s="267" t="s">
        <v>3277</v>
      </c>
      <c r="I1155" s="267" t="s">
        <v>5766</v>
      </c>
      <c r="J1155" s="267" t="s">
        <v>5767</v>
      </c>
      <c r="K1155" s="268">
        <v>143.29</v>
      </c>
      <c r="L1155" s="268">
        <v>176.35</v>
      </c>
      <c r="M1155" s="269">
        <v>-33.06</v>
      </c>
      <c r="N1155" s="268">
        <v>0</v>
      </c>
      <c r="O1155" s="268">
        <v>0</v>
      </c>
      <c r="P1155" s="269">
        <v>0</v>
      </c>
      <c r="Q1155" s="270">
        <v>306.03999999999996</v>
      </c>
      <c r="R1155" s="270">
        <v>306.03999999999996</v>
      </c>
      <c r="S1155" s="270">
        <v>0</v>
      </c>
      <c r="T1155" s="268">
        <v>449.33</v>
      </c>
      <c r="U1155" s="268">
        <v>482.39</v>
      </c>
      <c r="V1155" s="269">
        <v>-33.06</v>
      </c>
      <c r="W1155" s="269" cm="1">
        <f t="array" ref="W1155">IF(Z1155=756,V1155*INDEX('09.30.22 ERC'!$I$676:$I$679,MATCH($A$1,'09.30.22 ERC'!$D$676:$D$679,0),),V1155)</f>
        <v>-33.06</v>
      </c>
      <c r="X1155" s="271">
        <f t="shared" si="35"/>
        <v>223206</v>
      </c>
      <c r="Y1155" s="106" t="s">
        <v>752</v>
      </c>
      <c r="Z1155" s="106">
        <v>756</v>
      </c>
      <c r="AA1155" s="273" t="b">
        <f t="shared" si="36"/>
        <v>1</v>
      </c>
    </row>
    <row r="1156" spans="1:27">
      <c r="A1156" s="267" t="s">
        <v>3271</v>
      </c>
      <c r="B1156" s="267" t="s">
        <v>3272</v>
      </c>
      <c r="C1156" s="267" t="s">
        <v>3273</v>
      </c>
      <c r="D1156" s="267" t="s">
        <v>5763</v>
      </c>
      <c r="E1156" s="267" t="s">
        <v>3275</v>
      </c>
      <c r="F1156" s="267" t="s">
        <v>3276</v>
      </c>
      <c r="G1156" s="267" t="s">
        <v>3275</v>
      </c>
      <c r="H1156" s="267" t="s">
        <v>3277</v>
      </c>
      <c r="I1156" s="267" t="s">
        <v>5768</v>
      </c>
      <c r="J1156" s="267" t="s">
        <v>5769</v>
      </c>
      <c r="K1156" s="268">
        <v>0</v>
      </c>
      <c r="L1156" s="268">
        <v>0</v>
      </c>
      <c r="M1156" s="269">
        <v>0</v>
      </c>
      <c r="N1156" s="268">
        <v>0</v>
      </c>
      <c r="O1156" s="268">
        <v>10.5</v>
      </c>
      <c r="P1156" s="269">
        <v>-10.5</v>
      </c>
      <c r="Q1156" s="270">
        <v>16.8</v>
      </c>
      <c r="R1156" s="270">
        <v>27.3</v>
      </c>
      <c r="S1156" s="270">
        <v>-10.5</v>
      </c>
      <c r="T1156" s="268">
        <v>16.8</v>
      </c>
      <c r="U1156" s="268">
        <v>27.3</v>
      </c>
      <c r="V1156" s="269">
        <v>-10.5</v>
      </c>
      <c r="W1156" s="269" cm="1">
        <f t="array" ref="W1156">IF(Z1156=756,V1156*INDEX('09.30.22 ERC'!$I$676:$I$679,MATCH($A$1,'09.30.22 ERC'!$D$676:$D$679,0),),V1156)</f>
        <v>-10.5</v>
      </c>
      <c r="X1156" s="271">
        <f t="shared" si="35"/>
        <v>223206</v>
      </c>
      <c r="Y1156" s="106" t="s">
        <v>752</v>
      </c>
      <c r="Z1156" s="106">
        <v>150</v>
      </c>
      <c r="AA1156" s="273" t="b">
        <f t="shared" si="36"/>
        <v>1</v>
      </c>
    </row>
    <row r="1157" spans="1:27">
      <c r="A1157" s="267" t="s">
        <v>3271</v>
      </c>
      <c r="B1157" s="267" t="s">
        <v>3272</v>
      </c>
      <c r="C1157" s="267" t="s">
        <v>3402</v>
      </c>
      <c r="D1157" s="267" t="s">
        <v>5763</v>
      </c>
      <c r="E1157" s="267" t="s">
        <v>3275</v>
      </c>
      <c r="F1157" s="267" t="s">
        <v>3276</v>
      </c>
      <c r="G1157" s="267" t="s">
        <v>3275</v>
      </c>
      <c r="H1157" s="267" t="s">
        <v>3277</v>
      </c>
      <c r="I1157" s="267" t="s">
        <v>5770</v>
      </c>
      <c r="J1157" s="267" t="s">
        <v>5771</v>
      </c>
      <c r="K1157" s="268">
        <v>349.86</v>
      </c>
      <c r="L1157" s="268">
        <v>365.03</v>
      </c>
      <c r="M1157" s="269">
        <v>-15.169999999999959</v>
      </c>
      <c r="N1157" s="268">
        <v>47.37</v>
      </c>
      <c r="O1157" s="268">
        <v>47.37</v>
      </c>
      <c r="P1157" s="269">
        <v>0</v>
      </c>
      <c r="Q1157" s="270">
        <v>509.33000000000004</v>
      </c>
      <c r="R1157" s="270">
        <v>509.95000000000005</v>
      </c>
      <c r="S1157" s="270">
        <v>-0.62000000000000455</v>
      </c>
      <c r="T1157" s="268">
        <v>859.19</v>
      </c>
      <c r="U1157" s="268">
        <v>874.98</v>
      </c>
      <c r="V1157" s="269">
        <v>-15.789999999999964</v>
      </c>
      <c r="W1157" s="269" cm="1">
        <f t="array" ref="W1157">IF(Z1157=756,V1157*INDEX('09.30.22 ERC'!$I$676:$I$679,MATCH($A$1,'09.30.22 ERC'!$D$676:$D$679,0),),V1157)</f>
        <v>-15.789999999999964</v>
      </c>
      <c r="X1157" s="271">
        <f t="shared" ref="X1157:X1220" si="37">+_xlfn.NUMBERVALUE(D1157)</f>
        <v>223206</v>
      </c>
      <c r="Y1157" s="106" t="s">
        <v>752</v>
      </c>
      <c r="Z1157" s="106">
        <v>150</v>
      </c>
      <c r="AA1157" s="273" t="b">
        <f t="shared" si="36"/>
        <v>1</v>
      </c>
    </row>
    <row r="1158" spans="1:27">
      <c r="A1158" s="267" t="s">
        <v>3271</v>
      </c>
      <c r="B1158" s="267" t="s">
        <v>3280</v>
      </c>
      <c r="C1158" s="267" t="s">
        <v>3430</v>
      </c>
      <c r="D1158" s="267" t="s">
        <v>5763</v>
      </c>
      <c r="E1158" s="267" t="s">
        <v>3275</v>
      </c>
      <c r="F1158" s="267" t="s">
        <v>3276</v>
      </c>
      <c r="G1158" s="267" t="s">
        <v>3275</v>
      </c>
      <c r="H1158" s="267" t="s">
        <v>3277</v>
      </c>
      <c r="I1158" s="267" t="s">
        <v>5772</v>
      </c>
      <c r="J1158" s="267" t="s">
        <v>5773</v>
      </c>
      <c r="K1158" s="268">
        <v>345.37</v>
      </c>
      <c r="L1158" s="268">
        <v>360.36</v>
      </c>
      <c r="M1158" s="269">
        <v>-14.990000000000009</v>
      </c>
      <c r="N1158" s="268">
        <v>46.78</v>
      </c>
      <c r="O1158" s="268">
        <v>46.79</v>
      </c>
      <c r="P1158" s="269">
        <v>-9.9999999999980105E-3</v>
      </c>
      <c r="Q1158" s="270">
        <v>503.41999999999996</v>
      </c>
      <c r="R1158" s="270">
        <v>504.02</v>
      </c>
      <c r="S1158" s="270">
        <v>-0.60000000000002274</v>
      </c>
      <c r="T1158" s="268">
        <v>848.79</v>
      </c>
      <c r="U1158" s="268">
        <v>864.38</v>
      </c>
      <c r="V1158" s="269">
        <v>-15.590000000000032</v>
      </c>
      <c r="W1158" s="269" cm="1">
        <f t="array" ref="W1158">IF(Z1158=756,V1158*INDEX('09.30.22 ERC'!$I$676:$I$679,MATCH($A$1,'09.30.22 ERC'!$D$676:$D$679,0),),V1158)</f>
        <v>-15.590000000000032</v>
      </c>
      <c r="X1158" s="271">
        <f t="shared" si="37"/>
        <v>223206</v>
      </c>
      <c r="Y1158" s="106" t="s">
        <v>752</v>
      </c>
      <c r="Z1158" s="106">
        <v>150</v>
      </c>
      <c r="AA1158" s="273" t="b">
        <f t="shared" ref="AA1158:AA1221" si="38">IF($A$1=756,TRUE,IF($A$1=Z1158,TRUE,FALSE))</f>
        <v>1</v>
      </c>
    </row>
    <row r="1159" spans="1:27">
      <c r="A1159" s="267" t="s">
        <v>3271</v>
      </c>
      <c r="B1159" s="267" t="s">
        <v>3284</v>
      </c>
      <c r="C1159" s="267" t="s">
        <v>3402</v>
      </c>
      <c r="D1159" s="267" t="s">
        <v>5763</v>
      </c>
      <c r="E1159" s="267" t="s">
        <v>3275</v>
      </c>
      <c r="F1159" s="267" t="s">
        <v>3276</v>
      </c>
      <c r="G1159" s="267" t="s">
        <v>3275</v>
      </c>
      <c r="H1159" s="267" t="s">
        <v>3277</v>
      </c>
      <c r="I1159" s="267" t="s">
        <v>5774</v>
      </c>
      <c r="J1159" s="267" t="s">
        <v>5775</v>
      </c>
      <c r="K1159" s="268">
        <v>24.82</v>
      </c>
      <c r="L1159" s="268">
        <v>26.02</v>
      </c>
      <c r="M1159" s="269">
        <v>-1.1999999999999993</v>
      </c>
      <c r="N1159" s="268">
        <v>4.03</v>
      </c>
      <c r="O1159" s="268">
        <v>4.0199999999999996</v>
      </c>
      <c r="P1159" s="269">
        <v>1.0000000000000675E-2</v>
      </c>
      <c r="Q1159" s="270">
        <v>41.82</v>
      </c>
      <c r="R1159" s="270">
        <v>41.960000000000008</v>
      </c>
      <c r="S1159" s="270">
        <v>-0.14000000000000767</v>
      </c>
      <c r="T1159" s="268">
        <v>66.64</v>
      </c>
      <c r="U1159" s="268">
        <v>67.98</v>
      </c>
      <c r="V1159" s="269">
        <v>-1.3400000000000034</v>
      </c>
      <c r="W1159" s="269" cm="1">
        <f t="array" ref="W1159">IF(Z1159=756,V1159*INDEX('09.30.22 ERC'!$I$676:$I$679,MATCH($A$1,'09.30.22 ERC'!$D$676:$D$679,0),),V1159)</f>
        <v>-1.3400000000000034</v>
      </c>
      <c r="X1159" s="271">
        <f t="shared" si="37"/>
        <v>223206</v>
      </c>
      <c r="Y1159" s="106" t="s">
        <v>752</v>
      </c>
      <c r="Z1159" s="106">
        <v>151</v>
      </c>
      <c r="AA1159" s="273" t="b">
        <f t="shared" si="38"/>
        <v>1</v>
      </c>
    </row>
    <row r="1160" spans="1:27">
      <c r="A1160" s="267" t="s">
        <v>3271</v>
      </c>
      <c r="B1160" s="267" t="s">
        <v>3287</v>
      </c>
      <c r="C1160" s="267" t="s">
        <v>3430</v>
      </c>
      <c r="D1160" s="267" t="s">
        <v>5763</v>
      </c>
      <c r="E1160" s="267" t="s">
        <v>3275</v>
      </c>
      <c r="F1160" s="267" t="s">
        <v>3276</v>
      </c>
      <c r="G1160" s="267" t="s">
        <v>3275</v>
      </c>
      <c r="H1160" s="267" t="s">
        <v>3277</v>
      </c>
      <c r="I1160" s="267" t="s">
        <v>5776</v>
      </c>
      <c r="J1160" s="267" t="s">
        <v>5777</v>
      </c>
      <c r="K1160" s="268">
        <v>29.48</v>
      </c>
      <c r="L1160" s="268">
        <v>31.02</v>
      </c>
      <c r="M1160" s="269">
        <v>-1.5399999999999991</v>
      </c>
      <c r="N1160" s="268">
        <v>5.16</v>
      </c>
      <c r="O1160" s="268">
        <v>5.16</v>
      </c>
      <c r="P1160" s="269">
        <v>0</v>
      </c>
      <c r="Q1160" s="270">
        <v>45.89</v>
      </c>
      <c r="R1160" s="270">
        <v>46.070000000000007</v>
      </c>
      <c r="S1160" s="270">
        <v>-0.18000000000000682</v>
      </c>
      <c r="T1160" s="268">
        <v>75.37</v>
      </c>
      <c r="U1160" s="268">
        <v>77.09</v>
      </c>
      <c r="V1160" s="269">
        <v>-1.7199999999999989</v>
      </c>
      <c r="W1160" s="269" cm="1">
        <f t="array" ref="W1160">IF(Z1160=756,V1160*INDEX('09.30.22 ERC'!$I$676:$I$679,MATCH($A$1,'09.30.22 ERC'!$D$676:$D$679,0),),V1160)</f>
        <v>-1.7199999999999989</v>
      </c>
      <c r="X1160" s="271">
        <f t="shared" si="37"/>
        <v>223206</v>
      </c>
      <c r="Y1160" s="106" t="s">
        <v>752</v>
      </c>
      <c r="Z1160" s="106">
        <v>151</v>
      </c>
      <c r="AA1160" s="273" t="b">
        <f t="shared" si="38"/>
        <v>1</v>
      </c>
    </row>
    <row r="1161" spans="1:27">
      <c r="A1161" s="267" t="s">
        <v>3271</v>
      </c>
      <c r="B1161" s="267" t="s">
        <v>3294</v>
      </c>
      <c r="C1161" s="267" t="s">
        <v>3273</v>
      </c>
      <c r="D1161" s="267" t="s">
        <v>5763</v>
      </c>
      <c r="E1161" s="267" t="s">
        <v>3275</v>
      </c>
      <c r="F1161" s="267" t="s">
        <v>3276</v>
      </c>
      <c r="G1161" s="267" t="s">
        <v>3275</v>
      </c>
      <c r="H1161" s="267" t="s">
        <v>3277</v>
      </c>
      <c r="I1161" s="267" t="s">
        <v>5778</v>
      </c>
      <c r="J1161" s="267" t="s">
        <v>5779</v>
      </c>
      <c r="K1161" s="268">
        <v>0</v>
      </c>
      <c r="L1161" s="268">
        <v>0</v>
      </c>
      <c r="M1161" s="269">
        <v>0</v>
      </c>
      <c r="N1161" s="268">
        <v>0</v>
      </c>
      <c r="O1161" s="268">
        <v>0</v>
      </c>
      <c r="P1161" s="269">
        <v>0</v>
      </c>
      <c r="Q1161" s="270">
        <v>4961.4399999999996</v>
      </c>
      <c r="R1161" s="270">
        <v>4961.4399999999996</v>
      </c>
      <c r="S1161" s="270">
        <v>0</v>
      </c>
      <c r="T1161" s="268">
        <v>4961.4399999999996</v>
      </c>
      <c r="U1161" s="268">
        <v>4961.4399999999996</v>
      </c>
      <c r="V1161" s="269">
        <v>0</v>
      </c>
      <c r="W1161" s="269" cm="1">
        <f t="array" ref="W1161">IF(Z1161=756,V1161*INDEX('09.30.22 ERC'!$I$676:$I$679,MATCH($A$1,'09.30.22 ERC'!$D$676:$D$679,0),),V1161)</f>
        <v>0</v>
      </c>
      <c r="X1161" s="271">
        <f t="shared" si="37"/>
        <v>223206</v>
      </c>
      <c r="Y1161" s="106" t="s">
        <v>752</v>
      </c>
      <c r="Z1161" s="106">
        <v>152</v>
      </c>
      <c r="AA1161" s="273" t="b">
        <f t="shared" si="38"/>
        <v>1</v>
      </c>
    </row>
    <row r="1162" spans="1:27">
      <c r="A1162" s="267" t="s">
        <v>3271</v>
      </c>
      <c r="B1162" s="267" t="s">
        <v>3294</v>
      </c>
      <c r="C1162" s="267" t="s">
        <v>3402</v>
      </c>
      <c r="D1162" s="267" t="s">
        <v>5763</v>
      </c>
      <c r="E1162" s="267" t="s">
        <v>3275</v>
      </c>
      <c r="F1162" s="267" t="s">
        <v>3276</v>
      </c>
      <c r="G1162" s="267" t="s">
        <v>3275</v>
      </c>
      <c r="H1162" s="267" t="s">
        <v>3277</v>
      </c>
      <c r="I1162" s="267" t="s">
        <v>5780</v>
      </c>
      <c r="J1162" s="267" t="s">
        <v>5781</v>
      </c>
      <c r="K1162" s="268">
        <v>384.45</v>
      </c>
      <c r="L1162" s="268">
        <v>393.15</v>
      </c>
      <c r="M1162" s="269">
        <v>-8.6999999999999886</v>
      </c>
      <c r="N1162" s="268">
        <v>27.26</v>
      </c>
      <c r="O1162" s="268">
        <v>27.26</v>
      </c>
      <c r="P1162" s="269">
        <v>0</v>
      </c>
      <c r="Q1162" s="270">
        <v>293.12000000000006</v>
      </c>
      <c r="R1162" s="270">
        <v>293.5</v>
      </c>
      <c r="S1162" s="270">
        <v>-0.37999999999993861</v>
      </c>
      <c r="T1162" s="268">
        <v>677.57</v>
      </c>
      <c r="U1162" s="268">
        <v>686.65</v>
      </c>
      <c r="V1162" s="269">
        <v>-9.0799999999999272</v>
      </c>
      <c r="W1162" s="269" cm="1">
        <f t="array" ref="W1162">IF(Z1162=756,V1162*INDEX('09.30.22 ERC'!$I$676:$I$679,MATCH($A$1,'09.30.22 ERC'!$D$676:$D$679,0),),V1162)</f>
        <v>-9.0799999999999272</v>
      </c>
      <c r="X1162" s="271">
        <f t="shared" si="37"/>
        <v>223206</v>
      </c>
      <c r="Y1162" s="106" t="s">
        <v>752</v>
      </c>
      <c r="Z1162" s="106">
        <v>152</v>
      </c>
      <c r="AA1162" s="273" t="b">
        <f t="shared" si="38"/>
        <v>1</v>
      </c>
    </row>
    <row r="1163" spans="1:27">
      <c r="A1163" s="267" t="s">
        <v>3271</v>
      </c>
      <c r="B1163" s="267" t="s">
        <v>3300</v>
      </c>
      <c r="C1163" s="267" t="s">
        <v>3405</v>
      </c>
      <c r="D1163" s="267" t="s">
        <v>5763</v>
      </c>
      <c r="E1163" s="267" t="s">
        <v>3275</v>
      </c>
      <c r="F1163" s="267" t="s">
        <v>3276</v>
      </c>
      <c r="G1163" s="267" t="s">
        <v>3275</v>
      </c>
      <c r="H1163" s="267" t="s">
        <v>3277</v>
      </c>
      <c r="I1163" s="267" t="s">
        <v>5782</v>
      </c>
      <c r="J1163" s="267" t="s">
        <v>5783</v>
      </c>
      <c r="K1163" s="268">
        <v>637.66999999999996</v>
      </c>
      <c r="L1163" s="268">
        <v>637.66999999999996</v>
      </c>
      <c r="M1163" s="269">
        <v>0</v>
      </c>
      <c r="N1163" s="268">
        <v>0</v>
      </c>
      <c r="O1163" s="268">
        <v>0</v>
      </c>
      <c r="P1163" s="269">
        <v>0</v>
      </c>
      <c r="Q1163" s="270">
        <v>0</v>
      </c>
      <c r="R1163" s="270">
        <v>0</v>
      </c>
      <c r="S1163" s="270">
        <v>0</v>
      </c>
      <c r="T1163" s="268">
        <v>637.66999999999996</v>
      </c>
      <c r="U1163" s="268">
        <v>637.66999999999996</v>
      </c>
      <c r="V1163" s="269">
        <v>0</v>
      </c>
      <c r="W1163" s="269" cm="1">
        <f t="array" ref="W1163">IF(Z1163=756,V1163*INDEX('09.30.22 ERC'!$I$676:$I$679,MATCH($A$1,'09.30.22 ERC'!$D$676:$D$679,0),),V1163)</f>
        <v>0</v>
      </c>
      <c r="X1163" s="271">
        <f t="shared" si="37"/>
        <v>223206</v>
      </c>
      <c r="Y1163" s="106" t="s">
        <v>752</v>
      </c>
      <c r="Z1163" s="106">
        <v>150</v>
      </c>
      <c r="AA1163" s="273" t="b">
        <f t="shared" si="38"/>
        <v>1</v>
      </c>
    </row>
    <row r="1164" spans="1:27">
      <c r="A1164" s="267" t="s">
        <v>3271</v>
      </c>
      <c r="B1164" s="267" t="s">
        <v>3300</v>
      </c>
      <c r="C1164" s="267" t="s">
        <v>3301</v>
      </c>
      <c r="D1164" s="267" t="s">
        <v>5763</v>
      </c>
      <c r="E1164" s="267" t="s">
        <v>3275</v>
      </c>
      <c r="F1164" s="267" t="s">
        <v>3276</v>
      </c>
      <c r="G1164" s="267" t="s">
        <v>3275</v>
      </c>
      <c r="H1164" s="267" t="s">
        <v>3277</v>
      </c>
      <c r="I1164" s="267" t="s">
        <v>5784</v>
      </c>
      <c r="J1164" s="267" t="s">
        <v>5785</v>
      </c>
      <c r="K1164" s="268">
        <v>22.28</v>
      </c>
      <c r="L1164" s="268">
        <v>0</v>
      </c>
      <c r="M1164" s="269">
        <v>22.28</v>
      </c>
      <c r="N1164" s="268">
        <v>0</v>
      </c>
      <c r="O1164" s="268">
        <v>0</v>
      </c>
      <c r="P1164" s="269">
        <v>0</v>
      </c>
      <c r="Q1164" s="270">
        <v>0</v>
      </c>
      <c r="R1164" s="270">
        <v>0</v>
      </c>
      <c r="S1164" s="270">
        <v>0</v>
      </c>
      <c r="T1164" s="268">
        <v>22.28</v>
      </c>
      <c r="U1164" s="268">
        <v>0</v>
      </c>
      <c r="V1164" s="269">
        <v>22.28</v>
      </c>
      <c r="W1164" s="269" cm="1">
        <f t="array" ref="W1164">IF(Z1164=756,V1164*INDEX('09.30.22 ERC'!$I$676:$I$679,MATCH($A$1,'09.30.22 ERC'!$D$676:$D$679,0),),V1164)</f>
        <v>22.28</v>
      </c>
      <c r="X1164" s="271">
        <f t="shared" si="37"/>
        <v>223206</v>
      </c>
      <c r="Y1164" s="106" t="s">
        <v>752</v>
      </c>
      <c r="Z1164" s="106">
        <v>150</v>
      </c>
      <c r="AA1164" s="273" t="b">
        <f t="shared" si="38"/>
        <v>1</v>
      </c>
    </row>
    <row r="1165" spans="1:27">
      <c r="A1165" s="267" t="s">
        <v>3271</v>
      </c>
      <c r="B1165" s="267" t="s">
        <v>3304</v>
      </c>
      <c r="C1165" s="267" t="s">
        <v>3405</v>
      </c>
      <c r="D1165" s="267" t="s">
        <v>5763</v>
      </c>
      <c r="E1165" s="267" t="s">
        <v>3275</v>
      </c>
      <c r="F1165" s="267" t="s">
        <v>3276</v>
      </c>
      <c r="G1165" s="267" t="s">
        <v>3275</v>
      </c>
      <c r="H1165" s="267" t="s">
        <v>3277</v>
      </c>
      <c r="I1165" s="267" t="s">
        <v>5786</v>
      </c>
      <c r="J1165" s="267" t="s">
        <v>5787</v>
      </c>
      <c r="K1165" s="268">
        <v>42.98</v>
      </c>
      <c r="L1165" s="268">
        <v>42.98</v>
      </c>
      <c r="M1165" s="269">
        <v>0</v>
      </c>
      <c r="N1165" s="268">
        <v>0</v>
      </c>
      <c r="O1165" s="268">
        <v>0</v>
      </c>
      <c r="P1165" s="269">
        <v>0</v>
      </c>
      <c r="Q1165" s="270">
        <v>0</v>
      </c>
      <c r="R1165" s="270">
        <v>0</v>
      </c>
      <c r="S1165" s="270">
        <v>0</v>
      </c>
      <c r="T1165" s="268">
        <v>42.98</v>
      </c>
      <c r="U1165" s="268">
        <v>42.98</v>
      </c>
      <c r="V1165" s="269">
        <v>0</v>
      </c>
      <c r="W1165" s="269" cm="1">
        <f t="array" ref="W1165">IF(Z1165=756,V1165*INDEX('09.30.22 ERC'!$I$676:$I$679,MATCH($A$1,'09.30.22 ERC'!$D$676:$D$679,0),),V1165)</f>
        <v>0</v>
      </c>
      <c r="X1165" s="271">
        <f t="shared" si="37"/>
        <v>223206</v>
      </c>
      <c r="Y1165" s="106" t="s">
        <v>752</v>
      </c>
      <c r="Z1165" s="106">
        <v>151</v>
      </c>
      <c r="AA1165" s="273" t="b">
        <f t="shared" si="38"/>
        <v>1</v>
      </c>
    </row>
    <row r="1166" spans="1:27">
      <c r="A1166" s="267" t="s">
        <v>3271</v>
      </c>
      <c r="B1166" s="267" t="s">
        <v>3304</v>
      </c>
      <c r="C1166" s="267" t="s">
        <v>3301</v>
      </c>
      <c r="D1166" s="267" t="s">
        <v>5763</v>
      </c>
      <c r="E1166" s="267" t="s">
        <v>3275</v>
      </c>
      <c r="F1166" s="267" t="s">
        <v>3276</v>
      </c>
      <c r="G1166" s="267" t="s">
        <v>3275</v>
      </c>
      <c r="H1166" s="267" t="s">
        <v>3277</v>
      </c>
      <c r="I1166" s="267" t="s">
        <v>5788</v>
      </c>
      <c r="J1166" s="267" t="s">
        <v>5789</v>
      </c>
      <c r="K1166" s="268">
        <v>687.19</v>
      </c>
      <c r="L1166" s="268">
        <v>687.19</v>
      </c>
      <c r="M1166" s="269">
        <v>0</v>
      </c>
      <c r="N1166" s="268">
        <v>0</v>
      </c>
      <c r="O1166" s="268">
        <v>0</v>
      </c>
      <c r="P1166" s="269">
        <v>0</v>
      </c>
      <c r="Q1166" s="270">
        <v>0</v>
      </c>
      <c r="R1166" s="270">
        <v>0</v>
      </c>
      <c r="S1166" s="270">
        <v>0</v>
      </c>
      <c r="T1166" s="268">
        <v>687.19</v>
      </c>
      <c r="U1166" s="268">
        <v>687.19</v>
      </c>
      <c r="V1166" s="269">
        <v>0</v>
      </c>
      <c r="W1166" s="269" cm="1">
        <f t="array" ref="W1166">IF(Z1166=756,V1166*INDEX('09.30.22 ERC'!$I$676:$I$679,MATCH($A$1,'09.30.22 ERC'!$D$676:$D$679,0),),V1166)</f>
        <v>0</v>
      </c>
      <c r="X1166" s="271">
        <f t="shared" si="37"/>
        <v>223206</v>
      </c>
      <c r="Y1166" s="106" t="s">
        <v>752</v>
      </c>
      <c r="Z1166" s="106">
        <v>151</v>
      </c>
      <c r="AA1166" s="273" t="b">
        <f t="shared" si="38"/>
        <v>1</v>
      </c>
    </row>
    <row r="1167" spans="1:27">
      <c r="A1167" s="267" t="s">
        <v>3271</v>
      </c>
      <c r="B1167" s="267" t="s">
        <v>3304</v>
      </c>
      <c r="C1167" s="267" t="s">
        <v>3301</v>
      </c>
      <c r="D1167" s="267" t="s">
        <v>5790</v>
      </c>
      <c r="E1167" s="267" t="s">
        <v>3275</v>
      </c>
      <c r="F1167" s="267" t="s">
        <v>3276</v>
      </c>
      <c r="G1167" s="267" t="s">
        <v>3275</v>
      </c>
      <c r="H1167" s="267" t="s">
        <v>3277</v>
      </c>
      <c r="I1167" s="267" t="s">
        <v>5791</v>
      </c>
      <c r="J1167" s="267" t="s">
        <v>5792</v>
      </c>
      <c r="K1167" s="268">
        <v>372.96</v>
      </c>
      <c r="L1167" s="268">
        <v>0</v>
      </c>
      <c r="M1167" s="269">
        <v>372.96</v>
      </c>
      <c r="N1167" s="268">
        <v>0</v>
      </c>
      <c r="O1167" s="268">
        <v>0</v>
      </c>
      <c r="P1167" s="269">
        <v>0</v>
      </c>
      <c r="Q1167" s="270">
        <v>0</v>
      </c>
      <c r="R1167" s="270">
        <v>0</v>
      </c>
      <c r="S1167" s="270">
        <v>0</v>
      </c>
      <c r="T1167" s="268">
        <v>372.96</v>
      </c>
      <c r="U1167" s="268">
        <v>0</v>
      </c>
      <c r="V1167" s="269">
        <v>372.96</v>
      </c>
      <c r="W1167" s="269" cm="1">
        <f t="array" ref="W1167">IF(Z1167=756,V1167*INDEX('09.30.22 ERC'!$I$676:$I$679,MATCH($A$1,'09.30.22 ERC'!$D$676:$D$679,0),),V1167)</f>
        <v>372.96</v>
      </c>
      <c r="X1167" s="271">
        <f t="shared" si="37"/>
        <v>223207</v>
      </c>
      <c r="Y1167" s="106" t="s">
        <v>752</v>
      </c>
      <c r="Z1167" s="106">
        <v>151</v>
      </c>
      <c r="AA1167" s="273" t="b">
        <f t="shared" si="38"/>
        <v>1</v>
      </c>
    </row>
    <row r="1168" spans="1:27">
      <c r="A1168" s="267" t="s">
        <v>3271</v>
      </c>
      <c r="B1168" s="267" t="s">
        <v>3388</v>
      </c>
      <c r="C1168" s="267" t="s">
        <v>3389</v>
      </c>
      <c r="D1168" s="267" t="s">
        <v>5793</v>
      </c>
      <c r="E1168" s="267" t="s">
        <v>3275</v>
      </c>
      <c r="F1168" s="267" t="s">
        <v>3276</v>
      </c>
      <c r="G1168" s="267" t="s">
        <v>3275</v>
      </c>
      <c r="H1168" s="267" t="s">
        <v>3277</v>
      </c>
      <c r="I1168" s="267" t="s">
        <v>5794</v>
      </c>
      <c r="J1168" s="267" t="s">
        <v>5795</v>
      </c>
      <c r="K1168" s="268">
        <v>6956.89</v>
      </c>
      <c r="L1168" s="268">
        <v>6956.89</v>
      </c>
      <c r="M1168" s="269">
        <v>0</v>
      </c>
      <c r="N1168" s="268">
        <v>0</v>
      </c>
      <c r="O1168" s="268">
        <v>0</v>
      </c>
      <c r="P1168" s="269">
        <v>0</v>
      </c>
      <c r="Q1168" s="270">
        <v>0</v>
      </c>
      <c r="R1168" s="270">
        <v>0</v>
      </c>
      <c r="S1168" s="270">
        <v>0</v>
      </c>
      <c r="T1168" s="268">
        <v>6956.89</v>
      </c>
      <c r="U1168" s="268">
        <v>6956.89</v>
      </c>
      <c r="V1168" s="269">
        <v>0</v>
      </c>
      <c r="W1168" s="269" cm="1">
        <f t="array" ref="W1168">IF(Z1168=756,V1168*INDEX('09.30.22 ERC'!$I$676:$I$679,MATCH($A$1,'09.30.22 ERC'!$D$676:$D$679,0),),V1168)</f>
        <v>0</v>
      </c>
      <c r="X1168" s="271">
        <f t="shared" si="37"/>
        <v>223304</v>
      </c>
      <c r="Y1168" s="106" t="s">
        <v>752</v>
      </c>
      <c r="Z1168" s="106">
        <v>756</v>
      </c>
      <c r="AA1168" s="273" t="b">
        <f t="shared" si="38"/>
        <v>1</v>
      </c>
    </row>
    <row r="1169" spans="1:27">
      <c r="A1169" s="267" t="s">
        <v>3271</v>
      </c>
      <c r="B1169" s="267" t="s">
        <v>3388</v>
      </c>
      <c r="C1169" s="267" t="s">
        <v>3392</v>
      </c>
      <c r="D1169" s="267" t="s">
        <v>5793</v>
      </c>
      <c r="E1169" s="267" t="s">
        <v>3275</v>
      </c>
      <c r="F1169" s="267" t="s">
        <v>3276</v>
      </c>
      <c r="G1169" s="267" t="s">
        <v>3275</v>
      </c>
      <c r="H1169" s="267" t="s">
        <v>3277</v>
      </c>
      <c r="I1169" s="267" t="s">
        <v>5796</v>
      </c>
      <c r="J1169" s="267" t="s">
        <v>5797</v>
      </c>
      <c r="K1169" s="268">
        <v>5366.73</v>
      </c>
      <c r="L1169" s="268">
        <v>5366.73</v>
      </c>
      <c r="M1169" s="269">
        <v>0</v>
      </c>
      <c r="N1169" s="268">
        <v>0</v>
      </c>
      <c r="O1169" s="268">
        <v>0</v>
      </c>
      <c r="P1169" s="269">
        <v>0</v>
      </c>
      <c r="Q1169" s="270">
        <v>0</v>
      </c>
      <c r="R1169" s="270">
        <v>0</v>
      </c>
      <c r="S1169" s="270">
        <v>0</v>
      </c>
      <c r="T1169" s="268">
        <v>5366.73</v>
      </c>
      <c r="U1169" s="268">
        <v>5366.73</v>
      </c>
      <c r="V1169" s="269">
        <v>0</v>
      </c>
      <c r="W1169" s="269" cm="1">
        <f t="array" ref="W1169">IF(Z1169=756,V1169*INDEX('09.30.22 ERC'!$I$676:$I$679,MATCH($A$1,'09.30.22 ERC'!$D$676:$D$679,0),),V1169)</f>
        <v>0</v>
      </c>
      <c r="X1169" s="271">
        <f t="shared" si="37"/>
        <v>223304</v>
      </c>
      <c r="Y1169" s="106" t="s">
        <v>752</v>
      </c>
      <c r="Z1169" s="106">
        <v>756</v>
      </c>
      <c r="AA1169" s="273" t="b">
        <f t="shared" si="38"/>
        <v>1</v>
      </c>
    </row>
    <row r="1170" spans="1:27">
      <c r="A1170" s="267" t="s">
        <v>3271</v>
      </c>
      <c r="B1170" s="267" t="s">
        <v>3272</v>
      </c>
      <c r="C1170" s="267" t="s">
        <v>3402</v>
      </c>
      <c r="D1170" s="267" t="s">
        <v>5793</v>
      </c>
      <c r="E1170" s="267" t="s">
        <v>3275</v>
      </c>
      <c r="F1170" s="267" t="s">
        <v>3276</v>
      </c>
      <c r="G1170" s="267" t="s">
        <v>3275</v>
      </c>
      <c r="H1170" s="267" t="s">
        <v>3277</v>
      </c>
      <c r="I1170" s="267" t="s">
        <v>5798</v>
      </c>
      <c r="J1170" s="267" t="s">
        <v>5799</v>
      </c>
      <c r="K1170" s="268">
        <v>2968.45</v>
      </c>
      <c r="L1170" s="268">
        <v>2968.45</v>
      </c>
      <c r="M1170" s="269">
        <v>0</v>
      </c>
      <c r="N1170" s="268">
        <v>54.27</v>
      </c>
      <c r="O1170" s="268">
        <v>17.7</v>
      </c>
      <c r="P1170" s="269">
        <v>36.570000000000007</v>
      </c>
      <c r="Q1170" s="270">
        <v>107.39000000000033</v>
      </c>
      <c r="R1170" s="270">
        <v>76.670000000000073</v>
      </c>
      <c r="S1170" s="270">
        <v>30.720000000000255</v>
      </c>
      <c r="T1170" s="268">
        <v>3075.84</v>
      </c>
      <c r="U1170" s="268">
        <v>3045.12</v>
      </c>
      <c r="V1170" s="269">
        <v>30.720000000000255</v>
      </c>
      <c r="W1170" s="269" cm="1">
        <f t="array" ref="W1170">IF(Z1170=756,V1170*INDEX('09.30.22 ERC'!$I$676:$I$679,MATCH($A$1,'09.30.22 ERC'!$D$676:$D$679,0),),V1170)</f>
        <v>30.720000000000255</v>
      </c>
      <c r="X1170" s="271">
        <f t="shared" si="37"/>
        <v>223304</v>
      </c>
      <c r="Y1170" s="106" t="s">
        <v>752</v>
      </c>
      <c r="Z1170" s="106">
        <v>150</v>
      </c>
      <c r="AA1170" s="273" t="b">
        <f t="shared" si="38"/>
        <v>1</v>
      </c>
    </row>
    <row r="1171" spans="1:27">
      <c r="A1171" s="267" t="s">
        <v>3271</v>
      </c>
      <c r="B1171" s="267" t="s">
        <v>3280</v>
      </c>
      <c r="C1171" s="267" t="s">
        <v>3430</v>
      </c>
      <c r="D1171" s="267" t="s">
        <v>5793</v>
      </c>
      <c r="E1171" s="267" t="s">
        <v>3275</v>
      </c>
      <c r="F1171" s="267" t="s">
        <v>3276</v>
      </c>
      <c r="G1171" s="267" t="s">
        <v>3275</v>
      </c>
      <c r="H1171" s="267" t="s">
        <v>3277</v>
      </c>
      <c r="I1171" s="267" t="s">
        <v>5800</v>
      </c>
      <c r="J1171" s="267" t="s">
        <v>5801</v>
      </c>
      <c r="K1171" s="268">
        <v>2934.36</v>
      </c>
      <c r="L1171" s="268">
        <v>2934.36</v>
      </c>
      <c r="M1171" s="269">
        <v>0</v>
      </c>
      <c r="N1171" s="268">
        <v>53.68</v>
      </c>
      <c r="O1171" s="268">
        <v>17.52</v>
      </c>
      <c r="P1171" s="269">
        <v>36.159999999999997</v>
      </c>
      <c r="Q1171" s="270">
        <v>106.23999999999978</v>
      </c>
      <c r="R1171" s="270">
        <v>75.859999999999673</v>
      </c>
      <c r="S1171" s="270">
        <v>30.380000000000109</v>
      </c>
      <c r="T1171" s="268">
        <v>3040.6</v>
      </c>
      <c r="U1171" s="268">
        <v>3010.22</v>
      </c>
      <c r="V1171" s="269">
        <v>30.380000000000109</v>
      </c>
      <c r="W1171" s="269" cm="1">
        <f t="array" ref="W1171">IF(Z1171=756,V1171*INDEX('09.30.22 ERC'!$I$676:$I$679,MATCH($A$1,'09.30.22 ERC'!$D$676:$D$679,0),),V1171)</f>
        <v>30.380000000000109</v>
      </c>
      <c r="X1171" s="271">
        <f t="shared" si="37"/>
        <v>223304</v>
      </c>
      <c r="Y1171" s="106" t="s">
        <v>752</v>
      </c>
      <c r="Z1171" s="106">
        <v>150</v>
      </c>
      <c r="AA1171" s="273" t="b">
        <f t="shared" si="38"/>
        <v>1</v>
      </c>
    </row>
    <row r="1172" spans="1:27">
      <c r="A1172" s="267" t="s">
        <v>3271</v>
      </c>
      <c r="B1172" s="267" t="s">
        <v>3284</v>
      </c>
      <c r="C1172" s="267" t="s">
        <v>3402</v>
      </c>
      <c r="D1172" s="267" t="s">
        <v>5793</v>
      </c>
      <c r="E1172" s="267" t="s">
        <v>3275</v>
      </c>
      <c r="F1172" s="267" t="s">
        <v>3276</v>
      </c>
      <c r="G1172" s="267" t="s">
        <v>3275</v>
      </c>
      <c r="H1172" s="267" t="s">
        <v>3277</v>
      </c>
      <c r="I1172" s="267" t="s">
        <v>5802</v>
      </c>
      <c r="J1172" s="267" t="s">
        <v>5803</v>
      </c>
      <c r="K1172" s="268">
        <v>202.2</v>
      </c>
      <c r="L1172" s="268">
        <v>202.2</v>
      </c>
      <c r="M1172" s="269">
        <v>0</v>
      </c>
      <c r="N1172" s="268">
        <v>4.6100000000000003</v>
      </c>
      <c r="O1172" s="268">
        <v>1.5</v>
      </c>
      <c r="P1172" s="269">
        <v>3.1100000000000003</v>
      </c>
      <c r="Q1172" s="270">
        <v>8.960000000000008</v>
      </c>
      <c r="R1172" s="270">
        <v>6.3500000000000227</v>
      </c>
      <c r="S1172" s="270">
        <v>2.6099999999999852</v>
      </c>
      <c r="T1172" s="268">
        <v>211.16</v>
      </c>
      <c r="U1172" s="268">
        <v>208.55</v>
      </c>
      <c r="V1172" s="269">
        <v>2.6099999999999852</v>
      </c>
      <c r="W1172" s="269" cm="1">
        <f t="array" ref="W1172">IF(Z1172=756,V1172*INDEX('09.30.22 ERC'!$I$676:$I$679,MATCH($A$1,'09.30.22 ERC'!$D$676:$D$679,0),),V1172)</f>
        <v>2.6099999999999852</v>
      </c>
      <c r="X1172" s="271">
        <f t="shared" si="37"/>
        <v>223304</v>
      </c>
      <c r="Y1172" s="106" t="s">
        <v>752</v>
      </c>
      <c r="Z1172" s="106">
        <v>151</v>
      </c>
      <c r="AA1172" s="273" t="b">
        <f t="shared" si="38"/>
        <v>1</v>
      </c>
    </row>
    <row r="1173" spans="1:27">
      <c r="A1173" s="267" t="s">
        <v>3271</v>
      </c>
      <c r="B1173" s="267" t="s">
        <v>3287</v>
      </c>
      <c r="C1173" s="267" t="s">
        <v>3430</v>
      </c>
      <c r="D1173" s="267" t="s">
        <v>5793</v>
      </c>
      <c r="E1173" s="267" t="s">
        <v>3275</v>
      </c>
      <c r="F1173" s="267" t="s">
        <v>3276</v>
      </c>
      <c r="G1173" s="267" t="s">
        <v>3275</v>
      </c>
      <c r="H1173" s="267" t="s">
        <v>3277</v>
      </c>
      <c r="I1173" s="267" t="s">
        <v>5804</v>
      </c>
      <c r="J1173" s="267" t="s">
        <v>5805</v>
      </c>
      <c r="K1173" s="268">
        <v>232.69</v>
      </c>
      <c r="L1173" s="268">
        <v>232.69</v>
      </c>
      <c r="M1173" s="269">
        <v>0</v>
      </c>
      <c r="N1173" s="268">
        <v>5.92</v>
      </c>
      <c r="O1173" s="268">
        <v>1.94</v>
      </c>
      <c r="P1173" s="269">
        <v>3.98</v>
      </c>
      <c r="Q1173" s="270">
        <v>10.879999999999995</v>
      </c>
      <c r="R1173" s="270">
        <v>7.539999999999992</v>
      </c>
      <c r="S1173" s="270">
        <v>3.3400000000000034</v>
      </c>
      <c r="T1173" s="268">
        <v>243.57</v>
      </c>
      <c r="U1173" s="268">
        <v>240.23</v>
      </c>
      <c r="V1173" s="269">
        <v>3.3400000000000034</v>
      </c>
      <c r="W1173" s="269" cm="1">
        <f t="array" ref="W1173">IF(Z1173=756,V1173*INDEX('09.30.22 ERC'!$I$676:$I$679,MATCH($A$1,'09.30.22 ERC'!$D$676:$D$679,0),),V1173)</f>
        <v>3.3400000000000034</v>
      </c>
      <c r="X1173" s="271">
        <f t="shared" si="37"/>
        <v>223304</v>
      </c>
      <c r="Y1173" s="106" t="s">
        <v>752</v>
      </c>
      <c r="Z1173" s="106">
        <v>151</v>
      </c>
      <c r="AA1173" s="273" t="b">
        <f t="shared" si="38"/>
        <v>1</v>
      </c>
    </row>
    <row r="1174" spans="1:27">
      <c r="A1174" s="267" t="s">
        <v>3271</v>
      </c>
      <c r="B1174" s="267" t="s">
        <v>3294</v>
      </c>
      <c r="C1174" s="267" t="s">
        <v>3402</v>
      </c>
      <c r="D1174" s="267" t="s">
        <v>5793</v>
      </c>
      <c r="E1174" s="267" t="s">
        <v>3275</v>
      </c>
      <c r="F1174" s="267" t="s">
        <v>3276</v>
      </c>
      <c r="G1174" s="267" t="s">
        <v>3275</v>
      </c>
      <c r="H1174" s="267" t="s">
        <v>3277</v>
      </c>
      <c r="I1174" s="267" t="s">
        <v>5806</v>
      </c>
      <c r="J1174" s="267" t="s">
        <v>5807</v>
      </c>
      <c r="K1174" s="268">
        <v>1665.94</v>
      </c>
      <c r="L1174" s="268">
        <v>1665.94</v>
      </c>
      <c r="M1174" s="269">
        <v>0</v>
      </c>
      <c r="N1174" s="268">
        <v>31.29</v>
      </c>
      <c r="O1174" s="268">
        <v>10.210000000000001</v>
      </c>
      <c r="P1174" s="269">
        <v>21.08</v>
      </c>
      <c r="Q1174" s="270">
        <v>61.899999999999864</v>
      </c>
      <c r="R1174" s="270">
        <v>44.190000000000055</v>
      </c>
      <c r="S1174" s="270">
        <v>17.709999999999809</v>
      </c>
      <c r="T1174" s="268">
        <v>1727.84</v>
      </c>
      <c r="U1174" s="268">
        <v>1710.13</v>
      </c>
      <c r="V1174" s="269">
        <v>17.709999999999809</v>
      </c>
      <c r="W1174" s="269" cm="1">
        <f t="array" ref="W1174">IF(Z1174=756,V1174*INDEX('09.30.22 ERC'!$I$676:$I$679,MATCH($A$1,'09.30.22 ERC'!$D$676:$D$679,0),),V1174)</f>
        <v>17.709999999999809</v>
      </c>
      <c r="X1174" s="271">
        <f t="shared" si="37"/>
        <v>223304</v>
      </c>
      <c r="Y1174" s="106" t="s">
        <v>752</v>
      </c>
      <c r="Z1174" s="106">
        <v>152</v>
      </c>
      <c r="AA1174" s="273" t="b">
        <f t="shared" si="38"/>
        <v>1</v>
      </c>
    </row>
    <row r="1175" spans="1:27">
      <c r="A1175" s="267" t="s">
        <v>3271</v>
      </c>
      <c r="B1175" s="267" t="s">
        <v>3272</v>
      </c>
      <c r="C1175" s="267" t="s">
        <v>3402</v>
      </c>
      <c r="D1175" s="267" t="s">
        <v>5808</v>
      </c>
      <c r="E1175" s="267" t="s">
        <v>3275</v>
      </c>
      <c r="F1175" s="267" t="s">
        <v>3276</v>
      </c>
      <c r="G1175" s="267" t="s">
        <v>3275</v>
      </c>
      <c r="H1175" s="267" t="s">
        <v>3277</v>
      </c>
      <c r="I1175" s="267" t="s">
        <v>5809</v>
      </c>
      <c r="J1175" s="267" t="s">
        <v>5810</v>
      </c>
      <c r="K1175" s="268">
        <v>0</v>
      </c>
      <c r="L1175" s="268">
        <v>0</v>
      </c>
      <c r="M1175" s="269">
        <v>0</v>
      </c>
      <c r="N1175" s="268">
        <v>12.7</v>
      </c>
      <c r="O1175" s="268">
        <v>4.1500000000000004</v>
      </c>
      <c r="P1175" s="269">
        <v>8.5499999999999989</v>
      </c>
      <c r="Q1175" s="270">
        <v>25.11</v>
      </c>
      <c r="R1175" s="270">
        <v>17.93</v>
      </c>
      <c r="S1175" s="270">
        <v>7.18</v>
      </c>
      <c r="T1175" s="268">
        <v>25.11</v>
      </c>
      <c r="U1175" s="268">
        <v>17.93</v>
      </c>
      <c r="V1175" s="269">
        <v>7.18</v>
      </c>
      <c r="W1175" s="269" cm="1">
        <f t="array" ref="W1175">IF(Z1175=756,V1175*INDEX('09.30.22 ERC'!$I$676:$I$679,MATCH($A$1,'09.30.22 ERC'!$D$676:$D$679,0),),V1175)</f>
        <v>7.18</v>
      </c>
      <c r="X1175" s="271">
        <f t="shared" si="37"/>
        <v>223305</v>
      </c>
      <c r="Y1175" s="272" t="s">
        <v>752</v>
      </c>
      <c r="Z1175" s="106">
        <v>150</v>
      </c>
      <c r="AA1175" s="273" t="b">
        <f t="shared" si="38"/>
        <v>1</v>
      </c>
    </row>
    <row r="1176" spans="1:27">
      <c r="A1176" s="267" t="s">
        <v>3271</v>
      </c>
      <c r="B1176" s="267" t="s">
        <v>3280</v>
      </c>
      <c r="C1176" s="267" t="s">
        <v>3430</v>
      </c>
      <c r="D1176" s="267" t="s">
        <v>5808</v>
      </c>
      <c r="E1176" s="267" t="s">
        <v>3275</v>
      </c>
      <c r="F1176" s="267" t="s">
        <v>3276</v>
      </c>
      <c r="G1176" s="267" t="s">
        <v>3275</v>
      </c>
      <c r="H1176" s="267" t="s">
        <v>3277</v>
      </c>
      <c r="I1176" s="267" t="s">
        <v>5811</v>
      </c>
      <c r="J1176" s="267" t="s">
        <v>5812</v>
      </c>
      <c r="K1176" s="268">
        <v>0</v>
      </c>
      <c r="L1176" s="268">
        <v>0</v>
      </c>
      <c r="M1176" s="269">
        <v>0</v>
      </c>
      <c r="N1176" s="268">
        <v>12.55</v>
      </c>
      <c r="O1176" s="268">
        <v>4.09</v>
      </c>
      <c r="P1176" s="269">
        <v>8.4600000000000009</v>
      </c>
      <c r="Q1176" s="270">
        <v>24.83</v>
      </c>
      <c r="R1176" s="270">
        <v>17.72</v>
      </c>
      <c r="S1176" s="270">
        <v>7.1099999999999994</v>
      </c>
      <c r="T1176" s="268">
        <v>24.83</v>
      </c>
      <c r="U1176" s="268">
        <v>17.72</v>
      </c>
      <c r="V1176" s="269">
        <v>7.1099999999999994</v>
      </c>
      <c r="W1176" s="269" cm="1">
        <f t="array" ref="W1176">IF(Z1176=756,V1176*INDEX('09.30.22 ERC'!$I$676:$I$679,MATCH($A$1,'09.30.22 ERC'!$D$676:$D$679,0),),V1176)</f>
        <v>7.1099999999999994</v>
      </c>
      <c r="X1176" s="271">
        <f t="shared" si="37"/>
        <v>223305</v>
      </c>
      <c r="Y1176" s="272" t="s">
        <v>752</v>
      </c>
      <c r="Z1176" s="106">
        <v>150</v>
      </c>
      <c r="AA1176" s="273" t="b">
        <f t="shared" si="38"/>
        <v>1</v>
      </c>
    </row>
    <row r="1177" spans="1:27">
      <c r="A1177" s="267" t="s">
        <v>3271</v>
      </c>
      <c r="B1177" s="267" t="s">
        <v>3284</v>
      </c>
      <c r="C1177" s="267" t="s">
        <v>3402</v>
      </c>
      <c r="D1177" s="267" t="s">
        <v>5808</v>
      </c>
      <c r="E1177" s="267" t="s">
        <v>3275</v>
      </c>
      <c r="F1177" s="267" t="s">
        <v>3276</v>
      </c>
      <c r="G1177" s="267" t="s">
        <v>3275</v>
      </c>
      <c r="H1177" s="267" t="s">
        <v>3277</v>
      </c>
      <c r="I1177" s="267" t="s">
        <v>5813</v>
      </c>
      <c r="J1177" s="267" t="s">
        <v>5814</v>
      </c>
      <c r="K1177" s="268">
        <v>0</v>
      </c>
      <c r="L1177" s="268">
        <v>0</v>
      </c>
      <c r="M1177" s="269">
        <v>0</v>
      </c>
      <c r="N1177" s="268">
        <v>1.0900000000000001</v>
      </c>
      <c r="O1177" s="268">
        <v>0.36</v>
      </c>
      <c r="P1177" s="269">
        <v>0.73000000000000009</v>
      </c>
      <c r="Q1177" s="270">
        <v>2.09</v>
      </c>
      <c r="R1177" s="270">
        <v>1.48</v>
      </c>
      <c r="S1177" s="270">
        <v>0.60999999999999988</v>
      </c>
      <c r="T1177" s="268">
        <v>2.09</v>
      </c>
      <c r="U1177" s="268">
        <v>1.48</v>
      </c>
      <c r="V1177" s="269">
        <v>0.60999999999999988</v>
      </c>
      <c r="W1177" s="269" cm="1">
        <f t="array" ref="W1177">IF(Z1177=756,V1177*INDEX('09.30.22 ERC'!$I$676:$I$679,MATCH($A$1,'09.30.22 ERC'!$D$676:$D$679,0),),V1177)</f>
        <v>0.60999999999999988</v>
      </c>
      <c r="X1177" s="271">
        <f t="shared" si="37"/>
        <v>223305</v>
      </c>
      <c r="Y1177" s="272" t="s">
        <v>752</v>
      </c>
      <c r="Z1177" s="106">
        <v>151</v>
      </c>
      <c r="AA1177" s="273" t="b">
        <f t="shared" si="38"/>
        <v>1</v>
      </c>
    </row>
    <row r="1178" spans="1:27">
      <c r="A1178" s="267" t="s">
        <v>3271</v>
      </c>
      <c r="B1178" s="267" t="s">
        <v>3287</v>
      </c>
      <c r="C1178" s="267" t="s">
        <v>3430</v>
      </c>
      <c r="D1178" s="267" t="s">
        <v>5808</v>
      </c>
      <c r="E1178" s="267" t="s">
        <v>3275</v>
      </c>
      <c r="F1178" s="267" t="s">
        <v>3276</v>
      </c>
      <c r="G1178" s="267" t="s">
        <v>3275</v>
      </c>
      <c r="H1178" s="267" t="s">
        <v>3277</v>
      </c>
      <c r="I1178" s="267" t="s">
        <v>5815</v>
      </c>
      <c r="J1178" s="267" t="s">
        <v>5816</v>
      </c>
      <c r="K1178" s="268">
        <v>0</v>
      </c>
      <c r="L1178" s="268">
        <v>0</v>
      </c>
      <c r="M1178" s="269">
        <v>0</v>
      </c>
      <c r="N1178" s="268">
        <v>1.38</v>
      </c>
      <c r="O1178" s="268">
        <v>0.45</v>
      </c>
      <c r="P1178" s="269">
        <v>0.92999999999999994</v>
      </c>
      <c r="Q1178" s="270">
        <v>2.56</v>
      </c>
      <c r="R1178" s="270">
        <v>1.78</v>
      </c>
      <c r="S1178" s="270">
        <v>0.78</v>
      </c>
      <c r="T1178" s="268">
        <v>2.56</v>
      </c>
      <c r="U1178" s="268">
        <v>1.78</v>
      </c>
      <c r="V1178" s="269">
        <v>0.78</v>
      </c>
      <c r="W1178" s="269" cm="1">
        <f t="array" ref="W1178">IF(Z1178=756,V1178*INDEX('09.30.22 ERC'!$I$676:$I$679,MATCH($A$1,'09.30.22 ERC'!$D$676:$D$679,0),),V1178)</f>
        <v>0.78</v>
      </c>
      <c r="X1178" s="271">
        <f t="shared" si="37"/>
        <v>223305</v>
      </c>
      <c r="Y1178" s="272" t="s">
        <v>752</v>
      </c>
      <c r="Z1178" s="106">
        <v>151</v>
      </c>
      <c r="AA1178" s="273" t="b">
        <f t="shared" si="38"/>
        <v>1</v>
      </c>
    </row>
    <row r="1179" spans="1:27">
      <c r="A1179" s="267" t="s">
        <v>3271</v>
      </c>
      <c r="B1179" s="267" t="s">
        <v>3294</v>
      </c>
      <c r="C1179" s="267" t="s">
        <v>3402</v>
      </c>
      <c r="D1179" s="267" t="s">
        <v>5808</v>
      </c>
      <c r="E1179" s="267" t="s">
        <v>3275</v>
      </c>
      <c r="F1179" s="267" t="s">
        <v>3276</v>
      </c>
      <c r="G1179" s="267" t="s">
        <v>3275</v>
      </c>
      <c r="H1179" s="267" t="s">
        <v>3277</v>
      </c>
      <c r="I1179" s="267" t="s">
        <v>5817</v>
      </c>
      <c r="J1179" s="267" t="s">
        <v>5818</v>
      </c>
      <c r="K1179" s="268">
        <v>0</v>
      </c>
      <c r="L1179" s="268">
        <v>0</v>
      </c>
      <c r="M1179" s="269">
        <v>0</v>
      </c>
      <c r="N1179" s="268">
        <v>7.32</v>
      </c>
      <c r="O1179" s="268">
        <v>2.39</v>
      </c>
      <c r="P1179" s="269">
        <v>4.93</v>
      </c>
      <c r="Q1179" s="270">
        <v>14.49</v>
      </c>
      <c r="R1179" s="270">
        <v>10.35</v>
      </c>
      <c r="S1179" s="270">
        <v>4.1400000000000006</v>
      </c>
      <c r="T1179" s="268">
        <v>14.49</v>
      </c>
      <c r="U1179" s="268">
        <v>10.35</v>
      </c>
      <c r="V1179" s="269">
        <v>4.1400000000000006</v>
      </c>
      <c r="W1179" s="269" cm="1">
        <f t="array" ref="W1179">IF(Z1179=756,V1179*INDEX('09.30.22 ERC'!$I$676:$I$679,MATCH($A$1,'09.30.22 ERC'!$D$676:$D$679,0),),V1179)</f>
        <v>4.1400000000000006</v>
      </c>
      <c r="X1179" s="271">
        <f t="shared" si="37"/>
        <v>223305</v>
      </c>
      <c r="Y1179" s="272" t="s">
        <v>752</v>
      </c>
      <c r="Z1179" s="106">
        <v>152</v>
      </c>
      <c r="AA1179" s="273" t="b">
        <f t="shared" si="38"/>
        <v>1</v>
      </c>
    </row>
    <row r="1180" spans="1:27">
      <c r="A1180" s="267" t="s">
        <v>3271</v>
      </c>
      <c r="B1180" s="267" t="s">
        <v>3272</v>
      </c>
      <c r="C1180" s="267" t="s">
        <v>3402</v>
      </c>
      <c r="D1180" s="267" t="s">
        <v>5819</v>
      </c>
      <c r="E1180" s="267" t="s">
        <v>3275</v>
      </c>
      <c r="F1180" s="267" t="s">
        <v>3276</v>
      </c>
      <c r="G1180" s="267" t="s">
        <v>3275</v>
      </c>
      <c r="H1180" s="267" t="s">
        <v>3277</v>
      </c>
      <c r="I1180" s="267" t="s">
        <v>5820</v>
      </c>
      <c r="J1180" s="267" t="s">
        <v>5821</v>
      </c>
      <c r="K1180" s="268">
        <v>0</v>
      </c>
      <c r="L1180" s="268">
        <v>0</v>
      </c>
      <c r="M1180" s="269">
        <v>0</v>
      </c>
      <c r="N1180" s="268">
        <v>3.68</v>
      </c>
      <c r="O1180" s="268">
        <v>1.71</v>
      </c>
      <c r="P1180" s="269">
        <v>1.9700000000000002</v>
      </c>
      <c r="Q1180" s="270">
        <v>8.81</v>
      </c>
      <c r="R1180" s="270">
        <v>7.41</v>
      </c>
      <c r="S1180" s="270">
        <v>1.4000000000000004</v>
      </c>
      <c r="T1180" s="268">
        <v>8.81</v>
      </c>
      <c r="U1180" s="268">
        <v>7.41</v>
      </c>
      <c r="V1180" s="269">
        <v>1.4000000000000004</v>
      </c>
      <c r="W1180" s="269" cm="1">
        <f t="array" ref="W1180">IF(Z1180=756,V1180*INDEX('09.30.22 ERC'!$I$676:$I$679,MATCH($A$1,'09.30.22 ERC'!$D$676:$D$679,0),),V1180)</f>
        <v>1.4000000000000004</v>
      </c>
      <c r="X1180" s="271">
        <f t="shared" si="37"/>
        <v>223306</v>
      </c>
      <c r="Y1180" s="272" t="s">
        <v>752</v>
      </c>
      <c r="Z1180" s="106">
        <v>150</v>
      </c>
      <c r="AA1180" s="273" t="b">
        <f t="shared" si="38"/>
        <v>1</v>
      </c>
    </row>
    <row r="1181" spans="1:27">
      <c r="A1181" s="267" t="s">
        <v>3271</v>
      </c>
      <c r="B1181" s="267" t="s">
        <v>3280</v>
      </c>
      <c r="C1181" s="267" t="s">
        <v>3430</v>
      </c>
      <c r="D1181" s="267" t="s">
        <v>5819</v>
      </c>
      <c r="E1181" s="267" t="s">
        <v>3275</v>
      </c>
      <c r="F1181" s="267" t="s">
        <v>3276</v>
      </c>
      <c r="G1181" s="267" t="s">
        <v>3275</v>
      </c>
      <c r="H1181" s="267" t="s">
        <v>3277</v>
      </c>
      <c r="I1181" s="267" t="s">
        <v>5822</v>
      </c>
      <c r="J1181" s="267" t="s">
        <v>5823</v>
      </c>
      <c r="K1181" s="268">
        <v>0</v>
      </c>
      <c r="L1181" s="268">
        <v>0</v>
      </c>
      <c r="M1181" s="269">
        <v>0</v>
      </c>
      <c r="N1181" s="268">
        <v>3.65</v>
      </c>
      <c r="O1181" s="268">
        <v>1.7</v>
      </c>
      <c r="P1181" s="269">
        <v>1.95</v>
      </c>
      <c r="Q1181" s="270">
        <v>8.75</v>
      </c>
      <c r="R1181" s="270">
        <v>7.36</v>
      </c>
      <c r="S1181" s="270">
        <v>1.3899999999999997</v>
      </c>
      <c r="T1181" s="268">
        <v>8.75</v>
      </c>
      <c r="U1181" s="268">
        <v>7.36</v>
      </c>
      <c r="V1181" s="269">
        <v>1.3899999999999997</v>
      </c>
      <c r="W1181" s="269" cm="1">
        <f t="array" ref="W1181">IF(Z1181=756,V1181*INDEX('09.30.22 ERC'!$I$676:$I$679,MATCH($A$1,'09.30.22 ERC'!$D$676:$D$679,0),),V1181)</f>
        <v>1.3899999999999997</v>
      </c>
      <c r="X1181" s="271">
        <f t="shared" si="37"/>
        <v>223306</v>
      </c>
      <c r="Y1181" s="272" t="s">
        <v>752</v>
      </c>
      <c r="Z1181" s="106">
        <v>150</v>
      </c>
      <c r="AA1181" s="273" t="b">
        <f t="shared" si="38"/>
        <v>1</v>
      </c>
    </row>
    <row r="1182" spans="1:27">
      <c r="A1182" s="267" t="s">
        <v>3271</v>
      </c>
      <c r="B1182" s="267" t="s">
        <v>3284</v>
      </c>
      <c r="C1182" s="267" t="s">
        <v>3402</v>
      </c>
      <c r="D1182" s="267" t="s">
        <v>5819</v>
      </c>
      <c r="E1182" s="267" t="s">
        <v>3275</v>
      </c>
      <c r="F1182" s="267" t="s">
        <v>3276</v>
      </c>
      <c r="G1182" s="267" t="s">
        <v>3275</v>
      </c>
      <c r="H1182" s="267" t="s">
        <v>3277</v>
      </c>
      <c r="I1182" s="267" t="s">
        <v>5824</v>
      </c>
      <c r="J1182" s="267" t="s">
        <v>5825</v>
      </c>
      <c r="K1182" s="268">
        <v>0</v>
      </c>
      <c r="L1182" s="268">
        <v>0</v>
      </c>
      <c r="M1182" s="269">
        <v>0</v>
      </c>
      <c r="N1182" s="268">
        <v>0.32</v>
      </c>
      <c r="O1182" s="268">
        <v>0.15</v>
      </c>
      <c r="P1182" s="269">
        <v>0.17</v>
      </c>
      <c r="Q1182" s="270">
        <v>0.77</v>
      </c>
      <c r="R1182" s="270">
        <v>0.65</v>
      </c>
      <c r="S1182" s="270">
        <v>0.12</v>
      </c>
      <c r="T1182" s="268">
        <v>0.77</v>
      </c>
      <c r="U1182" s="268">
        <v>0.65</v>
      </c>
      <c r="V1182" s="269">
        <v>0.12</v>
      </c>
      <c r="W1182" s="269" cm="1">
        <f t="array" ref="W1182">IF(Z1182=756,V1182*INDEX('09.30.22 ERC'!$I$676:$I$679,MATCH($A$1,'09.30.22 ERC'!$D$676:$D$679,0),),V1182)</f>
        <v>0.12</v>
      </c>
      <c r="X1182" s="271">
        <f t="shared" si="37"/>
        <v>223306</v>
      </c>
      <c r="Y1182" s="272" t="s">
        <v>752</v>
      </c>
      <c r="Z1182" s="106">
        <v>151</v>
      </c>
      <c r="AA1182" s="273" t="b">
        <f t="shared" si="38"/>
        <v>1</v>
      </c>
    </row>
    <row r="1183" spans="1:27">
      <c r="A1183" s="267" t="s">
        <v>3271</v>
      </c>
      <c r="B1183" s="267" t="s">
        <v>3287</v>
      </c>
      <c r="C1183" s="267" t="s">
        <v>3430</v>
      </c>
      <c r="D1183" s="267" t="s">
        <v>5819</v>
      </c>
      <c r="E1183" s="267" t="s">
        <v>3275</v>
      </c>
      <c r="F1183" s="267" t="s">
        <v>3276</v>
      </c>
      <c r="G1183" s="267" t="s">
        <v>3275</v>
      </c>
      <c r="H1183" s="267" t="s">
        <v>3277</v>
      </c>
      <c r="I1183" s="267" t="s">
        <v>5826</v>
      </c>
      <c r="J1183" s="267" t="s">
        <v>5827</v>
      </c>
      <c r="K1183" s="268">
        <v>0</v>
      </c>
      <c r="L1183" s="268">
        <v>0</v>
      </c>
      <c r="M1183" s="269">
        <v>0</v>
      </c>
      <c r="N1183" s="268">
        <v>0.39</v>
      </c>
      <c r="O1183" s="268">
        <v>0.18</v>
      </c>
      <c r="P1183" s="269">
        <v>0.21000000000000002</v>
      </c>
      <c r="Q1183" s="270">
        <v>0.85</v>
      </c>
      <c r="R1183" s="270">
        <v>0.7</v>
      </c>
      <c r="S1183" s="270">
        <v>0.15000000000000002</v>
      </c>
      <c r="T1183" s="268">
        <v>0.85</v>
      </c>
      <c r="U1183" s="268">
        <v>0.7</v>
      </c>
      <c r="V1183" s="269">
        <v>0.15000000000000002</v>
      </c>
      <c r="W1183" s="269" cm="1">
        <f t="array" ref="W1183">IF(Z1183=756,V1183*INDEX('09.30.22 ERC'!$I$676:$I$679,MATCH($A$1,'09.30.22 ERC'!$D$676:$D$679,0),),V1183)</f>
        <v>0.15000000000000002</v>
      </c>
      <c r="X1183" s="271">
        <f t="shared" si="37"/>
        <v>223306</v>
      </c>
      <c r="Y1183" s="272" t="s">
        <v>752</v>
      </c>
      <c r="Z1183" s="106">
        <v>151</v>
      </c>
      <c r="AA1183" s="273" t="b">
        <f t="shared" si="38"/>
        <v>1</v>
      </c>
    </row>
    <row r="1184" spans="1:27">
      <c r="A1184" s="267" t="s">
        <v>3271</v>
      </c>
      <c r="B1184" s="267" t="s">
        <v>3294</v>
      </c>
      <c r="C1184" s="267" t="s">
        <v>3402</v>
      </c>
      <c r="D1184" s="267" t="s">
        <v>5819</v>
      </c>
      <c r="E1184" s="267" t="s">
        <v>3275</v>
      </c>
      <c r="F1184" s="267" t="s">
        <v>3276</v>
      </c>
      <c r="G1184" s="267" t="s">
        <v>3275</v>
      </c>
      <c r="H1184" s="267" t="s">
        <v>3277</v>
      </c>
      <c r="I1184" s="267" t="s">
        <v>5828</v>
      </c>
      <c r="J1184" s="267" t="s">
        <v>5829</v>
      </c>
      <c r="K1184" s="268">
        <v>0</v>
      </c>
      <c r="L1184" s="268">
        <v>0</v>
      </c>
      <c r="M1184" s="269">
        <v>0</v>
      </c>
      <c r="N1184" s="268">
        <v>2.13</v>
      </c>
      <c r="O1184" s="268">
        <v>0.99</v>
      </c>
      <c r="P1184" s="269">
        <v>1.1399999999999999</v>
      </c>
      <c r="Q1184" s="270">
        <v>5.0999999999999996</v>
      </c>
      <c r="R1184" s="270">
        <v>4.29</v>
      </c>
      <c r="S1184" s="270">
        <v>0.80999999999999961</v>
      </c>
      <c r="T1184" s="268">
        <v>5.0999999999999996</v>
      </c>
      <c r="U1184" s="268">
        <v>4.29</v>
      </c>
      <c r="V1184" s="269">
        <v>0.80999999999999961</v>
      </c>
      <c r="W1184" s="269" cm="1">
        <f t="array" ref="W1184">IF(Z1184=756,V1184*INDEX('09.30.22 ERC'!$I$676:$I$679,MATCH($A$1,'09.30.22 ERC'!$D$676:$D$679,0),),V1184)</f>
        <v>0.80999999999999961</v>
      </c>
      <c r="X1184" s="271">
        <f t="shared" si="37"/>
        <v>223306</v>
      </c>
      <c r="Y1184" s="272" t="s">
        <v>752</v>
      </c>
      <c r="Z1184" s="106">
        <v>152</v>
      </c>
      <c r="AA1184" s="273" t="b">
        <f t="shared" si="38"/>
        <v>1</v>
      </c>
    </row>
    <row r="1185" spans="1:27">
      <c r="A1185" s="267" t="s">
        <v>3271</v>
      </c>
      <c r="B1185" s="267" t="s">
        <v>3272</v>
      </c>
      <c r="C1185" s="267" t="s">
        <v>3402</v>
      </c>
      <c r="D1185" s="267" t="s">
        <v>5830</v>
      </c>
      <c r="E1185" s="267" t="s">
        <v>3275</v>
      </c>
      <c r="F1185" s="267" t="s">
        <v>3276</v>
      </c>
      <c r="G1185" s="267" t="s">
        <v>3275</v>
      </c>
      <c r="H1185" s="267" t="s">
        <v>3277</v>
      </c>
      <c r="I1185" s="267" t="s">
        <v>5820</v>
      </c>
      <c r="J1185" s="267" t="s">
        <v>5831</v>
      </c>
      <c r="K1185" s="268">
        <v>20.04</v>
      </c>
      <c r="L1185" s="268">
        <v>20.04</v>
      </c>
      <c r="M1185" s="269">
        <v>0</v>
      </c>
      <c r="N1185" s="268">
        <v>10.1</v>
      </c>
      <c r="O1185" s="268">
        <v>2.86</v>
      </c>
      <c r="P1185" s="269">
        <v>7.24</v>
      </c>
      <c r="Q1185" s="270">
        <v>18.68</v>
      </c>
      <c r="R1185" s="270">
        <v>12.380000000000003</v>
      </c>
      <c r="S1185" s="270">
        <v>6.2999999999999972</v>
      </c>
      <c r="T1185" s="268">
        <v>38.72</v>
      </c>
      <c r="U1185" s="268">
        <v>32.42</v>
      </c>
      <c r="V1185" s="269">
        <v>6.2999999999999972</v>
      </c>
      <c r="W1185" s="269" cm="1">
        <f t="array" ref="W1185">IF(Z1185=756,V1185*INDEX('09.30.22 ERC'!$I$676:$I$679,MATCH($A$1,'09.30.22 ERC'!$D$676:$D$679,0),),V1185)</f>
        <v>6.2999999999999972</v>
      </c>
      <c r="X1185" s="271">
        <f t="shared" si="37"/>
        <v>223307</v>
      </c>
      <c r="Y1185" s="106" t="s">
        <v>752</v>
      </c>
      <c r="Z1185" s="106">
        <v>150</v>
      </c>
      <c r="AA1185" s="273" t="b">
        <f t="shared" si="38"/>
        <v>1</v>
      </c>
    </row>
    <row r="1186" spans="1:27">
      <c r="A1186" s="267" t="s">
        <v>3271</v>
      </c>
      <c r="B1186" s="267" t="s">
        <v>3280</v>
      </c>
      <c r="C1186" s="267" t="s">
        <v>3430</v>
      </c>
      <c r="D1186" s="267" t="s">
        <v>5830</v>
      </c>
      <c r="E1186" s="267" t="s">
        <v>3275</v>
      </c>
      <c r="F1186" s="267" t="s">
        <v>3276</v>
      </c>
      <c r="G1186" s="267" t="s">
        <v>3275</v>
      </c>
      <c r="H1186" s="267" t="s">
        <v>3277</v>
      </c>
      <c r="I1186" s="267" t="s">
        <v>5822</v>
      </c>
      <c r="J1186" s="267" t="s">
        <v>5832</v>
      </c>
      <c r="K1186" s="268">
        <v>19.78</v>
      </c>
      <c r="L1186" s="268">
        <v>19.78</v>
      </c>
      <c r="M1186" s="269">
        <v>0</v>
      </c>
      <c r="N1186" s="268">
        <v>9.99</v>
      </c>
      <c r="O1186" s="268">
        <v>2.83</v>
      </c>
      <c r="P1186" s="269">
        <v>7.16</v>
      </c>
      <c r="Q1186" s="270">
        <v>18.439999999999998</v>
      </c>
      <c r="R1186" s="270">
        <v>12.209999999999997</v>
      </c>
      <c r="S1186" s="270">
        <v>6.23</v>
      </c>
      <c r="T1186" s="268">
        <v>38.22</v>
      </c>
      <c r="U1186" s="268">
        <v>31.99</v>
      </c>
      <c r="V1186" s="269">
        <v>6.23</v>
      </c>
      <c r="W1186" s="269" cm="1">
        <f t="array" ref="W1186">IF(Z1186=756,V1186*INDEX('09.30.22 ERC'!$I$676:$I$679,MATCH($A$1,'09.30.22 ERC'!$D$676:$D$679,0),),V1186)</f>
        <v>6.23</v>
      </c>
      <c r="X1186" s="271">
        <f t="shared" si="37"/>
        <v>223307</v>
      </c>
      <c r="Y1186" s="106" t="s">
        <v>752</v>
      </c>
      <c r="Z1186" s="106">
        <v>150</v>
      </c>
      <c r="AA1186" s="273" t="b">
        <f t="shared" si="38"/>
        <v>1</v>
      </c>
    </row>
    <row r="1187" spans="1:27">
      <c r="A1187" s="267" t="s">
        <v>3271</v>
      </c>
      <c r="B1187" s="267" t="s">
        <v>3284</v>
      </c>
      <c r="C1187" s="267" t="s">
        <v>3402</v>
      </c>
      <c r="D1187" s="267" t="s">
        <v>5830</v>
      </c>
      <c r="E1187" s="267" t="s">
        <v>3275</v>
      </c>
      <c r="F1187" s="267" t="s">
        <v>3276</v>
      </c>
      <c r="G1187" s="267" t="s">
        <v>3275</v>
      </c>
      <c r="H1187" s="267" t="s">
        <v>3277</v>
      </c>
      <c r="I1187" s="267" t="s">
        <v>5824</v>
      </c>
      <c r="J1187" s="267" t="s">
        <v>5833</v>
      </c>
      <c r="K1187" s="268">
        <v>1.39</v>
      </c>
      <c r="L1187" s="268">
        <v>1.39</v>
      </c>
      <c r="M1187" s="269">
        <v>0</v>
      </c>
      <c r="N1187" s="268">
        <v>0.86</v>
      </c>
      <c r="O1187" s="268">
        <v>0.24</v>
      </c>
      <c r="P1187" s="269">
        <v>0.62</v>
      </c>
      <c r="Q1187" s="270">
        <v>1.5800000000000003</v>
      </c>
      <c r="R1187" s="270">
        <v>1.0400000000000003</v>
      </c>
      <c r="S1187" s="270">
        <v>0.54</v>
      </c>
      <c r="T1187" s="268">
        <v>2.97</v>
      </c>
      <c r="U1187" s="268">
        <v>2.4300000000000002</v>
      </c>
      <c r="V1187" s="269">
        <v>0.54</v>
      </c>
      <c r="W1187" s="269" cm="1">
        <f t="array" ref="W1187">IF(Z1187=756,V1187*INDEX('09.30.22 ERC'!$I$676:$I$679,MATCH($A$1,'09.30.22 ERC'!$D$676:$D$679,0),),V1187)</f>
        <v>0.54</v>
      </c>
      <c r="X1187" s="271">
        <f t="shared" si="37"/>
        <v>223307</v>
      </c>
      <c r="Y1187" s="106" t="s">
        <v>752</v>
      </c>
      <c r="Z1187" s="106">
        <v>151</v>
      </c>
      <c r="AA1187" s="273" t="b">
        <f t="shared" si="38"/>
        <v>1</v>
      </c>
    </row>
    <row r="1188" spans="1:27">
      <c r="A1188" s="267" t="s">
        <v>3271</v>
      </c>
      <c r="B1188" s="267" t="s">
        <v>3287</v>
      </c>
      <c r="C1188" s="267" t="s">
        <v>3430</v>
      </c>
      <c r="D1188" s="267" t="s">
        <v>5830</v>
      </c>
      <c r="E1188" s="267" t="s">
        <v>3275</v>
      </c>
      <c r="F1188" s="267" t="s">
        <v>3276</v>
      </c>
      <c r="G1188" s="267" t="s">
        <v>3275</v>
      </c>
      <c r="H1188" s="267" t="s">
        <v>3277</v>
      </c>
      <c r="I1188" s="267" t="s">
        <v>5826</v>
      </c>
      <c r="J1188" s="267" t="s">
        <v>5834</v>
      </c>
      <c r="K1188" s="268">
        <v>1.59</v>
      </c>
      <c r="L1188" s="268">
        <v>1.59</v>
      </c>
      <c r="M1188" s="269">
        <v>0</v>
      </c>
      <c r="N1188" s="268">
        <v>1.0900000000000001</v>
      </c>
      <c r="O1188" s="268">
        <v>0.3</v>
      </c>
      <c r="P1188" s="269">
        <v>0.79</v>
      </c>
      <c r="Q1188" s="270">
        <v>1.8699999999999999</v>
      </c>
      <c r="R1188" s="270">
        <v>1.18</v>
      </c>
      <c r="S1188" s="270">
        <v>0.69</v>
      </c>
      <c r="T1188" s="268">
        <v>3.46</v>
      </c>
      <c r="U1188" s="268">
        <v>2.77</v>
      </c>
      <c r="V1188" s="269">
        <v>0.69</v>
      </c>
      <c r="W1188" s="269" cm="1">
        <f t="array" ref="W1188">IF(Z1188=756,V1188*INDEX('09.30.22 ERC'!$I$676:$I$679,MATCH($A$1,'09.30.22 ERC'!$D$676:$D$679,0),),V1188)</f>
        <v>0.69</v>
      </c>
      <c r="X1188" s="271">
        <f t="shared" si="37"/>
        <v>223307</v>
      </c>
      <c r="Y1188" s="106" t="s">
        <v>752</v>
      </c>
      <c r="Z1188" s="106">
        <v>151</v>
      </c>
      <c r="AA1188" s="273" t="b">
        <f t="shared" si="38"/>
        <v>1</v>
      </c>
    </row>
    <row r="1189" spans="1:27">
      <c r="A1189" s="267" t="s">
        <v>3271</v>
      </c>
      <c r="B1189" s="267" t="s">
        <v>3294</v>
      </c>
      <c r="C1189" s="267" t="s">
        <v>3402</v>
      </c>
      <c r="D1189" s="267" t="s">
        <v>5830</v>
      </c>
      <c r="E1189" s="267" t="s">
        <v>3275</v>
      </c>
      <c r="F1189" s="267" t="s">
        <v>3276</v>
      </c>
      <c r="G1189" s="267" t="s">
        <v>3275</v>
      </c>
      <c r="H1189" s="267" t="s">
        <v>3277</v>
      </c>
      <c r="I1189" s="267" t="s">
        <v>5828</v>
      </c>
      <c r="J1189" s="267" t="s">
        <v>5835</v>
      </c>
      <c r="K1189" s="268">
        <v>11.25</v>
      </c>
      <c r="L1189" s="268">
        <v>11.25</v>
      </c>
      <c r="M1189" s="269">
        <v>0</v>
      </c>
      <c r="N1189" s="268">
        <v>5.81</v>
      </c>
      <c r="O1189" s="268">
        <v>1.64</v>
      </c>
      <c r="P1189" s="269">
        <v>4.17</v>
      </c>
      <c r="Q1189" s="270">
        <v>10.739999999999998</v>
      </c>
      <c r="R1189" s="270">
        <v>7.1099999999999994</v>
      </c>
      <c r="S1189" s="270">
        <v>3.629999999999999</v>
      </c>
      <c r="T1189" s="268">
        <v>21.99</v>
      </c>
      <c r="U1189" s="268">
        <v>18.36</v>
      </c>
      <c r="V1189" s="269">
        <v>3.629999999999999</v>
      </c>
      <c r="W1189" s="269" cm="1">
        <f t="array" ref="W1189">IF(Z1189=756,V1189*INDEX('09.30.22 ERC'!$I$676:$I$679,MATCH($A$1,'09.30.22 ERC'!$D$676:$D$679,0),),V1189)</f>
        <v>3.629999999999999</v>
      </c>
      <c r="X1189" s="271">
        <f t="shared" si="37"/>
        <v>223307</v>
      </c>
      <c r="Y1189" s="106" t="s">
        <v>752</v>
      </c>
      <c r="Z1189" s="106">
        <v>152</v>
      </c>
      <c r="AA1189" s="273" t="b">
        <f t="shared" si="38"/>
        <v>1</v>
      </c>
    </row>
    <row r="1190" spans="1:27">
      <c r="A1190" s="267" t="s">
        <v>3271</v>
      </c>
      <c r="B1190" s="267" t="s">
        <v>3395</v>
      </c>
      <c r="C1190" s="267" t="s">
        <v>3392</v>
      </c>
      <c r="D1190" s="267" t="s">
        <v>5836</v>
      </c>
      <c r="E1190" s="267" t="s">
        <v>3275</v>
      </c>
      <c r="F1190" s="267" t="s">
        <v>3276</v>
      </c>
      <c r="G1190" s="267" t="s">
        <v>3275</v>
      </c>
      <c r="H1190" s="267" t="s">
        <v>3277</v>
      </c>
      <c r="I1190" s="267" t="s">
        <v>5837</v>
      </c>
      <c r="J1190" s="267" t="s">
        <v>5838</v>
      </c>
      <c r="K1190" s="268">
        <v>36250.449999999997</v>
      </c>
      <c r="L1190" s="268">
        <v>1368</v>
      </c>
      <c r="M1190" s="269">
        <v>34882.449999999997</v>
      </c>
      <c r="N1190" s="268">
        <v>0</v>
      </c>
      <c r="O1190" s="268">
        <v>0</v>
      </c>
      <c r="P1190" s="269">
        <v>0</v>
      </c>
      <c r="Q1190" s="270">
        <v>0</v>
      </c>
      <c r="R1190" s="270">
        <v>0</v>
      </c>
      <c r="S1190" s="270">
        <v>0</v>
      </c>
      <c r="T1190" s="268">
        <v>36250.449999999997</v>
      </c>
      <c r="U1190" s="268">
        <v>1368</v>
      </c>
      <c r="V1190" s="269">
        <v>34882.449999999997</v>
      </c>
      <c r="W1190" s="269" cm="1">
        <f t="array" ref="W1190">IF(Z1190=756,V1190*INDEX('09.30.22 ERC'!$I$676:$I$679,MATCH($A$1,'09.30.22 ERC'!$D$676:$D$679,0),),V1190)</f>
        <v>34882.449999999997</v>
      </c>
      <c r="X1190" s="271">
        <f t="shared" si="37"/>
        <v>223502</v>
      </c>
      <c r="Y1190" s="106" t="s">
        <v>752</v>
      </c>
      <c r="Z1190" s="106">
        <v>756</v>
      </c>
      <c r="AA1190" s="273" t="b">
        <f t="shared" si="38"/>
        <v>1</v>
      </c>
    </row>
    <row r="1191" spans="1:27">
      <c r="A1191" s="267" t="s">
        <v>3271</v>
      </c>
      <c r="B1191" s="267" t="s">
        <v>3272</v>
      </c>
      <c r="C1191" s="267" t="s">
        <v>3402</v>
      </c>
      <c r="D1191" s="267" t="s">
        <v>5836</v>
      </c>
      <c r="E1191" s="267" t="s">
        <v>3275</v>
      </c>
      <c r="F1191" s="267" t="s">
        <v>3276</v>
      </c>
      <c r="G1191" s="267" t="s">
        <v>3275</v>
      </c>
      <c r="H1191" s="267" t="s">
        <v>3277</v>
      </c>
      <c r="I1191" s="267" t="s">
        <v>5839</v>
      </c>
      <c r="J1191" s="267" t="s">
        <v>5840</v>
      </c>
      <c r="K1191" s="268">
        <v>1220.8</v>
      </c>
      <c r="L1191" s="268">
        <v>1673.39</v>
      </c>
      <c r="M1191" s="269">
        <v>-452.59000000000015</v>
      </c>
      <c r="N1191" s="268">
        <v>1439.05</v>
      </c>
      <c r="O1191" s="268">
        <v>1439.37</v>
      </c>
      <c r="P1191" s="269">
        <v>-0.31999999999993634</v>
      </c>
      <c r="Q1191" s="270">
        <v>6529.3899999999994</v>
      </c>
      <c r="R1191" s="270">
        <v>5601.8899999999994</v>
      </c>
      <c r="S1191" s="270">
        <v>927.5</v>
      </c>
      <c r="T1191" s="268">
        <v>7750.19</v>
      </c>
      <c r="U1191" s="268">
        <v>7275.28</v>
      </c>
      <c r="V1191" s="269">
        <v>474.90999999999985</v>
      </c>
      <c r="W1191" s="269" cm="1">
        <f t="array" ref="W1191">IF(Z1191=756,V1191*INDEX('09.30.22 ERC'!$I$676:$I$679,MATCH($A$1,'09.30.22 ERC'!$D$676:$D$679,0),),V1191)</f>
        <v>474.90999999999985</v>
      </c>
      <c r="X1191" s="271">
        <f t="shared" si="37"/>
        <v>223502</v>
      </c>
      <c r="Y1191" s="106" t="s">
        <v>752</v>
      </c>
      <c r="Z1191" s="106">
        <v>150</v>
      </c>
      <c r="AA1191" s="273" t="b">
        <f t="shared" si="38"/>
        <v>1</v>
      </c>
    </row>
    <row r="1192" spans="1:27">
      <c r="A1192" s="267" t="s">
        <v>3271</v>
      </c>
      <c r="B1192" s="267" t="s">
        <v>3280</v>
      </c>
      <c r="C1192" s="267" t="s">
        <v>3430</v>
      </c>
      <c r="D1192" s="267" t="s">
        <v>5836</v>
      </c>
      <c r="E1192" s="267" t="s">
        <v>3275</v>
      </c>
      <c r="F1192" s="267" t="s">
        <v>3276</v>
      </c>
      <c r="G1192" s="267" t="s">
        <v>3275</v>
      </c>
      <c r="H1192" s="267" t="s">
        <v>3277</v>
      </c>
      <c r="I1192" s="267" t="s">
        <v>5841</v>
      </c>
      <c r="J1192" s="267" t="s">
        <v>5842</v>
      </c>
      <c r="K1192" s="268">
        <v>1204.97</v>
      </c>
      <c r="L1192" s="268">
        <v>1651.78</v>
      </c>
      <c r="M1192" s="269">
        <v>-446.80999999999995</v>
      </c>
      <c r="N1192" s="268">
        <v>1423.35</v>
      </c>
      <c r="O1192" s="268">
        <v>1423.52</v>
      </c>
      <c r="P1192" s="269">
        <v>-0.17000000000007276</v>
      </c>
      <c r="Q1192" s="270">
        <v>6455.8</v>
      </c>
      <c r="R1192" s="270">
        <v>5539.26</v>
      </c>
      <c r="S1192" s="270">
        <v>916.54</v>
      </c>
      <c r="T1192" s="268">
        <v>7660.77</v>
      </c>
      <c r="U1192" s="268">
        <v>7191.04</v>
      </c>
      <c r="V1192" s="269">
        <v>469.73000000000047</v>
      </c>
      <c r="W1192" s="269" cm="1">
        <f t="array" ref="W1192">IF(Z1192=756,V1192*INDEX('09.30.22 ERC'!$I$676:$I$679,MATCH($A$1,'09.30.22 ERC'!$D$676:$D$679,0),),V1192)</f>
        <v>469.73000000000047</v>
      </c>
      <c r="X1192" s="271">
        <f t="shared" si="37"/>
        <v>223502</v>
      </c>
      <c r="Y1192" s="106" t="s">
        <v>752</v>
      </c>
      <c r="Z1192" s="106">
        <v>150</v>
      </c>
      <c r="AA1192" s="273" t="b">
        <f t="shared" si="38"/>
        <v>1</v>
      </c>
    </row>
    <row r="1193" spans="1:27">
      <c r="A1193" s="267" t="s">
        <v>3271</v>
      </c>
      <c r="B1193" s="267" t="s">
        <v>3284</v>
      </c>
      <c r="C1193" s="267" t="s">
        <v>3402</v>
      </c>
      <c r="D1193" s="267" t="s">
        <v>5836</v>
      </c>
      <c r="E1193" s="267" t="s">
        <v>3275</v>
      </c>
      <c r="F1193" s="267" t="s">
        <v>3276</v>
      </c>
      <c r="G1193" s="267" t="s">
        <v>3275</v>
      </c>
      <c r="H1193" s="267" t="s">
        <v>3277</v>
      </c>
      <c r="I1193" s="267" t="s">
        <v>5843</v>
      </c>
      <c r="J1193" s="267" t="s">
        <v>5844</v>
      </c>
      <c r="K1193" s="268">
        <v>86.46</v>
      </c>
      <c r="L1193" s="268">
        <v>122.1</v>
      </c>
      <c r="M1193" s="269">
        <v>-35.64</v>
      </c>
      <c r="N1193" s="268">
        <v>122.3</v>
      </c>
      <c r="O1193" s="268">
        <v>122.59</v>
      </c>
      <c r="P1193" s="269">
        <v>-0.29000000000000625</v>
      </c>
      <c r="Q1193" s="270">
        <v>538.80999999999995</v>
      </c>
      <c r="R1193" s="270">
        <v>462.80999999999995</v>
      </c>
      <c r="S1193" s="270">
        <v>76</v>
      </c>
      <c r="T1193" s="268">
        <v>625.27</v>
      </c>
      <c r="U1193" s="268">
        <v>584.91</v>
      </c>
      <c r="V1193" s="269">
        <v>40.360000000000014</v>
      </c>
      <c r="W1193" s="269" cm="1">
        <f t="array" ref="W1193">IF(Z1193=756,V1193*INDEX('09.30.22 ERC'!$I$676:$I$679,MATCH($A$1,'09.30.22 ERC'!$D$676:$D$679,0),),V1193)</f>
        <v>40.360000000000014</v>
      </c>
      <c r="X1193" s="271">
        <f t="shared" si="37"/>
        <v>223502</v>
      </c>
      <c r="Y1193" s="106" t="s">
        <v>752</v>
      </c>
      <c r="Z1193" s="106">
        <v>151</v>
      </c>
      <c r="AA1193" s="273" t="b">
        <f t="shared" si="38"/>
        <v>1</v>
      </c>
    </row>
    <row r="1194" spans="1:27">
      <c r="A1194" s="267" t="s">
        <v>3271</v>
      </c>
      <c r="B1194" s="267" t="s">
        <v>3287</v>
      </c>
      <c r="C1194" s="267" t="s">
        <v>3430</v>
      </c>
      <c r="D1194" s="267" t="s">
        <v>5836</v>
      </c>
      <c r="E1194" s="267" t="s">
        <v>3275</v>
      </c>
      <c r="F1194" s="267" t="s">
        <v>3276</v>
      </c>
      <c r="G1194" s="267" t="s">
        <v>3275</v>
      </c>
      <c r="H1194" s="267" t="s">
        <v>3277</v>
      </c>
      <c r="I1194" s="267" t="s">
        <v>5845</v>
      </c>
      <c r="J1194" s="267" t="s">
        <v>5846</v>
      </c>
      <c r="K1194" s="268">
        <v>104.65</v>
      </c>
      <c r="L1194" s="268">
        <v>150.47</v>
      </c>
      <c r="M1194" s="269">
        <v>-45.819999999999993</v>
      </c>
      <c r="N1194" s="268">
        <v>156.81</v>
      </c>
      <c r="O1194" s="268">
        <v>157</v>
      </c>
      <c r="P1194" s="269">
        <v>-0.18999999999999773</v>
      </c>
      <c r="Q1194" s="270">
        <v>641.76</v>
      </c>
      <c r="R1194" s="270">
        <v>544.18999999999994</v>
      </c>
      <c r="S1194" s="270">
        <v>97.57000000000005</v>
      </c>
      <c r="T1194" s="268">
        <v>746.41</v>
      </c>
      <c r="U1194" s="268">
        <v>694.66</v>
      </c>
      <c r="V1194" s="269">
        <v>51.75</v>
      </c>
      <c r="W1194" s="269" cm="1">
        <f t="array" ref="W1194">IF(Z1194=756,V1194*INDEX('09.30.22 ERC'!$I$676:$I$679,MATCH($A$1,'09.30.22 ERC'!$D$676:$D$679,0),),V1194)</f>
        <v>51.75</v>
      </c>
      <c r="X1194" s="271">
        <f t="shared" si="37"/>
        <v>223502</v>
      </c>
      <c r="Y1194" s="106" t="s">
        <v>752</v>
      </c>
      <c r="Z1194" s="106">
        <v>151</v>
      </c>
      <c r="AA1194" s="273" t="b">
        <f t="shared" si="38"/>
        <v>1</v>
      </c>
    </row>
    <row r="1195" spans="1:27">
      <c r="A1195" s="267" t="s">
        <v>3271</v>
      </c>
      <c r="B1195" s="267" t="s">
        <v>3294</v>
      </c>
      <c r="C1195" s="267" t="s">
        <v>3273</v>
      </c>
      <c r="D1195" s="267" t="s">
        <v>5836</v>
      </c>
      <c r="E1195" s="267" t="s">
        <v>3275</v>
      </c>
      <c r="F1195" s="267" t="s">
        <v>3276</v>
      </c>
      <c r="G1195" s="267" t="s">
        <v>3275</v>
      </c>
      <c r="H1195" s="267" t="s">
        <v>3277</v>
      </c>
      <c r="I1195" s="267" t="s">
        <v>5847</v>
      </c>
      <c r="J1195" s="267" t="s">
        <v>5848</v>
      </c>
      <c r="K1195" s="268">
        <v>3061</v>
      </c>
      <c r="L1195" s="268">
        <v>3061</v>
      </c>
      <c r="M1195" s="269">
        <v>0</v>
      </c>
      <c r="N1195" s="268">
        <v>0</v>
      </c>
      <c r="O1195" s="268">
        <v>0</v>
      </c>
      <c r="P1195" s="269">
        <v>0</v>
      </c>
      <c r="Q1195" s="270">
        <v>0</v>
      </c>
      <c r="R1195" s="270">
        <v>0</v>
      </c>
      <c r="S1195" s="270">
        <v>0</v>
      </c>
      <c r="T1195" s="268">
        <v>3061</v>
      </c>
      <c r="U1195" s="268">
        <v>3061</v>
      </c>
      <c r="V1195" s="269">
        <v>0</v>
      </c>
      <c r="W1195" s="269" cm="1">
        <f t="array" ref="W1195">IF(Z1195=756,V1195*INDEX('09.30.22 ERC'!$I$676:$I$679,MATCH($A$1,'09.30.22 ERC'!$D$676:$D$679,0),),V1195)</f>
        <v>0</v>
      </c>
      <c r="X1195" s="271">
        <f t="shared" si="37"/>
        <v>223502</v>
      </c>
      <c r="Y1195" s="106" t="s">
        <v>752</v>
      </c>
      <c r="Z1195" s="106">
        <v>152</v>
      </c>
      <c r="AA1195" s="273" t="b">
        <f t="shared" si="38"/>
        <v>1</v>
      </c>
    </row>
    <row r="1196" spans="1:27">
      <c r="A1196" s="267" t="s">
        <v>3271</v>
      </c>
      <c r="B1196" s="267" t="s">
        <v>3294</v>
      </c>
      <c r="C1196" s="267" t="s">
        <v>3402</v>
      </c>
      <c r="D1196" s="267" t="s">
        <v>5836</v>
      </c>
      <c r="E1196" s="267" t="s">
        <v>3275</v>
      </c>
      <c r="F1196" s="267" t="s">
        <v>3276</v>
      </c>
      <c r="G1196" s="267" t="s">
        <v>3275</v>
      </c>
      <c r="H1196" s="267" t="s">
        <v>3277</v>
      </c>
      <c r="I1196" s="267" t="s">
        <v>5849</v>
      </c>
      <c r="J1196" s="267" t="s">
        <v>5850</v>
      </c>
      <c r="K1196" s="268">
        <v>1364.88</v>
      </c>
      <c r="L1196" s="268">
        <v>1624.65</v>
      </c>
      <c r="M1196" s="269">
        <v>-259.77</v>
      </c>
      <c r="N1196" s="268">
        <v>829.66</v>
      </c>
      <c r="O1196" s="268">
        <v>830.08</v>
      </c>
      <c r="P1196" s="269">
        <v>-0.42000000000007276</v>
      </c>
      <c r="Q1196" s="270">
        <v>3761.37</v>
      </c>
      <c r="R1196" s="270">
        <v>3227.7999999999997</v>
      </c>
      <c r="S1196" s="270">
        <v>533.57000000000016</v>
      </c>
      <c r="T1196" s="268">
        <v>5126.25</v>
      </c>
      <c r="U1196" s="268">
        <v>4852.45</v>
      </c>
      <c r="V1196" s="269">
        <v>273.80000000000018</v>
      </c>
      <c r="W1196" s="269" cm="1">
        <f t="array" ref="W1196">IF(Z1196=756,V1196*INDEX('09.30.22 ERC'!$I$676:$I$679,MATCH($A$1,'09.30.22 ERC'!$D$676:$D$679,0),),V1196)</f>
        <v>273.80000000000018</v>
      </c>
      <c r="X1196" s="271">
        <f t="shared" si="37"/>
        <v>223502</v>
      </c>
      <c r="Y1196" s="106" t="s">
        <v>752</v>
      </c>
      <c r="Z1196" s="106">
        <v>152</v>
      </c>
      <c r="AA1196" s="273" t="b">
        <f t="shared" si="38"/>
        <v>1</v>
      </c>
    </row>
    <row r="1197" spans="1:27">
      <c r="A1197" s="267" t="s">
        <v>3271</v>
      </c>
      <c r="B1197" s="267" t="s">
        <v>3300</v>
      </c>
      <c r="C1197" s="267" t="s">
        <v>3405</v>
      </c>
      <c r="D1197" s="267" t="s">
        <v>5836</v>
      </c>
      <c r="E1197" s="267" t="s">
        <v>3275</v>
      </c>
      <c r="F1197" s="267" t="s">
        <v>3276</v>
      </c>
      <c r="G1197" s="267" t="s">
        <v>3275</v>
      </c>
      <c r="H1197" s="267" t="s">
        <v>3277</v>
      </c>
      <c r="I1197" s="267" t="s">
        <v>5851</v>
      </c>
      <c r="J1197" s="267" t="s">
        <v>5852</v>
      </c>
      <c r="K1197" s="268">
        <v>2293.84</v>
      </c>
      <c r="L1197" s="268">
        <v>2293.84</v>
      </c>
      <c r="M1197" s="269">
        <v>0</v>
      </c>
      <c r="N1197" s="268">
        <v>0</v>
      </c>
      <c r="O1197" s="268">
        <v>0</v>
      </c>
      <c r="P1197" s="269">
        <v>0</v>
      </c>
      <c r="Q1197" s="270">
        <v>0</v>
      </c>
      <c r="R1197" s="270">
        <v>0</v>
      </c>
      <c r="S1197" s="270">
        <v>0</v>
      </c>
      <c r="T1197" s="268">
        <v>2293.84</v>
      </c>
      <c r="U1197" s="268">
        <v>2293.84</v>
      </c>
      <c r="V1197" s="269">
        <v>0</v>
      </c>
      <c r="W1197" s="269" cm="1">
        <f t="array" ref="W1197">IF(Z1197=756,V1197*INDEX('09.30.22 ERC'!$I$676:$I$679,MATCH($A$1,'09.30.22 ERC'!$D$676:$D$679,0),),V1197)</f>
        <v>0</v>
      </c>
      <c r="X1197" s="271">
        <f t="shared" si="37"/>
        <v>223502</v>
      </c>
      <c r="Y1197" s="106" t="s">
        <v>752</v>
      </c>
      <c r="Z1197" s="106">
        <v>150</v>
      </c>
      <c r="AA1197" s="273" t="b">
        <f t="shared" si="38"/>
        <v>1</v>
      </c>
    </row>
    <row r="1198" spans="1:27">
      <c r="A1198" s="267" t="s">
        <v>3271</v>
      </c>
      <c r="B1198" s="267" t="s">
        <v>3300</v>
      </c>
      <c r="C1198" s="267" t="s">
        <v>3301</v>
      </c>
      <c r="D1198" s="267" t="s">
        <v>5836</v>
      </c>
      <c r="E1198" s="267" t="s">
        <v>3275</v>
      </c>
      <c r="F1198" s="267" t="s">
        <v>3276</v>
      </c>
      <c r="G1198" s="267" t="s">
        <v>3275</v>
      </c>
      <c r="H1198" s="267" t="s">
        <v>3277</v>
      </c>
      <c r="I1198" s="267" t="s">
        <v>5853</v>
      </c>
      <c r="J1198" s="267" t="s">
        <v>5854</v>
      </c>
      <c r="K1198" s="268">
        <v>13728</v>
      </c>
      <c r="L1198" s="268">
        <v>13728</v>
      </c>
      <c r="M1198" s="269">
        <v>0</v>
      </c>
      <c r="N1198" s="268">
        <v>0</v>
      </c>
      <c r="O1198" s="268">
        <v>0</v>
      </c>
      <c r="P1198" s="269">
        <v>0</v>
      </c>
      <c r="Q1198" s="270">
        <v>0</v>
      </c>
      <c r="R1198" s="270">
        <v>0</v>
      </c>
      <c r="S1198" s="270">
        <v>0</v>
      </c>
      <c r="T1198" s="268">
        <v>13728</v>
      </c>
      <c r="U1198" s="268">
        <v>13728</v>
      </c>
      <c r="V1198" s="269">
        <v>0</v>
      </c>
      <c r="W1198" s="269" cm="1">
        <f t="array" ref="W1198">IF(Z1198=756,V1198*INDEX('09.30.22 ERC'!$I$676:$I$679,MATCH($A$1,'09.30.22 ERC'!$D$676:$D$679,0),),V1198)</f>
        <v>0</v>
      </c>
      <c r="X1198" s="271">
        <f t="shared" si="37"/>
        <v>223502</v>
      </c>
      <c r="Y1198" s="106" t="s">
        <v>752</v>
      </c>
      <c r="Z1198" s="106">
        <v>150</v>
      </c>
      <c r="AA1198" s="273" t="b">
        <f t="shared" si="38"/>
        <v>1</v>
      </c>
    </row>
    <row r="1199" spans="1:27">
      <c r="A1199" s="267" t="s">
        <v>3271</v>
      </c>
      <c r="B1199" s="267" t="s">
        <v>3304</v>
      </c>
      <c r="C1199" s="267" t="s">
        <v>3405</v>
      </c>
      <c r="D1199" s="267" t="s">
        <v>5836</v>
      </c>
      <c r="E1199" s="267" t="s">
        <v>3275</v>
      </c>
      <c r="F1199" s="267" t="s">
        <v>3276</v>
      </c>
      <c r="G1199" s="267" t="s">
        <v>3275</v>
      </c>
      <c r="H1199" s="267" t="s">
        <v>3277</v>
      </c>
      <c r="I1199" s="267" t="s">
        <v>5855</v>
      </c>
      <c r="J1199" s="267" t="s">
        <v>5856</v>
      </c>
      <c r="K1199" s="268">
        <v>152.62</v>
      </c>
      <c r="L1199" s="268">
        <v>152.62</v>
      </c>
      <c r="M1199" s="269">
        <v>0</v>
      </c>
      <c r="N1199" s="268">
        <v>0</v>
      </c>
      <c r="O1199" s="268">
        <v>0</v>
      </c>
      <c r="P1199" s="269">
        <v>0</v>
      </c>
      <c r="Q1199" s="270">
        <v>0</v>
      </c>
      <c r="R1199" s="270">
        <v>0</v>
      </c>
      <c r="S1199" s="270">
        <v>0</v>
      </c>
      <c r="T1199" s="268">
        <v>152.62</v>
      </c>
      <c r="U1199" s="268">
        <v>152.62</v>
      </c>
      <c r="V1199" s="269">
        <v>0</v>
      </c>
      <c r="W1199" s="269" cm="1">
        <f t="array" ref="W1199">IF(Z1199=756,V1199*INDEX('09.30.22 ERC'!$I$676:$I$679,MATCH($A$1,'09.30.22 ERC'!$D$676:$D$679,0),),V1199)</f>
        <v>0</v>
      </c>
      <c r="X1199" s="271">
        <f t="shared" si="37"/>
        <v>223502</v>
      </c>
      <c r="Y1199" s="106" t="s">
        <v>752</v>
      </c>
      <c r="Z1199" s="106">
        <v>151</v>
      </c>
      <c r="AA1199" s="273" t="b">
        <f t="shared" si="38"/>
        <v>1</v>
      </c>
    </row>
    <row r="1200" spans="1:27">
      <c r="A1200" s="267" t="s">
        <v>3271</v>
      </c>
      <c r="B1200" s="267" t="s">
        <v>3304</v>
      </c>
      <c r="C1200" s="267" t="s">
        <v>3301</v>
      </c>
      <c r="D1200" s="267" t="s">
        <v>5836</v>
      </c>
      <c r="E1200" s="267" t="s">
        <v>3275</v>
      </c>
      <c r="F1200" s="267" t="s">
        <v>3276</v>
      </c>
      <c r="G1200" s="267" t="s">
        <v>3275</v>
      </c>
      <c r="H1200" s="267" t="s">
        <v>3277</v>
      </c>
      <c r="I1200" s="267" t="s">
        <v>5857</v>
      </c>
      <c r="J1200" s="267" t="s">
        <v>5858</v>
      </c>
      <c r="K1200" s="268">
        <v>12035</v>
      </c>
      <c r="L1200" s="268">
        <v>12035</v>
      </c>
      <c r="M1200" s="269">
        <v>0</v>
      </c>
      <c r="N1200" s="268">
        <v>0</v>
      </c>
      <c r="O1200" s="268">
        <v>0</v>
      </c>
      <c r="P1200" s="269">
        <v>0</v>
      </c>
      <c r="Q1200" s="270">
        <v>0</v>
      </c>
      <c r="R1200" s="270">
        <v>0</v>
      </c>
      <c r="S1200" s="270">
        <v>0</v>
      </c>
      <c r="T1200" s="268">
        <v>12035</v>
      </c>
      <c r="U1200" s="268">
        <v>12035</v>
      </c>
      <c r="V1200" s="269">
        <v>0</v>
      </c>
      <c r="W1200" s="269" cm="1">
        <f t="array" ref="W1200">IF(Z1200=756,V1200*INDEX('09.30.22 ERC'!$I$676:$I$679,MATCH($A$1,'09.30.22 ERC'!$D$676:$D$679,0),),V1200)</f>
        <v>0</v>
      </c>
      <c r="X1200" s="271">
        <f t="shared" si="37"/>
        <v>223502</v>
      </c>
      <c r="Y1200" s="106" t="s">
        <v>752</v>
      </c>
      <c r="Z1200" s="106">
        <v>151</v>
      </c>
      <c r="AA1200" s="273" t="b">
        <f t="shared" si="38"/>
        <v>1</v>
      </c>
    </row>
    <row r="1201" spans="1:27">
      <c r="A1201" s="267" t="s">
        <v>3271</v>
      </c>
      <c r="B1201" s="267" t="s">
        <v>3294</v>
      </c>
      <c r="C1201" s="267" t="s">
        <v>3273</v>
      </c>
      <c r="D1201" s="267" t="s">
        <v>5859</v>
      </c>
      <c r="E1201" s="267" t="s">
        <v>3275</v>
      </c>
      <c r="F1201" s="267" t="s">
        <v>3276</v>
      </c>
      <c r="G1201" s="267" t="s">
        <v>3275</v>
      </c>
      <c r="H1201" s="267" t="s">
        <v>3277</v>
      </c>
      <c r="I1201" s="267" t="s">
        <v>5860</v>
      </c>
      <c r="J1201" s="267" t="s">
        <v>5861</v>
      </c>
      <c r="K1201" s="268">
        <v>2227.6</v>
      </c>
      <c r="L1201" s="268">
        <v>2216.84</v>
      </c>
      <c r="M1201" s="269">
        <v>10.759999999999764</v>
      </c>
      <c r="N1201" s="268">
        <v>14.02</v>
      </c>
      <c r="O1201" s="268">
        <v>12.95</v>
      </c>
      <c r="P1201" s="269">
        <v>1.0700000000000003</v>
      </c>
      <c r="Q1201" s="270">
        <v>102.48000000000002</v>
      </c>
      <c r="R1201" s="270">
        <v>119.48999999999978</v>
      </c>
      <c r="S1201" s="270">
        <v>-17.009999999999764</v>
      </c>
      <c r="T1201" s="268">
        <v>2330.08</v>
      </c>
      <c r="U1201" s="268">
        <v>2336.33</v>
      </c>
      <c r="V1201" s="269">
        <v>-6.25</v>
      </c>
      <c r="W1201" s="269" cm="1">
        <f t="array" ref="W1201">IF(Z1201=756,V1201*INDEX('09.30.22 ERC'!$I$676:$I$679,MATCH($A$1,'09.30.22 ERC'!$D$676:$D$679,0),),V1201)</f>
        <v>-6.25</v>
      </c>
      <c r="X1201" s="271">
        <f t="shared" si="37"/>
        <v>224003</v>
      </c>
      <c r="Y1201" s="106" t="s">
        <v>802</v>
      </c>
      <c r="Z1201" s="106">
        <v>152</v>
      </c>
      <c r="AA1201" s="273" t="b">
        <f t="shared" si="38"/>
        <v>1</v>
      </c>
    </row>
    <row r="1202" spans="1:27">
      <c r="A1202" s="267" t="s">
        <v>3271</v>
      </c>
      <c r="B1202" s="267" t="s">
        <v>3300</v>
      </c>
      <c r="C1202" s="267" t="s">
        <v>3301</v>
      </c>
      <c r="D1202" s="267" t="s">
        <v>5859</v>
      </c>
      <c r="E1202" s="267" t="s">
        <v>3275</v>
      </c>
      <c r="F1202" s="267" t="s">
        <v>3276</v>
      </c>
      <c r="G1202" s="267" t="s">
        <v>3275</v>
      </c>
      <c r="H1202" s="267" t="s">
        <v>3277</v>
      </c>
      <c r="I1202" s="267" t="s">
        <v>5862</v>
      </c>
      <c r="J1202" s="267" t="s">
        <v>5863</v>
      </c>
      <c r="K1202" s="268">
        <v>7621.88</v>
      </c>
      <c r="L1202" s="268">
        <v>8531.7099999999991</v>
      </c>
      <c r="M1202" s="269">
        <v>-909.82999999999902</v>
      </c>
      <c r="N1202" s="268">
        <v>80.69</v>
      </c>
      <c r="O1202" s="268">
        <v>123.07</v>
      </c>
      <c r="P1202" s="269">
        <v>-42.379999999999995</v>
      </c>
      <c r="Q1202" s="270">
        <v>942.08999999999924</v>
      </c>
      <c r="R1202" s="270">
        <v>1066.17</v>
      </c>
      <c r="S1202" s="270">
        <v>-124.08000000000084</v>
      </c>
      <c r="T1202" s="268">
        <v>8563.9699999999993</v>
      </c>
      <c r="U1202" s="268">
        <v>9597.8799999999992</v>
      </c>
      <c r="V1202" s="269">
        <v>-1033.9099999999999</v>
      </c>
      <c r="W1202" s="269" cm="1">
        <f t="array" ref="W1202">IF(Z1202=756,V1202*INDEX('09.30.22 ERC'!$I$676:$I$679,MATCH($A$1,'09.30.22 ERC'!$D$676:$D$679,0),),V1202)</f>
        <v>-1033.9099999999999</v>
      </c>
      <c r="X1202" s="271">
        <f t="shared" si="37"/>
        <v>224003</v>
      </c>
      <c r="Y1202" s="106" t="s">
        <v>802</v>
      </c>
      <c r="Z1202" s="106">
        <v>150</v>
      </c>
      <c r="AA1202" s="273" t="b">
        <f t="shared" si="38"/>
        <v>1</v>
      </c>
    </row>
    <row r="1203" spans="1:27">
      <c r="A1203" s="267" t="s">
        <v>3271</v>
      </c>
      <c r="B1203" s="267" t="s">
        <v>3304</v>
      </c>
      <c r="C1203" s="267" t="s">
        <v>3301</v>
      </c>
      <c r="D1203" s="267" t="s">
        <v>5859</v>
      </c>
      <c r="E1203" s="267" t="s">
        <v>3275</v>
      </c>
      <c r="F1203" s="267" t="s">
        <v>3276</v>
      </c>
      <c r="G1203" s="267" t="s">
        <v>3275</v>
      </c>
      <c r="H1203" s="267" t="s">
        <v>3277</v>
      </c>
      <c r="I1203" s="267" t="s">
        <v>5864</v>
      </c>
      <c r="J1203" s="267" t="s">
        <v>5865</v>
      </c>
      <c r="K1203" s="268">
        <v>959.18</v>
      </c>
      <c r="L1203" s="268">
        <v>991.05</v>
      </c>
      <c r="M1203" s="269">
        <v>-31.870000000000005</v>
      </c>
      <c r="N1203" s="268">
        <v>3.64</v>
      </c>
      <c r="O1203" s="268">
        <v>7.82</v>
      </c>
      <c r="P1203" s="269">
        <v>-4.18</v>
      </c>
      <c r="Q1203" s="270">
        <v>53.650000000000091</v>
      </c>
      <c r="R1203" s="270">
        <v>68.019999999999982</v>
      </c>
      <c r="S1203" s="270">
        <v>-14.369999999999891</v>
      </c>
      <c r="T1203" s="268">
        <v>1012.83</v>
      </c>
      <c r="U1203" s="268">
        <v>1059.07</v>
      </c>
      <c r="V1203" s="269">
        <v>-46.239999999999895</v>
      </c>
      <c r="W1203" s="269" cm="1">
        <f t="array" ref="W1203">IF(Z1203=756,V1203*INDEX('09.30.22 ERC'!$I$676:$I$679,MATCH($A$1,'09.30.22 ERC'!$D$676:$D$679,0),),V1203)</f>
        <v>-46.239999999999895</v>
      </c>
      <c r="X1203" s="271">
        <f t="shared" si="37"/>
        <v>224003</v>
      </c>
      <c r="Y1203" s="106" t="s">
        <v>802</v>
      </c>
      <c r="Z1203" s="106">
        <v>151</v>
      </c>
      <c r="AA1203" s="273" t="b">
        <f t="shared" si="38"/>
        <v>1</v>
      </c>
    </row>
    <row r="1204" spans="1:27">
      <c r="A1204" s="267" t="s">
        <v>3271</v>
      </c>
      <c r="B1204" s="267" t="s">
        <v>3294</v>
      </c>
      <c r="C1204" s="267" t="s">
        <v>3273</v>
      </c>
      <c r="D1204" s="267" t="s">
        <v>5866</v>
      </c>
      <c r="E1204" s="267" t="s">
        <v>3275</v>
      </c>
      <c r="F1204" s="267" t="s">
        <v>3276</v>
      </c>
      <c r="G1204" s="267" t="s">
        <v>3275</v>
      </c>
      <c r="H1204" s="267" t="s">
        <v>3277</v>
      </c>
      <c r="I1204" s="267" t="s">
        <v>5867</v>
      </c>
      <c r="J1204" s="267" t="s">
        <v>5868</v>
      </c>
      <c r="K1204" s="268">
        <v>30325.56</v>
      </c>
      <c r="L1204" s="268">
        <v>32356.75</v>
      </c>
      <c r="M1204" s="269">
        <v>-2031.1899999999987</v>
      </c>
      <c r="N1204" s="268">
        <v>459.55</v>
      </c>
      <c r="O1204" s="268">
        <v>141.02000000000001</v>
      </c>
      <c r="P1204" s="269">
        <v>318.52999999999997</v>
      </c>
      <c r="Q1204" s="270">
        <v>2355.2799999999988</v>
      </c>
      <c r="R1204" s="270">
        <v>2881.2699999999968</v>
      </c>
      <c r="S1204" s="270">
        <v>-525.98999999999796</v>
      </c>
      <c r="T1204" s="268">
        <v>32680.84</v>
      </c>
      <c r="U1204" s="268">
        <v>35238.019999999997</v>
      </c>
      <c r="V1204" s="269">
        <v>-2557.1799999999967</v>
      </c>
      <c r="W1204" s="269" cm="1">
        <f t="array" ref="W1204">IF(Z1204=756,V1204*INDEX('09.30.22 ERC'!$I$676:$I$679,MATCH($A$1,'09.30.22 ERC'!$D$676:$D$679,0),),V1204)</f>
        <v>-2557.1799999999967</v>
      </c>
      <c r="X1204" s="271">
        <f t="shared" si="37"/>
        <v>231001</v>
      </c>
      <c r="Y1204" s="106" t="s">
        <v>238</v>
      </c>
      <c r="Z1204" s="106">
        <v>152</v>
      </c>
      <c r="AA1204" s="273" t="b">
        <f t="shared" si="38"/>
        <v>1</v>
      </c>
    </row>
    <row r="1205" spans="1:27">
      <c r="A1205" s="267" t="s">
        <v>3271</v>
      </c>
      <c r="B1205" s="267" t="s">
        <v>3300</v>
      </c>
      <c r="C1205" s="267" t="s">
        <v>3301</v>
      </c>
      <c r="D1205" s="267" t="s">
        <v>5866</v>
      </c>
      <c r="E1205" s="267" t="s">
        <v>3275</v>
      </c>
      <c r="F1205" s="267" t="s">
        <v>3276</v>
      </c>
      <c r="G1205" s="267" t="s">
        <v>3275</v>
      </c>
      <c r="H1205" s="267" t="s">
        <v>3277</v>
      </c>
      <c r="I1205" s="267" t="s">
        <v>5869</v>
      </c>
      <c r="J1205" s="267" t="s">
        <v>5870</v>
      </c>
      <c r="K1205" s="268">
        <v>111835.99</v>
      </c>
      <c r="L1205" s="268">
        <v>136098.23999999999</v>
      </c>
      <c r="M1205" s="269">
        <v>-24262.249999999985</v>
      </c>
      <c r="N1205" s="268">
        <v>2556.65</v>
      </c>
      <c r="O1205" s="268">
        <v>3511.68</v>
      </c>
      <c r="P1205" s="269">
        <v>-955.02999999999975</v>
      </c>
      <c r="Q1205" s="270">
        <v>19709.520000000004</v>
      </c>
      <c r="R1205" s="270">
        <v>20729.290000000008</v>
      </c>
      <c r="S1205" s="270">
        <v>-1019.7700000000041</v>
      </c>
      <c r="T1205" s="268">
        <v>131545.51</v>
      </c>
      <c r="U1205" s="268">
        <v>156827.53</v>
      </c>
      <c r="V1205" s="269">
        <v>-25282.01999999999</v>
      </c>
      <c r="W1205" s="269" cm="1">
        <f t="array" ref="W1205">IF(Z1205=756,V1205*INDEX('09.30.22 ERC'!$I$676:$I$679,MATCH($A$1,'09.30.22 ERC'!$D$676:$D$679,0),),V1205)</f>
        <v>-25282.01999999999</v>
      </c>
      <c r="X1205" s="271">
        <f t="shared" si="37"/>
        <v>231001</v>
      </c>
      <c r="Y1205" s="106" t="s">
        <v>238</v>
      </c>
      <c r="Z1205" s="106">
        <v>150</v>
      </c>
      <c r="AA1205" s="273" t="b">
        <f t="shared" si="38"/>
        <v>1</v>
      </c>
    </row>
    <row r="1206" spans="1:27">
      <c r="A1206" s="267" t="s">
        <v>3271</v>
      </c>
      <c r="B1206" s="267" t="s">
        <v>3304</v>
      </c>
      <c r="C1206" s="267" t="s">
        <v>3301</v>
      </c>
      <c r="D1206" s="267" t="s">
        <v>5866</v>
      </c>
      <c r="E1206" s="267" t="s">
        <v>3275</v>
      </c>
      <c r="F1206" s="267" t="s">
        <v>3276</v>
      </c>
      <c r="G1206" s="267" t="s">
        <v>3275</v>
      </c>
      <c r="H1206" s="267" t="s">
        <v>3277</v>
      </c>
      <c r="I1206" s="267" t="s">
        <v>5871</v>
      </c>
      <c r="J1206" s="267" t="s">
        <v>5872</v>
      </c>
      <c r="K1206" s="268">
        <v>13301.96</v>
      </c>
      <c r="L1206" s="268">
        <v>15092.96</v>
      </c>
      <c r="M1206" s="269">
        <v>-1791</v>
      </c>
      <c r="N1206" s="268">
        <v>61.81</v>
      </c>
      <c r="O1206" s="268">
        <v>3.64</v>
      </c>
      <c r="P1206" s="269">
        <v>58.17</v>
      </c>
      <c r="Q1206" s="270">
        <v>1091.0800000000017</v>
      </c>
      <c r="R1206" s="270">
        <v>1223.6500000000015</v>
      </c>
      <c r="S1206" s="270">
        <v>-132.56999999999971</v>
      </c>
      <c r="T1206" s="268">
        <v>14393.04</v>
      </c>
      <c r="U1206" s="268">
        <v>16316.61</v>
      </c>
      <c r="V1206" s="269">
        <v>-1923.5699999999997</v>
      </c>
      <c r="W1206" s="269" cm="1">
        <f t="array" ref="W1206">IF(Z1206=756,V1206*INDEX('09.30.22 ERC'!$I$676:$I$679,MATCH($A$1,'09.30.22 ERC'!$D$676:$D$679,0),),V1206)</f>
        <v>-1923.5699999999997</v>
      </c>
      <c r="X1206" s="271">
        <f t="shared" si="37"/>
        <v>231001</v>
      </c>
      <c r="Y1206" s="106" t="s">
        <v>238</v>
      </c>
      <c r="Z1206" s="106">
        <v>151</v>
      </c>
      <c r="AA1206" s="273" t="b">
        <f t="shared" si="38"/>
        <v>1</v>
      </c>
    </row>
    <row r="1207" spans="1:27">
      <c r="A1207" s="267" t="s">
        <v>3271</v>
      </c>
      <c r="B1207" s="267" t="s">
        <v>3272</v>
      </c>
      <c r="C1207" s="267" t="s">
        <v>3273</v>
      </c>
      <c r="D1207" s="267" t="s">
        <v>5873</v>
      </c>
      <c r="E1207" s="267" t="s">
        <v>3275</v>
      </c>
      <c r="F1207" s="267" t="s">
        <v>3276</v>
      </c>
      <c r="G1207" s="267" t="s">
        <v>3275</v>
      </c>
      <c r="H1207" s="267" t="s">
        <v>3277</v>
      </c>
      <c r="I1207" s="267" t="s">
        <v>5874</v>
      </c>
      <c r="J1207" s="267" t="s">
        <v>5875</v>
      </c>
      <c r="K1207" s="268">
        <v>6792.46</v>
      </c>
      <c r="L1207" s="268">
        <v>3059.52</v>
      </c>
      <c r="M1207" s="269">
        <v>3732.94</v>
      </c>
      <c r="N1207" s="268">
        <v>0</v>
      </c>
      <c r="O1207" s="268">
        <v>0</v>
      </c>
      <c r="P1207" s="269">
        <v>0</v>
      </c>
      <c r="Q1207" s="270">
        <v>1429.9999999999991</v>
      </c>
      <c r="R1207" s="270">
        <v>0</v>
      </c>
      <c r="S1207" s="270">
        <v>1429.9999999999991</v>
      </c>
      <c r="T1207" s="268">
        <v>8222.4599999999991</v>
      </c>
      <c r="U1207" s="268">
        <v>3059.52</v>
      </c>
      <c r="V1207" s="269">
        <v>5162.9399999999987</v>
      </c>
      <c r="W1207" s="269" cm="1">
        <f t="array" ref="W1207">IF(Z1207=756,V1207*INDEX('09.30.22 ERC'!$I$676:$I$679,MATCH($A$1,'09.30.22 ERC'!$D$676:$D$679,0),),V1207)</f>
        <v>5162.9399999999987</v>
      </c>
      <c r="X1207" s="271">
        <f t="shared" si="37"/>
        <v>231003</v>
      </c>
      <c r="Y1207" s="106" t="s">
        <v>238</v>
      </c>
      <c r="Z1207" s="106">
        <v>150</v>
      </c>
      <c r="AA1207" s="273" t="b">
        <f t="shared" si="38"/>
        <v>1</v>
      </c>
    </row>
    <row r="1208" spans="1:27">
      <c r="A1208" s="267" t="s">
        <v>3271</v>
      </c>
      <c r="B1208" s="267" t="s">
        <v>3284</v>
      </c>
      <c r="C1208" s="267" t="s">
        <v>3273</v>
      </c>
      <c r="D1208" s="267" t="s">
        <v>5873</v>
      </c>
      <c r="E1208" s="267" t="s">
        <v>3275</v>
      </c>
      <c r="F1208" s="267" t="s">
        <v>3276</v>
      </c>
      <c r="G1208" s="267" t="s">
        <v>3275</v>
      </c>
      <c r="H1208" s="267" t="s">
        <v>3277</v>
      </c>
      <c r="I1208" s="267" t="s">
        <v>5876</v>
      </c>
      <c r="J1208" s="267" t="s">
        <v>5877</v>
      </c>
      <c r="K1208" s="268">
        <v>0</v>
      </c>
      <c r="L1208" s="268">
        <v>0</v>
      </c>
      <c r="M1208" s="269">
        <v>0</v>
      </c>
      <c r="N1208" s="268">
        <v>0</v>
      </c>
      <c r="O1208" s="268">
        <v>0</v>
      </c>
      <c r="P1208" s="269">
        <v>0</v>
      </c>
      <c r="Q1208" s="270">
        <v>991.46</v>
      </c>
      <c r="R1208" s="270">
        <v>0</v>
      </c>
      <c r="S1208" s="270">
        <v>991.46</v>
      </c>
      <c r="T1208" s="268">
        <v>991.46</v>
      </c>
      <c r="U1208" s="268">
        <v>0</v>
      </c>
      <c r="V1208" s="269">
        <v>991.46</v>
      </c>
      <c r="W1208" s="269" cm="1">
        <f t="array" ref="W1208">IF(Z1208=756,V1208*INDEX('09.30.22 ERC'!$I$676:$I$679,MATCH($A$1,'09.30.22 ERC'!$D$676:$D$679,0),),V1208)</f>
        <v>991.46</v>
      </c>
      <c r="X1208" s="271">
        <f t="shared" si="37"/>
        <v>231003</v>
      </c>
      <c r="Y1208" s="106" t="s">
        <v>238</v>
      </c>
      <c r="Z1208" s="106">
        <v>151</v>
      </c>
      <c r="AA1208" s="273" t="b">
        <f t="shared" si="38"/>
        <v>1</v>
      </c>
    </row>
    <row r="1209" spans="1:27">
      <c r="A1209" s="267" t="s">
        <v>3271</v>
      </c>
      <c r="B1209" s="267" t="s">
        <v>3294</v>
      </c>
      <c r="C1209" s="267" t="s">
        <v>3273</v>
      </c>
      <c r="D1209" s="267" t="s">
        <v>5873</v>
      </c>
      <c r="E1209" s="267" t="s">
        <v>3275</v>
      </c>
      <c r="F1209" s="267" t="s">
        <v>3276</v>
      </c>
      <c r="G1209" s="267" t="s">
        <v>3275</v>
      </c>
      <c r="H1209" s="267" t="s">
        <v>3277</v>
      </c>
      <c r="I1209" s="267" t="s">
        <v>5878</v>
      </c>
      <c r="J1209" s="267" t="s">
        <v>5879</v>
      </c>
      <c r="K1209" s="268">
        <v>11723.33</v>
      </c>
      <c r="L1209" s="268">
        <v>13468.86</v>
      </c>
      <c r="M1209" s="269">
        <v>-1745.5300000000007</v>
      </c>
      <c r="N1209" s="268">
        <v>444.8</v>
      </c>
      <c r="O1209" s="268">
        <v>347.48</v>
      </c>
      <c r="P1209" s="269">
        <v>97.32</v>
      </c>
      <c r="Q1209" s="270">
        <v>4904.74</v>
      </c>
      <c r="R1209" s="270">
        <v>4334.739999999998</v>
      </c>
      <c r="S1209" s="270">
        <v>570.00000000000182</v>
      </c>
      <c r="T1209" s="268">
        <v>16628.07</v>
      </c>
      <c r="U1209" s="268">
        <v>17803.599999999999</v>
      </c>
      <c r="V1209" s="269">
        <v>-1175.5299999999988</v>
      </c>
      <c r="W1209" s="269" cm="1">
        <f t="array" ref="W1209">IF(Z1209=756,V1209*INDEX('09.30.22 ERC'!$I$676:$I$679,MATCH($A$1,'09.30.22 ERC'!$D$676:$D$679,0),),V1209)</f>
        <v>-1175.5299999999988</v>
      </c>
      <c r="X1209" s="271">
        <f t="shared" si="37"/>
        <v>231003</v>
      </c>
      <c r="Y1209" s="106" t="s">
        <v>238</v>
      </c>
      <c r="Z1209" s="106">
        <v>152</v>
      </c>
      <c r="AA1209" s="273" t="b">
        <f t="shared" si="38"/>
        <v>1</v>
      </c>
    </row>
    <row r="1210" spans="1:27">
      <c r="A1210" s="267" t="s">
        <v>3271</v>
      </c>
      <c r="B1210" s="267" t="s">
        <v>3300</v>
      </c>
      <c r="C1210" s="267" t="s">
        <v>3301</v>
      </c>
      <c r="D1210" s="267" t="s">
        <v>5873</v>
      </c>
      <c r="E1210" s="267" t="s">
        <v>3275</v>
      </c>
      <c r="F1210" s="267" t="s">
        <v>3276</v>
      </c>
      <c r="G1210" s="267" t="s">
        <v>3275</v>
      </c>
      <c r="H1210" s="267" t="s">
        <v>3277</v>
      </c>
      <c r="I1210" s="267" t="s">
        <v>5880</v>
      </c>
      <c r="J1210" s="267" t="s">
        <v>5881</v>
      </c>
      <c r="K1210" s="268">
        <v>44570.83</v>
      </c>
      <c r="L1210" s="268">
        <v>52785.55</v>
      </c>
      <c r="M1210" s="269">
        <v>-8214.7200000000012</v>
      </c>
      <c r="N1210" s="268">
        <v>676.55</v>
      </c>
      <c r="O1210" s="268">
        <v>444.93</v>
      </c>
      <c r="P1210" s="269">
        <v>231.61999999999995</v>
      </c>
      <c r="Q1210" s="270">
        <v>16199.86</v>
      </c>
      <c r="R1210" s="270">
        <v>15184.369999999995</v>
      </c>
      <c r="S1210" s="270">
        <v>1015.4900000000052</v>
      </c>
      <c r="T1210" s="268">
        <v>60770.69</v>
      </c>
      <c r="U1210" s="268">
        <v>67969.919999999998</v>
      </c>
      <c r="V1210" s="269">
        <v>-7199.2299999999959</v>
      </c>
      <c r="W1210" s="269" cm="1">
        <f t="array" ref="W1210">IF(Z1210=756,V1210*INDEX('09.30.22 ERC'!$I$676:$I$679,MATCH($A$1,'09.30.22 ERC'!$D$676:$D$679,0),),V1210)</f>
        <v>-7199.2299999999959</v>
      </c>
      <c r="X1210" s="271">
        <f t="shared" si="37"/>
        <v>231003</v>
      </c>
      <c r="Y1210" s="106" t="s">
        <v>238</v>
      </c>
      <c r="Z1210" s="106">
        <v>150</v>
      </c>
      <c r="AA1210" s="273" t="b">
        <f t="shared" si="38"/>
        <v>1</v>
      </c>
    </row>
    <row r="1211" spans="1:27">
      <c r="A1211" s="267" t="s">
        <v>3271</v>
      </c>
      <c r="B1211" s="267" t="s">
        <v>3304</v>
      </c>
      <c r="C1211" s="267" t="s">
        <v>3301</v>
      </c>
      <c r="D1211" s="267" t="s">
        <v>5873</v>
      </c>
      <c r="E1211" s="267" t="s">
        <v>3275</v>
      </c>
      <c r="F1211" s="267" t="s">
        <v>3276</v>
      </c>
      <c r="G1211" s="267" t="s">
        <v>3275</v>
      </c>
      <c r="H1211" s="267" t="s">
        <v>3277</v>
      </c>
      <c r="I1211" s="267" t="s">
        <v>5882</v>
      </c>
      <c r="J1211" s="267" t="s">
        <v>5883</v>
      </c>
      <c r="K1211" s="268">
        <v>4772.66</v>
      </c>
      <c r="L1211" s="268">
        <v>5651.68</v>
      </c>
      <c r="M1211" s="269">
        <v>-879.02000000000044</v>
      </c>
      <c r="N1211" s="268">
        <v>47.86</v>
      </c>
      <c r="O1211" s="268">
        <v>47.86</v>
      </c>
      <c r="P1211" s="269">
        <v>0</v>
      </c>
      <c r="Q1211" s="270">
        <v>663.71</v>
      </c>
      <c r="R1211" s="270">
        <v>1094.71</v>
      </c>
      <c r="S1211" s="270">
        <v>-431</v>
      </c>
      <c r="T1211" s="268">
        <v>5436.37</v>
      </c>
      <c r="U1211" s="268">
        <v>6746.39</v>
      </c>
      <c r="V1211" s="269">
        <v>-1310.0200000000004</v>
      </c>
      <c r="W1211" s="269" cm="1">
        <f t="array" ref="W1211">IF(Z1211=756,V1211*INDEX('09.30.22 ERC'!$I$676:$I$679,MATCH($A$1,'09.30.22 ERC'!$D$676:$D$679,0),),V1211)</f>
        <v>-1310.0200000000004</v>
      </c>
      <c r="X1211" s="271">
        <f t="shared" si="37"/>
        <v>231003</v>
      </c>
      <c r="Y1211" s="106" t="s">
        <v>238</v>
      </c>
      <c r="Z1211" s="106">
        <v>151</v>
      </c>
      <c r="AA1211" s="273" t="b">
        <f t="shared" si="38"/>
        <v>1</v>
      </c>
    </row>
    <row r="1212" spans="1:27">
      <c r="A1212" s="267" t="s">
        <v>3271</v>
      </c>
      <c r="B1212" s="267" t="s">
        <v>3294</v>
      </c>
      <c r="C1212" s="267" t="s">
        <v>3273</v>
      </c>
      <c r="D1212" s="267" t="s">
        <v>5884</v>
      </c>
      <c r="E1212" s="267" t="s">
        <v>3275</v>
      </c>
      <c r="F1212" s="267" t="s">
        <v>3276</v>
      </c>
      <c r="G1212" s="267" t="s">
        <v>3275</v>
      </c>
      <c r="H1212" s="267" t="s">
        <v>3277</v>
      </c>
      <c r="I1212" s="267" t="s">
        <v>5885</v>
      </c>
      <c r="J1212" s="267" t="s">
        <v>5886</v>
      </c>
      <c r="K1212" s="268">
        <v>0</v>
      </c>
      <c r="L1212" s="268">
        <v>356589.56</v>
      </c>
      <c r="M1212" s="269">
        <v>-356589.56</v>
      </c>
      <c r="N1212" s="268">
        <v>0</v>
      </c>
      <c r="O1212" s="268">
        <v>0</v>
      </c>
      <c r="P1212" s="269">
        <v>0</v>
      </c>
      <c r="Q1212" s="270">
        <v>0</v>
      </c>
      <c r="R1212" s="270">
        <v>0</v>
      </c>
      <c r="S1212" s="270">
        <v>0</v>
      </c>
      <c r="T1212" s="268">
        <v>0</v>
      </c>
      <c r="U1212" s="268">
        <v>356589.56</v>
      </c>
      <c r="V1212" s="269">
        <v>-356589.56</v>
      </c>
      <c r="W1212" s="269" cm="1">
        <f t="array" ref="W1212">IF(Z1212=756,V1212*INDEX('09.30.22 ERC'!$I$676:$I$679,MATCH($A$1,'09.30.22 ERC'!$D$676:$D$679,0),),V1212)</f>
        <v>-356589.56</v>
      </c>
      <c r="X1212" s="271">
        <f t="shared" si="37"/>
        <v>233002</v>
      </c>
      <c r="Y1212" s="106" t="s">
        <v>817</v>
      </c>
      <c r="Z1212" s="106">
        <v>152</v>
      </c>
      <c r="AA1212" s="273" t="b">
        <f t="shared" si="38"/>
        <v>1</v>
      </c>
    </row>
    <row r="1213" spans="1:27">
      <c r="A1213" s="267" t="s">
        <v>3271</v>
      </c>
      <c r="B1213" s="267" t="s">
        <v>3294</v>
      </c>
      <c r="C1213" s="267" t="s">
        <v>3402</v>
      </c>
      <c r="D1213" s="267" t="s">
        <v>5884</v>
      </c>
      <c r="E1213" s="267" t="s">
        <v>3275</v>
      </c>
      <c r="F1213" s="267" t="s">
        <v>3276</v>
      </c>
      <c r="G1213" s="267" t="s">
        <v>3275</v>
      </c>
      <c r="H1213" s="267" t="s">
        <v>3277</v>
      </c>
      <c r="I1213" s="267" t="s">
        <v>5887</v>
      </c>
      <c r="J1213" s="267" t="s">
        <v>5888</v>
      </c>
      <c r="K1213" s="268">
        <v>0</v>
      </c>
      <c r="L1213" s="268">
        <v>448682.19</v>
      </c>
      <c r="M1213" s="269">
        <v>-448682.19</v>
      </c>
      <c r="N1213" s="268">
        <v>0</v>
      </c>
      <c r="O1213" s="268">
        <v>0</v>
      </c>
      <c r="P1213" s="269">
        <v>0</v>
      </c>
      <c r="Q1213" s="270">
        <v>0</v>
      </c>
      <c r="R1213" s="270">
        <v>0</v>
      </c>
      <c r="S1213" s="270">
        <v>0</v>
      </c>
      <c r="T1213" s="268">
        <v>0</v>
      </c>
      <c r="U1213" s="268">
        <v>448682.19</v>
      </c>
      <c r="V1213" s="269">
        <v>-448682.19</v>
      </c>
      <c r="W1213" s="269" cm="1">
        <f t="array" ref="W1213">IF(Z1213=756,V1213*INDEX('09.30.22 ERC'!$I$676:$I$679,MATCH($A$1,'09.30.22 ERC'!$D$676:$D$679,0),),V1213)</f>
        <v>-448682.19</v>
      </c>
      <c r="X1213" s="271">
        <f t="shared" si="37"/>
        <v>233002</v>
      </c>
      <c r="Y1213" s="106" t="s">
        <v>817</v>
      </c>
      <c r="Z1213" s="106">
        <v>152</v>
      </c>
      <c r="AA1213" s="273" t="b">
        <f t="shared" si="38"/>
        <v>1</v>
      </c>
    </row>
    <row r="1214" spans="1:27">
      <c r="A1214" s="267" t="s">
        <v>3271</v>
      </c>
      <c r="B1214" s="267" t="s">
        <v>3300</v>
      </c>
      <c r="C1214" s="267" t="s">
        <v>3405</v>
      </c>
      <c r="D1214" s="267" t="s">
        <v>5884</v>
      </c>
      <c r="E1214" s="267" t="s">
        <v>3275</v>
      </c>
      <c r="F1214" s="267" t="s">
        <v>3276</v>
      </c>
      <c r="G1214" s="267" t="s">
        <v>3275</v>
      </c>
      <c r="H1214" s="267" t="s">
        <v>3277</v>
      </c>
      <c r="I1214" s="267" t="s">
        <v>5889</v>
      </c>
      <c r="J1214" s="267" t="s">
        <v>5890</v>
      </c>
      <c r="K1214" s="268">
        <v>0</v>
      </c>
      <c r="L1214" s="268">
        <v>1545233.41</v>
      </c>
      <c r="M1214" s="269">
        <v>-1545233.41</v>
      </c>
      <c r="N1214" s="268">
        <v>0</v>
      </c>
      <c r="O1214" s="268">
        <v>0</v>
      </c>
      <c r="P1214" s="269">
        <v>0</v>
      </c>
      <c r="Q1214" s="270">
        <v>0</v>
      </c>
      <c r="R1214" s="270">
        <v>0</v>
      </c>
      <c r="S1214" s="270">
        <v>0</v>
      </c>
      <c r="T1214" s="268">
        <v>0</v>
      </c>
      <c r="U1214" s="268">
        <v>1545233.41</v>
      </c>
      <c r="V1214" s="269">
        <v>-1545233.41</v>
      </c>
      <c r="W1214" s="269" cm="1">
        <f t="array" ref="W1214">IF(Z1214=756,V1214*INDEX('09.30.22 ERC'!$I$676:$I$679,MATCH($A$1,'09.30.22 ERC'!$D$676:$D$679,0),),V1214)</f>
        <v>-1545233.41</v>
      </c>
      <c r="X1214" s="271">
        <f t="shared" si="37"/>
        <v>233002</v>
      </c>
      <c r="Y1214" s="106" t="s">
        <v>817</v>
      </c>
      <c r="Z1214" s="106">
        <v>150</v>
      </c>
      <c r="AA1214" s="273" t="b">
        <f t="shared" si="38"/>
        <v>1</v>
      </c>
    </row>
    <row r="1215" spans="1:27">
      <c r="A1215" s="267" t="s">
        <v>3271</v>
      </c>
      <c r="B1215" s="267" t="s">
        <v>3300</v>
      </c>
      <c r="C1215" s="267" t="s">
        <v>3301</v>
      </c>
      <c r="D1215" s="267" t="s">
        <v>5884</v>
      </c>
      <c r="E1215" s="267" t="s">
        <v>3275</v>
      </c>
      <c r="F1215" s="267" t="s">
        <v>3276</v>
      </c>
      <c r="G1215" s="267" t="s">
        <v>3275</v>
      </c>
      <c r="H1215" s="267" t="s">
        <v>3277</v>
      </c>
      <c r="I1215" s="267" t="s">
        <v>5891</v>
      </c>
      <c r="J1215" s="267" t="s">
        <v>5892</v>
      </c>
      <c r="K1215" s="268">
        <v>7122803.2000000002</v>
      </c>
      <c r="L1215" s="268">
        <v>9056667.3599999994</v>
      </c>
      <c r="M1215" s="269">
        <v>-1933864.1599999992</v>
      </c>
      <c r="N1215" s="268">
        <v>0</v>
      </c>
      <c r="O1215" s="268">
        <v>0</v>
      </c>
      <c r="P1215" s="269">
        <v>0</v>
      </c>
      <c r="Q1215" s="270">
        <v>0</v>
      </c>
      <c r="R1215" s="270">
        <v>0</v>
      </c>
      <c r="S1215" s="270">
        <v>0</v>
      </c>
      <c r="T1215" s="268">
        <v>7122803.2000000002</v>
      </c>
      <c r="U1215" s="268">
        <v>9056667.3599999994</v>
      </c>
      <c r="V1215" s="269">
        <v>-1933864.1599999992</v>
      </c>
      <c r="W1215" s="269" cm="1">
        <f t="array" ref="W1215">IF(Z1215=756,V1215*INDEX('09.30.22 ERC'!$I$676:$I$679,MATCH($A$1,'09.30.22 ERC'!$D$676:$D$679,0),),V1215)</f>
        <v>-1933864.1599999992</v>
      </c>
      <c r="X1215" s="271">
        <f t="shared" si="37"/>
        <v>233002</v>
      </c>
      <c r="Y1215" s="106" t="s">
        <v>817</v>
      </c>
      <c r="Z1215" s="106">
        <v>150</v>
      </c>
      <c r="AA1215" s="273" t="b">
        <f t="shared" si="38"/>
        <v>1</v>
      </c>
    </row>
    <row r="1216" spans="1:27">
      <c r="A1216" s="267" t="s">
        <v>3271</v>
      </c>
      <c r="B1216" s="267" t="s">
        <v>3304</v>
      </c>
      <c r="C1216" s="267" t="s">
        <v>3405</v>
      </c>
      <c r="D1216" s="267" t="s">
        <v>5884</v>
      </c>
      <c r="E1216" s="267" t="s">
        <v>3275</v>
      </c>
      <c r="F1216" s="267" t="s">
        <v>3276</v>
      </c>
      <c r="G1216" s="267" t="s">
        <v>3275</v>
      </c>
      <c r="H1216" s="267" t="s">
        <v>3277</v>
      </c>
      <c r="I1216" s="267" t="s">
        <v>5893</v>
      </c>
      <c r="J1216" s="267" t="s">
        <v>5894</v>
      </c>
      <c r="K1216" s="268">
        <v>0</v>
      </c>
      <c r="L1216" s="268">
        <v>254030.94</v>
      </c>
      <c r="M1216" s="269">
        <v>-254030.94</v>
      </c>
      <c r="N1216" s="268">
        <v>0</v>
      </c>
      <c r="O1216" s="268">
        <v>0</v>
      </c>
      <c r="P1216" s="269">
        <v>0</v>
      </c>
      <c r="Q1216" s="270">
        <v>0</v>
      </c>
      <c r="R1216" s="270">
        <v>0</v>
      </c>
      <c r="S1216" s="270">
        <v>0</v>
      </c>
      <c r="T1216" s="268">
        <v>0</v>
      </c>
      <c r="U1216" s="268">
        <v>254030.94</v>
      </c>
      <c r="V1216" s="269">
        <v>-254030.94</v>
      </c>
      <c r="W1216" s="269" cm="1">
        <f t="array" ref="W1216">IF(Z1216=756,V1216*INDEX('09.30.22 ERC'!$I$676:$I$679,MATCH($A$1,'09.30.22 ERC'!$D$676:$D$679,0),),V1216)</f>
        <v>-254030.94</v>
      </c>
      <c r="X1216" s="271">
        <f t="shared" si="37"/>
        <v>233002</v>
      </c>
      <c r="Y1216" s="106" t="s">
        <v>817</v>
      </c>
      <c r="Z1216" s="106">
        <v>151</v>
      </c>
      <c r="AA1216" s="273" t="b">
        <f t="shared" si="38"/>
        <v>1</v>
      </c>
    </row>
    <row r="1217" spans="1:27">
      <c r="A1217" s="267" t="s">
        <v>3271</v>
      </c>
      <c r="B1217" s="267" t="s">
        <v>3304</v>
      </c>
      <c r="C1217" s="267" t="s">
        <v>3301</v>
      </c>
      <c r="D1217" s="267" t="s">
        <v>5884</v>
      </c>
      <c r="E1217" s="267" t="s">
        <v>3275</v>
      </c>
      <c r="F1217" s="267" t="s">
        <v>3276</v>
      </c>
      <c r="G1217" s="267" t="s">
        <v>3275</v>
      </c>
      <c r="H1217" s="267" t="s">
        <v>3277</v>
      </c>
      <c r="I1217" s="267" t="s">
        <v>5895</v>
      </c>
      <c r="J1217" s="267" t="s">
        <v>5896</v>
      </c>
      <c r="K1217" s="268">
        <v>249251.56</v>
      </c>
      <c r="L1217" s="268">
        <v>3696301.4</v>
      </c>
      <c r="M1217" s="269">
        <v>-3447049.84</v>
      </c>
      <c r="N1217" s="268">
        <v>0</v>
      </c>
      <c r="O1217" s="268">
        <v>0</v>
      </c>
      <c r="P1217" s="269">
        <v>0</v>
      </c>
      <c r="Q1217" s="270">
        <v>0</v>
      </c>
      <c r="R1217" s="270">
        <v>0</v>
      </c>
      <c r="S1217" s="270">
        <v>0</v>
      </c>
      <c r="T1217" s="268">
        <v>249251.56</v>
      </c>
      <c r="U1217" s="268">
        <v>3696301.4</v>
      </c>
      <c r="V1217" s="269">
        <v>-3447049.84</v>
      </c>
      <c r="W1217" s="269" cm="1">
        <f t="array" ref="W1217">IF(Z1217=756,V1217*INDEX('09.30.22 ERC'!$I$676:$I$679,MATCH($A$1,'09.30.22 ERC'!$D$676:$D$679,0),),V1217)</f>
        <v>-3447049.84</v>
      </c>
      <c r="X1217" s="271">
        <f t="shared" si="37"/>
        <v>233002</v>
      </c>
      <c r="Y1217" s="106" t="s">
        <v>817</v>
      </c>
      <c r="Z1217" s="106">
        <v>151</v>
      </c>
      <c r="AA1217" s="273" t="b">
        <f t="shared" si="38"/>
        <v>1</v>
      </c>
    </row>
    <row r="1218" spans="1:27">
      <c r="A1218" s="267" t="s">
        <v>3271</v>
      </c>
      <c r="B1218" s="267" t="s">
        <v>3300</v>
      </c>
      <c r="C1218" s="267" t="s">
        <v>3301</v>
      </c>
      <c r="D1218" s="267" t="s">
        <v>5897</v>
      </c>
      <c r="E1218" s="267" t="s">
        <v>3275</v>
      </c>
      <c r="F1218" s="267" t="s">
        <v>3276</v>
      </c>
      <c r="G1218" s="267" t="s">
        <v>3275</v>
      </c>
      <c r="H1218" s="267" t="s">
        <v>3277</v>
      </c>
      <c r="I1218" s="267" t="s">
        <v>5898</v>
      </c>
      <c r="J1218" s="267" t="s">
        <v>5899</v>
      </c>
      <c r="K1218" s="268">
        <v>97257</v>
      </c>
      <c r="L1218" s="268">
        <v>97257</v>
      </c>
      <c r="M1218" s="269">
        <v>0</v>
      </c>
      <c r="N1218" s="268">
        <v>0</v>
      </c>
      <c r="O1218" s="268">
        <v>0</v>
      </c>
      <c r="P1218" s="269">
        <v>0</v>
      </c>
      <c r="Q1218" s="270">
        <v>0</v>
      </c>
      <c r="R1218" s="270">
        <v>0</v>
      </c>
      <c r="S1218" s="270">
        <v>0</v>
      </c>
      <c r="T1218" s="268">
        <v>97257</v>
      </c>
      <c r="U1218" s="268">
        <v>97257</v>
      </c>
      <c r="V1218" s="269">
        <v>0</v>
      </c>
      <c r="W1218" s="269" cm="1">
        <f t="array" ref="W1218">IF(Z1218=756,V1218*INDEX('09.30.22 ERC'!$I$676:$I$679,MATCH($A$1,'09.30.22 ERC'!$D$676:$D$679,0),),V1218)</f>
        <v>0</v>
      </c>
      <c r="X1218" s="271">
        <f t="shared" si="37"/>
        <v>234001</v>
      </c>
      <c r="Y1218" s="274" t="s">
        <v>5900</v>
      </c>
      <c r="Z1218" s="106">
        <v>150</v>
      </c>
      <c r="AA1218" s="273" t="b">
        <f t="shared" si="38"/>
        <v>1</v>
      </c>
    </row>
    <row r="1219" spans="1:27">
      <c r="A1219" s="267" t="s">
        <v>3271</v>
      </c>
      <c r="B1219" s="267" t="s">
        <v>3388</v>
      </c>
      <c r="C1219" s="267" t="s">
        <v>3392</v>
      </c>
      <c r="D1219" s="267" t="s">
        <v>5901</v>
      </c>
      <c r="E1219" s="267" t="s">
        <v>3275</v>
      </c>
      <c r="F1219" s="267" t="s">
        <v>3276</v>
      </c>
      <c r="G1219" s="267" t="s">
        <v>3275</v>
      </c>
      <c r="H1219" s="267" t="s">
        <v>3277</v>
      </c>
      <c r="I1219" s="267" t="s">
        <v>5902</v>
      </c>
      <c r="J1219" s="267" t="s">
        <v>5903</v>
      </c>
      <c r="K1219" s="268">
        <v>82656</v>
      </c>
      <c r="L1219" s="268">
        <v>82656</v>
      </c>
      <c r="M1219" s="269">
        <v>0</v>
      </c>
      <c r="N1219" s="268">
        <v>0</v>
      </c>
      <c r="O1219" s="268">
        <v>0</v>
      </c>
      <c r="P1219" s="269">
        <v>0</v>
      </c>
      <c r="Q1219" s="270">
        <v>0</v>
      </c>
      <c r="R1219" s="270">
        <v>0</v>
      </c>
      <c r="S1219" s="270">
        <v>0</v>
      </c>
      <c r="T1219" s="268">
        <v>82656</v>
      </c>
      <c r="U1219" s="268">
        <v>82656</v>
      </c>
      <c r="V1219" s="269">
        <v>0</v>
      </c>
      <c r="W1219" s="269" cm="1">
        <f t="array" ref="W1219">IF(Z1219=756,V1219*INDEX('09.30.22 ERC'!$I$676:$I$679,MATCH($A$1,'09.30.22 ERC'!$D$676:$D$679,0),),V1219)</f>
        <v>0</v>
      </c>
      <c r="X1219" s="271">
        <f t="shared" si="37"/>
        <v>255001</v>
      </c>
      <c r="Y1219" s="106" t="s">
        <v>835</v>
      </c>
      <c r="Z1219" s="106">
        <v>756</v>
      </c>
      <c r="AA1219" s="273" t="b">
        <f t="shared" si="38"/>
        <v>1</v>
      </c>
    </row>
    <row r="1220" spans="1:27">
      <c r="A1220" s="267" t="s">
        <v>3271</v>
      </c>
      <c r="B1220" s="267" t="s">
        <v>3395</v>
      </c>
      <c r="C1220" s="267" t="s">
        <v>3392</v>
      </c>
      <c r="D1220" s="267" t="s">
        <v>5901</v>
      </c>
      <c r="E1220" s="267" t="s">
        <v>3275</v>
      </c>
      <c r="F1220" s="267" t="s">
        <v>3276</v>
      </c>
      <c r="G1220" s="267" t="s">
        <v>3275</v>
      </c>
      <c r="H1220" s="267" t="s">
        <v>3277</v>
      </c>
      <c r="I1220" s="267" t="s">
        <v>5904</v>
      </c>
      <c r="J1220" s="267" t="s">
        <v>5905</v>
      </c>
      <c r="K1220" s="268">
        <v>35595.980000000003</v>
      </c>
      <c r="L1220" s="268">
        <v>61906.080000000002</v>
      </c>
      <c r="M1220" s="269">
        <v>-26310.1</v>
      </c>
      <c r="N1220" s="268">
        <v>7.64</v>
      </c>
      <c r="O1220" s="268">
        <v>107.2</v>
      </c>
      <c r="P1220" s="269">
        <v>-99.56</v>
      </c>
      <c r="Q1220" s="270">
        <v>68.759999999994761</v>
      </c>
      <c r="R1220" s="270">
        <v>964.79999999999563</v>
      </c>
      <c r="S1220" s="270">
        <v>-896.04000000000087</v>
      </c>
      <c r="T1220" s="268">
        <v>35664.74</v>
      </c>
      <c r="U1220" s="268">
        <v>62870.879999999997</v>
      </c>
      <c r="V1220" s="269">
        <v>-27206.14</v>
      </c>
      <c r="W1220" s="269" cm="1">
        <f t="array" ref="W1220">IF(Z1220=756,V1220*INDEX('09.30.22 ERC'!$I$676:$I$679,MATCH($A$1,'09.30.22 ERC'!$D$676:$D$679,0),),V1220)</f>
        <v>-27206.14</v>
      </c>
      <c r="X1220" s="271">
        <f t="shared" si="37"/>
        <v>255001</v>
      </c>
      <c r="Y1220" s="106" t="s">
        <v>835</v>
      </c>
      <c r="Z1220" s="106">
        <v>756</v>
      </c>
      <c r="AA1220" s="273" t="b">
        <f t="shared" si="38"/>
        <v>1</v>
      </c>
    </row>
    <row r="1221" spans="1:27">
      <c r="A1221" s="267" t="s">
        <v>3271</v>
      </c>
      <c r="B1221" s="267" t="s">
        <v>3272</v>
      </c>
      <c r="C1221" s="267" t="s">
        <v>3402</v>
      </c>
      <c r="D1221" s="267" t="s">
        <v>5901</v>
      </c>
      <c r="E1221" s="267" t="s">
        <v>3275</v>
      </c>
      <c r="F1221" s="267" t="s">
        <v>3276</v>
      </c>
      <c r="G1221" s="267" t="s">
        <v>3275</v>
      </c>
      <c r="H1221" s="267" t="s">
        <v>3277</v>
      </c>
      <c r="I1221" s="267" t="s">
        <v>5906</v>
      </c>
      <c r="J1221" s="267" t="s">
        <v>5907</v>
      </c>
      <c r="K1221" s="268">
        <v>61188.19</v>
      </c>
      <c r="L1221" s="268">
        <v>62048.6</v>
      </c>
      <c r="M1221" s="269">
        <v>-860.40999999999622</v>
      </c>
      <c r="N1221" s="268">
        <v>6691.49</v>
      </c>
      <c r="O1221" s="268">
        <v>6692.09</v>
      </c>
      <c r="P1221" s="269">
        <v>-0.6000000000003638</v>
      </c>
      <c r="Q1221" s="270">
        <v>26440.509999999995</v>
      </c>
      <c r="R1221" s="270">
        <v>27481.909999999996</v>
      </c>
      <c r="S1221" s="270">
        <v>-1041.4000000000015</v>
      </c>
      <c r="T1221" s="268">
        <v>87628.7</v>
      </c>
      <c r="U1221" s="268">
        <v>89530.51</v>
      </c>
      <c r="V1221" s="269">
        <v>-1901.8099999999977</v>
      </c>
      <c r="W1221" s="269" cm="1">
        <f t="array" ref="W1221">IF(Z1221=756,V1221*INDEX('09.30.22 ERC'!$I$676:$I$679,MATCH($A$1,'09.30.22 ERC'!$D$676:$D$679,0),),V1221)</f>
        <v>-1901.8099999999977</v>
      </c>
      <c r="X1221" s="271">
        <f t="shared" ref="X1221:X1284" si="39">+_xlfn.NUMBERVALUE(D1221)</f>
        <v>255001</v>
      </c>
      <c r="Y1221" s="106" t="s">
        <v>835</v>
      </c>
      <c r="Z1221" s="106">
        <v>150</v>
      </c>
      <c r="AA1221" s="273" t="b">
        <f t="shared" si="38"/>
        <v>1</v>
      </c>
    </row>
    <row r="1222" spans="1:27">
      <c r="A1222" s="267" t="s">
        <v>3271</v>
      </c>
      <c r="B1222" s="267" t="s">
        <v>3280</v>
      </c>
      <c r="C1222" s="267" t="s">
        <v>3430</v>
      </c>
      <c r="D1222" s="267" t="s">
        <v>5901</v>
      </c>
      <c r="E1222" s="267" t="s">
        <v>3275</v>
      </c>
      <c r="F1222" s="267" t="s">
        <v>3276</v>
      </c>
      <c r="G1222" s="267" t="s">
        <v>3275</v>
      </c>
      <c r="H1222" s="267" t="s">
        <v>3277</v>
      </c>
      <c r="I1222" s="267" t="s">
        <v>5908</v>
      </c>
      <c r="J1222" s="267" t="s">
        <v>5909</v>
      </c>
      <c r="K1222" s="268">
        <v>60408.53</v>
      </c>
      <c r="L1222" s="268">
        <v>61257.95</v>
      </c>
      <c r="M1222" s="269">
        <v>-849.41999999999825</v>
      </c>
      <c r="N1222" s="268">
        <v>6617.86</v>
      </c>
      <c r="O1222" s="268">
        <v>6619.04</v>
      </c>
      <c r="P1222" s="269">
        <v>-1.180000000000291</v>
      </c>
      <c r="Q1222" s="270">
        <v>26139.270000000004</v>
      </c>
      <c r="R1222" s="270">
        <v>27170.910000000003</v>
      </c>
      <c r="S1222" s="270">
        <v>-1031.6399999999994</v>
      </c>
      <c r="T1222" s="268">
        <v>86547.8</v>
      </c>
      <c r="U1222" s="268">
        <v>88428.86</v>
      </c>
      <c r="V1222" s="269">
        <v>-1881.0599999999977</v>
      </c>
      <c r="W1222" s="269" cm="1">
        <f t="array" ref="W1222">IF(Z1222=756,V1222*INDEX('09.30.22 ERC'!$I$676:$I$679,MATCH($A$1,'09.30.22 ERC'!$D$676:$D$679,0),),V1222)</f>
        <v>-1881.0599999999977</v>
      </c>
      <c r="X1222" s="271">
        <f t="shared" si="39"/>
        <v>255001</v>
      </c>
      <c r="Y1222" s="106" t="s">
        <v>835</v>
      </c>
      <c r="Z1222" s="106">
        <v>150</v>
      </c>
      <c r="AA1222" s="273" t="b">
        <f t="shared" ref="AA1222:AA1285" si="40">IF($A$1=756,TRUE,IF($A$1=Z1222,TRUE,FALSE))</f>
        <v>1</v>
      </c>
    </row>
    <row r="1223" spans="1:27">
      <c r="A1223" s="267" t="s">
        <v>3271</v>
      </c>
      <c r="B1223" s="267" t="s">
        <v>3284</v>
      </c>
      <c r="C1223" s="267" t="s">
        <v>3402</v>
      </c>
      <c r="D1223" s="267" t="s">
        <v>5901</v>
      </c>
      <c r="E1223" s="267" t="s">
        <v>3275</v>
      </c>
      <c r="F1223" s="267" t="s">
        <v>3276</v>
      </c>
      <c r="G1223" s="267" t="s">
        <v>3275</v>
      </c>
      <c r="H1223" s="267" t="s">
        <v>3277</v>
      </c>
      <c r="I1223" s="267" t="s">
        <v>5910</v>
      </c>
      <c r="J1223" s="267" t="s">
        <v>5911</v>
      </c>
      <c r="K1223" s="268">
        <v>4316.95</v>
      </c>
      <c r="L1223" s="268">
        <v>4384.71</v>
      </c>
      <c r="M1223" s="269">
        <v>-67.760000000000218</v>
      </c>
      <c r="N1223" s="268">
        <v>569.79</v>
      </c>
      <c r="O1223" s="268">
        <v>568.78</v>
      </c>
      <c r="P1223" s="269">
        <v>1.0099999999999909</v>
      </c>
      <c r="Q1223" s="270">
        <v>2181.3100000000004</v>
      </c>
      <c r="R1223" s="270">
        <v>2275.17</v>
      </c>
      <c r="S1223" s="270">
        <v>-93.859999999999673</v>
      </c>
      <c r="T1223" s="268">
        <v>6498.26</v>
      </c>
      <c r="U1223" s="268">
        <v>6659.88</v>
      </c>
      <c r="V1223" s="269">
        <v>-161.61999999999989</v>
      </c>
      <c r="W1223" s="269" cm="1">
        <f t="array" ref="W1223">IF(Z1223=756,V1223*INDEX('09.30.22 ERC'!$I$676:$I$679,MATCH($A$1,'09.30.22 ERC'!$D$676:$D$679,0),),V1223)</f>
        <v>-161.61999999999989</v>
      </c>
      <c r="X1223" s="271">
        <f t="shared" si="39"/>
        <v>255001</v>
      </c>
      <c r="Y1223" s="106" t="s">
        <v>835</v>
      </c>
      <c r="Z1223" s="106">
        <v>151</v>
      </c>
      <c r="AA1223" s="273" t="b">
        <f t="shared" si="40"/>
        <v>1</v>
      </c>
    </row>
    <row r="1224" spans="1:27">
      <c r="A1224" s="267" t="s">
        <v>3271</v>
      </c>
      <c r="B1224" s="267" t="s">
        <v>3287</v>
      </c>
      <c r="C1224" s="267" t="s">
        <v>3430</v>
      </c>
      <c r="D1224" s="267" t="s">
        <v>5901</v>
      </c>
      <c r="E1224" s="267" t="s">
        <v>3275</v>
      </c>
      <c r="F1224" s="267" t="s">
        <v>3276</v>
      </c>
      <c r="G1224" s="267" t="s">
        <v>3275</v>
      </c>
      <c r="H1224" s="267" t="s">
        <v>3277</v>
      </c>
      <c r="I1224" s="267" t="s">
        <v>5912</v>
      </c>
      <c r="J1224" s="267" t="s">
        <v>5913</v>
      </c>
      <c r="K1224" s="268">
        <v>5112.1499999999996</v>
      </c>
      <c r="L1224" s="268">
        <v>5199.26</v>
      </c>
      <c r="M1224" s="269">
        <v>-87.110000000000582</v>
      </c>
      <c r="N1224" s="268">
        <v>729.86</v>
      </c>
      <c r="O1224" s="268">
        <v>729.33</v>
      </c>
      <c r="P1224" s="269">
        <v>0.52999999999997272</v>
      </c>
      <c r="Q1224" s="270">
        <v>2667.4900000000007</v>
      </c>
      <c r="R1224" s="270">
        <v>2787.63</v>
      </c>
      <c r="S1224" s="270">
        <v>-120.13999999999942</v>
      </c>
      <c r="T1224" s="268">
        <v>7779.64</v>
      </c>
      <c r="U1224" s="268">
        <v>7986.89</v>
      </c>
      <c r="V1224" s="269">
        <v>-207.25</v>
      </c>
      <c r="W1224" s="269" cm="1">
        <f t="array" ref="W1224">IF(Z1224=756,V1224*INDEX('09.30.22 ERC'!$I$676:$I$679,MATCH($A$1,'09.30.22 ERC'!$D$676:$D$679,0),),V1224)</f>
        <v>-207.25</v>
      </c>
      <c r="X1224" s="271">
        <f t="shared" si="39"/>
        <v>255001</v>
      </c>
      <c r="Y1224" s="106" t="s">
        <v>835</v>
      </c>
      <c r="Z1224" s="106">
        <v>151</v>
      </c>
      <c r="AA1224" s="273" t="b">
        <f t="shared" si="40"/>
        <v>1</v>
      </c>
    </row>
    <row r="1225" spans="1:27">
      <c r="A1225" s="267" t="s">
        <v>3271</v>
      </c>
      <c r="B1225" s="267" t="s">
        <v>3294</v>
      </c>
      <c r="C1225" s="267" t="s">
        <v>3273</v>
      </c>
      <c r="D1225" s="267" t="s">
        <v>5901</v>
      </c>
      <c r="E1225" s="267" t="s">
        <v>3275</v>
      </c>
      <c r="F1225" s="267" t="s">
        <v>3276</v>
      </c>
      <c r="G1225" s="267" t="s">
        <v>3275</v>
      </c>
      <c r="H1225" s="267" t="s">
        <v>3277</v>
      </c>
      <c r="I1225" s="267" t="s">
        <v>5914</v>
      </c>
      <c r="J1225" s="267" t="s">
        <v>5915</v>
      </c>
      <c r="K1225" s="268">
        <v>224560.36</v>
      </c>
      <c r="L1225" s="268">
        <v>114373.34</v>
      </c>
      <c r="M1225" s="269">
        <v>110187.01999999999</v>
      </c>
      <c r="N1225" s="268">
        <v>92.82</v>
      </c>
      <c r="O1225" s="268">
        <v>326.25</v>
      </c>
      <c r="P1225" s="269">
        <v>-233.43</v>
      </c>
      <c r="Q1225" s="270">
        <v>835.38000000000466</v>
      </c>
      <c r="R1225" s="270">
        <v>2936.25</v>
      </c>
      <c r="S1225" s="270">
        <v>-2100.8699999999953</v>
      </c>
      <c r="T1225" s="268">
        <v>225395.74</v>
      </c>
      <c r="U1225" s="268">
        <v>117309.59</v>
      </c>
      <c r="V1225" s="269">
        <v>108086.15</v>
      </c>
      <c r="W1225" s="269" cm="1">
        <f t="array" ref="W1225">IF(Z1225=756,V1225*INDEX('09.30.22 ERC'!$I$676:$I$679,MATCH($A$1,'09.30.22 ERC'!$D$676:$D$679,0),),V1225)</f>
        <v>108086.15</v>
      </c>
      <c r="X1225" s="271">
        <f t="shared" si="39"/>
        <v>255001</v>
      </c>
      <c r="Y1225" s="106" t="s">
        <v>835</v>
      </c>
      <c r="Z1225" s="106">
        <v>152</v>
      </c>
      <c r="AA1225" s="273" t="b">
        <f t="shared" si="40"/>
        <v>1</v>
      </c>
    </row>
    <row r="1226" spans="1:27">
      <c r="A1226" s="267" t="s">
        <v>3271</v>
      </c>
      <c r="B1226" s="267" t="s">
        <v>3294</v>
      </c>
      <c r="C1226" s="267" t="s">
        <v>3402</v>
      </c>
      <c r="D1226" s="267" t="s">
        <v>5901</v>
      </c>
      <c r="E1226" s="267" t="s">
        <v>3275</v>
      </c>
      <c r="F1226" s="267" t="s">
        <v>3276</v>
      </c>
      <c r="G1226" s="267" t="s">
        <v>3275</v>
      </c>
      <c r="H1226" s="267" t="s">
        <v>3277</v>
      </c>
      <c r="I1226" s="267" t="s">
        <v>5916</v>
      </c>
      <c r="J1226" s="267" t="s">
        <v>5917</v>
      </c>
      <c r="K1226" s="268">
        <v>329483.15999999997</v>
      </c>
      <c r="L1226" s="268">
        <v>329976.99</v>
      </c>
      <c r="M1226" s="269">
        <v>-493.8300000000163</v>
      </c>
      <c r="N1226" s="268">
        <v>3858.91</v>
      </c>
      <c r="O1226" s="268">
        <v>3858.31</v>
      </c>
      <c r="P1226" s="269">
        <v>0.59999999999990905</v>
      </c>
      <c r="Q1226" s="270">
        <v>15228.410000000033</v>
      </c>
      <c r="R1226" s="270">
        <v>15831.040000000037</v>
      </c>
      <c r="S1226" s="270">
        <v>-602.63000000000466</v>
      </c>
      <c r="T1226" s="268">
        <v>344711.57</v>
      </c>
      <c r="U1226" s="268">
        <v>345808.03</v>
      </c>
      <c r="V1226" s="269">
        <v>-1096.460000000021</v>
      </c>
      <c r="W1226" s="269" cm="1">
        <f t="array" ref="W1226">IF(Z1226=756,V1226*INDEX('09.30.22 ERC'!$I$676:$I$679,MATCH($A$1,'09.30.22 ERC'!$D$676:$D$679,0),),V1226)</f>
        <v>-1096.460000000021</v>
      </c>
      <c r="X1226" s="271">
        <f t="shared" si="39"/>
        <v>255001</v>
      </c>
      <c r="Y1226" s="106" t="s">
        <v>835</v>
      </c>
      <c r="Z1226" s="106">
        <v>152</v>
      </c>
      <c r="AA1226" s="273" t="b">
        <f t="shared" si="40"/>
        <v>1</v>
      </c>
    </row>
    <row r="1227" spans="1:27">
      <c r="A1227" s="267" t="s">
        <v>3271</v>
      </c>
      <c r="B1227" s="267" t="s">
        <v>3300</v>
      </c>
      <c r="C1227" s="267" t="s">
        <v>3405</v>
      </c>
      <c r="D1227" s="267" t="s">
        <v>5901</v>
      </c>
      <c r="E1227" s="267" t="s">
        <v>3275</v>
      </c>
      <c r="F1227" s="267" t="s">
        <v>3276</v>
      </c>
      <c r="G1227" s="267" t="s">
        <v>3275</v>
      </c>
      <c r="H1227" s="267" t="s">
        <v>3277</v>
      </c>
      <c r="I1227" s="267" t="s">
        <v>5918</v>
      </c>
      <c r="J1227" s="267" t="s">
        <v>5919</v>
      </c>
      <c r="K1227" s="268">
        <v>1003749</v>
      </c>
      <c r="L1227" s="268">
        <v>1003749</v>
      </c>
      <c r="M1227" s="269">
        <v>0</v>
      </c>
      <c r="N1227" s="268">
        <v>0</v>
      </c>
      <c r="O1227" s="268">
        <v>0</v>
      </c>
      <c r="P1227" s="269">
        <v>0</v>
      </c>
      <c r="Q1227" s="270">
        <v>0</v>
      </c>
      <c r="R1227" s="270">
        <v>0</v>
      </c>
      <c r="S1227" s="270">
        <v>0</v>
      </c>
      <c r="T1227" s="268">
        <v>1003749</v>
      </c>
      <c r="U1227" s="268">
        <v>1003749</v>
      </c>
      <c r="V1227" s="269">
        <v>0</v>
      </c>
      <c r="W1227" s="269" cm="1">
        <f t="array" ref="W1227">IF(Z1227=756,V1227*INDEX('09.30.22 ERC'!$I$676:$I$679,MATCH($A$1,'09.30.22 ERC'!$D$676:$D$679,0),),V1227)</f>
        <v>0</v>
      </c>
      <c r="X1227" s="271">
        <f t="shared" si="39"/>
        <v>255001</v>
      </c>
      <c r="Y1227" s="106" t="s">
        <v>835</v>
      </c>
      <c r="Z1227" s="106">
        <v>150</v>
      </c>
      <c r="AA1227" s="273" t="b">
        <f t="shared" si="40"/>
        <v>1</v>
      </c>
    </row>
    <row r="1228" spans="1:27">
      <c r="A1228" s="267" t="s">
        <v>3271</v>
      </c>
      <c r="B1228" s="267" t="s">
        <v>3300</v>
      </c>
      <c r="C1228" s="267" t="s">
        <v>3301</v>
      </c>
      <c r="D1228" s="267" t="s">
        <v>5901</v>
      </c>
      <c r="E1228" s="267" t="s">
        <v>3275</v>
      </c>
      <c r="F1228" s="267" t="s">
        <v>3276</v>
      </c>
      <c r="G1228" s="267" t="s">
        <v>3275</v>
      </c>
      <c r="H1228" s="267" t="s">
        <v>3277</v>
      </c>
      <c r="I1228" s="267" t="s">
        <v>5920</v>
      </c>
      <c r="J1228" s="267" t="s">
        <v>5921</v>
      </c>
      <c r="K1228" s="268">
        <v>261762.92</v>
      </c>
      <c r="L1228" s="268">
        <v>1659795.74</v>
      </c>
      <c r="M1228" s="269">
        <v>-1398032.82</v>
      </c>
      <c r="N1228" s="268">
        <v>0</v>
      </c>
      <c r="O1228" s="268">
        <v>1043.21</v>
      </c>
      <c r="P1228" s="269">
        <v>-1043.21</v>
      </c>
      <c r="Q1228" s="270">
        <v>0</v>
      </c>
      <c r="R1228" s="270">
        <v>9388.8899999998976</v>
      </c>
      <c r="S1228" s="270">
        <v>-9388.8899999998976</v>
      </c>
      <c r="T1228" s="268">
        <v>261762.92</v>
      </c>
      <c r="U1228" s="268">
        <v>1669184.63</v>
      </c>
      <c r="V1228" s="269">
        <v>-1407421.71</v>
      </c>
      <c r="W1228" s="269" cm="1">
        <f t="array" ref="W1228">IF(Z1228=756,V1228*INDEX('09.30.22 ERC'!$I$676:$I$679,MATCH($A$1,'09.30.22 ERC'!$D$676:$D$679,0),),V1228)</f>
        <v>-1407421.71</v>
      </c>
      <c r="X1228" s="271">
        <f t="shared" si="39"/>
        <v>255001</v>
      </c>
      <c r="Y1228" s="106" t="s">
        <v>835</v>
      </c>
      <c r="Z1228" s="106">
        <v>150</v>
      </c>
      <c r="AA1228" s="273" t="b">
        <f t="shared" si="40"/>
        <v>1</v>
      </c>
    </row>
    <row r="1229" spans="1:27">
      <c r="A1229" s="267" t="s">
        <v>3271</v>
      </c>
      <c r="B1229" s="267" t="s">
        <v>3304</v>
      </c>
      <c r="C1229" s="267" t="s">
        <v>3405</v>
      </c>
      <c r="D1229" s="267" t="s">
        <v>5901</v>
      </c>
      <c r="E1229" s="267" t="s">
        <v>3275</v>
      </c>
      <c r="F1229" s="267" t="s">
        <v>3276</v>
      </c>
      <c r="G1229" s="267" t="s">
        <v>3275</v>
      </c>
      <c r="H1229" s="267" t="s">
        <v>3277</v>
      </c>
      <c r="I1229" s="267" t="s">
        <v>5922</v>
      </c>
      <c r="J1229" s="267" t="s">
        <v>5923</v>
      </c>
      <c r="K1229" s="268">
        <v>66307.83</v>
      </c>
      <c r="L1229" s="268">
        <v>66307.83</v>
      </c>
      <c r="M1229" s="269">
        <v>0</v>
      </c>
      <c r="N1229" s="268">
        <v>0</v>
      </c>
      <c r="O1229" s="268">
        <v>0</v>
      </c>
      <c r="P1229" s="269">
        <v>0</v>
      </c>
      <c r="Q1229" s="270">
        <v>0</v>
      </c>
      <c r="R1229" s="270">
        <v>0</v>
      </c>
      <c r="S1229" s="270">
        <v>0</v>
      </c>
      <c r="T1229" s="268">
        <v>66307.83</v>
      </c>
      <c r="U1229" s="268">
        <v>66307.83</v>
      </c>
      <c r="V1229" s="269">
        <v>0</v>
      </c>
      <c r="W1229" s="269" cm="1">
        <f t="array" ref="W1229">IF(Z1229=756,V1229*INDEX('09.30.22 ERC'!$I$676:$I$679,MATCH($A$1,'09.30.22 ERC'!$D$676:$D$679,0),),V1229)</f>
        <v>0</v>
      </c>
      <c r="X1229" s="271">
        <f t="shared" si="39"/>
        <v>255001</v>
      </c>
      <c r="Y1229" s="106" t="s">
        <v>835</v>
      </c>
      <c r="Z1229" s="106">
        <v>151</v>
      </c>
      <c r="AA1229" s="273" t="b">
        <f t="shared" si="40"/>
        <v>1</v>
      </c>
    </row>
    <row r="1230" spans="1:27">
      <c r="A1230" s="267" t="s">
        <v>3271</v>
      </c>
      <c r="B1230" s="267" t="s">
        <v>3304</v>
      </c>
      <c r="C1230" s="267" t="s">
        <v>3301</v>
      </c>
      <c r="D1230" s="267" t="s">
        <v>5901</v>
      </c>
      <c r="E1230" s="267" t="s">
        <v>3275</v>
      </c>
      <c r="F1230" s="267" t="s">
        <v>3276</v>
      </c>
      <c r="G1230" s="267" t="s">
        <v>3275</v>
      </c>
      <c r="H1230" s="267" t="s">
        <v>3277</v>
      </c>
      <c r="I1230" s="267" t="s">
        <v>5924</v>
      </c>
      <c r="J1230" s="267" t="s">
        <v>5925</v>
      </c>
      <c r="K1230" s="268">
        <v>180424.04</v>
      </c>
      <c r="L1230" s="268">
        <v>376021.65</v>
      </c>
      <c r="M1230" s="269">
        <v>-195597.61000000002</v>
      </c>
      <c r="N1230" s="268">
        <v>0</v>
      </c>
      <c r="O1230" s="268">
        <v>318.79000000000002</v>
      </c>
      <c r="P1230" s="269">
        <v>-318.79000000000002</v>
      </c>
      <c r="Q1230" s="270">
        <v>0</v>
      </c>
      <c r="R1230" s="270">
        <v>2869.109999999986</v>
      </c>
      <c r="S1230" s="270">
        <v>-2869.109999999986</v>
      </c>
      <c r="T1230" s="268">
        <v>180424.04</v>
      </c>
      <c r="U1230" s="268">
        <v>378890.76</v>
      </c>
      <c r="V1230" s="269">
        <v>-198466.72</v>
      </c>
      <c r="W1230" s="269" cm="1">
        <f t="array" ref="W1230">IF(Z1230=756,V1230*INDEX('09.30.22 ERC'!$I$676:$I$679,MATCH($A$1,'09.30.22 ERC'!$D$676:$D$679,0),),V1230)</f>
        <v>-198466.72</v>
      </c>
      <c r="X1230" s="271">
        <f t="shared" si="39"/>
        <v>255001</v>
      </c>
      <c r="Y1230" s="106" t="s">
        <v>835</v>
      </c>
      <c r="Z1230" s="106">
        <v>151</v>
      </c>
      <c r="AA1230" s="273" t="b">
        <f t="shared" si="40"/>
        <v>1</v>
      </c>
    </row>
    <row r="1231" spans="1:27">
      <c r="A1231" s="267" t="s">
        <v>3271</v>
      </c>
      <c r="B1231" s="267" t="s">
        <v>3388</v>
      </c>
      <c r="C1231" s="267" t="s">
        <v>3392</v>
      </c>
      <c r="D1231" s="267" t="s">
        <v>5926</v>
      </c>
      <c r="E1231" s="267" t="s">
        <v>3275</v>
      </c>
      <c r="F1231" s="267" t="s">
        <v>3276</v>
      </c>
      <c r="G1231" s="267" t="s">
        <v>3275</v>
      </c>
      <c r="H1231" s="267" t="s">
        <v>3277</v>
      </c>
      <c r="I1231" s="267" t="s">
        <v>5927</v>
      </c>
      <c r="J1231" s="267" t="s">
        <v>5928</v>
      </c>
      <c r="K1231" s="268">
        <v>68594</v>
      </c>
      <c r="L1231" s="268">
        <v>68594</v>
      </c>
      <c r="M1231" s="269">
        <v>0</v>
      </c>
      <c r="N1231" s="268">
        <v>0</v>
      </c>
      <c r="O1231" s="268">
        <v>0</v>
      </c>
      <c r="P1231" s="269">
        <v>0</v>
      </c>
      <c r="Q1231" s="270">
        <v>0</v>
      </c>
      <c r="R1231" s="270">
        <v>0</v>
      </c>
      <c r="S1231" s="270">
        <v>0</v>
      </c>
      <c r="T1231" s="268">
        <v>68594</v>
      </c>
      <c r="U1231" s="268">
        <v>68594</v>
      </c>
      <c r="V1231" s="269">
        <v>0</v>
      </c>
      <c r="W1231" s="269" cm="1">
        <f t="array" ref="W1231">IF(Z1231=756,V1231*INDEX('09.30.22 ERC'!$I$676:$I$679,MATCH($A$1,'09.30.22 ERC'!$D$676:$D$679,0),),V1231)</f>
        <v>0</v>
      </c>
      <c r="X1231" s="271">
        <f t="shared" si="39"/>
        <v>255002</v>
      </c>
      <c r="Y1231" s="106" t="s">
        <v>835</v>
      </c>
      <c r="Z1231" s="106">
        <v>756</v>
      </c>
      <c r="AA1231" s="273" t="b">
        <f t="shared" si="40"/>
        <v>1</v>
      </c>
    </row>
    <row r="1232" spans="1:27">
      <c r="A1232" s="267" t="s">
        <v>3271</v>
      </c>
      <c r="B1232" s="267" t="s">
        <v>3395</v>
      </c>
      <c r="C1232" s="267" t="s">
        <v>3392</v>
      </c>
      <c r="D1232" s="267" t="s">
        <v>5926</v>
      </c>
      <c r="E1232" s="267" t="s">
        <v>3275</v>
      </c>
      <c r="F1232" s="267" t="s">
        <v>3276</v>
      </c>
      <c r="G1232" s="267" t="s">
        <v>3275</v>
      </c>
      <c r="H1232" s="267" t="s">
        <v>3277</v>
      </c>
      <c r="I1232" s="267" t="s">
        <v>5929</v>
      </c>
      <c r="J1232" s="267" t="s">
        <v>5930</v>
      </c>
      <c r="K1232" s="268">
        <v>76986.850000000006</v>
      </c>
      <c r="L1232" s="268">
        <v>13428.96</v>
      </c>
      <c r="M1232" s="269">
        <v>63557.890000000007</v>
      </c>
      <c r="N1232" s="268">
        <v>1.87</v>
      </c>
      <c r="O1232" s="268">
        <v>26.3</v>
      </c>
      <c r="P1232" s="269">
        <v>-24.43</v>
      </c>
      <c r="Q1232" s="270">
        <v>16.829999999987194</v>
      </c>
      <c r="R1232" s="270">
        <v>236.70000000000073</v>
      </c>
      <c r="S1232" s="270">
        <v>-219.87000000001353</v>
      </c>
      <c r="T1232" s="268">
        <v>77003.679999999993</v>
      </c>
      <c r="U1232" s="268">
        <v>13665.66</v>
      </c>
      <c r="V1232" s="269">
        <v>63338.01999999999</v>
      </c>
      <c r="W1232" s="269" cm="1">
        <f t="array" ref="W1232">IF(Z1232=756,V1232*INDEX('09.30.22 ERC'!$I$676:$I$679,MATCH($A$1,'09.30.22 ERC'!$D$676:$D$679,0),),V1232)</f>
        <v>63338.01999999999</v>
      </c>
      <c r="X1232" s="271">
        <f t="shared" si="39"/>
        <v>255002</v>
      </c>
      <c r="Y1232" s="106" t="s">
        <v>835</v>
      </c>
      <c r="Z1232" s="106">
        <v>756</v>
      </c>
      <c r="AA1232" s="273" t="b">
        <f t="shared" si="40"/>
        <v>1</v>
      </c>
    </row>
    <row r="1233" spans="1:27">
      <c r="A1233" s="267" t="s">
        <v>3271</v>
      </c>
      <c r="B1233" s="267" t="s">
        <v>3272</v>
      </c>
      <c r="C1233" s="267" t="s">
        <v>3402</v>
      </c>
      <c r="D1233" s="267" t="s">
        <v>5926</v>
      </c>
      <c r="E1233" s="267" t="s">
        <v>3275</v>
      </c>
      <c r="F1233" s="267" t="s">
        <v>3276</v>
      </c>
      <c r="G1233" s="267" t="s">
        <v>3275</v>
      </c>
      <c r="H1233" s="267" t="s">
        <v>3277</v>
      </c>
      <c r="I1233" s="267" t="s">
        <v>5931</v>
      </c>
      <c r="J1233" s="267" t="s">
        <v>5932</v>
      </c>
      <c r="K1233" s="268">
        <v>63648.82</v>
      </c>
      <c r="L1233" s="268">
        <v>60773.59</v>
      </c>
      <c r="M1233" s="269">
        <v>2875.2300000000032</v>
      </c>
      <c r="N1233" s="268">
        <v>9359.23</v>
      </c>
      <c r="O1233" s="268">
        <v>9361.2800000000007</v>
      </c>
      <c r="P1233" s="269">
        <v>-2.0500000000010914</v>
      </c>
      <c r="Q1233" s="270">
        <v>45699.420000000006</v>
      </c>
      <c r="R1233" s="270">
        <v>45844.33</v>
      </c>
      <c r="S1233" s="270">
        <v>-144.90999999999622</v>
      </c>
      <c r="T1233" s="268">
        <v>109348.24</v>
      </c>
      <c r="U1233" s="268">
        <v>106617.92</v>
      </c>
      <c r="V1233" s="269">
        <v>2730.320000000007</v>
      </c>
      <c r="W1233" s="269" cm="1">
        <f t="array" ref="W1233">IF(Z1233=756,V1233*INDEX('09.30.22 ERC'!$I$676:$I$679,MATCH($A$1,'09.30.22 ERC'!$D$676:$D$679,0),),V1233)</f>
        <v>2730.320000000007</v>
      </c>
      <c r="X1233" s="271">
        <f t="shared" si="39"/>
        <v>255002</v>
      </c>
      <c r="Y1233" s="106" t="s">
        <v>835</v>
      </c>
      <c r="Z1233" s="106">
        <v>150</v>
      </c>
      <c r="AA1233" s="273" t="b">
        <f t="shared" si="40"/>
        <v>1</v>
      </c>
    </row>
    <row r="1234" spans="1:27">
      <c r="A1234" s="267" t="s">
        <v>3271</v>
      </c>
      <c r="B1234" s="267" t="s">
        <v>3280</v>
      </c>
      <c r="C1234" s="267" t="s">
        <v>3430</v>
      </c>
      <c r="D1234" s="267" t="s">
        <v>5926</v>
      </c>
      <c r="E1234" s="267" t="s">
        <v>3275</v>
      </c>
      <c r="F1234" s="267" t="s">
        <v>3276</v>
      </c>
      <c r="G1234" s="267" t="s">
        <v>3275</v>
      </c>
      <c r="H1234" s="267" t="s">
        <v>3277</v>
      </c>
      <c r="I1234" s="267" t="s">
        <v>5933</v>
      </c>
      <c r="J1234" s="267" t="s">
        <v>5934</v>
      </c>
      <c r="K1234" s="268">
        <v>62833.82</v>
      </c>
      <c r="L1234" s="268">
        <v>59995.3</v>
      </c>
      <c r="M1234" s="269">
        <v>2838.5199999999968</v>
      </c>
      <c r="N1234" s="268">
        <v>9257.17</v>
      </c>
      <c r="O1234" s="268">
        <v>9258.35</v>
      </c>
      <c r="P1234" s="269">
        <v>-1.180000000000291</v>
      </c>
      <c r="Q1234" s="270">
        <v>45184.719999999994</v>
      </c>
      <c r="R1234" s="270">
        <v>45322.729999999996</v>
      </c>
      <c r="S1234" s="270">
        <v>-138.01000000000204</v>
      </c>
      <c r="T1234" s="268">
        <v>108018.54</v>
      </c>
      <c r="U1234" s="268">
        <v>105318.03</v>
      </c>
      <c r="V1234" s="269">
        <v>2700.5099999999948</v>
      </c>
      <c r="W1234" s="269" cm="1">
        <f t="array" ref="W1234">IF(Z1234=756,V1234*INDEX('09.30.22 ERC'!$I$676:$I$679,MATCH($A$1,'09.30.22 ERC'!$D$676:$D$679,0),),V1234)</f>
        <v>2700.5099999999948</v>
      </c>
      <c r="X1234" s="271">
        <f t="shared" si="39"/>
        <v>255002</v>
      </c>
      <c r="Y1234" s="106" t="s">
        <v>835</v>
      </c>
      <c r="Z1234" s="106">
        <v>150</v>
      </c>
      <c r="AA1234" s="273" t="b">
        <f t="shared" si="40"/>
        <v>1</v>
      </c>
    </row>
    <row r="1235" spans="1:27">
      <c r="A1235" s="267" t="s">
        <v>3271</v>
      </c>
      <c r="B1235" s="267" t="s">
        <v>3284</v>
      </c>
      <c r="C1235" s="267" t="s">
        <v>3402</v>
      </c>
      <c r="D1235" s="267" t="s">
        <v>5926</v>
      </c>
      <c r="E1235" s="267" t="s">
        <v>3275</v>
      </c>
      <c r="F1235" s="267" t="s">
        <v>3276</v>
      </c>
      <c r="G1235" s="267" t="s">
        <v>3275</v>
      </c>
      <c r="H1235" s="267" t="s">
        <v>3277</v>
      </c>
      <c r="I1235" s="267" t="s">
        <v>5935</v>
      </c>
      <c r="J1235" s="267" t="s">
        <v>5936</v>
      </c>
      <c r="K1235" s="268">
        <v>4524.83</v>
      </c>
      <c r="L1235" s="268">
        <v>4298.3900000000003</v>
      </c>
      <c r="M1235" s="269">
        <v>226.4399999999996</v>
      </c>
      <c r="N1235" s="268">
        <v>795.47</v>
      </c>
      <c r="O1235" s="268">
        <v>797.18</v>
      </c>
      <c r="P1235" s="269">
        <v>-1.7099999999999227</v>
      </c>
      <c r="Q1235" s="270">
        <v>3771.8500000000004</v>
      </c>
      <c r="R1235" s="270">
        <v>3766.2699999999995</v>
      </c>
      <c r="S1235" s="270">
        <v>5.5800000000008367</v>
      </c>
      <c r="T1235" s="268">
        <v>8296.68</v>
      </c>
      <c r="U1235" s="268">
        <v>8064.66</v>
      </c>
      <c r="V1235" s="269">
        <v>232.02000000000044</v>
      </c>
      <c r="W1235" s="269" cm="1">
        <f t="array" ref="W1235">IF(Z1235=756,V1235*INDEX('09.30.22 ERC'!$I$676:$I$679,MATCH($A$1,'09.30.22 ERC'!$D$676:$D$679,0),),V1235)</f>
        <v>232.02000000000044</v>
      </c>
      <c r="X1235" s="271">
        <f t="shared" si="39"/>
        <v>255002</v>
      </c>
      <c r="Y1235" s="106" t="s">
        <v>835</v>
      </c>
      <c r="Z1235" s="106">
        <v>151</v>
      </c>
      <c r="AA1235" s="273" t="b">
        <f t="shared" si="40"/>
        <v>1</v>
      </c>
    </row>
    <row r="1236" spans="1:27">
      <c r="A1236" s="267" t="s">
        <v>3271</v>
      </c>
      <c r="B1236" s="267" t="s">
        <v>3287</v>
      </c>
      <c r="C1236" s="267" t="s">
        <v>3430</v>
      </c>
      <c r="D1236" s="267" t="s">
        <v>5926</v>
      </c>
      <c r="E1236" s="267" t="s">
        <v>3275</v>
      </c>
      <c r="F1236" s="267" t="s">
        <v>3276</v>
      </c>
      <c r="G1236" s="267" t="s">
        <v>3275</v>
      </c>
      <c r="H1236" s="267" t="s">
        <v>3277</v>
      </c>
      <c r="I1236" s="267" t="s">
        <v>5937</v>
      </c>
      <c r="J1236" s="267" t="s">
        <v>5938</v>
      </c>
      <c r="K1236" s="268">
        <v>5450.56</v>
      </c>
      <c r="L1236" s="268">
        <v>5159.4799999999996</v>
      </c>
      <c r="M1236" s="269">
        <v>291.08000000000084</v>
      </c>
      <c r="N1236" s="268">
        <v>1019.98</v>
      </c>
      <c r="O1236" s="268">
        <v>1021.06</v>
      </c>
      <c r="P1236" s="269">
        <v>-1.0799999999999272</v>
      </c>
      <c r="Q1236" s="270">
        <v>4506.3100000000004</v>
      </c>
      <c r="R1236" s="270">
        <v>4499.8600000000006</v>
      </c>
      <c r="S1236" s="270">
        <v>6.4499999999998181</v>
      </c>
      <c r="T1236" s="268">
        <v>9956.8700000000008</v>
      </c>
      <c r="U1236" s="268">
        <v>9659.34</v>
      </c>
      <c r="V1236" s="269">
        <v>297.53000000000065</v>
      </c>
      <c r="W1236" s="269" cm="1">
        <f t="array" ref="W1236">IF(Z1236=756,V1236*INDEX('09.30.22 ERC'!$I$676:$I$679,MATCH($A$1,'09.30.22 ERC'!$D$676:$D$679,0),),V1236)</f>
        <v>297.53000000000065</v>
      </c>
      <c r="X1236" s="271">
        <f t="shared" si="39"/>
        <v>255002</v>
      </c>
      <c r="Y1236" s="106" t="s">
        <v>835</v>
      </c>
      <c r="Z1236" s="106">
        <v>151</v>
      </c>
      <c r="AA1236" s="273" t="b">
        <f t="shared" si="40"/>
        <v>1</v>
      </c>
    </row>
    <row r="1237" spans="1:27">
      <c r="A1237" s="267" t="s">
        <v>3271</v>
      </c>
      <c r="B1237" s="267" t="s">
        <v>3294</v>
      </c>
      <c r="C1237" s="267" t="s">
        <v>3273</v>
      </c>
      <c r="D1237" s="267" t="s">
        <v>5926</v>
      </c>
      <c r="E1237" s="267" t="s">
        <v>3275</v>
      </c>
      <c r="F1237" s="267" t="s">
        <v>3276</v>
      </c>
      <c r="G1237" s="267" t="s">
        <v>3275</v>
      </c>
      <c r="H1237" s="267" t="s">
        <v>3277</v>
      </c>
      <c r="I1237" s="267" t="s">
        <v>5939</v>
      </c>
      <c r="J1237" s="267" t="s">
        <v>5940</v>
      </c>
      <c r="K1237" s="268">
        <v>172397.37</v>
      </c>
      <c r="L1237" s="268">
        <v>47408.99</v>
      </c>
      <c r="M1237" s="269">
        <v>124988.38</v>
      </c>
      <c r="N1237" s="268">
        <v>22.77</v>
      </c>
      <c r="O1237" s="268">
        <v>80.05</v>
      </c>
      <c r="P1237" s="269">
        <v>-57.28</v>
      </c>
      <c r="Q1237" s="270">
        <v>204.92999999999302</v>
      </c>
      <c r="R1237" s="270">
        <v>720.45000000000437</v>
      </c>
      <c r="S1237" s="270">
        <v>-515.52000000001135</v>
      </c>
      <c r="T1237" s="268">
        <v>172602.3</v>
      </c>
      <c r="U1237" s="268">
        <v>48129.440000000002</v>
      </c>
      <c r="V1237" s="269">
        <v>124472.85999999999</v>
      </c>
      <c r="W1237" s="269" cm="1">
        <f t="array" ref="W1237">IF(Z1237=756,V1237*INDEX('09.30.22 ERC'!$I$676:$I$679,MATCH($A$1,'09.30.22 ERC'!$D$676:$D$679,0),),V1237)</f>
        <v>124472.85999999999</v>
      </c>
      <c r="X1237" s="271">
        <f t="shared" si="39"/>
        <v>255002</v>
      </c>
      <c r="Y1237" s="106" t="s">
        <v>835</v>
      </c>
      <c r="Z1237" s="106">
        <v>152</v>
      </c>
      <c r="AA1237" s="273" t="b">
        <f t="shared" si="40"/>
        <v>1</v>
      </c>
    </row>
    <row r="1238" spans="1:27">
      <c r="A1238" s="267" t="s">
        <v>3271</v>
      </c>
      <c r="B1238" s="267" t="s">
        <v>3294</v>
      </c>
      <c r="C1238" s="267" t="s">
        <v>3402</v>
      </c>
      <c r="D1238" s="267" t="s">
        <v>5926</v>
      </c>
      <c r="E1238" s="267" t="s">
        <v>3275</v>
      </c>
      <c r="F1238" s="267" t="s">
        <v>3276</v>
      </c>
      <c r="G1238" s="267" t="s">
        <v>3275</v>
      </c>
      <c r="H1238" s="267" t="s">
        <v>3277</v>
      </c>
      <c r="I1238" s="267" t="s">
        <v>5941</v>
      </c>
      <c r="J1238" s="267" t="s">
        <v>5942</v>
      </c>
      <c r="K1238" s="268">
        <v>60009.72</v>
      </c>
      <c r="L1238" s="268">
        <v>58359.46</v>
      </c>
      <c r="M1238" s="269">
        <v>1650.260000000002</v>
      </c>
      <c r="N1238" s="268">
        <v>5396.06</v>
      </c>
      <c r="O1238" s="268">
        <v>5398.6</v>
      </c>
      <c r="P1238" s="269">
        <v>-2.5399999999999636</v>
      </c>
      <c r="Q1238" s="270">
        <v>26324.990000000005</v>
      </c>
      <c r="R1238" s="270">
        <v>26401.140000000007</v>
      </c>
      <c r="S1238" s="270">
        <v>-76.150000000001455</v>
      </c>
      <c r="T1238" s="268">
        <v>86334.71</v>
      </c>
      <c r="U1238" s="268">
        <v>84760.6</v>
      </c>
      <c r="V1238" s="269">
        <v>1574.1100000000006</v>
      </c>
      <c r="W1238" s="269" cm="1">
        <f t="array" ref="W1238">IF(Z1238=756,V1238*INDEX('09.30.22 ERC'!$I$676:$I$679,MATCH($A$1,'09.30.22 ERC'!$D$676:$D$679,0),),V1238)</f>
        <v>1574.1100000000006</v>
      </c>
      <c r="X1238" s="271">
        <f t="shared" si="39"/>
        <v>255002</v>
      </c>
      <c r="Y1238" s="106" t="s">
        <v>835</v>
      </c>
      <c r="Z1238" s="106">
        <v>152</v>
      </c>
      <c r="AA1238" s="273" t="b">
        <f t="shared" si="40"/>
        <v>1</v>
      </c>
    </row>
    <row r="1239" spans="1:27">
      <c r="A1239" s="267" t="s">
        <v>3271</v>
      </c>
      <c r="B1239" s="267" t="s">
        <v>3300</v>
      </c>
      <c r="C1239" s="267" t="s">
        <v>3405</v>
      </c>
      <c r="D1239" s="267" t="s">
        <v>5926</v>
      </c>
      <c r="E1239" s="267" t="s">
        <v>3275</v>
      </c>
      <c r="F1239" s="267" t="s">
        <v>3276</v>
      </c>
      <c r="G1239" s="267" t="s">
        <v>3275</v>
      </c>
      <c r="H1239" s="267" t="s">
        <v>3277</v>
      </c>
      <c r="I1239" s="267" t="s">
        <v>5943</v>
      </c>
      <c r="J1239" s="267" t="s">
        <v>5944</v>
      </c>
      <c r="K1239" s="268">
        <v>81881.34</v>
      </c>
      <c r="L1239" s="268">
        <v>81881.34</v>
      </c>
      <c r="M1239" s="269">
        <v>0</v>
      </c>
      <c r="N1239" s="268">
        <v>0</v>
      </c>
      <c r="O1239" s="268">
        <v>0</v>
      </c>
      <c r="P1239" s="269">
        <v>0</v>
      </c>
      <c r="Q1239" s="270">
        <v>0</v>
      </c>
      <c r="R1239" s="270">
        <v>0</v>
      </c>
      <c r="S1239" s="270">
        <v>0</v>
      </c>
      <c r="T1239" s="268">
        <v>81881.34</v>
      </c>
      <c r="U1239" s="268">
        <v>81881.34</v>
      </c>
      <c r="V1239" s="269">
        <v>0</v>
      </c>
      <c r="W1239" s="269" cm="1">
        <f t="array" ref="W1239">IF(Z1239=756,V1239*INDEX('09.30.22 ERC'!$I$676:$I$679,MATCH($A$1,'09.30.22 ERC'!$D$676:$D$679,0),),V1239)</f>
        <v>0</v>
      </c>
      <c r="X1239" s="271">
        <f t="shared" si="39"/>
        <v>255002</v>
      </c>
      <c r="Y1239" s="106" t="s">
        <v>835</v>
      </c>
      <c r="Z1239" s="106">
        <v>150</v>
      </c>
      <c r="AA1239" s="273" t="b">
        <f t="shared" si="40"/>
        <v>1</v>
      </c>
    </row>
    <row r="1240" spans="1:27">
      <c r="A1240" s="267" t="s">
        <v>3271</v>
      </c>
      <c r="B1240" s="267" t="s">
        <v>3300</v>
      </c>
      <c r="C1240" s="267" t="s">
        <v>3301</v>
      </c>
      <c r="D1240" s="267" t="s">
        <v>5926</v>
      </c>
      <c r="E1240" s="267" t="s">
        <v>3275</v>
      </c>
      <c r="F1240" s="267" t="s">
        <v>3276</v>
      </c>
      <c r="G1240" s="267" t="s">
        <v>3275</v>
      </c>
      <c r="H1240" s="267" t="s">
        <v>3277</v>
      </c>
      <c r="I1240" s="267" t="s">
        <v>5945</v>
      </c>
      <c r="J1240" s="267" t="s">
        <v>5946</v>
      </c>
      <c r="K1240" s="268">
        <v>71434.95</v>
      </c>
      <c r="L1240" s="268">
        <v>340715.88</v>
      </c>
      <c r="M1240" s="269">
        <v>-269280.93</v>
      </c>
      <c r="N1240" s="268">
        <v>0</v>
      </c>
      <c r="O1240" s="268">
        <v>255.96</v>
      </c>
      <c r="P1240" s="269">
        <v>-255.96</v>
      </c>
      <c r="Q1240" s="270">
        <v>0</v>
      </c>
      <c r="R1240" s="270">
        <v>2303.640000000014</v>
      </c>
      <c r="S1240" s="270">
        <v>-2303.640000000014</v>
      </c>
      <c r="T1240" s="268">
        <v>71434.95</v>
      </c>
      <c r="U1240" s="268">
        <v>343019.52000000002</v>
      </c>
      <c r="V1240" s="269">
        <v>-271584.57</v>
      </c>
      <c r="W1240" s="269" cm="1">
        <f t="array" ref="W1240">IF(Z1240=756,V1240*INDEX('09.30.22 ERC'!$I$676:$I$679,MATCH($A$1,'09.30.22 ERC'!$D$676:$D$679,0),),V1240)</f>
        <v>-271584.57</v>
      </c>
      <c r="X1240" s="271">
        <f t="shared" si="39"/>
        <v>255002</v>
      </c>
      <c r="Y1240" s="106" t="s">
        <v>835</v>
      </c>
      <c r="Z1240" s="106">
        <v>150</v>
      </c>
      <c r="AA1240" s="273" t="b">
        <f t="shared" si="40"/>
        <v>1</v>
      </c>
    </row>
    <row r="1241" spans="1:27">
      <c r="A1241" s="267" t="s">
        <v>3271</v>
      </c>
      <c r="B1241" s="267" t="s">
        <v>3304</v>
      </c>
      <c r="C1241" s="267" t="s">
        <v>3405</v>
      </c>
      <c r="D1241" s="267" t="s">
        <v>5926</v>
      </c>
      <c r="E1241" s="267" t="s">
        <v>3275</v>
      </c>
      <c r="F1241" s="267" t="s">
        <v>3276</v>
      </c>
      <c r="G1241" s="267" t="s">
        <v>3275</v>
      </c>
      <c r="H1241" s="267" t="s">
        <v>3277</v>
      </c>
      <c r="I1241" s="267" t="s">
        <v>5947</v>
      </c>
      <c r="J1241" s="267" t="s">
        <v>5948</v>
      </c>
      <c r="K1241" s="268">
        <v>5328.16</v>
      </c>
      <c r="L1241" s="268">
        <v>5328.16</v>
      </c>
      <c r="M1241" s="269">
        <v>0</v>
      </c>
      <c r="N1241" s="268">
        <v>0</v>
      </c>
      <c r="O1241" s="268">
        <v>0</v>
      </c>
      <c r="P1241" s="269">
        <v>0</v>
      </c>
      <c r="Q1241" s="270">
        <v>0</v>
      </c>
      <c r="R1241" s="270">
        <v>0</v>
      </c>
      <c r="S1241" s="270">
        <v>0</v>
      </c>
      <c r="T1241" s="268">
        <v>5328.16</v>
      </c>
      <c r="U1241" s="268">
        <v>5328.16</v>
      </c>
      <c r="V1241" s="269">
        <v>0</v>
      </c>
      <c r="W1241" s="269" cm="1">
        <f t="array" ref="W1241">IF(Z1241=756,V1241*INDEX('09.30.22 ERC'!$I$676:$I$679,MATCH($A$1,'09.30.22 ERC'!$D$676:$D$679,0),),V1241)</f>
        <v>0</v>
      </c>
      <c r="X1241" s="271">
        <f t="shared" si="39"/>
        <v>255002</v>
      </c>
      <c r="Y1241" s="106" t="s">
        <v>835</v>
      </c>
      <c r="Z1241" s="106">
        <v>151</v>
      </c>
      <c r="AA1241" s="273" t="b">
        <f t="shared" si="40"/>
        <v>1</v>
      </c>
    </row>
    <row r="1242" spans="1:27">
      <c r="A1242" s="267" t="s">
        <v>3271</v>
      </c>
      <c r="B1242" s="267" t="s">
        <v>3304</v>
      </c>
      <c r="C1242" s="267" t="s">
        <v>3301</v>
      </c>
      <c r="D1242" s="267" t="s">
        <v>5926</v>
      </c>
      <c r="E1242" s="267" t="s">
        <v>3275</v>
      </c>
      <c r="F1242" s="267" t="s">
        <v>3276</v>
      </c>
      <c r="G1242" s="267" t="s">
        <v>3275</v>
      </c>
      <c r="H1242" s="267" t="s">
        <v>3277</v>
      </c>
      <c r="I1242" s="267" t="s">
        <v>5949</v>
      </c>
      <c r="J1242" s="267" t="s">
        <v>5950</v>
      </c>
      <c r="K1242" s="268">
        <v>198897.37</v>
      </c>
      <c r="L1242" s="268">
        <v>117698.11</v>
      </c>
      <c r="M1242" s="269">
        <v>81199.259999999995</v>
      </c>
      <c r="N1242" s="268">
        <v>0</v>
      </c>
      <c r="O1242" s="268">
        <v>78.22</v>
      </c>
      <c r="P1242" s="269">
        <v>-78.22</v>
      </c>
      <c r="Q1242" s="270">
        <v>0</v>
      </c>
      <c r="R1242" s="270">
        <v>703.97999999999593</v>
      </c>
      <c r="S1242" s="270">
        <v>-703.97999999999593</v>
      </c>
      <c r="T1242" s="268">
        <v>198897.37</v>
      </c>
      <c r="U1242" s="268">
        <v>118402.09</v>
      </c>
      <c r="V1242" s="269">
        <v>80495.28</v>
      </c>
      <c r="W1242" s="269" cm="1">
        <f t="array" ref="W1242">IF(Z1242=756,V1242*INDEX('09.30.22 ERC'!$I$676:$I$679,MATCH($A$1,'09.30.22 ERC'!$D$676:$D$679,0),),V1242)</f>
        <v>80495.28</v>
      </c>
      <c r="X1242" s="271">
        <f t="shared" si="39"/>
        <v>255002</v>
      </c>
      <c r="Y1242" s="106" t="s">
        <v>835</v>
      </c>
      <c r="Z1242" s="106">
        <v>151</v>
      </c>
      <c r="AA1242" s="273" t="b">
        <f t="shared" si="40"/>
        <v>1</v>
      </c>
    </row>
    <row r="1243" spans="1:27">
      <c r="A1243" s="267" t="s">
        <v>3271</v>
      </c>
      <c r="B1243" s="267" t="s">
        <v>3272</v>
      </c>
      <c r="C1243" s="267" t="s">
        <v>3273</v>
      </c>
      <c r="D1243" s="267" t="s">
        <v>5951</v>
      </c>
      <c r="E1243" s="267" t="s">
        <v>3275</v>
      </c>
      <c r="F1243" s="267" t="s">
        <v>3276</v>
      </c>
      <c r="G1243" s="267" t="s">
        <v>3275</v>
      </c>
      <c r="H1243" s="267" t="s">
        <v>3277</v>
      </c>
      <c r="I1243" s="267" t="s">
        <v>5952</v>
      </c>
      <c r="J1243" s="267" t="s">
        <v>5953</v>
      </c>
      <c r="K1243" s="268">
        <v>155.91999999999999</v>
      </c>
      <c r="L1243" s="268">
        <v>155.91999999999999</v>
      </c>
      <c r="M1243" s="269">
        <v>0</v>
      </c>
      <c r="N1243" s="268">
        <v>0</v>
      </c>
      <c r="O1243" s="268">
        <v>0</v>
      </c>
      <c r="P1243" s="269">
        <v>0</v>
      </c>
      <c r="Q1243" s="270">
        <v>0</v>
      </c>
      <c r="R1243" s="270">
        <v>0</v>
      </c>
      <c r="S1243" s="270">
        <v>0</v>
      </c>
      <c r="T1243" s="268">
        <v>155.91999999999999</v>
      </c>
      <c r="U1243" s="268">
        <v>155.91999999999999</v>
      </c>
      <c r="V1243" s="269">
        <v>0</v>
      </c>
      <c r="W1243" s="269" cm="1">
        <f t="array" ref="W1243">IF(Z1243=756,V1243*INDEX('09.30.22 ERC'!$I$676:$I$679,MATCH($A$1,'09.30.22 ERC'!$D$676:$D$679,0),),V1243)</f>
        <v>0</v>
      </c>
      <c r="X1243" s="271">
        <f t="shared" si="39"/>
        <v>260001</v>
      </c>
      <c r="Y1243" s="106" t="s">
        <v>835</v>
      </c>
      <c r="Z1243" s="106">
        <v>150</v>
      </c>
      <c r="AA1243" s="273" t="b">
        <f t="shared" si="40"/>
        <v>1</v>
      </c>
    </row>
    <row r="1244" spans="1:27">
      <c r="A1244" s="267" t="s">
        <v>3271</v>
      </c>
      <c r="B1244" s="267" t="s">
        <v>3300</v>
      </c>
      <c r="C1244" s="267" t="s">
        <v>3301</v>
      </c>
      <c r="D1244" s="267" t="s">
        <v>5951</v>
      </c>
      <c r="E1244" s="267" t="s">
        <v>3275</v>
      </c>
      <c r="F1244" s="267" t="s">
        <v>3276</v>
      </c>
      <c r="G1244" s="267" t="s">
        <v>3275</v>
      </c>
      <c r="H1244" s="267" t="s">
        <v>3277</v>
      </c>
      <c r="I1244" s="267" t="s">
        <v>5954</v>
      </c>
      <c r="J1244" s="267" t="s">
        <v>5955</v>
      </c>
      <c r="K1244" s="268">
        <v>5613</v>
      </c>
      <c r="L1244" s="268">
        <v>57654</v>
      </c>
      <c r="M1244" s="269">
        <v>-52041</v>
      </c>
      <c r="N1244" s="268">
        <v>155.91999999999999</v>
      </c>
      <c r="O1244" s="268">
        <v>0</v>
      </c>
      <c r="P1244" s="269">
        <v>155.91999999999999</v>
      </c>
      <c r="Q1244" s="270">
        <v>1403.25</v>
      </c>
      <c r="R1244" s="270">
        <v>0</v>
      </c>
      <c r="S1244" s="270">
        <v>1403.25</v>
      </c>
      <c r="T1244" s="268">
        <v>7016.25</v>
      </c>
      <c r="U1244" s="268">
        <v>57654</v>
      </c>
      <c r="V1244" s="269">
        <v>-50637.75</v>
      </c>
      <c r="W1244" s="269" cm="1">
        <f t="array" ref="W1244">IF(Z1244=756,V1244*INDEX('09.30.22 ERC'!$I$676:$I$679,MATCH($A$1,'09.30.22 ERC'!$D$676:$D$679,0),),V1244)</f>
        <v>-50637.75</v>
      </c>
      <c r="X1244" s="271">
        <f t="shared" si="39"/>
        <v>260001</v>
      </c>
      <c r="Y1244" s="106" t="s">
        <v>835</v>
      </c>
      <c r="Z1244" s="106">
        <v>150</v>
      </c>
      <c r="AA1244" s="273" t="b">
        <f t="shared" si="40"/>
        <v>1</v>
      </c>
    </row>
    <row r="1245" spans="1:27">
      <c r="A1245" s="267" t="s">
        <v>3271</v>
      </c>
      <c r="B1245" s="267" t="s">
        <v>3272</v>
      </c>
      <c r="C1245" s="267" t="s">
        <v>3402</v>
      </c>
      <c r="D1245" s="267" t="s">
        <v>5956</v>
      </c>
      <c r="E1245" s="267" t="s">
        <v>3275</v>
      </c>
      <c r="F1245" s="267" t="s">
        <v>3276</v>
      </c>
      <c r="G1245" s="267" t="s">
        <v>3275</v>
      </c>
      <c r="H1245" s="267" t="s">
        <v>3277</v>
      </c>
      <c r="I1245" s="267" t="s">
        <v>5957</v>
      </c>
      <c r="J1245" s="267" t="s">
        <v>5958</v>
      </c>
      <c r="K1245" s="268">
        <v>161423.84</v>
      </c>
      <c r="L1245" s="268">
        <v>177475.82</v>
      </c>
      <c r="M1245" s="269">
        <v>-16051.98000000001</v>
      </c>
      <c r="N1245" s="268">
        <v>89977.61</v>
      </c>
      <c r="O1245" s="268">
        <v>90681.06</v>
      </c>
      <c r="P1245" s="269">
        <v>-703.44999999999709</v>
      </c>
      <c r="Q1245" s="270">
        <v>344334.94999999995</v>
      </c>
      <c r="R1245" s="270">
        <v>355710.76999999996</v>
      </c>
      <c r="S1245" s="270">
        <v>-11375.820000000007</v>
      </c>
      <c r="T1245" s="268">
        <v>505758.79</v>
      </c>
      <c r="U1245" s="268">
        <v>533186.59</v>
      </c>
      <c r="V1245" s="269">
        <v>-27427.799999999988</v>
      </c>
      <c r="W1245" s="269" cm="1">
        <f t="array" ref="W1245">IF(Z1245=756,V1245*INDEX('09.30.22 ERC'!$I$676:$I$679,MATCH($A$1,'09.30.22 ERC'!$D$676:$D$679,0),),V1245)</f>
        <v>-27427.799999999988</v>
      </c>
      <c r="X1245" s="271">
        <f t="shared" si="39"/>
        <v>260003</v>
      </c>
      <c r="Y1245" s="106" t="s">
        <v>835</v>
      </c>
      <c r="Z1245" s="106">
        <v>150</v>
      </c>
      <c r="AA1245" s="273" t="b">
        <f t="shared" si="40"/>
        <v>1</v>
      </c>
    </row>
    <row r="1246" spans="1:27">
      <c r="A1246" s="267" t="s">
        <v>3271</v>
      </c>
      <c r="B1246" s="267" t="s">
        <v>3280</v>
      </c>
      <c r="C1246" s="267" t="s">
        <v>3430</v>
      </c>
      <c r="D1246" s="267" t="s">
        <v>5956</v>
      </c>
      <c r="E1246" s="267" t="s">
        <v>3275</v>
      </c>
      <c r="F1246" s="267" t="s">
        <v>3276</v>
      </c>
      <c r="G1246" s="267" t="s">
        <v>3275</v>
      </c>
      <c r="H1246" s="267" t="s">
        <v>3277</v>
      </c>
      <c r="I1246" s="267" t="s">
        <v>5959</v>
      </c>
      <c r="J1246" s="267" t="s">
        <v>5960</v>
      </c>
      <c r="K1246" s="268">
        <v>159491.01999999999</v>
      </c>
      <c r="L1246" s="268">
        <v>175338.06</v>
      </c>
      <c r="M1246" s="269">
        <v>-15847.040000000008</v>
      </c>
      <c r="N1246" s="268">
        <v>88987.53</v>
      </c>
      <c r="O1246" s="268">
        <v>89691.63</v>
      </c>
      <c r="P1246" s="269">
        <v>-704.10000000000582</v>
      </c>
      <c r="Q1246" s="270">
        <v>340432.89</v>
      </c>
      <c r="R1246" s="270">
        <v>351714.50000000006</v>
      </c>
      <c r="S1246" s="270">
        <v>-11281.610000000044</v>
      </c>
      <c r="T1246" s="268">
        <v>499923.91</v>
      </c>
      <c r="U1246" s="268">
        <v>527052.56000000006</v>
      </c>
      <c r="V1246" s="269">
        <v>-27128.650000000081</v>
      </c>
      <c r="W1246" s="269" cm="1">
        <f t="array" ref="W1246">IF(Z1246=756,V1246*INDEX('09.30.22 ERC'!$I$676:$I$679,MATCH($A$1,'09.30.22 ERC'!$D$676:$D$679,0),),V1246)</f>
        <v>-27128.650000000081</v>
      </c>
      <c r="X1246" s="271">
        <f t="shared" si="39"/>
        <v>260003</v>
      </c>
      <c r="Y1246" s="106" t="s">
        <v>835</v>
      </c>
      <c r="Z1246" s="106">
        <v>150</v>
      </c>
      <c r="AA1246" s="273" t="b">
        <f t="shared" si="40"/>
        <v>1</v>
      </c>
    </row>
    <row r="1247" spans="1:27">
      <c r="A1247" s="267" t="s">
        <v>3271</v>
      </c>
      <c r="B1247" s="267" t="s">
        <v>3284</v>
      </c>
      <c r="C1247" s="267" t="s">
        <v>3402</v>
      </c>
      <c r="D1247" s="267" t="s">
        <v>5956</v>
      </c>
      <c r="E1247" s="267" t="s">
        <v>3275</v>
      </c>
      <c r="F1247" s="267" t="s">
        <v>3276</v>
      </c>
      <c r="G1247" s="267" t="s">
        <v>3275</v>
      </c>
      <c r="H1247" s="267" t="s">
        <v>3277</v>
      </c>
      <c r="I1247" s="267" t="s">
        <v>5961</v>
      </c>
      <c r="J1247" s="267" t="s">
        <v>5962</v>
      </c>
      <c r="K1247" s="268">
        <v>11803.59</v>
      </c>
      <c r="L1247" s="268">
        <v>13067.78</v>
      </c>
      <c r="M1247" s="269">
        <v>-1264.1900000000005</v>
      </c>
      <c r="N1247" s="268">
        <v>7661.95</v>
      </c>
      <c r="O1247" s="268">
        <v>7706.76</v>
      </c>
      <c r="P1247" s="269">
        <v>-44.8100000000004</v>
      </c>
      <c r="Q1247" s="270">
        <v>28420.579999999998</v>
      </c>
      <c r="R1247" s="270">
        <v>29487.21</v>
      </c>
      <c r="S1247" s="270">
        <v>-1066.630000000001</v>
      </c>
      <c r="T1247" s="268">
        <v>40224.17</v>
      </c>
      <c r="U1247" s="268">
        <v>42554.99</v>
      </c>
      <c r="V1247" s="269">
        <v>-2330.8199999999997</v>
      </c>
      <c r="W1247" s="269" cm="1">
        <f t="array" ref="W1247">IF(Z1247=756,V1247*INDEX('09.30.22 ERC'!$I$676:$I$679,MATCH($A$1,'09.30.22 ERC'!$D$676:$D$679,0),),V1247)</f>
        <v>-2330.8199999999997</v>
      </c>
      <c r="X1247" s="271">
        <f t="shared" si="39"/>
        <v>260003</v>
      </c>
      <c r="Y1247" s="106" t="s">
        <v>835</v>
      </c>
      <c r="Z1247" s="106">
        <v>151</v>
      </c>
      <c r="AA1247" s="273" t="b">
        <f t="shared" si="40"/>
        <v>1</v>
      </c>
    </row>
    <row r="1248" spans="1:27">
      <c r="A1248" s="267" t="s">
        <v>3271</v>
      </c>
      <c r="B1248" s="267" t="s">
        <v>3287</v>
      </c>
      <c r="C1248" s="267" t="s">
        <v>3430</v>
      </c>
      <c r="D1248" s="267" t="s">
        <v>5956</v>
      </c>
      <c r="E1248" s="267" t="s">
        <v>3275</v>
      </c>
      <c r="F1248" s="267" t="s">
        <v>3276</v>
      </c>
      <c r="G1248" s="267" t="s">
        <v>3275</v>
      </c>
      <c r="H1248" s="267" t="s">
        <v>3277</v>
      </c>
      <c r="I1248" s="267" t="s">
        <v>5963</v>
      </c>
      <c r="J1248" s="267" t="s">
        <v>5964</v>
      </c>
      <c r="K1248" s="268">
        <v>14453.39</v>
      </c>
      <c r="L1248" s="268">
        <v>16078.49</v>
      </c>
      <c r="M1248" s="269">
        <v>-1625.1000000000004</v>
      </c>
      <c r="N1248" s="268">
        <v>9814.02</v>
      </c>
      <c r="O1248" s="268">
        <v>9882.36</v>
      </c>
      <c r="P1248" s="269">
        <v>-68.340000000000146</v>
      </c>
      <c r="Q1248" s="270">
        <v>34293.199999999997</v>
      </c>
      <c r="R1248" s="270">
        <v>35657.050000000003</v>
      </c>
      <c r="S1248" s="270">
        <v>-1363.8500000000058</v>
      </c>
      <c r="T1248" s="268">
        <v>48746.59</v>
      </c>
      <c r="U1248" s="268">
        <v>51735.54</v>
      </c>
      <c r="V1248" s="269">
        <v>-2988.9500000000044</v>
      </c>
      <c r="W1248" s="269" cm="1">
        <f t="array" ref="W1248">IF(Z1248=756,V1248*INDEX('09.30.22 ERC'!$I$676:$I$679,MATCH($A$1,'09.30.22 ERC'!$D$676:$D$679,0),),V1248)</f>
        <v>-2988.9500000000044</v>
      </c>
      <c r="X1248" s="271">
        <f t="shared" si="39"/>
        <v>260003</v>
      </c>
      <c r="Y1248" s="106" t="s">
        <v>835</v>
      </c>
      <c r="Z1248" s="106">
        <v>151</v>
      </c>
      <c r="AA1248" s="273" t="b">
        <f t="shared" si="40"/>
        <v>1</v>
      </c>
    </row>
    <row r="1249" spans="1:27">
      <c r="A1249" s="267" t="s">
        <v>3271</v>
      </c>
      <c r="B1249" s="267" t="s">
        <v>3294</v>
      </c>
      <c r="C1249" s="267" t="s">
        <v>3402</v>
      </c>
      <c r="D1249" s="267" t="s">
        <v>5956</v>
      </c>
      <c r="E1249" s="267" t="s">
        <v>3275</v>
      </c>
      <c r="F1249" s="267" t="s">
        <v>3276</v>
      </c>
      <c r="G1249" s="267" t="s">
        <v>3275</v>
      </c>
      <c r="H1249" s="267" t="s">
        <v>3277</v>
      </c>
      <c r="I1249" s="267" t="s">
        <v>5965</v>
      </c>
      <c r="J1249" s="267" t="s">
        <v>5966</v>
      </c>
      <c r="K1249" s="268">
        <v>91358.31</v>
      </c>
      <c r="L1249" s="268">
        <v>100571.5</v>
      </c>
      <c r="M1249" s="269">
        <v>-9213.1900000000023</v>
      </c>
      <c r="N1249" s="268">
        <v>51889.2</v>
      </c>
      <c r="O1249" s="268">
        <v>52281.43</v>
      </c>
      <c r="P1249" s="269">
        <v>-392.2300000000032</v>
      </c>
      <c r="Q1249" s="270">
        <v>198344.78999999998</v>
      </c>
      <c r="R1249" s="270">
        <v>204944.66999999998</v>
      </c>
      <c r="S1249" s="270">
        <v>-6599.8800000000047</v>
      </c>
      <c r="T1249" s="268">
        <v>289703.09999999998</v>
      </c>
      <c r="U1249" s="268">
        <v>305516.17</v>
      </c>
      <c r="V1249" s="269">
        <v>-15813.070000000007</v>
      </c>
      <c r="W1249" s="269" cm="1">
        <f t="array" ref="W1249">IF(Z1249=756,V1249*INDEX('09.30.22 ERC'!$I$676:$I$679,MATCH($A$1,'09.30.22 ERC'!$D$676:$D$679,0),),V1249)</f>
        <v>-15813.070000000007</v>
      </c>
      <c r="X1249" s="271">
        <f t="shared" si="39"/>
        <v>260003</v>
      </c>
      <c r="Y1249" s="106" t="s">
        <v>835</v>
      </c>
      <c r="Z1249" s="106">
        <v>152</v>
      </c>
      <c r="AA1249" s="273" t="b">
        <f t="shared" si="40"/>
        <v>1</v>
      </c>
    </row>
    <row r="1250" spans="1:27">
      <c r="A1250" s="267" t="s">
        <v>3271</v>
      </c>
      <c r="B1250" s="267" t="s">
        <v>3272</v>
      </c>
      <c r="C1250" s="267" t="s">
        <v>3402</v>
      </c>
      <c r="D1250" s="267" t="s">
        <v>5967</v>
      </c>
      <c r="E1250" s="267" t="s">
        <v>3275</v>
      </c>
      <c r="F1250" s="267" t="s">
        <v>3276</v>
      </c>
      <c r="G1250" s="267" t="s">
        <v>3275</v>
      </c>
      <c r="H1250" s="267" t="s">
        <v>3277</v>
      </c>
      <c r="I1250" s="267" t="s">
        <v>5968</v>
      </c>
      <c r="J1250" s="267" t="s">
        <v>5969</v>
      </c>
      <c r="K1250" s="268">
        <v>833227.98</v>
      </c>
      <c r="L1250" s="268">
        <v>868831.61</v>
      </c>
      <c r="M1250" s="269">
        <v>-35603.630000000005</v>
      </c>
      <c r="N1250" s="268">
        <v>96111.76</v>
      </c>
      <c r="O1250" s="268">
        <v>95852.17</v>
      </c>
      <c r="P1250" s="269">
        <v>259.58999999999651</v>
      </c>
      <c r="Q1250" s="270">
        <v>507370.52</v>
      </c>
      <c r="R1250" s="270">
        <v>503240.27999999991</v>
      </c>
      <c r="S1250" s="270">
        <v>4130.2400000001071</v>
      </c>
      <c r="T1250" s="268">
        <v>1340598.5</v>
      </c>
      <c r="U1250" s="268">
        <v>1372071.89</v>
      </c>
      <c r="V1250" s="269">
        <v>-31473.389999999898</v>
      </c>
      <c r="W1250" s="269" cm="1">
        <f t="array" ref="W1250">IF(Z1250=756,V1250*INDEX('09.30.22 ERC'!$I$676:$I$679,MATCH($A$1,'09.30.22 ERC'!$D$676:$D$679,0),),V1250)</f>
        <v>-31473.389999999898</v>
      </c>
      <c r="X1250" s="271">
        <f t="shared" si="39"/>
        <v>260016</v>
      </c>
      <c r="Y1250" s="106" t="s">
        <v>835</v>
      </c>
      <c r="Z1250" s="106">
        <v>150</v>
      </c>
      <c r="AA1250" s="273" t="b">
        <f t="shared" si="40"/>
        <v>1</v>
      </c>
    </row>
    <row r="1251" spans="1:27">
      <c r="A1251" s="267" t="s">
        <v>3271</v>
      </c>
      <c r="B1251" s="267" t="s">
        <v>3280</v>
      </c>
      <c r="C1251" s="267" t="s">
        <v>3430</v>
      </c>
      <c r="D1251" s="267" t="s">
        <v>5967</v>
      </c>
      <c r="E1251" s="267" t="s">
        <v>3275</v>
      </c>
      <c r="F1251" s="267" t="s">
        <v>3276</v>
      </c>
      <c r="G1251" s="267" t="s">
        <v>3275</v>
      </c>
      <c r="H1251" s="267" t="s">
        <v>3277</v>
      </c>
      <c r="I1251" s="267" t="s">
        <v>5970</v>
      </c>
      <c r="J1251" s="267" t="s">
        <v>5971</v>
      </c>
      <c r="K1251" s="268">
        <v>822565.42</v>
      </c>
      <c r="L1251" s="268">
        <v>857714.47</v>
      </c>
      <c r="M1251" s="269">
        <v>-35149.04999999993</v>
      </c>
      <c r="N1251" s="268">
        <v>95053.6</v>
      </c>
      <c r="O1251" s="268">
        <v>94806.73</v>
      </c>
      <c r="P1251" s="269">
        <v>246.8700000000099</v>
      </c>
      <c r="Q1251" s="270">
        <v>501580.89</v>
      </c>
      <c r="R1251" s="270">
        <v>497561.94999999995</v>
      </c>
      <c r="S1251" s="270">
        <v>4018.9400000000605</v>
      </c>
      <c r="T1251" s="268">
        <v>1324146.31</v>
      </c>
      <c r="U1251" s="268">
        <v>1355276.42</v>
      </c>
      <c r="V1251" s="269">
        <v>-31130.10999999987</v>
      </c>
      <c r="W1251" s="269" cm="1">
        <f t="array" ref="W1251">IF(Z1251=756,V1251*INDEX('09.30.22 ERC'!$I$676:$I$679,MATCH($A$1,'09.30.22 ERC'!$D$676:$D$679,0),),V1251)</f>
        <v>-31130.10999999987</v>
      </c>
      <c r="X1251" s="271">
        <f t="shared" si="39"/>
        <v>260016</v>
      </c>
      <c r="Y1251" s="106" t="s">
        <v>835</v>
      </c>
      <c r="Z1251" s="106">
        <v>150</v>
      </c>
      <c r="AA1251" s="273" t="b">
        <f t="shared" si="40"/>
        <v>1</v>
      </c>
    </row>
    <row r="1252" spans="1:27">
      <c r="A1252" s="267" t="s">
        <v>3271</v>
      </c>
      <c r="B1252" s="267" t="s">
        <v>3284</v>
      </c>
      <c r="C1252" s="267" t="s">
        <v>3402</v>
      </c>
      <c r="D1252" s="267" t="s">
        <v>5967</v>
      </c>
      <c r="E1252" s="267" t="s">
        <v>3275</v>
      </c>
      <c r="F1252" s="267" t="s">
        <v>3276</v>
      </c>
      <c r="G1252" s="267" t="s">
        <v>3275</v>
      </c>
      <c r="H1252" s="267" t="s">
        <v>3277</v>
      </c>
      <c r="I1252" s="267" t="s">
        <v>5972</v>
      </c>
      <c r="J1252" s="267" t="s">
        <v>5973</v>
      </c>
      <c r="K1252" s="268">
        <v>58891.519999999997</v>
      </c>
      <c r="L1252" s="268">
        <v>61695.51</v>
      </c>
      <c r="M1252" s="269">
        <v>-2803.9900000000052</v>
      </c>
      <c r="N1252" s="268">
        <v>8185.36</v>
      </c>
      <c r="O1252" s="268">
        <v>8145.5</v>
      </c>
      <c r="P1252" s="269">
        <v>39.859999999999673</v>
      </c>
      <c r="Q1252" s="270">
        <v>41603.360000000008</v>
      </c>
      <c r="R1252" s="270">
        <v>41473.969999999994</v>
      </c>
      <c r="S1252" s="270">
        <v>129.39000000001397</v>
      </c>
      <c r="T1252" s="268">
        <v>100494.88</v>
      </c>
      <c r="U1252" s="268">
        <v>103169.48</v>
      </c>
      <c r="V1252" s="269">
        <v>-2674.5999999999913</v>
      </c>
      <c r="W1252" s="269" cm="1">
        <f t="array" ref="W1252">IF(Z1252=756,V1252*INDEX('09.30.22 ERC'!$I$676:$I$679,MATCH($A$1,'09.30.22 ERC'!$D$676:$D$679,0),),V1252)</f>
        <v>-2674.5999999999913</v>
      </c>
      <c r="X1252" s="271">
        <f t="shared" si="39"/>
        <v>260016</v>
      </c>
      <c r="Y1252" s="106" t="s">
        <v>835</v>
      </c>
      <c r="Z1252" s="106">
        <v>151</v>
      </c>
      <c r="AA1252" s="273" t="b">
        <f t="shared" si="40"/>
        <v>1</v>
      </c>
    </row>
    <row r="1253" spans="1:27">
      <c r="A1253" s="267" t="s">
        <v>3271</v>
      </c>
      <c r="B1253" s="267" t="s">
        <v>3287</v>
      </c>
      <c r="C1253" s="267" t="s">
        <v>3430</v>
      </c>
      <c r="D1253" s="267" t="s">
        <v>5967</v>
      </c>
      <c r="E1253" s="267" t="s">
        <v>3275</v>
      </c>
      <c r="F1253" s="267" t="s">
        <v>3276</v>
      </c>
      <c r="G1253" s="267" t="s">
        <v>3275</v>
      </c>
      <c r="H1253" s="267" t="s">
        <v>3277</v>
      </c>
      <c r="I1253" s="267" t="s">
        <v>5974</v>
      </c>
      <c r="J1253" s="267" t="s">
        <v>5975</v>
      </c>
      <c r="K1253" s="268">
        <v>70342.75</v>
      </c>
      <c r="L1253" s="268">
        <v>73947.240000000005</v>
      </c>
      <c r="M1253" s="269">
        <v>-3604.4900000000052</v>
      </c>
      <c r="N1253" s="268">
        <v>10483.64</v>
      </c>
      <c r="O1253" s="268">
        <v>10445.459999999999</v>
      </c>
      <c r="P1253" s="269">
        <v>38.180000000000291</v>
      </c>
      <c r="Q1253" s="270">
        <v>49590.630000000005</v>
      </c>
      <c r="R1253" s="270">
        <v>49415.939999999988</v>
      </c>
      <c r="S1253" s="270">
        <v>174.69000000001688</v>
      </c>
      <c r="T1253" s="268">
        <v>119933.38</v>
      </c>
      <c r="U1253" s="268">
        <v>123363.18</v>
      </c>
      <c r="V1253" s="269">
        <v>-3429.7999999999884</v>
      </c>
      <c r="W1253" s="269" cm="1">
        <f t="array" ref="W1253">IF(Z1253=756,V1253*INDEX('09.30.22 ERC'!$I$676:$I$679,MATCH($A$1,'09.30.22 ERC'!$D$676:$D$679,0),),V1253)</f>
        <v>-3429.7999999999884</v>
      </c>
      <c r="X1253" s="271">
        <f t="shared" si="39"/>
        <v>260016</v>
      </c>
      <c r="Y1253" s="106" t="s">
        <v>835</v>
      </c>
      <c r="Z1253" s="106">
        <v>151</v>
      </c>
      <c r="AA1253" s="273" t="b">
        <f t="shared" si="40"/>
        <v>1</v>
      </c>
    </row>
    <row r="1254" spans="1:27">
      <c r="A1254" s="267" t="s">
        <v>3271</v>
      </c>
      <c r="B1254" s="267" t="s">
        <v>3294</v>
      </c>
      <c r="C1254" s="267" t="s">
        <v>3402</v>
      </c>
      <c r="D1254" s="267" t="s">
        <v>5967</v>
      </c>
      <c r="E1254" s="267" t="s">
        <v>3275</v>
      </c>
      <c r="F1254" s="267" t="s">
        <v>3276</v>
      </c>
      <c r="G1254" s="267" t="s">
        <v>3275</v>
      </c>
      <c r="H1254" s="267" t="s">
        <v>3277</v>
      </c>
      <c r="I1254" s="267" t="s">
        <v>5976</v>
      </c>
      <c r="J1254" s="267" t="s">
        <v>5977</v>
      </c>
      <c r="K1254" s="268">
        <v>469766.73</v>
      </c>
      <c r="L1254" s="268">
        <v>490201.78</v>
      </c>
      <c r="M1254" s="269">
        <v>-20435.050000000047</v>
      </c>
      <c r="N1254" s="268">
        <v>55427.58</v>
      </c>
      <c r="O1254" s="268">
        <v>55262.1</v>
      </c>
      <c r="P1254" s="269">
        <v>165.4800000000032</v>
      </c>
      <c r="Q1254" s="270">
        <v>292156.57000000007</v>
      </c>
      <c r="R1254" s="270">
        <v>289867.02</v>
      </c>
      <c r="S1254" s="270">
        <v>2289.5500000000466</v>
      </c>
      <c r="T1254" s="268">
        <v>761923.3</v>
      </c>
      <c r="U1254" s="268">
        <v>780068.8</v>
      </c>
      <c r="V1254" s="269">
        <v>-18145.5</v>
      </c>
      <c r="W1254" s="269" cm="1">
        <f t="array" ref="W1254">IF(Z1254=756,V1254*INDEX('09.30.22 ERC'!$I$676:$I$679,MATCH($A$1,'09.30.22 ERC'!$D$676:$D$679,0),),V1254)</f>
        <v>-18145.5</v>
      </c>
      <c r="X1254" s="271">
        <f t="shared" si="39"/>
        <v>260016</v>
      </c>
      <c r="Y1254" s="106" t="s">
        <v>835</v>
      </c>
      <c r="Z1254" s="106">
        <v>152</v>
      </c>
      <c r="AA1254" s="273" t="b">
        <f t="shared" si="40"/>
        <v>1</v>
      </c>
    </row>
    <row r="1255" spans="1:27">
      <c r="A1255" s="267" t="s">
        <v>3271</v>
      </c>
      <c r="B1255" s="267" t="s">
        <v>3395</v>
      </c>
      <c r="C1255" s="267" t="s">
        <v>3392</v>
      </c>
      <c r="D1255" s="267" t="s">
        <v>5978</v>
      </c>
      <c r="E1255" s="267" t="s">
        <v>3275</v>
      </c>
      <c r="F1255" s="267" t="s">
        <v>3276</v>
      </c>
      <c r="G1255" s="267" t="s">
        <v>3275</v>
      </c>
      <c r="H1255" s="267" t="s">
        <v>3277</v>
      </c>
      <c r="I1255" s="267" t="s">
        <v>5979</v>
      </c>
      <c r="J1255" s="267" t="s">
        <v>5980</v>
      </c>
      <c r="K1255" s="268">
        <v>17682.84</v>
      </c>
      <c r="L1255" s="268">
        <v>9434.98</v>
      </c>
      <c r="M1255" s="269">
        <v>8247.86</v>
      </c>
      <c r="N1255" s="268">
        <v>491.19</v>
      </c>
      <c r="O1255" s="268">
        <v>34.99</v>
      </c>
      <c r="P1255" s="269">
        <v>456.2</v>
      </c>
      <c r="Q1255" s="270">
        <v>4420.7099999999991</v>
      </c>
      <c r="R1255" s="270">
        <v>314.90999999999985</v>
      </c>
      <c r="S1255" s="270">
        <v>4105.7999999999993</v>
      </c>
      <c r="T1255" s="268">
        <v>22103.55</v>
      </c>
      <c r="U1255" s="268">
        <v>9749.89</v>
      </c>
      <c r="V1255" s="269">
        <v>12353.66</v>
      </c>
      <c r="W1255" s="269" cm="1">
        <f t="array" ref="W1255">IF(Z1255=756,V1255*INDEX('09.30.22 ERC'!$I$676:$I$679,MATCH($A$1,'09.30.22 ERC'!$D$676:$D$679,0),),V1255)</f>
        <v>12353.66</v>
      </c>
      <c r="X1255" s="271">
        <f t="shared" si="39"/>
        <v>260017</v>
      </c>
      <c r="Y1255" s="106" t="s">
        <v>835</v>
      </c>
      <c r="Z1255" s="106">
        <v>756</v>
      </c>
      <c r="AA1255" s="273" t="b">
        <f t="shared" si="40"/>
        <v>1</v>
      </c>
    </row>
    <row r="1256" spans="1:27">
      <c r="A1256" s="267" t="s">
        <v>3271</v>
      </c>
      <c r="B1256" s="267" t="s">
        <v>3272</v>
      </c>
      <c r="C1256" s="267" t="s">
        <v>3402</v>
      </c>
      <c r="D1256" s="267" t="s">
        <v>5978</v>
      </c>
      <c r="E1256" s="267" t="s">
        <v>3275</v>
      </c>
      <c r="F1256" s="267" t="s">
        <v>3276</v>
      </c>
      <c r="G1256" s="267" t="s">
        <v>3275</v>
      </c>
      <c r="H1256" s="267" t="s">
        <v>3277</v>
      </c>
      <c r="I1256" s="267" t="s">
        <v>5981</v>
      </c>
      <c r="J1256" s="267" t="s">
        <v>5982</v>
      </c>
      <c r="K1256" s="268">
        <v>22494.68</v>
      </c>
      <c r="L1256" s="268">
        <v>23465.05</v>
      </c>
      <c r="M1256" s="269">
        <v>-970.36999999999898</v>
      </c>
      <c r="N1256" s="268">
        <v>3878.75</v>
      </c>
      <c r="O1256" s="268">
        <v>3878.44</v>
      </c>
      <c r="P1256" s="269">
        <v>0.30999999999994543</v>
      </c>
      <c r="Q1256" s="270">
        <v>16785.64</v>
      </c>
      <c r="R1256" s="270">
        <v>17101.710000000003</v>
      </c>
      <c r="S1256" s="270">
        <v>-316.07000000000335</v>
      </c>
      <c r="T1256" s="268">
        <v>39280.32</v>
      </c>
      <c r="U1256" s="268">
        <v>40566.76</v>
      </c>
      <c r="V1256" s="269">
        <v>-1286.4400000000023</v>
      </c>
      <c r="W1256" s="269" cm="1">
        <f t="array" ref="W1256">IF(Z1256=756,V1256*INDEX('09.30.22 ERC'!$I$676:$I$679,MATCH($A$1,'09.30.22 ERC'!$D$676:$D$679,0),),V1256)</f>
        <v>-1286.4400000000023</v>
      </c>
      <c r="X1256" s="271">
        <f t="shared" si="39"/>
        <v>260017</v>
      </c>
      <c r="Y1256" s="106" t="s">
        <v>835</v>
      </c>
      <c r="Z1256" s="106">
        <v>150</v>
      </c>
      <c r="AA1256" s="273" t="b">
        <f t="shared" si="40"/>
        <v>1</v>
      </c>
    </row>
    <row r="1257" spans="1:27">
      <c r="A1257" s="267" t="s">
        <v>3271</v>
      </c>
      <c r="B1257" s="267" t="s">
        <v>3280</v>
      </c>
      <c r="C1257" s="267" t="s">
        <v>3430</v>
      </c>
      <c r="D1257" s="267" t="s">
        <v>5978</v>
      </c>
      <c r="E1257" s="267" t="s">
        <v>3275</v>
      </c>
      <c r="F1257" s="267" t="s">
        <v>3276</v>
      </c>
      <c r="G1257" s="267" t="s">
        <v>3275</v>
      </c>
      <c r="H1257" s="267" t="s">
        <v>3277</v>
      </c>
      <c r="I1257" s="267" t="s">
        <v>5983</v>
      </c>
      <c r="J1257" s="267" t="s">
        <v>5984</v>
      </c>
      <c r="K1257" s="268">
        <v>22207</v>
      </c>
      <c r="L1257" s="268">
        <v>23164.98</v>
      </c>
      <c r="M1257" s="269">
        <v>-957.97999999999956</v>
      </c>
      <c r="N1257" s="268">
        <v>3836.07</v>
      </c>
      <c r="O1257" s="268">
        <v>3836.18</v>
      </c>
      <c r="P1257" s="269">
        <v>-0.10999999999967258</v>
      </c>
      <c r="Q1257" s="270">
        <v>16594.75</v>
      </c>
      <c r="R1257" s="270">
        <v>16909.189999999999</v>
      </c>
      <c r="S1257" s="270">
        <v>-314.43999999999869</v>
      </c>
      <c r="T1257" s="268">
        <v>38801.75</v>
      </c>
      <c r="U1257" s="268">
        <v>40074.17</v>
      </c>
      <c r="V1257" s="269">
        <v>-1272.4199999999983</v>
      </c>
      <c r="W1257" s="269" cm="1">
        <f t="array" ref="W1257">IF(Z1257=756,V1257*INDEX('09.30.22 ERC'!$I$676:$I$679,MATCH($A$1,'09.30.22 ERC'!$D$676:$D$679,0),),V1257)</f>
        <v>-1272.4199999999983</v>
      </c>
      <c r="X1257" s="271">
        <f t="shared" si="39"/>
        <v>260017</v>
      </c>
      <c r="Y1257" s="106" t="s">
        <v>835</v>
      </c>
      <c r="Z1257" s="106">
        <v>150</v>
      </c>
      <c r="AA1257" s="273" t="b">
        <f t="shared" si="40"/>
        <v>1</v>
      </c>
    </row>
    <row r="1258" spans="1:27">
      <c r="A1258" s="267" t="s">
        <v>3271</v>
      </c>
      <c r="B1258" s="267" t="s">
        <v>3284</v>
      </c>
      <c r="C1258" s="267" t="s">
        <v>3402</v>
      </c>
      <c r="D1258" s="267" t="s">
        <v>5978</v>
      </c>
      <c r="E1258" s="267" t="s">
        <v>3275</v>
      </c>
      <c r="F1258" s="267" t="s">
        <v>3276</v>
      </c>
      <c r="G1258" s="267" t="s">
        <v>3275</v>
      </c>
      <c r="H1258" s="267" t="s">
        <v>3277</v>
      </c>
      <c r="I1258" s="267" t="s">
        <v>5985</v>
      </c>
      <c r="J1258" s="267" t="s">
        <v>5986</v>
      </c>
      <c r="K1258" s="268">
        <v>1589.82</v>
      </c>
      <c r="L1258" s="268">
        <v>1666.25</v>
      </c>
      <c r="M1258" s="269">
        <v>-76.430000000000064</v>
      </c>
      <c r="N1258" s="268">
        <v>330.33</v>
      </c>
      <c r="O1258" s="268">
        <v>329.58</v>
      </c>
      <c r="P1258" s="269">
        <v>0.75</v>
      </c>
      <c r="Q1258" s="270">
        <v>1382.26</v>
      </c>
      <c r="R1258" s="270">
        <v>1415.15</v>
      </c>
      <c r="S1258" s="270">
        <v>-32.8900000000001</v>
      </c>
      <c r="T1258" s="268">
        <v>2972.08</v>
      </c>
      <c r="U1258" s="268">
        <v>3081.4</v>
      </c>
      <c r="V1258" s="269">
        <v>-109.32000000000016</v>
      </c>
      <c r="W1258" s="269" cm="1">
        <f t="array" ref="W1258">IF(Z1258=756,V1258*INDEX('09.30.22 ERC'!$I$676:$I$679,MATCH($A$1,'09.30.22 ERC'!$D$676:$D$679,0),),V1258)</f>
        <v>-109.32000000000016</v>
      </c>
      <c r="X1258" s="271">
        <f t="shared" si="39"/>
        <v>260017</v>
      </c>
      <c r="Y1258" s="106" t="s">
        <v>835</v>
      </c>
      <c r="Z1258" s="106">
        <v>151</v>
      </c>
      <c r="AA1258" s="273" t="b">
        <f t="shared" si="40"/>
        <v>1</v>
      </c>
    </row>
    <row r="1259" spans="1:27">
      <c r="A1259" s="267" t="s">
        <v>3271</v>
      </c>
      <c r="B1259" s="267" t="s">
        <v>3287</v>
      </c>
      <c r="C1259" s="267" t="s">
        <v>3430</v>
      </c>
      <c r="D1259" s="267" t="s">
        <v>5978</v>
      </c>
      <c r="E1259" s="267" t="s">
        <v>3275</v>
      </c>
      <c r="F1259" s="267" t="s">
        <v>3276</v>
      </c>
      <c r="G1259" s="267" t="s">
        <v>3275</v>
      </c>
      <c r="H1259" s="267" t="s">
        <v>3277</v>
      </c>
      <c r="I1259" s="267" t="s">
        <v>5987</v>
      </c>
      <c r="J1259" s="267" t="s">
        <v>5988</v>
      </c>
      <c r="K1259" s="268">
        <v>1901.89</v>
      </c>
      <c r="L1259" s="268">
        <v>2000.13</v>
      </c>
      <c r="M1259" s="269">
        <v>-98.240000000000009</v>
      </c>
      <c r="N1259" s="268">
        <v>423.1</v>
      </c>
      <c r="O1259" s="268">
        <v>422.68</v>
      </c>
      <c r="P1259" s="269">
        <v>0.42000000000001592</v>
      </c>
      <c r="Q1259" s="270">
        <v>1667.49</v>
      </c>
      <c r="R1259" s="270">
        <v>1709.4499999999998</v>
      </c>
      <c r="S1259" s="270">
        <v>-41.959999999999809</v>
      </c>
      <c r="T1259" s="268">
        <v>3569.38</v>
      </c>
      <c r="U1259" s="268">
        <v>3709.58</v>
      </c>
      <c r="V1259" s="269">
        <v>-140.19999999999982</v>
      </c>
      <c r="W1259" s="269" cm="1">
        <f t="array" ref="W1259">IF(Z1259=756,V1259*INDEX('09.30.22 ERC'!$I$676:$I$679,MATCH($A$1,'09.30.22 ERC'!$D$676:$D$679,0),),V1259)</f>
        <v>-140.19999999999982</v>
      </c>
      <c r="X1259" s="271">
        <f t="shared" si="39"/>
        <v>260017</v>
      </c>
      <c r="Y1259" s="106" t="s">
        <v>835</v>
      </c>
      <c r="Z1259" s="106">
        <v>151</v>
      </c>
      <c r="AA1259" s="273" t="b">
        <f t="shared" si="40"/>
        <v>1</v>
      </c>
    </row>
    <row r="1260" spans="1:27">
      <c r="A1260" s="267" t="s">
        <v>3271</v>
      </c>
      <c r="B1260" s="267" t="s">
        <v>3294</v>
      </c>
      <c r="C1260" s="267" t="s">
        <v>3273</v>
      </c>
      <c r="D1260" s="267" t="s">
        <v>5978</v>
      </c>
      <c r="E1260" s="267" t="s">
        <v>3275</v>
      </c>
      <c r="F1260" s="267" t="s">
        <v>3276</v>
      </c>
      <c r="G1260" s="267" t="s">
        <v>3275</v>
      </c>
      <c r="H1260" s="267" t="s">
        <v>3277</v>
      </c>
      <c r="I1260" s="267" t="s">
        <v>5989</v>
      </c>
      <c r="J1260" s="267" t="s">
        <v>5990</v>
      </c>
      <c r="K1260" s="268">
        <v>169104.76</v>
      </c>
      <c r="L1260" s="268">
        <v>15310.44</v>
      </c>
      <c r="M1260" s="269">
        <v>153794.32</v>
      </c>
      <c r="N1260" s="268">
        <v>1494.86</v>
      </c>
      <c r="O1260" s="268">
        <v>425.29</v>
      </c>
      <c r="P1260" s="269">
        <v>1069.57</v>
      </c>
      <c r="Q1260" s="270">
        <v>13453.739999999991</v>
      </c>
      <c r="R1260" s="270">
        <v>3827.6099999999988</v>
      </c>
      <c r="S1260" s="270">
        <v>9626.1299999999919</v>
      </c>
      <c r="T1260" s="268">
        <v>182558.5</v>
      </c>
      <c r="U1260" s="268">
        <v>19138.05</v>
      </c>
      <c r="V1260" s="269">
        <v>163420.45000000001</v>
      </c>
      <c r="W1260" s="269" cm="1">
        <f t="array" ref="W1260">IF(Z1260=756,V1260*INDEX('09.30.22 ERC'!$I$676:$I$679,MATCH($A$1,'09.30.22 ERC'!$D$676:$D$679,0),),V1260)</f>
        <v>163420.45000000001</v>
      </c>
      <c r="X1260" s="271">
        <f t="shared" si="39"/>
        <v>260017</v>
      </c>
      <c r="Y1260" s="106" t="s">
        <v>835</v>
      </c>
      <c r="Z1260" s="106">
        <v>152</v>
      </c>
      <c r="AA1260" s="273" t="b">
        <f t="shared" si="40"/>
        <v>1</v>
      </c>
    </row>
    <row r="1261" spans="1:27">
      <c r="A1261" s="267" t="s">
        <v>3271</v>
      </c>
      <c r="B1261" s="267" t="s">
        <v>3294</v>
      </c>
      <c r="C1261" s="267" t="s">
        <v>3402</v>
      </c>
      <c r="D1261" s="267" t="s">
        <v>5978</v>
      </c>
      <c r="E1261" s="267" t="s">
        <v>3275</v>
      </c>
      <c r="F1261" s="267" t="s">
        <v>3276</v>
      </c>
      <c r="G1261" s="267" t="s">
        <v>3275</v>
      </c>
      <c r="H1261" s="267" t="s">
        <v>3277</v>
      </c>
      <c r="I1261" s="267" t="s">
        <v>5991</v>
      </c>
      <c r="J1261" s="267" t="s">
        <v>5992</v>
      </c>
      <c r="K1261" s="268">
        <v>22867.15</v>
      </c>
      <c r="L1261" s="268">
        <v>23424.11</v>
      </c>
      <c r="M1261" s="269">
        <v>-556.95999999999913</v>
      </c>
      <c r="N1261" s="268">
        <v>2236.9</v>
      </c>
      <c r="O1261" s="268">
        <v>2236.09</v>
      </c>
      <c r="P1261" s="269">
        <v>0.80999999999994543</v>
      </c>
      <c r="Q1261" s="270">
        <v>9667.5</v>
      </c>
      <c r="R1261" s="270">
        <v>9852.2299999999959</v>
      </c>
      <c r="S1261" s="270">
        <v>-184.72999999999593</v>
      </c>
      <c r="T1261" s="268">
        <v>32534.65</v>
      </c>
      <c r="U1261" s="268">
        <v>33276.339999999997</v>
      </c>
      <c r="V1261" s="269">
        <v>-741.68999999999505</v>
      </c>
      <c r="W1261" s="269" cm="1">
        <f t="array" ref="W1261">IF(Z1261=756,V1261*INDEX('09.30.22 ERC'!$I$676:$I$679,MATCH($A$1,'09.30.22 ERC'!$D$676:$D$679,0),),V1261)</f>
        <v>-741.68999999999505</v>
      </c>
      <c r="X1261" s="271">
        <f t="shared" si="39"/>
        <v>260017</v>
      </c>
      <c r="Y1261" s="106" t="s">
        <v>835</v>
      </c>
      <c r="Z1261" s="106">
        <v>152</v>
      </c>
      <c r="AA1261" s="273" t="b">
        <f t="shared" si="40"/>
        <v>1</v>
      </c>
    </row>
    <row r="1262" spans="1:27">
      <c r="A1262" s="267" t="s">
        <v>3271</v>
      </c>
      <c r="B1262" s="267" t="s">
        <v>3300</v>
      </c>
      <c r="C1262" s="267" t="s">
        <v>3405</v>
      </c>
      <c r="D1262" s="267" t="s">
        <v>5978</v>
      </c>
      <c r="E1262" s="267" t="s">
        <v>3275</v>
      </c>
      <c r="F1262" s="267" t="s">
        <v>3276</v>
      </c>
      <c r="G1262" s="267" t="s">
        <v>3275</v>
      </c>
      <c r="H1262" s="267" t="s">
        <v>3277</v>
      </c>
      <c r="I1262" s="267" t="s">
        <v>5993</v>
      </c>
      <c r="J1262" s="267" t="s">
        <v>5994</v>
      </c>
      <c r="K1262" s="268">
        <v>34638.33</v>
      </c>
      <c r="L1262" s="268">
        <v>34638.33</v>
      </c>
      <c r="M1262" s="269">
        <v>0</v>
      </c>
      <c r="N1262" s="268">
        <v>0</v>
      </c>
      <c r="O1262" s="268">
        <v>0</v>
      </c>
      <c r="P1262" s="269">
        <v>0</v>
      </c>
      <c r="Q1262" s="270">
        <v>0</v>
      </c>
      <c r="R1262" s="270">
        <v>0</v>
      </c>
      <c r="S1262" s="270">
        <v>0</v>
      </c>
      <c r="T1262" s="268">
        <v>34638.33</v>
      </c>
      <c r="U1262" s="268">
        <v>34638.33</v>
      </c>
      <c r="V1262" s="269">
        <v>0</v>
      </c>
      <c r="W1262" s="269" cm="1">
        <f t="array" ref="W1262">IF(Z1262=756,V1262*INDEX('09.30.22 ERC'!$I$676:$I$679,MATCH($A$1,'09.30.22 ERC'!$D$676:$D$679,0),),V1262)</f>
        <v>0</v>
      </c>
      <c r="X1262" s="271">
        <f t="shared" si="39"/>
        <v>260017</v>
      </c>
      <c r="Y1262" s="106" t="s">
        <v>835</v>
      </c>
      <c r="Z1262" s="106">
        <v>150</v>
      </c>
      <c r="AA1262" s="273" t="b">
        <f t="shared" si="40"/>
        <v>1</v>
      </c>
    </row>
    <row r="1263" spans="1:27">
      <c r="A1263" s="267" t="s">
        <v>3271</v>
      </c>
      <c r="B1263" s="267" t="s">
        <v>3300</v>
      </c>
      <c r="C1263" s="267" t="s">
        <v>3301</v>
      </c>
      <c r="D1263" s="267" t="s">
        <v>5978</v>
      </c>
      <c r="E1263" s="267" t="s">
        <v>3275</v>
      </c>
      <c r="F1263" s="267" t="s">
        <v>3276</v>
      </c>
      <c r="G1263" s="267" t="s">
        <v>3275</v>
      </c>
      <c r="H1263" s="267" t="s">
        <v>3277</v>
      </c>
      <c r="I1263" s="267" t="s">
        <v>5995</v>
      </c>
      <c r="J1263" s="267" t="s">
        <v>5996</v>
      </c>
      <c r="K1263" s="268">
        <v>172079.28</v>
      </c>
      <c r="L1263" s="268">
        <v>828292.86</v>
      </c>
      <c r="M1263" s="269">
        <v>-656213.57999999996</v>
      </c>
      <c r="N1263" s="268">
        <v>4779.9799999999996</v>
      </c>
      <c r="O1263" s="268">
        <v>0</v>
      </c>
      <c r="P1263" s="269">
        <v>4779.9799999999996</v>
      </c>
      <c r="Q1263" s="270">
        <v>43019.820000000007</v>
      </c>
      <c r="R1263" s="270">
        <v>0</v>
      </c>
      <c r="S1263" s="270">
        <v>43019.820000000007</v>
      </c>
      <c r="T1263" s="268">
        <v>215099.1</v>
      </c>
      <c r="U1263" s="268">
        <v>828292.86</v>
      </c>
      <c r="V1263" s="269">
        <v>-613193.76</v>
      </c>
      <c r="W1263" s="269" cm="1">
        <f t="array" ref="W1263">IF(Z1263=756,V1263*INDEX('09.30.22 ERC'!$I$676:$I$679,MATCH($A$1,'09.30.22 ERC'!$D$676:$D$679,0),),V1263)</f>
        <v>-613193.76</v>
      </c>
      <c r="X1263" s="271">
        <f t="shared" si="39"/>
        <v>260017</v>
      </c>
      <c r="Y1263" s="106" t="s">
        <v>835</v>
      </c>
      <c r="Z1263" s="106">
        <v>150</v>
      </c>
      <c r="AA1263" s="273" t="b">
        <f t="shared" si="40"/>
        <v>1</v>
      </c>
    </row>
    <row r="1264" spans="1:27">
      <c r="A1264" s="267" t="s">
        <v>3271</v>
      </c>
      <c r="B1264" s="267" t="s">
        <v>3304</v>
      </c>
      <c r="C1264" s="267" t="s">
        <v>3405</v>
      </c>
      <c r="D1264" s="267" t="s">
        <v>5978</v>
      </c>
      <c r="E1264" s="267" t="s">
        <v>3275</v>
      </c>
      <c r="F1264" s="267" t="s">
        <v>3276</v>
      </c>
      <c r="G1264" s="267" t="s">
        <v>3275</v>
      </c>
      <c r="H1264" s="267" t="s">
        <v>3277</v>
      </c>
      <c r="I1264" s="267" t="s">
        <v>5997</v>
      </c>
      <c r="J1264" s="267" t="s">
        <v>5998</v>
      </c>
      <c r="K1264" s="268">
        <v>2306.4299999999998</v>
      </c>
      <c r="L1264" s="268">
        <v>2306.4299999999998</v>
      </c>
      <c r="M1264" s="269">
        <v>0</v>
      </c>
      <c r="N1264" s="268">
        <v>0</v>
      </c>
      <c r="O1264" s="268">
        <v>0</v>
      </c>
      <c r="P1264" s="269">
        <v>0</v>
      </c>
      <c r="Q1264" s="270">
        <v>0</v>
      </c>
      <c r="R1264" s="270">
        <v>0</v>
      </c>
      <c r="S1264" s="270">
        <v>0</v>
      </c>
      <c r="T1264" s="268">
        <v>2306.4299999999998</v>
      </c>
      <c r="U1264" s="268">
        <v>2306.4299999999998</v>
      </c>
      <c r="V1264" s="269">
        <v>0</v>
      </c>
      <c r="W1264" s="269" cm="1">
        <f t="array" ref="W1264">IF(Z1264=756,V1264*INDEX('09.30.22 ERC'!$I$676:$I$679,MATCH($A$1,'09.30.22 ERC'!$D$676:$D$679,0),),V1264)</f>
        <v>0</v>
      </c>
      <c r="X1264" s="271">
        <f t="shared" si="39"/>
        <v>260017</v>
      </c>
      <c r="Y1264" s="106" t="s">
        <v>835</v>
      </c>
      <c r="Z1264" s="106">
        <v>151</v>
      </c>
      <c r="AA1264" s="273" t="b">
        <f t="shared" si="40"/>
        <v>1</v>
      </c>
    </row>
    <row r="1265" spans="1:27">
      <c r="A1265" s="267" t="s">
        <v>3271</v>
      </c>
      <c r="B1265" s="267" t="s">
        <v>3304</v>
      </c>
      <c r="C1265" s="267" t="s">
        <v>3301</v>
      </c>
      <c r="D1265" s="267" t="s">
        <v>5978</v>
      </c>
      <c r="E1265" s="267" t="s">
        <v>3275</v>
      </c>
      <c r="F1265" s="267" t="s">
        <v>3276</v>
      </c>
      <c r="G1265" s="267" t="s">
        <v>3275</v>
      </c>
      <c r="H1265" s="267" t="s">
        <v>3277</v>
      </c>
      <c r="I1265" s="267" t="s">
        <v>5999</v>
      </c>
      <c r="J1265" s="267" t="s">
        <v>6000</v>
      </c>
      <c r="K1265" s="268">
        <v>52584.480000000003</v>
      </c>
      <c r="L1265" s="268">
        <v>183027.20000000001</v>
      </c>
      <c r="M1265" s="269">
        <v>-130442.72</v>
      </c>
      <c r="N1265" s="268">
        <v>1460.68</v>
      </c>
      <c r="O1265" s="268">
        <v>0</v>
      </c>
      <c r="P1265" s="269">
        <v>1460.68</v>
      </c>
      <c r="Q1265" s="270">
        <v>13146.120000000003</v>
      </c>
      <c r="R1265" s="270">
        <v>0</v>
      </c>
      <c r="S1265" s="270">
        <v>13146.120000000003</v>
      </c>
      <c r="T1265" s="268">
        <v>65730.600000000006</v>
      </c>
      <c r="U1265" s="268">
        <v>183027.20000000001</v>
      </c>
      <c r="V1265" s="269">
        <v>-117296.6</v>
      </c>
      <c r="W1265" s="269" cm="1">
        <f t="array" ref="W1265">IF(Z1265=756,V1265*INDEX('09.30.22 ERC'!$I$676:$I$679,MATCH($A$1,'09.30.22 ERC'!$D$676:$D$679,0),),V1265)</f>
        <v>-117296.6</v>
      </c>
      <c r="X1265" s="271">
        <f t="shared" si="39"/>
        <v>260017</v>
      </c>
      <c r="Y1265" s="106" t="s">
        <v>835</v>
      </c>
      <c r="Z1265" s="106">
        <v>151</v>
      </c>
      <c r="AA1265" s="273" t="b">
        <f t="shared" si="40"/>
        <v>1</v>
      </c>
    </row>
    <row r="1266" spans="1:27">
      <c r="A1266" s="267" t="s">
        <v>3271</v>
      </c>
      <c r="B1266" s="267" t="s">
        <v>3272</v>
      </c>
      <c r="C1266" s="267" t="s">
        <v>3402</v>
      </c>
      <c r="D1266" s="267" t="s">
        <v>6001</v>
      </c>
      <c r="E1266" s="267" t="s">
        <v>3275</v>
      </c>
      <c r="F1266" s="267" t="s">
        <v>3276</v>
      </c>
      <c r="G1266" s="267" t="s">
        <v>3275</v>
      </c>
      <c r="H1266" s="267" t="s">
        <v>3277</v>
      </c>
      <c r="I1266" s="267" t="s">
        <v>6002</v>
      </c>
      <c r="J1266" s="267" t="s">
        <v>6003</v>
      </c>
      <c r="K1266" s="268">
        <v>0</v>
      </c>
      <c r="L1266" s="268">
        <v>0</v>
      </c>
      <c r="M1266" s="269">
        <v>0</v>
      </c>
      <c r="N1266" s="268">
        <v>200613.63</v>
      </c>
      <c r="O1266" s="268">
        <v>200613.63</v>
      </c>
      <c r="P1266" s="269">
        <v>0</v>
      </c>
      <c r="Q1266" s="270">
        <v>1117900.8799999999</v>
      </c>
      <c r="R1266" s="270">
        <v>1117900.8799999999</v>
      </c>
      <c r="S1266" s="270">
        <v>0</v>
      </c>
      <c r="T1266" s="268">
        <v>1117900.8799999999</v>
      </c>
      <c r="U1266" s="268">
        <v>1117900.8799999999</v>
      </c>
      <c r="V1266" s="269">
        <v>0</v>
      </c>
      <c r="W1266" s="269" cm="1">
        <f t="array" ref="W1266">IF(Z1266=756,V1266*INDEX('09.30.22 ERC'!$I$676:$I$679,MATCH($A$1,'09.30.22 ERC'!$D$676:$D$679,0),),V1266)</f>
        <v>0</v>
      </c>
      <c r="X1266" s="271">
        <f t="shared" si="39"/>
        <v>260023</v>
      </c>
      <c r="Y1266" s="272" t="s">
        <v>835</v>
      </c>
      <c r="Z1266" s="106">
        <v>150</v>
      </c>
      <c r="AA1266" s="273" t="b">
        <f t="shared" si="40"/>
        <v>1</v>
      </c>
    </row>
    <row r="1267" spans="1:27">
      <c r="A1267" s="267" t="s">
        <v>3271</v>
      </c>
      <c r="B1267" s="267" t="s">
        <v>3280</v>
      </c>
      <c r="C1267" s="267" t="s">
        <v>3430</v>
      </c>
      <c r="D1267" s="267" t="s">
        <v>6001</v>
      </c>
      <c r="E1267" s="267" t="s">
        <v>3275</v>
      </c>
      <c r="F1267" s="267" t="s">
        <v>3276</v>
      </c>
      <c r="G1267" s="267" t="s">
        <v>3275</v>
      </c>
      <c r="H1267" s="267" t="s">
        <v>3277</v>
      </c>
      <c r="I1267" s="267" t="s">
        <v>6004</v>
      </c>
      <c r="J1267" s="267" t="s">
        <v>6005</v>
      </c>
      <c r="K1267" s="268">
        <v>0</v>
      </c>
      <c r="L1267" s="268">
        <v>0</v>
      </c>
      <c r="M1267" s="269">
        <v>0</v>
      </c>
      <c r="N1267" s="268">
        <v>198394.44</v>
      </c>
      <c r="O1267" s="268">
        <v>198394.44</v>
      </c>
      <c r="P1267" s="269">
        <v>0</v>
      </c>
      <c r="Q1267" s="270">
        <v>1105335.6299999999</v>
      </c>
      <c r="R1267" s="270">
        <v>1105335.6299999999</v>
      </c>
      <c r="S1267" s="270">
        <v>0</v>
      </c>
      <c r="T1267" s="268">
        <v>1105335.6299999999</v>
      </c>
      <c r="U1267" s="268">
        <v>1105335.6299999999</v>
      </c>
      <c r="V1267" s="269">
        <v>0</v>
      </c>
      <c r="W1267" s="269" cm="1">
        <f t="array" ref="W1267">IF(Z1267=756,V1267*INDEX('09.30.22 ERC'!$I$676:$I$679,MATCH($A$1,'09.30.22 ERC'!$D$676:$D$679,0),),V1267)</f>
        <v>0</v>
      </c>
      <c r="X1267" s="271">
        <f t="shared" si="39"/>
        <v>260023</v>
      </c>
      <c r="Y1267" s="272" t="s">
        <v>835</v>
      </c>
      <c r="Z1267" s="106">
        <v>150</v>
      </c>
      <c r="AA1267" s="273" t="b">
        <f t="shared" si="40"/>
        <v>1</v>
      </c>
    </row>
    <row r="1268" spans="1:27">
      <c r="A1268" s="267" t="s">
        <v>3271</v>
      </c>
      <c r="B1268" s="267" t="s">
        <v>3284</v>
      </c>
      <c r="C1268" s="267" t="s">
        <v>3402</v>
      </c>
      <c r="D1268" s="267" t="s">
        <v>6001</v>
      </c>
      <c r="E1268" s="267" t="s">
        <v>3275</v>
      </c>
      <c r="F1268" s="267" t="s">
        <v>3276</v>
      </c>
      <c r="G1268" s="267" t="s">
        <v>3275</v>
      </c>
      <c r="H1268" s="267" t="s">
        <v>3277</v>
      </c>
      <c r="I1268" s="267" t="s">
        <v>6006</v>
      </c>
      <c r="J1268" s="267" t="s">
        <v>6007</v>
      </c>
      <c r="K1268" s="268">
        <v>0</v>
      </c>
      <c r="L1268" s="268">
        <v>0</v>
      </c>
      <c r="M1268" s="269">
        <v>0</v>
      </c>
      <c r="N1268" s="268">
        <v>17104.150000000001</v>
      </c>
      <c r="O1268" s="268">
        <v>17104.150000000001</v>
      </c>
      <c r="P1268" s="269">
        <v>0</v>
      </c>
      <c r="Q1268" s="270">
        <v>93085.21</v>
      </c>
      <c r="R1268" s="270">
        <v>93085.21</v>
      </c>
      <c r="S1268" s="270">
        <v>0</v>
      </c>
      <c r="T1268" s="268">
        <v>93085.21</v>
      </c>
      <c r="U1268" s="268">
        <v>93085.21</v>
      </c>
      <c r="V1268" s="269">
        <v>0</v>
      </c>
      <c r="W1268" s="269" cm="1">
        <f t="array" ref="W1268">IF(Z1268=756,V1268*INDEX('09.30.22 ERC'!$I$676:$I$679,MATCH($A$1,'09.30.22 ERC'!$D$676:$D$679,0),),V1268)</f>
        <v>0</v>
      </c>
      <c r="X1268" s="271">
        <f t="shared" si="39"/>
        <v>260023</v>
      </c>
      <c r="Y1268" s="272" t="s">
        <v>835</v>
      </c>
      <c r="Z1268" s="106">
        <v>151</v>
      </c>
      <c r="AA1268" s="273" t="b">
        <f t="shared" si="40"/>
        <v>1</v>
      </c>
    </row>
    <row r="1269" spans="1:27">
      <c r="A1269" s="267" t="s">
        <v>3271</v>
      </c>
      <c r="B1269" s="267" t="s">
        <v>3287</v>
      </c>
      <c r="C1269" s="267" t="s">
        <v>3430</v>
      </c>
      <c r="D1269" s="267" t="s">
        <v>6001</v>
      </c>
      <c r="E1269" s="267" t="s">
        <v>3275</v>
      </c>
      <c r="F1269" s="267" t="s">
        <v>3276</v>
      </c>
      <c r="G1269" s="267" t="s">
        <v>3275</v>
      </c>
      <c r="H1269" s="267" t="s">
        <v>3277</v>
      </c>
      <c r="I1269" s="267" t="s">
        <v>6008</v>
      </c>
      <c r="J1269" s="267" t="s">
        <v>6009</v>
      </c>
      <c r="K1269" s="268">
        <v>0</v>
      </c>
      <c r="L1269" s="268">
        <v>0</v>
      </c>
      <c r="M1269" s="269">
        <v>0</v>
      </c>
      <c r="N1269" s="268">
        <v>21892.959999999999</v>
      </c>
      <c r="O1269" s="268">
        <v>21892.959999999999</v>
      </c>
      <c r="P1269" s="269">
        <v>0</v>
      </c>
      <c r="Q1269" s="270">
        <v>107964.04</v>
      </c>
      <c r="R1269" s="270">
        <v>107964.04</v>
      </c>
      <c r="S1269" s="270">
        <v>0</v>
      </c>
      <c r="T1269" s="268">
        <v>107964.04</v>
      </c>
      <c r="U1269" s="268">
        <v>107964.04</v>
      </c>
      <c r="V1269" s="269">
        <v>0</v>
      </c>
      <c r="W1269" s="269" cm="1">
        <f t="array" ref="W1269">IF(Z1269=756,V1269*INDEX('09.30.22 ERC'!$I$676:$I$679,MATCH($A$1,'09.30.22 ERC'!$D$676:$D$679,0),),V1269)</f>
        <v>0</v>
      </c>
      <c r="X1269" s="271">
        <f t="shared" si="39"/>
        <v>260023</v>
      </c>
      <c r="Y1269" s="272" t="s">
        <v>835</v>
      </c>
      <c r="Z1269" s="106">
        <v>151</v>
      </c>
      <c r="AA1269" s="273" t="b">
        <f t="shared" si="40"/>
        <v>1</v>
      </c>
    </row>
    <row r="1270" spans="1:27">
      <c r="A1270" s="267" t="s">
        <v>3271</v>
      </c>
      <c r="B1270" s="267" t="s">
        <v>3294</v>
      </c>
      <c r="C1270" s="267" t="s">
        <v>3402</v>
      </c>
      <c r="D1270" s="267" t="s">
        <v>6001</v>
      </c>
      <c r="E1270" s="267" t="s">
        <v>3275</v>
      </c>
      <c r="F1270" s="267" t="s">
        <v>3276</v>
      </c>
      <c r="G1270" s="267" t="s">
        <v>3275</v>
      </c>
      <c r="H1270" s="267" t="s">
        <v>3277</v>
      </c>
      <c r="I1270" s="267" t="s">
        <v>6010</v>
      </c>
      <c r="J1270" s="267" t="s">
        <v>6011</v>
      </c>
      <c r="K1270" s="268">
        <v>0</v>
      </c>
      <c r="L1270" s="268">
        <v>0</v>
      </c>
      <c r="M1270" s="269">
        <v>0</v>
      </c>
      <c r="N1270" s="268">
        <v>115710.56</v>
      </c>
      <c r="O1270" s="268">
        <v>115710.56</v>
      </c>
      <c r="P1270" s="269">
        <v>0</v>
      </c>
      <c r="Q1270" s="270">
        <v>644253.66</v>
      </c>
      <c r="R1270" s="270">
        <v>644253.66</v>
      </c>
      <c r="S1270" s="270">
        <v>0</v>
      </c>
      <c r="T1270" s="268">
        <v>644253.66</v>
      </c>
      <c r="U1270" s="268">
        <v>644253.66</v>
      </c>
      <c r="V1270" s="269">
        <v>0</v>
      </c>
      <c r="W1270" s="269" cm="1">
        <f t="array" ref="W1270">IF(Z1270=756,V1270*INDEX('09.30.22 ERC'!$I$676:$I$679,MATCH($A$1,'09.30.22 ERC'!$D$676:$D$679,0),),V1270)</f>
        <v>0</v>
      </c>
      <c r="X1270" s="271">
        <f t="shared" si="39"/>
        <v>260023</v>
      </c>
      <c r="Y1270" s="272" t="s">
        <v>835</v>
      </c>
      <c r="Z1270" s="106">
        <v>152</v>
      </c>
      <c r="AA1270" s="273" t="b">
        <f t="shared" si="40"/>
        <v>1</v>
      </c>
    </row>
    <row r="1271" spans="1:27">
      <c r="A1271" s="267" t="s">
        <v>3271</v>
      </c>
      <c r="B1271" s="267" t="s">
        <v>3280</v>
      </c>
      <c r="C1271" s="267" t="s">
        <v>3281</v>
      </c>
      <c r="D1271" s="267" t="s">
        <v>6012</v>
      </c>
      <c r="E1271" s="267" t="s">
        <v>3275</v>
      </c>
      <c r="F1271" s="267" t="s">
        <v>3276</v>
      </c>
      <c r="G1271" s="267" t="s">
        <v>3275</v>
      </c>
      <c r="H1271" s="267" t="s">
        <v>3277</v>
      </c>
      <c r="I1271" s="267" t="s">
        <v>6013</v>
      </c>
      <c r="J1271" s="267" t="s">
        <v>6014</v>
      </c>
      <c r="K1271" s="268">
        <v>3503405.12</v>
      </c>
      <c r="L1271" s="268">
        <v>7006810.2400000002</v>
      </c>
      <c r="M1271" s="269">
        <v>-3503405.12</v>
      </c>
      <c r="N1271" s="268">
        <v>0</v>
      </c>
      <c r="O1271" s="268">
        <v>0</v>
      </c>
      <c r="P1271" s="269">
        <v>0</v>
      </c>
      <c r="Q1271" s="270">
        <v>0</v>
      </c>
      <c r="R1271" s="270">
        <v>0</v>
      </c>
      <c r="S1271" s="270">
        <v>0</v>
      </c>
      <c r="T1271" s="268">
        <v>3503405.12</v>
      </c>
      <c r="U1271" s="268">
        <v>7006810.2400000002</v>
      </c>
      <c r="V1271" s="269">
        <v>-3503405.12</v>
      </c>
      <c r="W1271" s="269" cm="1">
        <f t="array" ref="W1271">IF(Z1271=756,V1271*INDEX('09.30.22 ERC'!$I$676:$I$679,MATCH($A$1,'09.30.22 ERC'!$D$676:$D$679,0),),V1271)</f>
        <v>-3503405.12</v>
      </c>
      <c r="X1271" s="271">
        <f t="shared" si="39"/>
        <v>271011</v>
      </c>
      <c r="Y1271" s="106" t="s">
        <v>920</v>
      </c>
      <c r="Z1271" s="106">
        <v>150</v>
      </c>
      <c r="AA1271" s="273" t="b">
        <f t="shared" si="40"/>
        <v>1</v>
      </c>
    </row>
    <row r="1272" spans="1:27">
      <c r="A1272" s="267" t="s">
        <v>3271</v>
      </c>
      <c r="B1272" s="267" t="s">
        <v>3300</v>
      </c>
      <c r="C1272" s="267" t="s">
        <v>3301</v>
      </c>
      <c r="D1272" s="267" t="s">
        <v>6012</v>
      </c>
      <c r="E1272" s="267" t="s">
        <v>3275</v>
      </c>
      <c r="F1272" s="267" t="s">
        <v>3276</v>
      </c>
      <c r="G1272" s="267" t="s">
        <v>3275</v>
      </c>
      <c r="H1272" s="267" t="s">
        <v>3277</v>
      </c>
      <c r="I1272" s="267" t="s">
        <v>6015</v>
      </c>
      <c r="J1272" s="267" t="s">
        <v>6016</v>
      </c>
      <c r="K1272" s="268">
        <v>3503405.12</v>
      </c>
      <c r="L1272" s="268">
        <v>3503405.12</v>
      </c>
      <c r="M1272" s="269">
        <v>0</v>
      </c>
      <c r="N1272" s="268">
        <v>0</v>
      </c>
      <c r="O1272" s="268">
        <v>0</v>
      </c>
      <c r="P1272" s="269">
        <v>0</v>
      </c>
      <c r="Q1272" s="270">
        <v>0</v>
      </c>
      <c r="R1272" s="270">
        <v>0</v>
      </c>
      <c r="S1272" s="270">
        <v>0</v>
      </c>
      <c r="T1272" s="268">
        <v>3503405.12</v>
      </c>
      <c r="U1272" s="268">
        <v>3503405.12</v>
      </c>
      <c r="V1272" s="269">
        <v>0</v>
      </c>
      <c r="W1272" s="269" cm="1">
        <f t="array" ref="W1272">IF(Z1272=756,V1272*INDEX('09.30.22 ERC'!$I$676:$I$679,MATCH($A$1,'09.30.22 ERC'!$D$676:$D$679,0),),V1272)</f>
        <v>0</v>
      </c>
      <c r="X1272" s="271">
        <f t="shared" si="39"/>
        <v>271011</v>
      </c>
      <c r="Y1272" s="106" t="s">
        <v>920</v>
      </c>
      <c r="Z1272" s="106">
        <v>150</v>
      </c>
      <c r="AA1272" s="273" t="b">
        <f t="shared" si="40"/>
        <v>1</v>
      </c>
    </row>
    <row r="1273" spans="1:27">
      <c r="A1273" s="267" t="s">
        <v>3271</v>
      </c>
      <c r="B1273" s="267" t="s">
        <v>3272</v>
      </c>
      <c r="C1273" s="267" t="s">
        <v>3273</v>
      </c>
      <c r="D1273" s="267" t="s">
        <v>6017</v>
      </c>
      <c r="E1273" s="267" t="s">
        <v>3275</v>
      </c>
      <c r="F1273" s="267" t="s">
        <v>3276</v>
      </c>
      <c r="G1273" s="267" t="s">
        <v>3275</v>
      </c>
      <c r="H1273" s="267" t="s">
        <v>3277</v>
      </c>
      <c r="I1273" s="267" t="s">
        <v>6018</v>
      </c>
      <c r="J1273" s="267" t="s">
        <v>6019</v>
      </c>
      <c r="K1273" s="268">
        <v>1891343.35</v>
      </c>
      <c r="L1273" s="268">
        <v>3782686.7</v>
      </c>
      <c r="M1273" s="269">
        <v>-1891343.35</v>
      </c>
      <c r="N1273" s="268">
        <v>0</v>
      </c>
      <c r="O1273" s="268">
        <v>0</v>
      </c>
      <c r="P1273" s="269">
        <v>0</v>
      </c>
      <c r="Q1273" s="270">
        <v>0</v>
      </c>
      <c r="R1273" s="270">
        <v>0</v>
      </c>
      <c r="S1273" s="270">
        <v>0</v>
      </c>
      <c r="T1273" s="268">
        <v>1891343.35</v>
      </c>
      <c r="U1273" s="268">
        <v>3782686.7</v>
      </c>
      <c r="V1273" s="269">
        <v>-1891343.35</v>
      </c>
      <c r="W1273" s="269" cm="1">
        <f t="array" ref="W1273">IF(Z1273=756,V1273*INDEX('09.30.22 ERC'!$I$676:$I$679,MATCH($A$1,'09.30.22 ERC'!$D$676:$D$679,0),),V1273)</f>
        <v>-1891343.35</v>
      </c>
      <c r="X1273" s="271">
        <f t="shared" si="39"/>
        <v>271035</v>
      </c>
      <c r="Y1273" s="106" t="s">
        <v>920</v>
      </c>
      <c r="Z1273" s="106">
        <v>150</v>
      </c>
      <c r="AA1273" s="273" t="b">
        <f t="shared" si="40"/>
        <v>1</v>
      </c>
    </row>
    <row r="1274" spans="1:27">
      <c r="A1274" s="267" t="s">
        <v>3271</v>
      </c>
      <c r="B1274" s="267" t="s">
        <v>3294</v>
      </c>
      <c r="C1274" s="267" t="s">
        <v>3273</v>
      </c>
      <c r="D1274" s="267" t="s">
        <v>6017</v>
      </c>
      <c r="E1274" s="267" t="s">
        <v>3275</v>
      </c>
      <c r="F1274" s="267" t="s">
        <v>3276</v>
      </c>
      <c r="G1274" s="267" t="s">
        <v>3275</v>
      </c>
      <c r="H1274" s="267" t="s">
        <v>3277</v>
      </c>
      <c r="I1274" s="267" t="s">
        <v>6020</v>
      </c>
      <c r="J1274" s="267" t="s">
        <v>6021</v>
      </c>
      <c r="K1274" s="268">
        <v>707881</v>
      </c>
      <c r="L1274" s="268">
        <v>1415762</v>
      </c>
      <c r="M1274" s="269">
        <v>-707881</v>
      </c>
      <c r="N1274" s="268">
        <v>0</v>
      </c>
      <c r="O1274" s="268">
        <v>0</v>
      </c>
      <c r="P1274" s="269">
        <v>0</v>
      </c>
      <c r="Q1274" s="270">
        <v>0</v>
      </c>
      <c r="R1274" s="270">
        <v>0</v>
      </c>
      <c r="S1274" s="270">
        <v>0</v>
      </c>
      <c r="T1274" s="268">
        <v>707881</v>
      </c>
      <c r="U1274" s="268">
        <v>1415762</v>
      </c>
      <c r="V1274" s="269">
        <v>-707881</v>
      </c>
      <c r="W1274" s="269" cm="1">
        <f t="array" ref="W1274">IF(Z1274=756,V1274*INDEX('09.30.22 ERC'!$I$676:$I$679,MATCH($A$1,'09.30.22 ERC'!$D$676:$D$679,0),),V1274)</f>
        <v>-707881</v>
      </c>
      <c r="X1274" s="271">
        <f t="shared" si="39"/>
        <v>271035</v>
      </c>
      <c r="Y1274" s="106" t="s">
        <v>920</v>
      </c>
      <c r="Z1274" s="106">
        <v>152</v>
      </c>
      <c r="AA1274" s="273" t="b">
        <f t="shared" si="40"/>
        <v>1</v>
      </c>
    </row>
    <row r="1275" spans="1:27">
      <c r="A1275" s="267" t="s">
        <v>3271</v>
      </c>
      <c r="B1275" s="267" t="s">
        <v>3300</v>
      </c>
      <c r="C1275" s="267" t="s">
        <v>3301</v>
      </c>
      <c r="D1275" s="267" t="s">
        <v>6017</v>
      </c>
      <c r="E1275" s="267" t="s">
        <v>3275</v>
      </c>
      <c r="F1275" s="267" t="s">
        <v>3276</v>
      </c>
      <c r="G1275" s="267" t="s">
        <v>3275</v>
      </c>
      <c r="H1275" s="267" t="s">
        <v>3277</v>
      </c>
      <c r="I1275" s="267" t="s">
        <v>6022</v>
      </c>
      <c r="J1275" s="267" t="s">
        <v>6023</v>
      </c>
      <c r="K1275" s="268">
        <v>1891343.35</v>
      </c>
      <c r="L1275" s="268">
        <v>1891343.35</v>
      </c>
      <c r="M1275" s="269">
        <v>0</v>
      </c>
      <c r="N1275" s="268">
        <v>0</v>
      </c>
      <c r="O1275" s="268">
        <v>0</v>
      </c>
      <c r="P1275" s="269">
        <v>0</v>
      </c>
      <c r="Q1275" s="270">
        <v>0</v>
      </c>
      <c r="R1275" s="270">
        <v>0</v>
      </c>
      <c r="S1275" s="270">
        <v>0</v>
      </c>
      <c r="T1275" s="268">
        <v>1891343.35</v>
      </c>
      <c r="U1275" s="268">
        <v>1891343.35</v>
      </c>
      <c r="V1275" s="269">
        <v>0</v>
      </c>
      <c r="W1275" s="269" cm="1">
        <f t="array" ref="W1275">IF(Z1275=756,V1275*INDEX('09.30.22 ERC'!$I$676:$I$679,MATCH($A$1,'09.30.22 ERC'!$D$676:$D$679,0),),V1275)</f>
        <v>0</v>
      </c>
      <c r="X1275" s="271">
        <f t="shared" si="39"/>
        <v>271035</v>
      </c>
      <c r="Y1275" s="106" t="s">
        <v>920</v>
      </c>
      <c r="Z1275" s="106">
        <v>150</v>
      </c>
      <c r="AA1275" s="273" t="b">
        <f t="shared" si="40"/>
        <v>1</v>
      </c>
    </row>
    <row r="1276" spans="1:27">
      <c r="A1276" s="267" t="s">
        <v>3271</v>
      </c>
      <c r="B1276" s="267" t="s">
        <v>3272</v>
      </c>
      <c r="C1276" s="267" t="s">
        <v>3273</v>
      </c>
      <c r="D1276" s="267" t="s">
        <v>6024</v>
      </c>
      <c r="E1276" s="267" t="s">
        <v>3275</v>
      </c>
      <c r="F1276" s="267" t="s">
        <v>3276</v>
      </c>
      <c r="G1276" s="267" t="s">
        <v>3275</v>
      </c>
      <c r="H1276" s="267" t="s">
        <v>3277</v>
      </c>
      <c r="I1276" s="267" t="s">
        <v>6025</v>
      </c>
      <c r="J1276" s="267" t="s">
        <v>6026</v>
      </c>
      <c r="K1276" s="268">
        <v>514196</v>
      </c>
      <c r="L1276" s="268">
        <v>725513</v>
      </c>
      <c r="M1276" s="269">
        <v>-211317</v>
      </c>
      <c r="N1276" s="268">
        <v>0</v>
      </c>
      <c r="O1276" s="268">
        <v>0</v>
      </c>
      <c r="P1276" s="269">
        <v>0</v>
      </c>
      <c r="Q1276" s="270">
        <v>672748.87999999989</v>
      </c>
      <c r="R1276" s="270">
        <v>673037.87999999989</v>
      </c>
      <c r="S1276" s="270">
        <v>-289</v>
      </c>
      <c r="T1276" s="268">
        <v>1186944.8799999999</v>
      </c>
      <c r="U1276" s="268">
        <v>1398550.88</v>
      </c>
      <c r="V1276" s="269">
        <v>-211606</v>
      </c>
      <c r="W1276" s="269" cm="1">
        <f t="array" ref="W1276">IF(Z1276=756,V1276*INDEX('09.30.22 ERC'!$I$676:$I$679,MATCH($A$1,'09.30.22 ERC'!$D$676:$D$679,0),),V1276)</f>
        <v>-211606</v>
      </c>
      <c r="X1276" s="271">
        <f t="shared" si="39"/>
        <v>271036</v>
      </c>
      <c r="Y1276" s="106" t="s">
        <v>920</v>
      </c>
      <c r="Z1276" s="106">
        <v>150</v>
      </c>
      <c r="AA1276" s="273" t="b">
        <f t="shared" si="40"/>
        <v>1</v>
      </c>
    </row>
    <row r="1277" spans="1:27">
      <c r="A1277" s="267" t="s">
        <v>3271</v>
      </c>
      <c r="B1277" s="267" t="s">
        <v>3280</v>
      </c>
      <c r="C1277" s="267" t="s">
        <v>3281</v>
      </c>
      <c r="D1277" s="267" t="s">
        <v>6024</v>
      </c>
      <c r="E1277" s="267" t="s">
        <v>3275</v>
      </c>
      <c r="F1277" s="267" t="s">
        <v>3276</v>
      </c>
      <c r="G1277" s="267" t="s">
        <v>3275</v>
      </c>
      <c r="H1277" s="267" t="s">
        <v>3277</v>
      </c>
      <c r="I1277" s="267" t="s">
        <v>6027</v>
      </c>
      <c r="J1277" s="267" t="s">
        <v>6028</v>
      </c>
      <c r="K1277" s="268">
        <v>256968.18</v>
      </c>
      <c r="L1277" s="268">
        <v>513936.36</v>
      </c>
      <c r="M1277" s="269">
        <v>-256968.18</v>
      </c>
      <c r="N1277" s="268">
        <v>0</v>
      </c>
      <c r="O1277" s="268">
        <v>0</v>
      </c>
      <c r="P1277" s="269">
        <v>0</v>
      </c>
      <c r="Q1277" s="270">
        <v>615041.3600000001</v>
      </c>
      <c r="R1277" s="270">
        <v>616060.53999999992</v>
      </c>
      <c r="S1277" s="270">
        <v>-1019.1799999998184</v>
      </c>
      <c r="T1277" s="268">
        <v>872009.54</v>
      </c>
      <c r="U1277" s="268">
        <v>1129996.8999999999</v>
      </c>
      <c r="V1277" s="269">
        <v>-257987.35999999987</v>
      </c>
      <c r="W1277" s="269" cm="1">
        <f t="array" ref="W1277">IF(Z1277=756,V1277*INDEX('09.30.22 ERC'!$I$676:$I$679,MATCH($A$1,'09.30.22 ERC'!$D$676:$D$679,0),),V1277)</f>
        <v>-257987.35999999987</v>
      </c>
      <c r="X1277" s="271">
        <f t="shared" si="39"/>
        <v>271036</v>
      </c>
      <c r="Y1277" s="106" t="s">
        <v>920</v>
      </c>
      <c r="Z1277" s="106">
        <v>150</v>
      </c>
      <c r="AA1277" s="273" t="b">
        <f t="shared" si="40"/>
        <v>1</v>
      </c>
    </row>
    <row r="1278" spans="1:27">
      <c r="A1278" s="267" t="s">
        <v>3271</v>
      </c>
      <c r="B1278" s="267" t="s">
        <v>3284</v>
      </c>
      <c r="C1278" s="267" t="s">
        <v>3273</v>
      </c>
      <c r="D1278" s="267" t="s">
        <v>6024</v>
      </c>
      <c r="E1278" s="267" t="s">
        <v>3275</v>
      </c>
      <c r="F1278" s="267" t="s">
        <v>3276</v>
      </c>
      <c r="G1278" s="267" t="s">
        <v>3275</v>
      </c>
      <c r="H1278" s="267" t="s">
        <v>3277</v>
      </c>
      <c r="I1278" s="267" t="s">
        <v>6029</v>
      </c>
      <c r="J1278" s="267" t="s">
        <v>6030</v>
      </c>
      <c r="K1278" s="268">
        <v>8618</v>
      </c>
      <c r="L1278" s="268">
        <v>5909</v>
      </c>
      <c r="M1278" s="269">
        <v>2709</v>
      </c>
      <c r="N1278" s="268">
        <v>0</v>
      </c>
      <c r="O1278" s="268">
        <v>0</v>
      </c>
      <c r="P1278" s="269">
        <v>0</v>
      </c>
      <c r="Q1278" s="270">
        <v>0</v>
      </c>
      <c r="R1278" s="270">
        <v>0</v>
      </c>
      <c r="S1278" s="270">
        <v>0</v>
      </c>
      <c r="T1278" s="268">
        <v>8618</v>
      </c>
      <c r="U1278" s="268">
        <v>5909</v>
      </c>
      <c r="V1278" s="269">
        <v>2709</v>
      </c>
      <c r="W1278" s="269" cm="1">
        <f t="array" ref="W1278">IF(Z1278=756,V1278*INDEX('09.30.22 ERC'!$I$676:$I$679,MATCH($A$1,'09.30.22 ERC'!$D$676:$D$679,0),),V1278)</f>
        <v>2709</v>
      </c>
      <c r="X1278" s="271">
        <f t="shared" si="39"/>
        <v>271036</v>
      </c>
      <c r="Y1278" s="106" t="s">
        <v>920</v>
      </c>
      <c r="Z1278" s="106">
        <v>151</v>
      </c>
      <c r="AA1278" s="273" t="b">
        <f t="shared" si="40"/>
        <v>1</v>
      </c>
    </row>
    <row r="1279" spans="1:27">
      <c r="A1279" s="267" t="s">
        <v>3271</v>
      </c>
      <c r="B1279" s="267" t="s">
        <v>3287</v>
      </c>
      <c r="C1279" s="267" t="s">
        <v>3281</v>
      </c>
      <c r="D1279" s="267" t="s">
        <v>6024</v>
      </c>
      <c r="E1279" s="267" t="s">
        <v>3275</v>
      </c>
      <c r="F1279" s="267" t="s">
        <v>3276</v>
      </c>
      <c r="G1279" s="267" t="s">
        <v>3275</v>
      </c>
      <c r="H1279" s="267" t="s">
        <v>3277</v>
      </c>
      <c r="I1279" s="267" t="s">
        <v>6031</v>
      </c>
      <c r="J1279" s="267" t="s">
        <v>6032</v>
      </c>
      <c r="K1279" s="268">
        <v>6709</v>
      </c>
      <c r="L1279" s="268">
        <v>13418</v>
      </c>
      <c r="M1279" s="269">
        <v>-6709</v>
      </c>
      <c r="N1279" s="268">
        <v>0</v>
      </c>
      <c r="O1279" s="268">
        <v>0</v>
      </c>
      <c r="P1279" s="269">
        <v>0</v>
      </c>
      <c r="Q1279" s="270">
        <v>0</v>
      </c>
      <c r="R1279" s="270">
        <v>0</v>
      </c>
      <c r="S1279" s="270">
        <v>0</v>
      </c>
      <c r="T1279" s="268">
        <v>6709</v>
      </c>
      <c r="U1279" s="268">
        <v>13418</v>
      </c>
      <c r="V1279" s="269">
        <v>-6709</v>
      </c>
      <c r="W1279" s="269" cm="1">
        <f t="array" ref="W1279">IF(Z1279=756,V1279*INDEX('09.30.22 ERC'!$I$676:$I$679,MATCH($A$1,'09.30.22 ERC'!$D$676:$D$679,0),),V1279)</f>
        <v>-6709</v>
      </c>
      <c r="X1279" s="271">
        <f t="shared" si="39"/>
        <v>271036</v>
      </c>
      <c r="Y1279" s="106" t="s">
        <v>920</v>
      </c>
      <c r="Z1279" s="106">
        <v>151</v>
      </c>
      <c r="AA1279" s="273" t="b">
        <f t="shared" si="40"/>
        <v>1</v>
      </c>
    </row>
    <row r="1280" spans="1:27">
      <c r="A1280" s="267" t="s">
        <v>3271</v>
      </c>
      <c r="B1280" s="267" t="s">
        <v>3294</v>
      </c>
      <c r="C1280" s="267" t="s">
        <v>3273</v>
      </c>
      <c r="D1280" s="267" t="s">
        <v>6024</v>
      </c>
      <c r="E1280" s="267" t="s">
        <v>3275</v>
      </c>
      <c r="F1280" s="267" t="s">
        <v>3276</v>
      </c>
      <c r="G1280" s="267" t="s">
        <v>3275</v>
      </c>
      <c r="H1280" s="267" t="s">
        <v>3277</v>
      </c>
      <c r="I1280" s="267" t="s">
        <v>6033</v>
      </c>
      <c r="J1280" s="267" t="s">
        <v>6034</v>
      </c>
      <c r="K1280" s="268">
        <v>6575.25</v>
      </c>
      <c r="L1280" s="268">
        <v>13150.5</v>
      </c>
      <c r="M1280" s="269">
        <v>-6575.25</v>
      </c>
      <c r="N1280" s="268">
        <v>0</v>
      </c>
      <c r="O1280" s="268">
        <v>0</v>
      </c>
      <c r="P1280" s="269">
        <v>0</v>
      </c>
      <c r="Q1280" s="270">
        <v>0</v>
      </c>
      <c r="R1280" s="270">
        <v>0</v>
      </c>
      <c r="S1280" s="270">
        <v>0</v>
      </c>
      <c r="T1280" s="268">
        <v>6575.25</v>
      </c>
      <c r="U1280" s="268">
        <v>13150.5</v>
      </c>
      <c r="V1280" s="269">
        <v>-6575.25</v>
      </c>
      <c r="W1280" s="269" cm="1">
        <f t="array" ref="W1280">IF(Z1280=756,V1280*INDEX('09.30.22 ERC'!$I$676:$I$679,MATCH($A$1,'09.30.22 ERC'!$D$676:$D$679,0),),V1280)</f>
        <v>-6575.25</v>
      </c>
      <c r="X1280" s="271">
        <f t="shared" si="39"/>
        <v>271036</v>
      </c>
      <c r="Y1280" s="106" t="s">
        <v>920</v>
      </c>
      <c r="Z1280" s="106">
        <v>152</v>
      </c>
      <c r="AA1280" s="273" t="b">
        <f t="shared" si="40"/>
        <v>1</v>
      </c>
    </row>
    <row r="1281" spans="1:27">
      <c r="A1281" s="267" t="s">
        <v>3271</v>
      </c>
      <c r="B1281" s="267" t="s">
        <v>3300</v>
      </c>
      <c r="C1281" s="267" t="s">
        <v>3301</v>
      </c>
      <c r="D1281" s="267" t="s">
        <v>6024</v>
      </c>
      <c r="E1281" s="267" t="s">
        <v>3275</v>
      </c>
      <c r="F1281" s="267" t="s">
        <v>3276</v>
      </c>
      <c r="G1281" s="267" t="s">
        <v>3275</v>
      </c>
      <c r="H1281" s="267" t="s">
        <v>3277</v>
      </c>
      <c r="I1281" s="267" t="s">
        <v>6035</v>
      </c>
      <c r="J1281" s="267" t="s">
        <v>6036</v>
      </c>
      <c r="K1281" s="268">
        <v>466385.18</v>
      </c>
      <c r="L1281" s="268">
        <v>466385.18</v>
      </c>
      <c r="M1281" s="269">
        <v>0</v>
      </c>
      <c r="N1281" s="268">
        <v>0</v>
      </c>
      <c r="O1281" s="268">
        <v>0</v>
      </c>
      <c r="P1281" s="269">
        <v>0</v>
      </c>
      <c r="Q1281" s="270">
        <v>0</v>
      </c>
      <c r="R1281" s="270">
        <v>0</v>
      </c>
      <c r="S1281" s="270">
        <v>0</v>
      </c>
      <c r="T1281" s="268">
        <v>466385.18</v>
      </c>
      <c r="U1281" s="268">
        <v>466385.18</v>
      </c>
      <c r="V1281" s="269">
        <v>0</v>
      </c>
      <c r="W1281" s="269" cm="1">
        <f t="array" ref="W1281">IF(Z1281=756,V1281*INDEX('09.30.22 ERC'!$I$676:$I$679,MATCH($A$1,'09.30.22 ERC'!$D$676:$D$679,0),),V1281)</f>
        <v>0</v>
      </c>
      <c r="X1281" s="271">
        <f t="shared" si="39"/>
        <v>271036</v>
      </c>
      <c r="Y1281" s="106" t="s">
        <v>920</v>
      </c>
      <c r="Z1281" s="106">
        <v>150</v>
      </c>
      <c r="AA1281" s="273" t="b">
        <f t="shared" si="40"/>
        <v>1</v>
      </c>
    </row>
    <row r="1282" spans="1:27">
      <c r="A1282" s="267" t="s">
        <v>3271</v>
      </c>
      <c r="B1282" s="267" t="s">
        <v>3304</v>
      </c>
      <c r="C1282" s="267" t="s">
        <v>3301</v>
      </c>
      <c r="D1282" s="267" t="s">
        <v>6024</v>
      </c>
      <c r="E1282" s="267" t="s">
        <v>3275</v>
      </c>
      <c r="F1282" s="267" t="s">
        <v>3276</v>
      </c>
      <c r="G1282" s="267" t="s">
        <v>3275</v>
      </c>
      <c r="H1282" s="267" t="s">
        <v>3277</v>
      </c>
      <c r="I1282" s="267" t="s">
        <v>6037</v>
      </c>
      <c r="J1282" s="267" t="s">
        <v>6038</v>
      </c>
      <c r="K1282" s="268">
        <v>6709</v>
      </c>
      <c r="L1282" s="268">
        <v>6709</v>
      </c>
      <c r="M1282" s="269">
        <v>0</v>
      </c>
      <c r="N1282" s="268">
        <v>0</v>
      </c>
      <c r="O1282" s="268">
        <v>0</v>
      </c>
      <c r="P1282" s="269">
        <v>0</v>
      </c>
      <c r="Q1282" s="270">
        <v>0</v>
      </c>
      <c r="R1282" s="270">
        <v>0</v>
      </c>
      <c r="S1282" s="270">
        <v>0</v>
      </c>
      <c r="T1282" s="268">
        <v>6709</v>
      </c>
      <c r="U1282" s="268">
        <v>6709</v>
      </c>
      <c r="V1282" s="269">
        <v>0</v>
      </c>
      <c r="W1282" s="269" cm="1">
        <f t="array" ref="W1282">IF(Z1282=756,V1282*INDEX('09.30.22 ERC'!$I$676:$I$679,MATCH($A$1,'09.30.22 ERC'!$D$676:$D$679,0),),V1282)</f>
        <v>0</v>
      </c>
      <c r="X1282" s="271">
        <f t="shared" si="39"/>
        <v>271036</v>
      </c>
      <c r="Y1282" s="106" t="s">
        <v>920</v>
      </c>
      <c r="Z1282" s="106">
        <v>151</v>
      </c>
      <c r="AA1282" s="273" t="b">
        <f t="shared" si="40"/>
        <v>1</v>
      </c>
    </row>
    <row r="1283" spans="1:27">
      <c r="A1283" s="267" t="s">
        <v>3271</v>
      </c>
      <c r="B1283" s="267" t="s">
        <v>3272</v>
      </c>
      <c r="C1283" s="267" t="s">
        <v>3273</v>
      </c>
      <c r="D1283" s="267" t="s">
        <v>6039</v>
      </c>
      <c r="E1283" s="267" t="s">
        <v>3275</v>
      </c>
      <c r="F1283" s="267" t="s">
        <v>3276</v>
      </c>
      <c r="G1283" s="267" t="s">
        <v>3275</v>
      </c>
      <c r="H1283" s="267" t="s">
        <v>3277</v>
      </c>
      <c r="I1283" s="267" t="s">
        <v>6040</v>
      </c>
      <c r="J1283" s="267" t="s">
        <v>6041</v>
      </c>
      <c r="K1283" s="268">
        <v>7656.36</v>
      </c>
      <c r="L1283" s="268">
        <v>15312.72</v>
      </c>
      <c r="M1283" s="269">
        <v>-7656.36</v>
      </c>
      <c r="N1283" s="268">
        <v>0</v>
      </c>
      <c r="O1283" s="268">
        <v>0</v>
      </c>
      <c r="P1283" s="269">
        <v>0</v>
      </c>
      <c r="Q1283" s="270">
        <v>0</v>
      </c>
      <c r="R1283" s="270">
        <v>0</v>
      </c>
      <c r="S1283" s="270">
        <v>0</v>
      </c>
      <c r="T1283" s="268">
        <v>7656.36</v>
      </c>
      <c r="U1283" s="268">
        <v>15312.72</v>
      </c>
      <c r="V1283" s="269">
        <v>-7656.36</v>
      </c>
      <c r="W1283" s="269" cm="1">
        <f t="array" ref="W1283">IF(Z1283=756,V1283*INDEX('09.30.22 ERC'!$I$676:$I$679,MATCH($A$1,'09.30.22 ERC'!$D$676:$D$679,0),),V1283)</f>
        <v>-7656.36</v>
      </c>
      <c r="X1283" s="271">
        <f t="shared" si="39"/>
        <v>271037</v>
      </c>
      <c r="Y1283" s="106" t="s">
        <v>920</v>
      </c>
      <c r="Z1283" s="106">
        <v>150</v>
      </c>
      <c r="AA1283" s="273" t="b">
        <f t="shared" si="40"/>
        <v>1</v>
      </c>
    </row>
    <row r="1284" spans="1:27">
      <c r="A1284" s="267" t="s">
        <v>3271</v>
      </c>
      <c r="B1284" s="267" t="s">
        <v>3300</v>
      </c>
      <c r="C1284" s="267" t="s">
        <v>3301</v>
      </c>
      <c r="D1284" s="267" t="s">
        <v>6039</v>
      </c>
      <c r="E1284" s="267" t="s">
        <v>3275</v>
      </c>
      <c r="F1284" s="267" t="s">
        <v>3276</v>
      </c>
      <c r="G1284" s="267" t="s">
        <v>3275</v>
      </c>
      <c r="H1284" s="267" t="s">
        <v>3277</v>
      </c>
      <c r="I1284" s="267" t="s">
        <v>6042</v>
      </c>
      <c r="J1284" s="267" t="s">
        <v>6043</v>
      </c>
      <c r="K1284" s="268">
        <v>10548.9</v>
      </c>
      <c r="L1284" s="268">
        <v>10548.9</v>
      </c>
      <c r="M1284" s="269">
        <v>0</v>
      </c>
      <c r="N1284" s="268">
        <v>0</v>
      </c>
      <c r="O1284" s="268">
        <v>0</v>
      </c>
      <c r="P1284" s="269">
        <v>0</v>
      </c>
      <c r="Q1284" s="270">
        <v>0</v>
      </c>
      <c r="R1284" s="270">
        <v>0</v>
      </c>
      <c r="S1284" s="270">
        <v>0</v>
      </c>
      <c r="T1284" s="268">
        <v>10548.9</v>
      </c>
      <c r="U1284" s="268">
        <v>10548.9</v>
      </c>
      <c r="V1284" s="269">
        <v>0</v>
      </c>
      <c r="W1284" s="269" cm="1">
        <f t="array" ref="W1284">IF(Z1284=756,V1284*INDEX('09.30.22 ERC'!$I$676:$I$679,MATCH($A$1,'09.30.22 ERC'!$D$676:$D$679,0),),V1284)</f>
        <v>0</v>
      </c>
      <c r="X1284" s="271">
        <f t="shared" si="39"/>
        <v>271037</v>
      </c>
      <c r="Y1284" s="106" t="s">
        <v>920</v>
      </c>
      <c r="Z1284" s="106">
        <v>150</v>
      </c>
      <c r="AA1284" s="273" t="b">
        <f t="shared" si="40"/>
        <v>1</v>
      </c>
    </row>
    <row r="1285" spans="1:27">
      <c r="A1285" s="267" t="s">
        <v>3271</v>
      </c>
      <c r="B1285" s="267" t="s">
        <v>3272</v>
      </c>
      <c r="C1285" s="267" t="s">
        <v>3273</v>
      </c>
      <c r="D1285" s="267" t="s">
        <v>6044</v>
      </c>
      <c r="E1285" s="267" t="s">
        <v>3275</v>
      </c>
      <c r="F1285" s="267" t="s">
        <v>3276</v>
      </c>
      <c r="G1285" s="267" t="s">
        <v>3275</v>
      </c>
      <c r="H1285" s="267" t="s">
        <v>3277</v>
      </c>
      <c r="I1285" s="267" t="s">
        <v>6045</v>
      </c>
      <c r="J1285" s="267" t="s">
        <v>6046</v>
      </c>
      <c r="K1285" s="268">
        <v>716</v>
      </c>
      <c r="L1285" s="268">
        <v>1432</v>
      </c>
      <c r="M1285" s="269">
        <v>-716</v>
      </c>
      <c r="N1285" s="268">
        <v>0</v>
      </c>
      <c r="O1285" s="268">
        <v>0</v>
      </c>
      <c r="P1285" s="269">
        <v>0</v>
      </c>
      <c r="Q1285" s="270">
        <v>0</v>
      </c>
      <c r="R1285" s="270">
        <v>0</v>
      </c>
      <c r="S1285" s="270">
        <v>0</v>
      </c>
      <c r="T1285" s="268">
        <v>716</v>
      </c>
      <c r="U1285" s="268">
        <v>1432</v>
      </c>
      <c r="V1285" s="269">
        <v>-716</v>
      </c>
      <c r="W1285" s="269" cm="1">
        <f t="array" ref="W1285">IF(Z1285=756,V1285*INDEX('09.30.22 ERC'!$I$676:$I$679,MATCH($A$1,'09.30.22 ERC'!$D$676:$D$679,0),),V1285)</f>
        <v>-716</v>
      </c>
      <c r="X1285" s="271">
        <f t="shared" ref="X1285:X1348" si="41">+_xlfn.NUMBERVALUE(D1285)</f>
        <v>271040</v>
      </c>
      <c r="Y1285" s="106" t="s">
        <v>920</v>
      </c>
      <c r="Z1285" s="106">
        <v>150</v>
      </c>
      <c r="AA1285" s="273" t="b">
        <f t="shared" si="40"/>
        <v>1</v>
      </c>
    </row>
    <row r="1286" spans="1:27">
      <c r="A1286" s="267" t="s">
        <v>3271</v>
      </c>
      <c r="B1286" s="267" t="s">
        <v>3280</v>
      </c>
      <c r="C1286" s="267" t="s">
        <v>3281</v>
      </c>
      <c r="D1286" s="267" t="s">
        <v>6044</v>
      </c>
      <c r="E1286" s="267" t="s">
        <v>3275</v>
      </c>
      <c r="F1286" s="267" t="s">
        <v>3276</v>
      </c>
      <c r="G1286" s="267" t="s">
        <v>3275</v>
      </c>
      <c r="H1286" s="267" t="s">
        <v>3277</v>
      </c>
      <c r="I1286" s="267" t="s">
        <v>6047</v>
      </c>
      <c r="J1286" s="267" t="s">
        <v>6048</v>
      </c>
      <c r="K1286" s="268">
        <v>716</v>
      </c>
      <c r="L1286" s="268">
        <v>1432</v>
      </c>
      <c r="M1286" s="269">
        <v>-716</v>
      </c>
      <c r="N1286" s="268">
        <v>0</v>
      </c>
      <c r="O1286" s="268">
        <v>0</v>
      </c>
      <c r="P1286" s="269">
        <v>0</v>
      </c>
      <c r="Q1286" s="270">
        <v>0</v>
      </c>
      <c r="R1286" s="270">
        <v>0</v>
      </c>
      <c r="S1286" s="270">
        <v>0</v>
      </c>
      <c r="T1286" s="268">
        <v>716</v>
      </c>
      <c r="U1286" s="268">
        <v>1432</v>
      </c>
      <c r="V1286" s="269">
        <v>-716</v>
      </c>
      <c r="W1286" s="269" cm="1">
        <f t="array" ref="W1286">IF(Z1286=756,V1286*INDEX('09.30.22 ERC'!$I$676:$I$679,MATCH($A$1,'09.30.22 ERC'!$D$676:$D$679,0),),V1286)</f>
        <v>-716</v>
      </c>
      <c r="X1286" s="271">
        <f t="shared" si="41"/>
        <v>271040</v>
      </c>
      <c r="Y1286" s="106" t="s">
        <v>920</v>
      </c>
      <c r="Z1286" s="106">
        <v>150</v>
      </c>
      <c r="AA1286" s="273" t="b">
        <f t="shared" ref="AA1286:AA1349" si="42">IF($A$1=756,TRUE,IF($A$1=Z1286,TRUE,FALSE))</f>
        <v>1</v>
      </c>
    </row>
    <row r="1287" spans="1:27">
      <c r="A1287" s="267" t="s">
        <v>3271</v>
      </c>
      <c r="B1287" s="267" t="s">
        <v>3300</v>
      </c>
      <c r="C1287" s="267" t="s">
        <v>3301</v>
      </c>
      <c r="D1287" s="267" t="s">
        <v>6044</v>
      </c>
      <c r="E1287" s="267" t="s">
        <v>3275</v>
      </c>
      <c r="F1287" s="267" t="s">
        <v>3276</v>
      </c>
      <c r="G1287" s="267" t="s">
        <v>3275</v>
      </c>
      <c r="H1287" s="267" t="s">
        <v>3277</v>
      </c>
      <c r="I1287" s="267" t="s">
        <v>6049</v>
      </c>
      <c r="J1287" s="267" t="s">
        <v>6050</v>
      </c>
      <c r="K1287" s="268">
        <v>1432</v>
      </c>
      <c r="L1287" s="268">
        <v>1432</v>
      </c>
      <c r="M1287" s="269">
        <v>0</v>
      </c>
      <c r="N1287" s="268">
        <v>0</v>
      </c>
      <c r="O1287" s="268">
        <v>0</v>
      </c>
      <c r="P1287" s="269">
        <v>0</v>
      </c>
      <c r="Q1287" s="270">
        <v>0</v>
      </c>
      <c r="R1287" s="270">
        <v>0</v>
      </c>
      <c r="S1287" s="270">
        <v>0</v>
      </c>
      <c r="T1287" s="268">
        <v>1432</v>
      </c>
      <c r="U1287" s="268">
        <v>1432</v>
      </c>
      <c r="V1287" s="269">
        <v>0</v>
      </c>
      <c r="W1287" s="269" cm="1">
        <f t="array" ref="W1287">IF(Z1287=756,V1287*INDEX('09.30.22 ERC'!$I$676:$I$679,MATCH($A$1,'09.30.22 ERC'!$D$676:$D$679,0),),V1287)</f>
        <v>0</v>
      </c>
      <c r="X1287" s="271">
        <f t="shared" si="41"/>
        <v>271040</v>
      </c>
      <c r="Y1287" s="106" t="s">
        <v>920</v>
      </c>
      <c r="Z1287" s="106">
        <v>150</v>
      </c>
      <c r="AA1287" s="273" t="b">
        <f t="shared" si="42"/>
        <v>1</v>
      </c>
    </row>
    <row r="1288" spans="1:27">
      <c r="A1288" s="267" t="s">
        <v>3271</v>
      </c>
      <c r="B1288" s="267" t="s">
        <v>3280</v>
      </c>
      <c r="C1288" s="267" t="s">
        <v>3281</v>
      </c>
      <c r="D1288" s="267" t="s">
        <v>6051</v>
      </c>
      <c r="E1288" s="267" t="s">
        <v>3275</v>
      </c>
      <c r="F1288" s="267" t="s">
        <v>3276</v>
      </c>
      <c r="G1288" s="267" t="s">
        <v>3275</v>
      </c>
      <c r="H1288" s="267" t="s">
        <v>3277</v>
      </c>
      <c r="I1288" s="267" t="s">
        <v>6052</v>
      </c>
      <c r="J1288" s="267" t="s">
        <v>6053</v>
      </c>
      <c r="K1288" s="268">
        <v>2104521.14</v>
      </c>
      <c r="L1288" s="268">
        <v>1662759.5</v>
      </c>
      <c r="M1288" s="269">
        <v>441761.64000000013</v>
      </c>
      <c r="N1288" s="268">
        <v>6135.63</v>
      </c>
      <c r="O1288" s="268">
        <v>0</v>
      </c>
      <c r="P1288" s="269">
        <v>6135.63</v>
      </c>
      <c r="Q1288" s="270">
        <v>55220.669999999925</v>
      </c>
      <c r="R1288" s="270">
        <v>0</v>
      </c>
      <c r="S1288" s="270">
        <v>55220.669999999925</v>
      </c>
      <c r="T1288" s="268">
        <v>2159741.81</v>
      </c>
      <c r="U1288" s="268">
        <v>1662759.5</v>
      </c>
      <c r="V1288" s="269">
        <v>496982.31000000006</v>
      </c>
      <c r="W1288" s="269" cm="1">
        <f t="array" ref="W1288">IF(Z1288=756,V1288*INDEX('09.30.22 ERC'!$I$676:$I$679,MATCH($A$1,'09.30.22 ERC'!$D$676:$D$679,0),),V1288)</f>
        <v>496982.31000000006</v>
      </c>
      <c r="X1288" s="271">
        <f t="shared" si="41"/>
        <v>272011</v>
      </c>
      <c r="Y1288" s="106" t="s">
        <v>1001</v>
      </c>
      <c r="Z1288" s="106">
        <v>150</v>
      </c>
      <c r="AA1288" s="273" t="b">
        <f t="shared" si="42"/>
        <v>1</v>
      </c>
    </row>
    <row r="1289" spans="1:27">
      <c r="A1289" s="267" t="s">
        <v>3271</v>
      </c>
      <c r="B1289" s="267" t="s">
        <v>3300</v>
      </c>
      <c r="C1289" s="267" t="s">
        <v>3301</v>
      </c>
      <c r="D1289" s="267" t="s">
        <v>6051</v>
      </c>
      <c r="E1289" s="267" t="s">
        <v>3275</v>
      </c>
      <c r="F1289" s="267" t="s">
        <v>3276</v>
      </c>
      <c r="G1289" s="267" t="s">
        <v>3275</v>
      </c>
      <c r="H1289" s="267" t="s">
        <v>3277</v>
      </c>
      <c r="I1289" s="267" t="s">
        <v>6054</v>
      </c>
      <c r="J1289" s="267" t="s">
        <v>6055</v>
      </c>
      <c r="K1289" s="268">
        <v>325184.68</v>
      </c>
      <c r="L1289" s="268">
        <v>325184.68</v>
      </c>
      <c r="M1289" s="269">
        <v>0</v>
      </c>
      <c r="N1289" s="268">
        <v>0</v>
      </c>
      <c r="O1289" s="268">
        <v>0</v>
      </c>
      <c r="P1289" s="269">
        <v>0</v>
      </c>
      <c r="Q1289" s="270">
        <v>0</v>
      </c>
      <c r="R1289" s="270">
        <v>0</v>
      </c>
      <c r="S1289" s="270">
        <v>0</v>
      </c>
      <c r="T1289" s="268">
        <v>325184.68</v>
      </c>
      <c r="U1289" s="268">
        <v>325184.68</v>
      </c>
      <c r="V1289" s="269">
        <v>0</v>
      </c>
      <c r="W1289" s="269" cm="1">
        <f t="array" ref="W1289">IF(Z1289=756,V1289*INDEX('09.30.22 ERC'!$I$676:$I$679,MATCH($A$1,'09.30.22 ERC'!$D$676:$D$679,0),),V1289)</f>
        <v>0</v>
      </c>
      <c r="X1289" s="271">
        <f t="shared" si="41"/>
        <v>272011</v>
      </c>
      <c r="Y1289" s="106" t="s">
        <v>1001</v>
      </c>
      <c r="Z1289" s="106">
        <v>150</v>
      </c>
      <c r="AA1289" s="273" t="b">
        <f t="shared" si="42"/>
        <v>1</v>
      </c>
    </row>
    <row r="1290" spans="1:27">
      <c r="A1290" s="267" t="s">
        <v>3271</v>
      </c>
      <c r="B1290" s="267" t="s">
        <v>3304</v>
      </c>
      <c r="C1290" s="267" t="s">
        <v>3301</v>
      </c>
      <c r="D1290" s="267" t="s">
        <v>6051</v>
      </c>
      <c r="E1290" s="267" t="s">
        <v>3275</v>
      </c>
      <c r="F1290" s="267" t="s">
        <v>3276</v>
      </c>
      <c r="G1290" s="267" t="s">
        <v>3275</v>
      </c>
      <c r="H1290" s="267" t="s">
        <v>3277</v>
      </c>
      <c r="I1290" s="267" t="s">
        <v>6056</v>
      </c>
      <c r="J1290" s="267" t="s">
        <v>6057</v>
      </c>
      <c r="K1290" s="268">
        <v>86.67</v>
      </c>
      <c r="L1290" s="268">
        <v>86.67</v>
      </c>
      <c r="M1290" s="269">
        <v>0</v>
      </c>
      <c r="N1290" s="268">
        <v>0</v>
      </c>
      <c r="O1290" s="268">
        <v>0</v>
      </c>
      <c r="P1290" s="269">
        <v>0</v>
      </c>
      <c r="Q1290" s="270">
        <v>0</v>
      </c>
      <c r="R1290" s="270">
        <v>0</v>
      </c>
      <c r="S1290" s="270">
        <v>0</v>
      </c>
      <c r="T1290" s="268">
        <v>86.67</v>
      </c>
      <c r="U1290" s="268">
        <v>86.67</v>
      </c>
      <c r="V1290" s="269">
        <v>0</v>
      </c>
      <c r="W1290" s="269" cm="1">
        <f t="array" ref="W1290">IF(Z1290=756,V1290*INDEX('09.30.22 ERC'!$I$676:$I$679,MATCH($A$1,'09.30.22 ERC'!$D$676:$D$679,0),),V1290)</f>
        <v>0</v>
      </c>
      <c r="X1290" s="271">
        <f t="shared" si="41"/>
        <v>272011</v>
      </c>
      <c r="Y1290" s="106" t="s">
        <v>1001</v>
      </c>
      <c r="Z1290" s="106">
        <v>151</v>
      </c>
      <c r="AA1290" s="273" t="b">
        <f t="shared" si="42"/>
        <v>1</v>
      </c>
    </row>
    <row r="1291" spans="1:27">
      <c r="A1291" s="267" t="s">
        <v>3271</v>
      </c>
      <c r="B1291" s="267" t="s">
        <v>3272</v>
      </c>
      <c r="C1291" s="267" t="s">
        <v>3273</v>
      </c>
      <c r="D1291" s="267" t="s">
        <v>6058</v>
      </c>
      <c r="E1291" s="267" t="s">
        <v>3275</v>
      </c>
      <c r="F1291" s="267" t="s">
        <v>3276</v>
      </c>
      <c r="G1291" s="267" t="s">
        <v>3275</v>
      </c>
      <c r="H1291" s="267" t="s">
        <v>3277</v>
      </c>
      <c r="I1291" s="267" t="s">
        <v>6059</v>
      </c>
      <c r="J1291" s="267" t="s">
        <v>6060</v>
      </c>
      <c r="K1291" s="268">
        <v>1081217.96</v>
      </c>
      <c r="L1291" s="268">
        <v>854256.7</v>
      </c>
      <c r="M1291" s="269">
        <v>226961.26</v>
      </c>
      <c r="N1291" s="268">
        <v>3152.24</v>
      </c>
      <c r="O1291" s="268">
        <v>0</v>
      </c>
      <c r="P1291" s="269">
        <v>3152.24</v>
      </c>
      <c r="Q1291" s="270">
        <v>28370.160000000149</v>
      </c>
      <c r="R1291" s="270">
        <v>0</v>
      </c>
      <c r="S1291" s="270">
        <v>28370.160000000149</v>
      </c>
      <c r="T1291" s="268">
        <v>1109588.1200000001</v>
      </c>
      <c r="U1291" s="268">
        <v>854256.7</v>
      </c>
      <c r="V1291" s="269">
        <v>255331.42000000016</v>
      </c>
      <c r="W1291" s="269" cm="1">
        <f t="array" ref="W1291">IF(Z1291=756,V1291*INDEX('09.30.22 ERC'!$I$676:$I$679,MATCH($A$1,'09.30.22 ERC'!$D$676:$D$679,0),),V1291)</f>
        <v>255331.42000000016</v>
      </c>
      <c r="X1291" s="271">
        <f t="shared" si="41"/>
        <v>272035</v>
      </c>
      <c r="Y1291" s="106" t="s">
        <v>1001</v>
      </c>
      <c r="Z1291" s="106">
        <v>150</v>
      </c>
      <c r="AA1291" s="273" t="b">
        <f t="shared" si="42"/>
        <v>1</v>
      </c>
    </row>
    <row r="1292" spans="1:27">
      <c r="A1292" s="267" t="s">
        <v>3271</v>
      </c>
      <c r="B1292" s="267" t="s">
        <v>3294</v>
      </c>
      <c r="C1292" s="267" t="s">
        <v>3273</v>
      </c>
      <c r="D1292" s="267" t="s">
        <v>6058</v>
      </c>
      <c r="E1292" s="267" t="s">
        <v>3275</v>
      </c>
      <c r="F1292" s="267" t="s">
        <v>3276</v>
      </c>
      <c r="G1292" s="267" t="s">
        <v>3275</v>
      </c>
      <c r="H1292" s="267" t="s">
        <v>3277</v>
      </c>
      <c r="I1292" s="267" t="s">
        <v>6061</v>
      </c>
      <c r="J1292" s="267" t="s">
        <v>6062</v>
      </c>
      <c r="K1292" s="268">
        <v>1063419.44</v>
      </c>
      <c r="L1292" s="268">
        <v>520501.61</v>
      </c>
      <c r="M1292" s="269">
        <v>542917.82999999996</v>
      </c>
      <c r="N1292" s="268">
        <v>1179.8</v>
      </c>
      <c r="O1292" s="268">
        <v>0</v>
      </c>
      <c r="P1292" s="269">
        <v>1179.8</v>
      </c>
      <c r="Q1292" s="270">
        <v>10618.199999999953</v>
      </c>
      <c r="R1292" s="270">
        <v>0</v>
      </c>
      <c r="S1292" s="270">
        <v>10618.199999999953</v>
      </c>
      <c r="T1292" s="268">
        <v>1074037.6399999999</v>
      </c>
      <c r="U1292" s="268">
        <v>520501.61</v>
      </c>
      <c r="V1292" s="269">
        <v>553536.02999999991</v>
      </c>
      <c r="W1292" s="269" cm="1">
        <f t="array" ref="W1292">IF(Z1292=756,V1292*INDEX('09.30.22 ERC'!$I$676:$I$679,MATCH($A$1,'09.30.22 ERC'!$D$676:$D$679,0),),V1292)</f>
        <v>553536.02999999991</v>
      </c>
      <c r="X1292" s="271">
        <f t="shared" si="41"/>
        <v>272035</v>
      </c>
      <c r="Y1292" s="106" t="s">
        <v>1001</v>
      </c>
      <c r="Z1292" s="106">
        <v>152</v>
      </c>
      <c r="AA1292" s="273" t="b">
        <f t="shared" si="42"/>
        <v>1</v>
      </c>
    </row>
    <row r="1293" spans="1:27">
      <c r="A1293" s="267" t="s">
        <v>3271</v>
      </c>
      <c r="B1293" s="267" t="s">
        <v>3300</v>
      </c>
      <c r="C1293" s="267" t="s">
        <v>3301</v>
      </c>
      <c r="D1293" s="267" t="s">
        <v>6058</v>
      </c>
      <c r="E1293" s="267" t="s">
        <v>3275</v>
      </c>
      <c r="F1293" s="267" t="s">
        <v>3276</v>
      </c>
      <c r="G1293" s="267" t="s">
        <v>3275</v>
      </c>
      <c r="H1293" s="267" t="s">
        <v>3277</v>
      </c>
      <c r="I1293" s="267" t="s">
        <v>6063</v>
      </c>
      <c r="J1293" s="267" t="s">
        <v>6064</v>
      </c>
      <c r="K1293" s="268">
        <v>167068.72</v>
      </c>
      <c r="L1293" s="268">
        <v>167068.72</v>
      </c>
      <c r="M1293" s="269">
        <v>0</v>
      </c>
      <c r="N1293" s="268">
        <v>0</v>
      </c>
      <c r="O1293" s="268">
        <v>0</v>
      </c>
      <c r="P1293" s="269">
        <v>0</v>
      </c>
      <c r="Q1293" s="270">
        <v>0</v>
      </c>
      <c r="R1293" s="270">
        <v>0</v>
      </c>
      <c r="S1293" s="270">
        <v>0</v>
      </c>
      <c r="T1293" s="268">
        <v>167068.72</v>
      </c>
      <c r="U1293" s="268">
        <v>167068.72</v>
      </c>
      <c r="V1293" s="269">
        <v>0</v>
      </c>
      <c r="W1293" s="269" cm="1">
        <f t="array" ref="W1293">IF(Z1293=756,V1293*INDEX('09.30.22 ERC'!$I$676:$I$679,MATCH($A$1,'09.30.22 ERC'!$D$676:$D$679,0),),V1293)</f>
        <v>0</v>
      </c>
      <c r="X1293" s="271">
        <f t="shared" si="41"/>
        <v>272035</v>
      </c>
      <c r="Y1293" s="106" t="s">
        <v>1001</v>
      </c>
      <c r="Z1293" s="106">
        <v>150</v>
      </c>
      <c r="AA1293" s="273" t="b">
        <f t="shared" si="42"/>
        <v>1</v>
      </c>
    </row>
    <row r="1294" spans="1:27">
      <c r="A1294" s="267" t="s">
        <v>3271</v>
      </c>
      <c r="B1294" s="267" t="s">
        <v>3304</v>
      </c>
      <c r="C1294" s="267" t="s">
        <v>3301</v>
      </c>
      <c r="D1294" s="267" t="s">
        <v>6058</v>
      </c>
      <c r="E1294" s="267" t="s">
        <v>3275</v>
      </c>
      <c r="F1294" s="267" t="s">
        <v>3276</v>
      </c>
      <c r="G1294" s="267" t="s">
        <v>3275</v>
      </c>
      <c r="H1294" s="267" t="s">
        <v>3277</v>
      </c>
      <c r="I1294" s="267" t="s">
        <v>6065</v>
      </c>
      <c r="J1294" s="267" t="s">
        <v>6066</v>
      </c>
      <c r="K1294" s="268">
        <v>71.06</v>
      </c>
      <c r="L1294" s="268">
        <v>71.06</v>
      </c>
      <c r="M1294" s="269">
        <v>0</v>
      </c>
      <c r="N1294" s="268">
        <v>0</v>
      </c>
      <c r="O1294" s="268">
        <v>0</v>
      </c>
      <c r="P1294" s="269">
        <v>0</v>
      </c>
      <c r="Q1294" s="270">
        <v>0</v>
      </c>
      <c r="R1294" s="270">
        <v>0</v>
      </c>
      <c r="S1294" s="270">
        <v>0</v>
      </c>
      <c r="T1294" s="268">
        <v>71.06</v>
      </c>
      <c r="U1294" s="268">
        <v>71.06</v>
      </c>
      <c r="V1294" s="269">
        <v>0</v>
      </c>
      <c r="W1294" s="269" cm="1">
        <f t="array" ref="W1294">IF(Z1294=756,V1294*INDEX('09.30.22 ERC'!$I$676:$I$679,MATCH($A$1,'09.30.22 ERC'!$D$676:$D$679,0),),V1294)</f>
        <v>0</v>
      </c>
      <c r="X1294" s="271">
        <f t="shared" si="41"/>
        <v>272035</v>
      </c>
      <c r="Y1294" s="106" t="s">
        <v>1001</v>
      </c>
      <c r="Z1294" s="106">
        <v>151</v>
      </c>
      <c r="AA1294" s="273" t="b">
        <f t="shared" si="42"/>
        <v>1</v>
      </c>
    </row>
    <row r="1295" spans="1:27">
      <c r="A1295" s="267" t="s">
        <v>3271</v>
      </c>
      <c r="B1295" s="267" t="s">
        <v>3272</v>
      </c>
      <c r="C1295" s="267" t="s">
        <v>3273</v>
      </c>
      <c r="D1295" s="267" t="s">
        <v>6067</v>
      </c>
      <c r="E1295" s="267" t="s">
        <v>3275</v>
      </c>
      <c r="F1295" s="267" t="s">
        <v>3276</v>
      </c>
      <c r="G1295" s="267" t="s">
        <v>3275</v>
      </c>
      <c r="H1295" s="267" t="s">
        <v>3277</v>
      </c>
      <c r="I1295" s="267" t="s">
        <v>6068</v>
      </c>
      <c r="J1295" s="267" t="s">
        <v>6069</v>
      </c>
      <c r="K1295" s="268">
        <v>109912.45</v>
      </c>
      <c r="L1295" s="268">
        <v>87210.7</v>
      </c>
      <c r="M1295" s="269">
        <v>22701.75</v>
      </c>
      <c r="N1295" s="268">
        <v>328.61</v>
      </c>
      <c r="O1295" s="268">
        <v>0</v>
      </c>
      <c r="P1295" s="269">
        <v>328.61</v>
      </c>
      <c r="Q1295" s="270">
        <v>2952.0599999999977</v>
      </c>
      <c r="R1295" s="270">
        <v>0</v>
      </c>
      <c r="S1295" s="270">
        <v>2952.0599999999977</v>
      </c>
      <c r="T1295" s="268">
        <v>112864.51</v>
      </c>
      <c r="U1295" s="268">
        <v>87210.7</v>
      </c>
      <c r="V1295" s="269">
        <v>25653.809999999998</v>
      </c>
      <c r="W1295" s="269" cm="1">
        <f t="array" ref="W1295">IF(Z1295=756,V1295*INDEX('09.30.22 ERC'!$I$676:$I$679,MATCH($A$1,'09.30.22 ERC'!$D$676:$D$679,0),),V1295)</f>
        <v>25653.809999999998</v>
      </c>
      <c r="X1295" s="271">
        <f t="shared" si="41"/>
        <v>272036</v>
      </c>
      <c r="Y1295" s="106" t="s">
        <v>1001</v>
      </c>
      <c r="Z1295" s="106">
        <v>150</v>
      </c>
      <c r="AA1295" s="273" t="b">
        <f t="shared" si="42"/>
        <v>1</v>
      </c>
    </row>
    <row r="1296" spans="1:27">
      <c r="A1296" s="267" t="s">
        <v>3271</v>
      </c>
      <c r="B1296" s="267" t="s">
        <v>3280</v>
      </c>
      <c r="C1296" s="267" t="s">
        <v>3281</v>
      </c>
      <c r="D1296" s="267" t="s">
        <v>6067</v>
      </c>
      <c r="E1296" s="267" t="s">
        <v>3275</v>
      </c>
      <c r="F1296" s="267" t="s">
        <v>3276</v>
      </c>
      <c r="G1296" s="267" t="s">
        <v>3275</v>
      </c>
      <c r="H1296" s="267" t="s">
        <v>3277</v>
      </c>
      <c r="I1296" s="267" t="s">
        <v>6070</v>
      </c>
      <c r="J1296" s="267" t="s">
        <v>6071</v>
      </c>
      <c r="K1296" s="268">
        <v>160487.43</v>
      </c>
      <c r="L1296" s="268">
        <v>126880.04</v>
      </c>
      <c r="M1296" s="269">
        <v>33607.39</v>
      </c>
      <c r="N1296" s="268">
        <v>475.11</v>
      </c>
      <c r="O1296" s="268">
        <v>0</v>
      </c>
      <c r="P1296" s="269">
        <v>475.11</v>
      </c>
      <c r="Q1296" s="270">
        <v>4265.25</v>
      </c>
      <c r="R1296" s="270">
        <v>0</v>
      </c>
      <c r="S1296" s="270">
        <v>4265.25</v>
      </c>
      <c r="T1296" s="268">
        <v>164752.68</v>
      </c>
      <c r="U1296" s="268">
        <v>126880.04</v>
      </c>
      <c r="V1296" s="269">
        <v>37872.639999999999</v>
      </c>
      <c r="W1296" s="269" cm="1">
        <f t="array" ref="W1296">IF(Z1296=756,V1296*INDEX('09.30.22 ERC'!$I$676:$I$679,MATCH($A$1,'09.30.22 ERC'!$D$676:$D$679,0),),V1296)</f>
        <v>37872.639999999999</v>
      </c>
      <c r="X1296" s="271">
        <f t="shared" si="41"/>
        <v>272036</v>
      </c>
      <c r="Y1296" s="106" t="s">
        <v>1001</v>
      </c>
      <c r="Z1296" s="106">
        <v>150</v>
      </c>
      <c r="AA1296" s="273" t="b">
        <f t="shared" si="42"/>
        <v>1</v>
      </c>
    </row>
    <row r="1297" spans="1:27">
      <c r="A1297" s="267" t="s">
        <v>3271</v>
      </c>
      <c r="B1297" s="267" t="s">
        <v>3284</v>
      </c>
      <c r="C1297" s="267" t="s">
        <v>3273</v>
      </c>
      <c r="D1297" s="267" t="s">
        <v>6067</v>
      </c>
      <c r="E1297" s="267" t="s">
        <v>3275</v>
      </c>
      <c r="F1297" s="267" t="s">
        <v>3276</v>
      </c>
      <c r="G1297" s="267" t="s">
        <v>3275</v>
      </c>
      <c r="H1297" s="267" t="s">
        <v>3277</v>
      </c>
      <c r="I1297" s="267" t="s">
        <v>6072</v>
      </c>
      <c r="J1297" s="267" t="s">
        <v>6073</v>
      </c>
      <c r="K1297" s="268">
        <v>1718.7</v>
      </c>
      <c r="L1297" s="268">
        <v>2549.89</v>
      </c>
      <c r="M1297" s="269">
        <v>-831.18999999999983</v>
      </c>
      <c r="N1297" s="268">
        <v>2.67</v>
      </c>
      <c r="O1297" s="268">
        <v>7.19</v>
      </c>
      <c r="P1297" s="269">
        <v>-4.5200000000000005</v>
      </c>
      <c r="Q1297" s="270">
        <v>24.029999999999973</v>
      </c>
      <c r="R1297" s="270">
        <v>64.710000000000036</v>
      </c>
      <c r="S1297" s="270">
        <v>-40.680000000000064</v>
      </c>
      <c r="T1297" s="268">
        <v>1742.73</v>
      </c>
      <c r="U1297" s="268">
        <v>2614.6</v>
      </c>
      <c r="V1297" s="269">
        <v>-871.86999999999989</v>
      </c>
      <c r="W1297" s="269" cm="1">
        <f t="array" ref="W1297">IF(Z1297=756,V1297*INDEX('09.30.22 ERC'!$I$676:$I$679,MATCH($A$1,'09.30.22 ERC'!$D$676:$D$679,0),),V1297)</f>
        <v>-871.86999999999989</v>
      </c>
      <c r="X1297" s="271">
        <f t="shared" si="41"/>
        <v>272036</v>
      </c>
      <c r="Y1297" s="106" t="s">
        <v>1001</v>
      </c>
      <c r="Z1297" s="106">
        <v>151</v>
      </c>
      <c r="AA1297" s="273" t="b">
        <f t="shared" si="42"/>
        <v>1</v>
      </c>
    </row>
    <row r="1298" spans="1:27">
      <c r="A1298" s="267" t="s">
        <v>3271</v>
      </c>
      <c r="B1298" s="267" t="s">
        <v>3287</v>
      </c>
      <c r="C1298" s="267" t="s">
        <v>3281</v>
      </c>
      <c r="D1298" s="267" t="s">
        <v>6067</v>
      </c>
      <c r="E1298" s="267" t="s">
        <v>3275</v>
      </c>
      <c r="F1298" s="267" t="s">
        <v>3276</v>
      </c>
      <c r="G1298" s="267" t="s">
        <v>3275</v>
      </c>
      <c r="H1298" s="267" t="s">
        <v>3277</v>
      </c>
      <c r="I1298" s="267" t="s">
        <v>6074</v>
      </c>
      <c r="J1298" s="267" t="s">
        <v>6075</v>
      </c>
      <c r="K1298" s="268">
        <v>3042.81</v>
      </c>
      <c r="L1298" s="268">
        <v>1460.28</v>
      </c>
      <c r="M1298" s="269">
        <v>1582.53</v>
      </c>
      <c r="N1298" s="268">
        <v>11.19</v>
      </c>
      <c r="O1298" s="268">
        <v>0</v>
      </c>
      <c r="P1298" s="269">
        <v>11.19</v>
      </c>
      <c r="Q1298" s="270">
        <v>100.71000000000004</v>
      </c>
      <c r="R1298" s="270">
        <v>0</v>
      </c>
      <c r="S1298" s="270">
        <v>100.71000000000004</v>
      </c>
      <c r="T1298" s="268">
        <v>3143.52</v>
      </c>
      <c r="U1298" s="268">
        <v>1460.28</v>
      </c>
      <c r="V1298" s="269">
        <v>1683.24</v>
      </c>
      <c r="W1298" s="269" cm="1">
        <f t="array" ref="W1298">IF(Z1298=756,V1298*INDEX('09.30.22 ERC'!$I$676:$I$679,MATCH($A$1,'09.30.22 ERC'!$D$676:$D$679,0),),V1298)</f>
        <v>1683.24</v>
      </c>
      <c r="X1298" s="271">
        <f t="shared" si="41"/>
        <v>272036</v>
      </c>
      <c r="Y1298" s="106" t="s">
        <v>1001</v>
      </c>
      <c r="Z1298" s="106">
        <v>151</v>
      </c>
      <c r="AA1298" s="273" t="b">
        <f t="shared" si="42"/>
        <v>1</v>
      </c>
    </row>
    <row r="1299" spans="1:27">
      <c r="A1299" s="267" t="s">
        <v>3271</v>
      </c>
      <c r="B1299" s="267" t="s">
        <v>3294</v>
      </c>
      <c r="C1299" s="267" t="s">
        <v>3273</v>
      </c>
      <c r="D1299" s="267" t="s">
        <v>6067</v>
      </c>
      <c r="E1299" s="267" t="s">
        <v>3275</v>
      </c>
      <c r="F1299" s="267" t="s">
        <v>3276</v>
      </c>
      <c r="G1299" s="267" t="s">
        <v>3275</v>
      </c>
      <c r="H1299" s="267" t="s">
        <v>3277</v>
      </c>
      <c r="I1299" s="267" t="s">
        <v>6076</v>
      </c>
      <c r="J1299" s="267" t="s">
        <v>6077</v>
      </c>
      <c r="K1299" s="268">
        <v>3618.2</v>
      </c>
      <c r="L1299" s="268">
        <v>2047.4</v>
      </c>
      <c r="M1299" s="269">
        <v>1570.7999999999997</v>
      </c>
      <c r="N1299" s="268">
        <v>10.96</v>
      </c>
      <c r="O1299" s="268">
        <v>0</v>
      </c>
      <c r="P1299" s="269">
        <v>10.96</v>
      </c>
      <c r="Q1299" s="270">
        <v>98.640000000000327</v>
      </c>
      <c r="R1299" s="270">
        <v>0</v>
      </c>
      <c r="S1299" s="270">
        <v>98.640000000000327</v>
      </c>
      <c r="T1299" s="268">
        <v>3716.84</v>
      </c>
      <c r="U1299" s="268">
        <v>2047.4</v>
      </c>
      <c r="V1299" s="269">
        <v>1669.44</v>
      </c>
      <c r="W1299" s="269" cm="1">
        <f t="array" ref="W1299">IF(Z1299=756,V1299*INDEX('09.30.22 ERC'!$I$676:$I$679,MATCH($A$1,'09.30.22 ERC'!$D$676:$D$679,0),),V1299)</f>
        <v>1669.44</v>
      </c>
      <c r="X1299" s="271">
        <f t="shared" si="41"/>
        <v>272036</v>
      </c>
      <c r="Y1299" s="106" t="s">
        <v>1001</v>
      </c>
      <c r="Z1299" s="106">
        <v>152</v>
      </c>
      <c r="AA1299" s="273" t="b">
        <f t="shared" si="42"/>
        <v>1</v>
      </c>
    </row>
    <row r="1300" spans="1:27">
      <c r="A1300" s="267" t="s">
        <v>3271</v>
      </c>
      <c r="B1300" s="267" t="s">
        <v>3300</v>
      </c>
      <c r="C1300" s="267" t="s">
        <v>3301</v>
      </c>
      <c r="D1300" s="267" t="s">
        <v>6067</v>
      </c>
      <c r="E1300" s="267" t="s">
        <v>3275</v>
      </c>
      <c r="F1300" s="267" t="s">
        <v>3276</v>
      </c>
      <c r="G1300" s="267" t="s">
        <v>3275</v>
      </c>
      <c r="H1300" s="267" t="s">
        <v>3277</v>
      </c>
      <c r="I1300" s="267" t="s">
        <v>6078</v>
      </c>
      <c r="J1300" s="267" t="s">
        <v>6079</v>
      </c>
      <c r="K1300" s="268">
        <v>41212.53</v>
      </c>
      <c r="L1300" s="268">
        <v>41212.53</v>
      </c>
      <c r="M1300" s="269">
        <v>0</v>
      </c>
      <c r="N1300" s="268">
        <v>0</v>
      </c>
      <c r="O1300" s="268">
        <v>0</v>
      </c>
      <c r="P1300" s="269">
        <v>0</v>
      </c>
      <c r="Q1300" s="270">
        <v>0</v>
      </c>
      <c r="R1300" s="270">
        <v>0</v>
      </c>
      <c r="S1300" s="270">
        <v>0</v>
      </c>
      <c r="T1300" s="268">
        <v>41212.53</v>
      </c>
      <c r="U1300" s="268">
        <v>41212.53</v>
      </c>
      <c r="V1300" s="269">
        <v>0</v>
      </c>
      <c r="W1300" s="269" cm="1">
        <f t="array" ref="W1300">IF(Z1300=756,V1300*INDEX('09.30.22 ERC'!$I$676:$I$679,MATCH($A$1,'09.30.22 ERC'!$D$676:$D$679,0),),V1300)</f>
        <v>0</v>
      </c>
      <c r="X1300" s="271">
        <f t="shared" si="41"/>
        <v>272036</v>
      </c>
      <c r="Y1300" s="106" t="s">
        <v>1001</v>
      </c>
      <c r="Z1300" s="106">
        <v>150</v>
      </c>
      <c r="AA1300" s="273" t="b">
        <f t="shared" si="42"/>
        <v>1</v>
      </c>
    </row>
    <row r="1301" spans="1:27">
      <c r="A1301" s="267" t="s">
        <v>3271</v>
      </c>
      <c r="B1301" s="267" t="s">
        <v>3304</v>
      </c>
      <c r="C1301" s="267" t="s">
        <v>3301</v>
      </c>
      <c r="D1301" s="267" t="s">
        <v>6067</v>
      </c>
      <c r="E1301" s="267" t="s">
        <v>3275</v>
      </c>
      <c r="F1301" s="267" t="s">
        <v>3276</v>
      </c>
      <c r="G1301" s="267" t="s">
        <v>3275</v>
      </c>
      <c r="H1301" s="267" t="s">
        <v>3277</v>
      </c>
      <c r="I1301" s="267" t="s">
        <v>6080</v>
      </c>
      <c r="J1301" s="267" t="s">
        <v>6081</v>
      </c>
      <c r="K1301" s="268">
        <v>1415.27</v>
      </c>
      <c r="L1301" s="268">
        <v>1415.27</v>
      </c>
      <c r="M1301" s="269">
        <v>0</v>
      </c>
      <c r="N1301" s="268">
        <v>0</v>
      </c>
      <c r="O1301" s="268">
        <v>0</v>
      </c>
      <c r="P1301" s="269">
        <v>0</v>
      </c>
      <c r="Q1301" s="270">
        <v>0</v>
      </c>
      <c r="R1301" s="270">
        <v>0</v>
      </c>
      <c r="S1301" s="270">
        <v>0</v>
      </c>
      <c r="T1301" s="268">
        <v>1415.27</v>
      </c>
      <c r="U1301" s="268">
        <v>1415.27</v>
      </c>
      <c r="V1301" s="269">
        <v>0</v>
      </c>
      <c r="W1301" s="269" cm="1">
        <f t="array" ref="W1301">IF(Z1301=756,V1301*INDEX('09.30.22 ERC'!$I$676:$I$679,MATCH($A$1,'09.30.22 ERC'!$D$676:$D$679,0),),V1301)</f>
        <v>0</v>
      </c>
      <c r="X1301" s="271">
        <f t="shared" si="41"/>
        <v>272036</v>
      </c>
      <c r="Y1301" s="106" t="s">
        <v>1001</v>
      </c>
      <c r="Z1301" s="106">
        <v>151</v>
      </c>
      <c r="AA1301" s="273" t="b">
        <f t="shared" si="42"/>
        <v>1</v>
      </c>
    </row>
    <row r="1302" spans="1:27">
      <c r="A1302" s="267" t="s">
        <v>3271</v>
      </c>
      <c r="B1302" s="267" t="s">
        <v>3280</v>
      </c>
      <c r="C1302" s="267" t="s">
        <v>3281</v>
      </c>
      <c r="D1302" s="267" t="s">
        <v>6082</v>
      </c>
      <c r="E1302" s="267" t="s">
        <v>3275</v>
      </c>
      <c r="F1302" s="267" t="s">
        <v>3276</v>
      </c>
      <c r="G1302" s="267" t="s">
        <v>3275</v>
      </c>
      <c r="H1302" s="267" t="s">
        <v>3277</v>
      </c>
      <c r="I1302" s="267" t="s">
        <v>6083</v>
      </c>
      <c r="J1302" s="267" t="s">
        <v>6084</v>
      </c>
      <c r="K1302" s="268">
        <v>289.12</v>
      </c>
      <c r="L1302" s="268">
        <v>224.38</v>
      </c>
      <c r="M1302" s="269">
        <v>64.740000000000009</v>
      </c>
      <c r="N1302" s="268">
        <v>0.9</v>
      </c>
      <c r="O1302" s="268">
        <v>0</v>
      </c>
      <c r="P1302" s="269">
        <v>0.9</v>
      </c>
      <c r="Q1302" s="270">
        <v>8.1000000000000227</v>
      </c>
      <c r="R1302" s="270">
        <v>0</v>
      </c>
      <c r="S1302" s="270">
        <v>8.1000000000000227</v>
      </c>
      <c r="T1302" s="268">
        <v>297.22000000000003</v>
      </c>
      <c r="U1302" s="268">
        <v>224.38</v>
      </c>
      <c r="V1302" s="269">
        <v>72.840000000000032</v>
      </c>
      <c r="W1302" s="269" cm="1">
        <f t="array" ref="W1302">IF(Z1302=756,V1302*INDEX('09.30.22 ERC'!$I$676:$I$679,MATCH($A$1,'09.30.22 ERC'!$D$676:$D$679,0),),V1302)</f>
        <v>72.840000000000032</v>
      </c>
      <c r="X1302" s="271">
        <f t="shared" si="41"/>
        <v>272040</v>
      </c>
      <c r="Y1302" s="106" t="s">
        <v>1001</v>
      </c>
      <c r="Z1302" s="106">
        <v>150</v>
      </c>
      <c r="AA1302" s="273" t="b">
        <f t="shared" si="42"/>
        <v>1</v>
      </c>
    </row>
    <row r="1303" spans="1:27">
      <c r="A1303" s="267" t="s">
        <v>3271</v>
      </c>
      <c r="B1303" s="267" t="s">
        <v>3300</v>
      </c>
      <c r="C1303" s="267" t="s">
        <v>3301</v>
      </c>
      <c r="D1303" s="267" t="s">
        <v>6082</v>
      </c>
      <c r="E1303" s="267" t="s">
        <v>3275</v>
      </c>
      <c r="F1303" s="267" t="s">
        <v>3276</v>
      </c>
      <c r="G1303" s="267" t="s">
        <v>3275</v>
      </c>
      <c r="H1303" s="267" t="s">
        <v>3277</v>
      </c>
      <c r="I1303" s="267" t="s">
        <v>6085</v>
      </c>
      <c r="J1303" s="267" t="s">
        <v>6086</v>
      </c>
      <c r="K1303" s="268">
        <v>47.7</v>
      </c>
      <c r="L1303" s="268">
        <v>47.7</v>
      </c>
      <c r="M1303" s="269">
        <v>0</v>
      </c>
      <c r="N1303" s="268">
        <v>0</v>
      </c>
      <c r="O1303" s="268">
        <v>0</v>
      </c>
      <c r="P1303" s="269">
        <v>0</v>
      </c>
      <c r="Q1303" s="270">
        <v>0</v>
      </c>
      <c r="R1303" s="270">
        <v>0</v>
      </c>
      <c r="S1303" s="270">
        <v>0</v>
      </c>
      <c r="T1303" s="268">
        <v>47.7</v>
      </c>
      <c r="U1303" s="268">
        <v>47.7</v>
      </c>
      <c r="V1303" s="269">
        <v>0</v>
      </c>
      <c r="W1303" s="269" cm="1">
        <f t="array" ref="W1303">IF(Z1303=756,V1303*INDEX('09.30.22 ERC'!$I$676:$I$679,MATCH($A$1,'09.30.22 ERC'!$D$676:$D$679,0),),V1303)</f>
        <v>0</v>
      </c>
      <c r="X1303" s="271">
        <f t="shared" si="41"/>
        <v>272040</v>
      </c>
      <c r="Y1303" s="106" t="s">
        <v>1001</v>
      </c>
      <c r="Z1303" s="106">
        <v>150</v>
      </c>
      <c r="AA1303" s="273" t="b">
        <f t="shared" si="42"/>
        <v>1</v>
      </c>
    </row>
    <row r="1304" spans="1:27">
      <c r="A1304" s="267" t="s">
        <v>3271</v>
      </c>
      <c r="B1304" s="267" t="s">
        <v>3284</v>
      </c>
      <c r="C1304" s="267" t="s">
        <v>3273</v>
      </c>
      <c r="D1304" s="267" t="s">
        <v>6087</v>
      </c>
      <c r="E1304" s="267" t="s">
        <v>3275</v>
      </c>
      <c r="F1304" s="267" t="s">
        <v>3276</v>
      </c>
      <c r="G1304" s="267" t="s">
        <v>3275</v>
      </c>
      <c r="H1304" s="267" t="s">
        <v>3277</v>
      </c>
      <c r="I1304" s="267" t="s">
        <v>6088</v>
      </c>
      <c r="J1304" s="267" t="s">
        <v>6089</v>
      </c>
      <c r="K1304" s="268">
        <v>0</v>
      </c>
      <c r="L1304" s="268">
        <v>10000</v>
      </c>
      <c r="M1304" s="269">
        <v>-10000</v>
      </c>
      <c r="N1304" s="268">
        <v>0</v>
      </c>
      <c r="O1304" s="268">
        <v>0</v>
      </c>
      <c r="P1304" s="269">
        <v>0</v>
      </c>
      <c r="Q1304" s="270">
        <v>0</v>
      </c>
      <c r="R1304" s="270">
        <v>0</v>
      </c>
      <c r="S1304" s="270">
        <v>0</v>
      </c>
      <c r="T1304" s="268">
        <v>0</v>
      </c>
      <c r="U1304" s="268">
        <v>10000</v>
      </c>
      <c r="V1304" s="269">
        <v>-10000</v>
      </c>
      <c r="W1304" s="269" cm="1">
        <f t="array" ref="W1304">IF(Z1304=756,V1304*INDEX('09.30.22 ERC'!$I$676:$I$679,MATCH($A$1,'09.30.22 ERC'!$D$676:$D$679,0),),V1304)</f>
        <v>-10000</v>
      </c>
      <c r="X1304" s="271">
        <f t="shared" si="41"/>
        <v>280001</v>
      </c>
      <c r="Y1304" s="106" t="s">
        <v>6090</v>
      </c>
      <c r="Z1304" s="106">
        <v>151</v>
      </c>
      <c r="AA1304" s="273" t="b">
        <f t="shared" si="42"/>
        <v>1</v>
      </c>
    </row>
    <row r="1305" spans="1:27">
      <c r="A1305" s="267" t="s">
        <v>3271</v>
      </c>
      <c r="B1305" s="267" t="s">
        <v>3395</v>
      </c>
      <c r="C1305" s="267" t="s">
        <v>3392</v>
      </c>
      <c r="D1305" s="267" t="s">
        <v>1084</v>
      </c>
      <c r="E1305" s="267" t="s">
        <v>3275</v>
      </c>
      <c r="F1305" s="267" t="s">
        <v>3276</v>
      </c>
      <c r="G1305" s="267" t="s">
        <v>3275</v>
      </c>
      <c r="H1305" s="267" t="s">
        <v>3277</v>
      </c>
      <c r="I1305" s="267" t="s">
        <v>6091</v>
      </c>
      <c r="J1305" s="267" t="s">
        <v>6092</v>
      </c>
      <c r="K1305" s="268">
        <v>0</v>
      </c>
      <c r="L1305" s="268">
        <v>1000</v>
      </c>
      <c r="M1305" s="269">
        <v>-1000</v>
      </c>
      <c r="N1305" s="268">
        <v>0</v>
      </c>
      <c r="O1305" s="268">
        <v>0</v>
      </c>
      <c r="P1305" s="269">
        <v>0</v>
      </c>
      <c r="Q1305" s="270">
        <v>0</v>
      </c>
      <c r="R1305" s="270">
        <v>0</v>
      </c>
      <c r="S1305" s="270">
        <v>0</v>
      </c>
      <c r="T1305" s="268">
        <v>0</v>
      </c>
      <c r="U1305" s="268">
        <v>1000</v>
      </c>
      <c r="V1305" s="269">
        <v>-1000</v>
      </c>
      <c r="W1305" s="269" cm="1">
        <f t="array" ref="W1305">IF(Z1305=756,V1305*INDEX('09.30.22 ERC'!$I$676:$I$679,MATCH($A$1,'09.30.22 ERC'!$D$676:$D$679,0),),V1305)</f>
        <v>-1000</v>
      </c>
      <c r="X1305" s="271">
        <f t="shared" si="41"/>
        <v>311001</v>
      </c>
      <c r="Y1305" s="106" t="s">
        <v>1085</v>
      </c>
      <c r="Z1305" s="106">
        <v>756</v>
      </c>
      <c r="AA1305" s="273" t="b">
        <f t="shared" si="42"/>
        <v>1</v>
      </c>
    </row>
    <row r="1306" spans="1:27">
      <c r="A1306" s="267" t="s">
        <v>3271</v>
      </c>
      <c r="B1306" s="267" t="s">
        <v>3294</v>
      </c>
      <c r="C1306" s="267" t="s">
        <v>3273</v>
      </c>
      <c r="D1306" s="267" t="s">
        <v>1092</v>
      </c>
      <c r="E1306" s="267" t="s">
        <v>3275</v>
      </c>
      <c r="F1306" s="267" t="s">
        <v>3276</v>
      </c>
      <c r="G1306" s="267" t="s">
        <v>3275</v>
      </c>
      <c r="H1306" s="267" t="s">
        <v>3277</v>
      </c>
      <c r="I1306" s="267" t="s">
        <v>6093</v>
      </c>
      <c r="J1306" s="267" t="s">
        <v>6094</v>
      </c>
      <c r="K1306" s="268">
        <v>97455.7</v>
      </c>
      <c r="L1306" s="268">
        <v>2966455.7</v>
      </c>
      <c r="M1306" s="269">
        <v>-2869000</v>
      </c>
      <c r="N1306" s="268">
        <v>0</v>
      </c>
      <c r="O1306" s="268">
        <v>0</v>
      </c>
      <c r="P1306" s="269">
        <v>0</v>
      </c>
      <c r="Q1306" s="270">
        <v>0</v>
      </c>
      <c r="R1306" s="270">
        <v>0</v>
      </c>
      <c r="S1306" s="270">
        <v>0</v>
      </c>
      <c r="T1306" s="268">
        <v>97455.7</v>
      </c>
      <c r="U1306" s="268">
        <v>2966455.7</v>
      </c>
      <c r="V1306" s="269">
        <v>-2869000</v>
      </c>
      <c r="W1306" s="269" cm="1">
        <f t="array" ref="W1306">IF(Z1306=756,V1306*INDEX('09.30.22 ERC'!$I$676:$I$679,MATCH($A$1,'09.30.22 ERC'!$D$676:$D$679,0),),V1306)</f>
        <v>-2869000</v>
      </c>
      <c r="X1306" s="271">
        <f t="shared" si="41"/>
        <v>320001</v>
      </c>
      <c r="Y1306" s="106" t="s">
        <v>1093</v>
      </c>
      <c r="Z1306" s="106">
        <v>152</v>
      </c>
      <c r="AA1306" s="273" t="b">
        <f t="shared" si="42"/>
        <v>1</v>
      </c>
    </row>
    <row r="1307" spans="1:27">
      <c r="A1307" s="267" t="s">
        <v>3271</v>
      </c>
      <c r="B1307" s="267" t="s">
        <v>3300</v>
      </c>
      <c r="C1307" s="267" t="s">
        <v>3301</v>
      </c>
      <c r="D1307" s="267" t="s">
        <v>1092</v>
      </c>
      <c r="E1307" s="267" t="s">
        <v>3275</v>
      </c>
      <c r="F1307" s="267" t="s">
        <v>3276</v>
      </c>
      <c r="G1307" s="267" t="s">
        <v>3275</v>
      </c>
      <c r="H1307" s="267" t="s">
        <v>3277</v>
      </c>
      <c r="I1307" s="267" t="s">
        <v>6095</v>
      </c>
      <c r="J1307" s="267" t="s">
        <v>6096</v>
      </c>
      <c r="K1307" s="268">
        <v>9056667.3599999994</v>
      </c>
      <c r="L1307" s="268">
        <v>10068740.359999999</v>
      </c>
      <c r="M1307" s="269">
        <v>-1012073</v>
      </c>
      <c r="N1307" s="268">
        <v>0</v>
      </c>
      <c r="O1307" s="268">
        <v>0</v>
      </c>
      <c r="P1307" s="269">
        <v>0</v>
      </c>
      <c r="Q1307" s="270">
        <v>0</v>
      </c>
      <c r="R1307" s="270">
        <v>0</v>
      </c>
      <c r="S1307" s="270">
        <v>0</v>
      </c>
      <c r="T1307" s="268">
        <v>9056667.3599999994</v>
      </c>
      <c r="U1307" s="268">
        <v>10068740.359999999</v>
      </c>
      <c r="V1307" s="269">
        <v>-1012073</v>
      </c>
      <c r="W1307" s="269" cm="1">
        <f t="array" ref="W1307">IF(Z1307=756,V1307*INDEX('09.30.22 ERC'!$I$676:$I$679,MATCH($A$1,'09.30.22 ERC'!$D$676:$D$679,0),),V1307)</f>
        <v>-1012073</v>
      </c>
      <c r="X1307" s="271">
        <f t="shared" si="41"/>
        <v>320001</v>
      </c>
      <c r="Y1307" s="106" t="s">
        <v>1093</v>
      </c>
      <c r="Z1307" s="106">
        <v>150</v>
      </c>
      <c r="AA1307" s="273" t="b">
        <f t="shared" si="42"/>
        <v>1</v>
      </c>
    </row>
    <row r="1308" spans="1:27">
      <c r="A1308" s="267" t="s">
        <v>3271</v>
      </c>
      <c r="B1308" s="267" t="s">
        <v>3304</v>
      </c>
      <c r="C1308" s="267" t="s">
        <v>3301</v>
      </c>
      <c r="D1308" s="267" t="s">
        <v>1092</v>
      </c>
      <c r="E1308" s="267" t="s">
        <v>3275</v>
      </c>
      <c r="F1308" s="267" t="s">
        <v>3276</v>
      </c>
      <c r="G1308" s="267" t="s">
        <v>3275</v>
      </c>
      <c r="H1308" s="267" t="s">
        <v>3277</v>
      </c>
      <c r="I1308" s="267" t="s">
        <v>6097</v>
      </c>
      <c r="J1308" s="267" t="s">
        <v>6098</v>
      </c>
      <c r="K1308" s="268">
        <v>2758930.37</v>
      </c>
      <c r="L1308" s="268">
        <v>3772930.37</v>
      </c>
      <c r="M1308" s="269">
        <v>-1014000</v>
      </c>
      <c r="N1308" s="268">
        <v>0</v>
      </c>
      <c r="O1308" s="268">
        <v>0</v>
      </c>
      <c r="P1308" s="269">
        <v>0</v>
      </c>
      <c r="Q1308" s="270">
        <v>0</v>
      </c>
      <c r="R1308" s="270">
        <v>0</v>
      </c>
      <c r="S1308" s="270">
        <v>0</v>
      </c>
      <c r="T1308" s="268">
        <v>2758930.37</v>
      </c>
      <c r="U1308" s="268">
        <v>3772930.37</v>
      </c>
      <c r="V1308" s="269">
        <v>-1014000</v>
      </c>
      <c r="W1308" s="269" cm="1">
        <f t="array" ref="W1308">IF(Z1308=756,V1308*INDEX('09.30.22 ERC'!$I$676:$I$679,MATCH($A$1,'09.30.22 ERC'!$D$676:$D$679,0),),V1308)</f>
        <v>-1014000</v>
      </c>
      <c r="X1308" s="271">
        <f t="shared" si="41"/>
        <v>320001</v>
      </c>
      <c r="Y1308" s="106" t="s">
        <v>1093</v>
      </c>
      <c r="Z1308" s="106">
        <v>151</v>
      </c>
      <c r="AA1308" s="273" t="b">
        <f t="shared" si="42"/>
        <v>1</v>
      </c>
    </row>
    <row r="1309" spans="1:27">
      <c r="A1309" s="267" t="s">
        <v>3271</v>
      </c>
      <c r="B1309" s="267" t="s">
        <v>3274</v>
      </c>
      <c r="C1309" s="267" t="s">
        <v>3291</v>
      </c>
      <c r="D1309" s="267" t="s">
        <v>1100</v>
      </c>
      <c r="E1309" s="267" t="s">
        <v>3275</v>
      </c>
      <c r="F1309" s="267" t="s">
        <v>3276</v>
      </c>
      <c r="G1309" s="267" t="s">
        <v>3275</v>
      </c>
      <c r="H1309" s="267" t="s">
        <v>3277</v>
      </c>
      <c r="I1309" s="267" t="s">
        <v>6099</v>
      </c>
      <c r="J1309" s="267" t="s">
        <v>6100</v>
      </c>
      <c r="K1309" s="268">
        <v>0</v>
      </c>
      <c r="L1309" s="268">
        <v>5297812.72</v>
      </c>
      <c r="M1309" s="269">
        <v>-5297812.72</v>
      </c>
      <c r="N1309" s="268">
        <v>0</v>
      </c>
      <c r="O1309" s="268">
        <v>0</v>
      </c>
      <c r="P1309" s="269">
        <v>0</v>
      </c>
      <c r="Q1309" s="270">
        <v>0</v>
      </c>
      <c r="R1309" s="270">
        <v>0</v>
      </c>
      <c r="S1309" s="270">
        <v>0</v>
      </c>
      <c r="T1309" s="268">
        <v>0</v>
      </c>
      <c r="U1309" s="268">
        <v>5297812.72</v>
      </c>
      <c r="V1309" s="269">
        <v>-5297812.72</v>
      </c>
      <c r="W1309" s="269" cm="1">
        <f t="array" ref="W1309">IF(Z1309=756,V1309*INDEX('09.30.22 ERC'!$I$676:$I$679,MATCH($A$1,'09.30.22 ERC'!$D$676:$D$679,0),),V1309)</f>
        <v>-5297812.72</v>
      </c>
      <c r="X1309" s="271">
        <f t="shared" si="41"/>
        <v>340001</v>
      </c>
      <c r="Y1309" s="106" t="s">
        <v>6101</v>
      </c>
      <c r="Z1309" s="106">
        <v>756</v>
      </c>
      <c r="AA1309" s="273" t="b">
        <f t="shared" si="42"/>
        <v>1</v>
      </c>
    </row>
    <row r="1310" spans="1:27">
      <c r="A1310" s="267" t="s">
        <v>3271</v>
      </c>
      <c r="B1310" s="267" t="s">
        <v>3274</v>
      </c>
      <c r="C1310" s="267" t="s">
        <v>3291</v>
      </c>
      <c r="D1310" s="267" t="s">
        <v>1103</v>
      </c>
      <c r="E1310" s="267" t="s">
        <v>3275</v>
      </c>
      <c r="F1310" s="267" t="s">
        <v>3276</v>
      </c>
      <c r="G1310" s="267" t="s">
        <v>3275</v>
      </c>
      <c r="H1310" s="267" t="s">
        <v>3277</v>
      </c>
      <c r="I1310" s="267" t="s">
        <v>6102</v>
      </c>
      <c r="J1310" s="267" t="s">
        <v>6103</v>
      </c>
      <c r="K1310" s="268">
        <v>231673659.97</v>
      </c>
      <c r="L1310" s="268">
        <v>232363152.00999999</v>
      </c>
      <c r="M1310" s="269">
        <v>-689492.03999999166</v>
      </c>
      <c r="N1310" s="268">
        <v>0</v>
      </c>
      <c r="O1310" s="268">
        <v>0</v>
      </c>
      <c r="P1310" s="269">
        <v>0</v>
      </c>
      <c r="Q1310" s="270">
        <v>0</v>
      </c>
      <c r="R1310" s="270">
        <v>0</v>
      </c>
      <c r="S1310" s="270">
        <v>0</v>
      </c>
      <c r="T1310" s="268">
        <v>231673659.97</v>
      </c>
      <c r="U1310" s="268">
        <v>232363152.00999999</v>
      </c>
      <c r="V1310" s="269">
        <v>-689492.03999999166</v>
      </c>
      <c r="W1310" s="269" cm="1">
        <f t="array" ref="W1310">IF(Z1310=756,V1310*INDEX('09.30.22 ERC'!$I$676:$I$679,MATCH($A$1,'09.30.22 ERC'!$D$676:$D$679,0),),V1310)</f>
        <v>-689492.03999999166</v>
      </c>
      <c r="X1310" s="271">
        <f t="shared" si="41"/>
        <v>340003</v>
      </c>
      <c r="Y1310" s="106" t="s">
        <v>6101</v>
      </c>
      <c r="Z1310" s="106">
        <v>756</v>
      </c>
      <c r="AA1310" s="273" t="b">
        <f t="shared" si="42"/>
        <v>1</v>
      </c>
    </row>
    <row r="1311" spans="1:27">
      <c r="A1311" s="267" t="s">
        <v>3271</v>
      </c>
      <c r="B1311" s="267" t="s">
        <v>3274</v>
      </c>
      <c r="C1311" s="267" t="s">
        <v>3291</v>
      </c>
      <c r="D1311" s="267" t="s">
        <v>1103</v>
      </c>
      <c r="E1311" s="267" t="s">
        <v>3360</v>
      </c>
      <c r="F1311" s="267" t="s">
        <v>3276</v>
      </c>
      <c r="G1311" s="267" t="s">
        <v>3275</v>
      </c>
      <c r="H1311" s="267" t="s">
        <v>3277</v>
      </c>
      <c r="I1311" s="267" t="s">
        <v>6104</v>
      </c>
      <c r="J1311" s="267" t="s">
        <v>6105</v>
      </c>
      <c r="K1311" s="268">
        <v>5262442.62</v>
      </c>
      <c r="L1311" s="268">
        <v>5865733.6699999999</v>
      </c>
      <c r="M1311" s="269">
        <v>-603291.04999999981</v>
      </c>
      <c r="N1311" s="268">
        <v>0</v>
      </c>
      <c r="O1311" s="268">
        <v>0</v>
      </c>
      <c r="P1311" s="269">
        <v>0</v>
      </c>
      <c r="Q1311" s="270">
        <v>0</v>
      </c>
      <c r="R1311" s="270">
        <v>0</v>
      </c>
      <c r="S1311" s="270">
        <v>0</v>
      </c>
      <c r="T1311" s="268">
        <v>5262442.62</v>
      </c>
      <c r="U1311" s="268">
        <v>5865733.6699999999</v>
      </c>
      <c r="V1311" s="269">
        <v>-603291.04999999981</v>
      </c>
      <c r="W1311" s="269" cm="1">
        <f t="array" ref="W1311">IF(Z1311=756,V1311*INDEX('09.30.22 ERC'!$I$676:$I$679,MATCH($A$1,'09.30.22 ERC'!$D$676:$D$679,0),),V1311)</f>
        <v>-603291.04999999981</v>
      </c>
      <c r="X1311" s="271">
        <f t="shared" si="41"/>
        <v>340003</v>
      </c>
      <c r="Y1311" s="106" t="s">
        <v>6101</v>
      </c>
      <c r="Z1311" s="106">
        <v>756</v>
      </c>
      <c r="AA1311" s="273" t="b">
        <f t="shared" si="42"/>
        <v>1</v>
      </c>
    </row>
    <row r="1312" spans="1:27">
      <c r="A1312" s="267" t="s">
        <v>3271</v>
      </c>
      <c r="B1312" s="267" t="s">
        <v>3274</v>
      </c>
      <c r="C1312" s="267" t="s">
        <v>6106</v>
      </c>
      <c r="D1312" s="267" t="s">
        <v>1103</v>
      </c>
      <c r="E1312" s="267" t="s">
        <v>3275</v>
      </c>
      <c r="F1312" s="267" t="s">
        <v>3276</v>
      </c>
      <c r="G1312" s="267" t="s">
        <v>3275</v>
      </c>
      <c r="H1312" s="267" t="s">
        <v>3277</v>
      </c>
      <c r="I1312" s="267" t="s">
        <v>6107</v>
      </c>
      <c r="J1312" s="267" t="s">
        <v>6108</v>
      </c>
      <c r="K1312" s="268">
        <v>5851117.4299999997</v>
      </c>
      <c r="L1312" s="268">
        <v>1318246.58</v>
      </c>
      <c r="M1312" s="269">
        <v>4532870.8499999996</v>
      </c>
      <c r="N1312" s="268">
        <v>0</v>
      </c>
      <c r="O1312" s="268">
        <v>0</v>
      </c>
      <c r="P1312" s="269">
        <v>0</v>
      </c>
      <c r="Q1312" s="270">
        <v>0</v>
      </c>
      <c r="R1312" s="270">
        <v>0</v>
      </c>
      <c r="S1312" s="270">
        <v>0</v>
      </c>
      <c r="T1312" s="268">
        <v>5851117.4299999997</v>
      </c>
      <c r="U1312" s="268">
        <v>1318246.58</v>
      </c>
      <c r="V1312" s="269">
        <v>4532870.8499999996</v>
      </c>
      <c r="W1312" s="269" cm="1">
        <f t="array" ref="W1312">IF(Z1312=756,V1312*INDEX('09.30.22 ERC'!$I$676:$I$679,MATCH($A$1,'09.30.22 ERC'!$D$676:$D$679,0),),V1312)</f>
        <v>4532870.8499999996</v>
      </c>
      <c r="X1312" s="271">
        <f t="shared" si="41"/>
        <v>340003</v>
      </c>
      <c r="Y1312" s="106" t="s">
        <v>6101</v>
      </c>
      <c r="Z1312" s="106">
        <v>756</v>
      </c>
      <c r="AA1312" s="273" t="b">
        <f t="shared" si="42"/>
        <v>1</v>
      </c>
    </row>
    <row r="1313" spans="1:27">
      <c r="A1313" s="267" t="s">
        <v>3271</v>
      </c>
      <c r="B1313" s="267" t="s">
        <v>3388</v>
      </c>
      <c r="C1313" s="267" t="s">
        <v>3389</v>
      </c>
      <c r="D1313" s="267" t="s">
        <v>1103</v>
      </c>
      <c r="E1313" s="267" t="s">
        <v>3275</v>
      </c>
      <c r="F1313" s="267" t="s">
        <v>3276</v>
      </c>
      <c r="G1313" s="267" t="s">
        <v>3275</v>
      </c>
      <c r="H1313" s="267" t="s">
        <v>3277</v>
      </c>
      <c r="I1313" s="267" t="s">
        <v>6109</v>
      </c>
      <c r="J1313" s="267" t="s">
        <v>6110</v>
      </c>
      <c r="K1313" s="268">
        <v>0</v>
      </c>
      <c r="L1313" s="268">
        <v>1642660.72</v>
      </c>
      <c r="M1313" s="269">
        <v>-1642660.72</v>
      </c>
      <c r="N1313" s="268">
        <v>0</v>
      </c>
      <c r="O1313" s="268">
        <v>0</v>
      </c>
      <c r="P1313" s="269">
        <v>0</v>
      </c>
      <c r="Q1313" s="270">
        <v>0</v>
      </c>
      <c r="R1313" s="270">
        <v>0</v>
      </c>
      <c r="S1313" s="270">
        <v>0</v>
      </c>
      <c r="T1313" s="268">
        <v>0</v>
      </c>
      <c r="U1313" s="268">
        <v>1642660.72</v>
      </c>
      <c r="V1313" s="269">
        <v>-1642660.72</v>
      </c>
      <c r="W1313" s="269" cm="1">
        <f t="array" ref="W1313">IF(Z1313=756,V1313*INDEX('09.30.22 ERC'!$I$676:$I$679,MATCH($A$1,'09.30.22 ERC'!$D$676:$D$679,0),),V1313)</f>
        <v>-1642660.72</v>
      </c>
      <c r="X1313" s="271">
        <f t="shared" si="41"/>
        <v>340003</v>
      </c>
      <c r="Y1313" s="106" t="s">
        <v>6101</v>
      </c>
      <c r="Z1313" s="106">
        <v>756</v>
      </c>
      <c r="AA1313" s="273" t="b">
        <f t="shared" si="42"/>
        <v>1</v>
      </c>
    </row>
    <row r="1314" spans="1:27">
      <c r="A1314" s="267" t="s">
        <v>3271</v>
      </c>
      <c r="B1314" s="267" t="s">
        <v>3388</v>
      </c>
      <c r="C1314" s="267" t="s">
        <v>3392</v>
      </c>
      <c r="D1314" s="267" t="s">
        <v>1103</v>
      </c>
      <c r="E1314" s="267" t="s">
        <v>3275</v>
      </c>
      <c r="F1314" s="267" t="s">
        <v>3276</v>
      </c>
      <c r="G1314" s="267" t="s">
        <v>3275</v>
      </c>
      <c r="H1314" s="267" t="s">
        <v>3277</v>
      </c>
      <c r="I1314" s="267" t="s">
        <v>6111</v>
      </c>
      <c r="J1314" s="267" t="s">
        <v>6112</v>
      </c>
      <c r="K1314" s="268">
        <v>1648022.75</v>
      </c>
      <c r="L1314" s="268">
        <v>0</v>
      </c>
      <c r="M1314" s="269">
        <v>1648022.75</v>
      </c>
      <c r="N1314" s="268">
        <v>0</v>
      </c>
      <c r="O1314" s="268">
        <v>0</v>
      </c>
      <c r="P1314" s="269">
        <v>0</v>
      </c>
      <c r="Q1314" s="270">
        <v>0</v>
      </c>
      <c r="R1314" s="270">
        <v>0</v>
      </c>
      <c r="S1314" s="270">
        <v>0</v>
      </c>
      <c r="T1314" s="268">
        <v>1648022.75</v>
      </c>
      <c r="U1314" s="268">
        <v>0</v>
      </c>
      <c r="V1314" s="269">
        <v>1648022.75</v>
      </c>
      <c r="W1314" s="269" cm="1">
        <f t="array" ref="W1314">IF(Z1314=756,V1314*INDEX('09.30.22 ERC'!$I$676:$I$679,MATCH($A$1,'09.30.22 ERC'!$D$676:$D$679,0),),V1314)</f>
        <v>1648022.75</v>
      </c>
      <c r="X1314" s="271">
        <f t="shared" si="41"/>
        <v>340003</v>
      </c>
      <c r="Y1314" s="106" t="s">
        <v>6101</v>
      </c>
      <c r="Z1314" s="106">
        <v>756</v>
      </c>
      <c r="AA1314" s="273" t="b">
        <f t="shared" si="42"/>
        <v>1</v>
      </c>
    </row>
    <row r="1315" spans="1:27">
      <c r="A1315" s="267" t="s">
        <v>3271</v>
      </c>
      <c r="B1315" s="267" t="s">
        <v>3395</v>
      </c>
      <c r="C1315" s="267" t="s">
        <v>3389</v>
      </c>
      <c r="D1315" s="267" t="s">
        <v>1103</v>
      </c>
      <c r="E1315" s="267" t="s">
        <v>3275</v>
      </c>
      <c r="F1315" s="267" t="s">
        <v>3276</v>
      </c>
      <c r="G1315" s="267" t="s">
        <v>3275</v>
      </c>
      <c r="H1315" s="267" t="s">
        <v>3277</v>
      </c>
      <c r="I1315" s="267" t="s">
        <v>6113</v>
      </c>
      <c r="J1315" s="267" t="s">
        <v>6114</v>
      </c>
      <c r="K1315" s="268">
        <v>16413.25</v>
      </c>
      <c r="L1315" s="268">
        <v>0</v>
      </c>
      <c r="M1315" s="269">
        <v>16413.25</v>
      </c>
      <c r="N1315" s="268">
        <v>0</v>
      </c>
      <c r="O1315" s="268">
        <v>0</v>
      </c>
      <c r="P1315" s="269">
        <v>0</v>
      </c>
      <c r="Q1315" s="270">
        <v>0</v>
      </c>
      <c r="R1315" s="270">
        <v>0</v>
      </c>
      <c r="S1315" s="270">
        <v>0</v>
      </c>
      <c r="T1315" s="268">
        <v>16413.25</v>
      </c>
      <c r="U1315" s="268">
        <v>0</v>
      </c>
      <c r="V1315" s="269">
        <v>16413.25</v>
      </c>
      <c r="W1315" s="269" cm="1">
        <f t="array" ref="W1315">IF(Z1315=756,V1315*INDEX('09.30.22 ERC'!$I$676:$I$679,MATCH($A$1,'09.30.22 ERC'!$D$676:$D$679,0),),V1315)</f>
        <v>16413.25</v>
      </c>
      <c r="X1315" s="271">
        <f t="shared" si="41"/>
        <v>340003</v>
      </c>
      <c r="Y1315" s="106" t="s">
        <v>6101</v>
      </c>
      <c r="Z1315" s="106">
        <v>756</v>
      </c>
      <c r="AA1315" s="273" t="b">
        <f t="shared" si="42"/>
        <v>1</v>
      </c>
    </row>
    <row r="1316" spans="1:27">
      <c r="A1316" s="267" t="s">
        <v>3271</v>
      </c>
      <c r="B1316" s="267" t="s">
        <v>3395</v>
      </c>
      <c r="C1316" s="267" t="s">
        <v>3392</v>
      </c>
      <c r="D1316" s="267" t="s">
        <v>1103</v>
      </c>
      <c r="E1316" s="267" t="s">
        <v>3275</v>
      </c>
      <c r="F1316" s="267" t="s">
        <v>3276</v>
      </c>
      <c r="G1316" s="267" t="s">
        <v>3275</v>
      </c>
      <c r="H1316" s="267" t="s">
        <v>3277</v>
      </c>
      <c r="I1316" s="267" t="s">
        <v>6115</v>
      </c>
      <c r="J1316" s="267" t="s">
        <v>6116</v>
      </c>
      <c r="K1316" s="268">
        <v>0</v>
      </c>
      <c r="L1316" s="268">
        <v>24474.48</v>
      </c>
      <c r="M1316" s="269">
        <v>-24474.48</v>
      </c>
      <c r="N1316" s="268">
        <v>0</v>
      </c>
      <c r="O1316" s="268">
        <v>0</v>
      </c>
      <c r="P1316" s="269">
        <v>0</v>
      </c>
      <c r="Q1316" s="270">
        <v>0</v>
      </c>
      <c r="R1316" s="270">
        <v>0</v>
      </c>
      <c r="S1316" s="270">
        <v>0</v>
      </c>
      <c r="T1316" s="268">
        <v>0</v>
      </c>
      <c r="U1316" s="268">
        <v>24474.48</v>
      </c>
      <c r="V1316" s="269">
        <v>-24474.48</v>
      </c>
      <c r="W1316" s="269" cm="1">
        <f t="array" ref="W1316">IF(Z1316=756,V1316*INDEX('09.30.22 ERC'!$I$676:$I$679,MATCH($A$1,'09.30.22 ERC'!$D$676:$D$679,0),),V1316)</f>
        <v>-24474.48</v>
      </c>
      <c r="X1316" s="271">
        <f t="shared" si="41"/>
        <v>340003</v>
      </c>
      <c r="Y1316" s="106" t="s">
        <v>6101</v>
      </c>
      <c r="Z1316" s="106">
        <v>756</v>
      </c>
      <c r="AA1316" s="273" t="b">
        <f t="shared" si="42"/>
        <v>1</v>
      </c>
    </row>
    <row r="1317" spans="1:27">
      <c r="A1317" s="267" t="s">
        <v>3271</v>
      </c>
      <c r="B1317" s="267" t="s">
        <v>3294</v>
      </c>
      <c r="C1317" s="267" t="s">
        <v>3273</v>
      </c>
      <c r="D1317" s="267" t="s">
        <v>1103</v>
      </c>
      <c r="E1317" s="267" t="s">
        <v>3275</v>
      </c>
      <c r="F1317" s="267" t="s">
        <v>3276</v>
      </c>
      <c r="G1317" s="267" t="s">
        <v>3275</v>
      </c>
      <c r="H1317" s="267" t="s">
        <v>3277</v>
      </c>
      <c r="I1317" s="267" t="s">
        <v>6117</v>
      </c>
      <c r="J1317" s="267" t="s">
        <v>6118</v>
      </c>
      <c r="K1317" s="268">
        <v>0</v>
      </c>
      <c r="L1317" s="268">
        <v>519299.21</v>
      </c>
      <c r="M1317" s="269">
        <v>-519299.21</v>
      </c>
      <c r="N1317" s="268">
        <v>0</v>
      </c>
      <c r="O1317" s="268">
        <v>0</v>
      </c>
      <c r="P1317" s="269">
        <v>0</v>
      </c>
      <c r="Q1317" s="270">
        <v>0</v>
      </c>
      <c r="R1317" s="270">
        <v>0</v>
      </c>
      <c r="S1317" s="270">
        <v>0</v>
      </c>
      <c r="T1317" s="268">
        <v>0</v>
      </c>
      <c r="U1317" s="268">
        <v>519299.21</v>
      </c>
      <c r="V1317" s="269">
        <v>-519299.21</v>
      </c>
      <c r="W1317" s="269" cm="1">
        <f t="array" ref="W1317">IF(Z1317=756,V1317*INDEX('09.30.22 ERC'!$I$676:$I$679,MATCH($A$1,'09.30.22 ERC'!$D$676:$D$679,0),),V1317)</f>
        <v>-519299.21</v>
      </c>
      <c r="X1317" s="271">
        <f t="shared" si="41"/>
        <v>340003</v>
      </c>
      <c r="Y1317" s="106" t="s">
        <v>6101</v>
      </c>
      <c r="Z1317" s="106">
        <v>152</v>
      </c>
      <c r="AA1317" s="273" t="b">
        <f t="shared" si="42"/>
        <v>1</v>
      </c>
    </row>
    <row r="1318" spans="1:27">
      <c r="A1318" s="267" t="s">
        <v>3271</v>
      </c>
      <c r="B1318" s="267" t="s">
        <v>3294</v>
      </c>
      <c r="C1318" s="267" t="s">
        <v>3402</v>
      </c>
      <c r="D1318" s="267" t="s">
        <v>1103</v>
      </c>
      <c r="E1318" s="267" t="s">
        <v>3275</v>
      </c>
      <c r="F1318" s="267" t="s">
        <v>3276</v>
      </c>
      <c r="G1318" s="267" t="s">
        <v>3275</v>
      </c>
      <c r="H1318" s="267" t="s">
        <v>3277</v>
      </c>
      <c r="I1318" s="267" t="s">
        <v>6119</v>
      </c>
      <c r="J1318" s="267" t="s">
        <v>6120</v>
      </c>
      <c r="K1318" s="268">
        <v>3032774.15</v>
      </c>
      <c r="L1318" s="268">
        <v>0</v>
      </c>
      <c r="M1318" s="269">
        <v>3032774.15</v>
      </c>
      <c r="N1318" s="268">
        <v>0</v>
      </c>
      <c r="O1318" s="268">
        <v>0</v>
      </c>
      <c r="P1318" s="269">
        <v>0</v>
      </c>
      <c r="Q1318" s="270">
        <v>0</v>
      </c>
      <c r="R1318" s="270">
        <v>0</v>
      </c>
      <c r="S1318" s="270">
        <v>0</v>
      </c>
      <c r="T1318" s="268">
        <v>3032774.15</v>
      </c>
      <c r="U1318" s="268">
        <v>0</v>
      </c>
      <c r="V1318" s="269">
        <v>3032774.15</v>
      </c>
      <c r="W1318" s="269" cm="1">
        <f t="array" ref="W1318">IF(Z1318=756,V1318*INDEX('09.30.22 ERC'!$I$676:$I$679,MATCH($A$1,'09.30.22 ERC'!$D$676:$D$679,0),),V1318)</f>
        <v>3032774.15</v>
      </c>
      <c r="X1318" s="271">
        <f t="shared" si="41"/>
        <v>340003</v>
      </c>
      <c r="Y1318" s="106" t="s">
        <v>6101</v>
      </c>
      <c r="Z1318" s="106">
        <v>152</v>
      </c>
      <c r="AA1318" s="273" t="b">
        <f t="shared" si="42"/>
        <v>1</v>
      </c>
    </row>
    <row r="1319" spans="1:27">
      <c r="A1319" s="267" t="s">
        <v>3271</v>
      </c>
      <c r="B1319" s="267" t="s">
        <v>3300</v>
      </c>
      <c r="C1319" s="267" t="s">
        <v>3405</v>
      </c>
      <c r="D1319" s="267" t="s">
        <v>1103</v>
      </c>
      <c r="E1319" s="267" t="s">
        <v>3275</v>
      </c>
      <c r="F1319" s="267" t="s">
        <v>3276</v>
      </c>
      <c r="G1319" s="267" t="s">
        <v>3275</v>
      </c>
      <c r="H1319" s="267" t="s">
        <v>3277</v>
      </c>
      <c r="I1319" s="267" t="s">
        <v>6121</v>
      </c>
      <c r="J1319" s="267" t="s">
        <v>6122</v>
      </c>
      <c r="K1319" s="268">
        <v>11894312.060000001</v>
      </c>
      <c r="L1319" s="268">
        <v>0</v>
      </c>
      <c r="M1319" s="269">
        <v>11894312.060000001</v>
      </c>
      <c r="N1319" s="268">
        <v>0</v>
      </c>
      <c r="O1319" s="268">
        <v>0</v>
      </c>
      <c r="P1319" s="269">
        <v>0</v>
      </c>
      <c r="Q1319" s="270">
        <v>0</v>
      </c>
      <c r="R1319" s="270">
        <v>0</v>
      </c>
      <c r="S1319" s="270">
        <v>0</v>
      </c>
      <c r="T1319" s="268">
        <v>11894312.060000001</v>
      </c>
      <c r="U1319" s="268">
        <v>0</v>
      </c>
      <c r="V1319" s="269">
        <v>11894312.060000001</v>
      </c>
      <c r="W1319" s="269" cm="1">
        <f t="array" ref="W1319">IF(Z1319=756,V1319*INDEX('09.30.22 ERC'!$I$676:$I$679,MATCH($A$1,'09.30.22 ERC'!$D$676:$D$679,0),),V1319)</f>
        <v>11894312.060000001</v>
      </c>
      <c r="X1319" s="271">
        <f t="shared" si="41"/>
        <v>340003</v>
      </c>
      <c r="Y1319" s="106" t="s">
        <v>6101</v>
      </c>
      <c r="Z1319" s="106">
        <v>150</v>
      </c>
      <c r="AA1319" s="273" t="b">
        <f t="shared" si="42"/>
        <v>1</v>
      </c>
    </row>
    <row r="1320" spans="1:27">
      <c r="A1320" s="267" t="s">
        <v>3271</v>
      </c>
      <c r="B1320" s="267" t="s">
        <v>3300</v>
      </c>
      <c r="C1320" s="267" t="s">
        <v>3301</v>
      </c>
      <c r="D1320" s="267" t="s">
        <v>1103</v>
      </c>
      <c r="E1320" s="267" t="s">
        <v>3275</v>
      </c>
      <c r="F1320" s="267" t="s">
        <v>3276</v>
      </c>
      <c r="G1320" s="267" t="s">
        <v>3275</v>
      </c>
      <c r="H1320" s="267" t="s">
        <v>3277</v>
      </c>
      <c r="I1320" s="267" t="s">
        <v>6123</v>
      </c>
      <c r="J1320" s="267" t="s">
        <v>6124</v>
      </c>
      <c r="K1320" s="268">
        <v>0</v>
      </c>
      <c r="L1320" s="268">
        <v>18176004.469999999</v>
      </c>
      <c r="M1320" s="269">
        <v>-18176004.469999999</v>
      </c>
      <c r="N1320" s="268">
        <v>0</v>
      </c>
      <c r="O1320" s="268">
        <v>0</v>
      </c>
      <c r="P1320" s="269">
        <v>0</v>
      </c>
      <c r="Q1320" s="270">
        <v>0</v>
      </c>
      <c r="R1320" s="270">
        <v>0</v>
      </c>
      <c r="S1320" s="270">
        <v>0</v>
      </c>
      <c r="T1320" s="268">
        <v>0</v>
      </c>
      <c r="U1320" s="268">
        <v>18176004.469999999</v>
      </c>
      <c r="V1320" s="269">
        <v>-18176004.469999999</v>
      </c>
      <c r="W1320" s="269" cm="1">
        <f t="array" ref="W1320">IF(Z1320=756,V1320*INDEX('09.30.22 ERC'!$I$676:$I$679,MATCH($A$1,'09.30.22 ERC'!$D$676:$D$679,0),),V1320)</f>
        <v>-18176004.469999999</v>
      </c>
      <c r="X1320" s="271">
        <f t="shared" si="41"/>
        <v>340003</v>
      </c>
      <c r="Y1320" s="106" t="s">
        <v>6101</v>
      </c>
      <c r="Z1320" s="106">
        <v>150</v>
      </c>
      <c r="AA1320" s="273" t="b">
        <f t="shared" si="42"/>
        <v>1</v>
      </c>
    </row>
    <row r="1321" spans="1:27">
      <c r="A1321" s="267" t="s">
        <v>3271</v>
      </c>
      <c r="B1321" s="267" t="s">
        <v>3304</v>
      </c>
      <c r="C1321" s="267" t="s">
        <v>3405</v>
      </c>
      <c r="D1321" s="267" t="s">
        <v>1103</v>
      </c>
      <c r="E1321" s="267" t="s">
        <v>3275</v>
      </c>
      <c r="F1321" s="267" t="s">
        <v>3276</v>
      </c>
      <c r="G1321" s="267" t="s">
        <v>3275</v>
      </c>
      <c r="H1321" s="267" t="s">
        <v>3277</v>
      </c>
      <c r="I1321" s="267" t="s">
        <v>6125</v>
      </c>
      <c r="J1321" s="267" t="s">
        <v>6126</v>
      </c>
      <c r="K1321" s="268">
        <v>1659709.16</v>
      </c>
      <c r="L1321" s="268">
        <v>0</v>
      </c>
      <c r="M1321" s="269">
        <v>1659709.16</v>
      </c>
      <c r="N1321" s="268">
        <v>0</v>
      </c>
      <c r="O1321" s="268">
        <v>0</v>
      </c>
      <c r="P1321" s="269">
        <v>0</v>
      </c>
      <c r="Q1321" s="270">
        <v>0</v>
      </c>
      <c r="R1321" s="270">
        <v>0</v>
      </c>
      <c r="S1321" s="270">
        <v>0</v>
      </c>
      <c r="T1321" s="268">
        <v>1659709.16</v>
      </c>
      <c r="U1321" s="268">
        <v>0</v>
      </c>
      <c r="V1321" s="269">
        <v>1659709.16</v>
      </c>
      <c r="W1321" s="269" cm="1">
        <f t="array" ref="W1321">IF(Z1321=756,V1321*INDEX('09.30.22 ERC'!$I$676:$I$679,MATCH($A$1,'09.30.22 ERC'!$D$676:$D$679,0),),V1321)</f>
        <v>1659709.16</v>
      </c>
      <c r="X1321" s="271">
        <f t="shared" si="41"/>
        <v>340003</v>
      </c>
      <c r="Y1321" s="106" t="s">
        <v>6101</v>
      </c>
      <c r="Z1321" s="106">
        <v>151</v>
      </c>
      <c r="AA1321" s="273" t="b">
        <f t="shared" si="42"/>
        <v>1</v>
      </c>
    </row>
    <row r="1322" spans="1:27">
      <c r="A1322" s="267" t="s">
        <v>3271</v>
      </c>
      <c r="B1322" s="267" t="s">
        <v>3304</v>
      </c>
      <c r="C1322" s="267" t="s">
        <v>3301</v>
      </c>
      <c r="D1322" s="267" t="s">
        <v>1103</v>
      </c>
      <c r="E1322" s="267" t="s">
        <v>3275</v>
      </c>
      <c r="F1322" s="267" t="s">
        <v>3276</v>
      </c>
      <c r="G1322" s="267" t="s">
        <v>3275</v>
      </c>
      <c r="H1322" s="267" t="s">
        <v>3277</v>
      </c>
      <c r="I1322" s="267" t="s">
        <v>6127</v>
      </c>
      <c r="J1322" s="267" t="s">
        <v>6128</v>
      </c>
      <c r="K1322" s="268">
        <v>0</v>
      </c>
      <c r="L1322" s="268">
        <v>1297273.8899999999</v>
      </c>
      <c r="M1322" s="269">
        <v>-1297273.8899999999</v>
      </c>
      <c r="N1322" s="268">
        <v>0</v>
      </c>
      <c r="O1322" s="268">
        <v>0</v>
      </c>
      <c r="P1322" s="269">
        <v>0</v>
      </c>
      <c r="Q1322" s="270">
        <v>0</v>
      </c>
      <c r="R1322" s="270">
        <v>0</v>
      </c>
      <c r="S1322" s="270">
        <v>0</v>
      </c>
      <c r="T1322" s="268">
        <v>0</v>
      </c>
      <c r="U1322" s="268">
        <v>1297273.8899999999</v>
      </c>
      <c r="V1322" s="269">
        <v>-1297273.8899999999</v>
      </c>
      <c r="W1322" s="269" cm="1">
        <f t="array" ref="W1322">IF(Z1322=756,V1322*INDEX('09.30.22 ERC'!$I$676:$I$679,MATCH($A$1,'09.30.22 ERC'!$D$676:$D$679,0),),V1322)</f>
        <v>-1297273.8899999999</v>
      </c>
      <c r="X1322" s="271">
        <f t="shared" si="41"/>
        <v>340003</v>
      </c>
      <c r="Y1322" s="106" t="s">
        <v>6101</v>
      </c>
      <c r="Z1322" s="106">
        <v>151</v>
      </c>
      <c r="AA1322" s="273" t="b">
        <f t="shared" si="42"/>
        <v>1</v>
      </c>
    </row>
    <row r="1323" spans="1:27">
      <c r="A1323" s="267" t="s">
        <v>3271</v>
      </c>
      <c r="B1323" s="267" t="s">
        <v>3272</v>
      </c>
      <c r="C1323" s="267" t="s">
        <v>3273</v>
      </c>
      <c r="D1323" s="267" t="s">
        <v>6129</v>
      </c>
      <c r="E1323" s="267" t="s">
        <v>3275</v>
      </c>
      <c r="F1323" s="267" t="s">
        <v>3276</v>
      </c>
      <c r="G1323" s="267" t="s">
        <v>3275</v>
      </c>
      <c r="H1323" s="267" t="s">
        <v>3277</v>
      </c>
      <c r="I1323" s="267" t="s">
        <v>6130</v>
      </c>
      <c r="J1323" s="267" t="s">
        <v>6131</v>
      </c>
      <c r="K1323" s="268">
        <v>0</v>
      </c>
      <c r="L1323" s="268">
        <v>0</v>
      </c>
      <c r="M1323" s="269">
        <v>0</v>
      </c>
      <c r="N1323" s="268">
        <v>1443.68</v>
      </c>
      <c r="O1323" s="268">
        <v>122029.12</v>
      </c>
      <c r="P1323" s="269">
        <v>-120585.44</v>
      </c>
      <c r="Q1323" s="270">
        <v>21467.81</v>
      </c>
      <c r="R1323" s="270">
        <v>1091928.68</v>
      </c>
      <c r="S1323" s="270">
        <v>-1070460.8699999999</v>
      </c>
      <c r="T1323" s="268">
        <v>21467.81</v>
      </c>
      <c r="U1323" s="268">
        <v>1091928.68</v>
      </c>
      <c r="V1323" s="269">
        <v>-1070460.8699999999</v>
      </c>
      <c r="W1323" s="269" cm="1">
        <f t="array" ref="W1323">IF(Z1323=756,V1323*INDEX('09.30.22 ERC'!$I$676:$I$679,MATCH($A$1,'09.30.22 ERC'!$D$676:$D$679,0),),V1323)</f>
        <v>-1070460.8699999999</v>
      </c>
      <c r="X1323" s="271">
        <f t="shared" si="41"/>
        <v>411001</v>
      </c>
      <c r="Y1323" s="106" t="s">
        <v>1195</v>
      </c>
      <c r="Z1323" s="106">
        <v>150</v>
      </c>
      <c r="AA1323" s="273" t="b">
        <f t="shared" si="42"/>
        <v>1</v>
      </c>
    </row>
    <row r="1324" spans="1:27">
      <c r="A1324" s="267" t="s">
        <v>3271</v>
      </c>
      <c r="B1324" s="267" t="s">
        <v>3280</v>
      </c>
      <c r="C1324" s="267" t="s">
        <v>3281</v>
      </c>
      <c r="D1324" s="267" t="s">
        <v>6129</v>
      </c>
      <c r="E1324" s="267" t="s">
        <v>3275</v>
      </c>
      <c r="F1324" s="267" t="s">
        <v>3276</v>
      </c>
      <c r="G1324" s="267" t="s">
        <v>3275</v>
      </c>
      <c r="H1324" s="267" t="s">
        <v>3277</v>
      </c>
      <c r="I1324" s="267" t="s">
        <v>6132</v>
      </c>
      <c r="J1324" s="267" t="s">
        <v>6133</v>
      </c>
      <c r="K1324" s="268">
        <v>0</v>
      </c>
      <c r="L1324" s="268">
        <v>0</v>
      </c>
      <c r="M1324" s="269">
        <v>0</v>
      </c>
      <c r="N1324" s="268">
        <v>962.42</v>
      </c>
      <c r="O1324" s="268">
        <v>72512.12</v>
      </c>
      <c r="P1324" s="269">
        <v>-71549.7</v>
      </c>
      <c r="Q1324" s="270">
        <v>13067.26</v>
      </c>
      <c r="R1324" s="270">
        <v>666672.94999999995</v>
      </c>
      <c r="S1324" s="270">
        <v>-653605.68999999994</v>
      </c>
      <c r="T1324" s="268">
        <v>13067.26</v>
      </c>
      <c r="U1324" s="268">
        <v>666672.94999999995</v>
      </c>
      <c r="V1324" s="269">
        <v>-653605.68999999994</v>
      </c>
      <c r="W1324" s="269" cm="1">
        <f t="array" ref="W1324">IF(Z1324=756,V1324*INDEX('09.30.22 ERC'!$I$676:$I$679,MATCH($A$1,'09.30.22 ERC'!$D$676:$D$679,0),),V1324)</f>
        <v>-653605.68999999994</v>
      </c>
      <c r="X1324" s="271">
        <f t="shared" si="41"/>
        <v>411001</v>
      </c>
      <c r="Y1324" s="106" t="s">
        <v>1195</v>
      </c>
      <c r="Z1324" s="106">
        <v>150</v>
      </c>
      <c r="AA1324" s="273" t="b">
        <f t="shared" si="42"/>
        <v>1</v>
      </c>
    </row>
    <row r="1325" spans="1:27">
      <c r="A1325" s="267" t="s">
        <v>3271</v>
      </c>
      <c r="B1325" s="267" t="s">
        <v>3284</v>
      </c>
      <c r="C1325" s="267" t="s">
        <v>3273</v>
      </c>
      <c r="D1325" s="267" t="s">
        <v>6129</v>
      </c>
      <c r="E1325" s="267" t="s">
        <v>3275</v>
      </c>
      <c r="F1325" s="267" t="s">
        <v>3276</v>
      </c>
      <c r="G1325" s="267" t="s">
        <v>3275</v>
      </c>
      <c r="H1325" s="267" t="s">
        <v>3277</v>
      </c>
      <c r="I1325" s="267" t="s">
        <v>6134</v>
      </c>
      <c r="J1325" s="267" t="s">
        <v>6135</v>
      </c>
      <c r="K1325" s="268">
        <v>0</v>
      </c>
      <c r="L1325" s="268">
        <v>0</v>
      </c>
      <c r="M1325" s="269">
        <v>0</v>
      </c>
      <c r="N1325" s="268">
        <v>19.579999999999998</v>
      </c>
      <c r="O1325" s="268">
        <v>6651.8</v>
      </c>
      <c r="P1325" s="269">
        <v>-6632.22</v>
      </c>
      <c r="Q1325" s="270">
        <v>687.16</v>
      </c>
      <c r="R1325" s="270">
        <v>58403.71</v>
      </c>
      <c r="S1325" s="270">
        <v>-57716.549999999996</v>
      </c>
      <c r="T1325" s="268">
        <v>687.16</v>
      </c>
      <c r="U1325" s="268">
        <v>58403.71</v>
      </c>
      <c r="V1325" s="269">
        <v>-57716.549999999996</v>
      </c>
      <c r="W1325" s="269" cm="1">
        <f t="array" ref="W1325">IF(Z1325=756,V1325*INDEX('09.30.22 ERC'!$I$676:$I$679,MATCH($A$1,'09.30.22 ERC'!$D$676:$D$679,0),),V1325)</f>
        <v>-57716.549999999996</v>
      </c>
      <c r="X1325" s="271">
        <f t="shared" si="41"/>
        <v>411001</v>
      </c>
      <c r="Y1325" s="106" t="s">
        <v>1195</v>
      </c>
      <c r="Z1325" s="106">
        <v>151</v>
      </c>
      <c r="AA1325" s="273" t="b">
        <f t="shared" si="42"/>
        <v>1</v>
      </c>
    </row>
    <row r="1326" spans="1:27">
      <c r="A1326" s="267" t="s">
        <v>3271</v>
      </c>
      <c r="B1326" s="267" t="s">
        <v>3287</v>
      </c>
      <c r="C1326" s="267" t="s">
        <v>3281</v>
      </c>
      <c r="D1326" s="267" t="s">
        <v>6129</v>
      </c>
      <c r="E1326" s="267" t="s">
        <v>3275</v>
      </c>
      <c r="F1326" s="267" t="s">
        <v>3276</v>
      </c>
      <c r="G1326" s="267" t="s">
        <v>3275</v>
      </c>
      <c r="H1326" s="267" t="s">
        <v>3277</v>
      </c>
      <c r="I1326" s="267" t="s">
        <v>6136</v>
      </c>
      <c r="J1326" s="267" t="s">
        <v>6137</v>
      </c>
      <c r="K1326" s="268">
        <v>0</v>
      </c>
      <c r="L1326" s="268">
        <v>0</v>
      </c>
      <c r="M1326" s="269">
        <v>0</v>
      </c>
      <c r="N1326" s="268">
        <v>0</v>
      </c>
      <c r="O1326" s="268">
        <v>0</v>
      </c>
      <c r="P1326" s="269">
        <v>0</v>
      </c>
      <c r="Q1326" s="270">
        <v>0</v>
      </c>
      <c r="R1326" s="270">
        <v>0</v>
      </c>
      <c r="S1326" s="270">
        <v>0</v>
      </c>
      <c r="T1326" s="268">
        <v>0</v>
      </c>
      <c r="U1326" s="268">
        <v>0</v>
      </c>
      <c r="V1326" s="269">
        <v>0</v>
      </c>
      <c r="W1326" s="269" cm="1">
        <f t="array" ref="W1326">IF(Z1326=756,V1326*INDEX('09.30.22 ERC'!$I$676:$I$679,MATCH($A$1,'09.30.22 ERC'!$D$676:$D$679,0),),V1326)</f>
        <v>0</v>
      </c>
      <c r="X1326" s="271">
        <f t="shared" si="41"/>
        <v>411001</v>
      </c>
      <c r="Y1326" s="106" t="s">
        <v>1195</v>
      </c>
      <c r="Z1326" s="106">
        <v>151</v>
      </c>
      <c r="AA1326" s="273" t="b">
        <f t="shared" si="42"/>
        <v>1</v>
      </c>
    </row>
    <row r="1327" spans="1:27">
      <c r="A1327" s="267" t="s">
        <v>3271</v>
      </c>
      <c r="B1327" s="267" t="s">
        <v>3294</v>
      </c>
      <c r="C1327" s="267" t="s">
        <v>3273</v>
      </c>
      <c r="D1327" s="267" t="s">
        <v>6129</v>
      </c>
      <c r="E1327" s="267" t="s">
        <v>3275</v>
      </c>
      <c r="F1327" s="267" t="s">
        <v>3276</v>
      </c>
      <c r="G1327" s="267" t="s">
        <v>3275</v>
      </c>
      <c r="H1327" s="267" t="s">
        <v>3277</v>
      </c>
      <c r="I1327" s="267" t="s">
        <v>6138</v>
      </c>
      <c r="J1327" s="267" t="s">
        <v>6139</v>
      </c>
      <c r="K1327" s="268">
        <v>0</v>
      </c>
      <c r="L1327" s="268">
        <v>0</v>
      </c>
      <c r="M1327" s="269">
        <v>0</v>
      </c>
      <c r="N1327" s="268">
        <v>2152.59</v>
      </c>
      <c r="O1327" s="268">
        <v>66514.34</v>
      </c>
      <c r="P1327" s="269">
        <v>-64361.75</v>
      </c>
      <c r="Q1327" s="270">
        <v>17115.189999999999</v>
      </c>
      <c r="R1327" s="270">
        <v>613297.03</v>
      </c>
      <c r="S1327" s="270">
        <v>-596181.84000000008</v>
      </c>
      <c r="T1327" s="268">
        <v>17115.189999999999</v>
      </c>
      <c r="U1327" s="268">
        <v>613297.03</v>
      </c>
      <c r="V1327" s="269">
        <v>-596181.84000000008</v>
      </c>
      <c r="W1327" s="269" cm="1">
        <f t="array" ref="W1327">IF(Z1327=756,V1327*INDEX('09.30.22 ERC'!$I$676:$I$679,MATCH($A$1,'09.30.22 ERC'!$D$676:$D$679,0),),V1327)</f>
        <v>-596181.84000000008</v>
      </c>
      <c r="X1327" s="271">
        <f t="shared" si="41"/>
        <v>411001</v>
      </c>
      <c r="Y1327" s="106" t="s">
        <v>1195</v>
      </c>
      <c r="Z1327" s="106">
        <v>152</v>
      </c>
      <c r="AA1327" s="273" t="b">
        <f t="shared" si="42"/>
        <v>1</v>
      </c>
    </row>
    <row r="1328" spans="1:27">
      <c r="A1328" s="267" t="s">
        <v>3271</v>
      </c>
      <c r="B1328" s="267" t="s">
        <v>3272</v>
      </c>
      <c r="C1328" s="267" t="s">
        <v>3273</v>
      </c>
      <c r="D1328" s="267" t="s">
        <v>6140</v>
      </c>
      <c r="E1328" s="267" t="s">
        <v>3275</v>
      </c>
      <c r="F1328" s="267" t="s">
        <v>3276</v>
      </c>
      <c r="G1328" s="267" t="s">
        <v>3275</v>
      </c>
      <c r="H1328" s="267" t="s">
        <v>3277</v>
      </c>
      <c r="I1328" s="267" t="s">
        <v>6141</v>
      </c>
      <c r="J1328" s="267" t="s">
        <v>6142</v>
      </c>
      <c r="K1328" s="268">
        <v>0</v>
      </c>
      <c r="L1328" s="268">
        <v>0</v>
      </c>
      <c r="M1328" s="269">
        <v>0</v>
      </c>
      <c r="N1328" s="268">
        <v>47.36</v>
      </c>
      <c r="O1328" s="268">
        <v>5849.72</v>
      </c>
      <c r="P1328" s="269">
        <v>-5802.3600000000006</v>
      </c>
      <c r="Q1328" s="270">
        <v>1026.75</v>
      </c>
      <c r="R1328" s="270">
        <v>32656.98</v>
      </c>
      <c r="S1328" s="270">
        <v>-31630.23</v>
      </c>
      <c r="T1328" s="268">
        <v>1026.75</v>
      </c>
      <c r="U1328" s="268">
        <v>32656.98</v>
      </c>
      <c r="V1328" s="269">
        <v>-31630.23</v>
      </c>
      <c r="W1328" s="269" cm="1">
        <f t="array" ref="W1328">IF(Z1328=756,V1328*INDEX('09.30.22 ERC'!$I$676:$I$679,MATCH($A$1,'09.30.22 ERC'!$D$676:$D$679,0),),V1328)</f>
        <v>-31630.23</v>
      </c>
      <c r="X1328" s="271">
        <f t="shared" si="41"/>
        <v>411002</v>
      </c>
      <c r="Y1328" s="106" t="s">
        <v>1195</v>
      </c>
      <c r="Z1328" s="106">
        <v>150</v>
      </c>
      <c r="AA1328" s="273" t="b">
        <f t="shared" si="42"/>
        <v>1</v>
      </c>
    </row>
    <row r="1329" spans="1:27">
      <c r="A1329" s="267" t="s">
        <v>3271</v>
      </c>
      <c r="B1329" s="267" t="s">
        <v>3280</v>
      </c>
      <c r="C1329" s="267" t="s">
        <v>3281</v>
      </c>
      <c r="D1329" s="267" t="s">
        <v>6140</v>
      </c>
      <c r="E1329" s="267" t="s">
        <v>3275</v>
      </c>
      <c r="F1329" s="267" t="s">
        <v>3276</v>
      </c>
      <c r="G1329" s="267" t="s">
        <v>3275</v>
      </c>
      <c r="H1329" s="267" t="s">
        <v>3277</v>
      </c>
      <c r="I1329" s="267" t="s">
        <v>6143</v>
      </c>
      <c r="J1329" s="267" t="s">
        <v>6144</v>
      </c>
      <c r="K1329" s="268">
        <v>0</v>
      </c>
      <c r="L1329" s="268">
        <v>0</v>
      </c>
      <c r="M1329" s="269">
        <v>0</v>
      </c>
      <c r="N1329" s="268">
        <v>0</v>
      </c>
      <c r="O1329" s="268">
        <v>396.97</v>
      </c>
      <c r="P1329" s="269">
        <v>-396.97</v>
      </c>
      <c r="Q1329" s="270">
        <v>0</v>
      </c>
      <c r="R1329" s="270">
        <v>3606.7</v>
      </c>
      <c r="S1329" s="270">
        <v>-3606.7</v>
      </c>
      <c r="T1329" s="268">
        <v>0</v>
      </c>
      <c r="U1329" s="268">
        <v>3606.7</v>
      </c>
      <c r="V1329" s="269">
        <v>-3606.7</v>
      </c>
      <c r="W1329" s="269" cm="1">
        <f t="array" ref="W1329">IF(Z1329=756,V1329*INDEX('09.30.22 ERC'!$I$676:$I$679,MATCH($A$1,'09.30.22 ERC'!$D$676:$D$679,0),),V1329)</f>
        <v>-3606.7</v>
      </c>
      <c r="X1329" s="271">
        <f t="shared" si="41"/>
        <v>411002</v>
      </c>
      <c r="Y1329" s="106" t="s">
        <v>1195</v>
      </c>
      <c r="Z1329" s="106">
        <v>150</v>
      </c>
      <c r="AA1329" s="273" t="b">
        <f t="shared" si="42"/>
        <v>1</v>
      </c>
    </row>
    <row r="1330" spans="1:27">
      <c r="A1330" s="267" t="s">
        <v>3271</v>
      </c>
      <c r="B1330" s="267" t="s">
        <v>3284</v>
      </c>
      <c r="C1330" s="267" t="s">
        <v>3273</v>
      </c>
      <c r="D1330" s="267" t="s">
        <v>6140</v>
      </c>
      <c r="E1330" s="267" t="s">
        <v>3275</v>
      </c>
      <c r="F1330" s="267" t="s">
        <v>3276</v>
      </c>
      <c r="G1330" s="267" t="s">
        <v>3275</v>
      </c>
      <c r="H1330" s="267" t="s">
        <v>3277</v>
      </c>
      <c r="I1330" s="267" t="s">
        <v>6145</v>
      </c>
      <c r="J1330" s="267" t="s">
        <v>6146</v>
      </c>
      <c r="K1330" s="268">
        <v>0</v>
      </c>
      <c r="L1330" s="268">
        <v>0</v>
      </c>
      <c r="M1330" s="269">
        <v>0</v>
      </c>
      <c r="N1330" s="268">
        <v>0</v>
      </c>
      <c r="O1330" s="268">
        <v>4150.79</v>
      </c>
      <c r="P1330" s="269">
        <v>-4150.79</v>
      </c>
      <c r="Q1330" s="270">
        <v>45.63</v>
      </c>
      <c r="R1330" s="270">
        <v>38916.07</v>
      </c>
      <c r="S1330" s="270">
        <v>-38870.44</v>
      </c>
      <c r="T1330" s="268">
        <v>45.63</v>
      </c>
      <c r="U1330" s="268">
        <v>38916.07</v>
      </c>
      <c r="V1330" s="269">
        <v>-38870.44</v>
      </c>
      <c r="W1330" s="269" cm="1">
        <f t="array" ref="W1330">IF(Z1330=756,V1330*INDEX('09.30.22 ERC'!$I$676:$I$679,MATCH($A$1,'09.30.22 ERC'!$D$676:$D$679,0),),V1330)</f>
        <v>-38870.44</v>
      </c>
      <c r="X1330" s="271">
        <f t="shared" si="41"/>
        <v>411002</v>
      </c>
      <c r="Y1330" s="106" t="s">
        <v>1195</v>
      </c>
      <c r="Z1330" s="106">
        <v>151</v>
      </c>
      <c r="AA1330" s="273" t="b">
        <f t="shared" si="42"/>
        <v>1</v>
      </c>
    </row>
    <row r="1331" spans="1:27">
      <c r="A1331" s="267" t="s">
        <v>3271</v>
      </c>
      <c r="B1331" s="267" t="s">
        <v>3287</v>
      </c>
      <c r="C1331" s="267" t="s">
        <v>3281</v>
      </c>
      <c r="D1331" s="267" t="s">
        <v>6140</v>
      </c>
      <c r="E1331" s="267" t="s">
        <v>3275</v>
      </c>
      <c r="F1331" s="267" t="s">
        <v>3276</v>
      </c>
      <c r="G1331" s="267" t="s">
        <v>3275</v>
      </c>
      <c r="H1331" s="267" t="s">
        <v>3277</v>
      </c>
      <c r="I1331" s="267" t="s">
        <v>6147</v>
      </c>
      <c r="J1331" s="267" t="s">
        <v>6148</v>
      </c>
      <c r="K1331" s="268">
        <v>0</v>
      </c>
      <c r="L1331" s="268">
        <v>0</v>
      </c>
      <c r="M1331" s="269">
        <v>0</v>
      </c>
      <c r="N1331" s="268">
        <v>0</v>
      </c>
      <c r="O1331" s="268">
        <v>35948.730000000003</v>
      </c>
      <c r="P1331" s="269">
        <v>-35948.730000000003</v>
      </c>
      <c r="Q1331" s="270">
        <v>48603.6</v>
      </c>
      <c r="R1331" s="270">
        <v>111706.77</v>
      </c>
      <c r="S1331" s="270">
        <v>-63103.170000000006</v>
      </c>
      <c r="T1331" s="268">
        <v>48603.6</v>
      </c>
      <c r="U1331" s="268">
        <v>111706.77</v>
      </c>
      <c r="V1331" s="269">
        <v>-63103.170000000006</v>
      </c>
      <c r="W1331" s="269" cm="1">
        <f t="array" ref="W1331">IF(Z1331=756,V1331*INDEX('09.30.22 ERC'!$I$676:$I$679,MATCH($A$1,'09.30.22 ERC'!$D$676:$D$679,0),),V1331)</f>
        <v>-63103.170000000006</v>
      </c>
      <c r="X1331" s="271">
        <f t="shared" si="41"/>
        <v>411002</v>
      </c>
      <c r="Y1331" s="106" t="s">
        <v>1195</v>
      </c>
      <c r="Z1331" s="106">
        <v>151</v>
      </c>
      <c r="AA1331" s="273" t="b">
        <f t="shared" si="42"/>
        <v>1</v>
      </c>
    </row>
    <row r="1332" spans="1:27">
      <c r="A1332" s="267" t="s">
        <v>3271</v>
      </c>
      <c r="B1332" s="267" t="s">
        <v>3294</v>
      </c>
      <c r="C1332" s="267" t="s">
        <v>3273</v>
      </c>
      <c r="D1332" s="267" t="s">
        <v>6140</v>
      </c>
      <c r="E1332" s="267" t="s">
        <v>3275</v>
      </c>
      <c r="F1332" s="267" t="s">
        <v>3276</v>
      </c>
      <c r="G1332" s="267" t="s">
        <v>3275</v>
      </c>
      <c r="H1332" s="267" t="s">
        <v>3277</v>
      </c>
      <c r="I1332" s="267" t="s">
        <v>6149</v>
      </c>
      <c r="J1332" s="267" t="s">
        <v>6150</v>
      </c>
      <c r="K1332" s="268">
        <v>0</v>
      </c>
      <c r="L1332" s="268">
        <v>0</v>
      </c>
      <c r="M1332" s="269">
        <v>0</v>
      </c>
      <c r="N1332" s="268">
        <v>0</v>
      </c>
      <c r="O1332" s="268">
        <v>3913.89</v>
      </c>
      <c r="P1332" s="269">
        <v>-3913.89</v>
      </c>
      <c r="Q1332" s="270">
        <v>355.74</v>
      </c>
      <c r="R1332" s="270">
        <v>30319.67</v>
      </c>
      <c r="S1332" s="270">
        <v>-29963.929999999997</v>
      </c>
      <c r="T1332" s="268">
        <v>355.74</v>
      </c>
      <c r="U1332" s="268">
        <v>30319.67</v>
      </c>
      <c r="V1332" s="269">
        <v>-29963.929999999997</v>
      </c>
      <c r="W1332" s="269" cm="1">
        <f t="array" ref="W1332">IF(Z1332=756,V1332*INDEX('09.30.22 ERC'!$I$676:$I$679,MATCH($A$1,'09.30.22 ERC'!$D$676:$D$679,0),),V1332)</f>
        <v>-29963.929999999997</v>
      </c>
      <c r="X1332" s="271">
        <f t="shared" si="41"/>
        <v>411002</v>
      </c>
      <c r="Y1332" s="106" t="s">
        <v>1195</v>
      </c>
      <c r="Z1332" s="106">
        <v>152</v>
      </c>
      <c r="AA1332" s="273" t="b">
        <f t="shared" si="42"/>
        <v>1</v>
      </c>
    </row>
    <row r="1333" spans="1:27">
      <c r="A1333" s="267" t="s">
        <v>3271</v>
      </c>
      <c r="B1333" s="267" t="s">
        <v>3272</v>
      </c>
      <c r="C1333" s="267" t="s">
        <v>3273</v>
      </c>
      <c r="D1333" s="267" t="s">
        <v>6151</v>
      </c>
      <c r="E1333" s="267" t="s">
        <v>3275</v>
      </c>
      <c r="F1333" s="267" t="s">
        <v>3276</v>
      </c>
      <c r="G1333" s="267" t="s">
        <v>3275</v>
      </c>
      <c r="H1333" s="267" t="s">
        <v>3277</v>
      </c>
      <c r="I1333" s="267" t="s">
        <v>6152</v>
      </c>
      <c r="J1333" s="267" t="s">
        <v>6153</v>
      </c>
      <c r="K1333" s="268">
        <v>0</v>
      </c>
      <c r="L1333" s="268">
        <v>0</v>
      </c>
      <c r="M1333" s="269">
        <v>0</v>
      </c>
      <c r="N1333" s="268">
        <v>0</v>
      </c>
      <c r="O1333" s="268">
        <v>0</v>
      </c>
      <c r="P1333" s="269">
        <v>0</v>
      </c>
      <c r="Q1333" s="270">
        <v>464.96</v>
      </c>
      <c r="R1333" s="270">
        <v>106.44</v>
      </c>
      <c r="S1333" s="270">
        <v>358.52</v>
      </c>
      <c r="T1333" s="268">
        <v>464.96</v>
      </c>
      <c r="U1333" s="268">
        <v>106.44</v>
      </c>
      <c r="V1333" s="269">
        <v>358.52</v>
      </c>
      <c r="W1333" s="269" cm="1">
        <f t="array" ref="W1333">IF(Z1333=756,V1333*INDEX('09.30.22 ERC'!$I$676:$I$679,MATCH($A$1,'09.30.22 ERC'!$D$676:$D$679,0),),V1333)</f>
        <v>358.52</v>
      </c>
      <c r="X1333" s="271">
        <f t="shared" si="41"/>
        <v>411023</v>
      </c>
      <c r="Y1333" s="106" t="s">
        <v>1195</v>
      </c>
      <c r="Z1333" s="106">
        <v>150</v>
      </c>
      <c r="AA1333" s="273" t="b">
        <f t="shared" si="42"/>
        <v>1</v>
      </c>
    </row>
    <row r="1334" spans="1:27">
      <c r="A1334" s="267" t="s">
        <v>3271</v>
      </c>
      <c r="B1334" s="267" t="s">
        <v>3280</v>
      </c>
      <c r="C1334" s="267" t="s">
        <v>3281</v>
      </c>
      <c r="D1334" s="267" t="s">
        <v>6151</v>
      </c>
      <c r="E1334" s="267" t="s">
        <v>3275</v>
      </c>
      <c r="F1334" s="267" t="s">
        <v>3276</v>
      </c>
      <c r="G1334" s="267" t="s">
        <v>3275</v>
      </c>
      <c r="H1334" s="267" t="s">
        <v>3277</v>
      </c>
      <c r="I1334" s="267" t="s">
        <v>6154</v>
      </c>
      <c r="J1334" s="267" t="s">
        <v>6155</v>
      </c>
      <c r="K1334" s="268">
        <v>0</v>
      </c>
      <c r="L1334" s="268">
        <v>0</v>
      </c>
      <c r="M1334" s="269">
        <v>0</v>
      </c>
      <c r="N1334" s="268">
        <v>1149.52</v>
      </c>
      <c r="O1334" s="268">
        <v>106745.33</v>
      </c>
      <c r="P1334" s="269">
        <v>-105595.81</v>
      </c>
      <c r="Q1334" s="270">
        <v>17410.97</v>
      </c>
      <c r="R1334" s="270">
        <v>945275.74</v>
      </c>
      <c r="S1334" s="270">
        <v>-927864.77</v>
      </c>
      <c r="T1334" s="268">
        <v>17410.97</v>
      </c>
      <c r="U1334" s="268">
        <v>945275.74</v>
      </c>
      <c r="V1334" s="269">
        <v>-927864.77</v>
      </c>
      <c r="W1334" s="269" cm="1">
        <f t="array" ref="W1334">IF(Z1334=756,V1334*INDEX('09.30.22 ERC'!$I$676:$I$679,MATCH($A$1,'09.30.22 ERC'!$D$676:$D$679,0),),V1334)</f>
        <v>-927864.77</v>
      </c>
      <c r="X1334" s="271">
        <f t="shared" si="41"/>
        <v>411023</v>
      </c>
      <c r="Y1334" s="106" t="s">
        <v>1195</v>
      </c>
      <c r="Z1334" s="106">
        <v>150</v>
      </c>
      <c r="AA1334" s="273" t="b">
        <f t="shared" si="42"/>
        <v>1</v>
      </c>
    </row>
    <row r="1335" spans="1:27">
      <c r="A1335" s="267" t="s">
        <v>3271</v>
      </c>
      <c r="B1335" s="267" t="s">
        <v>3284</v>
      </c>
      <c r="C1335" s="267" t="s">
        <v>3273</v>
      </c>
      <c r="D1335" s="267" t="s">
        <v>6151</v>
      </c>
      <c r="E1335" s="267" t="s">
        <v>3275</v>
      </c>
      <c r="F1335" s="267" t="s">
        <v>3276</v>
      </c>
      <c r="G1335" s="267" t="s">
        <v>3275</v>
      </c>
      <c r="H1335" s="267" t="s">
        <v>3277</v>
      </c>
      <c r="I1335" s="267" t="s">
        <v>6156</v>
      </c>
      <c r="J1335" s="267" t="s">
        <v>6157</v>
      </c>
      <c r="K1335" s="268">
        <v>0</v>
      </c>
      <c r="L1335" s="268">
        <v>0</v>
      </c>
      <c r="M1335" s="269">
        <v>0</v>
      </c>
      <c r="N1335" s="268">
        <v>0</v>
      </c>
      <c r="O1335" s="268">
        <v>0</v>
      </c>
      <c r="P1335" s="269">
        <v>0</v>
      </c>
      <c r="Q1335" s="270">
        <v>0</v>
      </c>
      <c r="R1335" s="270">
        <v>0</v>
      </c>
      <c r="S1335" s="270">
        <v>0</v>
      </c>
      <c r="T1335" s="268">
        <v>0</v>
      </c>
      <c r="U1335" s="268">
        <v>0</v>
      </c>
      <c r="V1335" s="269">
        <v>0</v>
      </c>
      <c r="W1335" s="269" cm="1">
        <f t="array" ref="W1335">IF(Z1335=756,V1335*INDEX('09.30.22 ERC'!$I$676:$I$679,MATCH($A$1,'09.30.22 ERC'!$D$676:$D$679,0),),V1335)</f>
        <v>0</v>
      </c>
      <c r="X1335" s="271">
        <f t="shared" si="41"/>
        <v>411023</v>
      </c>
      <c r="Y1335" s="106" t="s">
        <v>1195</v>
      </c>
      <c r="Z1335" s="106">
        <v>151</v>
      </c>
      <c r="AA1335" s="273" t="b">
        <f t="shared" si="42"/>
        <v>1</v>
      </c>
    </row>
    <row r="1336" spans="1:27">
      <c r="A1336" s="267" t="s">
        <v>3271</v>
      </c>
      <c r="B1336" s="267" t="s">
        <v>3287</v>
      </c>
      <c r="C1336" s="267" t="s">
        <v>3281</v>
      </c>
      <c r="D1336" s="267" t="s">
        <v>6151</v>
      </c>
      <c r="E1336" s="267" t="s">
        <v>3275</v>
      </c>
      <c r="F1336" s="267" t="s">
        <v>3276</v>
      </c>
      <c r="G1336" s="267" t="s">
        <v>3275</v>
      </c>
      <c r="H1336" s="267" t="s">
        <v>3277</v>
      </c>
      <c r="I1336" s="267" t="s">
        <v>6158</v>
      </c>
      <c r="J1336" s="267" t="s">
        <v>6159</v>
      </c>
      <c r="K1336" s="268">
        <v>0</v>
      </c>
      <c r="L1336" s="268">
        <v>0</v>
      </c>
      <c r="M1336" s="269">
        <v>0</v>
      </c>
      <c r="N1336" s="268">
        <v>37.909999999999997</v>
      </c>
      <c r="O1336" s="268">
        <v>10641.02</v>
      </c>
      <c r="P1336" s="269">
        <v>-10603.11</v>
      </c>
      <c r="Q1336" s="270">
        <v>1552.78</v>
      </c>
      <c r="R1336" s="270">
        <v>93652.33</v>
      </c>
      <c r="S1336" s="270">
        <v>-92099.55</v>
      </c>
      <c r="T1336" s="268">
        <v>1552.78</v>
      </c>
      <c r="U1336" s="268">
        <v>93652.33</v>
      </c>
      <c r="V1336" s="269">
        <v>-92099.55</v>
      </c>
      <c r="W1336" s="269" cm="1">
        <f t="array" ref="W1336">IF(Z1336=756,V1336*INDEX('09.30.22 ERC'!$I$676:$I$679,MATCH($A$1,'09.30.22 ERC'!$D$676:$D$679,0),),V1336)</f>
        <v>-92099.55</v>
      </c>
      <c r="X1336" s="271">
        <f t="shared" si="41"/>
        <v>411023</v>
      </c>
      <c r="Y1336" s="106" t="s">
        <v>1195</v>
      </c>
      <c r="Z1336" s="106">
        <v>151</v>
      </c>
      <c r="AA1336" s="273" t="b">
        <f t="shared" si="42"/>
        <v>1</v>
      </c>
    </row>
    <row r="1337" spans="1:27">
      <c r="A1337" s="267" t="s">
        <v>3271</v>
      </c>
      <c r="B1337" s="267" t="s">
        <v>3280</v>
      </c>
      <c r="C1337" s="267" t="s">
        <v>3281</v>
      </c>
      <c r="D1337" s="267" t="s">
        <v>6160</v>
      </c>
      <c r="E1337" s="267" t="s">
        <v>3275</v>
      </c>
      <c r="F1337" s="267" t="s">
        <v>3276</v>
      </c>
      <c r="G1337" s="267" t="s">
        <v>3275</v>
      </c>
      <c r="H1337" s="267" t="s">
        <v>3277</v>
      </c>
      <c r="I1337" s="267" t="s">
        <v>6161</v>
      </c>
      <c r="J1337" s="267" t="s">
        <v>6162</v>
      </c>
      <c r="K1337" s="268">
        <v>0</v>
      </c>
      <c r="L1337" s="268">
        <v>0</v>
      </c>
      <c r="M1337" s="269">
        <v>0</v>
      </c>
      <c r="N1337" s="268">
        <v>97.17</v>
      </c>
      <c r="O1337" s="268">
        <v>7878.93</v>
      </c>
      <c r="P1337" s="269">
        <v>-7781.76</v>
      </c>
      <c r="Q1337" s="270">
        <v>3407.5</v>
      </c>
      <c r="R1337" s="270">
        <v>48234.11</v>
      </c>
      <c r="S1337" s="270">
        <v>-44826.61</v>
      </c>
      <c r="T1337" s="268">
        <v>3407.5</v>
      </c>
      <c r="U1337" s="268">
        <v>48234.11</v>
      </c>
      <c r="V1337" s="269">
        <v>-44826.61</v>
      </c>
      <c r="W1337" s="269" cm="1">
        <f t="array" ref="W1337">IF(Z1337=756,V1337*INDEX('09.30.22 ERC'!$I$676:$I$679,MATCH($A$1,'09.30.22 ERC'!$D$676:$D$679,0),),V1337)</f>
        <v>-44826.61</v>
      </c>
      <c r="X1337" s="271">
        <f t="shared" si="41"/>
        <v>411024</v>
      </c>
      <c r="Y1337" s="106" t="s">
        <v>1195</v>
      </c>
      <c r="Z1337" s="106">
        <v>150</v>
      </c>
      <c r="AA1337" s="273" t="b">
        <f t="shared" si="42"/>
        <v>1</v>
      </c>
    </row>
    <row r="1338" spans="1:27">
      <c r="A1338" s="267" t="s">
        <v>3271</v>
      </c>
      <c r="B1338" s="267" t="s">
        <v>3287</v>
      </c>
      <c r="C1338" s="267" t="s">
        <v>3281</v>
      </c>
      <c r="D1338" s="267" t="s">
        <v>6160</v>
      </c>
      <c r="E1338" s="267" t="s">
        <v>3275</v>
      </c>
      <c r="F1338" s="267" t="s">
        <v>3276</v>
      </c>
      <c r="G1338" s="267" t="s">
        <v>3275</v>
      </c>
      <c r="H1338" s="267" t="s">
        <v>3277</v>
      </c>
      <c r="I1338" s="267" t="s">
        <v>6163</v>
      </c>
      <c r="J1338" s="267" t="s">
        <v>6164</v>
      </c>
      <c r="K1338" s="268">
        <v>0</v>
      </c>
      <c r="L1338" s="268">
        <v>0</v>
      </c>
      <c r="M1338" s="269">
        <v>0</v>
      </c>
      <c r="N1338" s="268">
        <v>0</v>
      </c>
      <c r="O1338" s="268">
        <v>5705.9</v>
      </c>
      <c r="P1338" s="269">
        <v>-5705.9</v>
      </c>
      <c r="Q1338" s="270">
        <v>65.900000000000006</v>
      </c>
      <c r="R1338" s="270">
        <v>53321.14</v>
      </c>
      <c r="S1338" s="270">
        <v>-53255.24</v>
      </c>
      <c r="T1338" s="268">
        <v>65.900000000000006</v>
      </c>
      <c r="U1338" s="268">
        <v>53321.14</v>
      </c>
      <c r="V1338" s="269">
        <v>-53255.24</v>
      </c>
      <c r="W1338" s="269" cm="1">
        <f t="array" ref="W1338">IF(Z1338=756,V1338*INDEX('09.30.22 ERC'!$I$676:$I$679,MATCH($A$1,'09.30.22 ERC'!$D$676:$D$679,0),),V1338)</f>
        <v>-53255.24</v>
      </c>
      <c r="X1338" s="271">
        <f t="shared" si="41"/>
        <v>411024</v>
      </c>
      <c r="Y1338" s="106" t="s">
        <v>1195</v>
      </c>
      <c r="Z1338" s="106">
        <v>151</v>
      </c>
      <c r="AA1338" s="273" t="b">
        <f t="shared" si="42"/>
        <v>1</v>
      </c>
    </row>
    <row r="1339" spans="1:27">
      <c r="A1339" s="267" t="s">
        <v>3271</v>
      </c>
      <c r="B1339" s="267" t="s">
        <v>3272</v>
      </c>
      <c r="C1339" s="267" t="s">
        <v>3273</v>
      </c>
      <c r="D1339" s="267" t="s">
        <v>6165</v>
      </c>
      <c r="E1339" s="267" t="s">
        <v>3275</v>
      </c>
      <c r="F1339" s="267" t="s">
        <v>3276</v>
      </c>
      <c r="G1339" s="267" t="s">
        <v>3275</v>
      </c>
      <c r="H1339" s="267" t="s">
        <v>3277</v>
      </c>
      <c r="I1339" s="267" t="s">
        <v>6166</v>
      </c>
      <c r="J1339" s="267" t="s">
        <v>6167</v>
      </c>
      <c r="K1339" s="268">
        <v>0</v>
      </c>
      <c r="L1339" s="268">
        <v>0</v>
      </c>
      <c r="M1339" s="269">
        <v>0</v>
      </c>
      <c r="N1339" s="268">
        <v>0</v>
      </c>
      <c r="O1339" s="268">
        <v>41.76</v>
      </c>
      <c r="P1339" s="269">
        <v>-41.76</v>
      </c>
      <c r="Q1339" s="270">
        <v>0</v>
      </c>
      <c r="R1339" s="270">
        <v>337.68</v>
      </c>
      <c r="S1339" s="270">
        <v>-337.68</v>
      </c>
      <c r="T1339" s="268">
        <v>0</v>
      </c>
      <c r="U1339" s="268">
        <v>337.68</v>
      </c>
      <c r="V1339" s="269">
        <v>-337.68</v>
      </c>
      <c r="W1339" s="269" cm="1">
        <f t="array" ref="W1339">IF(Z1339=756,V1339*INDEX('09.30.22 ERC'!$I$676:$I$679,MATCH($A$1,'09.30.22 ERC'!$D$676:$D$679,0),),V1339)</f>
        <v>-337.68</v>
      </c>
      <c r="X1339" s="271">
        <f t="shared" si="41"/>
        <v>411029</v>
      </c>
      <c r="Y1339" s="106" t="s">
        <v>1195</v>
      </c>
      <c r="Z1339" s="106">
        <v>150</v>
      </c>
      <c r="AA1339" s="273" t="b">
        <f t="shared" si="42"/>
        <v>1</v>
      </c>
    </row>
    <row r="1340" spans="1:27">
      <c r="A1340" s="267" t="s">
        <v>3271</v>
      </c>
      <c r="B1340" s="267" t="s">
        <v>3272</v>
      </c>
      <c r="C1340" s="267" t="s">
        <v>3273</v>
      </c>
      <c r="D1340" s="267" t="s">
        <v>6168</v>
      </c>
      <c r="E1340" s="267" t="s">
        <v>3275</v>
      </c>
      <c r="F1340" s="267" t="s">
        <v>3276</v>
      </c>
      <c r="G1340" s="267" t="s">
        <v>3275</v>
      </c>
      <c r="H1340" s="267" t="s">
        <v>3277</v>
      </c>
      <c r="I1340" s="267" t="s">
        <v>6169</v>
      </c>
      <c r="J1340" s="267" t="s">
        <v>6170</v>
      </c>
      <c r="K1340" s="268">
        <v>0</v>
      </c>
      <c r="L1340" s="268">
        <v>0</v>
      </c>
      <c r="M1340" s="269">
        <v>0</v>
      </c>
      <c r="N1340" s="268">
        <v>0</v>
      </c>
      <c r="O1340" s="268">
        <v>0</v>
      </c>
      <c r="P1340" s="269">
        <v>0</v>
      </c>
      <c r="Q1340" s="270">
        <v>0</v>
      </c>
      <c r="R1340" s="270">
        <v>0</v>
      </c>
      <c r="S1340" s="270">
        <v>0</v>
      </c>
      <c r="T1340" s="268">
        <v>0</v>
      </c>
      <c r="U1340" s="268">
        <v>0</v>
      </c>
      <c r="V1340" s="269">
        <v>0</v>
      </c>
      <c r="W1340" s="269" cm="1">
        <f t="array" ref="W1340">IF(Z1340=756,V1340*INDEX('09.30.22 ERC'!$I$676:$I$679,MATCH($A$1,'09.30.22 ERC'!$D$676:$D$679,0),),V1340)</f>
        <v>0</v>
      </c>
      <c r="X1340" s="271">
        <f t="shared" si="41"/>
        <v>411038</v>
      </c>
      <c r="Y1340" s="106" t="s">
        <v>1195</v>
      </c>
      <c r="Z1340" s="106">
        <v>150</v>
      </c>
      <c r="AA1340" s="273" t="b">
        <f t="shared" si="42"/>
        <v>1</v>
      </c>
    </row>
    <row r="1341" spans="1:27">
      <c r="A1341" s="267" t="s">
        <v>3271</v>
      </c>
      <c r="B1341" s="267" t="s">
        <v>3284</v>
      </c>
      <c r="C1341" s="267" t="s">
        <v>3273</v>
      </c>
      <c r="D1341" s="267" t="s">
        <v>6168</v>
      </c>
      <c r="E1341" s="267" t="s">
        <v>3275</v>
      </c>
      <c r="F1341" s="267" t="s">
        <v>3276</v>
      </c>
      <c r="G1341" s="267" t="s">
        <v>3275</v>
      </c>
      <c r="H1341" s="267" t="s">
        <v>3277</v>
      </c>
      <c r="I1341" s="267" t="s">
        <v>6171</v>
      </c>
      <c r="J1341" s="267" t="s">
        <v>6172</v>
      </c>
      <c r="K1341" s="268">
        <v>0</v>
      </c>
      <c r="L1341" s="268">
        <v>0</v>
      </c>
      <c r="M1341" s="269">
        <v>0</v>
      </c>
      <c r="N1341" s="268">
        <v>0</v>
      </c>
      <c r="O1341" s="268">
        <v>0</v>
      </c>
      <c r="P1341" s="269">
        <v>0</v>
      </c>
      <c r="Q1341" s="270">
        <v>0</v>
      </c>
      <c r="R1341" s="270">
        <v>0</v>
      </c>
      <c r="S1341" s="270">
        <v>0</v>
      </c>
      <c r="T1341" s="268">
        <v>0</v>
      </c>
      <c r="U1341" s="268">
        <v>0</v>
      </c>
      <c r="V1341" s="269">
        <v>0</v>
      </c>
      <c r="W1341" s="269" cm="1">
        <f t="array" ref="W1341">IF(Z1341=756,V1341*INDEX('09.30.22 ERC'!$I$676:$I$679,MATCH($A$1,'09.30.22 ERC'!$D$676:$D$679,0),),V1341)</f>
        <v>0</v>
      </c>
      <c r="X1341" s="271">
        <f t="shared" si="41"/>
        <v>411038</v>
      </c>
      <c r="Y1341" s="106" t="s">
        <v>1195</v>
      </c>
      <c r="Z1341" s="106">
        <v>151</v>
      </c>
      <c r="AA1341" s="273" t="b">
        <f t="shared" si="42"/>
        <v>1</v>
      </c>
    </row>
    <row r="1342" spans="1:27">
      <c r="A1342" s="267" t="s">
        <v>3271</v>
      </c>
      <c r="B1342" s="267" t="s">
        <v>3294</v>
      </c>
      <c r="C1342" s="267" t="s">
        <v>3273</v>
      </c>
      <c r="D1342" s="267" t="s">
        <v>6168</v>
      </c>
      <c r="E1342" s="267" t="s">
        <v>3275</v>
      </c>
      <c r="F1342" s="267" t="s">
        <v>3276</v>
      </c>
      <c r="G1342" s="267" t="s">
        <v>3275</v>
      </c>
      <c r="H1342" s="267" t="s">
        <v>3277</v>
      </c>
      <c r="I1342" s="267" t="s">
        <v>6173</v>
      </c>
      <c r="J1342" s="267" t="s">
        <v>6174</v>
      </c>
      <c r="K1342" s="268">
        <v>0</v>
      </c>
      <c r="L1342" s="268">
        <v>0</v>
      </c>
      <c r="M1342" s="269">
        <v>0</v>
      </c>
      <c r="N1342" s="268">
        <v>0</v>
      </c>
      <c r="O1342" s="268">
        <v>0</v>
      </c>
      <c r="P1342" s="269">
        <v>0</v>
      </c>
      <c r="Q1342" s="270">
        <v>0</v>
      </c>
      <c r="R1342" s="270">
        <v>0</v>
      </c>
      <c r="S1342" s="270">
        <v>0</v>
      </c>
      <c r="T1342" s="268">
        <v>0</v>
      </c>
      <c r="U1342" s="268">
        <v>0</v>
      </c>
      <c r="V1342" s="269">
        <v>0</v>
      </c>
      <c r="W1342" s="269" cm="1">
        <f t="array" ref="W1342">IF(Z1342=756,V1342*INDEX('09.30.22 ERC'!$I$676:$I$679,MATCH($A$1,'09.30.22 ERC'!$D$676:$D$679,0),),V1342)</f>
        <v>0</v>
      </c>
      <c r="X1342" s="271">
        <f t="shared" si="41"/>
        <v>411038</v>
      </c>
      <c r="Y1342" s="106" t="s">
        <v>1195</v>
      </c>
      <c r="Z1342" s="106">
        <v>152</v>
      </c>
      <c r="AA1342" s="273" t="b">
        <f t="shared" si="42"/>
        <v>1</v>
      </c>
    </row>
    <row r="1343" spans="1:27">
      <c r="A1343" s="267" t="s">
        <v>3271</v>
      </c>
      <c r="B1343" s="267" t="s">
        <v>3272</v>
      </c>
      <c r="C1343" s="267" t="s">
        <v>3273</v>
      </c>
      <c r="D1343" s="267" t="s">
        <v>6175</v>
      </c>
      <c r="E1343" s="267" t="s">
        <v>3275</v>
      </c>
      <c r="F1343" s="267" t="s">
        <v>3276</v>
      </c>
      <c r="G1343" s="267" t="s">
        <v>3275</v>
      </c>
      <c r="H1343" s="267" t="s">
        <v>3277</v>
      </c>
      <c r="I1343" s="267" t="s">
        <v>6176</v>
      </c>
      <c r="J1343" s="267" t="s">
        <v>6177</v>
      </c>
      <c r="K1343" s="268">
        <v>0</v>
      </c>
      <c r="L1343" s="268">
        <v>0</v>
      </c>
      <c r="M1343" s="269">
        <v>0</v>
      </c>
      <c r="N1343" s="268">
        <v>10</v>
      </c>
      <c r="O1343" s="268">
        <v>215</v>
      </c>
      <c r="P1343" s="269">
        <v>-205</v>
      </c>
      <c r="Q1343" s="270">
        <v>305</v>
      </c>
      <c r="R1343" s="270">
        <v>3172.5</v>
      </c>
      <c r="S1343" s="270">
        <v>-2867.5</v>
      </c>
      <c r="T1343" s="268">
        <v>305</v>
      </c>
      <c r="U1343" s="268">
        <v>3172.5</v>
      </c>
      <c r="V1343" s="269">
        <v>-2867.5</v>
      </c>
      <c r="W1343" s="269" cm="1">
        <f t="array" ref="W1343">IF(Z1343=756,V1343*INDEX('09.30.22 ERC'!$I$676:$I$679,MATCH($A$1,'09.30.22 ERC'!$D$676:$D$679,0),),V1343)</f>
        <v>-2867.5</v>
      </c>
      <c r="X1343" s="271">
        <f t="shared" si="41"/>
        <v>411039</v>
      </c>
      <c r="Y1343" s="106" t="s">
        <v>1195</v>
      </c>
      <c r="Z1343" s="106">
        <v>150</v>
      </c>
      <c r="AA1343" s="273" t="b">
        <f t="shared" si="42"/>
        <v>1</v>
      </c>
    </row>
    <row r="1344" spans="1:27">
      <c r="A1344" s="267" t="s">
        <v>3271</v>
      </c>
      <c r="B1344" s="267" t="s">
        <v>3280</v>
      </c>
      <c r="C1344" s="267" t="s">
        <v>3281</v>
      </c>
      <c r="D1344" s="267" t="s">
        <v>6175</v>
      </c>
      <c r="E1344" s="267" t="s">
        <v>3275</v>
      </c>
      <c r="F1344" s="267" t="s">
        <v>3276</v>
      </c>
      <c r="G1344" s="267" t="s">
        <v>3275</v>
      </c>
      <c r="H1344" s="267" t="s">
        <v>3277</v>
      </c>
      <c r="I1344" s="267" t="s">
        <v>6178</v>
      </c>
      <c r="J1344" s="267" t="s">
        <v>6179</v>
      </c>
      <c r="K1344" s="268">
        <v>0</v>
      </c>
      <c r="L1344" s="268">
        <v>0</v>
      </c>
      <c r="M1344" s="269">
        <v>0</v>
      </c>
      <c r="N1344" s="268">
        <v>10</v>
      </c>
      <c r="O1344" s="268">
        <v>215</v>
      </c>
      <c r="P1344" s="269">
        <v>-205</v>
      </c>
      <c r="Q1344" s="270">
        <v>210</v>
      </c>
      <c r="R1344" s="270">
        <v>2115</v>
      </c>
      <c r="S1344" s="270">
        <v>-1905</v>
      </c>
      <c r="T1344" s="268">
        <v>210</v>
      </c>
      <c r="U1344" s="268">
        <v>2115</v>
      </c>
      <c r="V1344" s="269">
        <v>-1905</v>
      </c>
      <c r="W1344" s="269" cm="1">
        <f t="array" ref="W1344">IF(Z1344=756,V1344*INDEX('09.30.22 ERC'!$I$676:$I$679,MATCH($A$1,'09.30.22 ERC'!$D$676:$D$679,0),),V1344)</f>
        <v>-1905</v>
      </c>
      <c r="X1344" s="271">
        <f t="shared" si="41"/>
        <v>411039</v>
      </c>
      <c r="Y1344" s="106" t="s">
        <v>1195</v>
      </c>
      <c r="Z1344" s="106">
        <v>150</v>
      </c>
      <c r="AA1344" s="273" t="b">
        <f t="shared" si="42"/>
        <v>1</v>
      </c>
    </row>
    <row r="1345" spans="1:27">
      <c r="A1345" s="267" t="s">
        <v>3271</v>
      </c>
      <c r="B1345" s="267" t="s">
        <v>3284</v>
      </c>
      <c r="C1345" s="267" t="s">
        <v>3273</v>
      </c>
      <c r="D1345" s="267" t="s">
        <v>6175</v>
      </c>
      <c r="E1345" s="267" t="s">
        <v>3275</v>
      </c>
      <c r="F1345" s="267" t="s">
        <v>3276</v>
      </c>
      <c r="G1345" s="267" t="s">
        <v>3275</v>
      </c>
      <c r="H1345" s="267" t="s">
        <v>3277</v>
      </c>
      <c r="I1345" s="267" t="s">
        <v>6180</v>
      </c>
      <c r="J1345" s="267" t="s">
        <v>6181</v>
      </c>
      <c r="K1345" s="268">
        <v>0</v>
      </c>
      <c r="L1345" s="268">
        <v>0</v>
      </c>
      <c r="M1345" s="269">
        <v>0</v>
      </c>
      <c r="N1345" s="268">
        <v>0</v>
      </c>
      <c r="O1345" s="268">
        <v>150</v>
      </c>
      <c r="P1345" s="269">
        <v>-150</v>
      </c>
      <c r="Q1345" s="270">
        <v>125</v>
      </c>
      <c r="R1345" s="270">
        <v>1537.5</v>
      </c>
      <c r="S1345" s="270">
        <v>-1412.5</v>
      </c>
      <c r="T1345" s="268">
        <v>125</v>
      </c>
      <c r="U1345" s="268">
        <v>1537.5</v>
      </c>
      <c r="V1345" s="269">
        <v>-1412.5</v>
      </c>
      <c r="W1345" s="269" cm="1">
        <f t="array" ref="W1345">IF(Z1345=756,V1345*INDEX('09.30.22 ERC'!$I$676:$I$679,MATCH($A$1,'09.30.22 ERC'!$D$676:$D$679,0),),V1345)</f>
        <v>-1412.5</v>
      </c>
      <c r="X1345" s="271">
        <f t="shared" si="41"/>
        <v>411039</v>
      </c>
      <c r="Y1345" s="106" t="s">
        <v>1195</v>
      </c>
      <c r="Z1345" s="106">
        <v>151</v>
      </c>
      <c r="AA1345" s="273" t="b">
        <f t="shared" si="42"/>
        <v>1</v>
      </c>
    </row>
    <row r="1346" spans="1:27">
      <c r="A1346" s="267" t="s">
        <v>3271</v>
      </c>
      <c r="B1346" s="267" t="s">
        <v>3287</v>
      </c>
      <c r="C1346" s="267" t="s">
        <v>3281</v>
      </c>
      <c r="D1346" s="267" t="s">
        <v>6175</v>
      </c>
      <c r="E1346" s="267" t="s">
        <v>3275</v>
      </c>
      <c r="F1346" s="267" t="s">
        <v>3276</v>
      </c>
      <c r="G1346" s="267" t="s">
        <v>3275</v>
      </c>
      <c r="H1346" s="267" t="s">
        <v>3277</v>
      </c>
      <c r="I1346" s="267" t="s">
        <v>6182</v>
      </c>
      <c r="J1346" s="267" t="s">
        <v>6183</v>
      </c>
      <c r="K1346" s="268">
        <v>0</v>
      </c>
      <c r="L1346" s="268">
        <v>0</v>
      </c>
      <c r="M1346" s="269">
        <v>0</v>
      </c>
      <c r="N1346" s="268">
        <v>0</v>
      </c>
      <c r="O1346" s="268">
        <v>112.5</v>
      </c>
      <c r="P1346" s="269">
        <v>-112.5</v>
      </c>
      <c r="Q1346" s="270">
        <v>112.5</v>
      </c>
      <c r="R1346" s="270">
        <v>1275</v>
      </c>
      <c r="S1346" s="270">
        <v>-1162.5</v>
      </c>
      <c r="T1346" s="268">
        <v>112.5</v>
      </c>
      <c r="U1346" s="268">
        <v>1275</v>
      </c>
      <c r="V1346" s="269">
        <v>-1162.5</v>
      </c>
      <c r="W1346" s="269" cm="1">
        <f t="array" ref="W1346">IF(Z1346=756,V1346*INDEX('09.30.22 ERC'!$I$676:$I$679,MATCH($A$1,'09.30.22 ERC'!$D$676:$D$679,0),),V1346)</f>
        <v>-1162.5</v>
      </c>
      <c r="X1346" s="271">
        <f t="shared" si="41"/>
        <v>411039</v>
      </c>
      <c r="Y1346" s="106" t="s">
        <v>1195</v>
      </c>
      <c r="Z1346" s="106">
        <v>151</v>
      </c>
      <c r="AA1346" s="273" t="b">
        <f t="shared" si="42"/>
        <v>1</v>
      </c>
    </row>
    <row r="1347" spans="1:27">
      <c r="A1347" s="267" t="s">
        <v>3271</v>
      </c>
      <c r="B1347" s="267" t="s">
        <v>3294</v>
      </c>
      <c r="C1347" s="267" t="s">
        <v>3273</v>
      </c>
      <c r="D1347" s="267" t="s">
        <v>6175</v>
      </c>
      <c r="E1347" s="267" t="s">
        <v>3275</v>
      </c>
      <c r="F1347" s="267" t="s">
        <v>3276</v>
      </c>
      <c r="G1347" s="267" t="s">
        <v>3275</v>
      </c>
      <c r="H1347" s="267" t="s">
        <v>3277</v>
      </c>
      <c r="I1347" s="267" t="s">
        <v>6184</v>
      </c>
      <c r="J1347" s="267" t="s">
        <v>6185</v>
      </c>
      <c r="K1347" s="268">
        <v>0</v>
      </c>
      <c r="L1347" s="268">
        <v>0</v>
      </c>
      <c r="M1347" s="269">
        <v>0</v>
      </c>
      <c r="N1347" s="268">
        <v>25</v>
      </c>
      <c r="O1347" s="268">
        <v>1087.5</v>
      </c>
      <c r="P1347" s="269">
        <v>-1062.5</v>
      </c>
      <c r="Q1347" s="270">
        <v>225</v>
      </c>
      <c r="R1347" s="270">
        <v>6675</v>
      </c>
      <c r="S1347" s="270">
        <v>-6450</v>
      </c>
      <c r="T1347" s="268">
        <v>225</v>
      </c>
      <c r="U1347" s="268">
        <v>6675</v>
      </c>
      <c r="V1347" s="269">
        <v>-6450</v>
      </c>
      <c r="W1347" s="269" cm="1">
        <f t="array" ref="W1347">IF(Z1347=756,V1347*INDEX('09.30.22 ERC'!$I$676:$I$679,MATCH($A$1,'09.30.22 ERC'!$D$676:$D$679,0),),V1347)</f>
        <v>-6450</v>
      </c>
      <c r="X1347" s="271">
        <f t="shared" si="41"/>
        <v>411039</v>
      </c>
      <c r="Y1347" s="106" t="s">
        <v>1195</v>
      </c>
      <c r="Z1347" s="106">
        <v>152</v>
      </c>
      <c r="AA1347" s="273" t="b">
        <f t="shared" si="42"/>
        <v>1</v>
      </c>
    </row>
    <row r="1348" spans="1:27">
      <c r="A1348" s="267" t="s">
        <v>3271</v>
      </c>
      <c r="B1348" s="267" t="s">
        <v>3300</v>
      </c>
      <c r="C1348" s="267" t="s">
        <v>3301</v>
      </c>
      <c r="D1348" s="267" t="s">
        <v>6175</v>
      </c>
      <c r="E1348" s="267" t="s">
        <v>3275</v>
      </c>
      <c r="F1348" s="267" t="s">
        <v>3276</v>
      </c>
      <c r="G1348" s="267" t="s">
        <v>3275</v>
      </c>
      <c r="H1348" s="267" t="s">
        <v>3277</v>
      </c>
      <c r="I1348" s="267" t="s">
        <v>6186</v>
      </c>
      <c r="J1348" s="267" t="s">
        <v>6187</v>
      </c>
      <c r="K1348" s="268">
        <v>0</v>
      </c>
      <c r="L1348" s="268">
        <v>0</v>
      </c>
      <c r="M1348" s="269">
        <v>0</v>
      </c>
      <c r="N1348" s="268">
        <v>0</v>
      </c>
      <c r="O1348" s="268">
        <v>0</v>
      </c>
      <c r="P1348" s="269">
        <v>0</v>
      </c>
      <c r="Q1348" s="270">
        <v>0</v>
      </c>
      <c r="R1348" s="270">
        <v>0</v>
      </c>
      <c r="S1348" s="270">
        <v>0</v>
      </c>
      <c r="T1348" s="268">
        <v>0</v>
      </c>
      <c r="U1348" s="268">
        <v>0</v>
      </c>
      <c r="V1348" s="269">
        <v>0</v>
      </c>
      <c r="W1348" s="269" cm="1">
        <f t="array" ref="W1348">IF(Z1348=756,V1348*INDEX('09.30.22 ERC'!$I$676:$I$679,MATCH($A$1,'09.30.22 ERC'!$D$676:$D$679,0),),V1348)</f>
        <v>0</v>
      </c>
      <c r="X1348" s="271">
        <f t="shared" si="41"/>
        <v>411039</v>
      </c>
      <c r="Y1348" s="106" t="s">
        <v>1195</v>
      </c>
      <c r="Z1348" s="106">
        <v>150</v>
      </c>
      <c r="AA1348" s="273" t="b">
        <f t="shared" si="42"/>
        <v>1</v>
      </c>
    </row>
    <row r="1349" spans="1:27">
      <c r="A1349" s="267" t="s">
        <v>3271</v>
      </c>
      <c r="B1349" s="267" t="s">
        <v>3304</v>
      </c>
      <c r="C1349" s="267" t="s">
        <v>3301</v>
      </c>
      <c r="D1349" s="267" t="s">
        <v>6175</v>
      </c>
      <c r="E1349" s="267" t="s">
        <v>3275</v>
      </c>
      <c r="F1349" s="267" t="s">
        <v>3276</v>
      </c>
      <c r="G1349" s="267" t="s">
        <v>3275</v>
      </c>
      <c r="H1349" s="267" t="s">
        <v>3277</v>
      </c>
      <c r="I1349" s="267" t="s">
        <v>6188</v>
      </c>
      <c r="J1349" s="267" t="s">
        <v>6189</v>
      </c>
      <c r="K1349" s="268">
        <v>0</v>
      </c>
      <c r="L1349" s="268">
        <v>0</v>
      </c>
      <c r="M1349" s="269">
        <v>0</v>
      </c>
      <c r="N1349" s="268">
        <v>0</v>
      </c>
      <c r="O1349" s="268">
        <v>0</v>
      </c>
      <c r="P1349" s="269">
        <v>0</v>
      </c>
      <c r="Q1349" s="270">
        <v>0</v>
      </c>
      <c r="R1349" s="270">
        <v>0</v>
      </c>
      <c r="S1349" s="270">
        <v>0</v>
      </c>
      <c r="T1349" s="268">
        <v>0</v>
      </c>
      <c r="U1349" s="268">
        <v>0</v>
      </c>
      <c r="V1349" s="269">
        <v>0</v>
      </c>
      <c r="W1349" s="269" cm="1">
        <f t="array" ref="W1349">IF(Z1349=756,V1349*INDEX('09.30.22 ERC'!$I$676:$I$679,MATCH($A$1,'09.30.22 ERC'!$D$676:$D$679,0),),V1349)</f>
        <v>0</v>
      </c>
      <c r="X1349" s="271">
        <f t="shared" ref="X1349:X1412" si="43">+_xlfn.NUMBERVALUE(D1349)</f>
        <v>411039</v>
      </c>
      <c r="Y1349" s="106" t="s">
        <v>1195</v>
      </c>
      <c r="Z1349" s="106">
        <v>151</v>
      </c>
      <c r="AA1349" s="273" t="b">
        <f t="shared" si="42"/>
        <v>1</v>
      </c>
    </row>
    <row r="1350" spans="1:27">
      <c r="A1350" s="267" t="s">
        <v>3271</v>
      </c>
      <c r="B1350" s="267" t="s">
        <v>3272</v>
      </c>
      <c r="C1350" s="267" t="s">
        <v>3273</v>
      </c>
      <c r="D1350" s="267" t="s">
        <v>6190</v>
      </c>
      <c r="E1350" s="267" t="s">
        <v>3275</v>
      </c>
      <c r="F1350" s="267" t="s">
        <v>3276</v>
      </c>
      <c r="G1350" s="267" t="s">
        <v>3275</v>
      </c>
      <c r="H1350" s="267" t="s">
        <v>3277</v>
      </c>
      <c r="I1350" s="267" t="s">
        <v>6191</v>
      </c>
      <c r="J1350" s="267" t="s">
        <v>6192</v>
      </c>
      <c r="K1350" s="268">
        <v>0</v>
      </c>
      <c r="L1350" s="268">
        <v>0</v>
      </c>
      <c r="M1350" s="269">
        <v>0</v>
      </c>
      <c r="N1350" s="268">
        <v>62731.97</v>
      </c>
      <c r="O1350" s="268">
        <v>59025</v>
      </c>
      <c r="P1350" s="269">
        <v>3706.9700000000012</v>
      </c>
      <c r="Q1350" s="270">
        <v>525574.93000000005</v>
      </c>
      <c r="R1350" s="270">
        <v>530494.88</v>
      </c>
      <c r="S1350" s="270">
        <v>-4919.9499999999534</v>
      </c>
      <c r="T1350" s="268">
        <v>525574.93000000005</v>
      </c>
      <c r="U1350" s="268">
        <v>530494.88</v>
      </c>
      <c r="V1350" s="269">
        <v>-4919.9499999999534</v>
      </c>
      <c r="W1350" s="269" cm="1">
        <f t="array" ref="W1350">IF(Z1350=756,V1350*INDEX('09.30.22 ERC'!$I$676:$I$679,MATCH($A$1,'09.30.22 ERC'!$D$676:$D$679,0),),V1350)</f>
        <v>-4919.9499999999534</v>
      </c>
      <c r="X1350" s="271">
        <f t="shared" si="43"/>
        <v>411040</v>
      </c>
      <c r="Y1350" s="106" t="s">
        <v>1195</v>
      </c>
      <c r="Z1350" s="106">
        <v>150</v>
      </c>
      <c r="AA1350" s="273" t="b">
        <f t="shared" ref="AA1350:AA1413" si="44">IF($A$1=756,TRUE,IF($A$1=Z1350,TRUE,FALSE))</f>
        <v>1</v>
      </c>
    </row>
    <row r="1351" spans="1:27">
      <c r="A1351" s="267" t="s">
        <v>3271</v>
      </c>
      <c r="B1351" s="267" t="s">
        <v>3280</v>
      </c>
      <c r="C1351" s="267" t="s">
        <v>3281</v>
      </c>
      <c r="D1351" s="267" t="s">
        <v>6190</v>
      </c>
      <c r="E1351" s="267" t="s">
        <v>3275</v>
      </c>
      <c r="F1351" s="267" t="s">
        <v>3276</v>
      </c>
      <c r="G1351" s="267" t="s">
        <v>3275</v>
      </c>
      <c r="H1351" s="267" t="s">
        <v>3277</v>
      </c>
      <c r="I1351" s="267" t="s">
        <v>6193</v>
      </c>
      <c r="J1351" s="267" t="s">
        <v>6194</v>
      </c>
      <c r="K1351" s="268">
        <v>0</v>
      </c>
      <c r="L1351" s="268">
        <v>0</v>
      </c>
      <c r="M1351" s="269">
        <v>0</v>
      </c>
      <c r="N1351" s="268">
        <v>90529.93</v>
      </c>
      <c r="O1351" s="268">
        <v>86296</v>
      </c>
      <c r="P1351" s="269">
        <v>4233.929999999993</v>
      </c>
      <c r="Q1351" s="270">
        <v>770072.21</v>
      </c>
      <c r="R1351" s="270">
        <v>776110.91</v>
      </c>
      <c r="S1351" s="270">
        <v>-6038.7000000000698</v>
      </c>
      <c r="T1351" s="268">
        <v>770072.21</v>
      </c>
      <c r="U1351" s="268">
        <v>776110.91</v>
      </c>
      <c r="V1351" s="269">
        <v>-6038.7000000000698</v>
      </c>
      <c r="W1351" s="269" cm="1">
        <f t="array" ref="W1351">IF(Z1351=756,V1351*INDEX('09.30.22 ERC'!$I$676:$I$679,MATCH($A$1,'09.30.22 ERC'!$D$676:$D$679,0),),V1351)</f>
        <v>-6038.7000000000698</v>
      </c>
      <c r="X1351" s="271">
        <f t="shared" si="43"/>
        <v>411040</v>
      </c>
      <c r="Y1351" s="106" t="s">
        <v>1195</v>
      </c>
      <c r="Z1351" s="106">
        <v>150</v>
      </c>
      <c r="AA1351" s="273" t="b">
        <f t="shared" si="44"/>
        <v>1</v>
      </c>
    </row>
    <row r="1352" spans="1:27">
      <c r="A1352" s="267" t="s">
        <v>3271</v>
      </c>
      <c r="B1352" s="267" t="s">
        <v>3284</v>
      </c>
      <c r="C1352" s="267" t="s">
        <v>3273</v>
      </c>
      <c r="D1352" s="267" t="s">
        <v>6190</v>
      </c>
      <c r="E1352" s="267" t="s">
        <v>3275</v>
      </c>
      <c r="F1352" s="267" t="s">
        <v>3276</v>
      </c>
      <c r="G1352" s="267" t="s">
        <v>3275</v>
      </c>
      <c r="H1352" s="267" t="s">
        <v>3277</v>
      </c>
      <c r="I1352" s="267" t="s">
        <v>6195</v>
      </c>
      <c r="J1352" s="267" t="s">
        <v>6196</v>
      </c>
      <c r="K1352" s="268">
        <v>0</v>
      </c>
      <c r="L1352" s="268">
        <v>0</v>
      </c>
      <c r="M1352" s="269">
        <v>0</v>
      </c>
      <c r="N1352" s="268">
        <v>6520</v>
      </c>
      <c r="O1352" s="268">
        <v>6488.94</v>
      </c>
      <c r="P1352" s="269">
        <v>31.0600000000004</v>
      </c>
      <c r="Q1352" s="270">
        <v>58598.51</v>
      </c>
      <c r="R1352" s="270">
        <v>59192.69</v>
      </c>
      <c r="S1352" s="270">
        <v>-594.18000000000029</v>
      </c>
      <c r="T1352" s="268">
        <v>58598.51</v>
      </c>
      <c r="U1352" s="268">
        <v>59192.69</v>
      </c>
      <c r="V1352" s="269">
        <v>-594.18000000000029</v>
      </c>
      <c r="W1352" s="269" cm="1">
        <f t="array" ref="W1352">IF(Z1352=756,V1352*INDEX('09.30.22 ERC'!$I$676:$I$679,MATCH($A$1,'09.30.22 ERC'!$D$676:$D$679,0),),V1352)</f>
        <v>-594.18000000000029</v>
      </c>
      <c r="X1352" s="271">
        <f t="shared" si="43"/>
        <v>411040</v>
      </c>
      <c r="Y1352" s="106" t="s">
        <v>1195</v>
      </c>
      <c r="Z1352" s="106">
        <v>151</v>
      </c>
      <c r="AA1352" s="273" t="b">
        <f t="shared" si="44"/>
        <v>1</v>
      </c>
    </row>
    <row r="1353" spans="1:27">
      <c r="A1353" s="267" t="s">
        <v>3271</v>
      </c>
      <c r="B1353" s="267" t="s">
        <v>3287</v>
      </c>
      <c r="C1353" s="267" t="s">
        <v>3281</v>
      </c>
      <c r="D1353" s="267" t="s">
        <v>6190</v>
      </c>
      <c r="E1353" s="267" t="s">
        <v>3275</v>
      </c>
      <c r="F1353" s="267" t="s">
        <v>3276</v>
      </c>
      <c r="G1353" s="267" t="s">
        <v>3275</v>
      </c>
      <c r="H1353" s="267" t="s">
        <v>3277</v>
      </c>
      <c r="I1353" s="267" t="s">
        <v>6197</v>
      </c>
      <c r="J1353" s="267" t="s">
        <v>6198</v>
      </c>
      <c r="K1353" s="268">
        <v>0</v>
      </c>
      <c r="L1353" s="268">
        <v>0</v>
      </c>
      <c r="M1353" s="269">
        <v>0</v>
      </c>
      <c r="N1353" s="268">
        <v>40683.89</v>
      </c>
      <c r="O1353" s="268">
        <v>20669.689999999999</v>
      </c>
      <c r="P1353" s="269">
        <v>20014.2</v>
      </c>
      <c r="Q1353" s="270">
        <v>212065.75</v>
      </c>
      <c r="R1353" s="270">
        <v>209620.69</v>
      </c>
      <c r="S1353" s="270">
        <v>2445.0599999999977</v>
      </c>
      <c r="T1353" s="268">
        <v>212065.75</v>
      </c>
      <c r="U1353" s="268">
        <v>209620.69</v>
      </c>
      <c r="V1353" s="269">
        <v>2445.0599999999977</v>
      </c>
      <c r="W1353" s="269" cm="1">
        <f t="array" ref="W1353">IF(Z1353=756,V1353*INDEX('09.30.22 ERC'!$I$676:$I$679,MATCH($A$1,'09.30.22 ERC'!$D$676:$D$679,0),),V1353)</f>
        <v>2445.0599999999977</v>
      </c>
      <c r="X1353" s="271">
        <f t="shared" si="43"/>
        <v>411040</v>
      </c>
      <c r="Y1353" s="106" t="s">
        <v>1195</v>
      </c>
      <c r="Z1353" s="106">
        <v>151</v>
      </c>
      <c r="AA1353" s="273" t="b">
        <f t="shared" si="44"/>
        <v>1</v>
      </c>
    </row>
    <row r="1354" spans="1:27">
      <c r="A1354" s="267" t="s">
        <v>3271</v>
      </c>
      <c r="B1354" s="267" t="s">
        <v>3294</v>
      </c>
      <c r="C1354" s="267" t="s">
        <v>3273</v>
      </c>
      <c r="D1354" s="267" t="s">
        <v>6190</v>
      </c>
      <c r="E1354" s="267" t="s">
        <v>3275</v>
      </c>
      <c r="F1354" s="267" t="s">
        <v>3276</v>
      </c>
      <c r="G1354" s="267" t="s">
        <v>3275</v>
      </c>
      <c r="H1354" s="267" t="s">
        <v>3277</v>
      </c>
      <c r="I1354" s="267" t="s">
        <v>6199</v>
      </c>
      <c r="J1354" s="267" t="s">
        <v>6200</v>
      </c>
      <c r="K1354" s="268">
        <v>0</v>
      </c>
      <c r="L1354" s="268">
        <v>0</v>
      </c>
      <c r="M1354" s="269">
        <v>0</v>
      </c>
      <c r="N1354" s="268">
        <v>66712.09</v>
      </c>
      <c r="O1354" s="268">
        <v>66264.509999999995</v>
      </c>
      <c r="P1354" s="269">
        <v>447.58000000000175</v>
      </c>
      <c r="Q1354" s="270">
        <v>594960.37</v>
      </c>
      <c r="R1354" s="270">
        <v>595591.38</v>
      </c>
      <c r="S1354" s="270">
        <v>-631.01000000000931</v>
      </c>
      <c r="T1354" s="268">
        <v>594960.37</v>
      </c>
      <c r="U1354" s="268">
        <v>595591.38</v>
      </c>
      <c r="V1354" s="269">
        <v>-631.01000000000931</v>
      </c>
      <c r="W1354" s="269" cm="1">
        <f t="array" ref="W1354">IF(Z1354=756,V1354*INDEX('09.30.22 ERC'!$I$676:$I$679,MATCH($A$1,'09.30.22 ERC'!$D$676:$D$679,0),),V1354)</f>
        <v>-631.01000000000931</v>
      </c>
      <c r="X1354" s="271">
        <f t="shared" si="43"/>
        <v>411040</v>
      </c>
      <c r="Y1354" s="106" t="s">
        <v>1195</v>
      </c>
      <c r="Z1354" s="106">
        <v>152</v>
      </c>
      <c r="AA1354" s="273" t="b">
        <f t="shared" si="44"/>
        <v>1</v>
      </c>
    </row>
    <row r="1355" spans="1:27">
      <c r="A1355" s="267" t="s">
        <v>3271</v>
      </c>
      <c r="B1355" s="267" t="s">
        <v>3272</v>
      </c>
      <c r="C1355" s="267" t="s">
        <v>3273</v>
      </c>
      <c r="D1355" s="267" t="s">
        <v>6201</v>
      </c>
      <c r="E1355" s="267" t="s">
        <v>3275</v>
      </c>
      <c r="F1355" s="267" t="s">
        <v>3276</v>
      </c>
      <c r="G1355" s="267" t="s">
        <v>3275</v>
      </c>
      <c r="H1355" s="267" t="s">
        <v>3277</v>
      </c>
      <c r="I1355" s="267" t="s">
        <v>6202</v>
      </c>
      <c r="J1355" s="267" t="s">
        <v>6203</v>
      </c>
      <c r="K1355" s="268">
        <v>0</v>
      </c>
      <c r="L1355" s="268">
        <v>0</v>
      </c>
      <c r="M1355" s="269">
        <v>0</v>
      </c>
      <c r="N1355" s="268">
        <v>38.479999999999997</v>
      </c>
      <c r="O1355" s="268">
        <v>1464.09</v>
      </c>
      <c r="P1355" s="269">
        <v>-1425.61</v>
      </c>
      <c r="Q1355" s="270">
        <v>233.8</v>
      </c>
      <c r="R1355" s="270">
        <v>12266.07</v>
      </c>
      <c r="S1355" s="270">
        <v>-12032.27</v>
      </c>
      <c r="T1355" s="268">
        <v>233.8</v>
      </c>
      <c r="U1355" s="268">
        <v>12266.07</v>
      </c>
      <c r="V1355" s="269">
        <v>-12032.27</v>
      </c>
      <c r="W1355" s="269" cm="1">
        <f t="array" ref="W1355">IF(Z1355=756,V1355*INDEX('09.30.22 ERC'!$I$676:$I$679,MATCH($A$1,'09.30.22 ERC'!$D$676:$D$679,0),),V1355)</f>
        <v>-12032.27</v>
      </c>
      <c r="X1355" s="271">
        <f t="shared" si="43"/>
        <v>411042</v>
      </c>
      <c r="Y1355" s="106" t="s">
        <v>1195</v>
      </c>
      <c r="Z1355" s="106">
        <v>150</v>
      </c>
      <c r="AA1355" s="273" t="b">
        <f t="shared" si="44"/>
        <v>1</v>
      </c>
    </row>
    <row r="1356" spans="1:27">
      <c r="A1356" s="267" t="s">
        <v>3271</v>
      </c>
      <c r="B1356" s="267" t="s">
        <v>3280</v>
      </c>
      <c r="C1356" s="267" t="s">
        <v>3281</v>
      </c>
      <c r="D1356" s="267" t="s">
        <v>6201</v>
      </c>
      <c r="E1356" s="267" t="s">
        <v>3275</v>
      </c>
      <c r="F1356" s="267" t="s">
        <v>3276</v>
      </c>
      <c r="G1356" s="267" t="s">
        <v>3275</v>
      </c>
      <c r="H1356" s="267" t="s">
        <v>3277</v>
      </c>
      <c r="I1356" s="267" t="s">
        <v>6204</v>
      </c>
      <c r="J1356" s="267" t="s">
        <v>6205</v>
      </c>
      <c r="K1356" s="268">
        <v>0</v>
      </c>
      <c r="L1356" s="268">
        <v>0</v>
      </c>
      <c r="M1356" s="269">
        <v>0</v>
      </c>
      <c r="N1356" s="268">
        <v>64.36</v>
      </c>
      <c r="O1356" s="268">
        <v>2056.7399999999998</v>
      </c>
      <c r="P1356" s="269">
        <v>-1992.3799999999999</v>
      </c>
      <c r="Q1356" s="270">
        <v>346.76</v>
      </c>
      <c r="R1356" s="270">
        <v>17163.05</v>
      </c>
      <c r="S1356" s="270">
        <v>-16816.29</v>
      </c>
      <c r="T1356" s="268">
        <v>346.76</v>
      </c>
      <c r="U1356" s="268">
        <v>17163.05</v>
      </c>
      <c r="V1356" s="269">
        <v>-16816.29</v>
      </c>
      <c r="W1356" s="269" cm="1">
        <f t="array" ref="W1356">IF(Z1356=756,V1356*INDEX('09.30.22 ERC'!$I$676:$I$679,MATCH($A$1,'09.30.22 ERC'!$D$676:$D$679,0),),V1356)</f>
        <v>-16816.29</v>
      </c>
      <c r="X1356" s="271">
        <f t="shared" si="43"/>
        <v>411042</v>
      </c>
      <c r="Y1356" s="106" t="s">
        <v>1195</v>
      </c>
      <c r="Z1356" s="106">
        <v>150</v>
      </c>
      <c r="AA1356" s="273" t="b">
        <f t="shared" si="44"/>
        <v>1</v>
      </c>
    </row>
    <row r="1357" spans="1:27">
      <c r="A1357" s="267" t="s">
        <v>3271</v>
      </c>
      <c r="B1357" s="267" t="s">
        <v>3284</v>
      </c>
      <c r="C1357" s="267" t="s">
        <v>3273</v>
      </c>
      <c r="D1357" s="267" t="s">
        <v>6201</v>
      </c>
      <c r="E1357" s="267" t="s">
        <v>3275</v>
      </c>
      <c r="F1357" s="267" t="s">
        <v>3276</v>
      </c>
      <c r="G1357" s="267" t="s">
        <v>3275</v>
      </c>
      <c r="H1357" s="267" t="s">
        <v>3277</v>
      </c>
      <c r="I1357" s="267" t="s">
        <v>6206</v>
      </c>
      <c r="J1357" s="267" t="s">
        <v>6207</v>
      </c>
      <c r="K1357" s="268">
        <v>0</v>
      </c>
      <c r="L1357" s="268">
        <v>0</v>
      </c>
      <c r="M1357" s="269">
        <v>0</v>
      </c>
      <c r="N1357" s="268">
        <v>3.02</v>
      </c>
      <c r="O1357" s="268">
        <v>321.5</v>
      </c>
      <c r="P1357" s="269">
        <v>-318.48</v>
      </c>
      <c r="Q1357" s="270">
        <v>42.28</v>
      </c>
      <c r="R1357" s="270">
        <v>2386.79</v>
      </c>
      <c r="S1357" s="270">
        <v>-2344.5099999999998</v>
      </c>
      <c r="T1357" s="268">
        <v>42.28</v>
      </c>
      <c r="U1357" s="268">
        <v>2386.79</v>
      </c>
      <c r="V1357" s="269">
        <v>-2344.5099999999998</v>
      </c>
      <c r="W1357" s="269" cm="1">
        <f t="array" ref="W1357">IF(Z1357=756,V1357*INDEX('09.30.22 ERC'!$I$676:$I$679,MATCH($A$1,'09.30.22 ERC'!$D$676:$D$679,0),),V1357)</f>
        <v>-2344.5099999999998</v>
      </c>
      <c r="X1357" s="271">
        <f t="shared" si="43"/>
        <v>411042</v>
      </c>
      <c r="Y1357" s="106" t="s">
        <v>1195</v>
      </c>
      <c r="Z1357" s="106">
        <v>151</v>
      </c>
      <c r="AA1357" s="273" t="b">
        <f t="shared" si="44"/>
        <v>1</v>
      </c>
    </row>
    <row r="1358" spans="1:27">
      <c r="A1358" s="267" t="s">
        <v>3271</v>
      </c>
      <c r="B1358" s="267" t="s">
        <v>3287</v>
      </c>
      <c r="C1358" s="267" t="s">
        <v>3281</v>
      </c>
      <c r="D1358" s="267" t="s">
        <v>6201</v>
      </c>
      <c r="E1358" s="267" t="s">
        <v>3275</v>
      </c>
      <c r="F1358" s="267" t="s">
        <v>3276</v>
      </c>
      <c r="G1358" s="267" t="s">
        <v>3275</v>
      </c>
      <c r="H1358" s="267" t="s">
        <v>3277</v>
      </c>
      <c r="I1358" s="267" t="s">
        <v>6208</v>
      </c>
      <c r="J1358" s="267" t="s">
        <v>6209</v>
      </c>
      <c r="K1358" s="268">
        <v>0</v>
      </c>
      <c r="L1358" s="268">
        <v>0</v>
      </c>
      <c r="M1358" s="269">
        <v>0</v>
      </c>
      <c r="N1358" s="268">
        <v>5.21</v>
      </c>
      <c r="O1358" s="268">
        <v>410.36</v>
      </c>
      <c r="P1358" s="269">
        <v>-405.15000000000003</v>
      </c>
      <c r="Q1358" s="270">
        <v>1965.3</v>
      </c>
      <c r="R1358" s="270">
        <v>4840.4799999999996</v>
      </c>
      <c r="S1358" s="270">
        <v>-2875.1799999999994</v>
      </c>
      <c r="T1358" s="268">
        <v>1965.3</v>
      </c>
      <c r="U1358" s="268">
        <v>4840.4799999999996</v>
      </c>
      <c r="V1358" s="269">
        <v>-2875.1799999999994</v>
      </c>
      <c r="W1358" s="269" cm="1">
        <f t="array" ref="W1358">IF(Z1358=756,V1358*INDEX('09.30.22 ERC'!$I$676:$I$679,MATCH($A$1,'09.30.22 ERC'!$D$676:$D$679,0),),V1358)</f>
        <v>-2875.1799999999994</v>
      </c>
      <c r="X1358" s="271">
        <f t="shared" si="43"/>
        <v>411042</v>
      </c>
      <c r="Y1358" s="106" t="s">
        <v>1195</v>
      </c>
      <c r="Z1358" s="106">
        <v>151</v>
      </c>
      <c r="AA1358" s="273" t="b">
        <f t="shared" si="44"/>
        <v>1</v>
      </c>
    </row>
    <row r="1359" spans="1:27">
      <c r="A1359" s="267" t="s">
        <v>3271</v>
      </c>
      <c r="B1359" s="267" t="s">
        <v>3294</v>
      </c>
      <c r="C1359" s="267" t="s">
        <v>3273</v>
      </c>
      <c r="D1359" s="267" t="s">
        <v>6201</v>
      </c>
      <c r="E1359" s="267" t="s">
        <v>3275</v>
      </c>
      <c r="F1359" s="267" t="s">
        <v>3276</v>
      </c>
      <c r="G1359" s="267" t="s">
        <v>3275</v>
      </c>
      <c r="H1359" s="267" t="s">
        <v>3277</v>
      </c>
      <c r="I1359" s="267" t="s">
        <v>6210</v>
      </c>
      <c r="J1359" s="267" t="s">
        <v>6211</v>
      </c>
      <c r="K1359" s="268">
        <v>0</v>
      </c>
      <c r="L1359" s="268">
        <v>0</v>
      </c>
      <c r="M1359" s="269">
        <v>0</v>
      </c>
      <c r="N1359" s="268">
        <v>77.760000000000005</v>
      </c>
      <c r="O1359" s="268">
        <v>130.93</v>
      </c>
      <c r="P1359" s="269">
        <v>-53.17</v>
      </c>
      <c r="Q1359" s="270">
        <v>1632.93</v>
      </c>
      <c r="R1359" s="270">
        <v>18913.349999999999</v>
      </c>
      <c r="S1359" s="270">
        <v>-17280.419999999998</v>
      </c>
      <c r="T1359" s="268">
        <v>1632.93</v>
      </c>
      <c r="U1359" s="268">
        <v>18913.349999999999</v>
      </c>
      <c r="V1359" s="269">
        <v>-17280.419999999998</v>
      </c>
      <c r="W1359" s="269" cm="1">
        <f t="array" ref="W1359">IF(Z1359=756,V1359*INDEX('09.30.22 ERC'!$I$676:$I$679,MATCH($A$1,'09.30.22 ERC'!$D$676:$D$679,0),),V1359)</f>
        <v>-17280.419999999998</v>
      </c>
      <c r="X1359" s="271">
        <f t="shared" si="43"/>
        <v>411042</v>
      </c>
      <c r="Y1359" s="106" t="s">
        <v>1195</v>
      </c>
      <c r="Z1359" s="106">
        <v>152</v>
      </c>
      <c r="AA1359" s="273" t="b">
        <f t="shared" si="44"/>
        <v>1</v>
      </c>
    </row>
    <row r="1360" spans="1:27">
      <c r="A1360" s="267" t="s">
        <v>3271</v>
      </c>
      <c r="B1360" s="267" t="s">
        <v>3300</v>
      </c>
      <c r="C1360" s="267" t="s">
        <v>3301</v>
      </c>
      <c r="D1360" s="267" t="s">
        <v>6201</v>
      </c>
      <c r="E1360" s="267" t="s">
        <v>3275</v>
      </c>
      <c r="F1360" s="267" t="s">
        <v>3276</v>
      </c>
      <c r="G1360" s="267" t="s">
        <v>3275</v>
      </c>
      <c r="H1360" s="267" t="s">
        <v>3277</v>
      </c>
      <c r="I1360" s="267" t="s">
        <v>6212</v>
      </c>
      <c r="J1360" s="267" t="s">
        <v>6213</v>
      </c>
      <c r="K1360" s="268">
        <v>0</v>
      </c>
      <c r="L1360" s="268">
        <v>0</v>
      </c>
      <c r="M1360" s="269">
        <v>0</v>
      </c>
      <c r="N1360" s="268">
        <v>0</v>
      </c>
      <c r="O1360" s="268">
        <v>0</v>
      </c>
      <c r="P1360" s="269">
        <v>0</v>
      </c>
      <c r="Q1360" s="270">
        <v>0</v>
      </c>
      <c r="R1360" s="270">
        <v>0</v>
      </c>
      <c r="S1360" s="270">
        <v>0</v>
      </c>
      <c r="T1360" s="268">
        <v>0</v>
      </c>
      <c r="U1360" s="268">
        <v>0</v>
      </c>
      <c r="V1360" s="269">
        <v>0</v>
      </c>
      <c r="W1360" s="269" cm="1">
        <f t="array" ref="W1360">IF(Z1360=756,V1360*INDEX('09.30.22 ERC'!$I$676:$I$679,MATCH($A$1,'09.30.22 ERC'!$D$676:$D$679,0),),V1360)</f>
        <v>0</v>
      </c>
      <c r="X1360" s="271">
        <f t="shared" si="43"/>
        <v>411042</v>
      </c>
      <c r="Y1360" s="106" t="s">
        <v>1195</v>
      </c>
      <c r="Z1360" s="106">
        <v>150</v>
      </c>
      <c r="AA1360" s="273" t="b">
        <f t="shared" si="44"/>
        <v>1</v>
      </c>
    </row>
    <row r="1361" spans="1:27">
      <c r="A1361" s="267" t="s">
        <v>3271</v>
      </c>
      <c r="B1361" s="267" t="s">
        <v>3304</v>
      </c>
      <c r="C1361" s="267" t="s">
        <v>3301</v>
      </c>
      <c r="D1361" s="267" t="s">
        <v>6201</v>
      </c>
      <c r="E1361" s="267" t="s">
        <v>3275</v>
      </c>
      <c r="F1361" s="267" t="s">
        <v>3276</v>
      </c>
      <c r="G1361" s="267" t="s">
        <v>3275</v>
      </c>
      <c r="H1361" s="267" t="s">
        <v>3277</v>
      </c>
      <c r="I1361" s="267" t="s">
        <v>6214</v>
      </c>
      <c r="J1361" s="267" t="s">
        <v>6215</v>
      </c>
      <c r="K1361" s="268">
        <v>0</v>
      </c>
      <c r="L1361" s="268">
        <v>0</v>
      </c>
      <c r="M1361" s="269">
        <v>0</v>
      </c>
      <c r="N1361" s="268">
        <v>0</v>
      </c>
      <c r="O1361" s="268">
        <v>0</v>
      </c>
      <c r="P1361" s="269">
        <v>0</v>
      </c>
      <c r="Q1361" s="270">
        <v>0</v>
      </c>
      <c r="R1361" s="270">
        <v>0</v>
      </c>
      <c r="S1361" s="270">
        <v>0</v>
      </c>
      <c r="T1361" s="268">
        <v>0</v>
      </c>
      <c r="U1361" s="268">
        <v>0</v>
      </c>
      <c r="V1361" s="269">
        <v>0</v>
      </c>
      <c r="W1361" s="269" cm="1">
        <f t="array" ref="W1361">IF(Z1361=756,V1361*INDEX('09.30.22 ERC'!$I$676:$I$679,MATCH($A$1,'09.30.22 ERC'!$D$676:$D$679,0),),V1361)</f>
        <v>0</v>
      </c>
      <c r="X1361" s="271">
        <f t="shared" si="43"/>
        <v>411042</v>
      </c>
      <c r="Y1361" s="106" t="s">
        <v>1195</v>
      </c>
      <c r="Z1361" s="106">
        <v>151</v>
      </c>
      <c r="AA1361" s="273" t="b">
        <f t="shared" si="44"/>
        <v>1</v>
      </c>
    </row>
    <row r="1362" spans="1:27">
      <c r="A1362" s="267" t="s">
        <v>3271</v>
      </c>
      <c r="B1362" s="267" t="s">
        <v>3272</v>
      </c>
      <c r="C1362" s="267" t="s">
        <v>3273</v>
      </c>
      <c r="D1362" s="267" t="s">
        <v>6216</v>
      </c>
      <c r="E1362" s="267" t="s">
        <v>3275</v>
      </c>
      <c r="F1362" s="267" t="s">
        <v>3276</v>
      </c>
      <c r="G1362" s="267" t="s">
        <v>3275</v>
      </c>
      <c r="H1362" s="267" t="s">
        <v>3277</v>
      </c>
      <c r="I1362" s="267" t="s">
        <v>6217</v>
      </c>
      <c r="J1362" s="267" t="s">
        <v>6218</v>
      </c>
      <c r="K1362" s="268">
        <v>0</v>
      </c>
      <c r="L1362" s="268">
        <v>0</v>
      </c>
      <c r="M1362" s="269">
        <v>0</v>
      </c>
      <c r="N1362" s="268">
        <v>0</v>
      </c>
      <c r="O1362" s="268">
        <v>2058.61</v>
      </c>
      <c r="P1362" s="269">
        <v>-2058.61</v>
      </c>
      <c r="Q1362" s="270">
        <v>0</v>
      </c>
      <c r="R1362" s="270">
        <v>18369.990000000002</v>
      </c>
      <c r="S1362" s="270">
        <v>-18369.990000000002</v>
      </c>
      <c r="T1362" s="268">
        <v>0</v>
      </c>
      <c r="U1362" s="268">
        <v>18369.990000000002</v>
      </c>
      <c r="V1362" s="269">
        <v>-18369.990000000002</v>
      </c>
      <c r="W1362" s="269" cm="1">
        <f t="array" ref="W1362">IF(Z1362=756,V1362*INDEX('09.30.22 ERC'!$I$676:$I$679,MATCH($A$1,'09.30.22 ERC'!$D$676:$D$679,0),),V1362)</f>
        <v>-18369.990000000002</v>
      </c>
      <c r="X1362" s="271">
        <f t="shared" si="43"/>
        <v>411058</v>
      </c>
      <c r="Y1362" s="106" t="s">
        <v>1195</v>
      </c>
      <c r="Z1362" s="106">
        <v>150</v>
      </c>
      <c r="AA1362" s="273" t="b">
        <f t="shared" si="44"/>
        <v>1</v>
      </c>
    </row>
    <row r="1363" spans="1:27">
      <c r="A1363" s="267" t="s">
        <v>3271</v>
      </c>
      <c r="B1363" s="267" t="s">
        <v>3388</v>
      </c>
      <c r="C1363" s="267" t="s">
        <v>3389</v>
      </c>
      <c r="D1363" s="267" t="s">
        <v>6219</v>
      </c>
      <c r="E1363" s="267" t="s">
        <v>3275</v>
      </c>
      <c r="F1363" s="267" t="s">
        <v>3276</v>
      </c>
      <c r="G1363" s="267" t="s">
        <v>3275</v>
      </c>
      <c r="H1363" s="267" t="s">
        <v>3277</v>
      </c>
      <c r="I1363" s="267" t="s">
        <v>6220</v>
      </c>
      <c r="J1363" s="267" t="s">
        <v>6221</v>
      </c>
      <c r="K1363" s="268">
        <v>0</v>
      </c>
      <c r="L1363" s="268">
        <v>0</v>
      </c>
      <c r="M1363" s="269">
        <v>0</v>
      </c>
      <c r="N1363" s="268">
        <v>0</v>
      </c>
      <c r="O1363" s="268">
        <v>0</v>
      </c>
      <c r="P1363" s="269">
        <v>0</v>
      </c>
      <c r="Q1363" s="270">
        <v>156.96</v>
      </c>
      <c r="R1363" s="270">
        <v>679.29</v>
      </c>
      <c r="S1363" s="270">
        <v>-522.32999999999993</v>
      </c>
      <c r="T1363" s="268">
        <v>156.96</v>
      </c>
      <c r="U1363" s="268">
        <v>679.29</v>
      </c>
      <c r="V1363" s="269">
        <v>-522.32999999999993</v>
      </c>
      <c r="W1363" s="269" cm="1">
        <f t="array" ref="W1363">IF(Z1363=756,V1363*INDEX('09.30.22 ERC'!$I$676:$I$679,MATCH($A$1,'09.30.22 ERC'!$D$676:$D$679,0),),V1363)</f>
        <v>-522.32999999999993</v>
      </c>
      <c r="X1363" s="271">
        <f t="shared" si="43"/>
        <v>511001</v>
      </c>
      <c r="Y1363" s="106" t="s">
        <v>1270</v>
      </c>
      <c r="Z1363" s="106">
        <v>756</v>
      </c>
      <c r="AA1363" s="273" t="b">
        <f t="shared" si="44"/>
        <v>1</v>
      </c>
    </row>
    <row r="1364" spans="1:27">
      <c r="A1364" s="267" t="s">
        <v>3271</v>
      </c>
      <c r="B1364" s="267" t="s">
        <v>3388</v>
      </c>
      <c r="C1364" s="267" t="s">
        <v>3392</v>
      </c>
      <c r="D1364" s="267" t="s">
        <v>6219</v>
      </c>
      <c r="E1364" s="267" t="s">
        <v>3275</v>
      </c>
      <c r="F1364" s="267" t="s">
        <v>3276</v>
      </c>
      <c r="G1364" s="267" t="s">
        <v>3275</v>
      </c>
      <c r="H1364" s="267" t="s">
        <v>3277</v>
      </c>
      <c r="I1364" s="267" t="s">
        <v>6222</v>
      </c>
      <c r="J1364" s="267" t="s">
        <v>6223</v>
      </c>
      <c r="K1364" s="268">
        <v>0</v>
      </c>
      <c r="L1364" s="268">
        <v>0</v>
      </c>
      <c r="M1364" s="269">
        <v>0</v>
      </c>
      <c r="N1364" s="268">
        <v>0</v>
      </c>
      <c r="O1364" s="268">
        <v>0</v>
      </c>
      <c r="P1364" s="269">
        <v>0</v>
      </c>
      <c r="Q1364" s="270">
        <v>522.33000000000004</v>
      </c>
      <c r="R1364" s="270">
        <v>0</v>
      </c>
      <c r="S1364" s="270">
        <v>522.33000000000004</v>
      </c>
      <c r="T1364" s="268">
        <v>522.33000000000004</v>
      </c>
      <c r="U1364" s="268">
        <v>0</v>
      </c>
      <c r="V1364" s="269">
        <v>522.33000000000004</v>
      </c>
      <c r="W1364" s="269" cm="1">
        <f t="array" ref="W1364">IF(Z1364=756,V1364*INDEX('09.30.22 ERC'!$I$676:$I$679,MATCH($A$1,'09.30.22 ERC'!$D$676:$D$679,0),),V1364)</f>
        <v>522.33000000000004</v>
      </c>
      <c r="X1364" s="271">
        <f t="shared" si="43"/>
        <v>511001</v>
      </c>
      <c r="Y1364" s="106" t="s">
        <v>1270</v>
      </c>
      <c r="Z1364" s="106">
        <v>756</v>
      </c>
      <c r="AA1364" s="273" t="b">
        <f t="shared" si="44"/>
        <v>1</v>
      </c>
    </row>
    <row r="1365" spans="1:27">
      <c r="A1365" s="267" t="s">
        <v>3271</v>
      </c>
      <c r="B1365" s="267" t="s">
        <v>3272</v>
      </c>
      <c r="C1365" s="267" t="s">
        <v>3402</v>
      </c>
      <c r="D1365" s="267" t="s">
        <v>6219</v>
      </c>
      <c r="E1365" s="267" t="s">
        <v>3275</v>
      </c>
      <c r="F1365" s="267" t="s">
        <v>3276</v>
      </c>
      <c r="G1365" s="267" t="s">
        <v>3275</v>
      </c>
      <c r="H1365" s="267" t="s">
        <v>3277</v>
      </c>
      <c r="I1365" s="267" t="s">
        <v>6224</v>
      </c>
      <c r="J1365" s="267" t="s">
        <v>6225</v>
      </c>
      <c r="K1365" s="268">
        <v>0</v>
      </c>
      <c r="L1365" s="268">
        <v>0</v>
      </c>
      <c r="M1365" s="269">
        <v>0</v>
      </c>
      <c r="N1365" s="268">
        <v>0</v>
      </c>
      <c r="O1365" s="268">
        <v>0</v>
      </c>
      <c r="P1365" s="269">
        <v>0</v>
      </c>
      <c r="Q1365" s="270">
        <v>247.15</v>
      </c>
      <c r="R1365" s="270">
        <v>57.63</v>
      </c>
      <c r="S1365" s="270">
        <v>189.52</v>
      </c>
      <c r="T1365" s="268">
        <v>247.15</v>
      </c>
      <c r="U1365" s="268">
        <v>57.63</v>
      </c>
      <c r="V1365" s="269">
        <v>189.52</v>
      </c>
      <c r="W1365" s="269" cm="1">
        <f t="array" ref="W1365">IF(Z1365=756,V1365*INDEX('09.30.22 ERC'!$I$676:$I$679,MATCH($A$1,'09.30.22 ERC'!$D$676:$D$679,0),),V1365)</f>
        <v>189.52</v>
      </c>
      <c r="X1365" s="271">
        <f t="shared" si="43"/>
        <v>511001</v>
      </c>
      <c r="Y1365" s="106" t="s">
        <v>1270</v>
      </c>
      <c r="Z1365" s="106">
        <v>150</v>
      </c>
      <c r="AA1365" s="273" t="b">
        <f t="shared" si="44"/>
        <v>1</v>
      </c>
    </row>
    <row r="1366" spans="1:27">
      <c r="A1366" s="267" t="s">
        <v>3271</v>
      </c>
      <c r="B1366" s="267" t="s">
        <v>3280</v>
      </c>
      <c r="C1366" s="267" t="s">
        <v>3430</v>
      </c>
      <c r="D1366" s="267" t="s">
        <v>6219</v>
      </c>
      <c r="E1366" s="267" t="s">
        <v>3275</v>
      </c>
      <c r="F1366" s="267" t="s">
        <v>3276</v>
      </c>
      <c r="G1366" s="267" t="s">
        <v>3275</v>
      </c>
      <c r="H1366" s="267" t="s">
        <v>3277</v>
      </c>
      <c r="I1366" s="267" t="s">
        <v>6226</v>
      </c>
      <c r="J1366" s="267" t="s">
        <v>6227</v>
      </c>
      <c r="K1366" s="268">
        <v>0</v>
      </c>
      <c r="L1366" s="268">
        <v>0</v>
      </c>
      <c r="M1366" s="269">
        <v>0</v>
      </c>
      <c r="N1366" s="268">
        <v>0</v>
      </c>
      <c r="O1366" s="268">
        <v>0</v>
      </c>
      <c r="P1366" s="269">
        <v>0</v>
      </c>
      <c r="Q1366" s="270">
        <v>244.39</v>
      </c>
      <c r="R1366" s="270">
        <v>56.97</v>
      </c>
      <c r="S1366" s="270">
        <v>187.42</v>
      </c>
      <c r="T1366" s="268">
        <v>244.39</v>
      </c>
      <c r="U1366" s="268">
        <v>56.97</v>
      </c>
      <c r="V1366" s="269">
        <v>187.42</v>
      </c>
      <c r="W1366" s="269" cm="1">
        <f t="array" ref="W1366">IF(Z1366=756,V1366*INDEX('09.30.22 ERC'!$I$676:$I$679,MATCH($A$1,'09.30.22 ERC'!$D$676:$D$679,0),),V1366)</f>
        <v>187.42</v>
      </c>
      <c r="X1366" s="271">
        <f t="shared" si="43"/>
        <v>511001</v>
      </c>
      <c r="Y1366" s="106" t="s">
        <v>1270</v>
      </c>
      <c r="Z1366" s="106">
        <v>150</v>
      </c>
      <c r="AA1366" s="273" t="b">
        <f t="shared" si="44"/>
        <v>1</v>
      </c>
    </row>
    <row r="1367" spans="1:27">
      <c r="A1367" s="267" t="s">
        <v>3271</v>
      </c>
      <c r="B1367" s="267" t="s">
        <v>3284</v>
      </c>
      <c r="C1367" s="267" t="s">
        <v>3273</v>
      </c>
      <c r="D1367" s="267" t="s">
        <v>6219</v>
      </c>
      <c r="E1367" s="267" t="s">
        <v>3275</v>
      </c>
      <c r="F1367" s="267" t="s">
        <v>3276</v>
      </c>
      <c r="G1367" s="267" t="s">
        <v>3275</v>
      </c>
      <c r="H1367" s="267" t="s">
        <v>3277</v>
      </c>
      <c r="I1367" s="267" t="s">
        <v>6228</v>
      </c>
      <c r="J1367" s="267" t="s">
        <v>6229</v>
      </c>
      <c r="K1367" s="268">
        <v>0</v>
      </c>
      <c r="L1367" s="268">
        <v>0</v>
      </c>
      <c r="M1367" s="269">
        <v>0</v>
      </c>
      <c r="N1367" s="268">
        <v>0</v>
      </c>
      <c r="O1367" s="268">
        <v>0</v>
      </c>
      <c r="P1367" s="269">
        <v>0</v>
      </c>
      <c r="Q1367" s="270">
        <v>0</v>
      </c>
      <c r="R1367" s="270">
        <v>0</v>
      </c>
      <c r="S1367" s="270">
        <v>0</v>
      </c>
      <c r="T1367" s="268">
        <v>0</v>
      </c>
      <c r="U1367" s="268">
        <v>0</v>
      </c>
      <c r="V1367" s="269">
        <v>0</v>
      </c>
      <c r="W1367" s="269" cm="1">
        <f t="array" ref="W1367">IF(Z1367=756,V1367*INDEX('09.30.22 ERC'!$I$676:$I$679,MATCH($A$1,'09.30.22 ERC'!$D$676:$D$679,0),),V1367)</f>
        <v>0</v>
      </c>
      <c r="X1367" s="271">
        <f t="shared" si="43"/>
        <v>511001</v>
      </c>
      <c r="Y1367" s="106" t="s">
        <v>1270</v>
      </c>
      <c r="Z1367" s="106">
        <v>151</v>
      </c>
      <c r="AA1367" s="273" t="b">
        <f t="shared" si="44"/>
        <v>1</v>
      </c>
    </row>
    <row r="1368" spans="1:27">
      <c r="A1368" s="267" t="s">
        <v>3271</v>
      </c>
      <c r="B1368" s="267" t="s">
        <v>3284</v>
      </c>
      <c r="C1368" s="267" t="s">
        <v>3402</v>
      </c>
      <c r="D1368" s="267" t="s">
        <v>6219</v>
      </c>
      <c r="E1368" s="267" t="s">
        <v>3275</v>
      </c>
      <c r="F1368" s="267" t="s">
        <v>3276</v>
      </c>
      <c r="G1368" s="267" t="s">
        <v>3275</v>
      </c>
      <c r="H1368" s="267" t="s">
        <v>3277</v>
      </c>
      <c r="I1368" s="267" t="s">
        <v>6230</v>
      </c>
      <c r="J1368" s="267" t="s">
        <v>6231</v>
      </c>
      <c r="K1368" s="268">
        <v>0</v>
      </c>
      <c r="L1368" s="268">
        <v>0</v>
      </c>
      <c r="M1368" s="269">
        <v>0</v>
      </c>
      <c r="N1368" s="268">
        <v>0</v>
      </c>
      <c r="O1368" s="268">
        <v>0</v>
      </c>
      <c r="P1368" s="269">
        <v>0</v>
      </c>
      <c r="Q1368" s="270">
        <v>20.76</v>
      </c>
      <c r="R1368" s="270">
        <v>4.71</v>
      </c>
      <c r="S1368" s="270">
        <v>16.05</v>
      </c>
      <c r="T1368" s="268">
        <v>20.76</v>
      </c>
      <c r="U1368" s="268">
        <v>4.71</v>
      </c>
      <c r="V1368" s="269">
        <v>16.05</v>
      </c>
      <c r="W1368" s="269" cm="1">
        <f t="array" ref="W1368">IF(Z1368=756,V1368*INDEX('09.30.22 ERC'!$I$676:$I$679,MATCH($A$1,'09.30.22 ERC'!$D$676:$D$679,0),),V1368)</f>
        <v>16.05</v>
      </c>
      <c r="X1368" s="271">
        <f t="shared" si="43"/>
        <v>511001</v>
      </c>
      <c r="Y1368" s="106" t="s">
        <v>1270</v>
      </c>
      <c r="Z1368" s="106">
        <v>151</v>
      </c>
      <c r="AA1368" s="273" t="b">
        <f t="shared" si="44"/>
        <v>1</v>
      </c>
    </row>
    <row r="1369" spans="1:27">
      <c r="A1369" s="267" t="s">
        <v>3271</v>
      </c>
      <c r="B1369" s="267" t="s">
        <v>3287</v>
      </c>
      <c r="C1369" s="267" t="s">
        <v>3430</v>
      </c>
      <c r="D1369" s="267" t="s">
        <v>6219</v>
      </c>
      <c r="E1369" s="267" t="s">
        <v>3275</v>
      </c>
      <c r="F1369" s="267" t="s">
        <v>3276</v>
      </c>
      <c r="G1369" s="267" t="s">
        <v>3275</v>
      </c>
      <c r="H1369" s="267" t="s">
        <v>3277</v>
      </c>
      <c r="I1369" s="267" t="s">
        <v>6232</v>
      </c>
      <c r="J1369" s="267" t="s">
        <v>6233</v>
      </c>
      <c r="K1369" s="268">
        <v>0</v>
      </c>
      <c r="L1369" s="268">
        <v>0</v>
      </c>
      <c r="M1369" s="269">
        <v>0</v>
      </c>
      <c r="N1369" s="268">
        <v>0</v>
      </c>
      <c r="O1369" s="268">
        <v>0</v>
      </c>
      <c r="P1369" s="269">
        <v>0</v>
      </c>
      <c r="Q1369" s="270">
        <v>24.47</v>
      </c>
      <c r="R1369" s="270">
        <v>4.47</v>
      </c>
      <c r="S1369" s="270">
        <v>20</v>
      </c>
      <c r="T1369" s="268">
        <v>24.47</v>
      </c>
      <c r="U1369" s="268">
        <v>4.47</v>
      </c>
      <c r="V1369" s="269">
        <v>20</v>
      </c>
      <c r="W1369" s="269" cm="1">
        <f t="array" ref="W1369">IF(Z1369=756,V1369*INDEX('09.30.22 ERC'!$I$676:$I$679,MATCH($A$1,'09.30.22 ERC'!$D$676:$D$679,0),),V1369)</f>
        <v>20</v>
      </c>
      <c r="X1369" s="271">
        <f t="shared" si="43"/>
        <v>511001</v>
      </c>
      <c r="Y1369" s="106" t="s">
        <v>1270</v>
      </c>
      <c r="Z1369" s="106">
        <v>151</v>
      </c>
      <c r="AA1369" s="273" t="b">
        <f t="shared" si="44"/>
        <v>1</v>
      </c>
    </row>
    <row r="1370" spans="1:27">
      <c r="A1370" s="267" t="s">
        <v>3271</v>
      </c>
      <c r="B1370" s="267" t="s">
        <v>3294</v>
      </c>
      <c r="C1370" s="267" t="s">
        <v>3273</v>
      </c>
      <c r="D1370" s="267" t="s">
        <v>6219</v>
      </c>
      <c r="E1370" s="267" t="s">
        <v>3275</v>
      </c>
      <c r="F1370" s="267" t="s">
        <v>3276</v>
      </c>
      <c r="G1370" s="267" t="s">
        <v>3275</v>
      </c>
      <c r="H1370" s="267" t="s">
        <v>3277</v>
      </c>
      <c r="I1370" s="267" t="s">
        <v>6234</v>
      </c>
      <c r="J1370" s="267" t="s">
        <v>6235</v>
      </c>
      <c r="K1370" s="268">
        <v>0</v>
      </c>
      <c r="L1370" s="268">
        <v>0</v>
      </c>
      <c r="M1370" s="269">
        <v>0</v>
      </c>
      <c r="N1370" s="268">
        <v>61869.17</v>
      </c>
      <c r="O1370" s="268">
        <v>30269.62</v>
      </c>
      <c r="P1370" s="269">
        <v>31599.55</v>
      </c>
      <c r="Q1370" s="270">
        <v>684065.46</v>
      </c>
      <c r="R1370" s="270">
        <v>441181.73</v>
      </c>
      <c r="S1370" s="270">
        <v>242883.72999999998</v>
      </c>
      <c r="T1370" s="268">
        <v>684065.46</v>
      </c>
      <c r="U1370" s="268">
        <v>441181.73</v>
      </c>
      <c r="V1370" s="269">
        <v>242883.72999999998</v>
      </c>
      <c r="W1370" s="269" cm="1">
        <f t="array" ref="W1370">IF(Z1370=756,V1370*INDEX('09.30.22 ERC'!$I$676:$I$679,MATCH($A$1,'09.30.22 ERC'!$D$676:$D$679,0),),V1370)</f>
        <v>242883.72999999998</v>
      </c>
      <c r="X1370" s="271">
        <f t="shared" si="43"/>
        <v>511001</v>
      </c>
      <c r="Y1370" s="106" t="s">
        <v>1270</v>
      </c>
      <c r="Z1370" s="106">
        <v>152</v>
      </c>
      <c r="AA1370" s="273" t="b">
        <f t="shared" si="44"/>
        <v>1</v>
      </c>
    </row>
    <row r="1371" spans="1:27">
      <c r="A1371" s="267" t="s">
        <v>3271</v>
      </c>
      <c r="B1371" s="267" t="s">
        <v>3294</v>
      </c>
      <c r="C1371" s="267" t="s">
        <v>3402</v>
      </c>
      <c r="D1371" s="267" t="s">
        <v>6219</v>
      </c>
      <c r="E1371" s="267" t="s">
        <v>3275</v>
      </c>
      <c r="F1371" s="267" t="s">
        <v>3276</v>
      </c>
      <c r="G1371" s="267" t="s">
        <v>3275</v>
      </c>
      <c r="H1371" s="267" t="s">
        <v>3277</v>
      </c>
      <c r="I1371" s="267" t="s">
        <v>6236</v>
      </c>
      <c r="J1371" s="267" t="s">
        <v>6237</v>
      </c>
      <c r="K1371" s="268">
        <v>0</v>
      </c>
      <c r="L1371" s="268">
        <v>0</v>
      </c>
      <c r="M1371" s="269">
        <v>0</v>
      </c>
      <c r="N1371" s="268">
        <v>0</v>
      </c>
      <c r="O1371" s="268">
        <v>0</v>
      </c>
      <c r="P1371" s="269">
        <v>0</v>
      </c>
      <c r="Q1371" s="270">
        <v>142.52000000000001</v>
      </c>
      <c r="R1371" s="270">
        <v>33.18</v>
      </c>
      <c r="S1371" s="270">
        <v>109.34</v>
      </c>
      <c r="T1371" s="268">
        <v>142.52000000000001</v>
      </c>
      <c r="U1371" s="268">
        <v>33.18</v>
      </c>
      <c r="V1371" s="269">
        <v>109.34</v>
      </c>
      <c r="W1371" s="269" cm="1">
        <f t="array" ref="W1371">IF(Z1371=756,V1371*INDEX('09.30.22 ERC'!$I$676:$I$679,MATCH($A$1,'09.30.22 ERC'!$D$676:$D$679,0),),V1371)</f>
        <v>109.34</v>
      </c>
      <c r="X1371" s="271">
        <f t="shared" si="43"/>
        <v>511001</v>
      </c>
      <c r="Y1371" s="106" t="s">
        <v>1270</v>
      </c>
      <c r="Z1371" s="106">
        <v>152</v>
      </c>
      <c r="AA1371" s="273" t="b">
        <f t="shared" si="44"/>
        <v>1</v>
      </c>
    </row>
    <row r="1372" spans="1:27">
      <c r="A1372" s="267" t="s">
        <v>3271</v>
      </c>
      <c r="B1372" s="267" t="s">
        <v>3280</v>
      </c>
      <c r="C1372" s="267" t="s">
        <v>3281</v>
      </c>
      <c r="D1372" s="267" t="s">
        <v>6238</v>
      </c>
      <c r="E1372" s="267" t="s">
        <v>3275</v>
      </c>
      <c r="F1372" s="267" t="s">
        <v>3276</v>
      </c>
      <c r="G1372" s="267" t="s">
        <v>3275</v>
      </c>
      <c r="H1372" s="267" t="s">
        <v>3277</v>
      </c>
      <c r="I1372" s="267" t="s">
        <v>6239</v>
      </c>
      <c r="J1372" s="267" t="s">
        <v>6240</v>
      </c>
      <c r="K1372" s="268">
        <v>0</v>
      </c>
      <c r="L1372" s="268">
        <v>0</v>
      </c>
      <c r="M1372" s="269">
        <v>0</v>
      </c>
      <c r="N1372" s="268">
        <v>0</v>
      </c>
      <c r="O1372" s="268">
        <v>0</v>
      </c>
      <c r="P1372" s="269">
        <v>0</v>
      </c>
      <c r="Q1372" s="270">
        <v>18.18</v>
      </c>
      <c r="R1372" s="270">
        <v>0</v>
      </c>
      <c r="S1372" s="270">
        <v>18.18</v>
      </c>
      <c r="T1372" s="268">
        <v>18.18</v>
      </c>
      <c r="U1372" s="268">
        <v>0</v>
      </c>
      <c r="V1372" s="269">
        <v>18.18</v>
      </c>
      <c r="W1372" s="269" cm="1">
        <f t="array" ref="W1372">IF(Z1372=756,V1372*INDEX('09.30.22 ERC'!$I$676:$I$679,MATCH($A$1,'09.30.22 ERC'!$D$676:$D$679,0),),V1372)</f>
        <v>18.18</v>
      </c>
      <c r="X1372" s="271">
        <f t="shared" si="43"/>
        <v>511002</v>
      </c>
      <c r="Y1372" s="272" t="s">
        <v>1270</v>
      </c>
      <c r="Z1372" s="106">
        <v>150</v>
      </c>
      <c r="AA1372" s="273" t="b">
        <f t="shared" si="44"/>
        <v>1</v>
      </c>
    </row>
    <row r="1373" spans="1:27">
      <c r="A1373" s="267" t="s">
        <v>3271</v>
      </c>
      <c r="B1373" s="267" t="s">
        <v>3388</v>
      </c>
      <c r="C1373" s="267" t="s">
        <v>3389</v>
      </c>
      <c r="D1373" s="267" t="s">
        <v>6241</v>
      </c>
      <c r="E1373" s="267" t="s">
        <v>3275</v>
      </c>
      <c r="F1373" s="267" t="s">
        <v>3276</v>
      </c>
      <c r="G1373" s="267" t="s">
        <v>3275</v>
      </c>
      <c r="H1373" s="267" t="s">
        <v>3277</v>
      </c>
      <c r="I1373" s="267" t="s">
        <v>6242</v>
      </c>
      <c r="J1373" s="267" t="s">
        <v>6243</v>
      </c>
      <c r="K1373" s="268">
        <v>0</v>
      </c>
      <c r="L1373" s="268">
        <v>0</v>
      </c>
      <c r="M1373" s="269">
        <v>0</v>
      </c>
      <c r="N1373" s="268">
        <v>0</v>
      </c>
      <c r="O1373" s="268">
        <v>0</v>
      </c>
      <c r="P1373" s="269">
        <v>0</v>
      </c>
      <c r="Q1373" s="270">
        <v>0</v>
      </c>
      <c r="R1373" s="270">
        <v>50</v>
      </c>
      <c r="S1373" s="270">
        <v>-50</v>
      </c>
      <c r="T1373" s="268">
        <v>0</v>
      </c>
      <c r="U1373" s="268">
        <v>50</v>
      </c>
      <c r="V1373" s="269">
        <v>-50</v>
      </c>
      <c r="W1373" s="269" cm="1">
        <f t="array" ref="W1373">IF(Z1373=756,V1373*INDEX('09.30.22 ERC'!$I$676:$I$679,MATCH($A$1,'09.30.22 ERC'!$D$676:$D$679,0),),V1373)</f>
        <v>-50</v>
      </c>
      <c r="X1373" s="271">
        <f t="shared" si="43"/>
        <v>511003</v>
      </c>
      <c r="Y1373" s="272" t="s">
        <v>1270</v>
      </c>
      <c r="Z1373" s="106">
        <v>756</v>
      </c>
      <c r="AA1373" s="273" t="b">
        <f t="shared" si="44"/>
        <v>1</v>
      </c>
    </row>
    <row r="1374" spans="1:27">
      <c r="A1374" s="267" t="s">
        <v>3271</v>
      </c>
      <c r="B1374" s="267" t="s">
        <v>3388</v>
      </c>
      <c r="C1374" s="267" t="s">
        <v>3392</v>
      </c>
      <c r="D1374" s="267" t="s">
        <v>6241</v>
      </c>
      <c r="E1374" s="267" t="s">
        <v>3275</v>
      </c>
      <c r="F1374" s="267" t="s">
        <v>3276</v>
      </c>
      <c r="G1374" s="267" t="s">
        <v>3275</v>
      </c>
      <c r="H1374" s="267" t="s">
        <v>3277</v>
      </c>
      <c r="I1374" s="267" t="s">
        <v>6244</v>
      </c>
      <c r="J1374" s="267" t="s">
        <v>6245</v>
      </c>
      <c r="K1374" s="268">
        <v>0</v>
      </c>
      <c r="L1374" s="268">
        <v>0</v>
      </c>
      <c r="M1374" s="269">
        <v>0</v>
      </c>
      <c r="N1374" s="268">
        <v>0</v>
      </c>
      <c r="O1374" s="268">
        <v>0</v>
      </c>
      <c r="P1374" s="269">
        <v>0</v>
      </c>
      <c r="Q1374" s="270">
        <v>50</v>
      </c>
      <c r="R1374" s="270">
        <v>0</v>
      </c>
      <c r="S1374" s="270">
        <v>50</v>
      </c>
      <c r="T1374" s="268">
        <v>50</v>
      </c>
      <c r="U1374" s="268">
        <v>0</v>
      </c>
      <c r="V1374" s="269">
        <v>50</v>
      </c>
      <c r="W1374" s="269" cm="1">
        <f t="array" ref="W1374">IF(Z1374=756,V1374*INDEX('09.30.22 ERC'!$I$676:$I$679,MATCH($A$1,'09.30.22 ERC'!$D$676:$D$679,0),),V1374)</f>
        <v>50</v>
      </c>
      <c r="X1374" s="271">
        <f t="shared" si="43"/>
        <v>511003</v>
      </c>
      <c r="Y1374" s="272" t="s">
        <v>1270</v>
      </c>
      <c r="Z1374" s="106">
        <v>756</v>
      </c>
      <c r="AA1374" s="273" t="b">
        <f t="shared" si="44"/>
        <v>1</v>
      </c>
    </row>
    <row r="1375" spans="1:27">
      <c r="A1375" s="267" t="s">
        <v>3271</v>
      </c>
      <c r="B1375" s="267" t="s">
        <v>3272</v>
      </c>
      <c r="C1375" s="267" t="s">
        <v>3273</v>
      </c>
      <c r="D1375" s="267" t="s">
        <v>6241</v>
      </c>
      <c r="E1375" s="267" t="s">
        <v>3275</v>
      </c>
      <c r="F1375" s="267" t="s">
        <v>3276</v>
      </c>
      <c r="G1375" s="267" t="s">
        <v>3275</v>
      </c>
      <c r="H1375" s="267" t="s">
        <v>3277</v>
      </c>
      <c r="I1375" s="267" t="s">
        <v>6246</v>
      </c>
      <c r="J1375" s="267" t="s">
        <v>6247</v>
      </c>
      <c r="K1375" s="268">
        <v>0</v>
      </c>
      <c r="L1375" s="268">
        <v>0</v>
      </c>
      <c r="M1375" s="269">
        <v>0</v>
      </c>
      <c r="N1375" s="268">
        <v>148.22999999999999</v>
      </c>
      <c r="O1375" s="268">
        <v>93.33</v>
      </c>
      <c r="P1375" s="269">
        <v>54.899999999999991</v>
      </c>
      <c r="Q1375" s="270">
        <v>893.89</v>
      </c>
      <c r="R1375" s="270">
        <v>562.41</v>
      </c>
      <c r="S1375" s="270">
        <v>331.48</v>
      </c>
      <c r="T1375" s="268">
        <v>893.89</v>
      </c>
      <c r="U1375" s="268">
        <v>562.41</v>
      </c>
      <c r="V1375" s="269">
        <v>331.48</v>
      </c>
      <c r="W1375" s="269" cm="1">
        <f t="array" ref="W1375">IF(Z1375=756,V1375*INDEX('09.30.22 ERC'!$I$676:$I$679,MATCH($A$1,'09.30.22 ERC'!$D$676:$D$679,0),),V1375)</f>
        <v>331.48</v>
      </c>
      <c r="X1375" s="271">
        <f t="shared" si="43"/>
        <v>511003</v>
      </c>
      <c r="Y1375" s="272" t="s">
        <v>1270</v>
      </c>
      <c r="Z1375" s="106">
        <v>150</v>
      </c>
      <c r="AA1375" s="273" t="b">
        <f t="shared" si="44"/>
        <v>1</v>
      </c>
    </row>
    <row r="1376" spans="1:27">
      <c r="A1376" s="267" t="s">
        <v>3271</v>
      </c>
      <c r="B1376" s="267" t="s">
        <v>3272</v>
      </c>
      <c r="C1376" s="267" t="s">
        <v>3402</v>
      </c>
      <c r="D1376" s="267" t="s">
        <v>6241</v>
      </c>
      <c r="E1376" s="267" t="s">
        <v>3275</v>
      </c>
      <c r="F1376" s="267" t="s">
        <v>3276</v>
      </c>
      <c r="G1376" s="267" t="s">
        <v>3275</v>
      </c>
      <c r="H1376" s="267" t="s">
        <v>3277</v>
      </c>
      <c r="I1376" s="267" t="s">
        <v>6248</v>
      </c>
      <c r="J1376" s="267" t="s">
        <v>6249</v>
      </c>
      <c r="K1376" s="268">
        <v>0</v>
      </c>
      <c r="L1376" s="268">
        <v>0</v>
      </c>
      <c r="M1376" s="269">
        <v>0</v>
      </c>
      <c r="N1376" s="268">
        <v>0</v>
      </c>
      <c r="O1376" s="268">
        <v>0</v>
      </c>
      <c r="P1376" s="269">
        <v>0</v>
      </c>
      <c r="Q1376" s="270">
        <v>18.11</v>
      </c>
      <c r="R1376" s="270">
        <v>0</v>
      </c>
      <c r="S1376" s="270">
        <v>18.11</v>
      </c>
      <c r="T1376" s="268">
        <v>18.11</v>
      </c>
      <c r="U1376" s="268">
        <v>0</v>
      </c>
      <c r="V1376" s="269">
        <v>18.11</v>
      </c>
      <c r="W1376" s="269" cm="1">
        <f t="array" ref="W1376">IF(Z1376=756,V1376*INDEX('09.30.22 ERC'!$I$676:$I$679,MATCH($A$1,'09.30.22 ERC'!$D$676:$D$679,0),),V1376)</f>
        <v>18.11</v>
      </c>
      <c r="X1376" s="271">
        <f t="shared" si="43"/>
        <v>511003</v>
      </c>
      <c r="Y1376" s="272" t="s">
        <v>1270</v>
      </c>
      <c r="Z1376" s="106">
        <v>150</v>
      </c>
      <c r="AA1376" s="273" t="b">
        <f t="shared" si="44"/>
        <v>1</v>
      </c>
    </row>
    <row r="1377" spans="1:27">
      <c r="A1377" s="267" t="s">
        <v>3271</v>
      </c>
      <c r="B1377" s="267" t="s">
        <v>3280</v>
      </c>
      <c r="C1377" s="267" t="s">
        <v>3430</v>
      </c>
      <c r="D1377" s="267" t="s">
        <v>6241</v>
      </c>
      <c r="E1377" s="267" t="s">
        <v>3275</v>
      </c>
      <c r="F1377" s="267" t="s">
        <v>3276</v>
      </c>
      <c r="G1377" s="267" t="s">
        <v>3275</v>
      </c>
      <c r="H1377" s="267" t="s">
        <v>3277</v>
      </c>
      <c r="I1377" s="267" t="s">
        <v>6250</v>
      </c>
      <c r="J1377" s="267" t="s">
        <v>6251</v>
      </c>
      <c r="K1377" s="268">
        <v>0</v>
      </c>
      <c r="L1377" s="268">
        <v>0</v>
      </c>
      <c r="M1377" s="269">
        <v>0</v>
      </c>
      <c r="N1377" s="268">
        <v>0</v>
      </c>
      <c r="O1377" s="268">
        <v>0</v>
      </c>
      <c r="P1377" s="269">
        <v>0</v>
      </c>
      <c r="Q1377" s="270">
        <v>17.91</v>
      </c>
      <c r="R1377" s="270">
        <v>0</v>
      </c>
      <c r="S1377" s="270">
        <v>17.91</v>
      </c>
      <c r="T1377" s="268">
        <v>17.91</v>
      </c>
      <c r="U1377" s="268">
        <v>0</v>
      </c>
      <c r="V1377" s="269">
        <v>17.91</v>
      </c>
      <c r="W1377" s="269" cm="1">
        <f t="array" ref="W1377">IF(Z1377=756,V1377*INDEX('09.30.22 ERC'!$I$676:$I$679,MATCH($A$1,'09.30.22 ERC'!$D$676:$D$679,0),),V1377)</f>
        <v>17.91</v>
      </c>
      <c r="X1377" s="271">
        <f t="shared" si="43"/>
        <v>511003</v>
      </c>
      <c r="Y1377" s="272" t="s">
        <v>1270</v>
      </c>
      <c r="Z1377" s="106">
        <v>150</v>
      </c>
      <c r="AA1377" s="273" t="b">
        <f t="shared" si="44"/>
        <v>1</v>
      </c>
    </row>
    <row r="1378" spans="1:27">
      <c r="A1378" s="267" t="s">
        <v>3271</v>
      </c>
      <c r="B1378" s="267" t="s">
        <v>3284</v>
      </c>
      <c r="C1378" s="267" t="s">
        <v>3402</v>
      </c>
      <c r="D1378" s="267" t="s">
        <v>6241</v>
      </c>
      <c r="E1378" s="267" t="s">
        <v>3275</v>
      </c>
      <c r="F1378" s="267" t="s">
        <v>3276</v>
      </c>
      <c r="G1378" s="267" t="s">
        <v>3275</v>
      </c>
      <c r="H1378" s="267" t="s">
        <v>3277</v>
      </c>
      <c r="I1378" s="267" t="s">
        <v>6252</v>
      </c>
      <c r="J1378" s="267" t="s">
        <v>6253</v>
      </c>
      <c r="K1378" s="268">
        <v>0</v>
      </c>
      <c r="L1378" s="268">
        <v>0</v>
      </c>
      <c r="M1378" s="269">
        <v>0</v>
      </c>
      <c r="N1378" s="268">
        <v>0</v>
      </c>
      <c r="O1378" s="268">
        <v>0</v>
      </c>
      <c r="P1378" s="269">
        <v>0</v>
      </c>
      <c r="Q1378" s="270">
        <v>1.55</v>
      </c>
      <c r="R1378" s="270">
        <v>0</v>
      </c>
      <c r="S1378" s="270">
        <v>1.55</v>
      </c>
      <c r="T1378" s="268">
        <v>1.55</v>
      </c>
      <c r="U1378" s="268">
        <v>0</v>
      </c>
      <c r="V1378" s="269">
        <v>1.55</v>
      </c>
      <c r="W1378" s="269" cm="1">
        <f t="array" ref="W1378">IF(Z1378=756,V1378*INDEX('09.30.22 ERC'!$I$676:$I$679,MATCH($A$1,'09.30.22 ERC'!$D$676:$D$679,0),),V1378)</f>
        <v>1.55</v>
      </c>
      <c r="X1378" s="271">
        <f t="shared" si="43"/>
        <v>511003</v>
      </c>
      <c r="Y1378" s="272" t="s">
        <v>1270</v>
      </c>
      <c r="Z1378" s="106">
        <v>151</v>
      </c>
      <c r="AA1378" s="273" t="b">
        <f t="shared" si="44"/>
        <v>1</v>
      </c>
    </row>
    <row r="1379" spans="1:27">
      <c r="A1379" s="267" t="s">
        <v>3271</v>
      </c>
      <c r="B1379" s="267" t="s">
        <v>3287</v>
      </c>
      <c r="C1379" s="267" t="s">
        <v>3430</v>
      </c>
      <c r="D1379" s="267" t="s">
        <v>6241</v>
      </c>
      <c r="E1379" s="267" t="s">
        <v>3275</v>
      </c>
      <c r="F1379" s="267" t="s">
        <v>3276</v>
      </c>
      <c r="G1379" s="267" t="s">
        <v>3275</v>
      </c>
      <c r="H1379" s="267" t="s">
        <v>3277</v>
      </c>
      <c r="I1379" s="267" t="s">
        <v>6254</v>
      </c>
      <c r="J1379" s="267" t="s">
        <v>6255</v>
      </c>
      <c r="K1379" s="268">
        <v>0</v>
      </c>
      <c r="L1379" s="268">
        <v>0</v>
      </c>
      <c r="M1379" s="269">
        <v>0</v>
      </c>
      <c r="N1379" s="268">
        <v>0</v>
      </c>
      <c r="O1379" s="268">
        <v>0</v>
      </c>
      <c r="P1379" s="269">
        <v>0</v>
      </c>
      <c r="Q1379" s="270">
        <v>1.98</v>
      </c>
      <c r="R1379" s="270">
        <v>0</v>
      </c>
      <c r="S1379" s="270">
        <v>1.98</v>
      </c>
      <c r="T1379" s="268">
        <v>1.98</v>
      </c>
      <c r="U1379" s="268">
        <v>0</v>
      </c>
      <c r="V1379" s="269">
        <v>1.98</v>
      </c>
      <c r="W1379" s="269" cm="1">
        <f t="array" ref="W1379">IF(Z1379=756,V1379*INDEX('09.30.22 ERC'!$I$676:$I$679,MATCH($A$1,'09.30.22 ERC'!$D$676:$D$679,0),),V1379)</f>
        <v>1.98</v>
      </c>
      <c r="X1379" s="271">
        <f t="shared" si="43"/>
        <v>511003</v>
      </c>
      <c r="Y1379" s="272" t="s">
        <v>1270</v>
      </c>
      <c r="Z1379" s="106">
        <v>151</v>
      </c>
      <c r="AA1379" s="273" t="b">
        <f t="shared" si="44"/>
        <v>1</v>
      </c>
    </row>
    <row r="1380" spans="1:27">
      <c r="A1380" s="267" t="s">
        <v>3271</v>
      </c>
      <c r="B1380" s="267" t="s">
        <v>3294</v>
      </c>
      <c r="C1380" s="267" t="s">
        <v>3402</v>
      </c>
      <c r="D1380" s="267" t="s">
        <v>6241</v>
      </c>
      <c r="E1380" s="267" t="s">
        <v>3275</v>
      </c>
      <c r="F1380" s="267" t="s">
        <v>3276</v>
      </c>
      <c r="G1380" s="267" t="s">
        <v>3275</v>
      </c>
      <c r="H1380" s="267" t="s">
        <v>3277</v>
      </c>
      <c r="I1380" s="267" t="s">
        <v>6256</v>
      </c>
      <c r="J1380" s="267" t="s">
        <v>6257</v>
      </c>
      <c r="K1380" s="268">
        <v>0</v>
      </c>
      <c r="L1380" s="268">
        <v>0</v>
      </c>
      <c r="M1380" s="269">
        <v>0</v>
      </c>
      <c r="N1380" s="268">
        <v>0</v>
      </c>
      <c r="O1380" s="268">
        <v>0</v>
      </c>
      <c r="P1380" s="269">
        <v>0</v>
      </c>
      <c r="Q1380" s="270">
        <v>10.45</v>
      </c>
      <c r="R1380" s="270">
        <v>0</v>
      </c>
      <c r="S1380" s="270">
        <v>10.45</v>
      </c>
      <c r="T1380" s="268">
        <v>10.45</v>
      </c>
      <c r="U1380" s="268">
        <v>0</v>
      </c>
      <c r="V1380" s="269">
        <v>10.45</v>
      </c>
      <c r="W1380" s="269" cm="1">
        <f t="array" ref="W1380">IF(Z1380=756,V1380*INDEX('09.30.22 ERC'!$I$676:$I$679,MATCH($A$1,'09.30.22 ERC'!$D$676:$D$679,0),),V1380)</f>
        <v>10.45</v>
      </c>
      <c r="X1380" s="271">
        <f t="shared" si="43"/>
        <v>511003</v>
      </c>
      <c r="Y1380" s="272" t="s">
        <v>1270</v>
      </c>
      <c r="Z1380" s="106">
        <v>152</v>
      </c>
      <c r="AA1380" s="273" t="b">
        <f t="shared" si="44"/>
        <v>1</v>
      </c>
    </row>
    <row r="1381" spans="1:27">
      <c r="A1381" s="267" t="s">
        <v>3271</v>
      </c>
      <c r="B1381" s="267" t="s">
        <v>3388</v>
      </c>
      <c r="C1381" s="267" t="s">
        <v>3389</v>
      </c>
      <c r="D1381" s="267" t="s">
        <v>6258</v>
      </c>
      <c r="E1381" s="267" t="s">
        <v>3275</v>
      </c>
      <c r="F1381" s="267" t="s">
        <v>3276</v>
      </c>
      <c r="G1381" s="267" t="s">
        <v>3275</v>
      </c>
      <c r="H1381" s="267" t="s">
        <v>3277</v>
      </c>
      <c r="I1381" s="267" t="s">
        <v>6259</v>
      </c>
      <c r="J1381" s="267" t="s">
        <v>6260</v>
      </c>
      <c r="K1381" s="268">
        <v>0</v>
      </c>
      <c r="L1381" s="268">
        <v>0</v>
      </c>
      <c r="M1381" s="269">
        <v>0</v>
      </c>
      <c r="N1381" s="268">
        <v>0</v>
      </c>
      <c r="O1381" s="268">
        <v>78.599999999999994</v>
      </c>
      <c r="P1381" s="269">
        <v>-78.599999999999994</v>
      </c>
      <c r="Q1381" s="270">
        <v>910.47</v>
      </c>
      <c r="R1381" s="270">
        <v>2911.69</v>
      </c>
      <c r="S1381" s="270">
        <v>-2001.22</v>
      </c>
      <c r="T1381" s="268">
        <v>910.47</v>
      </c>
      <c r="U1381" s="268">
        <v>2911.69</v>
      </c>
      <c r="V1381" s="269">
        <v>-2001.22</v>
      </c>
      <c r="W1381" s="269" cm="1">
        <f t="array" ref="W1381">IF(Z1381=756,V1381*INDEX('09.30.22 ERC'!$I$676:$I$679,MATCH($A$1,'09.30.22 ERC'!$D$676:$D$679,0),),V1381)</f>
        <v>-2001.22</v>
      </c>
      <c r="X1381" s="271">
        <f t="shared" si="43"/>
        <v>512001</v>
      </c>
      <c r="Y1381" s="106" t="s">
        <v>6261</v>
      </c>
      <c r="Z1381" s="106">
        <v>756</v>
      </c>
      <c r="AA1381" s="273" t="b">
        <f t="shared" si="44"/>
        <v>1</v>
      </c>
    </row>
    <row r="1382" spans="1:27">
      <c r="A1382" s="267" t="s">
        <v>3271</v>
      </c>
      <c r="B1382" s="267" t="s">
        <v>3388</v>
      </c>
      <c r="C1382" s="267" t="s">
        <v>3392</v>
      </c>
      <c r="D1382" s="267" t="s">
        <v>6258</v>
      </c>
      <c r="E1382" s="267" t="s">
        <v>3275</v>
      </c>
      <c r="F1382" s="267" t="s">
        <v>3276</v>
      </c>
      <c r="G1382" s="267" t="s">
        <v>3275</v>
      </c>
      <c r="H1382" s="267" t="s">
        <v>3277</v>
      </c>
      <c r="I1382" s="267" t="s">
        <v>6262</v>
      </c>
      <c r="J1382" s="267" t="s">
        <v>6263</v>
      </c>
      <c r="K1382" s="268">
        <v>0</v>
      </c>
      <c r="L1382" s="268">
        <v>0</v>
      </c>
      <c r="M1382" s="269">
        <v>0</v>
      </c>
      <c r="N1382" s="268">
        <v>78.599999999999994</v>
      </c>
      <c r="O1382" s="268">
        <v>0</v>
      </c>
      <c r="P1382" s="269">
        <v>78.599999999999994</v>
      </c>
      <c r="Q1382" s="270">
        <v>2001.22</v>
      </c>
      <c r="R1382" s="270">
        <v>0</v>
      </c>
      <c r="S1382" s="270">
        <v>2001.22</v>
      </c>
      <c r="T1382" s="268">
        <v>2001.22</v>
      </c>
      <c r="U1382" s="268">
        <v>0</v>
      </c>
      <c r="V1382" s="269">
        <v>2001.22</v>
      </c>
      <c r="W1382" s="269" cm="1">
        <f t="array" ref="W1382">IF(Z1382=756,V1382*INDEX('09.30.22 ERC'!$I$676:$I$679,MATCH($A$1,'09.30.22 ERC'!$D$676:$D$679,0),),V1382)</f>
        <v>2001.22</v>
      </c>
      <c r="X1382" s="271">
        <f t="shared" si="43"/>
        <v>512001</v>
      </c>
      <c r="Y1382" s="106" t="s">
        <v>6261</v>
      </c>
      <c r="Z1382" s="106">
        <v>756</v>
      </c>
      <c r="AA1382" s="273" t="b">
        <f t="shared" si="44"/>
        <v>1</v>
      </c>
    </row>
    <row r="1383" spans="1:27">
      <c r="A1383" s="267" t="s">
        <v>3271</v>
      </c>
      <c r="B1383" s="267" t="s">
        <v>3272</v>
      </c>
      <c r="C1383" s="267" t="s">
        <v>3273</v>
      </c>
      <c r="D1383" s="267" t="s">
        <v>6258</v>
      </c>
      <c r="E1383" s="267" t="s">
        <v>3275</v>
      </c>
      <c r="F1383" s="267" t="s">
        <v>3276</v>
      </c>
      <c r="G1383" s="267" t="s">
        <v>3275</v>
      </c>
      <c r="H1383" s="267" t="s">
        <v>3277</v>
      </c>
      <c r="I1383" s="267" t="s">
        <v>6264</v>
      </c>
      <c r="J1383" s="267" t="s">
        <v>6265</v>
      </c>
      <c r="K1383" s="268">
        <v>0</v>
      </c>
      <c r="L1383" s="268">
        <v>0</v>
      </c>
      <c r="M1383" s="269">
        <v>0</v>
      </c>
      <c r="N1383" s="268">
        <v>184.89</v>
      </c>
      <c r="O1383" s="268">
        <v>0</v>
      </c>
      <c r="P1383" s="269">
        <v>184.89</v>
      </c>
      <c r="Q1383" s="270">
        <v>553.13</v>
      </c>
      <c r="R1383" s="270">
        <v>0</v>
      </c>
      <c r="S1383" s="270">
        <v>553.13</v>
      </c>
      <c r="T1383" s="268">
        <v>553.13</v>
      </c>
      <c r="U1383" s="268">
        <v>0</v>
      </c>
      <c r="V1383" s="269">
        <v>553.13</v>
      </c>
      <c r="W1383" s="269" cm="1">
        <f t="array" ref="W1383">IF(Z1383=756,V1383*INDEX('09.30.22 ERC'!$I$676:$I$679,MATCH($A$1,'09.30.22 ERC'!$D$676:$D$679,0),),V1383)</f>
        <v>553.13</v>
      </c>
      <c r="X1383" s="271">
        <f t="shared" si="43"/>
        <v>512001</v>
      </c>
      <c r="Y1383" s="106" t="s">
        <v>6261</v>
      </c>
      <c r="Z1383" s="106">
        <v>150</v>
      </c>
      <c r="AA1383" s="273" t="b">
        <f t="shared" si="44"/>
        <v>1</v>
      </c>
    </row>
    <row r="1384" spans="1:27">
      <c r="A1384" s="267" t="s">
        <v>3271</v>
      </c>
      <c r="B1384" s="267" t="s">
        <v>3272</v>
      </c>
      <c r="C1384" s="267" t="s">
        <v>3402</v>
      </c>
      <c r="D1384" s="267" t="s">
        <v>6258</v>
      </c>
      <c r="E1384" s="267" t="s">
        <v>3275</v>
      </c>
      <c r="F1384" s="267" t="s">
        <v>3276</v>
      </c>
      <c r="G1384" s="267" t="s">
        <v>3275</v>
      </c>
      <c r="H1384" s="267" t="s">
        <v>3277</v>
      </c>
      <c r="I1384" s="267" t="s">
        <v>6266</v>
      </c>
      <c r="J1384" s="267" t="s">
        <v>6267</v>
      </c>
      <c r="K1384" s="268">
        <v>0</v>
      </c>
      <c r="L1384" s="268">
        <v>0</v>
      </c>
      <c r="M1384" s="269">
        <v>0</v>
      </c>
      <c r="N1384" s="268">
        <v>28.49</v>
      </c>
      <c r="O1384" s="268">
        <v>0</v>
      </c>
      <c r="P1384" s="269">
        <v>28.49</v>
      </c>
      <c r="Q1384" s="270">
        <v>1062.3</v>
      </c>
      <c r="R1384" s="270">
        <v>334.26</v>
      </c>
      <c r="S1384" s="270">
        <v>728.04</v>
      </c>
      <c r="T1384" s="268">
        <v>1062.3</v>
      </c>
      <c r="U1384" s="268">
        <v>334.26</v>
      </c>
      <c r="V1384" s="269">
        <v>728.04</v>
      </c>
      <c r="W1384" s="269" cm="1">
        <f t="array" ref="W1384">IF(Z1384=756,V1384*INDEX('09.30.22 ERC'!$I$676:$I$679,MATCH($A$1,'09.30.22 ERC'!$D$676:$D$679,0),),V1384)</f>
        <v>728.04</v>
      </c>
      <c r="X1384" s="271">
        <f t="shared" si="43"/>
        <v>512001</v>
      </c>
      <c r="Y1384" s="106" t="s">
        <v>6261</v>
      </c>
      <c r="Z1384" s="106">
        <v>150</v>
      </c>
      <c r="AA1384" s="273" t="b">
        <f t="shared" si="44"/>
        <v>1</v>
      </c>
    </row>
    <row r="1385" spans="1:27">
      <c r="A1385" s="267" t="s">
        <v>3271</v>
      </c>
      <c r="B1385" s="267" t="s">
        <v>3280</v>
      </c>
      <c r="C1385" s="267" t="s">
        <v>3281</v>
      </c>
      <c r="D1385" s="267" t="s">
        <v>6258</v>
      </c>
      <c r="E1385" s="267" t="s">
        <v>3275</v>
      </c>
      <c r="F1385" s="267" t="s">
        <v>3276</v>
      </c>
      <c r="G1385" s="267" t="s">
        <v>3275</v>
      </c>
      <c r="H1385" s="267" t="s">
        <v>3277</v>
      </c>
      <c r="I1385" s="267" t="s">
        <v>6268</v>
      </c>
      <c r="J1385" s="267" t="s">
        <v>6269</v>
      </c>
      <c r="K1385" s="268">
        <v>0</v>
      </c>
      <c r="L1385" s="268">
        <v>0</v>
      </c>
      <c r="M1385" s="269">
        <v>0</v>
      </c>
      <c r="N1385" s="268">
        <v>143.32</v>
      </c>
      <c r="O1385" s="268">
        <v>0</v>
      </c>
      <c r="P1385" s="269">
        <v>143.32</v>
      </c>
      <c r="Q1385" s="270">
        <v>421.68</v>
      </c>
      <c r="R1385" s="270">
        <v>0</v>
      </c>
      <c r="S1385" s="270">
        <v>421.68</v>
      </c>
      <c r="T1385" s="268">
        <v>421.68</v>
      </c>
      <c r="U1385" s="268">
        <v>0</v>
      </c>
      <c r="V1385" s="269">
        <v>421.68</v>
      </c>
      <c r="W1385" s="269" cm="1">
        <f t="array" ref="W1385">IF(Z1385=756,V1385*INDEX('09.30.22 ERC'!$I$676:$I$679,MATCH($A$1,'09.30.22 ERC'!$D$676:$D$679,0),),V1385)</f>
        <v>421.68</v>
      </c>
      <c r="X1385" s="271">
        <f t="shared" si="43"/>
        <v>512001</v>
      </c>
      <c r="Y1385" s="106" t="s">
        <v>6261</v>
      </c>
      <c r="Z1385" s="106">
        <v>150</v>
      </c>
      <c r="AA1385" s="273" t="b">
        <f t="shared" si="44"/>
        <v>1</v>
      </c>
    </row>
    <row r="1386" spans="1:27">
      <c r="A1386" s="267" t="s">
        <v>3271</v>
      </c>
      <c r="B1386" s="267" t="s">
        <v>3280</v>
      </c>
      <c r="C1386" s="267" t="s">
        <v>3430</v>
      </c>
      <c r="D1386" s="267" t="s">
        <v>6258</v>
      </c>
      <c r="E1386" s="267" t="s">
        <v>3275</v>
      </c>
      <c r="F1386" s="267" t="s">
        <v>3276</v>
      </c>
      <c r="G1386" s="267" t="s">
        <v>3275</v>
      </c>
      <c r="H1386" s="267" t="s">
        <v>3277</v>
      </c>
      <c r="I1386" s="267" t="s">
        <v>6270</v>
      </c>
      <c r="J1386" s="267" t="s">
        <v>6271</v>
      </c>
      <c r="K1386" s="268">
        <v>0</v>
      </c>
      <c r="L1386" s="268">
        <v>0</v>
      </c>
      <c r="M1386" s="269">
        <v>0</v>
      </c>
      <c r="N1386" s="268">
        <v>28.17</v>
      </c>
      <c r="O1386" s="268">
        <v>0</v>
      </c>
      <c r="P1386" s="269">
        <v>28.17</v>
      </c>
      <c r="Q1386" s="270">
        <v>1050.32</v>
      </c>
      <c r="R1386" s="270">
        <v>330.48</v>
      </c>
      <c r="S1386" s="270">
        <v>719.83999999999992</v>
      </c>
      <c r="T1386" s="268">
        <v>1050.32</v>
      </c>
      <c r="U1386" s="268">
        <v>330.48</v>
      </c>
      <c r="V1386" s="269">
        <v>719.83999999999992</v>
      </c>
      <c r="W1386" s="269" cm="1">
        <f t="array" ref="W1386">IF(Z1386=756,V1386*INDEX('09.30.22 ERC'!$I$676:$I$679,MATCH($A$1,'09.30.22 ERC'!$D$676:$D$679,0),),V1386)</f>
        <v>719.83999999999992</v>
      </c>
      <c r="X1386" s="271">
        <f t="shared" si="43"/>
        <v>512001</v>
      </c>
      <c r="Y1386" s="106" t="s">
        <v>6261</v>
      </c>
      <c r="Z1386" s="106">
        <v>150</v>
      </c>
      <c r="AA1386" s="273" t="b">
        <f t="shared" si="44"/>
        <v>1</v>
      </c>
    </row>
    <row r="1387" spans="1:27">
      <c r="A1387" s="267" t="s">
        <v>3271</v>
      </c>
      <c r="B1387" s="267" t="s">
        <v>3983</v>
      </c>
      <c r="C1387" s="267" t="s">
        <v>3291</v>
      </c>
      <c r="D1387" s="267" t="s">
        <v>6258</v>
      </c>
      <c r="E1387" s="267" t="s">
        <v>3275</v>
      </c>
      <c r="F1387" s="267" t="s">
        <v>3276</v>
      </c>
      <c r="G1387" s="267" t="s">
        <v>3275</v>
      </c>
      <c r="H1387" s="267" t="s">
        <v>3277</v>
      </c>
      <c r="I1387" s="267" t="s">
        <v>6272</v>
      </c>
      <c r="J1387" s="267" t="s">
        <v>6273</v>
      </c>
      <c r="K1387" s="268">
        <v>0</v>
      </c>
      <c r="L1387" s="268">
        <v>0</v>
      </c>
      <c r="M1387" s="269">
        <v>0</v>
      </c>
      <c r="N1387" s="268">
        <v>0</v>
      </c>
      <c r="O1387" s="268">
        <v>0</v>
      </c>
      <c r="P1387" s="269">
        <v>0</v>
      </c>
      <c r="Q1387" s="270">
        <v>0</v>
      </c>
      <c r="R1387" s="270">
        <v>0</v>
      </c>
      <c r="S1387" s="270">
        <v>0</v>
      </c>
      <c r="T1387" s="268">
        <v>0</v>
      </c>
      <c r="U1387" s="268">
        <v>0</v>
      </c>
      <c r="V1387" s="269">
        <v>0</v>
      </c>
      <c r="W1387" s="269" cm="1">
        <f t="array" ref="W1387">IF(Z1387=756,V1387*INDEX('09.30.22 ERC'!$I$676:$I$679,MATCH($A$1,'09.30.22 ERC'!$D$676:$D$679,0),),V1387)</f>
        <v>0</v>
      </c>
      <c r="X1387" s="271">
        <f t="shared" si="43"/>
        <v>512001</v>
      </c>
      <c r="Y1387" s="106" t="s">
        <v>6261</v>
      </c>
      <c r="Z1387" s="106">
        <v>150</v>
      </c>
      <c r="AA1387" s="273" t="b">
        <f t="shared" si="44"/>
        <v>1</v>
      </c>
    </row>
    <row r="1388" spans="1:27">
      <c r="A1388" s="267" t="s">
        <v>3271</v>
      </c>
      <c r="B1388" s="267" t="s">
        <v>3284</v>
      </c>
      <c r="C1388" s="267" t="s">
        <v>3273</v>
      </c>
      <c r="D1388" s="267" t="s">
        <v>6258</v>
      </c>
      <c r="E1388" s="267" t="s">
        <v>3275</v>
      </c>
      <c r="F1388" s="267" t="s">
        <v>3276</v>
      </c>
      <c r="G1388" s="267" t="s">
        <v>3275</v>
      </c>
      <c r="H1388" s="267" t="s">
        <v>3277</v>
      </c>
      <c r="I1388" s="267" t="s">
        <v>6274</v>
      </c>
      <c r="J1388" s="267" t="s">
        <v>6275</v>
      </c>
      <c r="K1388" s="268">
        <v>0</v>
      </c>
      <c r="L1388" s="268">
        <v>0</v>
      </c>
      <c r="M1388" s="269">
        <v>0</v>
      </c>
      <c r="N1388" s="268">
        <v>48.19</v>
      </c>
      <c r="O1388" s="268">
        <v>0</v>
      </c>
      <c r="P1388" s="269">
        <v>48.19</v>
      </c>
      <c r="Q1388" s="270">
        <v>143.16</v>
      </c>
      <c r="R1388" s="270">
        <v>0</v>
      </c>
      <c r="S1388" s="270">
        <v>143.16</v>
      </c>
      <c r="T1388" s="268">
        <v>143.16</v>
      </c>
      <c r="U1388" s="268">
        <v>0</v>
      </c>
      <c r="V1388" s="269">
        <v>143.16</v>
      </c>
      <c r="W1388" s="269" cm="1">
        <f t="array" ref="W1388">IF(Z1388=756,V1388*INDEX('09.30.22 ERC'!$I$676:$I$679,MATCH($A$1,'09.30.22 ERC'!$D$676:$D$679,0),),V1388)</f>
        <v>143.16</v>
      </c>
      <c r="X1388" s="271">
        <f t="shared" si="43"/>
        <v>512001</v>
      </c>
      <c r="Y1388" s="106" t="s">
        <v>6261</v>
      </c>
      <c r="Z1388" s="106">
        <v>151</v>
      </c>
      <c r="AA1388" s="273" t="b">
        <f t="shared" si="44"/>
        <v>1</v>
      </c>
    </row>
    <row r="1389" spans="1:27">
      <c r="A1389" s="267" t="s">
        <v>3271</v>
      </c>
      <c r="B1389" s="267" t="s">
        <v>3284</v>
      </c>
      <c r="C1389" s="267" t="s">
        <v>3402</v>
      </c>
      <c r="D1389" s="267" t="s">
        <v>6258</v>
      </c>
      <c r="E1389" s="267" t="s">
        <v>3275</v>
      </c>
      <c r="F1389" s="267" t="s">
        <v>3276</v>
      </c>
      <c r="G1389" s="267" t="s">
        <v>3275</v>
      </c>
      <c r="H1389" s="267" t="s">
        <v>3277</v>
      </c>
      <c r="I1389" s="267" t="s">
        <v>6276</v>
      </c>
      <c r="J1389" s="267" t="s">
        <v>6277</v>
      </c>
      <c r="K1389" s="268">
        <v>0</v>
      </c>
      <c r="L1389" s="268">
        <v>0</v>
      </c>
      <c r="M1389" s="269">
        <v>0</v>
      </c>
      <c r="N1389" s="268">
        <v>2.42</v>
      </c>
      <c r="O1389" s="268">
        <v>0</v>
      </c>
      <c r="P1389" s="269">
        <v>2.42</v>
      </c>
      <c r="Q1389" s="270">
        <v>87.28</v>
      </c>
      <c r="R1389" s="270">
        <v>27.36</v>
      </c>
      <c r="S1389" s="270">
        <v>59.92</v>
      </c>
      <c r="T1389" s="268">
        <v>87.28</v>
      </c>
      <c r="U1389" s="268">
        <v>27.36</v>
      </c>
      <c r="V1389" s="269">
        <v>59.92</v>
      </c>
      <c r="W1389" s="269" cm="1">
        <f t="array" ref="W1389">IF(Z1389=756,V1389*INDEX('09.30.22 ERC'!$I$676:$I$679,MATCH($A$1,'09.30.22 ERC'!$D$676:$D$679,0),),V1389)</f>
        <v>59.92</v>
      </c>
      <c r="X1389" s="271">
        <f t="shared" si="43"/>
        <v>512001</v>
      </c>
      <c r="Y1389" s="106" t="s">
        <v>6261</v>
      </c>
      <c r="Z1389" s="106">
        <v>151</v>
      </c>
      <c r="AA1389" s="273" t="b">
        <f t="shared" si="44"/>
        <v>1</v>
      </c>
    </row>
    <row r="1390" spans="1:27">
      <c r="A1390" s="267" t="s">
        <v>3271</v>
      </c>
      <c r="B1390" s="267" t="s">
        <v>3287</v>
      </c>
      <c r="C1390" s="267" t="s">
        <v>3281</v>
      </c>
      <c r="D1390" s="267" t="s">
        <v>6258</v>
      </c>
      <c r="E1390" s="267" t="s">
        <v>3275</v>
      </c>
      <c r="F1390" s="267" t="s">
        <v>3276</v>
      </c>
      <c r="G1390" s="267" t="s">
        <v>3275</v>
      </c>
      <c r="H1390" s="267" t="s">
        <v>3277</v>
      </c>
      <c r="I1390" s="267" t="s">
        <v>6278</v>
      </c>
      <c r="J1390" s="267" t="s">
        <v>6279</v>
      </c>
      <c r="K1390" s="268">
        <v>0</v>
      </c>
      <c r="L1390" s="268">
        <v>0</v>
      </c>
      <c r="M1390" s="269">
        <v>0</v>
      </c>
      <c r="N1390" s="268">
        <v>170.46</v>
      </c>
      <c r="O1390" s="268">
        <v>0</v>
      </c>
      <c r="P1390" s="269">
        <v>170.46</v>
      </c>
      <c r="Q1390" s="270">
        <v>188.06</v>
      </c>
      <c r="R1390" s="270">
        <v>0</v>
      </c>
      <c r="S1390" s="270">
        <v>188.06</v>
      </c>
      <c r="T1390" s="268">
        <v>188.06</v>
      </c>
      <c r="U1390" s="268">
        <v>0</v>
      </c>
      <c r="V1390" s="269">
        <v>188.06</v>
      </c>
      <c r="W1390" s="269" cm="1">
        <f t="array" ref="W1390">IF(Z1390=756,V1390*INDEX('09.30.22 ERC'!$I$676:$I$679,MATCH($A$1,'09.30.22 ERC'!$D$676:$D$679,0),),V1390)</f>
        <v>188.06</v>
      </c>
      <c r="X1390" s="271">
        <f t="shared" si="43"/>
        <v>512001</v>
      </c>
      <c r="Y1390" s="106" t="s">
        <v>6261</v>
      </c>
      <c r="Z1390" s="106">
        <v>151</v>
      </c>
      <c r="AA1390" s="273" t="b">
        <f t="shared" si="44"/>
        <v>1</v>
      </c>
    </row>
    <row r="1391" spans="1:27">
      <c r="A1391" s="267" t="s">
        <v>3271</v>
      </c>
      <c r="B1391" s="267" t="s">
        <v>3287</v>
      </c>
      <c r="C1391" s="267" t="s">
        <v>3430</v>
      </c>
      <c r="D1391" s="267" t="s">
        <v>6258</v>
      </c>
      <c r="E1391" s="267" t="s">
        <v>3275</v>
      </c>
      <c r="F1391" s="267" t="s">
        <v>3276</v>
      </c>
      <c r="G1391" s="267" t="s">
        <v>3275</v>
      </c>
      <c r="H1391" s="267" t="s">
        <v>3277</v>
      </c>
      <c r="I1391" s="267" t="s">
        <v>6280</v>
      </c>
      <c r="J1391" s="267" t="s">
        <v>6281</v>
      </c>
      <c r="K1391" s="268">
        <v>0</v>
      </c>
      <c r="L1391" s="268">
        <v>0</v>
      </c>
      <c r="M1391" s="269">
        <v>0</v>
      </c>
      <c r="N1391" s="268">
        <v>3.1</v>
      </c>
      <c r="O1391" s="268">
        <v>0</v>
      </c>
      <c r="P1391" s="269">
        <v>3.1</v>
      </c>
      <c r="Q1391" s="270">
        <v>99.75</v>
      </c>
      <c r="R1391" s="270">
        <v>25.86</v>
      </c>
      <c r="S1391" s="270">
        <v>73.89</v>
      </c>
      <c r="T1391" s="268">
        <v>99.75</v>
      </c>
      <c r="U1391" s="268">
        <v>25.86</v>
      </c>
      <c r="V1391" s="269">
        <v>73.89</v>
      </c>
      <c r="W1391" s="269" cm="1">
        <f t="array" ref="W1391">IF(Z1391=756,V1391*INDEX('09.30.22 ERC'!$I$676:$I$679,MATCH($A$1,'09.30.22 ERC'!$D$676:$D$679,0),),V1391)</f>
        <v>73.89</v>
      </c>
      <c r="X1391" s="271">
        <f t="shared" si="43"/>
        <v>512001</v>
      </c>
      <c r="Y1391" s="106" t="s">
        <v>6261</v>
      </c>
      <c r="Z1391" s="106">
        <v>151</v>
      </c>
      <c r="AA1391" s="273" t="b">
        <f t="shared" si="44"/>
        <v>1</v>
      </c>
    </row>
    <row r="1392" spans="1:27">
      <c r="A1392" s="267" t="s">
        <v>3271</v>
      </c>
      <c r="B1392" s="267" t="s">
        <v>3294</v>
      </c>
      <c r="C1392" s="267" t="s">
        <v>3402</v>
      </c>
      <c r="D1392" s="267" t="s">
        <v>6258</v>
      </c>
      <c r="E1392" s="267" t="s">
        <v>3275</v>
      </c>
      <c r="F1392" s="267" t="s">
        <v>3276</v>
      </c>
      <c r="G1392" s="267" t="s">
        <v>3275</v>
      </c>
      <c r="H1392" s="267" t="s">
        <v>3277</v>
      </c>
      <c r="I1392" s="267" t="s">
        <v>6282</v>
      </c>
      <c r="J1392" s="267" t="s">
        <v>6283</v>
      </c>
      <c r="K1392" s="268">
        <v>0</v>
      </c>
      <c r="L1392" s="268">
        <v>0</v>
      </c>
      <c r="M1392" s="269">
        <v>0</v>
      </c>
      <c r="N1392" s="268">
        <v>16.420000000000002</v>
      </c>
      <c r="O1392" s="268">
        <v>0</v>
      </c>
      <c r="P1392" s="269">
        <v>16.420000000000002</v>
      </c>
      <c r="Q1392" s="270">
        <v>612.04</v>
      </c>
      <c r="R1392" s="270">
        <v>192.51</v>
      </c>
      <c r="S1392" s="270">
        <v>419.53</v>
      </c>
      <c r="T1392" s="268">
        <v>612.04</v>
      </c>
      <c r="U1392" s="268">
        <v>192.51</v>
      </c>
      <c r="V1392" s="269">
        <v>419.53</v>
      </c>
      <c r="W1392" s="269" cm="1">
        <f t="array" ref="W1392">IF(Z1392=756,V1392*INDEX('09.30.22 ERC'!$I$676:$I$679,MATCH($A$1,'09.30.22 ERC'!$D$676:$D$679,0),),V1392)</f>
        <v>419.53</v>
      </c>
      <c r="X1392" s="271">
        <f t="shared" si="43"/>
        <v>512001</v>
      </c>
      <c r="Y1392" s="106" t="s">
        <v>6261</v>
      </c>
      <c r="Z1392" s="106">
        <v>152</v>
      </c>
      <c r="AA1392" s="273" t="b">
        <f t="shared" si="44"/>
        <v>1</v>
      </c>
    </row>
    <row r="1393" spans="1:27">
      <c r="A1393" s="267" t="s">
        <v>3271</v>
      </c>
      <c r="B1393" s="267" t="s">
        <v>3388</v>
      </c>
      <c r="C1393" s="267" t="s">
        <v>3389</v>
      </c>
      <c r="D1393" s="267" t="s">
        <v>6284</v>
      </c>
      <c r="E1393" s="267" t="s">
        <v>3275</v>
      </c>
      <c r="F1393" s="267" t="s">
        <v>3276</v>
      </c>
      <c r="G1393" s="267" t="s">
        <v>3275</v>
      </c>
      <c r="H1393" s="267" t="s">
        <v>3277</v>
      </c>
      <c r="I1393" s="267" t="s">
        <v>6285</v>
      </c>
      <c r="J1393" s="267" t="s">
        <v>6286</v>
      </c>
      <c r="K1393" s="268">
        <v>0</v>
      </c>
      <c r="L1393" s="268">
        <v>0</v>
      </c>
      <c r="M1393" s="269">
        <v>0</v>
      </c>
      <c r="N1393" s="268">
        <v>0</v>
      </c>
      <c r="O1393" s="268">
        <v>0</v>
      </c>
      <c r="P1393" s="269">
        <v>0</v>
      </c>
      <c r="Q1393" s="270">
        <v>109.77</v>
      </c>
      <c r="R1393" s="270">
        <v>3779.59</v>
      </c>
      <c r="S1393" s="270">
        <v>-3669.82</v>
      </c>
      <c r="T1393" s="268">
        <v>109.77</v>
      </c>
      <c r="U1393" s="268">
        <v>3779.59</v>
      </c>
      <c r="V1393" s="269">
        <v>-3669.82</v>
      </c>
      <c r="W1393" s="269" cm="1">
        <f t="array" ref="W1393">IF(Z1393=756,V1393*INDEX('09.30.22 ERC'!$I$676:$I$679,MATCH($A$1,'09.30.22 ERC'!$D$676:$D$679,0),),V1393)</f>
        <v>-3669.82</v>
      </c>
      <c r="X1393" s="271">
        <f t="shared" si="43"/>
        <v>512002</v>
      </c>
      <c r="Y1393" s="106" t="s">
        <v>6261</v>
      </c>
      <c r="Z1393" s="106">
        <v>756</v>
      </c>
      <c r="AA1393" s="273" t="b">
        <f t="shared" si="44"/>
        <v>1</v>
      </c>
    </row>
    <row r="1394" spans="1:27">
      <c r="A1394" s="267" t="s">
        <v>3271</v>
      </c>
      <c r="B1394" s="267" t="s">
        <v>3388</v>
      </c>
      <c r="C1394" s="267" t="s">
        <v>3392</v>
      </c>
      <c r="D1394" s="267" t="s">
        <v>6284</v>
      </c>
      <c r="E1394" s="267" t="s">
        <v>3275</v>
      </c>
      <c r="F1394" s="267" t="s">
        <v>3276</v>
      </c>
      <c r="G1394" s="267" t="s">
        <v>3275</v>
      </c>
      <c r="H1394" s="267" t="s">
        <v>3277</v>
      </c>
      <c r="I1394" s="267" t="s">
        <v>6287</v>
      </c>
      <c r="J1394" s="267" t="s">
        <v>6288</v>
      </c>
      <c r="K1394" s="268">
        <v>0</v>
      </c>
      <c r="L1394" s="268">
        <v>0</v>
      </c>
      <c r="M1394" s="269">
        <v>0</v>
      </c>
      <c r="N1394" s="268">
        <v>0</v>
      </c>
      <c r="O1394" s="268">
        <v>0</v>
      </c>
      <c r="P1394" s="269">
        <v>0</v>
      </c>
      <c r="Q1394" s="270">
        <v>3669.82</v>
      </c>
      <c r="R1394" s="270">
        <v>0</v>
      </c>
      <c r="S1394" s="270">
        <v>3669.82</v>
      </c>
      <c r="T1394" s="268">
        <v>3669.82</v>
      </c>
      <c r="U1394" s="268">
        <v>0</v>
      </c>
      <c r="V1394" s="269">
        <v>3669.82</v>
      </c>
      <c r="W1394" s="269" cm="1">
        <f t="array" ref="W1394">IF(Z1394=756,V1394*INDEX('09.30.22 ERC'!$I$676:$I$679,MATCH($A$1,'09.30.22 ERC'!$D$676:$D$679,0),),V1394)</f>
        <v>3669.82</v>
      </c>
      <c r="X1394" s="271">
        <f t="shared" si="43"/>
        <v>512002</v>
      </c>
      <c r="Y1394" s="106" t="s">
        <v>6261</v>
      </c>
      <c r="Z1394" s="106">
        <v>756</v>
      </c>
      <c r="AA1394" s="273" t="b">
        <f t="shared" si="44"/>
        <v>1</v>
      </c>
    </row>
    <row r="1395" spans="1:27">
      <c r="A1395" s="267" t="s">
        <v>3271</v>
      </c>
      <c r="B1395" s="267" t="s">
        <v>3272</v>
      </c>
      <c r="C1395" s="267" t="s">
        <v>3273</v>
      </c>
      <c r="D1395" s="267" t="s">
        <v>6284</v>
      </c>
      <c r="E1395" s="267" t="s">
        <v>3275</v>
      </c>
      <c r="F1395" s="267" t="s">
        <v>3276</v>
      </c>
      <c r="G1395" s="267" t="s">
        <v>3275</v>
      </c>
      <c r="H1395" s="267" t="s">
        <v>3277</v>
      </c>
      <c r="I1395" s="267" t="s">
        <v>6289</v>
      </c>
      <c r="J1395" s="267" t="s">
        <v>6290</v>
      </c>
      <c r="K1395" s="268">
        <v>0</v>
      </c>
      <c r="L1395" s="268">
        <v>0</v>
      </c>
      <c r="M1395" s="269">
        <v>0</v>
      </c>
      <c r="N1395" s="268">
        <v>0</v>
      </c>
      <c r="O1395" s="268">
        <v>0</v>
      </c>
      <c r="P1395" s="269">
        <v>0</v>
      </c>
      <c r="Q1395" s="270">
        <v>1098.25</v>
      </c>
      <c r="R1395" s="270">
        <v>0</v>
      </c>
      <c r="S1395" s="270">
        <v>1098.25</v>
      </c>
      <c r="T1395" s="268">
        <v>1098.25</v>
      </c>
      <c r="U1395" s="268">
        <v>0</v>
      </c>
      <c r="V1395" s="269">
        <v>1098.25</v>
      </c>
      <c r="W1395" s="269" cm="1">
        <f t="array" ref="W1395">IF(Z1395=756,V1395*INDEX('09.30.22 ERC'!$I$676:$I$679,MATCH($A$1,'09.30.22 ERC'!$D$676:$D$679,0),),V1395)</f>
        <v>1098.25</v>
      </c>
      <c r="X1395" s="271">
        <f t="shared" si="43"/>
        <v>512002</v>
      </c>
      <c r="Y1395" s="106" t="s">
        <v>6261</v>
      </c>
      <c r="Z1395" s="106">
        <v>150</v>
      </c>
      <c r="AA1395" s="273" t="b">
        <f t="shared" si="44"/>
        <v>1</v>
      </c>
    </row>
    <row r="1396" spans="1:27">
      <c r="A1396" s="267" t="s">
        <v>3271</v>
      </c>
      <c r="B1396" s="267" t="s">
        <v>3272</v>
      </c>
      <c r="C1396" s="267" t="s">
        <v>3402</v>
      </c>
      <c r="D1396" s="267" t="s">
        <v>6284</v>
      </c>
      <c r="E1396" s="267" t="s">
        <v>3275</v>
      </c>
      <c r="F1396" s="267" t="s">
        <v>3276</v>
      </c>
      <c r="G1396" s="267" t="s">
        <v>3275</v>
      </c>
      <c r="H1396" s="267" t="s">
        <v>3277</v>
      </c>
      <c r="I1396" s="267" t="s">
        <v>6291</v>
      </c>
      <c r="J1396" s="267" t="s">
        <v>6292</v>
      </c>
      <c r="K1396" s="268">
        <v>0</v>
      </c>
      <c r="L1396" s="268">
        <v>0</v>
      </c>
      <c r="M1396" s="269">
        <v>0</v>
      </c>
      <c r="N1396" s="268">
        <v>0</v>
      </c>
      <c r="O1396" s="268">
        <v>0</v>
      </c>
      <c r="P1396" s="269">
        <v>0</v>
      </c>
      <c r="Q1396" s="270">
        <v>1371.51</v>
      </c>
      <c r="R1396" s="270">
        <v>40.29</v>
      </c>
      <c r="S1396" s="270">
        <v>1331.22</v>
      </c>
      <c r="T1396" s="268">
        <v>1371.51</v>
      </c>
      <c r="U1396" s="268">
        <v>40.29</v>
      </c>
      <c r="V1396" s="269">
        <v>1331.22</v>
      </c>
      <c r="W1396" s="269" cm="1">
        <f t="array" ref="W1396">IF(Z1396=756,V1396*INDEX('09.30.22 ERC'!$I$676:$I$679,MATCH($A$1,'09.30.22 ERC'!$D$676:$D$679,0),),V1396)</f>
        <v>1331.22</v>
      </c>
      <c r="X1396" s="271">
        <f t="shared" si="43"/>
        <v>512002</v>
      </c>
      <c r="Y1396" s="106" t="s">
        <v>6261</v>
      </c>
      <c r="Z1396" s="106">
        <v>150</v>
      </c>
      <c r="AA1396" s="273" t="b">
        <f t="shared" si="44"/>
        <v>1</v>
      </c>
    </row>
    <row r="1397" spans="1:27">
      <c r="A1397" s="267" t="s">
        <v>3271</v>
      </c>
      <c r="B1397" s="267" t="s">
        <v>3280</v>
      </c>
      <c r="C1397" s="267" t="s">
        <v>3281</v>
      </c>
      <c r="D1397" s="267" t="s">
        <v>6284</v>
      </c>
      <c r="E1397" s="267" t="s">
        <v>3275</v>
      </c>
      <c r="F1397" s="267" t="s">
        <v>3276</v>
      </c>
      <c r="G1397" s="267" t="s">
        <v>3275</v>
      </c>
      <c r="H1397" s="267" t="s">
        <v>3277</v>
      </c>
      <c r="I1397" s="267" t="s">
        <v>6293</v>
      </c>
      <c r="J1397" s="267" t="s">
        <v>6294</v>
      </c>
      <c r="K1397" s="268">
        <v>0</v>
      </c>
      <c r="L1397" s="268">
        <v>0</v>
      </c>
      <c r="M1397" s="269">
        <v>0</v>
      </c>
      <c r="N1397" s="268">
        <v>0</v>
      </c>
      <c r="O1397" s="268">
        <v>0</v>
      </c>
      <c r="P1397" s="269">
        <v>0</v>
      </c>
      <c r="Q1397" s="270">
        <v>994.64</v>
      </c>
      <c r="R1397" s="270">
        <v>0</v>
      </c>
      <c r="S1397" s="270">
        <v>994.64</v>
      </c>
      <c r="T1397" s="268">
        <v>994.64</v>
      </c>
      <c r="U1397" s="268">
        <v>0</v>
      </c>
      <c r="V1397" s="269">
        <v>994.64</v>
      </c>
      <c r="W1397" s="269" cm="1">
        <f t="array" ref="W1397">IF(Z1397=756,V1397*INDEX('09.30.22 ERC'!$I$676:$I$679,MATCH($A$1,'09.30.22 ERC'!$D$676:$D$679,0),),V1397)</f>
        <v>994.64</v>
      </c>
      <c r="X1397" s="271">
        <f t="shared" si="43"/>
        <v>512002</v>
      </c>
      <c r="Y1397" s="106" t="s">
        <v>6261</v>
      </c>
      <c r="Z1397" s="106">
        <v>150</v>
      </c>
      <c r="AA1397" s="273" t="b">
        <f t="shared" si="44"/>
        <v>1</v>
      </c>
    </row>
    <row r="1398" spans="1:27">
      <c r="A1398" s="267" t="s">
        <v>3271</v>
      </c>
      <c r="B1398" s="267" t="s">
        <v>3280</v>
      </c>
      <c r="C1398" s="267" t="s">
        <v>3430</v>
      </c>
      <c r="D1398" s="267" t="s">
        <v>6284</v>
      </c>
      <c r="E1398" s="267" t="s">
        <v>3275</v>
      </c>
      <c r="F1398" s="267" t="s">
        <v>3276</v>
      </c>
      <c r="G1398" s="267" t="s">
        <v>3275</v>
      </c>
      <c r="H1398" s="267" t="s">
        <v>3277</v>
      </c>
      <c r="I1398" s="267" t="s">
        <v>6295</v>
      </c>
      <c r="J1398" s="267" t="s">
        <v>6296</v>
      </c>
      <c r="K1398" s="268">
        <v>0</v>
      </c>
      <c r="L1398" s="268">
        <v>0</v>
      </c>
      <c r="M1398" s="269">
        <v>0</v>
      </c>
      <c r="N1398" s="268">
        <v>0</v>
      </c>
      <c r="O1398" s="268">
        <v>0</v>
      </c>
      <c r="P1398" s="269">
        <v>0</v>
      </c>
      <c r="Q1398" s="270">
        <v>1356.18</v>
      </c>
      <c r="R1398" s="270">
        <v>39.840000000000003</v>
      </c>
      <c r="S1398" s="270">
        <v>1316.3400000000001</v>
      </c>
      <c r="T1398" s="268">
        <v>1356.18</v>
      </c>
      <c r="U1398" s="268">
        <v>39.840000000000003</v>
      </c>
      <c r="V1398" s="269">
        <v>1316.3400000000001</v>
      </c>
      <c r="W1398" s="269" cm="1">
        <f t="array" ref="W1398">IF(Z1398=756,V1398*INDEX('09.30.22 ERC'!$I$676:$I$679,MATCH($A$1,'09.30.22 ERC'!$D$676:$D$679,0),),V1398)</f>
        <v>1316.3400000000001</v>
      </c>
      <c r="X1398" s="271">
        <f t="shared" si="43"/>
        <v>512002</v>
      </c>
      <c r="Y1398" s="106" t="s">
        <v>6261</v>
      </c>
      <c r="Z1398" s="106">
        <v>150</v>
      </c>
      <c r="AA1398" s="273" t="b">
        <f t="shared" si="44"/>
        <v>1</v>
      </c>
    </row>
    <row r="1399" spans="1:27">
      <c r="A1399" s="267" t="s">
        <v>3271</v>
      </c>
      <c r="B1399" s="267" t="s">
        <v>3983</v>
      </c>
      <c r="C1399" s="267" t="s">
        <v>3291</v>
      </c>
      <c r="D1399" s="267" t="s">
        <v>6284</v>
      </c>
      <c r="E1399" s="267" t="s">
        <v>3275</v>
      </c>
      <c r="F1399" s="267" t="s">
        <v>3276</v>
      </c>
      <c r="G1399" s="267" t="s">
        <v>3275</v>
      </c>
      <c r="H1399" s="267" t="s">
        <v>3277</v>
      </c>
      <c r="I1399" s="267" t="s">
        <v>6297</v>
      </c>
      <c r="J1399" s="267" t="s">
        <v>6298</v>
      </c>
      <c r="K1399" s="268">
        <v>0</v>
      </c>
      <c r="L1399" s="268">
        <v>0</v>
      </c>
      <c r="M1399" s="269">
        <v>0</v>
      </c>
      <c r="N1399" s="268">
        <v>0</v>
      </c>
      <c r="O1399" s="268">
        <v>0</v>
      </c>
      <c r="P1399" s="269">
        <v>0</v>
      </c>
      <c r="Q1399" s="270">
        <v>0</v>
      </c>
      <c r="R1399" s="270">
        <v>0</v>
      </c>
      <c r="S1399" s="270">
        <v>0</v>
      </c>
      <c r="T1399" s="268">
        <v>0</v>
      </c>
      <c r="U1399" s="268">
        <v>0</v>
      </c>
      <c r="V1399" s="269">
        <v>0</v>
      </c>
      <c r="W1399" s="269" cm="1">
        <f t="array" ref="W1399">IF(Z1399=756,V1399*INDEX('09.30.22 ERC'!$I$676:$I$679,MATCH($A$1,'09.30.22 ERC'!$D$676:$D$679,0),),V1399)</f>
        <v>0</v>
      </c>
      <c r="X1399" s="271">
        <f t="shared" si="43"/>
        <v>512002</v>
      </c>
      <c r="Y1399" s="106" t="s">
        <v>6261</v>
      </c>
      <c r="Z1399" s="106">
        <v>150</v>
      </c>
      <c r="AA1399" s="273" t="b">
        <f t="shared" si="44"/>
        <v>1</v>
      </c>
    </row>
    <row r="1400" spans="1:27">
      <c r="A1400" s="267" t="s">
        <v>3271</v>
      </c>
      <c r="B1400" s="267" t="s">
        <v>3284</v>
      </c>
      <c r="C1400" s="267" t="s">
        <v>3273</v>
      </c>
      <c r="D1400" s="267" t="s">
        <v>6284</v>
      </c>
      <c r="E1400" s="267" t="s">
        <v>3275</v>
      </c>
      <c r="F1400" s="267" t="s">
        <v>3276</v>
      </c>
      <c r="G1400" s="267" t="s">
        <v>3275</v>
      </c>
      <c r="H1400" s="267" t="s">
        <v>3277</v>
      </c>
      <c r="I1400" s="267" t="s">
        <v>6299</v>
      </c>
      <c r="J1400" s="267" t="s">
        <v>6300</v>
      </c>
      <c r="K1400" s="268">
        <v>0</v>
      </c>
      <c r="L1400" s="268">
        <v>0</v>
      </c>
      <c r="M1400" s="269">
        <v>0</v>
      </c>
      <c r="N1400" s="268">
        <v>0</v>
      </c>
      <c r="O1400" s="268">
        <v>0</v>
      </c>
      <c r="P1400" s="269">
        <v>0</v>
      </c>
      <c r="Q1400" s="270">
        <v>0</v>
      </c>
      <c r="R1400" s="270">
        <v>0</v>
      </c>
      <c r="S1400" s="270">
        <v>0</v>
      </c>
      <c r="T1400" s="268">
        <v>0</v>
      </c>
      <c r="U1400" s="268">
        <v>0</v>
      </c>
      <c r="V1400" s="269">
        <v>0</v>
      </c>
      <c r="W1400" s="269" cm="1">
        <f t="array" ref="W1400">IF(Z1400=756,V1400*INDEX('09.30.22 ERC'!$I$676:$I$679,MATCH($A$1,'09.30.22 ERC'!$D$676:$D$679,0),),V1400)</f>
        <v>0</v>
      </c>
      <c r="X1400" s="271">
        <f t="shared" si="43"/>
        <v>512002</v>
      </c>
      <c r="Y1400" s="106" t="s">
        <v>6261</v>
      </c>
      <c r="Z1400" s="106">
        <v>151</v>
      </c>
      <c r="AA1400" s="273" t="b">
        <f t="shared" si="44"/>
        <v>1</v>
      </c>
    </row>
    <row r="1401" spans="1:27">
      <c r="A1401" s="267" t="s">
        <v>3271</v>
      </c>
      <c r="B1401" s="267" t="s">
        <v>3284</v>
      </c>
      <c r="C1401" s="267" t="s">
        <v>3402</v>
      </c>
      <c r="D1401" s="267" t="s">
        <v>6284</v>
      </c>
      <c r="E1401" s="267" t="s">
        <v>3275</v>
      </c>
      <c r="F1401" s="267" t="s">
        <v>3276</v>
      </c>
      <c r="G1401" s="267" t="s">
        <v>3275</v>
      </c>
      <c r="H1401" s="267" t="s">
        <v>3277</v>
      </c>
      <c r="I1401" s="267" t="s">
        <v>6301</v>
      </c>
      <c r="J1401" s="267" t="s">
        <v>6302</v>
      </c>
      <c r="K1401" s="268">
        <v>0</v>
      </c>
      <c r="L1401" s="268">
        <v>0</v>
      </c>
      <c r="M1401" s="269">
        <v>0</v>
      </c>
      <c r="N1401" s="268">
        <v>0</v>
      </c>
      <c r="O1401" s="268">
        <v>0</v>
      </c>
      <c r="P1401" s="269">
        <v>0</v>
      </c>
      <c r="Q1401" s="270">
        <v>115.28</v>
      </c>
      <c r="R1401" s="270">
        <v>3.3</v>
      </c>
      <c r="S1401" s="270">
        <v>111.98</v>
      </c>
      <c r="T1401" s="268">
        <v>115.28</v>
      </c>
      <c r="U1401" s="268">
        <v>3.3</v>
      </c>
      <c r="V1401" s="269">
        <v>111.98</v>
      </c>
      <c r="W1401" s="269" cm="1">
        <f t="array" ref="W1401">IF(Z1401=756,V1401*INDEX('09.30.22 ERC'!$I$676:$I$679,MATCH($A$1,'09.30.22 ERC'!$D$676:$D$679,0),),V1401)</f>
        <v>111.98</v>
      </c>
      <c r="X1401" s="271">
        <f t="shared" si="43"/>
        <v>512002</v>
      </c>
      <c r="Y1401" s="106" t="s">
        <v>6261</v>
      </c>
      <c r="Z1401" s="106">
        <v>151</v>
      </c>
      <c r="AA1401" s="273" t="b">
        <f t="shared" si="44"/>
        <v>1</v>
      </c>
    </row>
    <row r="1402" spans="1:27">
      <c r="A1402" s="267" t="s">
        <v>3271</v>
      </c>
      <c r="B1402" s="267" t="s">
        <v>3287</v>
      </c>
      <c r="C1402" s="267" t="s">
        <v>3281</v>
      </c>
      <c r="D1402" s="267" t="s">
        <v>6284</v>
      </c>
      <c r="E1402" s="267" t="s">
        <v>3275</v>
      </c>
      <c r="F1402" s="267" t="s">
        <v>3276</v>
      </c>
      <c r="G1402" s="267" t="s">
        <v>3275</v>
      </c>
      <c r="H1402" s="267" t="s">
        <v>3277</v>
      </c>
      <c r="I1402" s="267" t="s">
        <v>6303</v>
      </c>
      <c r="J1402" s="267" t="s">
        <v>6304</v>
      </c>
      <c r="K1402" s="268">
        <v>0</v>
      </c>
      <c r="L1402" s="268">
        <v>0</v>
      </c>
      <c r="M1402" s="269">
        <v>0</v>
      </c>
      <c r="N1402" s="268">
        <v>0</v>
      </c>
      <c r="O1402" s="268">
        <v>0</v>
      </c>
      <c r="P1402" s="269">
        <v>0</v>
      </c>
      <c r="Q1402" s="270">
        <v>0</v>
      </c>
      <c r="R1402" s="270">
        <v>0</v>
      </c>
      <c r="S1402" s="270">
        <v>0</v>
      </c>
      <c r="T1402" s="268">
        <v>0</v>
      </c>
      <c r="U1402" s="268">
        <v>0</v>
      </c>
      <c r="V1402" s="269">
        <v>0</v>
      </c>
      <c r="W1402" s="269" cm="1">
        <f t="array" ref="W1402">IF(Z1402=756,V1402*INDEX('09.30.22 ERC'!$I$676:$I$679,MATCH($A$1,'09.30.22 ERC'!$D$676:$D$679,0),),V1402)</f>
        <v>0</v>
      </c>
      <c r="X1402" s="271">
        <f t="shared" si="43"/>
        <v>512002</v>
      </c>
      <c r="Y1402" s="106" t="s">
        <v>6261</v>
      </c>
      <c r="Z1402" s="106">
        <v>151</v>
      </c>
      <c r="AA1402" s="273" t="b">
        <f t="shared" si="44"/>
        <v>1</v>
      </c>
    </row>
    <row r="1403" spans="1:27">
      <c r="A1403" s="267" t="s">
        <v>3271</v>
      </c>
      <c r="B1403" s="267" t="s">
        <v>3287</v>
      </c>
      <c r="C1403" s="267" t="s">
        <v>3430</v>
      </c>
      <c r="D1403" s="267" t="s">
        <v>6284</v>
      </c>
      <c r="E1403" s="267" t="s">
        <v>3275</v>
      </c>
      <c r="F1403" s="267" t="s">
        <v>3276</v>
      </c>
      <c r="G1403" s="267" t="s">
        <v>3275</v>
      </c>
      <c r="H1403" s="267" t="s">
        <v>3277</v>
      </c>
      <c r="I1403" s="267" t="s">
        <v>6305</v>
      </c>
      <c r="J1403" s="267" t="s">
        <v>6306</v>
      </c>
      <c r="K1403" s="268">
        <v>0</v>
      </c>
      <c r="L1403" s="268">
        <v>0</v>
      </c>
      <c r="M1403" s="269">
        <v>0</v>
      </c>
      <c r="N1403" s="268">
        <v>0</v>
      </c>
      <c r="O1403" s="268">
        <v>0</v>
      </c>
      <c r="P1403" s="269">
        <v>0</v>
      </c>
      <c r="Q1403" s="270">
        <v>145.52000000000001</v>
      </c>
      <c r="R1403" s="270">
        <v>3.12</v>
      </c>
      <c r="S1403" s="270">
        <v>142.4</v>
      </c>
      <c r="T1403" s="268">
        <v>145.52000000000001</v>
      </c>
      <c r="U1403" s="268">
        <v>3.12</v>
      </c>
      <c r="V1403" s="269">
        <v>142.4</v>
      </c>
      <c r="W1403" s="269" cm="1">
        <f t="array" ref="W1403">IF(Z1403=756,V1403*INDEX('09.30.22 ERC'!$I$676:$I$679,MATCH($A$1,'09.30.22 ERC'!$D$676:$D$679,0),),V1403)</f>
        <v>142.4</v>
      </c>
      <c r="X1403" s="271">
        <f t="shared" si="43"/>
        <v>512002</v>
      </c>
      <c r="Y1403" s="106" t="s">
        <v>6261</v>
      </c>
      <c r="Z1403" s="106">
        <v>151</v>
      </c>
      <c r="AA1403" s="273" t="b">
        <f t="shared" si="44"/>
        <v>1</v>
      </c>
    </row>
    <row r="1404" spans="1:27">
      <c r="A1404" s="267" t="s">
        <v>3271</v>
      </c>
      <c r="B1404" s="267" t="s">
        <v>3294</v>
      </c>
      <c r="C1404" s="267" t="s">
        <v>3273</v>
      </c>
      <c r="D1404" s="267" t="s">
        <v>6284</v>
      </c>
      <c r="E1404" s="267" t="s">
        <v>3275</v>
      </c>
      <c r="F1404" s="267" t="s">
        <v>3276</v>
      </c>
      <c r="G1404" s="267" t="s">
        <v>3275</v>
      </c>
      <c r="H1404" s="267" t="s">
        <v>3277</v>
      </c>
      <c r="I1404" s="267" t="s">
        <v>6307</v>
      </c>
      <c r="J1404" s="267" t="s">
        <v>6308</v>
      </c>
      <c r="K1404" s="268">
        <v>0</v>
      </c>
      <c r="L1404" s="268">
        <v>0</v>
      </c>
      <c r="M1404" s="269">
        <v>0</v>
      </c>
      <c r="N1404" s="268">
        <v>0</v>
      </c>
      <c r="O1404" s="268">
        <v>0</v>
      </c>
      <c r="P1404" s="269">
        <v>0</v>
      </c>
      <c r="Q1404" s="270">
        <v>0</v>
      </c>
      <c r="R1404" s="270">
        <v>0</v>
      </c>
      <c r="S1404" s="270">
        <v>0</v>
      </c>
      <c r="T1404" s="268">
        <v>0</v>
      </c>
      <c r="U1404" s="268">
        <v>0</v>
      </c>
      <c r="V1404" s="269">
        <v>0</v>
      </c>
      <c r="W1404" s="269" cm="1">
        <f t="array" ref="W1404">IF(Z1404=756,V1404*INDEX('09.30.22 ERC'!$I$676:$I$679,MATCH($A$1,'09.30.22 ERC'!$D$676:$D$679,0),),V1404)</f>
        <v>0</v>
      </c>
      <c r="X1404" s="271">
        <f t="shared" si="43"/>
        <v>512002</v>
      </c>
      <c r="Y1404" s="106" t="s">
        <v>6261</v>
      </c>
      <c r="Z1404" s="106">
        <v>152</v>
      </c>
      <c r="AA1404" s="273" t="b">
        <f t="shared" si="44"/>
        <v>1</v>
      </c>
    </row>
    <row r="1405" spans="1:27">
      <c r="A1405" s="267" t="s">
        <v>3271</v>
      </c>
      <c r="B1405" s="267" t="s">
        <v>3294</v>
      </c>
      <c r="C1405" s="267" t="s">
        <v>3402</v>
      </c>
      <c r="D1405" s="267" t="s">
        <v>6284</v>
      </c>
      <c r="E1405" s="267" t="s">
        <v>3275</v>
      </c>
      <c r="F1405" s="267" t="s">
        <v>3276</v>
      </c>
      <c r="G1405" s="267" t="s">
        <v>3275</v>
      </c>
      <c r="H1405" s="267" t="s">
        <v>3277</v>
      </c>
      <c r="I1405" s="267" t="s">
        <v>6309</v>
      </c>
      <c r="J1405" s="267" t="s">
        <v>6310</v>
      </c>
      <c r="K1405" s="268">
        <v>0</v>
      </c>
      <c r="L1405" s="268">
        <v>0</v>
      </c>
      <c r="M1405" s="269">
        <v>0</v>
      </c>
      <c r="N1405" s="268">
        <v>0</v>
      </c>
      <c r="O1405" s="268">
        <v>0</v>
      </c>
      <c r="P1405" s="269">
        <v>0</v>
      </c>
      <c r="Q1405" s="270">
        <v>791.1</v>
      </c>
      <c r="R1405" s="270">
        <v>23.22</v>
      </c>
      <c r="S1405" s="270">
        <v>767.88</v>
      </c>
      <c r="T1405" s="268">
        <v>791.1</v>
      </c>
      <c r="U1405" s="268">
        <v>23.22</v>
      </c>
      <c r="V1405" s="269">
        <v>767.88</v>
      </c>
      <c r="W1405" s="269" cm="1">
        <f t="array" ref="W1405">IF(Z1405=756,V1405*INDEX('09.30.22 ERC'!$I$676:$I$679,MATCH($A$1,'09.30.22 ERC'!$D$676:$D$679,0),),V1405)</f>
        <v>767.88</v>
      </c>
      <c r="X1405" s="271">
        <f t="shared" si="43"/>
        <v>512002</v>
      </c>
      <c r="Y1405" s="106" t="s">
        <v>6261</v>
      </c>
      <c r="Z1405" s="106">
        <v>152</v>
      </c>
      <c r="AA1405" s="273" t="b">
        <f t="shared" si="44"/>
        <v>1</v>
      </c>
    </row>
    <row r="1406" spans="1:27">
      <c r="A1406" s="267" t="s">
        <v>3271</v>
      </c>
      <c r="B1406" s="267" t="s">
        <v>3272</v>
      </c>
      <c r="C1406" s="267" t="s">
        <v>3273</v>
      </c>
      <c r="D1406" s="267" t="s">
        <v>6311</v>
      </c>
      <c r="E1406" s="267" t="s">
        <v>3275</v>
      </c>
      <c r="F1406" s="267" t="s">
        <v>3276</v>
      </c>
      <c r="G1406" s="267" t="s">
        <v>3275</v>
      </c>
      <c r="H1406" s="267" t="s">
        <v>3277</v>
      </c>
      <c r="I1406" s="267" t="s">
        <v>6312</v>
      </c>
      <c r="J1406" s="267" t="s">
        <v>6313</v>
      </c>
      <c r="K1406" s="268">
        <v>0</v>
      </c>
      <c r="L1406" s="268">
        <v>0</v>
      </c>
      <c r="M1406" s="269">
        <v>0</v>
      </c>
      <c r="N1406" s="268">
        <v>0</v>
      </c>
      <c r="O1406" s="268">
        <v>0</v>
      </c>
      <c r="P1406" s="269">
        <v>0</v>
      </c>
      <c r="Q1406" s="270">
        <v>2716.61</v>
      </c>
      <c r="R1406" s="270">
        <v>0</v>
      </c>
      <c r="S1406" s="270">
        <v>2716.61</v>
      </c>
      <c r="T1406" s="268">
        <v>2716.61</v>
      </c>
      <c r="U1406" s="268">
        <v>0</v>
      </c>
      <c r="V1406" s="269">
        <v>2716.61</v>
      </c>
      <c r="W1406" s="269" cm="1">
        <f t="array" ref="W1406">IF(Z1406=756,V1406*INDEX('09.30.22 ERC'!$I$676:$I$679,MATCH($A$1,'09.30.22 ERC'!$D$676:$D$679,0),),V1406)</f>
        <v>2716.61</v>
      </c>
      <c r="X1406" s="271">
        <f t="shared" si="43"/>
        <v>512003</v>
      </c>
      <c r="Y1406" s="106" t="s">
        <v>6261</v>
      </c>
      <c r="Z1406" s="106">
        <v>150</v>
      </c>
      <c r="AA1406" s="273" t="b">
        <f t="shared" si="44"/>
        <v>1</v>
      </c>
    </row>
    <row r="1407" spans="1:27">
      <c r="A1407" s="267" t="s">
        <v>3271</v>
      </c>
      <c r="B1407" s="267" t="s">
        <v>3287</v>
      </c>
      <c r="C1407" s="267" t="s">
        <v>3281</v>
      </c>
      <c r="D1407" s="267" t="s">
        <v>6311</v>
      </c>
      <c r="E1407" s="267" t="s">
        <v>3275</v>
      </c>
      <c r="F1407" s="267" t="s">
        <v>3276</v>
      </c>
      <c r="G1407" s="267" t="s">
        <v>3275</v>
      </c>
      <c r="H1407" s="267" t="s">
        <v>3277</v>
      </c>
      <c r="I1407" s="267" t="s">
        <v>6314</v>
      </c>
      <c r="J1407" s="267" t="s">
        <v>6315</v>
      </c>
      <c r="K1407" s="268">
        <v>0</v>
      </c>
      <c r="L1407" s="268">
        <v>0</v>
      </c>
      <c r="M1407" s="269">
        <v>0</v>
      </c>
      <c r="N1407" s="268">
        <v>0</v>
      </c>
      <c r="O1407" s="268">
        <v>0</v>
      </c>
      <c r="P1407" s="269">
        <v>0</v>
      </c>
      <c r="Q1407" s="270">
        <v>0</v>
      </c>
      <c r="R1407" s="270">
        <v>0</v>
      </c>
      <c r="S1407" s="270">
        <v>0</v>
      </c>
      <c r="T1407" s="268">
        <v>0</v>
      </c>
      <c r="U1407" s="268">
        <v>0</v>
      </c>
      <c r="V1407" s="269">
        <v>0</v>
      </c>
      <c r="W1407" s="269" cm="1">
        <f t="array" ref="W1407">IF(Z1407=756,V1407*INDEX('09.30.22 ERC'!$I$676:$I$679,MATCH($A$1,'09.30.22 ERC'!$D$676:$D$679,0),),V1407)</f>
        <v>0</v>
      </c>
      <c r="X1407" s="271">
        <f t="shared" si="43"/>
        <v>512003</v>
      </c>
      <c r="Y1407" s="106" t="s">
        <v>6261</v>
      </c>
      <c r="Z1407" s="106">
        <v>151</v>
      </c>
      <c r="AA1407" s="273" t="b">
        <f t="shared" si="44"/>
        <v>1</v>
      </c>
    </row>
    <row r="1408" spans="1:27">
      <c r="A1408" s="267" t="s">
        <v>3271</v>
      </c>
      <c r="B1408" s="267" t="s">
        <v>3294</v>
      </c>
      <c r="C1408" s="267" t="s">
        <v>3273</v>
      </c>
      <c r="D1408" s="267" t="s">
        <v>6311</v>
      </c>
      <c r="E1408" s="267" t="s">
        <v>3275</v>
      </c>
      <c r="F1408" s="267" t="s">
        <v>3276</v>
      </c>
      <c r="G1408" s="267" t="s">
        <v>3275</v>
      </c>
      <c r="H1408" s="267" t="s">
        <v>3277</v>
      </c>
      <c r="I1408" s="267" t="s">
        <v>6316</v>
      </c>
      <c r="J1408" s="267" t="s">
        <v>6317</v>
      </c>
      <c r="K1408" s="268">
        <v>0</v>
      </c>
      <c r="L1408" s="268">
        <v>0</v>
      </c>
      <c r="M1408" s="269">
        <v>0</v>
      </c>
      <c r="N1408" s="268">
        <v>16421.29</v>
      </c>
      <c r="O1408" s="268">
        <v>0</v>
      </c>
      <c r="P1408" s="269">
        <v>16421.29</v>
      </c>
      <c r="Q1408" s="270">
        <v>20572.45</v>
      </c>
      <c r="R1408" s="270">
        <v>0</v>
      </c>
      <c r="S1408" s="270">
        <v>20572.45</v>
      </c>
      <c r="T1408" s="268">
        <v>20572.45</v>
      </c>
      <c r="U1408" s="268">
        <v>0</v>
      </c>
      <c r="V1408" s="269">
        <v>20572.45</v>
      </c>
      <c r="W1408" s="269" cm="1">
        <f t="array" ref="W1408">IF(Z1408=756,V1408*INDEX('09.30.22 ERC'!$I$676:$I$679,MATCH($A$1,'09.30.22 ERC'!$D$676:$D$679,0),),V1408)</f>
        <v>20572.45</v>
      </c>
      <c r="X1408" s="271">
        <f t="shared" si="43"/>
        <v>512003</v>
      </c>
      <c r="Y1408" s="106" t="s">
        <v>6261</v>
      </c>
      <c r="Z1408" s="106">
        <v>152</v>
      </c>
      <c r="AA1408" s="273" t="b">
        <f t="shared" si="44"/>
        <v>1</v>
      </c>
    </row>
    <row r="1409" spans="1:27">
      <c r="A1409" s="267" t="s">
        <v>3271</v>
      </c>
      <c r="B1409" s="267" t="s">
        <v>3272</v>
      </c>
      <c r="C1409" s="267" t="s">
        <v>3273</v>
      </c>
      <c r="D1409" s="267" t="s">
        <v>6318</v>
      </c>
      <c r="E1409" s="267" t="s">
        <v>3275</v>
      </c>
      <c r="F1409" s="267" t="s">
        <v>3276</v>
      </c>
      <c r="G1409" s="267" t="s">
        <v>3275</v>
      </c>
      <c r="H1409" s="267" t="s">
        <v>3277</v>
      </c>
      <c r="I1409" s="267" t="s">
        <v>6319</v>
      </c>
      <c r="J1409" s="267" t="s">
        <v>6320</v>
      </c>
      <c r="K1409" s="268">
        <v>0</v>
      </c>
      <c r="L1409" s="268">
        <v>0</v>
      </c>
      <c r="M1409" s="269">
        <v>0</v>
      </c>
      <c r="N1409" s="268">
        <v>0</v>
      </c>
      <c r="O1409" s="268">
        <v>0</v>
      </c>
      <c r="P1409" s="269">
        <v>0</v>
      </c>
      <c r="Q1409" s="270">
        <v>2006.61</v>
      </c>
      <c r="R1409" s="270">
        <v>748.5</v>
      </c>
      <c r="S1409" s="270">
        <v>1258.1099999999999</v>
      </c>
      <c r="T1409" s="268">
        <v>2006.61</v>
      </c>
      <c r="U1409" s="268">
        <v>748.5</v>
      </c>
      <c r="V1409" s="269">
        <v>1258.1099999999999</v>
      </c>
      <c r="W1409" s="269" cm="1">
        <f t="array" ref="W1409">IF(Z1409=756,V1409*INDEX('09.30.22 ERC'!$I$676:$I$679,MATCH($A$1,'09.30.22 ERC'!$D$676:$D$679,0),),V1409)</f>
        <v>1258.1099999999999</v>
      </c>
      <c r="X1409" s="271">
        <f t="shared" si="43"/>
        <v>512005</v>
      </c>
      <c r="Y1409" s="106" t="s">
        <v>6261</v>
      </c>
      <c r="Z1409" s="106">
        <v>150</v>
      </c>
      <c r="AA1409" s="273" t="b">
        <f t="shared" si="44"/>
        <v>1</v>
      </c>
    </row>
    <row r="1410" spans="1:27">
      <c r="A1410" s="267" t="s">
        <v>3271</v>
      </c>
      <c r="B1410" s="267" t="s">
        <v>3294</v>
      </c>
      <c r="C1410" s="267" t="s">
        <v>3273</v>
      </c>
      <c r="D1410" s="267" t="s">
        <v>6318</v>
      </c>
      <c r="E1410" s="267" t="s">
        <v>3275</v>
      </c>
      <c r="F1410" s="267" t="s">
        <v>3276</v>
      </c>
      <c r="G1410" s="267" t="s">
        <v>3275</v>
      </c>
      <c r="H1410" s="267" t="s">
        <v>3277</v>
      </c>
      <c r="I1410" s="267" t="s">
        <v>6321</v>
      </c>
      <c r="J1410" s="267" t="s">
        <v>6322</v>
      </c>
      <c r="K1410" s="268">
        <v>0</v>
      </c>
      <c r="L1410" s="268">
        <v>0</v>
      </c>
      <c r="M1410" s="269">
        <v>0</v>
      </c>
      <c r="N1410" s="268">
        <v>0</v>
      </c>
      <c r="O1410" s="268">
        <v>0</v>
      </c>
      <c r="P1410" s="269">
        <v>0</v>
      </c>
      <c r="Q1410" s="270">
        <v>560</v>
      </c>
      <c r="R1410" s="270">
        <v>0</v>
      </c>
      <c r="S1410" s="270">
        <v>560</v>
      </c>
      <c r="T1410" s="268">
        <v>560</v>
      </c>
      <c r="U1410" s="268">
        <v>0</v>
      </c>
      <c r="V1410" s="269">
        <v>560</v>
      </c>
      <c r="W1410" s="269" cm="1">
        <f t="array" ref="W1410">IF(Z1410=756,V1410*INDEX('09.30.22 ERC'!$I$676:$I$679,MATCH($A$1,'09.30.22 ERC'!$D$676:$D$679,0),),V1410)</f>
        <v>560</v>
      </c>
      <c r="X1410" s="271">
        <f t="shared" si="43"/>
        <v>512005</v>
      </c>
      <c r="Y1410" s="106" t="s">
        <v>6261</v>
      </c>
      <c r="Z1410" s="106">
        <v>152</v>
      </c>
      <c r="AA1410" s="273" t="b">
        <f t="shared" si="44"/>
        <v>1</v>
      </c>
    </row>
    <row r="1411" spans="1:27">
      <c r="A1411" s="267" t="s">
        <v>3271</v>
      </c>
      <c r="B1411" s="267" t="s">
        <v>3388</v>
      </c>
      <c r="C1411" s="267" t="s">
        <v>3389</v>
      </c>
      <c r="D1411" s="267" t="s">
        <v>6323</v>
      </c>
      <c r="E1411" s="267" t="s">
        <v>3275</v>
      </c>
      <c r="F1411" s="267" t="s">
        <v>3276</v>
      </c>
      <c r="G1411" s="267" t="s">
        <v>3275</v>
      </c>
      <c r="H1411" s="267" t="s">
        <v>3277</v>
      </c>
      <c r="I1411" s="267" t="s">
        <v>6324</v>
      </c>
      <c r="J1411" s="267" t="s">
        <v>6325</v>
      </c>
      <c r="K1411" s="268">
        <v>0</v>
      </c>
      <c r="L1411" s="268">
        <v>0</v>
      </c>
      <c r="M1411" s="269">
        <v>0</v>
      </c>
      <c r="N1411" s="268">
        <v>0</v>
      </c>
      <c r="O1411" s="268">
        <v>0</v>
      </c>
      <c r="P1411" s="269">
        <v>0</v>
      </c>
      <c r="Q1411" s="270">
        <v>0</v>
      </c>
      <c r="R1411" s="270">
        <v>441.23</v>
      </c>
      <c r="S1411" s="270">
        <v>-441.23</v>
      </c>
      <c r="T1411" s="268">
        <v>0</v>
      </c>
      <c r="U1411" s="268">
        <v>441.23</v>
      </c>
      <c r="V1411" s="269">
        <v>-441.23</v>
      </c>
      <c r="W1411" s="269" cm="1">
        <f t="array" ref="W1411">IF(Z1411=756,V1411*INDEX('09.30.22 ERC'!$I$676:$I$679,MATCH($A$1,'09.30.22 ERC'!$D$676:$D$679,0),),V1411)</f>
        <v>-441.23</v>
      </c>
      <c r="X1411" s="271">
        <f t="shared" si="43"/>
        <v>512008</v>
      </c>
      <c r="Y1411" s="106" t="s">
        <v>6261</v>
      </c>
      <c r="Z1411" s="106">
        <v>756</v>
      </c>
      <c r="AA1411" s="273" t="b">
        <f t="shared" si="44"/>
        <v>1</v>
      </c>
    </row>
    <row r="1412" spans="1:27">
      <c r="A1412" s="267" t="s">
        <v>3271</v>
      </c>
      <c r="B1412" s="267" t="s">
        <v>3388</v>
      </c>
      <c r="C1412" s="267" t="s">
        <v>3392</v>
      </c>
      <c r="D1412" s="267" t="s">
        <v>6323</v>
      </c>
      <c r="E1412" s="267" t="s">
        <v>3275</v>
      </c>
      <c r="F1412" s="267" t="s">
        <v>3276</v>
      </c>
      <c r="G1412" s="267" t="s">
        <v>3275</v>
      </c>
      <c r="H1412" s="267" t="s">
        <v>3277</v>
      </c>
      <c r="I1412" s="267" t="s">
        <v>6326</v>
      </c>
      <c r="J1412" s="267" t="s">
        <v>6327</v>
      </c>
      <c r="K1412" s="268">
        <v>0</v>
      </c>
      <c r="L1412" s="268">
        <v>0</v>
      </c>
      <c r="M1412" s="269">
        <v>0</v>
      </c>
      <c r="N1412" s="268">
        <v>0</v>
      </c>
      <c r="O1412" s="268">
        <v>0</v>
      </c>
      <c r="P1412" s="269">
        <v>0</v>
      </c>
      <c r="Q1412" s="270">
        <v>441.23</v>
      </c>
      <c r="R1412" s="270">
        <v>0</v>
      </c>
      <c r="S1412" s="270">
        <v>441.23</v>
      </c>
      <c r="T1412" s="268">
        <v>441.23</v>
      </c>
      <c r="U1412" s="268">
        <v>0</v>
      </c>
      <c r="V1412" s="269">
        <v>441.23</v>
      </c>
      <c r="W1412" s="269" cm="1">
        <f t="array" ref="W1412">IF(Z1412=756,V1412*INDEX('09.30.22 ERC'!$I$676:$I$679,MATCH($A$1,'09.30.22 ERC'!$D$676:$D$679,0),),V1412)</f>
        <v>441.23</v>
      </c>
      <c r="X1412" s="271">
        <f t="shared" si="43"/>
        <v>512008</v>
      </c>
      <c r="Y1412" s="106" t="s">
        <v>6261</v>
      </c>
      <c r="Z1412" s="106">
        <v>756</v>
      </c>
      <c r="AA1412" s="273" t="b">
        <f t="shared" si="44"/>
        <v>1</v>
      </c>
    </row>
    <row r="1413" spans="1:27">
      <c r="A1413" s="267" t="s">
        <v>3271</v>
      </c>
      <c r="B1413" s="267" t="s">
        <v>3272</v>
      </c>
      <c r="C1413" s="267" t="s">
        <v>3273</v>
      </c>
      <c r="D1413" s="267" t="s">
        <v>6323</v>
      </c>
      <c r="E1413" s="267" t="s">
        <v>3275</v>
      </c>
      <c r="F1413" s="267" t="s">
        <v>3276</v>
      </c>
      <c r="G1413" s="267" t="s">
        <v>3275</v>
      </c>
      <c r="H1413" s="267" t="s">
        <v>3277</v>
      </c>
      <c r="I1413" s="267" t="s">
        <v>6328</v>
      </c>
      <c r="J1413" s="267" t="s">
        <v>6329</v>
      </c>
      <c r="K1413" s="268">
        <v>0</v>
      </c>
      <c r="L1413" s="268">
        <v>0</v>
      </c>
      <c r="M1413" s="269">
        <v>0</v>
      </c>
      <c r="N1413" s="268">
        <v>0</v>
      </c>
      <c r="O1413" s="268">
        <v>0</v>
      </c>
      <c r="P1413" s="269">
        <v>0</v>
      </c>
      <c r="Q1413" s="270">
        <v>0</v>
      </c>
      <c r="R1413" s="270">
        <v>0</v>
      </c>
      <c r="S1413" s="270">
        <v>0</v>
      </c>
      <c r="T1413" s="268">
        <v>0</v>
      </c>
      <c r="U1413" s="268">
        <v>0</v>
      </c>
      <c r="V1413" s="269">
        <v>0</v>
      </c>
      <c r="W1413" s="269" cm="1">
        <f t="array" ref="W1413">IF(Z1413=756,V1413*INDEX('09.30.22 ERC'!$I$676:$I$679,MATCH($A$1,'09.30.22 ERC'!$D$676:$D$679,0),),V1413)</f>
        <v>0</v>
      </c>
      <c r="X1413" s="271">
        <f t="shared" ref="X1413:X1476" si="45">+_xlfn.NUMBERVALUE(D1413)</f>
        <v>512008</v>
      </c>
      <c r="Y1413" s="106" t="s">
        <v>6261</v>
      </c>
      <c r="Z1413" s="106">
        <v>150</v>
      </c>
      <c r="AA1413" s="273" t="b">
        <f t="shared" si="44"/>
        <v>1</v>
      </c>
    </row>
    <row r="1414" spans="1:27">
      <c r="A1414" s="267" t="s">
        <v>3271</v>
      </c>
      <c r="B1414" s="267" t="s">
        <v>3272</v>
      </c>
      <c r="C1414" s="267" t="s">
        <v>3402</v>
      </c>
      <c r="D1414" s="267" t="s">
        <v>6323</v>
      </c>
      <c r="E1414" s="267" t="s">
        <v>3275</v>
      </c>
      <c r="F1414" s="267" t="s">
        <v>3276</v>
      </c>
      <c r="G1414" s="267" t="s">
        <v>3275</v>
      </c>
      <c r="H1414" s="267" t="s">
        <v>3277</v>
      </c>
      <c r="I1414" s="267" t="s">
        <v>6330</v>
      </c>
      <c r="J1414" s="267" t="s">
        <v>6331</v>
      </c>
      <c r="K1414" s="268">
        <v>0</v>
      </c>
      <c r="L1414" s="268">
        <v>0</v>
      </c>
      <c r="M1414" s="269">
        <v>0</v>
      </c>
      <c r="N1414" s="268">
        <v>0</v>
      </c>
      <c r="O1414" s="268">
        <v>0</v>
      </c>
      <c r="P1414" s="269">
        <v>0</v>
      </c>
      <c r="Q1414" s="270">
        <v>159.99</v>
      </c>
      <c r="R1414" s="270">
        <v>0</v>
      </c>
      <c r="S1414" s="270">
        <v>159.99</v>
      </c>
      <c r="T1414" s="268">
        <v>159.99</v>
      </c>
      <c r="U1414" s="268">
        <v>0</v>
      </c>
      <c r="V1414" s="269">
        <v>159.99</v>
      </c>
      <c r="W1414" s="269" cm="1">
        <f t="array" ref="W1414">IF(Z1414=756,V1414*INDEX('09.30.22 ERC'!$I$676:$I$679,MATCH($A$1,'09.30.22 ERC'!$D$676:$D$679,0),),V1414)</f>
        <v>159.99</v>
      </c>
      <c r="X1414" s="271">
        <f t="shared" si="45"/>
        <v>512008</v>
      </c>
      <c r="Y1414" s="106" t="s">
        <v>6261</v>
      </c>
      <c r="Z1414" s="106">
        <v>150</v>
      </c>
      <c r="AA1414" s="273" t="b">
        <f t="shared" ref="AA1414:AA1477" si="46">IF($A$1=756,TRUE,IF($A$1=Z1414,TRUE,FALSE))</f>
        <v>1</v>
      </c>
    </row>
    <row r="1415" spans="1:27">
      <c r="A1415" s="267" t="s">
        <v>3271</v>
      </c>
      <c r="B1415" s="267" t="s">
        <v>3280</v>
      </c>
      <c r="C1415" s="267" t="s">
        <v>3281</v>
      </c>
      <c r="D1415" s="267" t="s">
        <v>6323</v>
      </c>
      <c r="E1415" s="267" t="s">
        <v>3275</v>
      </c>
      <c r="F1415" s="267" t="s">
        <v>3276</v>
      </c>
      <c r="G1415" s="267" t="s">
        <v>3275</v>
      </c>
      <c r="H1415" s="267" t="s">
        <v>3277</v>
      </c>
      <c r="I1415" s="267" t="s">
        <v>6332</v>
      </c>
      <c r="J1415" s="267" t="s">
        <v>6333</v>
      </c>
      <c r="K1415" s="268">
        <v>0</v>
      </c>
      <c r="L1415" s="268">
        <v>0</v>
      </c>
      <c r="M1415" s="269">
        <v>0</v>
      </c>
      <c r="N1415" s="268">
        <v>0</v>
      </c>
      <c r="O1415" s="268">
        <v>0</v>
      </c>
      <c r="P1415" s="269">
        <v>0</v>
      </c>
      <c r="Q1415" s="270">
        <v>175.7</v>
      </c>
      <c r="R1415" s="270">
        <v>0</v>
      </c>
      <c r="S1415" s="270">
        <v>175.7</v>
      </c>
      <c r="T1415" s="268">
        <v>175.7</v>
      </c>
      <c r="U1415" s="268">
        <v>0</v>
      </c>
      <c r="V1415" s="269">
        <v>175.7</v>
      </c>
      <c r="W1415" s="269" cm="1">
        <f t="array" ref="W1415">IF(Z1415=756,V1415*INDEX('09.30.22 ERC'!$I$676:$I$679,MATCH($A$1,'09.30.22 ERC'!$D$676:$D$679,0),),V1415)</f>
        <v>175.7</v>
      </c>
      <c r="X1415" s="271">
        <f t="shared" si="45"/>
        <v>512008</v>
      </c>
      <c r="Y1415" s="106" t="s">
        <v>6261</v>
      </c>
      <c r="Z1415" s="106">
        <v>150</v>
      </c>
      <c r="AA1415" s="273" t="b">
        <f t="shared" si="46"/>
        <v>1</v>
      </c>
    </row>
    <row r="1416" spans="1:27">
      <c r="A1416" s="267" t="s">
        <v>3271</v>
      </c>
      <c r="B1416" s="267" t="s">
        <v>3280</v>
      </c>
      <c r="C1416" s="267" t="s">
        <v>3430</v>
      </c>
      <c r="D1416" s="267" t="s">
        <v>6323</v>
      </c>
      <c r="E1416" s="267" t="s">
        <v>3275</v>
      </c>
      <c r="F1416" s="267" t="s">
        <v>3276</v>
      </c>
      <c r="G1416" s="267" t="s">
        <v>3275</v>
      </c>
      <c r="H1416" s="267" t="s">
        <v>3277</v>
      </c>
      <c r="I1416" s="267" t="s">
        <v>6334</v>
      </c>
      <c r="J1416" s="267" t="s">
        <v>6335</v>
      </c>
      <c r="K1416" s="268">
        <v>0</v>
      </c>
      <c r="L1416" s="268">
        <v>0</v>
      </c>
      <c r="M1416" s="269">
        <v>0</v>
      </c>
      <c r="N1416" s="268">
        <v>0</v>
      </c>
      <c r="O1416" s="268">
        <v>0</v>
      </c>
      <c r="P1416" s="269">
        <v>0</v>
      </c>
      <c r="Q1416" s="270">
        <v>158.19999999999999</v>
      </c>
      <c r="R1416" s="270">
        <v>0</v>
      </c>
      <c r="S1416" s="270">
        <v>158.19999999999999</v>
      </c>
      <c r="T1416" s="268">
        <v>158.19999999999999</v>
      </c>
      <c r="U1416" s="268">
        <v>0</v>
      </c>
      <c r="V1416" s="269">
        <v>158.19999999999999</v>
      </c>
      <c r="W1416" s="269" cm="1">
        <f t="array" ref="W1416">IF(Z1416=756,V1416*INDEX('09.30.22 ERC'!$I$676:$I$679,MATCH($A$1,'09.30.22 ERC'!$D$676:$D$679,0),),V1416)</f>
        <v>158.19999999999999</v>
      </c>
      <c r="X1416" s="271">
        <f t="shared" si="45"/>
        <v>512008</v>
      </c>
      <c r="Y1416" s="106" t="s">
        <v>6261</v>
      </c>
      <c r="Z1416" s="106">
        <v>150</v>
      </c>
      <c r="AA1416" s="273" t="b">
        <f t="shared" si="46"/>
        <v>1</v>
      </c>
    </row>
    <row r="1417" spans="1:27">
      <c r="A1417" s="267" t="s">
        <v>3271</v>
      </c>
      <c r="B1417" s="267" t="s">
        <v>3284</v>
      </c>
      <c r="C1417" s="267" t="s">
        <v>3273</v>
      </c>
      <c r="D1417" s="267" t="s">
        <v>6323</v>
      </c>
      <c r="E1417" s="267" t="s">
        <v>3275</v>
      </c>
      <c r="F1417" s="267" t="s">
        <v>3276</v>
      </c>
      <c r="G1417" s="267" t="s">
        <v>3275</v>
      </c>
      <c r="H1417" s="267" t="s">
        <v>3277</v>
      </c>
      <c r="I1417" s="267" t="s">
        <v>6336</v>
      </c>
      <c r="J1417" s="267" t="s">
        <v>6337</v>
      </c>
      <c r="K1417" s="268">
        <v>0</v>
      </c>
      <c r="L1417" s="268">
        <v>0</v>
      </c>
      <c r="M1417" s="269">
        <v>0</v>
      </c>
      <c r="N1417" s="268">
        <v>0</v>
      </c>
      <c r="O1417" s="268">
        <v>0</v>
      </c>
      <c r="P1417" s="269">
        <v>0</v>
      </c>
      <c r="Q1417" s="270">
        <v>0</v>
      </c>
      <c r="R1417" s="270">
        <v>0</v>
      </c>
      <c r="S1417" s="270">
        <v>0</v>
      </c>
      <c r="T1417" s="268">
        <v>0</v>
      </c>
      <c r="U1417" s="268">
        <v>0</v>
      </c>
      <c r="V1417" s="269">
        <v>0</v>
      </c>
      <c r="W1417" s="269" cm="1">
        <f t="array" ref="W1417">IF(Z1417=756,V1417*INDEX('09.30.22 ERC'!$I$676:$I$679,MATCH($A$1,'09.30.22 ERC'!$D$676:$D$679,0),),V1417)</f>
        <v>0</v>
      </c>
      <c r="X1417" s="271">
        <f t="shared" si="45"/>
        <v>512008</v>
      </c>
      <c r="Y1417" s="106" t="s">
        <v>6261</v>
      </c>
      <c r="Z1417" s="106">
        <v>151</v>
      </c>
      <c r="AA1417" s="273" t="b">
        <f t="shared" si="46"/>
        <v>1</v>
      </c>
    </row>
    <row r="1418" spans="1:27">
      <c r="A1418" s="267" t="s">
        <v>3271</v>
      </c>
      <c r="B1418" s="267" t="s">
        <v>3284</v>
      </c>
      <c r="C1418" s="267" t="s">
        <v>3402</v>
      </c>
      <c r="D1418" s="267" t="s">
        <v>6323</v>
      </c>
      <c r="E1418" s="267" t="s">
        <v>3275</v>
      </c>
      <c r="F1418" s="267" t="s">
        <v>3276</v>
      </c>
      <c r="G1418" s="267" t="s">
        <v>3275</v>
      </c>
      <c r="H1418" s="267" t="s">
        <v>3277</v>
      </c>
      <c r="I1418" s="267" t="s">
        <v>6338</v>
      </c>
      <c r="J1418" s="267" t="s">
        <v>6339</v>
      </c>
      <c r="K1418" s="268">
        <v>0</v>
      </c>
      <c r="L1418" s="268">
        <v>0</v>
      </c>
      <c r="M1418" s="269">
        <v>0</v>
      </c>
      <c r="N1418" s="268">
        <v>0</v>
      </c>
      <c r="O1418" s="268">
        <v>0</v>
      </c>
      <c r="P1418" s="269">
        <v>0</v>
      </c>
      <c r="Q1418" s="270">
        <v>13.56</v>
      </c>
      <c r="R1418" s="270">
        <v>0</v>
      </c>
      <c r="S1418" s="270">
        <v>13.56</v>
      </c>
      <c r="T1418" s="268">
        <v>13.56</v>
      </c>
      <c r="U1418" s="268">
        <v>0</v>
      </c>
      <c r="V1418" s="269">
        <v>13.56</v>
      </c>
      <c r="W1418" s="269" cm="1">
        <f t="array" ref="W1418">IF(Z1418=756,V1418*INDEX('09.30.22 ERC'!$I$676:$I$679,MATCH($A$1,'09.30.22 ERC'!$D$676:$D$679,0),),V1418)</f>
        <v>13.56</v>
      </c>
      <c r="X1418" s="271">
        <f t="shared" si="45"/>
        <v>512008</v>
      </c>
      <c r="Y1418" s="106" t="s">
        <v>6261</v>
      </c>
      <c r="Z1418" s="106">
        <v>151</v>
      </c>
      <c r="AA1418" s="273" t="b">
        <f t="shared" si="46"/>
        <v>1</v>
      </c>
    </row>
    <row r="1419" spans="1:27">
      <c r="A1419" s="267" t="s">
        <v>3271</v>
      </c>
      <c r="B1419" s="267" t="s">
        <v>3287</v>
      </c>
      <c r="C1419" s="267" t="s">
        <v>3281</v>
      </c>
      <c r="D1419" s="267" t="s">
        <v>6323</v>
      </c>
      <c r="E1419" s="267" t="s">
        <v>3275</v>
      </c>
      <c r="F1419" s="267" t="s">
        <v>3276</v>
      </c>
      <c r="G1419" s="267" t="s">
        <v>3275</v>
      </c>
      <c r="H1419" s="267" t="s">
        <v>3277</v>
      </c>
      <c r="I1419" s="267" t="s">
        <v>6340</v>
      </c>
      <c r="J1419" s="267" t="s">
        <v>6341</v>
      </c>
      <c r="K1419" s="268">
        <v>0</v>
      </c>
      <c r="L1419" s="268">
        <v>0</v>
      </c>
      <c r="M1419" s="269">
        <v>0</v>
      </c>
      <c r="N1419" s="268">
        <v>0</v>
      </c>
      <c r="O1419" s="268">
        <v>0</v>
      </c>
      <c r="P1419" s="269">
        <v>0</v>
      </c>
      <c r="Q1419" s="270">
        <v>0</v>
      </c>
      <c r="R1419" s="270">
        <v>0</v>
      </c>
      <c r="S1419" s="270">
        <v>0</v>
      </c>
      <c r="T1419" s="268">
        <v>0</v>
      </c>
      <c r="U1419" s="268">
        <v>0</v>
      </c>
      <c r="V1419" s="269">
        <v>0</v>
      </c>
      <c r="W1419" s="269" cm="1">
        <f t="array" ref="W1419">IF(Z1419=756,V1419*INDEX('09.30.22 ERC'!$I$676:$I$679,MATCH($A$1,'09.30.22 ERC'!$D$676:$D$679,0),),V1419)</f>
        <v>0</v>
      </c>
      <c r="X1419" s="271">
        <f t="shared" si="45"/>
        <v>512008</v>
      </c>
      <c r="Y1419" s="106" t="s">
        <v>6261</v>
      </c>
      <c r="Z1419" s="106">
        <v>151</v>
      </c>
      <c r="AA1419" s="273" t="b">
        <f t="shared" si="46"/>
        <v>1</v>
      </c>
    </row>
    <row r="1420" spans="1:27">
      <c r="A1420" s="267" t="s">
        <v>3271</v>
      </c>
      <c r="B1420" s="267" t="s">
        <v>3287</v>
      </c>
      <c r="C1420" s="267" t="s">
        <v>3430</v>
      </c>
      <c r="D1420" s="267" t="s">
        <v>6323</v>
      </c>
      <c r="E1420" s="267" t="s">
        <v>3275</v>
      </c>
      <c r="F1420" s="267" t="s">
        <v>3276</v>
      </c>
      <c r="G1420" s="267" t="s">
        <v>3275</v>
      </c>
      <c r="H1420" s="267" t="s">
        <v>3277</v>
      </c>
      <c r="I1420" s="267" t="s">
        <v>6342</v>
      </c>
      <c r="J1420" s="267" t="s">
        <v>6343</v>
      </c>
      <c r="K1420" s="268">
        <v>0</v>
      </c>
      <c r="L1420" s="268">
        <v>0</v>
      </c>
      <c r="M1420" s="269">
        <v>0</v>
      </c>
      <c r="N1420" s="268">
        <v>0</v>
      </c>
      <c r="O1420" s="268">
        <v>0</v>
      </c>
      <c r="P1420" s="269">
        <v>0</v>
      </c>
      <c r="Q1420" s="270">
        <v>17.170000000000002</v>
      </c>
      <c r="R1420" s="270">
        <v>0</v>
      </c>
      <c r="S1420" s="270">
        <v>17.170000000000002</v>
      </c>
      <c r="T1420" s="268">
        <v>17.170000000000002</v>
      </c>
      <c r="U1420" s="268">
        <v>0</v>
      </c>
      <c r="V1420" s="269">
        <v>17.170000000000002</v>
      </c>
      <c r="W1420" s="269" cm="1">
        <f t="array" ref="W1420">IF(Z1420=756,V1420*INDEX('09.30.22 ERC'!$I$676:$I$679,MATCH($A$1,'09.30.22 ERC'!$D$676:$D$679,0),),V1420)</f>
        <v>17.170000000000002</v>
      </c>
      <c r="X1420" s="271">
        <f t="shared" si="45"/>
        <v>512008</v>
      </c>
      <c r="Y1420" s="106" t="s">
        <v>6261</v>
      </c>
      <c r="Z1420" s="106">
        <v>151</v>
      </c>
      <c r="AA1420" s="273" t="b">
        <f t="shared" si="46"/>
        <v>1</v>
      </c>
    </row>
    <row r="1421" spans="1:27">
      <c r="A1421" s="267" t="s">
        <v>3271</v>
      </c>
      <c r="B1421" s="267" t="s">
        <v>3294</v>
      </c>
      <c r="C1421" s="267" t="s">
        <v>3402</v>
      </c>
      <c r="D1421" s="267" t="s">
        <v>6323</v>
      </c>
      <c r="E1421" s="267" t="s">
        <v>3275</v>
      </c>
      <c r="F1421" s="267" t="s">
        <v>3276</v>
      </c>
      <c r="G1421" s="267" t="s">
        <v>3275</v>
      </c>
      <c r="H1421" s="267" t="s">
        <v>3277</v>
      </c>
      <c r="I1421" s="267" t="s">
        <v>6344</v>
      </c>
      <c r="J1421" s="267" t="s">
        <v>6345</v>
      </c>
      <c r="K1421" s="268">
        <v>0</v>
      </c>
      <c r="L1421" s="268">
        <v>0</v>
      </c>
      <c r="M1421" s="269">
        <v>0</v>
      </c>
      <c r="N1421" s="268">
        <v>0</v>
      </c>
      <c r="O1421" s="268">
        <v>0</v>
      </c>
      <c r="P1421" s="269">
        <v>0</v>
      </c>
      <c r="Q1421" s="270">
        <v>92.31</v>
      </c>
      <c r="R1421" s="270">
        <v>0</v>
      </c>
      <c r="S1421" s="270">
        <v>92.31</v>
      </c>
      <c r="T1421" s="268">
        <v>92.31</v>
      </c>
      <c r="U1421" s="268">
        <v>0</v>
      </c>
      <c r="V1421" s="269">
        <v>92.31</v>
      </c>
      <c r="W1421" s="269" cm="1">
        <f t="array" ref="W1421">IF(Z1421=756,V1421*INDEX('09.30.22 ERC'!$I$676:$I$679,MATCH($A$1,'09.30.22 ERC'!$D$676:$D$679,0),),V1421)</f>
        <v>92.31</v>
      </c>
      <c r="X1421" s="271">
        <f t="shared" si="45"/>
        <v>512008</v>
      </c>
      <c r="Y1421" s="106" t="s">
        <v>6261</v>
      </c>
      <c r="Z1421" s="106">
        <v>152</v>
      </c>
      <c r="AA1421" s="273" t="b">
        <f t="shared" si="46"/>
        <v>1</v>
      </c>
    </row>
    <row r="1422" spans="1:27">
      <c r="A1422" s="267" t="s">
        <v>3271</v>
      </c>
      <c r="B1422" s="267" t="s">
        <v>3272</v>
      </c>
      <c r="C1422" s="267" t="s">
        <v>3273</v>
      </c>
      <c r="D1422" s="267" t="s">
        <v>6346</v>
      </c>
      <c r="E1422" s="267" t="s">
        <v>3275</v>
      </c>
      <c r="F1422" s="267" t="s">
        <v>3276</v>
      </c>
      <c r="G1422" s="267" t="s">
        <v>3275</v>
      </c>
      <c r="H1422" s="267" t="s">
        <v>3277</v>
      </c>
      <c r="I1422" s="267" t="s">
        <v>6347</v>
      </c>
      <c r="J1422" s="267" t="s">
        <v>6348</v>
      </c>
      <c r="K1422" s="268">
        <v>0</v>
      </c>
      <c r="L1422" s="268">
        <v>0</v>
      </c>
      <c r="M1422" s="269">
        <v>0</v>
      </c>
      <c r="N1422" s="268">
        <v>0</v>
      </c>
      <c r="O1422" s="268">
        <v>0</v>
      </c>
      <c r="P1422" s="269">
        <v>0</v>
      </c>
      <c r="Q1422" s="270">
        <v>1598.85</v>
      </c>
      <c r="R1422" s="270">
        <v>0</v>
      </c>
      <c r="S1422" s="270">
        <v>1598.85</v>
      </c>
      <c r="T1422" s="268">
        <v>1598.85</v>
      </c>
      <c r="U1422" s="268">
        <v>0</v>
      </c>
      <c r="V1422" s="269">
        <v>1598.85</v>
      </c>
      <c r="W1422" s="269" cm="1">
        <f t="array" ref="W1422">IF(Z1422=756,V1422*INDEX('09.30.22 ERC'!$I$676:$I$679,MATCH($A$1,'09.30.22 ERC'!$D$676:$D$679,0),),V1422)</f>
        <v>1598.85</v>
      </c>
      <c r="X1422" s="271">
        <f t="shared" si="45"/>
        <v>512009</v>
      </c>
      <c r="Y1422" s="106" t="s">
        <v>6261</v>
      </c>
      <c r="Z1422" s="106">
        <v>150</v>
      </c>
      <c r="AA1422" s="273" t="b">
        <f t="shared" si="46"/>
        <v>1</v>
      </c>
    </row>
    <row r="1423" spans="1:27">
      <c r="A1423" s="267" t="s">
        <v>3271</v>
      </c>
      <c r="B1423" s="267" t="s">
        <v>3272</v>
      </c>
      <c r="C1423" s="267" t="s">
        <v>3402</v>
      </c>
      <c r="D1423" s="267" t="s">
        <v>6346</v>
      </c>
      <c r="E1423" s="267" t="s">
        <v>3275</v>
      </c>
      <c r="F1423" s="267" t="s">
        <v>3276</v>
      </c>
      <c r="G1423" s="267" t="s">
        <v>3275</v>
      </c>
      <c r="H1423" s="267" t="s">
        <v>3277</v>
      </c>
      <c r="I1423" s="267" t="s">
        <v>6349</v>
      </c>
      <c r="J1423" s="267" t="s">
        <v>6350</v>
      </c>
      <c r="K1423" s="268">
        <v>0</v>
      </c>
      <c r="L1423" s="268">
        <v>0</v>
      </c>
      <c r="M1423" s="269">
        <v>0</v>
      </c>
      <c r="N1423" s="268">
        <v>0</v>
      </c>
      <c r="O1423" s="268">
        <v>0</v>
      </c>
      <c r="P1423" s="269">
        <v>0</v>
      </c>
      <c r="Q1423" s="270">
        <v>0</v>
      </c>
      <c r="R1423" s="270">
        <v>0</v>
      </c>
      <c r="S1423" s="270">
        <v>0</v>
      </c>
      <c r="T1423" s="268">
        <v>0</v>
      </c>
      <c r="U1423" s="268">
        <v>0</v>
      </c>
      <c r="V1423" s="269">
        <v>0</v>
      </c>
      <c r="W1423" s="269" cm="1">
        <f t="array" ref="W1423">IF(Z1423=756,V1423*INDEX('09.30.22 ERC'!$I$676:$I$679,MATCH($A$1,'09.30.22 ERC'!$D$676:$D$679,0),),V1423)</f>
        <v>0</v>
      </c>
      <c r="X1423" s="271">
        <f t="shared" si="45"/>
        <v>512009</v>
      </c>
      <c r="Y1423" s="106" t="s">
        <v>6261</v>
      </c>
      <c r="Z1423" s="106">
        <v>150</v>
      </c>
      <c r="AA1423" s="273" t="b">
        <f t="shared" si="46"/>
        <v>1</v>
      </c>
    </row>
    <row r="1424" spans="1:27">
      <c r="A1424" s="267" t="s">
        <v>3271</v>
      </c>
      <c r="B1424" s="267" t="s">
        <v>3280</v>
      </c>
      <c r="C1424" s="267" t="s">
        <v>3281</v>
      </c>
      <c r="D1424" s="267" t="s">
        <v>6346</v>
      </c>
      <c r="E1424" s="267" t="s">
        <v>3275</v>
      </c>
      <c r="F1424" s="267" t="s">
        <v>3276</v>
      </c>
      <c r="G1424" s="267" t="s">
        <v>3275</v>
      </c>
      <c r="H1424" s="267" t="s">
        <v>3277</v>
      </c>
      <c r="I1424" s="267" t="s">
        <v>6351</v>
      </c>
      <c r="J1424" s="267" t="s">
        <v>6352</v>
      </c>
      <c r="K1424" s="268">
        <v>0</v>
      </c>
      <c r="L1424" s="268">
        <v>0</v>
      </c>
      <c r="M1424" s="269">
        <v>0</v>
      </c>
      <c r="N1424" s="268">
        <v>0</v>
      </c>
      <c r="O1424" s="268">
        <v>0</v>
      </c>
      <c r="P1424" s="269">
        <v>0</v>
      </c>
      <c r="Q1424" s="270">
        <v>3800</v>
      </c>
      <c r="R1424" s="270">
        <v>0</v>
      </c>
      <c r="S1424" s="270">
        <v>3800</v>
      </c>
      <c r="T1424" s="268">
        <v>3800</v>
      </c>
      <c r="U1424" s="268">
        <v>0</v>
      </c>
      <c r="V1424" s="269">
        <v>3800</v>
      </c>
      <c r="W1424" s="269" cm="1">
        <f t="array" ref="W1424">IF(Z1424=756,V1424*INDEX('09.30.22 ERC'!$I$676:$I$679,MATCH($A$1,'09.30.22 ERC'!$D$676:$D$679,0),),V1424)</f>
        <v>3800</v>
      </c>
      <c r="X1424" s="271">
        <f t="shared" si="45"/>
        <v>512009</v>
      </c>
      <c r="Y1424" s="106" t="s">
        <v>6261</v>
      </c>
      <c r="Z1424" s="106">
        <v>150</v>
      </c>
      <c r="AA1424" s="273" t="b">
        <f t="shared" si="46"/>
        <v>1</v>
      </c>
    </row>
    <row r="1425" spans="1:27">
      <c r="A1425" s="267" t="s">
        <v>3271</v>
      </c>
      <c r="B1425" s="267" t="s">
        <v>3280</v>
      </c>
      <c r="C1425" s="267" t="s">
        <v>3430</v>
      </c>
      <c r="D1425" s="267" t="s">
        <v>6346</v>
      </c>
      <c r="E1425" s="267" t="s">
        <v>3275</v>
      </c>
      <c r="F1425" s="267" t="s">
        <v>3276</v>
      </c>
      <c r="G1425" s="267" t="s">
        <v>3275</v>
      </c>
      <c r="H1425" s="267" t="s">
        <v>3277</v>
      </c>
      <c r="I1425" s="267" t="s">
        <v>6353</v>
      </c>
      <c r="J1425" s="267" t="s">
        <v>6354</v>
      </c>
      <c r="K1425" s="268">
        <v>0</v>
      </c>
      <c r="L1425" s="268">
        <v>0</v>
      </c>
      <c r="M1425" s="269">
        <v>0</v>
      </c>
      <c r="N1425" s="268">
        <v>0</v>
      </c>
      <c r="O1425" s="268">
        <v>0</v>
      </c>
      <c r="P1425" s="269">
        <v>0</v>
      </c>
      <c r="Q1425" s="270">
        <v>0</v>
      </c>
      <c r="R1425" s="270">
        <v>0</v>
      </c>
      <c r="S1425" s="270">
        <v>0</v>
      </c>
      <c r="T1425" s="268">
        <v>0</v>
      </c>
      <c r="U1425" s="268">
        <v>0</v>
      </c>
      <c r="V1425" s="269">
        <v>0</v>
      </c>
      <c r="W1425" s="269" cm="1">
        <f t="array" ref="W1425">IF(Z1425=756,V1425*INDEX('09.30.22 ERC'!$I$676:$I$679,MATCH($A$1,'09.30.22 ERC'!$D$676:$D$679,0),),V1425)</f>
        <v>0</v>
      </c>
      <c r="X1425" s="271">
        <f t="shared" si="45"/>
        <v>512009</v>
      </c>
      <c r="Y1425" s="106" t="s">
        <v>6261</v>
      </c>
      <c r="Z1425" s="106">
        <v>150</v>
      </c>
      <c r="AA1425" s="273" t="b">
        <f t="shared" si="46"/>
        <v>1</v>
      </c>
    </row>
    <row r="1426" spans="1:27">
      <c r="A1426" s="267" t="s">
        <v>3271</v>
      </c>
      <c r="B1426" s="267" t="s">
        <v>3284</v>
      </c>
      <c r="C1426" s="267" t="s">
        <v>3273</v>
      </c>
      <c r="D1426" s="267" t="s">
        <v>6346</v>
      </c>
      <c r="E1426" s="267" t="s">
        <v>3275</v>
      </c>
      <c r="F1426" s="267" t="s">
        <v>3276</v>
      </c>
      <c r="G1426" s="267" t="s">
        <v>3275</v>
      </c>
      <c r="H1426" s="267" t="s">
        <v>3277</v>
      </c>
      <c r="I1426" s="267" t="s">
        <v>6355</v>
      </c>
      <c r="J1426" s="267" t="s">
        <v>6356</v>
      </c>
      <c r="K1426" s="268">
        <v>0</v>
      </c>
      <c r="L1426" s="268">
        <v>0</v>
      </c>
      <c r="M1426" s="269">
        <v>0</v>
      </c>
      <c r="N1426" s="268">
        <v>0</v>
      </c>
      <c r="O1426" s="268">
        <v>0</v>
      </c>
      <c r="P1426" s="269">
        <v>0</v>
      </c>
      <c r="Q1426" s="270">
        <v>350</v>
      </c>
      <c r="R1426" s="270">
        <v>0</v>
      </c>
      <c r="S1426" s="270">
        <v>350</v>
      </c>
      <c r="T1426" s="268">
        <v>350</v>
      </c>
      <c r="U1426" s="268">
        <v>0</v>
      </c>
      <c r="V1426" s="269">
        <v>350</v>
      </c>
      <c r="W1426" s="269" cm="1">
        <f t="array" ref="W1426">IF(Z1426=756,V1426*INDEX('09.30.22 ERC'!$I$676:$I$679,MATCH($A$1,'09.30.22 ERC'!$D$676:$D$679,0),),V1426)</f>
        <v>350</v>
      </c>
      <c r="X1426" s="271">
        <f t="shared" si="45"/>
        <v>512009</v>
      </c>
      <c r="Y1426" s="106" t="s">
        <v>6261</v>
      </c>
      <c r="Z1426" s="106">
        <v>151</v>
      </c>
      <c r="AA1426" s="273" t="b">
        <f t="shared" si="46"/>
        <v>1</v>
      </c>
    </row>
    <row r="1427" spans="1:27">
      <c r="A1427" s="267" t="s">
        <v>3271</v>
      </c>
      <c r="B1427" s="267" t="s">
        <v>3284</v>
      </c>
      <c r="C1427" s="267" t="s">
        <v>3402</v>
      </c>
      <c r="D1427" s="267" t="s">
        <v>6346</v>
      </c>
      <c r="E1427" s="267" t="s">
        <v>3275</v>
      </c>
      <c r="F1427" s="267" t="s">
        <v>3276</v>
      </c>
      <c r="G1427" s="267" t="s">
        <v>3275</v>
      </c>
      <c r="H1427" s="267" t="s">
        <v>3277</v>
      </c>
      <c r="I1427" s="267" t="s">
        <v>6357</v>
      </c>
      <c r="J1427" s="267" t="s">
        <v>6358</v>
      </c>
      <c r="K1427" s="268">
        <v>0</v>
      </c>
      <c r="L1427" s="268">
        <v>0</v>
      </c>
      <c r="M1427" s="269">
        <v>0</v>
      </c>
      <c r="N1427" s="268">
        <v>0</v>
      </c>
      <c r="O1427" s="268">
        <v>0</v>
      </c>
      <c r="P1427" s="269">
        <v>0</v>
      </c>
      <c r="Q1427" s="270">
        <v>0</v>
      </c>
      <c r="R1427" s="270">
        <v>0</v>
      </c>
      <c r="S1427" s="270">
        <v>0</v>
      </c>
      <c r="T1427" s="268">
        <v>0</v>
      </c>
      <c r="U1427" s="268">
        <v>0</v>
      </c>
      <c r="V1427" s="269">
        <v>0</v>
      </c>
      <c r="W1427" s="269" cm="1">
        <f t="array" ref="W1427">IF(Z1427=756,V1427*INDEX('09.30.22 ERC'!$I$676:$I$679,MATCH($A$1,'09.30.22 ERC'!$D$676:$D$679,0),),V1427)</f>
        <v>0</v>
      </c>
      <c r="X1427" s="271">
        <f t="shared" si="45"/>
        <v>512009</v>
      </c>
      <c r="Y1427" s="106" t="s">
        <v>6261</v>
      </c>
      <c r="Z1427" s="106">
        <v>151</v>
      </c>
      <c r="AA1427" s="273" t="b">
        <f t="shared" si="46"/>
        <v>1</v>
      </c>
    </row>
    <row r="1428" spans="1:27">
      <c r="A1428" s="267" t="s">
        <v>3271</v>
      </c>
      <c r="B1428" s="267" t="s">
        <v>3287</v>
      </c>
      <c r="C1428" s="267" t="s">
        <v>3281</v>
      </c>
      <c r="D1428" s="267" t="s">
        <v>6346</v>
      </c>
      <c r="E1428" s="267" t="s">
        <v>3275</v>
      </c>
      <c r="F1428" s="267" t="s">
        <v>3276</v>
      </c>
      <c r="G1428" s="267" t="s">
        <v>3275</v>
      </c>
      <c r="H1428" s="267" t="s">
        <v>3277</v>
      </c>
      <c r="I1428" s="267" t="s">
        <v>6359</v>
      </c>
      <c r="J1428" s="267" t="s">
        <v>6360</v>
      </c>
      <c r="K1428" s="268">
        <v>0</v>
      </c>
      <c r="L1428" s="268">
        <v>0</v>
      </c>
      <c r="M1428" s="269">
        <v>0</v>
      </c>
      <c r="N1428" s="268">
        <v>0</v>
      </c>
      <c r="O1428" s="268">
        <v>0</v>
      </c>
      <c r="P1428" s="269">
        <v>0</v>
      </c>
      <c r="Q1428" s="270">
        <v>500</v>
      </c>
      <c r="R1428" s="270">
        <v>0</v>
      </c>
      <c r="S1428" s="270">
        <v>500</v>
      </c>
      <c r="T1428" s="268">
        <v>500</v>
      </c>
      <c r="U1428" s="268">
        <v>0</v>
      </c>
      <c r="V1428" s="269">
        <v>500</v>
      </c>
      <c r="W1428" s="269" cm="1">
        <f t="array" ref="W1428">IF(Z1428=756,V1428*INDEX('09.30.22 ERC'!$I$676:$I$679,MATCH($A$1,'09.30.22 ERC'!$D$676:$D$679,0),),V1428)</f>
        <v>500</v>
      </c>
      <c r="X1428" s="271">
        <f t="shared" si="45"/>
        <v>512009</v>
      </c>
      <c r="Y1428" s="106" t="s">
        <v>6261</v>
      </c>
      <c r="Z1428" s="106">
        <v>151</v>
      </c>
      <c r="AA1428" s="273" t="b">
        <f t="shared" si="46"/>
        <v>1</v>
      </c>
    </row>
    <row r="1429" spans="1:27">
      <c r="A1429" s="267" t="s">
        <v>3271</v>
      </c>
      <c r="B1429" s="267" t="s">
        <v>3287</v>
      </c>
      <c r="C1429" s="267" t="s">
        <v>3430</v>
      </c>
      <c r="D1429" s="267" t="s">
        <v>6346</v>
      </c>
      <c r="E1429" s="267" t="s">
        <v>3275</v>
      </c>
      <c r="F1429" s="267" t="s">
        <v>3276</v>
      </c>
      <c r="G1429" s="267" t="s">
        <v>3275</v>
      </c>
      <c r="H1429" s="267" t="s">
        <v>3277</v>
      </c>
      <c r="I1429" s="267" t="s">
        <v>6361</v>
      </c>
      <c r="J1429" s="267" t="s">
        <v>6362</v>
      </c>
      <c r="K1429" s="268">
        <v>0</v>
      </c>
      <c r="L1429" s="268">
        <v>0</v>
      </c>
      <c r="M1429" s="269">
        <v>0</v>
      </c>
      <c r="N1429" s="268">
        <v>0</v>
      </c>
      <c r="O1429" s="268">
        <v>0</v>
      </c>
      <c r="P1429" s="269">
        <v>0</v>
      </c>
      <c r="Q1429" s="270">
        <v>0</v>
      </c>
      <c r="R1429" s="270">
        <v>0</v>
      </c>
      <c r="S1429" s="270">
        <v>0</v>
      </c>
      <c r="T1429" s="268">
        <v>0</v>
      </c>
      <c r="U1429" s="268">
        <v>0</v>
      </c>
      <c r="V1429" s="269">
        <v>0</v>
      </c>
      <c r="W1429" s="269" cm="1">
        <f t="array" ref="W1429">IF(Z1429=756,V1429*INDEX('09.30.22 ERC'!$I$676:$I$679,MATCH($A$1,'09.30.22 ERC'!$D$676:$D$679,0),),V1429)</f>
        <v>0</v>
      </c>
      <c r="X1429" s="271">
        <f t="shared" si="45"/>
        <v>512009</v>
      </c>
      <c r="Y1429" s="106" t="s">
        <v>6261</v>
      </c>
      <c r="Z1429" s="106">
        <v>151</v>
      </c>
      <c r="AA1429" s="273" t="b">
        <f t="shared" si="46"/>
        <v>1</v>
      </c>
    </row>
    <row r="1430" spans="1:27">
      <c r="A1430" s="267" t="s">
        <v>3271</v>
      </c>
      <c r="B1430" s="267" t="s">
        <v>3294</v>
      </c>
      <c r="C1430" s="267" t="s">
        <v>3273</v>
      </c>
      <c r="D1430" s="267" t="s">
        <v>6346</v>
      </c>
      <c r="E1430" s="267" t="s">
        <v>3275</v>
      </c>
      <c r="F1430" s="267" t="s">
        <v>3276</v>
      </c>
      <c r="G1430" s="267" t="s">
        <v>3275</v>
      </c>
      <c r="H1430" s="267" t="s">
        <v>3277</v>
      </c>
      <c r="I1430" s="267" t="s">
        <v>6363</v>
      </c>
      <c r="J1430" s="267" t="s">
        <v>6364</v>
      </c>
      <c r="K1430" s="268">
        <v>0</v>
      </c>
      <c r="L1430" s="268">
        <v>0</v>
      </c>
      <c r="M1430" s="269">
        <v>0</v>
      </c>
      <c r="N1430" s="268">
        <v>0</v>
      </c>
      <c r="O1430" s="268">
        <v>0</v>
      </c>
      <c r="P1430" s="269">
        <v>0</v>
      </c>
      <c r="Q1430" s="270">
        <v>1584.6</v>
      </c>
      <c r="R1430" s="270">
        <v>0</v>
      </c>
      <c r="S1430" s="270">
        <v>1584.6</v>
      </c>
      <c r="T1430" s="268">
        <v>1584.6</v>
      </c>
      <c r="U1430" s="268">
        <v>0</v>
      </c>
      <c r="V1430" s="269">
        <v>1584.6</v>
      </c>
      <c r="W1430" s="269" cm="1">
        <f t="array" ref="W1430">IF(Z1430=756,V1430*INDEX('09.30.22 ERC'!$I$676:$I$679,MATCH($A$1,'09.30.22 ERC'!$D$676:$D$679,0),),V1430)</f>
        <v>1584.6</v>
      </c>
      <c r="X1430" s="271">
        <f t="shared" si="45"/>
        <v>512009</v>
      </c>
      <c r="Y1430" s="106" t="s">
        <v>6261</v>
      </c>
      <c r="Z1430" s="106">
        <v>152</v>
      </c>
      <c r="AA1430" s="273" t="b">
        <f t="shared" si="46"/>
        <v>1</v>
      </c>
    </row>
    <row r="1431" spans="1:27">
      <c r="A1431" s="267" t="s">
        <v>3271</v>
      </c>
      <c r="B1431" s="267" t="s">
        <v>3294</v>
      </c>
      <c r="C1431" s="267" t="s">
        <v>3402</v>
      </c>
      <c r="D1431" s="267" t="s">
        <v>6346</v>
      </c>
      <c r="E1431" s="267" t="s">
        <v>3275</v>
      </c>
      <c r="F1431" s="267" t="s">
        <v>3276</v>
      </c>
      <c r="G1431" s="267" t="s">
        <v>3275</v>
      </c>
      <c r="H1431" s="267" t="s">
        <v>3277</v>
      </c>
      <c r="I1431" s="267" t="s">
        <v>6365</v>
      </c>
      <c r="J1431" s="267" t="s">
        <v>6366</v>
      </c>
      <c r="K1431" s="268">
        <v>0</v>
      </c>
      <c r="L1431" s="268">
        <v>0</v>
      </c>
      <c r="M1431" s="269">
        <v>0</v>
      </c>
      <c r="N1431" s="268">
        <v>0</v>
      </c>
      <c r="O1431" s="268">
        <v>0</v>
      </c>
      <c r="P1431" s="269">
        <v>0</v>
      </c>
      <c r="Q1431" s="270">
        <v>0</v>
      </c>
      <c r="R1431" s="270">
        <v>0</v>
      </c>
      <c r="S1431" s="270">
        <v>0</v>
      </c>
      <c r="T1431" s="268">
        <v>0</v>
      </c>
      <c r="U1431" s="268">
        <v>0</v>
      </c>
      <c r="V1431" s="269">
        <v>0</v>
      </c>
      <c r="W1431" s="269" cm="1">
        <f t="array" ref="W1431">IF(Z1431=756,V1431*INDEX('09.30.22 ERC'!$I$676:$I$679,MATCH($A$1,'09.30.22 ERC'!$D$676:$D$679,0),),V1431)</f>
        <v>0</v>
      </c>
      <c r="X1431" s="271">
        <f t="shared" si="45"/>
        <v>512009</v>
      </c>
      <c r="Y1431" s="106" t="s">
        <v>6261</v>
      </c>
      <c r="Z1431" s="106">
        <v>152</v>
      </c>
      <c r="AA1431" s="273" t="b">
        <f t="shared" si="46"/>
        <v>1</v>
      </c>
    </row>
    <row r="1432" spans="1:27">
      <c r="A1432" s="267" t="s">
        <v>3271</v>
      </c>
      <c r="B1432" s="267" t="s">
        <v>3272</v>
      </c>
      <c r="C1432" s="267" t="s">
        <v>3273</v>
      </c>
      <c r="D1432" s="267" t="s">
        <v>6367</v>
      </c>
      <c r="E1432" s="267" t="s">
        <v>3275</v>
      </c>
      <c r="F1432" s="267" t="s">
        <v>3276</v>
      </c>
      <c r="G1432" s="267" t="s">
        <v>3275</v>
      </c>
      <c r="H1432" s="267" t="s">
        <v>3277</v>
      </c>
      <c r="I1432" s="267" t="s">
        <v>6368</v>
      </c>
      <c r="J1432" s="267" t="s">
        <v>6369</v>
      </c>
      <c r="K1432" s="268">
        <v>0</v>
      </c>
      <c r="L1432" s="268">
        <v>0</v>
      </c>
      <c r="M1432" s="269">
        <v>0</v>
      </c>
      <c r="N1432" s="268">
        <v>0</v>
      </c>
      <c r="O1432" s="268">
        <v>0</v>
      </c>
      <c r="P1432" s="269">
        <v>0</v>
      </c>
      <c r="Q1432" s="270">
        <v>1140</v>
      </c>
      <c r="R1432" s="270">
        <v>0</v>
      </c>
      <c r="S1432" s="270">
        <v>1140</v>
      </c>
      <c r="T1432" s="268">
        <v>1140</v>
      </c>
      <c r="U1432" s="268">
        <v>0</v>
      </c>
      <c r="V1432" s="269">
        <v>1140</v>
      </c>
      <c r="W1432" s="269" cm="1">
        <f t="array" ref="W1432">IF(Z1432=756,V1432*INDEX('09.30.22 ERC'!$I$676:$I$679,MATCH($A$1,'09.30.22 ERC'!$D$676:$D$679,0),),V1432)</f>
        <v>1140</v>
      </c>
      <c r="X1432" s="271">
        <f t="shared" si="45"/>
        <v>512010</v>
      </c>
      <c r="Y1432" s="106" t="s">
        <v>6261</v>
      </c>
      <c r="Z1432" s="106">
        <v>150</v>
      </c>
      <c r="AA1432" s="273" t="b">
        <f t="shared" si="46"/>
        <v>1</v>
      </c>
    </row>
    <row r="1433" spans="1:27">
      <c r="A1433" s="267" t="s">
        <v>3271</v>
      </c>
      <c r="B1433" s="267" t="s">
        <v>3280</v>
      </c>
      <c r="C1433" s="267" t="s">
        <v>3281</v>
      </c>
      <c r="D1433" s="267" t="s">
        <v>6367</v>
      </c>
      <c r="E1433" s="267" t="s">
        <v>3275</v>
      </c>
      <c r="F1433" s="267" t="s">
        <v>3276</v>
      </c>
      <c r="G1433" s="267" t="s">
        <v>3275</v>
      </c>
      <c r="H1433" s="267" t="s">
        <v>3277</v>
      </c>
      <c r="I1433" s="267" t="s">
        <v>6370</v>
      </c>
      <c r="J1433" s="267" t="s">
        <v>6371</v>
      </c>
      <c r="K1433" s="268">
        <v>0</v>
      </c>
      <c r="L1433" s="268">
        <v>0</v>
      </c>
      <c r="M1433" s="269">
        <v>0</v>
      </c>
      <c r="N1433" s="268">
        <v>0</v>
      </c>
      <c r="O1433" s="268">
        <v>32439.48</v>
      </c>
      <c r="P1433" s="269">
        <v>-32439.48</v>
      </c>
      <c r="Q1433" s="270">
        <v>35116.980000000003</v>
      </c>
      <c r="R1433" s="270">
        <v>32439.48</v>
      </c>
      <c r="S1433" s="270">
        <v>2677.5000000000036</v>
      </c>
      <c r="T1433" s="268">
        <v>35116.980000000003</v>
      </c>
      <c r="U1433" s="268">
        <v>32439.48</v>
      </c>
      <c r="V1433" s="269">
        <v>2677.5000000000036</v>
      </c>
      <c r="W1433" s="269" cm="1">
        <f t="array" ref="W1433">IF(Z1433=756,V1433*INDEX('09.30.22 ERC'!$I$676:$I$679,MATCH($A$1,'09.30.22 ERC'!$D$676:$D$679,0),),V1433)</f>
        <v>2677.5000000000036</v>
      </c>
      <c r="X1433" s="271">
        <f t="shared" si="45"/>
        <v>512010</v>
      </c>
      <c r="Y1433" s="106" t="s">
        <v>6261</v>
      </c>
      <c r="Z1433" s="106">
        <v>150</v>
      </c>
      <c r="AA1433" s="273" t="b">
        <f t="shared" si="46"/>
        <v>1</v>
      </c>
    </row>
    <row r="1434" spans="1:27">
      <c r="A1434" s="267" t="s">
        <v>3271</v>
      </c>
      <c r="B1434" s="267" t="s">
        <v>3287</v>
      </c>
      <c r="C1434" s="267" t="s">
        <v>3281</v>
      </c>
      <c r="D1434" s="267" t="s">
        <v>6367</v>
      </c>
      <c r="E1434" s="267" t="s">
        <v>3275</v>
      </c>
      <c r="F1434" s="267" t="s">
        <v>3276</v>
      </c>
      <c r="G1434" s="267" t="s">
        <v>3275</v>
      </c>
      <c r="H1434" s="267" t="s">
        <v>3277</v>
      </c>
      <c r="I1434" s="267" t="s">
        <v>6372</v>
      </c>
      <c r="J1434" s="267" t="s">
        <v>6373</v>
      </c>
      <c r="K1434" s="268">
        <v>0</v>
      </c>
      <c r="L1434" s="268">
        <v>0</v>
      </c>
      <c r="M1434" s="269">
        <v>0</v>
      </c>
      <c r="N1434" s="268">
        <v>1775</v>
      </c>
      <c r="O1434" s="268">
        <v>6321.6</v>
      </c>
      <c r="P1434" s="269">
        <v>-4546.6000000000004</v>
      </c>
      <c r="Q1434" s="270">
        <v>8096.6</v>
      </c>
      <c r="R1434" s="270">
        <v>6321.6</v>
      </c>
      <c r="S1434" s="270">
        <v>1775</v>
      </c>
      <c r="T1434" s="268">
        <v>8096.6</v>
      </c>
      <c r="U1434" s="268">
        <v>6321.6</v>
      </c>
      <c r="V1434" s="269">
        <v>1775</v>
      </c>
      <c r="W1434" s="269" cm="1">
        <f t="array" ref="W1434">IF(Z1434=756,V1434*INDEX('09.30.22 ERC'!$I$676:$I$679,MATCH($A$1,'09.30.22 ERC'!$D$676:$D$679,0),),V1434)</f>
        <v>1775</v>
      </c>
      <c r="X1434" s="271">
        <f t="shared" si="45"/>
        <v>512010</v>
      </c>
      <c r="Y1434" s="106" t="s">
        <v>6261</v>
      </c>
      <c r="Z1434" s="106">
        <v>151</v>
      </c>
      <c r="AA1434" s="273" t="b">
        <f t="shared" si="46"/>
        <v>1</v>
      </c>
    </row>
    <row r="1435" spans="1:27">
      <c r="A1435" s="267" t="s">
        <v>3271</v>
      </c>
      <c r="B1435" s="267" t="s">
        <v>3280</v>
      </c>
      <c r="C1435" s="267" t="s">
        <v>3281</v>
      </c>
      <c r="D1435" s="267" t="s">
        <v>6374</v>
      </c>
      <c r="E1435" s="267" t="s">
        <v>3275</v>
      </c>
      <c r="F1435" s="267" t="s">
        <v>3276</v>
      </c>
      <c r="G1435" s="267" t="s">
        <v>3275</v>
      </c>
      <c r="H1435" s="267" t="s">
        <v>3277</v>
      </c>
      <c r="I1435" s="267" t="s">
        <v>6375</v>
      </c>
      <c r="J1435" s="267" t="s">
        <v>6376</v>
      </c>
      <c r="K1435" s="268">
        <v>0</v>
      </c>
      <c r="L1435" s="268">
        <v>0</v>
      </c>
      <c r="M1435" s="269">
        <v>0</v>
      </c>
      <c r="N1435" s="268">
        <v>0</v>
      </c>
      <c r="O1435" s="268">
        <v>0</v>
      </c>
      <c r="P1435" s="269">
        <v>0</v>
      </c>
      <c r="Q1435" s="270">
        <v>19635</v>
      </c>
      <c r="R1435" s="270">
        <v>0</v>
      </c>
      <c r="S1435" s="270">
        <v>19635</v>
      </c>
      <c r="T1435" s="268">
        <v>19635</v>
      </c>
      <c r="U1435" s="268">
        <v>0</v>
      </c>
      <c r="V1435" s="269">
        <v>19635</v>
      </c>
      <c r="W1435" s="269" cm="1">
        <f t="array" ref="W1435">IF(Z1435=756,V1435*INDEX('09.30.22 ERC'!$I$676:$I$679,MATCH($A$1,'09.30.22 ERC'!$D$676:$D$679,0),),V1435)</f>
        <v>19635</v>
      </c>
      <c r="X1435" s="271">
        <f t="shared" si="45"/>
        <v>512011</v>
      </c>
      <c r="Y1435" s="106" t="s">
        <v>6261</v>
      </c>
      <c r="Z1435" s="106">
        <v>150</v>
      </c>
      <c r="AA1435" s="273" t="b">
        <f t="shared" si="46"/>
        <v>1</v>
      </c>
    </row>
    <row r="1436" spans="1:27">
      <c r="A1436" s="267" t="s">
        <v>3271</v>
      </c>
      <c r="B1436" s="267" t="s">
        <v>3287</v>
      </c>
      <c r="C1436" s="267" t="s">
        <v>3281</v>
      </c>
      <c r="D1436" s="267" t="s">
        <v>6374</v>
      </c>
      <c r="E1436" s="267" t="s">
        <v>3275</v>
      </c>
      <c r="F1436" s="267" t="s">
        <v>3276</v>
      </c>
      <c r="G1436" s="267" t="s">
        <v>3275</v>
      </c>
      <c r="H1436" s="267" t="s">
        <v>3277</v>
      </c>
      <c r="I1436" s="267" t="s">
        <v>6377</v>
      </c>
      <c r="J1436" s="267" t="s">
        <v>6378</v>
      </c>
      <c r="K1436" s="268">
        <v>0</v>
      </c>
      <c r="L1436" s="268">
        <v>0</v>
      </c>
      <c r="M1436" s="269">
        <v>0</v>
      </c>
      <c r="N1436" s="268">
        <v>4320</v>
      </c>
      <c r="O1436" s="268">
        <v>0</v>
      </c>
      <c r="P1436" s="269">
        <v>4320</v>
      </c>
      <c r="Q1436" s="270">
        <v>4320</v>
      </c>
      <c r="R1436" s="270">
        <v>0</v>
      </c>
      <c r="S1436" s="270">
        <v>4320</v>
      </c>
      <c r="T1436" s="268">
        <v>4320</v>
      </c>
      <c r="U1436" s="268">
        <v>0</v>
      </c>
      <c r="V1436" s="269">
        <v>4320</v>
      </c>
      <c r="W1436" s="269" cm="1">
        <f t="array" ref="W1436">IF(Z1436=756,V1436*INDEX('09.30.22 ERC'!$I$676:$I$679,MATCH($A$1,'09.30.22 ERC'!$D$676:$D$679,0),),V1436)</f>
        <v>4320</v>
      </c>
      <c r="X1436" s="271">
        <f t="shared" si="45"/>
        <v>512011</v>
      </c>
      <c r="Y1436" s="106" t="s">
        <v>6261</v>
      </c>
      <c r="Z1436" s="106">
        <v>151</v>
      </c>
      <c r="AA1436" s="273" t="b">
        <f t="shared" si="46"/>
        <v>1</v>
      </c>
    </row>
    <row r="1437" spans="1:27">
      <c r="A1437" s="267" t="s">
        <v>3271</v>
      </c>
      <c r="B1437" s="267" t="s">
        <v>3388</v>
      </c>
      <c r="C1437" s="267" t="s">
        <v>3389</v>
      </c>
      <c r="D1437" s="267" t="s">
        <v>6379</v>
      </c>
      <c r="E1437" s="267" t="s">
        <v>3275</v>
      </c>
      <c r="F1437" s="267" t="s">
        <v>3276</v>
      </c>
      <c r="G1437" s="267" t="s">
        <v>3275</v>
      </c>
      <c r="H1437" s="267" t="s">
        <v>3277</v>
      </c>
      <c r="I1437" s="267" t="s">
        <v>6380</v>
      </c>
      <c r="J1437" s="267" t="s">
        <v>6381</v>
      </c>
      <c r="K1437" s="268">
        <v>0</v>
      </c>
      <c r="L1437" s="268">
        <v>0</v>
      </c>
      <c r="M1437" s="269">
        <v>0</v>
      </c>
      <c r="N1437" s="268">
        <v>0</v>
      </c>
      <c r="O1437" s="268">
        <v>810.82</v>
      </c>
      <c r="P1437" s="269">
        <v>-810.82</v>
      </c>
      <c r="Q1437" s="270">
        <v>2432.46</v>
      </c>
      <c r="R1437" s="270">
        <v>9729.84</v>
      </c>
      <c r="S1437" s="270">
        <v>-7297.38</v>
      </c>
      <c r="T1437" s="268">
        <v>2432.46</v>
      </c>
      <c r="U1437" s="268">
        <v>9729.84</v>
      </c>
      <c r="V1437" s="269">
        <v>-7297.38</v>
      </c>
      <c r="W1437" s="269" cm="1">
        <f t="array" ref="W1437">IF(Z1437=756,V1437*INDEX('09.30.22 ERC'!$I$676:$I$679,MATCH($A$1,'09.30.22 ERC'!$D$676:$D$679,0),),V1437)</f>
        <v>-7297.38</v>
      </c>
      <c r="X1437" s="271">
        <f t="shared" si="45"/>
        <v>512012</v>
      </c>
      <c r="Y1437" s="106" t="s">
        <v>6261</v>
      </c>
      <c r="Z1437" s="106">
        <v>756</v>
      </c>
      <c r="AA1437" s="273" t="b">
        <f t="shared" si="46"/>
        <v>1</v>
      </c>
    </row>
    <row r="1438" spans="1:27">
      <c r="A1438" s="267" t="s">
        <v>3271</v>
      </c>
      <c r="B1438" s="267" t="s">
        <v>3388</v>
      </c>
      <c r="C1438" s="267" t="s">
        <v>3392</v>
      </c>
      <c r="D1438" s="267" t="s">
        <v>6379</v>
      </c>
      <c r="E1438" s="267" t="s">
        <v>3275</v>
      </c>
      <c r="F1438" s="267" t="s">
        <v>3276</v>
      </c>
      <c r="G1438" s="267" t="s">
        <v>3275</v>
      </c>
      <c r="H1438" s="267" t="s">
        <v>3277</v>
      </c>
      <c r="I1438" s="267" t="s">
        <v>6382</v>
      </c>
      <c r="J1438" s="267" t="s">
        <v>6383</v>
      </c>
      <c r="K1438" s="268">
        <v>0</v>
      </c>
      <c r="L1438" s="268">
        <v>0</v>
      </c>
      <c r="M1438" s="269">
        <v>0</v>
      </c>
      <c r="N1438" s="268">
        <v>810.82</v>
      </c>
      <c r="O1438" s="268">
        <v>0</v>
      </c>
      <c r="P1438" s="269">
        <v>810.82</v>
      </c>
      <c r="Q1438" s="270">
        <v>7297.38</v>
      </c>
      <c r="R1438" s="270">
        <v>0</v>
      </c>
      <c r="S1438" s="270">
        <v>7297.38</v>
      </c>
      <c r="T1438" s="268">
        <v>7297.38</v>
      </c>
      <c r="U1438" s="268">
        <v>0</v>
      </c>
      <c r="V1438" s="269">
        <v>7297.38</v>
      </c>
      <c r="W1438" s="269" cm="1">
        <f t="array" ref="W1438">IF(Z1438=756,V1438*INDEX('09.30.22 ERC'!$I$676:$I$679,MATCH($A$1,'09.30.22 ERC'!$D$676:$D$679,0),),V1438)</f>
        <v>7297.38</v>
      </c>
      <c r="X1438" s="271">
        <f t="shared" si="45"/>
        <v>512012</v>
      </c>
      <c r="Y1438" s="106" t="s">
        <v>6261</v>
      </c>
      <c r="Z1438" s="106">
        <v>756</v>
      </c>
      <c r="AA1438" s="273" t="b">
        <f t="shared" si="46"/>
        <v>1</v>
      </c>
    </row>
    <row r="1439" spans="1:27">
      <c r="A1439" s="267" t="s">
        <v>3271</v>
      </c>
      <c r="B1439" s="267" t="s">
        <v>3272</v>
      </c>
      <c r="C1439" s="267" t="s">
        <v>3273</v>
      </c>
      <c r="D1439" s="267" t="s">
        <v>6379</v>
      </c>
      <c r="E1439" s="267" t="s">
        <v>3275</v>
      </c>
      <c r="F1439" s="267" t="s">
        <v>3276</v>
      </c>
      <c r="G1439" s="267" t="s">
        <v>3275</v>
      </c>
      <c r="H1439" s="267" t="s">
        <v>3277</v>
      </c>
      <c r="I1439" s="267" t="s">
        <v>6384</v>
      </c>
      <c r="J1439" s="267" t="s">
        <v>6385</v>
      </c>
      <c r="K1439" s="268">
        <v>0</v>
      </c>
      <c r="L1439" s="268">
        <v>0</v>
      </c>
      <c r="M1439" s="269">
        <v>0</v>
      </c>
      <c r="N1439" s="268">
        <v>2542.2199999999998</v>
      </c>
      <c r="O1439" s="268">
        <v>0</v>
      </c>
      <c r="P1439" s="269">
        <v>2542.2199999999998</v>
      </c>
      <c r="Q1439" s="270">
        <v>23960.65</v>
      </c>
      <c r="R1439" s="270">
        <v>0</v>
      </c>
      <c r="S1439" s="270">
        <v>23960.65</v>
      </c>
      <c r="T1439" s="268">
        <v>23960.65</v>
      </c>
      <c r="U1439" s="268">
        <v>0</v>
      </c>
      <c r="V1439" s="269">
        <v>23960.65</v>
      </c>
      <c r="W1439" s="269" cm="1">
        <f t="array" ref="W1439">IF(Z1439=756,V1439*INDEX('09.30.22 ERC'!$I$676:$I$679,MATCH($A$1,'09.30.22 ERC'!$D$676:$D$679,0),),V1439)</f>
        <v>23960.65</v>
      </c>
      <c r="X1439" s="271">
        <f t="shared" si="45"/>
        <v>512012</v>
      </c>
      <c r="Y1439" s="106" t="s">
        <v>6261</v>
      </c>
      <c r="Z1439" s="106">
        <v>150</v>
      </c>
      <c r="AA1439" s="273" t="b">
        <f t="shared" si="46"/>
        <v>1</v>
      </c>
    </row>
    <row r="1440" spans="1:27">
      <c r="A1440" s="267" t="s">
        <v>3271</v>
      </c>
      <c r="B1440" s="267" t="s">
        <v>3272</v>
      </c>
      <c r="C1440" s="267" t="s">
        <v>3402</v>
      </c>
      <c r="D1440" s="267" t="s">
        <v>6379</v>
      </c>
      <c r="E1440" s="267" t="s">
        <v>3275</v>
      </c>
      <c r="F1440" s="267" t="s">
        <v>3276</v>
      </c>
      <c r="G1440" s="267" t="s">
        <v>3275</v>
      </c>
      <c r="H1440" s="267" t="s">
        <v>3277</v>
      </c>
      <c r="I1440" s="267" t="s">
        <v>6386</v>
      </c>
      <c r="J1440" s="267" t="s">
        <v>6387</v>
      </c>
      <c r="K1440" s="268">
        <v>0</v>
      </c>
      <c r="L1440" s="268">
        <v>0</v>
      </c>
      <c r="M1440" s="269">
        <v>0</v>
      </c>
      <c r="N1440" s="268">
        <v>293.81</v>
      </c>
      <c r="O1440" s="268">
        <v>0</v>
      </c>
      <c r="P1440" s="269">
        <v>293.81</v>
      </c>
      <c r="Q1440" s="270">
        <v>3546.06</v>
      </c>
      <c r="R1440" s="270">
        <v>893.01</v>
      </c>
      <c r="S1440" s="270">
        <v>2653.05</v>
      </c>
      <c r="T1440" s="268">
        <v>3546.06</v>
      </c>
      <c r="U1440" s="268">
        <v>893.01</v>
      </c>
      <c r="V1440" s="269">
        <v>2653.05</v>
      </c>
      <c r="W1440" s="269" cm="1">
        <f t="array" ref="W1440">IF(Z1440=756,V1440*INDEX('09.30.22 ERC'!$I$676:$I$679,MATCH($A$1,'09.30.22 ERC'!$D$676:$D$679,0),),V1440)</f>
        <v>2653.05</v>
      </c>
      <c r="X1440" s="271">
        <f t="shared" si="45"/>
        <v>512012</v>
      </c>
      <c r="Y1440" s="106" t="s">
        <v>6261</v>
      </c>
      <c r="Z1440" s="106">
        <v>150</v>
      </c>
      <c r="AA1440" s="273" t="b">
        <f t="shared" si="46"/>
        <v>1</v>
      </c>
    </row>
    <row r="1441" spans="1:27">
      <c r="A1441" s="267" t="s">
        <v>3271</v>
      </c>
      <c r="B1441" s="267" t="s">
        <v>3280</v>
      </c>
      <c r="C1441" s="267" t="s">
        <v>3281</v>
      </c>
      <c r="D1441" s="267" t="s">
        <v>6379</v>
      </c>
      <c r="E1441" s="267" t="s">
        <v>3275</v>
      </c>
      <c r="F1441" s="267" t="s">
        <v>3276</v>
      </c>
      <c r="G1441" s="267" t="s">
        <v>3275</v>
      </c>
      <c r="H1441" s="267" t="s">
        <v>3277</v>
      </c>
      <c r="I1441" s="267" t="s">
        <v>6388</v>
      </c>
      <c r="J1441" s="267" t="s">
        <v>6389</v>
      </c>
      <c r="K1441" s="268">
        <v>0</v>
      </c>
      <c r="L1441" s="268">
        <v>0</v>
      </c>
      <c r="M1441" s="269">
        <v>0</v>
      </c>
      <c r="N1441" s="268">
        <v>7189.97</v>
      </c>
      <c r="O1441" s="268">
        <v>0</v>
      </c>
      <c r="P1441" s="269">
        <v>7189.97</v>
      </c>
      <c r="Q1441" s="270">
        <v>63981.919999999998</v>
      </c>
      <c r="R1441" s="270">
        <v>0</v>
      </c>
      <c r="S1441" s="270">
        <v>63981.919999999998</v>
      </c>
      <c r="T1441" s="268">
        <v>63981.919999999998</v>
      </c>
      <c r="U1441" s="268">
        <v>0</v>
      </c>
      <c r="V1441" s="269">
        <v>63981.919999999998</v>
      </c>
      <c r="W1441" s="269" cm="1">
        <f t="array" ref="W1441">IF(Z1441=756,V1441*INDEX('09.30.22 ERC'!$I$676:$I$679,MATCH($A$1,'09.30.22 ERC'!$D$676:$D$679,0),),V1441)</f>
        <v>63981.919999999998</v>
      </c>
      <c r="X1441" s="271">
        <f t="shared" si="45"/>
        <v>512012</v>
      </c>
      <c r="Y1441" s="106" t="s">
        <v>6261</v>
      </c>
      <c r="Z1441" s="106">
        <v>150</v>
      </c>
      <c r="AA1441" s="273" t="b">
        <f t="shared" si="46"/>
        <v>1</v>
      </c>
    </row>
    <row r="1442" spans="1:27">
      <c r="A1442" s="267" t="s">
        <v>3271</v>
      </c>
      <c r="B1442" s="267" t="s">
        <v>3280</v>
      </c>
      <c r="C1442" s="267" t="s">
        <v>3430</v>
      </c>
      <c r="D1442" s="267" t="s">
        <v>6379</v>
      </c>
      <c r="E1442" s="267" t="s">
        <v>3275</v>
      </c>
      <c r="F1442" s="267" t="s">
        <v>3276</v>
      </c>
      <c r="G1442" s="267" t="s">
        <v>3275</v>
      </c>
      <c r="H1442" s="267" t="s">
        <v>3277</v>
      </c>
      <c r="I1442" s="267" t="s">
        <v>6390</v>
      </c>
      <c r="J1442" s="267" t="s">
        <v>6391</v>
      </c>
      <c r="K1442" s="268">
        <v>0</v>
      </c>
      <c r="L1442" s="268">
        <v>0</v>
      </c>
      <c r="M1442" s="269">
        <v>0</v>
      </c>
      <c r="N1442" s="268">
        <v>290.62</v>
      </c>
      <c r="O1442" s="268">
        <v>0</v>
      </c>
      <c r="P1442" s="269">
        <v>290.62</v>
      </c>
      <c r="Q1442" s="270">
        <v>3506.37</v>
      </c>
      <c r="R1442" s="270">
        <v>882.96</v>
      </c>
      <c r="S1442" s="270">
        <v>2623.41</v>
      </c>
      <c r="T1442" s="268">
        <v>3506.37</v>
      </c>
      <c r="U1442" s="268">
        <v>882.96</v>
      </c>
      <c r="V1442" s="269">
        <v>2623.41</v>
      </c>
      <c r="W1442" s="269" cm="1">
        <f t="array" ref="W1442">IF(Z1442=756,V1442*INDEX('09.30.22 ERC'!$I$676:$I$679,MATCH($A$1,'09.30.22 ERC'!$D$676:$D$679,0),),V1442)</f>
        <v>2623.41</v>
      </c>
      <c r="X1442" s="271">
        <f t="shared" si="45"/>
        <v>512012</v>
      </c>
      <c r="Y1442" s="106" t="s">
        <v>6261</v>
      </c>
      <c r="Z1442" s="106">
        <v>150</v>
      </c>
      <c r="AA1442" s="273" t="b">
        <f t="shared" si="46"/>
        <v>1</v>
      </c>
    </row>
    <row r="1443" spans="1:27">
      <c r="A1443" s="267" t="s">
        <v>3271</v>
      </c>
      <c r="B1443" s="267" t="s">
        <v>3284</v>
      </c>
      <c r="C1443" s="267" t="s">
        <v>3273</v>
      </c>
      <c r="D1443" s="267" t="s">
        <v>6379</v>
      </c>
      <c r="E1443" s="267" t="s">
        <v>3275</v>
      </c>
      <c r="F1443" s="267" t="s">
        <v>3276</v>
      </c>
      <c r="G1443" s="267" t="s">
        <v>3275</v>
      </c>
      <c r="H1443" s="267" t="s">
        <v>3277</v>
      </c>
      <c r="I1443" s="267" t="s">
        <v>6392</v>
      </c>
      <c r="J1443" s="267" t="s">
        <v>6393</v>
      </c>
      <c r="K1443" s="268">
        <v>0</v>
      </c>
      <c r="L1443" s="268">
        <v>0</v>
      </c>
      <c r="M1443" s="269">
        <v>0</v>
      </c>
      <c r="N1443" s="268">
        <v>61.46</v>
      </c>
      <c r="O1443" s="268">
        <v>0</v>
      </c>
      <c r="P1443" s="269">
        <v>61.46</v>
      </c>
      <c r="Q1443" s="270">
        <v>553.14</v>
      </c>
      <c r="R1443" s="270">
        <v>0</v>
      </c>
      <c r="S1443" s="270">
        <v>553.14</v>
      </c>
      <c r="T1443" s="268">
        <v>553.14</v>
      </c>
      <c r="U1443" s="268">
        <v>0</v>
      </c>
      <c r="V1443" s="269">
        <v>553.14</v>
      </c>
      <c r="W1443" s="269" cm="1">
        <f t="array" ref="W1443">IF(Z1443=756,V1443*INDEX('09.30.22 ERC'!$I$676:$I$679,MATCH($A$1,'09.30.22 ERC'!$D$676:$D$679,0),),V1443)</f>
        <v>553.14</v>
      </c>
      <c r="X1443" s="271">
        <f t="shared" si="45"/>
        <v>512012</v>
      </c>
      <c r="Y1443" s="106" t="s">
        <v>6261</v>
      </c>
      <c r="Z1443" s="106">
        <v>151</v>
      </c>
      <c r="AA1443" s="273" t="b">
        <f t="shared" si="46"/>
        <v>1</v>
      </c>
    </row>
    <row r="1444" spans="1:27">
      <c r="A1444" s="267" t="s">
        <v>3271</v>
      </c>
      <c r="B1444" s="267" t="s">
        <v>3284</v>
      </c>
      <c r="C1444" s="267" t="s">
        <v>3402</v>
      </c>
      <c r="D1444" s="267" t="s">
        <v>6379</v>
      </c>
      <c r="E1444" s="267" t="s">
        <v>3275</v>
      </c>
      <c r="F1444" s="267" t="s">
        <v>3276</v>
      </c>
      <c r="G1444" s="267" t="s">
        <v>3275</v>
      </c>
      <c r="H1444" s="267" t="s">
        <v>3277</v>
      </c>
      <c r="I1444" s="267" t="s">
        <v>6394</v>
      </c>
      <c r="J1444" s="267" t="s">
        <v>6395</v>
      </c>
      <c r="K1444" s="268">
        <v>0</v>
      </c>
      <c r="L1444" s="268">
        <v>0</v>
      </c>
      <c r="M1444" s="269">
        <v>0</v>
      </c>
      <c r="N1444" s="268">
        <v>24.97</v>
      </c>
      <c r="O1444" s="268">
        <v>0</v>
      </c>
      <c r="P1444" s="269">
        <v>24.97</v>
      </c>
      <c r="Q1444" s="270">
        <v>292.19</v>
      </c>
      <c r="R1444" s="270">
        <v>73.08</v>
      </c>
      <c r="S1444" s="270">
        <v>219.11</v>
      </c>
      <c r="T1444" s="268">
        <v>292.19</v>
      </c>
      <c r="U1444" s="268">
        <v>73.08</v>
      </c>
      <c r="V1444" s="269">
        <v>219.11</v>
      </c>
      <c r="W1444" s="269" cm="1">
        <f t="array" ref="W1444">IF(Z1444=756,V1444*INDEX('09.30.22 ERC'!$I$676:$I$679,MATCH($A$1,'09.30.22 ERC'!$D$676:$D$679,0),),V1444)</f>
        <v>219.11</v>
      </c>
      <c r="X1444" s="271">
        <f t="shared" si="45"/>
        <v>512012</v>
      </c>
      <c r="Y1444" s="106" t="s">
        <v>6261</v>
      </c>
      <c r="Z1444" s="106">
        <v>151</v>
      </c>
      <c r="AA1444" s="273" t="b">
        <f t="shared" si="46"/>
        <v>1</v>
      </c>
    </row>
    <row r="1445" spans="1:27">
      <c r="A1445" s="267" t="s">
        <v>3271</v>
      </c>
      <c r="B1445" s="267" t="s">
        <v>3287</v>
      </c>
      <c r="C1445" s="267" t="s">
        <v>3281</v>
      </c>
      <c r="D1445" s="267" t="s">
        <v>6379</v>
      </c>
      <c r="E1445" s="267" t="s">
        <v>3275</v>
      </c>
      <c r="F1445" s="267" t="s">
        <v>3276</v>
      </c>
      <c r="G1445" s="267" t="s">
        <v>3275</v>
      </c>
      <c r="H1445" s="267" t="s">
        <v>3277</v>
      </c>
      <c r="I1445" s="267" t="s">
        <v>6396</v>
      </c>
      <c r="J1445" s="267" t="s">
        <v>6397</v>
      </c>
      <c r="K1445" s="268">
        <v>0</v>
      </c>
      <c r="L1445" s="268">
        <v>0</v>
      </c>
      <c r="M1445" s="269">
        <v>0</v>
      </c>
      <c r="N1445" s="268">
        <v>3716.05</v>
      </c>
      <c r="O1445" s="268">
        <v>0</v>
      </c>
      <c r="P1445" s="269">
        <v>3716.05</v>
      </c>
      <c r="Q1445" s="270">
        <v>33327.949999999997</v>
      </c>
      <c r="R1445" s="270">
        <v>0</v>
      </c>
      <c r="S1445" s="270">
        <v>33327.949999999997</v>
      </c>
      <c r="T1445" s="268">
        <v>33327.949999999997</v>
      </c>
      <c r="U1445" s="268">
        <v>0</v>
      </c>
      <c r="V1445" s="269">
        <v>33327.949999999997</v>
      </c>
      <c r="W1445" s="269" cm="1">
        <f t="array" ref="W1445">IF(Z1445=756,V1445*INDEX('09.30.22 ERC'!$I$676:$I$679,MATCH($A$1,'09.30.22 ERC'!$D$676:$D$679,0),),V1445)</f>
        <v>33327.949999999997</v>
      </c>
      <c r="X1445" s="271">
        <f t="shared" si="45"/>
        <v>512012</v>
      </c>
      <c r="Y1445" s="106" t="s">
        <v>6261</v>
      </c>
      <c r="Z1445" s="106">
        <v>151</v>
      </c>
      <c r="AA1445" s="273" t="b">
        <f t="shared" si="46"/>
        <v>1</v>
      </c>
    </row>
    <row r="1446" spans="1:27">
      <c r="A1446" s="267" t="s">
        <v>3271</v>
      </c>
      <c r="B1446" s="267" t="s">
        <v>3287</v>
      </c>
      <c r="C1446" s="267" t="s">
        <v>3430</v>
      </c>
      <c r="D1446" s="267" t="s">
        <v>6379</v>
      </c>
      <c r="E1446" s="267" t="s">
        <v>3275</v>
      </c>
      <c r="F1446" s="267" t="s">
        <v>3276</v>
      </c>
      <c r="G1446" s="267" t="s">
        <v>3275</v>
      </c>
      <c r="H1446" s="267" t="s">
        <v>3277</v>
      </c>
      <c r="I1446" s="267" t="s">
        <v>6398</v>
      </c>
      <c r="J1446" s="267" t="s">
        <v>6399</v>
      </c>
      <c r="K1446" s="268">
        <v>0</v>
      </c>
      <c r="L1446" s="268">
        <v>0</v>
      </c>
      <c r="M1446" s="269">
        <v>0</v>
      </c>
      <c r="N1446" s="268">
        <v>32.020000000000003</v>
      </c>
      <c r="O1446" s="268">
        <v>0</v>
      </c>
      <c r="P1446" s="269">
        <v>32.020000000000003</v>
      </c>
      <c r="Q1446" s="270">
        <v>342.25</v>
      </c>
      <c r="R1446" s="270">
        <v>69.12</v>
      </c>
      <c r="S1446" s="270">
        <v>273.13</v>
      </c>
      <c r="T1446" s="268">
        <v>342.25</v>
      </c>
      <c r="U1446" s="268">
        <v>69.12</v>
      </c>
      <c r="V1446" s="269">
        <v>273.13</v>
      </c>
      <c r="W1446" s="269" cm="1">
        <f t="array" ref="W1446">IF(Z1446=756,V1446*INDEX('09.30.22 ERC'!$I$676:$I$679,MATCH($A$1,'09.30.22 ERC'!$D$676:$D$679,0),),V1446)</f>
        <v>273.13</v>
      </c>
      <c r="X1446" s="271">
        <f t="shared" si="45"/>
        <v>512012</v>
      </c>
      <c r="Y1446" s="106" t="s">
        <v>6261</v>
      </c>
      <c r="Z1446" s="106">
        <v>151</v>
      </c>
      <c r="AA1446" s="273" t="b">
        <f t="shared" si="46"/>
        <v>1</v>
      </c>
    </row>
    <row r="1447" spans="1:27">
      <c r="A1447" s="267" t="s">
        <v>3271</v>
      </c>
      <c r="B1447" s="267" t="s">
        <v>3294</v>
      </c>
      <c r="C1447" s="267" t="s">
        <v>3402</v>
      </c>
      <c r="D1447" s="267" t="s">
        <v>6379</v>
      </c>
      <c r="E1447" s="267" t="s">
        <v>3275</v>
      </c>
      <c r="F1447" s="267" t="s">
        <v>3276</v>
      </c>
      <c r="G1447" s="267" t="s">
        <v>3275</v>
      </c>
      <c r="H1447" s="267" t="s">
        <v>3277</v>
      </c>
      <c r="I1447" s="267" t="s">
        <v>6400</v>
      </c>
      <c r="J1447" s="267" t="s">
        <v>6401</v>
      </c>
      <c r="K1447" s="268">
        <v>0</v>
      </c>
      <c r="L1447" s="268">
        <v>0</v>
      </c>
      <c r="M1447" s="269">
        <v>0</v>
      </c>
      <c r="N1447" s="268">
        <v>169.4</v>
      </c>
      <c r="O1447" s="268">
        <v>0</v>
      </c>
      <c r="P1447" s="269">
        <v>169.4</v>
      </c>
      <c r="Q1447" s="270">
        <v>2042.97</v>
      </c>
      <c r="R1447" s="270">
        <v>514.29</v>
      </c>
      <c r="S1447" s="270">
        <v>1528.68</v>
      </c>
      <c r="T1447" s="268">
        <v>2042.97</v>
      </c>
      <c r="U1447" s="268">
        <v>514.29</v>
      </c>
      <c r="V1447" s="269">
        <v>1528.68</v>
      </c>
      <c r="W1447" s="269" cm="1">
        <f t="array" ref="W1447">IF(Z1447=756,V1447*INDEX('09.30.22 ERC'!$I$676:$I$679,MATCH($A$1,'09.30.22 ERC'!$D$676:$D$679,0),),V1447)</f>
        <v>1528.68</v>
      </c>
      <c r="X1447" s="271">
        <f t="shared" si="45"/>
        <v>512012</v>
      </c>
      <c r="Y1447" s="106" t="s">
        <v>6261</v>
      </c>
      <c r="Z1447" s="106">
        <v>152</v>
      </c>
      <c r="AA1447" s="273" t="b">
        <f t="shared" si="46"/>
        <v>1</v>
      </c>
    </row>
    <row r="1448" spans="1:27">
      <c r="A1448" s="267" t="s">
        <v>3271</v>
      </c>
      <c r="B1448" s="267" t="s">
        <v>3272</v>
      </c>
      <c r="C1448" s="267" t="s">
        <v>3273</v>
      </c>
      <c r="D1448" s="267" t="s">
        <v>6402</v>
      </c>
      <c r="E1448" s="267" t="s">
        <v>3275</v>
      </c>
      <c r="F1448" s="267" t="s">
        <v>3276</v>
      </c>
      <c r="G1448" s="267" t="s">
        <v>3275</v>
      </c>
      <c r="H1448" s="267" t="s">
        <v>3277</v>
      </c>
      <c r="I1448" s="267" t="s">
        <v>6403</v>
      </c>
      <c r="J1448" s="267" t="s">
        <v>6404</v>
      </c>
      <c r="K1448" s="268">
        <v>0</v>
      </c>
      <c r="L1448" s="268">
        <v>0</v>
      </c>
      <c r="M1448" s="269">
        <v>0</v>
      </c>
      <c r="N1448" s="268">
        <v>0</v>
      </c>
      <c r="O1448" s="268">
        <v>0</v>
      </c>
      <c r="P1448" s="269">
        <v>0</v>
      </c>
      <c r="Q1448" s="270">
        <v>0</v>
      </c>
      <c r="R1448" s="270">
        <v>0</v>
      </c>
      <c r="S1448" s="270">
        <v>0</v>
      </c>
      <c r="T1448" s="268">
        <v>0</v>
      </c>
      <c r="U1448" s="268">
        <v>0</v>
      </c>
      <c r="V1448" s="269">
        <v>0</v>
      </c>
      <c r="W1448" s="269" cm="1">
        <f t="array" ref="W1448">IF(Z1448=756,V1448*INDEX('09.30.22 ERC'!$I$676:$I$679,MATCH($A$1,'09.30.22 ERC'!$D$676:$D$679,0),),V1448)</f>
        <v>0</v>
      </c>
      <c r="X1448" s="271">
        <f t="shared" si="45"/>
        <v>512013</v>
      </c>
      <c r="Y1448" s="106" t="s">
        <v>6261</v>
      </c>
      <c r="Z1448" s="106">
        <v>150</v>
      </c>
      <c r="AA1448" s="273" t="b">
        <f t="shared" si="46"/>
        <v>1</v>
      </c>
    </row>
    <row r="1449" spans="1:27">
      <c r="A1449" s="267" t="s">
        <v>3271</v>
      </c>
      <c r="B1449" s="267" t="s">
        <v>3294</v>
      </c>
      <c r="C1449" s="267" t="s">
        <v>3273</v>
      </c>
      <c r="D1449" s="267" t="s">
        <v>6402</v>
      </c>
      <c r="E1449" s="267" t="s">
        <v>3275</v>
      </c>
      <c r="F1449" s="267" t="s">
        <v>3276</v>
      </c>
      <c r="G1449" s="267" t="s">
        <v>3275</v>
      </c>
      <c r="H1449" s="267" t="s">
        <v>3277</v>
      </c>
      <c r="I1449" s="267" t="s">
        <v>6405</v>
      </c>
      <c r="J1449" s="267" t="s">
        <v>6406</v>
      </c>
      <c r="K1449" s="268">
        <v>0</v>
      </c>
      <c r="L1449" s="268">
        <v>0</v>
      </c>
      <c r="M1449" s="269">
        <v>0</v>
      </c>
      <c r="N1449" s="268">
        <v>0</v>
      </c>
      <c r="O1449" s="268">
        <v>0</v>
      </c>
      <c r="P1449" s="269">
        <v>0</v>
      </c>
      <c r="Q1449" s="270">
        <v>0</v>
      </c>
      <c r="R1449" s="270">
        <v>0</v>
      </c>
      <c r="S1449" s="270">
        <v>0</v>
      </c>
      <c r="T1449" s="268">
        <v>0</v>
      </c>
      <c r="U1449" s="268">
        <v>0</v>
      </c>
      <c r="V1449" s="269">
        <v>0</v>
      </c>
      <c r="W1449" s="269" cm="1">
        <f t="array" ref="W1449">IF(Z1449=756,V1449*INDEX('09.30.22 ERC'!$I$676:$I$679,MATCH($A$1,'09.30.22 ERC'!$D$676:$D$679,0),),V1449)</f>
        <v>0</v>
      </c>
      <c r="X1449" s="271">
        <f t="shared" si="45"/>
        <v>512013</v>
      </c>
      <c r="Y1449" s="106" t="s">
        <v>6261</v>
      </c>
      <c r="Z1449" s="106">
        <v>152</v>
      </c>
      <c r="AA1449" s="273" t="b">
        <f t="shared" si="46"/>
        <v>1</v>
      </c>
    </row>
    <row r="1450" spans="1:27">
      <c r="A1450" s="267" t="s">
        <v>3271</v>
      </c>
      <c r="B1450" s="267" t="s">
        <v>3388</v>
      </c>
      <c r="C1450" s="267" t="s">
        <v>3389</v>
      </c>
      <c r="D1450" s="267" t="s">
        <v>6407</v>
      </c>
      <c r="E1450" s="267" t="s">
        <v>3275</v>
      </c>
      <c r="F1450" s="267" t="s">
        <v>3276</v>
      </c>
      <c r="G1450" s="267" t="s">
        <v>3275</v>
      </c>
      <c r="H1450" s="267" t="s">
        <v>3277</v>
      </c>
      <c r="I1450" s="267" t="s">
        <v>6408</v>
      </c>
      <c r="J1450" s="267" t="s">
        <v>6409</v>
      </c>
      <c r="K1450" s="268">
        <v>0</v>
      </c>
      <c r="L1450" s="268">
        <v>0</v>
      </c>
      <c r="M1450" s="269">
        <v>0</v>
      </c>
      <c r="N1450" s="268">
        <v>0</v>
      </c>
      <c r="O1450" s="268">
        <v>0</v>
      </c>
      <c r="P1450" s="269">
        <v>0</v>
      </c>
      <c r="Q1450" s="270">
        <v>4256.1400000000003</v>
      </c>
      <c r="R1450" s="270">
        <v>4864.16</v>
      </c>
      <c r="S1450" s="270">
        <v>-608.01999999999953</v>
      </c>
      <c r="T1450" s="268">
        <v>4256.1400000000003</v>
      </c>
      <c r="U1450" s="268">
        <v>4864.16</v>
      </c>
      <c r="V1450" s="269">
        <v>-608.01999999999953</v>
      </c>
      <c r="W1450" s="269" cm="1">
        <f t="array" ref="W1450">IF(Z1450=756,V1450*INDEX('09.30.22 ERC'!$I$676:$I$679,MATCH($A$1,'09.30.22 ERC'!$D$676:$D$679,0),),V1450)</f>
        <v>-608.01999999999953</v>
      </c>
      <c r="X1450" s="271">
        <f t="shared" si="45"/>
        <v>512014</v>
      </c>
      <c r="Y1450" s="106" t="s">
        <v>6261</v>
      </c>
      <c r="Z1450" s="106">
        <v>756</v>
      </c>
      <c r="AA1450" s="273" t="b">
        <f t="shared" si="46"/>
        <v>1</v>
      </c>
    </row>
    <row r="1451" spans="1:27">
      <c r="A1451" s="267" t="s">
        <v>3271</v>
      </c>
      <c r="B1451" s="267" t="s">
        <v>3388</v>
      </c>
      <c r="C1451" s="267" t="s">
        <v>3392</v>
      </c>
      <c r="D1451" s="267" t="s">
        <v>6407</v>
      </c>
      <c r="E1451" s="267" t="s">
        <v>3275</v>
      </c>
      <c r="F1451" s="267" t="s">
        <v>3276</v>
      </c>
      <c r="G1451" s="267" t="s">
        <v>3275</v>
      </c>
      <c r="H1451" s="267" t="s">
        <v>3277</v>
      </c>
      <c r="I1451" s="267" t="s">
        <v>6410</v>
      </c>
      <c r="J1451" s="267" t="s">
        <v>6411</v>
      </c>
      <c r="K1451" s="268">
        <v>0</v>
      </c>
      <c r="L1451" s="268">
        <v>0</v>
      </c>
      <c r="M1451" s="269">
        <v>0</v>
      </c>
      <c r="N1451" s="268">
        <v>0</v>
      </c>
      <c r="O1451" s="268">
        <v>0</v>
      </c>
      <c r="P1451" s="269">
        <v>0</v>
      </c>
      <c r="Q1451" s="270">
        <v>1216.04</v>
      </c>
      <c r="R1451" s="270">
        <v>608.02</v>
      </c>
      <c r="S1451" s="270">
        <v>608.02</v>
      </c>
      <c r="T1451" s="268">
        <v>1216.04</v>
      </c>
      <c r="U1451" s="268">
        <v>608.02</v>
      </c>
      <c r="V1451" s="269">
        <v>608.02</v>
      </c>
      <c r="W1451" s="269" cm="1">
        <f t="array" ref="W1451">IF(Z1451=756,V1451*INDEX('09.30.22 ERC'!$I$676:$I$679,MATCH($A$1,'09.30.22 ERC'!$D$676:$D$679,0),),V1451)</f>
        <v>608.02</v>
      </c>
      <c r="X1451" s="271">
        <f t="shared" si="45"/>
        <v>512014</v>
      </c>
      <c r="Y1451" s="106" t="s">
        <v>6261</v>
      </c>
      <c r="Z1451" s="106">
        <v>756</v>
      </c>
      <c r="AA1451" s="273" t="b">
        <f t="shared" si="46"/>
        <v>1</v>
      </c>
    </row>
    <row r="1452" spans="1:27">
      <c r="A1452" s="267" t="s">
        <v>3271</v>
      </c>
      <c r="B1452" s="267" t="s">
        <v>3272</v>
      </c>
      <c r="C1452" s="267" t="s">
        <v>3402</v>
      </c>
      <c r="D1452" s="267" t="s">
        <v>6407</v>
      </c>
      <c r="E1452" s="267" t="s">
        <v>3275</v>
      </c>
      <c r="F1452" s="267" t="s">
        <v>3276</v>
      </c>
      <c r="G1452" s="267" t="s">
        <v>3275</v>
      </c>
      <c r="H1452" s="267" t="s">
        <v>3277</v>
      </c>
      <c r="I1452" s="267" t="s">
        <v>6412</v>
      </c>
      <c r="J1452" s="267" t="s">
        <v>6413</v>
      </c>
      <c r="K1452" s="268">
        <v>0</v>
      </c>
      <c r="L1452" s="268">
        <v>0</v>
      </c>
      <c r="M1452" s="269">
        <v>0</v>
      </c>
      <c r="N1452" s="268">
        <v>0</v>
      </c>
      <c r="O1452" s="268">
        <v>0</v>
      </c>
      <c r="P1452" s="269">
        <v>0</v>
      </c>
      <c r="Q1452" s="270">
        <v>2144.29</v>
      </c>
      <c r="R1452" s="270">
        <v>1858.27</v>
      </c>
      <c r="S1452" s="270">
        <v>286.02</v>
      </c>
      <c r="T1452" s="268">
        <v>2144.29</v>
      </c>
      <c r="U1452" s="268">
        <v>1858.27</v>
      </c>
      <c r="V1452" s="269">
        <v>286.02</v>
      </c>
      <c r="W1452" s="269" cm="1">
        <f t="array" ref="W1452">IF(Z1452=756,V1452*INDEX('09.30.22 ERC'!$I$676:$I$679,MATCH($A$1,'09.30.22 ERC'!$D$676:$D$679,0),),V1452)</f>
        <v>286.02</v>
      </c>
      <c r="X1452" s="271">
        <f t="shared" si="45"/>
        <v>512014</v>
      </c>
      <c r="Y1452" s="106" t="s">
        <v>6261</v>
      </c>
      <c r="Z1452" s="106">
        <v>150</v>
      </c>
      <c r="AA1452" s="273" t="b">
        <f t="shared" si="46"/>
        <v>1</v>
      </c>
    </row>
    <row r="1453" spans="1:27">
      <c r="A1453" s="267" t="s">
        <v>3271</v>
      </c>
      <c r="B1453" s="267" t="s">
        <v>3280</v>
      </c>
      <c r="C1453" s="267" t="s">
        <v>3430</v>
      </c>
      <c r="D1453" s="267" t="s">
        <v>6407</v>
      </c>
      <c r="E1453" s="267" t="s">
        <v>3275</v>
      </c>
      <c r="F1453" s="267" t="s">
        <v>3276</v>
      </c>
      <c r="G1453" s="267" t="s">
        <v>3275</v>
      </c>
      <c r="H1453" s="267" t="s">
        <v>3277</v>
      </c>
      <c r="I1453" s="267" t="s">
        <v>6414</v>
      </c>
      <c r="J1453" s="267" t="s">
        <v>6415</v>
      </c>
      <c r="K1453" s="268">
        <v>0</v>
      </c>
      <c r="L1453" s="268">
        <v>0</v>
      </c>
      <c r="M1453" s="269">
        <v>0</v>
      </c>
      <c r="N1453" s="268">
        <v>0</v>
      </c>
      <c r="O1453" s="268">
        <v>0</v>
      </c>
      <c r="P1453" s="269">
        <v>0</v>
      </c>
      <c r="Q1453" s="270">
        <v>2120.09</v>
      </c>
      <c r="R1453" s="270">
        <v>1837.41</v>
      </c>
      <c r="S1453" s="270">
        <v>282.68000000000006</v>
      </c>
      <c r="T1453" s="268">
        <v>2120.09</v>
      </c>
      <c r="U1453" s="268">
        <v>1837.41</v>
      </c>
      <c r="V1453" s="269">
        <v>282.68000000000006</v>
      </c>
      <c r="W1453" s="269" cm="1">
        <f t="array" ref="W1453">IF(Z1453=756,V1453*INDEX('09.30.22 ERC'!$I$676:$I$679,MATCH($A$1,'09.30.22 ERC'!$D$676:$D$679,0),),V1453)</f>
        <v>282.68000000000006</v>
      </c>
      <c r="X1453" s="271">
        <f t="shared" si="45"/>
        <v>512014</v>
      </c>
      <c r="Y1453" s="106" t="s">
        <v>6261</v>
      </c>
      <c r="Z1453" s="106">
        <v>150</v>
      </c>
      <c r="AA1453" s="273" t="b">
        <f t="shared" si="46"/>
        <v>1</v>
      </c>
    </row>
    <row r="1454" spans="1:27">
      <c r="A1454" s="267" t="s">
        <v>3271</v>
      </c>
      <c r="B1454" s="267" t="s">
        <v>3284</v>
      </c>
      <c r="C1454" s="267" t="s">
        <v>3402</v>
      </c>
      <c r="D1454" s="267" t="s">
        <v>6407</v>
      </c>
      <c r="E1454" s="267" t="s">
        <v>3275</v>
      </c>
      <c r="F1454" s="267" t="s">
        <v>3276</v>
      </c>
      <c r="G1454" s="267" t="s">
        <v>3275</v>
      </c>
      <c r="H1454" s="267" t="s">
        <v>3277</v>
      </c>
      <c r="I1454" s="267" t="s">
        <v>6416</v>
      </c>
      <c r="J1454" s="267" t="s">
        <v>6417</v>
      </c>
      <c r="K1454" s="268">
        <v>0</v>
      </c>
      <c r="L1454" s="268">
        <v>0</v>
      </c>
      <c r="M1454" s="269">
        <v>0</v>
      </c>
      <c r="N1454" s="268">
        <v>0</v>
      </c>
      <c r="O1454" s="268">
        <v>0</v>
      </c>
      <c r="P1454" s="269">
        <v>0</v>
      </c>
      <c r="Q1454" s="270">
        <v>175.47</v>
      </c>
      <c r="R1454" s="270">
        <v>151.43</v>
      </c>
      <c r="S1454" s="270">
        <v>24.039999999999992</v>
      </c>
      <c r="T1454" s="268">
        <v>175.47</v>
      </c>
      <c r="U1454" s="268">
        <v>151.43</v>
      </c>
      <c r="V1454" s="269">
        <v>24.039999999999992</v>
      </c>
      <c r="W1454" s="269" cm="1">
        <f t="array" ref="W1454">IF(Z1454=756,V1454*INDEX('09.30.22 ERC'!$I$676:$I$679,MATCH($A$1,'09.30.22 ERC'!$D$676:$D$679,0),),V1454)</f>
        <v>24.039999999999992</v>
      </c>
      <c r="X1454" s="271">
        <f t="shared" si="45"/>
        <v>512014</v>
      </c>
      <c r="Y1454" s="106" t="s">
        <v>6261</v>
      </c>
      <c r="Z1454" s="106">
        <v>151</v>
      </c>
      <c r="AA1454" s="273" t="b">
        <f t="shared" si="46"/>
        <v>1</v>
      </c>
    </row>
    <row r="1455" spans="1:27">
      <c r="A1455" s="267" t="s">
        <v>3271</v>
      </c>
      <c r="B1455" s="267" t="s">
        <v>3287</v>
      </c>
      <c r="C1455" s="267" t="s">
        <v>3430</v>
      </c>
      <c r="D1455" s="267" t="s">
        <v>6407</v>
      </c>
      <c r="E1455" s="267" t="s">
        <v>3275</v>
      </c>
      <c r="F1455" s="267" t="s">
        <v>3276</v>
      </c>
      <c r="G1455" s="267" t="s">
        <v>3275</v>
      </c>
      <c r="H1455" s="267" t="s">
        <v>3277</v>
      </c>
      <c r="I1455" s="267" t="s">
        <v>6418</v>
      </c>
      <c r="J1455" s="267" t="s">
        <v>6419</v>
      </c>
      <c r="K1455" s="268">
        <v>0</v>
      </c>
      <c r="L1455" s="268">
        <v>0</v>
      </c>
      <c r="M1455" s="269">
        <v>0</v>
      </c>
      <c r="N1455" s="268">
        <v>0</v>
      </c>
      <c r="O1455" s="268">
        <v>0</v>
      </c>
      <c r="P1455" s="269">
        <v>0</v>
      </c>
      <c r="Q1455" s="270">
        <v>166.51</v>
      </c>
      <c r="R1455" s="270">
        <v>150.62</v>
      </c>
      <c r="S1455" s="270">
        <v>15.889999999999986</v>
      </c>
      <c r="T1455" s="268">
        <v>166.51</v>
      </c>
      <c r="U1455" s="268">
        <v>150.62</v>
      </c>
      <c r="V1455" s="269">
        <v>15.889999999999986</v>
      </c>
      <c r="W1455" s="269" cm="1">
        <f t="array" ref="W1455">IF(Z1455=756,V1455*INDEX('09.30.22 ERC'!$I$676:$I$679,MATCH($A$1,'09.30.22 ERC'!$D$676:$D$679,0),),V1455)</f>
        <v>15.889999999999986</v>
      </c>
      <c r="X1455" s="271">
        <f t="shared" si="45"/>
        <v>512014</v>
      </c>
      <c r="Y1455" s="106" t="s">
        <v>6261</v>
      </c>
      <c r="Z1455" s="106">
        <v>151</v>
      </c>
      <c r="AA1455" s="273" t="b">
        <f t="shared" si="46"/>
        <v>1</v>
      </c>
    </row>
    <row r="1456" spans="1:27">
      <c r="A1456" s="267" t="s">
        <v>3271</v>
      </c>
      <c r="B1456" s="267" t="s">
        <v>3294</v>
      </c>
      <c r="C1456" s="267" t="s">
        <v>3402</v>
      </c>
      <c r="D1456" s="267" t="s">
        <v>6407</v>
      </c>
      <c r="E1456" s="267" t="s">
        <v>3275</v>
      </c>
      <c r="F1456" s="267" t="s">
        <v>3276</v>
      </c>
      <c r="G1456" s="267" t="s">
        <v>3275</v>
      </c>
      <c r="H1456" s="267" t="s">
        <v>3277</v>
      </c>
      <c r="I1456" s="267" t="s">
        <v>6420</v>
      </c>
      <c r="J1456" s="267" t="s">
        <v>6421</v>
      </c>
      <c r="K1456" s="268">
        <v>0</v>
      </c>
      <c r="L1456" s="268">
        <v>0</v>
      </c>
      <c r="M1456" s="269">
        <v>0</v>
      </c>
      <c r="N1456" s="268">
        <v>0</v>
      </c>
      <c r="O1456" s="268">
        <v>0</v>
      </c>
      <c r="P1456" s="269">
        <v>0</v>
      </c>
      <c r="Q1456" s="270">
        <v>1234.96</v>
      </c>
      <c r="R1456" s="270">
        <v>1070.27</v>
      </c>
      <c r="S1456" s="270">
        <v>164.69000000000005</v>
      </c>
      <c r="T1456" s="268">
        <v>1234.96</v>
      </c>
      <c r="U1456" s="268">
        <v>1070.27</v>
      </c>
      <c r="V1456" s="269">
        <v>164.69000000000005</v>
      </c>
      <c r="W1456" s="269" cm="1">
        <f t="array" ref="W1456">IF(Z1456=756,V1456*INDEX('09.30.22 ERC'!$I$676:$I$679,MATCH($A$1,'09.30.22 ERC'!$D$676:$D$679,0),),V1456)</f>
        <v>164.69000000000005</v>
      </c>
      <c r="X1456" s="271">
        <f t="shared" si="45"/>
        <v>512014</v>
      </c>
      <c r="Y1456" s="106" t="s">
        <v>6261</v>
      </c>
      <c r="Z1456" s="106">
        <v>152</v>
      </c>
      <c r="AA1456" s="273" t="b">
        <f t="shared" si="46"/>
        <v>1</v>
      </c>
    </row>
    <row r="1457" spans="1:27">
      <c r="A1457" s="267" t="s">
        <v>3271</v>
      </c>
      <c r="B1457" s="267" t="s">
        <v>3272</v>
      </c>
      <c r="C1457" s="267" t="s">
        <v>3402</v>
      </c>
      <c r="D1457" s="267" t="s">
        <v>6422</v>
      </c>
      <c r="E1457" s="267" t="s">
        <v>3275</v>
      </c>
      <c r="F1457" s="267" t="s">
        <v>3276</v>
      </c>
      <c r="G1457" s="267" t="s">
        <v>3275</v>
      </c>
      <c r="H1457" s="267" t="s">
        <v>3277</v>
      </c>
      <c r="I1457" s="267" t="s">
        <v>6423</v>
      </c>
      <c r="J1457" s="267" t="s">
        <v>6424</v>
      </c>
      <c r="K1457" s="268">
        <v>0</v>
      </c>
      <c r="L1457" s="268">
        <v>0</v>
      </c>
      <c r="M1457" s="269">
        <v>0</v>
      </c>
      <c r="N1457" s="268">
        <v>0</v>
      </c>
      <c r="O1457" s="268">
        <v>0</v>
      </c>
      <c r="P1457" s="269">
        <v>0</v>
      </c>
      <c r="Q1457" s="270">
        <v>0</v>
      </c>
      <c r="R1457" s="270">
        <v>0</v>
      </c>
      <c r="S1457" s="270">
        <v>0</v>
      </c>
      <c r="T1457" s="268">
        <v>0</v>
      </c>
      <c r="U1457" s="268">
        <v>0</v>
      </c>
      <c r="V1457" s="269">
        <v>0</v>
      </c>
      <c r="W1457" s="269" cm="1">
        <f t="array" ref="W1457">IF(Z1457=756,V1457*INDEX('09.30.22 ERC'!$I$676:$I$679,MATCH($A$1,'09.30.22 ERC'!$D$676:$D$679,0),),V1457)</f>
        <v>0</v>
      </c>
      <c r="X1457" s="271">
        <f t="shared" si="45"/>
        <v>512015</v>
      </c>
      <c r="Y1457" s="106" t="s">
        <v>6261</v>
      </c>
      <c r="Z1457" s="106">
        <v>150</v>
      </c>
      <c r="AA1457" s="273" t="b">
        <f t="shared" si="46"/>
        <v>1</v>
      </c>
    </row>
    <row r="1458" spans="1:27">
      <c r="A1458" s="267" t="s">
        <v>3271</v>
      </c>
      <c r="B1458" s="267" t="s">
        <v>3280</v>
      </c>
      <c r="C1458" s="267" t="s">
        <v>3430</v>
      </c>
      <c r="D1458" s="267" t="s">
        <v>6422</v>
      </c>
      <c r="E1458" s="267" t="s">
        <v>3275</v>
      </c>
      <c r="F1458" s="267" t="s">
        <v>3276</v>
      </c>
      <c r="G1458" s="267" t="s">
        <v>3275</v>
      </c>
      <c r="H1458" s="267" t="s">
        <v>3277</v>
      </c>
      <c r="I1458" s="267" t="s">
        <v>6425</v>
      </c>
      <c r="J1458" s="267" t="s">
        <v>6426</v>
      </c>
      <c r="K1458" s="268">
        <v>0</v>
      </c>
      <c r="L1458" s="268">
        <v>0</v>
      </c>
      <c r="M1458" s="269">
        <v>0</v>
      </c>
      <c r="N1458" s="268">
        <v>0</v>
      </c>
      <c r="O1458" s="268">
        <v>0</v>
      </c>
      <c r="P1458" s="269">
        <v>0</v>
      </c>
      <c r="Q1458" s="270">
        <v>0</v>
      </c>
      <c r="R1458" s="270">
        <v>0</v>
      </c>
      <c r="S1458" s="270">
        <v>0</v>
      </c>
      <c r="T1458" s="268">
        <v>0</v>
      </c>
      <c r="U1458" s="268">
        <v>0</v>
      </c>
      <c r="V1458" s="269">
        <v>0</v>
      </c>
      <c r="W1458" s="269" cm="1">
        <f t="array" ref="W1458">IF(Z1458=756,V1458*INDEX('09.30.22 ERC'!$I$676:$I$679,MATCH($A$1,'09.30.22 ERC'!$D$676:$D$679,0),),V1458)</f>
        <v>0</v>
      </c>
      <c r="X1458" s="271">
        <f t="shared" si="45"/>
        <v>512015</v>
      </c>
      <c r="Y1458" s="106" t="s">
        <v>6261</v>
      </c>
      <c r="Z1458" s="106">
        <v>150</v>
      </c>
      <c r="AA1458" s="273" t="b">
        <f t="shared" si="46"/>
        <v>1</v>
      </c>
    </row>
    <row r="1459" spans="1:27">
      <c r="A1459" s="267" t="s">
        <v>3271</v>
      </c>
      <c r="B1459" s="267" t="s">
        <v>3284</v>
      </c>
      <c r="C1459" s="267" t="s">
        <v>3402</v>
      </c>
      <c r="D1459" s="267" t="s">
        <v>6422</v>
      </c>
      <c r="E1459" s="267" t="s">
        <v>3275</v>
      </c>
      <c r="F1459" s="267" t="s">
        <v>3276</v>
      </c>
      <c r="G1459" s="267" t="s">
        <v>3275</v>
      </c>
      <c r="H1459" s="267" t="s">
        <v>3277</v>
      </c>
      <c r="I1459" s="267" t="s">
        <v>6427</v>
      </c>
      <c r="J1459" s="267" t="s">
        <v>6428</v>
      </c>
      <c r="K1459" s="268">
        <v>0</v>
      </c>
      <c r="L1459" s="268">
        <v>0</v>
      </c>
      <c r="M1459" s="269">
        <v>0</v>
      </c>
      <c r="N1459" s="268">
        <v>0</v>
      </c>
      <c r="O1459" s="268">
        <v>0</v>
      </c>
      <c r="P1459" s="269">
        <v>0</v>
      </c>
      <c r="Q1459" s="270">
        <v>0</v>
      </c>
      <c r="R1459" s="270">
        <v>0</v>
      </c>
      <c r="S1459" s="270">
        <v>0</v>
      </c>
      <c r="T1459" s="268">
        <v>0</v>
      </c>
      <c r="U1459" s="268">
        <v>0</v>
      </c>
      <c r="V1459" s="269">
        <v>0</v>
      </c>
      <c r="W1459" s="269" cm="1">
        <f t="array" ref="W1459">IF(Z1459=756,V1459*INDEX('09.30.22 ERC'!$I$676:$I$679,MATCH($A$1,'09.30.22 ERC'!$D$676:$D$679,0),),V1459)</f>
        <v>0</v>
      </c>
      <c r="X1459" s="271">
        <f t="shared" si="45"/>
        <v>512015</v>
      </c>
      <c r="Y1459" s="106" t="s">
        <v>6261</v>
      </c>
      <c r="Z1459" s="106">
        <v>151</v>
      </c>
      <c r="AA1459" s="273" t="b">
        <f t="shared" si="46"/>
        <v>1</v>
      </c>
    </row>
    <row r="1460" spans="1:27">
      <c r="A1460" s="267" t="s">
        <v>3271</v>
      </c>
      <c r="B1460" s="267" t="s">
        <v>3287</v>
      </c>
      <c r="C1460" s="267" t="s">
        <v>3281</v>
      </c>
      <c r="D1460" s="267" t="s">
        <v>6422</v>
      </c>
      <c r="E1460" s="267" t="s">
        <v>3275</v>
      </c>
      <c r="F1460" s="267" t="s">
        <v>3276</v>
      </c>
      <c r="G1460" s="267" t="s">
        <v>3275</v>
      </c>
      <c r="H1460" s="267" t="s">
        <v>3277</v>
      </c>
      <c r="I1460" s="267" t="s">
        <v>6429</v>
      </c>
      <c r="J1460" s="267" t="s">
        <v>6430</v>
      </c>
      <c r="K1460" s="268">
        <v>0</v>
      </c>
      <c r="L1460" s="268">
        <v>0</v>
      </c>
      <c r="M1460" s="269">
        <v>0</v>
      </c>
      <c r="N1460" s="268">
        <v>0</v>
      </c>
      <c r="O1460" s="268">
        <v>0</v>
      </c>
      <c r="P1460" s="269">
        <v>0</v>
      </c>
      <c r="Q1460" s="270">
        <v>0</v>
      </c>
      <c r="R1460" s="270">
        <v>0</v>
      </c>
      <c r="S1460" s="270">
        <v>0</v>
      </c>
      <c r="T1460" s="268">
        <v>0</v>
      </c>
      <c r="U1460" s="268">
        <v>0</v>
      </c>
      <c r="V1460" s="269">
        <v>0</v>
      </c>
      <c r="W1460" s="269" cm="1">
        <f t="array" ref="W1460">IF(Z1460=756,V1460*INDEX('09.30.22 ERC'!$I$676:$I$679,MATCH($A$1,'09.30.22 ERC'!$D$676:$D$679,0),),V1460)</f>
        <v>0</v>
      </c>
      <c r="X1460" s="271">
        <f t="shared" si="45"/>
        <v>512015</v>
      </c>
      <c r="Y1460" s="106" t="s">
        <v>6261</v>
      </c>
      <c r="Z1460" s="106">
        <v>151</v>
      </c>
      <c r="AA1460" s="273" t="b">
        <f t="shared" si="46"/>
        <v>1</v>
      </c>
    </row>
    <row r="1461" spans="1:27">
      <c r="A1461" s="267" t="s">
        <v>3271</v>
      </c>
      <c r="B1461" s="267" t="s">
        <v>3287</v>
      </c>
      <c r="C1461" s="267" t="s">
        <v>3430</v>
      </c>
      <c r="D1461" s="267" t="s">
        <v>6422</v>
      </c>
      <c r="E1461" s="267" t="s">
        <v>3275</v>
      </c>
      <c r="F1461" s="267" t="s">
        <v>3276</v>
      </c>
      <c r="G1461" s="267" t="s">
        <v>3275</v>
      </c>
      <c r="H1461" s="267" t="s">
        <v>3277</v>
      </c>
      <c r="I1461" s="267" t="s">
        <v>6431</v>
      </c>
      <c r="J1461" s="267" t="s">
        <v>6432</v>
      </c>
      <c r="K1461" s="268">
        <v>0</v>
      </c>
      <c r="L1461" s="268">
        <v>0</v>
      </c>
      <c r="M1461" s="269">
        <v>0</v>
      </c>
      <c r="N1461" s="268">
        <v>0</v>
      </c>
      <c r="O1461" s="268">
        <v>0</v>
      </c>
      <c r="P1461" s="269">
        <v>0</v>
      </c>
      <c r="Q1461" s="270">
        <v>0</v>
      </c>
      <c r="R1461" s="270">
        <v>0</v>
      </c>
      <c r="S1461" s="270">
        <v>0</v>
      </c>
      <c r="T1461" s="268">
        <v>0</v>
      </c>
      <c r="U1461" s="268">
        <v>0</v>
      </c>
      <c r="V1461" s="269">
        <v>0</v>
      </c>
      <c r="W1461" s="269" cm="1">
        <f t="array" ref="W1461">IF(Z1461=756,V1461*INDEX('09.30.22 ERC'!$I$676:$I$679,MATCH($A$1,'09.30.22 ERC'!$D$676:$D$679,0),),V1461)</f>
        <v>0</v>
      </c>
      <c r="X1461" s="271">
        <f t="shared" si="45"/>
        <v>512015</v>
      </c>
      <c r="Y1461" s="106" t="s">
        <v>6261</v>
      </c>
      <c r="Z1461" s="106">
        <v>151</v>
      </c>
      <c r="AA1461" s="273" t="b">
        <f t="shared" si="46"/>
        <v>1</v>
      </c>
    </row>
    <row r="1462" spans="1:27">
      <c r="A1462" s="267" t="s">
        <v>3271</v>
      </c>
      <c r="B1462" s="267" t="s">
        <v>3294</v>
      </c>
      <c r="C1462" s="267" t="s">
        <v>3402</v>
      </c>
      <c r="D1462" s="267" t="s">
        <v>6422</v>
      </c>
      <c r="E1462" s="267" t="s">
        <v>3275</v>
      </c>
      <c r="F1462" s="267" t="s">
        <v>3276</v>
      </c>
      <c r="G1462" s="267" t="s">
        <v>3275</v>
      </c>
      <c r="H1462" s="267" t="s">
        <v>3277</v>
      </c>
      <c r="I1462" s="267" t="s">
        <v>6433</v>
      </c>
      <c r="J1462" s="267" t="s">
        <v>6434</v>
      </c>
      <c r="K1462" s="268">
        <v>0</v>
      </c>
      <c r="L1462" s="268">
        <v>0</v>
      </c>
      <c r="M1462" s="269">
        <v>0</v>
      </c>
      <c r="N1462" s="268">
        <v>0</v>
      </c>
      <c r="O1462" s="268">
        <v>0</v>
      </c>
      <c r="P1462" s="269">
        <v>0</v>
      </c>
      <c r="Q1462" s="270">
        <v>0</v>
      </c>
      <c r="R1462" s="270">
        <v>0</v>
      </c>
      <c r="S1462" s="270">
        <v>0</v>
      </c>
      <c r="T1462" s="268">
        <v>0</v>
      </c>
      <c r="U1462" s="268">
        <v>0</v>
      </c>
      <c r="V1462" s="269">
        <v>0</v>
      </c>
      <c r="W1462" s="269" cm="1">
        <f t="array" ref="W1462">IF(Z1462=756,V1462*INDEX('09.30.22 ERC'!$I$676:$I$679,MATCH($A$1,'09.30.22 ERC'!$D$676:$D$679,0),),V1462)</f>
        <v>0</v>
      </c>
      <c r="X1462" s="271">
        <f t="shared" si="45"/>
        <v>512015</v>
      </c>
      <c r="Y1462" s="106" t="s">
        <v>6261</v>
      </c>
      <c r="Z1462" s="106">
        <v>152</v>
      </c>
      <c r="AA1462" s="273" t="b">
        <f t="shared" si="46"/>
        <v>1</v>
      </c>
    </row>
    <row r="1463" spans="1:27">
      <c r="A1463" s="267" t="s">
        <v>3271</v>
      </c>
      <c r="B1463" s="267" t="s">
        <v>3388</v>
      </c>
      <c r="C1463" s="267" t="s">
        <v>3389</v>
      </c>
      <c r="D1463" s="267" t="s">
        <v>6435</v>
      </c>
      <c r="E1463" s="267" t="s">
        <v>3275</v>
      </c>
      <c r="F1463" s="267" t="s">
        <v>3276</v>
      </c>
      <c r="G1463" s="267" t="s">
        <v>3275</v>
      </c>
      <c r="H1463" s="267" t="s">
        <v>3277</v>
      </c>
      <c r="I1463" s="267" t="s">
        <v>6436</v>
      </c>
      <c r="J1463" s="267" t="s">
        <v>6437</v>
      </c>
      <c r="K1463" s="268">
        <v>0</v>
      </c>
      <c r="L1463" s="268">
        <v>0</v>
      </c>
      <c r="M1463" s="269">
        <v>0</v>
      </c>
      <c r="N1463" s="268">
        <v>0</v>
      </c>
      <c r="O1463" s="268">
        <v>423.47</v>
      </c>
      <c r="P1463" s="269">
        <v>-423.47</v>
      </c>
      <c r="Q1463" s="270">
        <v>8022.66</v>
      </c>
      <c r="R1463" s="270">
        <v>17104.28</v>
      </c>
      <c r="S1463" s="270">
        <v>-9081.619999999999</v>
      </c>
      <c r="T1463" s="268">
        <v>8022.66</v>
      </c>
      <c r="U1463" s="268">
        <v>17104.28</v>
      </c>
      <c r="V1463" s="269">
        <v>-9081.619999999999</v>
      </c>
      <c r="W1463" s="269" cm="1">
        <f t="array" ref="W1463">IF(Z1463=756,V1463*INDEX('09.30.22 ERC'!$I$676:$I$679,MATCH($A$1,'09.30.22 ERC'!$D$676:$D$679,0),),V1463)</f>
        <v>-9081.619999999999</v>
      </c>
      <c r="X1463" s="271">
        <f t="shared" si="45"/>
        <v>512016</v>
      </c>
      <c r="Y1463" s="106" t="s">
        <v>6261</v>
      </c>
      <c r="Z1463" s="106">
        <v>756</v>
      </c>
      <c r="AA1463" s="273" t="b">
        <f t="shared" si="46"/>
        <v>1</v>
      </c>
    </row>
    <row r="1464" spans="1:27">
      <c r="A1464" s="267" t="s">
        <v>3271</v>
      </c>
      <c r="B1464" s="267" t="s">
        <v>3388</v>
      </c>
      <c r="C1464" s="267" t="s">
        <v>3392</v>
      </c>
      <c r="D1464" s="267" t="s">
        <v>6435</v>
      </c>
      <c r="E1464" s="267" t="s">
        <v>3275</v>
      </c>
      <c r="F1464" s="267" t="s">
        <v>3276</v>
      </c>
      <c r="G1464" s="267" t="s">
        <v>3275</v>
      </c>
      <c r="H1464" s="267" t="s">
        <v>3277</v>
      </c>
      <c r="I1464" s="267" t="s">
        <v>6438</v>
      </c>
      <c r="J1464" s="267" t="s">
        <v>6439</v>
      </c>
      <c r="K1464" s="268">
        <v>0</v>
      </c>
      <c r="L1464" s="268">
        <v>0</v>
      </c>
      <c r="M1464" s="269">
        <v>0</v>
      </c>
      <c r="N1464" s="268">
        <v>423.47</v>
      </c>
      <c r="O1464" s="268">
        <v>0</v>
      </c>
      <c r="P1464" s="269">
        <v>423.47</v>
      </c>
      <c r="Q1464" s="270">
        <v>9249.58</v>
      </c>
      <c r="R1464" s="270">
        <v>167.96</v>
      </c>
      <c r="S1464" s="270">
        <v>9081.6200000000008</v>
      </c>
      <c r="T1464" s="268">
        <v>9249.58</v>
      </c>
      <c r="U1464" s="268">
        <v>167.96</v>
      </c>
      <c r="V1464" s="269">
        <v>9081.6200000000008</v>
      </c>
      <c r="W1464" s="269" cm="1">
        <f t="array" ref="W1464">IF(Z1464=756,V1464*INDEX('09.30.22 ERC'!$I$676:$I$679,MATCH($A$1,'09.30.22 ERC'!$D$676:$D$679,0),),V1464)</f>
        <v>9081.6200000000008</v>
      </c>
      <c r="X1464" s="271">
        <f t="shared" si="45"/>
        <v>512016</v>
      </c>
      <c r="Y1464" s="106" t="s">
        <v>6261</v>
      </c>
      <c r="Z1464" s="106">
        <v>756</v>
      </c>
      <c r="AA1464" s="273" t="b">
        <f t="shared" si="46"/>
        <v>1</v>
      </c>
    </row>
    <row r="1465" spans="1:27">
      <c r="A1465" s="267" t="s">
        <v>3271</v>
      </c>
      <c r="B1465" s="267" t="s">
        <v>3272</v>
      </c>
      <c r="C1465" s="267" t="s">
        <v>3273</v>
      </c>
      <c r="D1465" s="267" t="s">
        <v>6435</v>
      </c>
      <c r="E1465" s="267" t="s">
        <v>3275</v>
      </c>
      <c r="F1465" s="267" t="s">
        <v>3276</v>
      </c>
      <c r="G1465" s="267" t="s">
        <v>3275</v>
      </c>
      <c r="H1465" s="267" t="s">
        <v>3277</v>
      </c>
      <c r="I1465" s="267" t="s">
        <v>6440</v>
      </c>
      <c r="J1465" s="267" t="s">
        <v>6441</v>
      </c>
      <c r="K1465" s="268">
        <v>0</v>
      </c>
      <c r="L1465" s="268">
        <v>0</v>
      </c>
      <c r="M1465" s="269">
        <v>0</v>
      </c>
      <c r="N1465" s="268">
        <v>183.43</v>
      </c>
      <c r="O1465" s="268">
        <v>10.5</v>
      </c>
      <c r="P1465" s="269">
        <v>172.93</v>
      </c>
      <c r="Q1465" s="270">
        <v>468.33</v>
      </c>
      <c r="R1465" s="270">
        <v>27.3</v>
      </c>
      <c r="S1465" s="270">
        <v>441.03</v>
      </c>
      <c r="T1465" s="268">
        <v>468.33</v>
      </c>
      <c r="U1465" s="268">
        <v>27.3</v>
      </c>
      <c r="V1465" s="269">
        <v>441.03</v>
      </c>
      <c r="W1465" s="269" cm="1">
        <f t="array" ref="W1465">IF(Z1465=756,V1465*INDEX('09.30.22 ERC'!$I$676:$I$679,MATCH($A$1,'09.30.22 ERC'!$D$676:$D$679,0),),V1465)</f>
        <v>441.03</v>
      </c>
      <c r="X1465" s="271">
        <f t="shared" si="45"/>
        <v>512016</v>
      </c>
      <c r="Y1465" s="106" t="s">
        <v>6261</v>
      </c>
      <c r="Z1465" s="106">
        <v>150</v>
      </c>
      <c r="AA1465" s="273" t="b">
        <f t="shared" si="46"/>
        <v>1</v>
      </c>
    </row>
    <row r="1466" spans="1:27">
      <c r="A1466" s="267" t="s">
        <v>3271</v>
      </c>
      <c r="B1466" s="267" t="s">
        <v>3272</v>
      </c>
      <c r="C1466" s="267" t="s">
        <v>3402</v>
      </c>
      <c r="D1466" s="267" t="s">
        <v>6435</v>
      </c>
      <c r="E1466" s="267" t="s">
        <v>3275</v>
      </c>
      <c r="F1466" s="267" t="s">
        <v>3276</v>
      </c>
      <c r="G1466" s="267" t="s">
        <v>3275</v>
      </c>
      <c r="H1466" s="267" t="s">
        <v>3277</v>
      </c>
      <c r="I1466" s="267" t="s">
        <v>6442</v>
      </c>
      <c r="J1466" s="267" t="s">
        <v>6443</v>
      </c>
      <c r="K1466" s="268">
        <v>0</v>
      </c>
      <c r="L1466" s="268">
        <v>0</v>
      </c>
      <c r="M1466" s="269">
        <v>0</v>
      </c>
      <c r="N1466" s="268">
        <v>153.46</v>
      </c>
      <c r="O1466" s="268">
        <v>0</v>
      </c>
      <c r="P1466" s="269">
        <v>153.46</v>
      </c>
      <c r="Q1466" s="270">
        <v>6292.2</v>
      </c>
      <c r="R1466" s="270">
        <v>2945.34</v>
      </c>
      <c r="S1466" s="270">
        <v>3346.8599999999997</v>
      </c>
      <c r="T1466" s="268">
        <v>6292.2</v>
      </c>
      <c r="U1466" s="268">
        <v>2945.34</v>
      </c>
      <c r="V1466" s="269">
        <v>3346.8599999999997</v>
      </c>
      <c r="W1466" s="269" cm="1">
        <f t="array" ref="W1466">IF(Z1466=756,V1466*INDEX('09.30.22 ERC'!$I$676:$I$679,MATCH($A$1,'09.30.22 ERC'!$D$676:$D$679,0),),V1466)</f>
        <v>3346.8599999999997</v>
      </c>
      <c r="X1466" s="271">
        <f t="shared" si="45"/>
        <v>512016</v>
      </c>
      <c r="Y1466" s="106" t="s">
        <v>6261</v>
      </c>
      <c r="Z1466" s="106">
        <v>150</v>
      </c>
      <c r="AA1466" s="273" t="b">
        <f t="shared" si="46"/>
        <v>1</v>
      </c>
    </row>
    <row r="1467" spans="1:27">
      <c r="A1467" s="267" t="s">
        <v>3271</v>
      </c>
      <c r="B1467" s="267" t="s">
        <v>3280</v>
      </c>
      <c r="C1467" s="267" t="s">
        <v>3281</v>
      </c>
      <c r="D1467" s="267" t="s">
        <v>6435</v>
      </c>
      <c r="E1467" s="267" t="s">
        <v>3275</v>
      </c>
      <c r="F1467" s="267" t="s">
        <v>3276</v>
      </c>
      <c r="G1467" s="267" t="s">
        <v>3275</v>
      </c>
      <c r="H1467" s="267" t="s">
        <v>3277</v>
      </c>
      <c r="I1467" s="267" t="s">
        <v>6444</v>
      </c>
      <c r="J1467" s="267" t="s">
        <v>6445</v>
      </c>
      <c r="K1467" s="268">
        <v>0</v>
      </c>
      <c r="L1467" s="268">
        <v>0</v>
      </c>
      <c r="M1467" s="269">
        <v>0</v>
      </c>
      <c r="N1467" s="268">
        <v>0</v>
      </c>
      <c r="O1467" s="268">
        <v>0</v>
      </c>
      <c r="P1467" s="269">
        <v>0</v>
      </c>
      <c r="Q1467" s="270">
        <v>0</v>
      </c>
      <c r="R1467" s="270">
        <v>0</v>
      </c>
      <c r="S1467" s="270">
        <v>0</v>
      </c>
      <c r="T1467" s="268">
        <v>0</v>
      </c>
      <c r="U1467" s="268">
        <v>0</v>
      </c>
      <c r="V1467" s="269">
        <v>0</v>
      </c>
      <c r="W1467" s="269" cm="1">
        <f t="array" ref="W1467">IF(Z1467=756,V1467*INDEX('09.30.22 ERC'!$I$676:$I$679,MATCH($A$1,'09.30.22 ERC'!$D$676:$D$679,0),),V1467)</f>
        <v>0</v>
      </c>
      <c r="X1467" s="271">
        <f t="shared" si="45"/>
        <v>512016</v>
      </c>
      <c r="Y1467" s="106" t="s">
        <v>6261</v>
      </c>
      <c r="Z1467" s="106">
        <v>150</v>
      </c>
      <c r="AA1467" s="273" t="b">
        <f t="shared" si="46"/>
        <v>1</v>
      </c>
    </row>
    <row r="1468" spans="1:27">
      <c r="A1468" s="267" t="s">
        <v>3271</v>
      </c>
      <c r="B1468" s="267" t="s">
        <v>3280</v>
      </c>
      <c r="C1468" s="267" t="s">
        <v>3430</v>
      </c>
      <c r="D1468" s="267" t="s">
        <v>6435</v>
      </c>
      <c r="E1468" s="267" t="s">
        <v>3275</v>
      </c>
      <c r="F1468" s="267" t="s">
        <v>3276</v>
      </c>
      <c r="G1468" s="267" t="s">
        <v>3275</v>
      </c>
      <c r="H1468" s="267" t="s">
        <v>3277</v>
      </c>
      <c r="I1468" s="267" t="s">
        <v>6446</v>
      </c>
      <c r="J1468" s="267" t="s">
        <v>6447</v>
      </c>
      <c r="K1468" s="268">
        <v>0</v>
      </c>
      <c r="L1468" s="268">
        <v>0</v>
      </c>
      <c r="M1468" s="269">
        <v>0</v>
      </c>
      <c r="N1468" s="268">
        <v>151.78</v>
      </c>
      <c r="O1468" s="268">
        <v>0</v>
      </c>
      <c r="P1468" s="269">
        <v>151.78</v>
      </c>
      <c r="Q1468" s="270">
        <v>6221.31</v>
      </c>
      <c r="R1468" s="270">
        <v>2912.1</v>
      </c>
      <c r="S1468" s="270">
        <v>3309.2100000000005</v>
      </c>
      <c r="T1468" s="268">
        <v>6221.31</v>
      </c>
      <c r="U1468" s="268">
        <v>2912.1</v>
      </c>
      <c r="V1468" s="269">
        <v>3309.2100000000005</v>
      </c>
      <c r="W1468" s="269" cm="1">
        <f t="array" ref="W1468">IF(Z1468=756,V1468*INDEX('09.30.22 ERC'!$I$676:$I$679,MATCH($A$1,'09.30.22 ERC'!$D$676:$D$679,0),),V1468)</f>
        <v>3309.2100000000005</v>
      </c>
      <c r="X1468" s="271">
        <f t="shared" si="45"/>
        <v>512016</v>
      </c>
      <c r="Y1468" s="106" t="s">
        <v>6261</v>
      </c>
      <c r="Z1468" s="106">
        <v>150</v>
      </c>
      <c r="AA1468" s="273" t="b">
        <f t="shared" si="46"/>
        <v>1</v>
      </c>
    </row>
    <row r="1469" spans="1:27">
      <c r="A1469" s="267" t="s">
        <v>3271</v>
      </c>
      <c r="B1469" s="267" t="s">
        <v>3284</v>
      </c>
      <c r="C1469" s="267" t="s">
        <v>3402</v>
      </c>
      <c r="D1469" s="267" t="s">
        <v>6435</v>
      </c>
      <c r="E1469" s="267" t="s">
        <v>3275</v>
      </c>
      <c r="F1469" s="267" t="s">
        <v>3276</v>
      </c>
      <c r="G1469" s="267" t="s">
        <v>3275</v>
      </c>
      <c r="H1469" s="267" t="s">
        <v>3277</v>
      </c>
      <c r="I1469" s="267" t="s">
        <v>6448</v>
      </c>
      <c r="J1469" s="267" t="s">
        <v>6449</v>
      </c>
      <c r="K1469" s="268">
        <v>0</v>
      </c>
      <c r="L1469" s="268">
        <v>0</v>
      </c>
      <c r="M1469" s="269">
        <v>0</v>
      </c>
      <c r="N1469" s="268">
        <v>13.04</v>
      </c>
      <c r="O1469" s="268">
        <v>0</v>
      </c>
      <c r="P1469" s="269">
        <v>13.04</v>
      </c>
      <c r="Q1469" s="270">
        <v>518.23</v>
      </c>
      <c r="R1469" s="270">
        <v>241.02</v>
      </c>
      <c r="S1469" s="270">
        <v>277.21000000000004</v>
      </c>
      <c r="T1469" s="268">
        <v>518.23</v>
      </c>
      <c r="U1469" s="268">
        <v>241.02</v>
      </c>
      <c r="V1469" s="269">
        <v>277.21000000000004</v>
      </c>
      <c r="W1469" s="269" cm="1">
        <f t="array" ref="W1469">IF(Z1469=756,V1469*INDEX('09.30.22 ERC'!$I$676:$I$679,MATCH($A$1,'09.30.22 ERC'!$D$676:$D$679,0),),V1469)</f>
        <v>277.21000000000004</v>
      </c>
      <c r="X1469" s="271">
        <f t="shared" si="45"/>
        <v>512016</v>
      </c>
      <c r="Y1469" s="106" t="s">
        <v>6261</v>
      </c>
      <c r="Z1469" s="106">
        <v>151</v>
      </c>
      <c r="AA1469" s="273" t="b">
        <f t="shared" si="46"/>
        <v>1</v>
      </c>
    </row>
    <row r="1470" spans="1:27">
      <c r="A1470" s="267" t="s">
        <v>3271</v>
      </c>
      <c r="B1470" s="267" t="s">
        <v>3287</v>
      </c>
      <c r="C1470" s="267" t="s">
        <v>3281</v>
      </c>
      <c r="D1470" s="267" t="s">
        <v>6435</v>
      </c>
      <c r="E1470" s="267" t="s">
        <v>3275</v>
      </c>
      <c r="F1470" s="267" t="s">
        <v>3276</v>
      </c>
      <c r="G1470" s="267" t="s">
        <v>3275</v>
      </c>
      <c r="H1470" s="267" t="s">
        <v>3277</v>
      </c>
      <c r="I1470" s="267" t="s">
        <v>6450</v>
      </c>
      <c r="J1470" s="267" t="s">
        <v>6451</v>
      </c>
      <c r="K1470" s="268">
        <v>0</v>
      </c>
      <c r="L1470" s="268">
        <v>0</v>
      </c>
      <c r="M1470" s="269">
        <v>0</v>
      </c>
      <c r="N1470" s="268">
        <v>0</v>
      </c>
      <c r="O1470" s="268">
        <v>0</v>
      </c>
      <c r="P1470" s="269">
        <v>0</v>
      </c>
      <c r="Q1470" s="270">
        <v>0</v>
      </c>
      <c r="R1470" s="270">
        <v>0</v>
      </c>
      <c r="S1470" s="270">
        <v>0</v>
      </c>
      <c r="T1470" s="268">
        <v>0</v>
      </c>
      <c r="U1470" s="268">
        <v>0</v>
      </c>
      <c r="V1470" s="269">
        <v>0</v>
      </c>
      <c r="W1470" s="269" cm="1">
        <f t="array" ref="W1470">IF(Z1470=756,V1470*INDEX('09.30.22 ERC'!$I$676:$I$679,MATCH($A$1,'09.30.22 ERC'!$D$676:$D$679,0),),V1470)</f>
        <v>0</v>
      </c>
      <c r="X1470" s="271">
        <f t="shared" si="45"/>
        <v>512016</v>
      </c>
      <c r="Y1470" s="106" t="s">
        <v>6261</v>
      </c>
      <c r="Z1470" s="106">
        <v>151</v>
      </c>
      <c r="AA1470" s="273" t="b">
        <f t="shared" si="46"/>
        <v>1</v>
      </c>
    </row>
    <row r="1471" spans="1:27">
      <c r="A1471" s="267" t="s">
        <v>3271</v>
      </c>
      <c r="B1471" s="267" t="s">
        <v>3287</v>
      </c>
      <c r="C1471" s="267" t="s">
        <v>3430</v>
      </c>
      <c r="D1471" s="267" t="s">
        <v>6435</v>
      </c>
      <c r="E1471" s="267" t="s">
        <v>3275</v>
      </c>
      <c r="F1471" s="267" t="s">
        <v>3276</v>
      </c>
      <c r="G1471" s="267" t="s">
        <v>3275</v>
      </c>
      <c r="H1471" s="267" t="s">
        <v>3277</v>
      </c>
      <c r="I1471" s="267" t="s">
        <v>6452</v>
      </c>
      <c r="J1471" s="267" t="s">
        <v>6453</v>
      </c>
      <c r="K1471" s="268">
        <v>0</v>
      </c>
      <c r="L1471" s="268">
        <v>0</v>
      </c>
      <c r="M1471" s="269">
        <v>0</v>
      </c>
      <c r="N1471" s="268">
        <v>16.72</v>
      </c>
      <c r="O1471" s="268">
        <v>0</v>
      </c>
      <c r="P1471" s="269">
        <v>16.72</v>
      </c>
      <c r="Q1471" s="270">
        <v>556.54999999999995</v>
      </c>
      <c r="R1471" s="270">
        <v>227.97</v>
      </c>
      <c r="S1471" s="270">
        <v>328.57999999999993</v>
      </c>
      <c r="T1471" s="268">
        <v>556.54999999999995</v>
      </c>
      <c r="U1471" s="268">
        <v>227.97</v>
      </c>
      <c r="V1471" s="269">
        <v>328.57999999999993</v>
      </c>
      <c r="W1471" s="269" cm="1">
        <f t="array" ref="W1471">IF(Z1471=756,V1471*INDEX('09.30.22 ERC'!$I$676:$I$679,MATCH($A$1,'09.30.22 ERC'!$D$676:$D$679,0),),V1471)</f>
        <v>328.57999999999993</v>
      </c>
      <c r="X1471" s="271">
        <f t="shared" si="45"/>
        <v>512016</v>
      </c>
      <c r="Y1471" s="106" t="s">
        <v>6261</v>
      </c>
      <c r="Z1471" s="106">
        <v>151</v>
      </c>
      <c r="AA1471" s="273" t="b">
        <f t="shared" si="46"/>
        <v>1</v>
      </c>
    </row>
    <row r="1472" spans="1:27">
      <c r="A1472" s="267" t="s">
        <v>3271</v>
      </c>
      <c r="B1472" s="267" t="s">
        <v>3294</v>
      </c>
      <c r="C1472" s="267" t="s">
        <v>3402</v>
      </c>
      <c r="D1472" s="267" t="s">
        <v>6435</v>
      </c>
      <c r="E1472" s="267" t="s">
        <v>3275</v>
      </c>
      <c r="F1472" s="267" t="s">
        <v>3276</v>
      </c>
      <c r="G1472" s="267" t="s">
        <v>3275</v>
      </c>
      <c r="H1472" s="267" t="s">
        <v>3277</v>
      </c>
      <c r="I1472" s="267" t="s">
        <v>6454</v>
      </c>
      <c r="J1472" s="267" t="s">
        <v>6455</v>
      </c>
      <c r="K1472" s="268">
        <v>0</v>
      </c>
      <c r="L1472" s="268">
        <v>0</v>
      </c>
      <c r="M1472" s="269">
        <v>0</v>
      </c>
      <c r="N1472" s="268">
        <v>88.47</v>
      </c>
      <c r="O1472" s="268">
        <v>0</v>
      </c>
      <c r="P1472" s="269">
        <v>88.47</v>
      </c>
      <c r="Q1472" s="270">
        <v>3624.68</v>
      </c>
      <c r="R1472" s="270">
        <v>1696.23</v>
      </c>
      <c r="S1472" s="270">
        <v>1928.4499999999998</v>
      </c>
      <c r="T1472" s="268">
        <v>3624.68</v>
      </c>
      <c r="U1472" s="268">
        <v>1696.23</v>
      </c>
      <c r="V1472" s="269">
        <v>1928.4499999999998</v>
      </c>
      <c r="W1472" s="269" cm="1">
        <f t="array" ref="W1472">IF(Z1472=756,V1472*INDEX('09.30.22 ERC'!$I$676:$I$679,MATCH($A$1,'09.30.22 ERC'!$D$676:$D$679,0),),V1472)</f>
        <v>1928.4499999999998</v>
      </c>
      <c r="X1472" s="271">
        <f t="shared" si="45"/>
        <v>512016</v>
      </c>
      <c r="Y1472" s="106" t="s">
        <v>6261</v>
      </c>
      <c r="Z1472" s="106">
        <v>152</v>
      </c>
      <c r="AA1472" s="273" t="b">
        <f t="shared" si="46"/>
        <v>1</v>
      </c>
    </row>
    <row r="1473" spans="1:27">
      <c r="A1473" s="267" t="s">
        <v>3271</v>
      </c>
      <c r="B1473" s="267" t="s">
        <v>3388</v>
      </c>
      <c r="C1473" s="267" t="s">
        <v>3389</v>
      </c>
      <c r="D1473" s="267" t="s">
        <v>6456</v>
      </c>
      <c r="E1473" s="267" t="s">
        <v>3275</v>
      </c>
      <c r="F1473" s="267" t="s">
        <v>3276</v>
      </c>
      <c r="G1473" s="267" t="s">
        <v>3275</v>
      </c>
      <c r="H1473" s="267" t="s">
        <v>3277</v>
      </c>
      <c r="I1473" s="267" t="s">
        <v>6457</v>
      </c>
      <c r="J1473" s="267" t="s">
        <v>6458</v>
      </c>
      <c r="K1473" s="268">
        <v>0</v>
      </c>
      <c r="L1473" s="268">
        <v>0</v>
      </c>
      <c r="M1473" s="269">
        <v>0</v>
      </c>
      <c r="N1473" s="268">
        <v>0</v>
      </c>
      <c r="O1473" s="268">
        <v>0</v>
      </c>
      <c r="P1473" s="269">
        <v>0</v>
      </c>
      <c r="Q1473" s="270">
        <v>1174.02</v>
      </c>
      <c r="R1473" s="270">
        <v>4347.3500000000004</v>
      </c>
      <c r="S1473" s="270">
        <v>-3173.3300000000004</v>
      </c>
      <c r="T1473" s="268">
        <v>1174.02</v>
      </c>
      <c r="U1473" s="268">
        <v>4347.3500000000004</v>
      </c>
      <c r="V1473" s="269">
        <v>-3173.3300000000004</v>
      </c>
      <c r="W1473" s="269" cm="1">
        <f t="array" ref="W1473">IF(Z1473=756,V1473*INDEX('09.30.22 ERC'!$I$676:$I$679,MATCH($A$1,'09.30.22 ERC'!$D$676:$D$679,0),),V1473)</f>
        <v>-3173.3300000000004</v>
      </c>
      <c r="X1473" s="271">
        <f t="shared" si="45"/>
        <v>512017</v>
      </c>
      <c r="Y1473" s="106" t="s">
        <v>6261</v>
      </c>
      <c r="Z1473" s="106">
        <v>756</v>
      </c>
      <c r="AA1473" s="273" t="b">
        <f t="shared" si="46"/>
        <v>1</v>
      </c>
    </row>
    <row r="1474" spans="1:27">
      <c r="A1474" s="267" t="s">
        <v>3271</v>
      </c>
      <c r="B1474" s="267" t="s">
        <v>3388</v>
      </c>
      <c r="C1474" s="267" t="s">
        <v>3392</v>
      </c>
      <c r="D1474" s="267" t="s">
        <v>6456</v>
      </c>
      <c r="E1474" s="267" t="s">
        <v>3275</v>
      </c>
      <c r="F1474" s="267" t="s">
        <v>3276</v>
      </c>
      <c r="G1474" s="267" t="s">
        <v>3275</v>
      </c>
      <c r="H1474" s="267" t="s">
        <v>3277</v>
      </c>
      <c r="I1474" s="267" t="s">
        <v>6459</v>
      </c>
      <c r="J1474" s="267" t="s">
        <v>6460</v>
      </c>
      <c r="K1474" s="268">
        <v>0</v>
      </c>
      <c r="L1474" s="268">
        <v>0</v>
      </c>
      <c r="M1474" s="269">
        <v>0</v>
      </c>
      <c r="N1474" s="268">
        <v>0</v>
      </c>
      <c r="O1474" s="268">
        <v>0</v>
      </c>
      <c r="P1474" s="269">
        <v>0</v>
      </c>
      <c r="Q1474" s="270">
        <v>3173.33</v>
      </c>
      <c r="R1474" s="270">
        <v>0</v>
      </c>
      <c r="S1474" s="270">
        <v>3173.33</v>
      </c>
      <c r="T1474" s="268">
        <v>3173.33</v>
      </c>
      <c r="U1474" s="268">
        <v>0</v>
      </c>
      <c r="V1474" s="269">
        <v>3173.33</v>
      </c>
      <c r="W1474" s="269" cm="1">
        <f t="array" ref="W1474">IF(Z1474=756,V1474*INDEX('09.30.22 ERC'!$I$676:$I$679,MATCH($A$1,'09.30.22 ERC'!$D$676:$D$679,0),),V1474)</f>
        <v>3173.33</v>
      </c>
      <c r="X1474" s="271">
        <f t="shared" si="45"/>
        <v>512017</v>
      </c>
      <c r="Y1474" s="106" t="s">
        <v>6261</v>
      </c>
      <c r="Z1474" s="106">
        <v>756</v>
      </c>
      <c r="AA1474" s="273" t="b">
        <f t="shared" si="46"/>
        <v>1</v>
      </c>
    </row>
    <row r="1475" spans="1:27">
      <c r="A1475" s="267" t="s">
        <v>3271</v>
      </c>
      <c r="B1475" s="267" t="s">
        <v>3272</v>
      </c>
      <c r="C1475" s="267" t="s">
        <v>3273</v>
      </c>
      <c r="D1475" s="267" t="s">
        <v>6456</v>
      </c>
      <c r="E1475" s="267" t="s">
        <v>3275</v>
      </c>
      <c r="F1475" s="267" t="s">
        <v>3276</v>
      </c>
      <c r="G1475" s="267" t="s">
        <v>3275</v>
      </c>
      <c r="H1475" s="267" t="s">
        <v>3277</v>
      </c>
      <c r="I1475" s="267" t="s">
        <v>6461</v>
      </c>
      <c r="J1475" s="267" t="s">
        <v>6462</v>
      </c>
      <c r="K1475" s="268">
        <v>0</v>
      </c>
      <c r="L1475" s="268">
        <v>0</v>
      </c>
      <c r="M1475" s="269">
        <v>0</v>
      </c>
      <c r="N1475" s="268">
        <v>0</v>
      </c>
      <c r="O1475" s="268">
        <v>0</v>
      </c>
      <c r="P1475" s="269">
        <v>0</v>
      </c>
      <c r="Q1475" s="270">
        <v>250</v>
      </c>
      <c r="R1475" s="270">
        <v>0</v>
      </c>
      <c r="S1475" s="270">
        <v>250</v>
      </c>
      <c r="T1475" s="268">
        <v>250</v>
      </c>
      <c r="U1475" s="268">
        <v>0</v>
      </c>
      <c r="V1475" s="269">
        <v>250</v>
      </c>
      <c r="W1475" s="269" cm="1">
        <f t="array" ref="W1475">IF(Z1475=756,V1475*INDEX('09.30.22 ERC'!$I$676:$I$679,MATCH($A$1,'09.30.22 ERC'!$D$676:$D$679,0),),V1475)</f>
        <v>250</v>
      </c>
      <c r="X1475" s="271">
        <f t="shared" si="45"/>
        <v>512017</v>
      </c>
      <c r="Y1475" s="106" t="s">
        <v>6261</v>
      </c>
      <c r="Z1475" s="106">
        <v>150</v>
      </c>
      <c r="AA1475" s="273" t="b">
        <f t="shared" si="46"/>
        <v>1</v>
      </c>
    </row>
    <row r="1476" spans="1:27">
      <c r="A1476" s="267" t="s">
        <v>3271</v>
      </c>
      <c r="B1476" s="267" t="s">
        <v>3272</v>
      </c>
      <c r="C1476" s="267" t="s">
        <v>3402</v>
      </c>
      <c r="D1476" s="267" t="s">
        <v>6456</v>
      </c>
      <c r="E1476" s="267" t="s">
        <v>3275</v>
      </c>
      <c r="F1476" s="267" t="s">
        <v>3276</v>
      </c>
      <c r="G1476" s="267" t="s">
        <v>3275</v>
      </c>
      <c r="H1476" s="267" t="s">
        <v>3277</v>
      </c>
      <c r="I1476" s="267" t="s">
        <v>6463</v>
      </c>
      <c r="J1476" s="267" t="s">
        <v>6464</v>
      </c>
      <c r="K1476" s="268">
        <v>0</v>
      </c>
      <c r="L1476" s="268">
        <v>0</v>
      </c>
      <c r="M1476" s="269">
        <v>0</v>
      </c>
      <c r="N1476" s="268">
        <v>0</v>
      </c>
      <c r="O1476" s="268">
        <v>0</v>
      </c>
      <c r="P1476" s="269">
        <v>0</v>
      </c>
      <c r="Q1476" s="270">
        <v>1586.42</v>
      </c>
      <c r="R1476" s="270">
        <v>431.01</v>
      </c>
      <c r="S1476" s="270">
        <v>1155.4100000000001</v>
      </c>
      <c r="T1476" s="268">
        <v>1586.42</v>
      </c>
      <c r="U1476" s="268">
        <v>431.01</v>
      </c>
      <c r="V1476" s="269">
        <v>1155.4100000000001</v>
      </c>
      <c r="W1476" s="269" cm="1">
        <f t="array" ref="W1476">IF(Z1476=756,V1476*INDEX('09.30.22 ERC'!$I$676:$I$679,MATCH($A$1,'09.30.22 ERC'!$D$676:$D$679,0),),V1476)</f>
        <v>1155.4100000000001</v>
      </c>
      <c r="X1476" s="271">
        <f t="shared" si="45"/>
        <v>512017</v>
      </c>
      <c r="Y1476" s="106" t="s">
        <v>6261</v>
      </c>
      <c r="Z1476" s="106">
        <v>150</v>
      </c>
      <c r="AA1476" s="273" t="b">
        <f t="shared" si="46"/>
        <v>1</v>
      </c>
    </row>
    <row r="1477" spans="1:27">
      <c r="A1477" s="267" t="s">
        <v>3271</v>
      </c>
      <c r="B1477" s="267" t="s">
        <v>3280</v>
      </c>
      <c r="C1477" s="267" t="s">
        <v>3430</v>
      </c>
      <c r="D1477" s="267" t="s">
        <v>6456</v>
      </c>
      <c r="E1477" s="267" t="s">
        <v>3275</v>
      </c>
      <c r="F1477" s="267" t="s">
        <v>3276</v>
      </c>
      <c r="G1477" s="267" t="s">
        <v>3275</v>
      </c>
      <c r="H1477" s="267" t="s">
        <v>3277</v>
      </c>
      <c r="I1477" s="267" t="s">
        <v>6465</v>
      </c>
      <c r="J1477" s="267" t="s">
        <v>6466</v>
      </c>
      <c r="K1477" s="268">
        <v>0</v>
      </c>
      <c r="L1477" s="268">
        <v>0</v>
      </c>
      <c r="M1477" s="269">
        <v>0</v>
      </c>
      <c r="N1477" s="268">
        <v>0</v>
      </c>
      <c r="O1477" s="268">
        <v>0</v>
      </c>
      <c r="P1477" s="269">
        <v>0</v>
      </c>
      <c r="Q1477" s="270">
        <v>1568.47</v>
      </c>
      <c r="R1477" s="270">
        <v>426.15</v>
      </c>
      <c r="S1477" s="270">
        <v>1142.3200000000002</v>
      </c>
      <c r="T1477" s="268">
        <v>1568.47</v>
      </c>
      <c r="U1477" s="268">
        <v>426.15</v>
      </c>
      <c r="V1477" s="269">
        <v>1142.3200000000002</v>
      </c>
      <c r="W1477" s="269" cm="1">
        <f t="array" ref="W1477">IF(Z1477=756,V1477*INDEX('09.30.22 ERC'!$I$676:$I$679,MATCH($A$1,'09.30.22 ERC'!$D$676:$D$679,0),),V1477)</f>
        <v>1142.3200000000002</v>
      </c>
      <c r="X1477" s="271">
        <f t="shared" ref="X1477:X1540" si="47">+_xlfn.NUMBERVALUE(D1477)</f>
        <v>512017</v>
      </c>
      <c r="Y1477" s="106" t="s">
        <v>6261</v>
      </c>
      <c r="Z1477" s="106">
        <v>150</v>
      </c>
      <c r="AA1477" s="273" t="b">
        <f t="shared" si="46"/>
        <v>1</v>
      </c>
    </row>
    <row r="1478" spans="1:27">
      <c r="A1478" s="267" t="s">
        <v>3271</v>
      </c>
      <c r="B1478" s="267" t="s">
        <v>3284</v>
      </c>
      <c r="C1478" s="267" t="s">
        <v>3402</v>
      </c>
      <c r="D1478" s="267" t="s">
        <v>6456</v>
      </c>
      <c r="E1478" s="267" t="s">
        <v>3275</v>
      </c>
      <c r="F1478" s="267" t="s">
        <v>3276</v>
      </c>
      <c r="G1478" s="267" t="s">
        <v>3275</v>
      </c>
      <c r="H1478" s="267" t="s">
        <v>3277</v>
      </c>
      <c r="I1478" s="267" t="s">
        <v>6467</v>
      </c>
      <c r="J1478" s="267" t="s">
        <v>6468</v>
      </c>
      <c r="K1478" s="268">
        <v>0</v>
      </c>
      <c r="L1478" s="268">
        <v>0</v>
      </c>
      <c r="M1478" s="269">
        <v>0</v>
      </c>
      <c r="N1478" s="268">
        <v>0</v>
      </c>
      <c r="O1478" s="268">
        <v>0</v>
      </c>
      <c r="P1478" s="269">
        <v>0</v>
      </c>
      <c r="Q1478" s="270">
        <v>129.15</v>
      </c>
      <c r="R1478" s="270">
        <v>35.28</v>
      </c>
      <c r="S1478" s="270">
        <v>93.87</v>
      </c>
      <c r="T1478" s="268">
        <v>129.15</v>
      </c>
      <c r="U1478" s="268">
        <v>35.28</v>
      </c>
      <c r="V1478" s="269">
        <v>93.87</v>
      </c>
      <c r="W1478" s="269" cm="1">
        <f t="array" ref="W1478">IF(Z1478=756,V1478*INDEX('09.30.22 ERC'!$I$676:$I$679,MATCH($A$1,'09.30.22 ERC'!$D$676:$D$679,0),),V1478)</f>
        <v>93.87</v>
      </c>
      <c r="X1478" s="271">
        <f t="shared" si="47"/>
        <v>512017</v>
      </c>
      <c r="Y1478" s="106" t="s">
        <v>6261</v>
      </c>
      <c r="Z1478" s="106">
        <v>151</v>
      </c>
      <c r="AA1478" s="273" t="b">
        <f t="shared" ref="AA1478:AA1541" si="48">IF($A$1=756,TRUE,IF($A$1=Z1478,TRUE,FALSE))</f>
        <v>1</v>
      </c>
    </row>
    <row r="1479" spans="1:27">
      <c r="A1479" s="267" t="s">
        <v>3271</v>
      </c>
      <c r="B1479" s="267" t="s">
        <v>3287</v>
      </c>
      <c r="C1479" s="267" t="s">
        <v>3430</v>
      </c>
      <c r="D1479" s="267" t="s">
        <v>6456</v>
      </c>
      <c r="E1479" s="267" t="s">
        <v>3275</v>
      </c>
      <c r="F1479" s="267" t="s">
        <v>3276</v>
      </c>
      <c r="G1479" s="267" t="s">
        <v>3275</v>
      </c>
      <c r="H1479" s="267" t="s">
        <v>3277</v>
      </c>
      <c r="I1479" s="267" t="s">
        <v>6469</v>
      </c>
      <c r="J1479" s="267" t="s">
        <v>6470</v>
      </c>
      <c r="K1479" s="268">
        <v>0</v>
      </c>
      <c r="L1479" s="268">
        <v>0</v>
      </c>
      <c r="M1479" s="269">
        <v>0</v>
      </c>
      <c r="N1479" s="268">
        <v>0</v>
      </c>
      <c r="O1479" s="268">
        <v>0</v>
      </c>
      <c r="P1479" s="269">
        <v>0</v>
      </c>
      <c r="Q1479" s="270">
        <v>150.36000000000001</v>
      </c>
      <c r="R1479" s="270">
        <v>33.36</v>
      </c>
      <c r="S1479" s="270">
        <v>117.00000000000001</v>
      </c>
      <c r="T1479" s="268">
        <v>150.36000000000001</v>
      </c>
      <c r="U1479" s="268">
        <v>33.36</v>
      </c>
      <c r="V1479" s="269">
        <v>117.00000000000001</v>
      </c>
      <c r="W1479" s="269" cm="1">
        <f t="array" ref="W1479">IF(Z1479=756,V1479*INDEX('09.30.22 ERC'!$I$676:$I$679,MATCH($A$1,'09.30.22 ERC'!$D$676:$D$679,0),),V1479)</f>
        <v>117.00000000000001</v>
      </c>
      <c r="X1479" s="271">
        <f t="shared" si="47"/>
        <v>512017</v>
      </c>
      <c r="Y1479" s="106" t="s">
        <v>6261</v>
      </c>
      <c r="Z1479" s="106">
        <v>151</v>
      </c>
      <c r="AA1479" s="273" t="b">
        <f t="shared" si="48"/>
        <v>1</v>
      </c>
    </row>
    <row r="1480" spans="1:27">
      <c r="A1480" s="267" t="s">
        <v>3271</v>
      </c>
      <c r="B1480" s="267" t="s">
        <v>3294</v>
      </c>
      <c r="C1480" s="267" t="s">
        <v>3402</v>
      </c>
      <c r="D1480" s="267" t="s">
        <v>6456</v>
      </c>
      <c r="E1480" s="267" t="s">
        <v>3275</v>
      </c>
      <c r="F1480" s="267" t="s">
        <v>3276</v>
      </c>
      <c r="G1480" s="267" t="s">
        <v>3275</v>
      </c>
      <c r="H1480" s="267" t="s">
        <v>3277</v>
      </c>
      <c r="I1480" s="267" t="s">
        <v>6471</v>
      </c>
      <c r="J1480" s="267" t="s">
        <v>6472</v>
      </c>
      <c r="K1480" s="268">
        <v>0</v>
      </c>
      <c r="L1480" s="268">
        <v>0</v>
      </c>
      <c r="M1480" s="269">
        <v>0</v>
      </c>
      <c r="N1480" s="268">
        <v>0</v>
      </c>
      <c r="O1480" s="268">
        <v>0</v>
      </c>
      <c r="P1480" s="269">
        <v>0</v>
      </c>
      <c r="Q1480" s="270">
        <v>912.95</v>
      </c>
      <c r="R1480" s="270">
        <v>248.22</v>
      </c>
      <c r="S1480" s="270">
        <v>664.73</v>
      </c>
      <c r="T1480" s="268">
        <v>912.95</v>
      </c>
      <c r="U1480" s="268">
        <v>248.22</v>
      </c>
      <c r="V1480" s="269">
        <v>664.73</v>
      </c>
      <c r="W1480" s="269" cm="1">
        <f t="array" ref="W1480">IF(Z1480=756,V1480*INDEX('09.30.22 ERC'!$I$676:$I$679,MATCH($A$1,'09.30.22 ERC'!$D$676:$D$679,0),),V1480)</f>
        <v>664.73</v>
      </c>
      <c r="X1480" s="271">
        <f t="shared" si="47"/>
        <v>512017</v>
      </c>
      <c r="Y1480" s="106" t="s">
        <v>6261</v>
      </c>
      <c r="Z1480" s="106">
        <v>152</v>
      </c>
      <c r="AA1480" s="273" t="b">
        <f t="shared" si="48"/>
        <v>1</v>
      </c>
    </row>
    <row r="1481" spans="1:27">
      <c r="A1481" s="267" t="s">
        <v>3271</v>
      </c>
      <c r="B1481" s="267" t="s">
        <v>3388</v>
      </c>
      <c r="C1481" s="267" t="s">
        <v>3389</v>
      </c>
      <c r="D1481" s="267" t="s">
        <v>6473</v>
      </c>
      <c r="E1481" s="267" t="s">
        <v>3275</v>
      </c>
      <c r="F1481" s="267" t="s">
        <v>3276</v>
      </c>
      <c r="G1481" s="267" t="s">
        <v>3275</v>
      </c>
      <c r="H1481" s="267" t="s">
        <v>3277</v>
      </c>
      <c r="I1481" s="267" t="s">
        <v>6474</v>
      </c>
      <c r="J1481" s="267" t="s">
        <v>6475</v>
      </c>
      <c r="K1481" s="268">
        <v>0</v>
      </c>
      <c r="L1481" s="268">
        <v>0</v>
      </c>
      <c r="M1481" s="269">
        <v>0</v>
      </c>
      <c r="N1481" s="268">
        <v>0</v>
      </c>
      <c r="O1481" s="268">
        <v>239.6</v>
      </c>
      <c r="P1481" s="269">
        <v>-239.6</v>
      </c>
      <c r="Q1481" s="270">
        <v>0</v>
      </c>
      <c r="R1481" s="270">
        <v>2399.91</v>
      </c>
      <c r="S1481" s="270">
        <v>-2399.91</v>
      </c>
      <c r="T1481" s="268">
        <v>0</v>
      </c>
      <c r="U1481" s="268">
        <v>2399.91</v>
      </c>
      <c r="V1481" s="269">
        <v>-2399.91</v>
      </c>
      <c r="W1481" s="269" cm="1">
        <f t="array" ref="W1481">IF(Z1481=756,V1481*INDEX('09.30.22 ERC'!$I$676:$I$679,MATCH($A$1,'09.30.22 ERC'!$D$676:$D$679,0),),V1481)</f>
        <v>-2399.91</v>
      </c>
      <c r="X1481" s="271">
        <f t="shared" si="47"/>
        <v>512018</v>
      </c>
      <c r="Y1481" s="106" t="s">
        <v>6261</v>
      </c>
      <c r="Z1481" s="106">
        <v>756</v>
      </c>
      <c r="AA1481" s="273" t="b">
        <f t="shared" si="48"/>
        <v>1</v>
      </c>
    </row>
    <row r="1482" spans="1:27">
      <c r="A1482" s="267" t="s">
        <v>3271</v>
      </c>
      <c r="B1482" s="267" t="s">
        <v>3388</v>
      </c>
      <c r="C1482" s="267" t="s">
        <v>3392</v>
      </c>
      <c r="D1482" s="267" t="s">
        <v>6473</v>
      </c>
      <c r="E1482" s="267" t="s">
        <v>3275</v>
      </c>
      <c r="F1482" s="267" t="s">
        <v>3276</v>
      </c>
      <c r="G1482" s="267" t="s">
        <v>3275</v>
      </c>
      <c r="H1482" s="267" t="s">
        <v>3277</v>
      </c>
      <c r="I1482" s="267" t="s">
        <v>6476</v>
      </c>
      <c r="J1482" s="267" t="s">
        <v>6477</v>
      </c>
      <c r="K1482" s="268">
        <v>0</v>
      </c>
      <c r="L1482" s="268">
        <v>0</v>
      </c>
      <c r="M1482" s="269">
        <v>0</v>
      </c>
      <c r="N1482" s="268">
        <v>239.6</v>
      </c>
      <c r="O1482" s="268">
        <v>0</v>
      </c>
      <c r="P1482" s="269">
        <v>239.6</v>
      </c>
      <c r="Q1482" s="270">
        <v>2399.91</v>
      </c>
      <c r="R1482" s="270">
        <v>0</v>
      </c>
      <c r="S1482" s="270">
        <v>2399.91</v>
      </c>
      <c r="T1482" s="268">
        <v>2399.91</v>
      </c>
      <c r="U1482" s="268">
        <v>0</v>
      </c>
      <c r="V1482" s="269">
        <v>2399.91</v>
      </c>
      <c r="W1482" s="269" cm="1">
        <f t="array" ref="W1482">IF(Z1482=756,V1482*INDEX('09.30.22 ERC'!$I$676:$I$679,MATCH($A$1,'09.30.22 ERC'!$D$676:$D$679,0),),V1482)</f>
        <v>2399.91</v>
      </c>
      <c r="X1482" s="271">
        <f t="shared" si="47"/>
        <v>512018</v>
      </c>
      <c r="Y1482" s="106" t="s">
        <v>6261</v>
      </c>
      <c r="Z1482" s="106">
        <v>756</v>
      </c>
      <c r="AA1482" s="273" t="b">
        <f t="shared" si="48"/>
        <v>1</v>
      </c>
    </row>
    <row r="1483" spans="1:27">
      <c r="A1483" s="267" t="s">
        <v>3271</v>
      </c>
      <c r="B1483" s="267" t="s">
        <v>3272</v>
      </c>
      <c r="C1483" s="267" t="s">
        <v>3273</v>
      </c>
      <c r="D1483" s="267" t="s">
        <v>6473</v>
      </c>
      <c r="E1483" s="267" t="s">
        <v>3275</v>
      </c>
      <c r="F1483" s="267" t="s">
        <v>3276</v>
      </c>
      <c r="G1483" s="267" t="s">
        <v>3275</v>
      </c>
      <c r="H1483" s="267" t="s">
        <v>3277</v>
      </c>
      <c r="I1483" s="267" t="s">
        <v>6478</v>
      </c>
      <c r="J1483" s="267" t="s">
        <v>6479</v>
      </c>
      <c r="K1483" s="268">
        <v>0</v>
      </c>
      <c r="L1483" s="268">
        <v>0</v>
      </c>
      <c r="M1483" s="269">
        <v>0</v>
      </c>
      <c r="N1483" s="268">
        <v>0</v>
      </c>
      <c r="O1483" s="268">
        <v>0</v>
      </c>
      <c r="P1483" s="269">
        <v>0</v>
      </c>
      <c r="Q1483" s="270">
        <v>21.39</v>
      </c>
      <c r="R1483" s="270">
        <v>0</v>
      </c>
      <c r="S1483" s="270">
        <v>21.39</v>
      </c>
      <c r="T1483" s="268">
        <v>21.39</v>
      </c>
      <c r="U1483" s="268">
        <v>0</v>
      </c>
      <c r="V1483" s="269">
        <v>21.39</v>
      </c>
      <c r="W1483" s="269" cm="1">
        <f t="array" ref="W1483">IF(Z1483=756,V1483*INDEX('09.30.22 ERC'!$I$676:$I$679,MATCH($A$1,'09.30.22 ERC'!$D$676:$D$679,0),),V1483)</f>
        <v>21.39</v>
      </c>
      <c r="X1483" s="271">
        <f t="shared" si="47"/>
        <v>512018</v>
      </c>
      <c r="Y1483" s="106" t="s">
        <v>6261</v>
      </c>
      <c r="Z1483" s="106">
        <v>150</v>
      </c>
      <c r="AA1483" s="273" t="b">
        <f t="shared" si="48"/>
        <v>1</v>
      </c>
    </row>
    <row r="1484" spans="1:27">
      <c r="A1484" s="267" t="s">
        <v>3271</v>
      </c>
      <c r="B1484" s="267" t="s">
        <v>3272</v>
      </c>
      <c r="C1484" s="267" t="s">
        <v>3402</v>
      </c>
      <c r="D1484" s="267" t="s">
        <v>6473</v>
      </c>
      <c r="E1484" s="267" t="s">
        <v>3275</v>
      </c>
      <c r="F1484" s="267" t="s">
        <v>3276</v>
      </c>
      <c r="G1484" s="267" t="s">
        <v>3275</v>
      </c>
      <c r="H1484" s="267" t="s">
        <v>3277</v>
      </c>
      <c r="I1484" s="267" t="s">
        <v>6480</v>
      </c>
      <c r="J1484" s="267" t="s">
        <v>6481</v>
      </c>
      <c r="K1484" s="268">
        <v>0</v>
      </c>
      <c r="L1484" s="268">
        <v>0</v>
      </c>
      <c r="M1484" s="269">
        <v>0</v>
      </c>
      <c r="N1484" s="268">
        <v>101.58</v>
      </c>
      <c r="O1484" s="268">
        <v>0</v>
      </c>
      <c r="P1484" s="269">
        <v>101.58</v>
      </c>
      <c r="Q1484" s="270">
        <v>948.75</v>
      </c>
      <c r="R1484" s="270">
        <v>0</v>
      </c>
      <c r="S1484" s="270">
        <v>948.75</v>
      </c>
      <c r="T1484" s="268">
        <v>948.75</v>
      </c>
      <c r="U1484" s="268">
        <v>0</v>
      </c>
      <c r="V1484" s="269">
        <v>948.75</v>
      </c>
      <c r="W1484" s="269" cm="1">
        <f t="array" ref="W1484">IF(Z1484=756,V1484*INDEX('09.30.22 ERC'!$I$676:$I$679,MATCH($A$1,'09.30.22 ERC'!$D$676:$D$679,0),),V1484)</f>
        <v>948.75</v>
      </c>
      <c r="X1484" s="271">
        <f t="shared" si="47"/>
        <v>512018</v>
      </c>
      <c r="Y1484" s="106" t="s">
        <v>6261</v>
      </c>
      <c r="Z1484" s="106">
        <v>150</v>
      </c>
      <c r="AA1484" s="273" t="b">
        <f t="shared" si="48"/>
        <v>1</v>
      </c>
    </row>
    <row r="1485" spans="1:27">
      <c r="A1485" s="267" t="s">
        <v>3271</v>
      </c>
      <c r="B1485" s="267" t="s">
        <v>3280</v>
      </c>
      <c r="C1485" s="267" t="s">
        <v>3430</v>
      </c>
      <c r="D1485" s="267" t="s">
        <v>6473</v>
      </c>
      <c r="E1485" s="267" t="s">
        <v>3275</v>
      </c>
      <c r="F1485" s="267" t="s">
        <v>3276</v>
      </c>
      <c r="G1485" s="267" t="s">
        <v>3275</v>
      </c>
      <c r="H1485" s="267" t="s">
        <v>3277</v>
      </c>
      <c r="I1485" s="267" t="s">
        <v>6482</v>
      </c>
      <c r="J1485" s="267" t="s">
        <v>6483</v>
      </c>
      <c r="K1485" s="268">
        <v>0</v>
      </c>
      <c r="L1485" s="268">
        <v>0</v>
      </c>
      <c r="M1485" s="269">
        <v>0</v>
      </c>
      <c r="N1485" s="268">
        <v>100.46</v>
      </c>
      <c r="O1485" s="268">
        <v>0</v>
      </c>
      <c r="P1485" s="269">
        <v>100.46</v>
      </c>
      <c r="Q1485" s="270">
        <v>938.16</v>
      </c>
      <c r="R1485" s="270">
        <v>0</v>
      </c>
      <c r="S1485" s="270">
        <v>938.16</v>
      </c>
      <c r="T1485" s="268">
        <v>938.16</v>
      </c>
      <c r="U1485" s="268">
        <v>0</v>
      </c>
      <c r="V1485" s="269">
        <v>938.16</v>
      </c>
      <c r="W1485" s="269" cm="1">
        <f t="array" ref="W1485">IF(Z1485=756,V1485*INDEX('09.30.22 ERC'!$I$676:$I$679,MATCH($A$1,'09.30.22 ERC'!$D$676:$D$679,0),),V1485)</f>
        <v>938.16</v>
      </c>
      <c r="X1485" s="271">
        <f t="shared" si="47"/>
        <v>512018</v>
      </c>
      <c r="Y1485" s="106" t="s">
        <v>6261</v>
      </c>
      <c r="Z1485" s="106">
        <v>150</v>
      </c>
      <c r="AA1485" s="273" t="b">
        <f t="shared" si="48"/>
        <v>1</v>
      </c>
    </row>
    <row r="1486" spans="1:27">
      <c r="A1486" s="267" t="s">
        <v>3271</v>
      </c>
      <c r="B1486" s="267" t="s">
        <v>3983</v>
      </c>
      <c r="C1486" s="267" t="s">
        <v>3291</v>
      </c>
      <c r="D1486" s="267" t="s">
        <v>6473</v>
      </c>
      <c r="E1486" s="267" t="s">
        <v>3275</v>
      </c>
      <c r="F1486" s="267" t="s">
        <v>3276</v>
      </c>
      <c r="G1486" s="267" t="s">
        <v>3275</v>
      </c>
      <c r="H1486" s="267" t="s">
        <v>3277</v>
      </c>
      <c r="I1486" s="267" t="s">
        <v>6484</v>
      </c>
      <c r="J1486" s="267" t="s">
        <v>6485</v>
      </c>
      <c r="K1486" s="268">
        <v>0</v>
      </c>
      <c r="L1486" s="268">
        <v>0</v>
      </c>
      <c r="M1486" s="269">
        <v>0</v>
      </c>
      <c r="N1486" s="268">
        <v>0</v>
      </c>
      <c r="O1486" s="268">
        <v>0</v>
      </c>
      <c r="P1486" s="269">
        <v>0</v>
      </c>
      <c r="Q1486" s="270">
        <v>0</v>
      </c>
      <c r="R1486" s="270">
        <v>0</v>
      </c>
      <c r="S1486" s="270">
        <v>0</v>
      </c>
      <c r="T1486" s="268">
        <v>0</v>
      </c>
      <c r="U1486" s="268">
        <v>0</v>
      </c>
      <c r="V1486" s="269">
        <v>0</v>
      </c>
      <c r="W1486" s="269" cm="1">
        <f t="array" ref="W1486">IF(Z1486=756,V1486*INDEX('09.30.22 ERC'!$I$676:$I$679,MATCH($A$1,'09.30.22 ERC'!$D$676:$D$679,0),),V1486)</f>
        <v>0</v>
      </c>
      <c r="X1486" s="271">
        <f t="shared" si="47"/>
        <v>512018</v>
      </c>
      <c r="Y1486" s="106" t="s">
        <v>6261</v>
      </c>
      <c r="Z1486" s="106">
        <v>150</v>
      </c>
      <c r="AA1486" s="273" t="b">
        <f t="shared" si="48"/>
        <v>1</v>
      </c>
    </row>
    <row r="1487" spans="1:27">
      <c r="A1487" s="267" t="s">
        <v>3271</v>
      </c>
      <c r="B1487" s="267" t="s">
        <v>3284</v>
      </c>
      <c r="C1487" s="267" t="s">
        <v>3402</v>
      </c>
      <c r="D1487" s="267" t="s">
        <v>6473</v>
      </c>
      <c r="E1487" s="267" t="s">
        <v>3275</v>
      </c>
      <c r="F1487" s="267" t="s">
        <v>3276</v>
      </c>
      <c r="G1487" s="267" t="s">
        <v>3275</v>
      </c>
      <c r="H1487" s="267" t="s">
        <v>3277</v>
      </c>
      <c r="I1487" s="267" t="s">
        <v>6486</v>
      </c>
      <c r="J1487" s="267" t="s">
        <v>6487</v>
      </c>
      <c r="K1487" s="268">
        <v>0</v>
      </c>
      <c r="L1487" s="268">
        <v>0</v>
      </c>
      <c r="M1487" s="269">
        <v>0</v>
      </c>
      <c r="N1487" s="268">
        <v>8.6300000000000008</v>
      </c>
      <c r="O1487" s="268">
        <v>0</v>
      </c>
      <c r="P1487" s="269">
        <v>8.6300000000000008</v>
      </c>
      <c r="Q1487" s="270">
        <v>78.790000000000006</v>
      </c>
      <c r="R1487" s="270">
        <v>0</v>
      </c>
      <c r="S1487" s="270">
        <v>78.790000000000006</v>
      </c>
      <c r="T1487" s="268">
        <v>78.790000000000006</v>
      </c>
      <c r="U1487" s="268">
        <v>0</v>
      </c>
      <c r="V1487" s="269">
        <v>78.790000000000006</v>
      </c>
      <c r="W1487" s="269" cm="1">
        <f t="array" ref="W1487">IF(Z1487=756,V1487*INDEX('09.30.22 ERC'!$I$676:$I$679,MATCH($A$1,'09.30.22 ERC'!$D$676:$D$679,0),),V1487)</f>
        <v>78.790000000000006</v>
      </c>
      <c r="X1487" s="271">
        <f t="shared" si="47"/>
        <v>512018</v>
      </c>
      <c r="Y1487" s="106" t="s">
        <v>6261</v>
      </c>
      <c r="Z1487" s="106">
        <v>151</v>
      </c>
      <c r="AA1487" s="273" t="b">
        <f t="shared" si="48"/>
        <v>1</v>
      </c>
    </row>
    <row r="1488" spans="1:27">
      <c r="A1488" s="267" t="s">
        <v>3271</v>
      </c>
      <c r="B1488" s="267" t="s">
        <v>3287</v>
      </c>
      <c r="C1488" s="267" t="s">
        <v>3430</v>
      </c>
      <c r="D1488" s="267" t="s">
        <v>6473</v>
      </c>
      <c r="E1488" s="267" t="s">
        <v>3275</v>
      </c>
      <c r="F1488" s="267" t="s">
        <v>3276</v>
      </c>
      <c r="G1488" s="267" t="s">
        <v>3275</v>
      </c>
      <c r="H1488" s="267" t="s">
        <v>3277</v>
      </c>
      <c r="I1488" s="267" t="s">
        <v>6488</v>
      </c>
      <c r="J1488" s="267" t="s">
        <v>6489</v>
      </c>
      <c r="K1488" s="268">
        <v>0</v>
      </c>
      <c r="L1488" s="268">
        <v>0</v>
      </c>
      <c r="M1488" s="269">
        <v>0</v>
      </c>
      <c r="N1488" s="268">
        <v>11.07</v>
      </c>
      <c r="O1488" s="268">
        <v>0</v>
      </c>
      <c r="P1488" s="269">
        <v>11.07</v>
      </c>
      <c r="Q1488" s="270">
        <v>100.95</v>
      </c>
      <c r="R1488" s="270">
        <v>0</v>
      </c>
      <c r="S1488" s="270">
        <v>100.95</v>
      </c>
      <c r="T1488" s="268">
        <v>100.95</v>
      </c>
      <c r="U1488" s="268">
        <v>0</v>
      </c>
      <c r="V1488" s="269">
        <v>100.95</v>
      </c>
      <c r="W1488" s="269" cm="1">
        <f t="array" ref="W1488">IF(Z1488=756,V1488*INDEX('09.30.22 ERC'!$I$676:$I$679,MATCH($A$1,'09.30.22 ERC'!$D$676:$D$679,0),),V1488)</f>
        <v>100.95</v>
      </c>
      <c r="X1488" s="271">
        <f t="shared" si="47"/>
        <v>512018</v>
      </c>
      <c r="Y1488" s="106" t="s">
        <v>6261</v>
      </c>
      <c r="Z1488" s="106">
        <v>151</v>
      </c>
      <c r="AA1488" s="273" t="b">
        <f t="shared" si="48"/>
        <v>1</v>
      </c>
    </row>
    <row r="1489" spans="1:27">
      <c r="A1489" s="267" t="s">
        <v>3271</v>
      </c>
      <c r="B1489" s="267" t="s">
        <v>3294</v>
      </c>
      <c r="C1489" s="267" t="s">
        <v>3402</v>
      </c>
      <c r="D1489" s="267" t="s">
        <v>6473</v>
      </c>
      <c r="E1489" s="267" t="s">
        <v>3275</v>
      </c>
      <c r="F1489" s="267" t="s">
        <v>3276</v>
      </c>
      <c r="G1489" s="267" t="s">
        <v>3275</v>
      </c>
      <c r="H1489" s="267" t="s">
        <v>3277</v>
      </c>
      <c r="I1489" s="267" t="s">
        <v>6490</v>
      </c>
      <c r="J1489" s="267" t="s">
        <v>6491</v>
      </c>
      <c r="K1489" s="268">
        <v>0</v>
      </c>
      <c r="L1489" s="268">
        <v>0</v>
      </c>
      <c r="M1489" s="269">
        <v>0</v>
      </c>
      <c r="N1489" s="268">
        <v>58.56</v>
      </c>
      <c r="O1489" s="268">
        <v>0</v>
      </c>
      <c r="P1489" s="269">
        <v>58.56</v>
      </c>
      <c r="Q1489" s="270">
        <v>546.84</v>
      </c>
      <c r="R1489" s="270">
        <v>0</v>
      </c>
      <c r="S1489" s="270">
        <v>546.84</v>
      </c>
      <c r="T1489" s="268">
        <v>546.84</v>
      </c>
      <c r="U1489" s="268">
        <v>0</v>
      </c>
      <c r="V1489" s="269">
        <v>546.84</v>
      </c>
      <c r="W1489" s="269" cm="1">
        <f t="array" ref="W1489">IF(Z1489=756,V1489*INDEX('09.30.22 ERC'!$I$676:$I$679,MATCH($A$1,'09.30.22 ERC'!$D$676:$D$679,0),),V1489)</f>
        <v>546.84</v>
      </c>
      <c r="X1489" s="271">
        <f t="shared" si="47"/>
        <v>512018</v>
      </c>
      <c r="Y1489" s="106" t="s">
        <v>6261</v>
      </c>
      <c r="Z1489" s="106">
        <v>152</v>
      </c>
      <c r="AA1489" s="273" t="b">
        <f t="shared" si="48"/>
        <v>1</v>
      </c>
    </row>
    <row r="1490" spans="1:27">
      <c r="A1490" s="267" t="s">
        <v>3271</v>
      </c>
      <c r="B1490" s="267" t="s">
        <v>3388</v>
      </c>
      <c r="C1490" s="267" t="s">
        <v>3389</v>
      </c>
      <c r="D1490" s="267" t="s">
        <v>6492</v>
      </c>
      <c r="E1490" s="267" t="s">
        <v>3275</v>
      </c>
      <c r="F1490" s="267" t="s">
        <v>3276</v>
      </c>
      <c r="G1490" s="267" t="s">
        <v>3275</v>
      </c>
      <c r="H1490" s="267" t="s">
        <v>3277</v>
      </c>
      <c r="I1490" s="267" t="s">
        <v>6493</v>
      </c>
      <c r="J1490" s="267" t="s">
        <v>6494</v>
      </c>
      <c r="K1490" s="268">
        <v>0</v>
      </c>
      <c r="L1490" s="268">
        <v>0</v>
      </c>
      <c r="M1490" s="269">
        <v>0</v>
      </c>
      <c r="N1490" s="268">
        <v>0</v>
      </c>
      <c r="O1490" s="268">
        <v>2195</v>
      </c>
      <c r="P1490" s="269">
        <v>-2195</v>
      </c>
      <c r="Q1490" s="270">
        <v>0</v>
      </c>
      <c r="R1490" s="270">
        <v>2359.81</v>
      </c>
      <c r="S1490" s="270">
        <v>-2359.81</v>
      </c>
      <c r="T1490" s="268">
        <v>0</v>
      </c>
      <c r="U1490" s="268">
        <v>2359.81</v>
      </c>
      <c r="V1490" s="269">
        <v>-2359.81</v>
      </c>
      <c r="W1490" s="269" cm="1">
        <f t="array" ref="W1490">IF(Z1490=756,V1490*INDEX('09.30.22 ERC'!$I$676:$I$679,MATCH($A$1,'09.30.22 ERC'!$D$676:$D$679,0),),V1490)</f>
        <v>-2359.81</v>
      </c>
      <c r="X1490" s="271">
        <f t="shared" si="47"/>
        <v>512021</v>
      </c>
      <c r="Y1490" s="106" t="s">
        <v>6261</v>
      </c>
      <c r="Z1490" s="106">
        <v>756</v>
      </c>
      <c r="AA1490" s="273" t="b">
        <f t="shared" si="48"/>
        <v>1</v>
      </c>
    </row>
    <row r="1491" spans="1:27">
      <c r="A1491" s="267" t="s">
        <v>3271</v>
      </c>
      <c r="B1491" s="267" t="s">
        <v>3388</v>
      </c>
      <c r="C1491" s="267" t="s">
        <v>3392</v>
      </c>
      <c r="D1491" s="267" t="s">
        <v>6492</v>
      </c>
      <c r="E1491" s="267" t="s">
        <v>3275</v>
      </c>
      <c r="F1491" s="267" t="s">
        <v>3276</v>
      </c>
      <c r="G1491" s="267" t="s">
        <v>3275</v>
      </c>
      <c r="H1491" s="267" t="s">
        <v>3277</v>
      </c>
      <c r="I1491" s="267" t="s">
        <v>6495</v>
      </c>
      <c r="J1491" s="267" t="s">
        <v>6496</v>
      </c>
      <c r="K1491" s="268">
        <v>0</v>
      </c>
      <c r="L1491" s="268">
        <v>0</v>
      </c>
      <c r="M1491" s="269">
        <v>0</v>
      </c>
      <c r="N1491" s="268">
        <v>2195</v>
      </c>
      <c r="O1491" s="268">
        <v>0</v>
      </c>
      <c r="P1491" s="269">
        <v>2195</v>
      </c>
      <c r="Q1491" s="270">
        <v>2359.81</v>
      </c>
      <c r="R1491" s="270">
        <v>0</v>
      </c>
      <c r="S1491" s="270">
        <v>2359.81</v>
      </c>
      <c r="T1491" s="268">
        <v>2359.81</v>
      </c>
      <c r="U1491" s="268">
        <v>0</v>
      </c>
      <c r="V1491" s="269">
        <v>2359.81</v>
      </c>
      <c r="W1491" s="269" cm="1">
        <f t="array" ref="W1491">IF(Z1491=756,V1491*INDEX('09.30.22 ERC'!$I$676:$I$679,MATCH($A$1,'09.30.22 ERC'!$D$676:$D$679,0),),V1491)</f>
        <v>2359.81</v>
      </c>
      <c r="X1491" s="271">
        <f t="shared" si="47"/>
        <v>512021</v>
      </c>
      <c r="Y1491" s="106" t="s">
        <v>6261</v>
      </c>
      <c r="Z1491" s="106">
        <v>756</v>
      </c>
      <c r="AA1491" s="273" t="b">
        <f t="shared" si="48"/>
        <v>1</v>
      </c>
    </row>
    <row r="1492" spans="1:27">
      <c r="A1492" s="267" t="s">
        <v>3271</v>
      </c>
      <c r="B1492" s="267" t="s">
        <v>3272</v>
      </c>
      <c r="C1492" s="267" t="s">
        <v>3273</v>
      </c>
      <c r="D1492" s="267" t="s">
        <v>6492</v>
      </c>
      <c r="E1492" s="267" t="s">
        <v>3275</v>
      </c>
      <c r="F1492" s="267" t="s">
        <v>3276</v>
      </c>
      <c r="G1492" s="267" t="s">
        <v>3275</v>
      </c>
      <c r="H1492" s="267" t="s">
        <v>3277</v>
      </c>
      <c r="I1492" s="267" t="s">
        <v>6497</v>
      </c>
      <c r="J1492" s="267" t="s">
        <v>6498</v>
      </c>
      <c r="K1492" s="268">
        <v>0</v>
      </c>
      <c r="L1492" s="268">
        <v>0</v>
      </c>
      <c r="M1492" s="269">
        <v>0</v>
      </c>
      <c r="N1492" s="268">
        <v>650</v>
      </c>
      <c r="O1492" s="268">
        <v>0</v>
      </c>
      <c r="P1492" s="269">
        <v>650</v>
      </c>
      <c r="Q1492" s="270">
        <v>4450</v>
      </c>
      <c r="R1492" s="270">
        <v>0</v>
      </c>
      <c r="S1492" s="270">
        <v>4450</v>
      </c>
      <c r="T1492" s="268">
        <v>4450</v>
      </c>
      <c r="U1492" s="268">
        <v>0</v>
      </c>
      <c r="V1492" s="269">
        <v>4450</v>
      </c>
      <c r="W1492" s="269" cm="1">
        <f t="array" ref="W1492">IF(Z1492=756,V1492*INDEX('09.30.22 ERC'!$I$676:$I$679,MATCH($A$1,'09.30.22 ERC'!$D$676:$D$679,0),),V1492)</f>
        <v>4450</v>
      </c>
      <c r="X1492" s="271">
        <f t="shared" si="47"/>
        <v>512021</v>
      </c>
      <c r="Y1492" s="106" t="s">
        <v>6261</v>
      </c>
      <c r="Z1492" s="106">
        <v>150</v>
      </c>
      <c r="AA1492" s="273" t="b">
        <f t="shared" si="48"/>
        <v>1</v>
      </c>
    </row>
    <row r="1493" spans="1:27">
      <c r="A1493" s="267" t="s">
        <v>3271</v>
      </c>
      <c r="B1493" s="267" t="s">
        <v>3272</v>
      </c>
      <c r="C1493" s="267" t="s">
        <v>3402</v>
      </c>
      <c r="D1493" s="267" t="s">
        <v>6492</v>
      </c>
      <c r="E1493" s="267" t="s">
        <v>3275</v>
      </c>
      <c r="F1493" s="267" t="s">
        <v>3276</v>
      </c>
      <c r="G1493" s="267" t="s">
        <v>3275</v>
      </c>
      <c r="H1493" s="267" t="s">
        <v>3277</v>
      </c>
      <c r="I1493" s="267" t="s">
        <v>6499</v>
      </c>
      <c r="J1493" s="267" t="s">
        <v>6500</v>
      </c>
      <c r="K1493" s="268">
        <v>0</v>
      </c>
      <c r="L1493" s="268">
        <v>0</v>
      </c>
      <c r="M1493" s="269">
        <v>0</v>
      </c>
      <c r="N1493" s="268">
        <v>795.42</v>
      </c>
      <c r="O1493" s="268">
        <v>0</v>
      </c>
      <c r="P1493" s="269">
        <v>795.42</v>
      </c>
      <c r="Q1493" s="270">
        <v>855.27</v>
      </c>
      <c r="R1493" s="270">
        <v>0</v>
      </c>
      <c r="S1493" s="270">
        <v>855.27</v>
      </c>
      <c r="T1493" s="268">
        <v>855.27</v>
      </c>
      <c r="U1493" s="268">
        <v>0</v>
      </c>
      <c r="V1493" s="269">
        <v>855.27</v>
      </c>
      <c r="W1493" s="269" cm="1">
        <f t="array" ref="W1493">IF(Z1493=756,V1493*INDEX('09.30.22 ERC'!$I$676:$I$679,MATCH($A$1,'09.30.22 ERC'!$D$676:$D$679,0),),V1493)</f>
        <v>855.27</v>
      </c>
      <c r="X1493" s="271">
        <f t="shared" si="47"/>
        <v>512021</v>
      </c>
      <c r="Y1493" s="106" t="s">
        <v>6261</v>
      </c>
      <c r="Z1493" s="106">
        <v>150</v>
      </c>
      <c r="AA1493" s="273" t="b">
        <f t="shared" si="48"/>
        <v>1</v>
      </c>
    </row>
    <row r="1494" spans="1:27">
      <c r="A1494" s="267" t="s">
        <v>3271</v>
      </c>
      <c r="B1494" s="267" t="s">
        <v>3280</v>
      </c>
      <c r="C1494" s="267" t="s">
        <v>3281</v>
      </c>
      <c r="D1494" s="267" t="s">
        <v>6492</v>
      </c>
      <c r="E1494" s="267" t="s">
        <v>3275</v>
      </c>
      <c r="F1494" s="267" t="s">
        <v>3276</v>
      </c>
      <c r="G1494" s="267" t="s">
        <v>3275</v>
      </c>
      <c r="H1494" s="267" t="s">
        <v>3277</v>
      </c>
      <c r="I1494" s="267" t="s">
        <v>6501</v>
      </c>
      <c r="J1494" s="267" t="s">
        <v>6502</v>
      </c>
      <c r="K1494" s="268">
        <v>0</v>
      </c>
      <c r="L1494" s="268">
        <v>0</v>
      </c>
      <c r="M1494" s="269">
        <v>0</v>
      </c>
      <c r="N1494" s="268">
        <v>0</v>
      </c>
      <c r="O1494" s="268">
        <v>0</v>
      </c>
      <c r="P1494" s="269">
        <v>0</v>
      </c>
      <c r="Q1494" s="270">
        <v>0</v>
      </c>
      <c r="R1494" s="270">
        <v>0</v>
      </c>
      <c r="S1494" s="270">
        <v>0</v>
      </c>
      <c r="T1494" s="268">
        <v>0</v>
      </c>
      <c r="U1494" s="268">
        <v>0</v>
      </c>
      <c r="V1494" s="269">
        <v>0</v>
      </c>
      <c r="W1494" s="269" cm="1">
        <f t="array" ref="W1494">IF(Z1494=756,V1494*INDEX('09.30.22 ERC'!$I$676:$I$679,MATCH($A$1,'09.30.22 ERC'!$D$676:$D$679,0),),V1494)</f>
        <v>0</v>
      </c>
      <c r="X1494" s="271">
        <f t="shared" si="47"/>
        <v>512021</v>
      </c>
      <c r="Y1494" s="106" t="s">
        <v>6261</v>
      </c>
      <c r="Z1494" s="106">
        <v>150</v>
      </c>
      <c r="AA1494" s="273" t="b">
        <f t="shared" si="48"/>
        <v>1</v>
      </c>
    </row>
    <row r="1495" spans="1:27">
      <c r="A1495" s="267" t="s">
        <v>3271</v>
      </c>
      <c r="B1495" s="267" t="s">
        <v>3280</v>
      </c>
      <c r="C1495" s="267" t="s">
        <v>3430</v>
      </c>
      <c r="D1495" s="267" t="s">
        <v>6492</v>
      </c>
      <c r="E1495" s="267" t="s">
        <v>3275</v>
      </c>
      <c r="F1495" s="267" t="s">
        <v>3276</v>
      </c>
      <c r="G1495" s="267" t="s">
        <v>3275</v>
      </c>
      <c r="H1495" s="267" t="s">
        <v>3277</v>
      </c>
      <c r="I1495" s="267" t="s">
        <v>6503</v>
      </c>
      <c r="J1495" s="267" t="s">
        <v>6504</v>
      </c>
      <c r="K1495" s="268">
        <v>0</v>
      </c>
      <c r="L1495" s="268">
        <v>0</v>
      </c>
      <c r="M1495" s="269">
        <v>0</v>
      </c>
      <c r="N1495" s="268">
        <v>786.73</v>
      </c>
      <c r="O1495" s="268">
        <v>0</v>
      </c>
      <c r="P1495" s="269">
        <v>786.73</v>
      </c>
      <c r="Q1495" s="270">
        <v>845.9</v>
      </c>
      <c r="R1495" s="270">
        <v>0</v>
      </c>
      <c r="S1495" s="270">
        <v>845.9</v>
      </c>
      <c r="T1495" s="268">
        <v>845.9</v>
      </c>
      <c r="U1495" s="268">
        <v>0</v>
      </c>
      <c r="V1495" s="269">
        <v>845.9</v>
      </c>
      <c r="W1495" s="269" cm="1">
        <f t="array" ref="W1495">IF(Z1495=756,V1495*INDEX('09.30.22 ERC'!$I$676:$I$679,MATCH($A$1,'09.30.22 ERC'!$D$676:$D$679,0),),V1495)</f>
        <v>845.9</v>
      </c>
      <c r="X1495" s="271">
        <f t="shared" si="47"/>
        <v>512021</v>
      </c>
      <c r="Y1495" s="106" t="s">
        <v>6261</v>
      </c>
      <c r="Z1495" s="106">
        <v>150</v>
      </c>
      <c r="AA1495" s="273" t="b">
        <f t="shared" si="48"/>
        <v>1</v>
      </c>
    </row>
    <row r="1496" spans="1:27">
      <c r="A1496" s="267" t="s">
        <v>3271</v>
      </c>
      <c r="B1496" s="267" t="s">
        <v>3284</v>
      </c>
      <c r="C1496" s="267" t="s">
        <v>3273</v>
      </c>
      <c r="D1496" s="267" t="s">
        <v>6492</v>
      </c>
      <c r="E1496" s="267" t="s">
        <v>3275</v>
      </c>
      <c r="F1496" s="267" t="s">
        <v>3276</v>
      </c>
      <c r="G1496" s="267" t="s">
        <v>3275</v>
      </c>
      <c r="H1496" s="267" t="s">
        <v>3277</v>
      </c>
      <c r="I1496" s="267" t="s">
        <v>6505</v>
      </c>
      <c r="J1496" s="267" t="s">
        <v>6506</v>
      </c>
      <c r="K1496" s="268">
        <v>0</v>
      </c>
      <c r="L1496" s="268">
        <v>0</v>
      </c>
      <c r="M1496" s="269">
        <v>0</v>
      </c>
      <c r="N1496" s="268">
        <v>500</v>
      </c>
      <c r="O1496" s="268">
        <v>0</v>
      </c>
      <c r="P1496" s="269">
        <v>500</v>
      </c>
      <c r="Q1496" s="270">
        <v>500</v>
      </c>
      <c r="R1496" s="270">
        <v>0</v>
      </c>
      <c r="S1496" s="270">
        <v>500</v>
      </c>
      <c r="T1496" s="268">
        <v>500</v>
      </c>
      <c r="U1496" s="268">
        <v>0</v>
      </c>
      <c r="V1496" s="269">
        <v>500</v>
      </c>
      <c r="W1496" s="269" cm="1">
        <f t="array" ref="W1496">IF(Z1496=756,V1496*INDEX('09.30.22 ERC'!$I$676:$I$679,MATCH($A$1,'09.30.22 ERC'!$D$676:$D$679,0),),V1496)</f>
        <v>500</v>
      </c>
      <c r="X1496" s="271">
        <f t="shared" si="47"/>
        <v>512021</v>
      </c>
      <c r="Y1496" s="106" t="s">
        <v>6261</v>
      </c>
      <c r="Z1496" s="106">
        <v>151</v>
      </c>
      <c r="AA1496" s="273" t="b">
        <f t="shared" si="48"/>
        <v>1</v>
      </c>
    </row>
    <row r="1497" spans="1:27">
      <c r="A1497" s="267" t="s">
        <v>3271</v>
      </c>
      <c r="B1497" s="267" t="s">
        <v>3284</v>
      </c>
      <c r="C1497" s="267" t="s">
        <v>3402</v>
      </c>
      <c r="D1497" s="267" t="s">
        <v>6492</v>
      </c>
      <c r="E1497" s="267" t="s">
        <v>3275</v>
      </c>
      <c r="F1497" s="267" t="s">
        <v>3276</v>
      </c>
      <c r="G1497" s="267" t="s">
        <v>3275</v>
      </c>
      <c r="H1497" s="267" t="s">
        <v>3277</v>
      </c>
      <c r="I1497" s="267" t="s">
        <v>6507</v>
      </c>
      <c r="J1497" s="267" t="s">
        <v>6508</v>
      </c>
      <c r="K1497" s="268">
        <v>0</v>
      </c>
      <c r="L1497" s="268">
        <v>0</v>
      </c>
      <c r="M1497" s="269">
        <v>0</v>
      </c>
      <c r="N1497" s="268">
        <v>67.59</v>
      </c>
      <c r="O1497" s="268">
        <v>0</v>
      </c>
      <c r="P1497" s="269">
        <v>67.59</v>
      </c>
      <c r="Q1497" s="270">
        <v>72.540000000000006</v>
      </c>
      <c r="R1497" s="270">
        <v>0</v>
      </c>
      <c r="S1497" s="270">
        <v>72.540000000000006</v>
      </c>
      <c r="T1497" s="268">
        <v>72.540000000000006</v>
      </c>
      <c r="U1497" s="268">
        <v>0</v>
      </c>
      <c r="V1497" s="269">
        <v>72.540000000000006</v>
      </c>
      <c r="W1497" s="269" cm="1">
        <f t="array" ref="W1497">IF(Z1497=756,V1497*INDEX('09.30.22 ERC'!$I$676:$I$679,MATCH($A$1,'09.30.22 ERC'!$D$676:$D$679,0),),V1497)</f>
        <v>72.540000000000006</v>
      </c>
      <c r="X1497" s="271">
        <f t="shared" si="47"/>
        <v>512021</v>
      </c>
      <c r="Y1497" s="106" t="s">
        <v>6261</v>
      </c>
      <c r="Z1497" s="106">
        <v>151</v>
      </c>
      <c r="AA1497" s="273" t="b">
        <f t="shared" si="48"/>
        <v>1</v>
      </c>
    </row>
    <row r="1498" spans="1:27">
      <c r="A1498" s="267" t="s">
        <v>3271</v>
      </c>
      <c r="B1498" s="267" t="s">
        <v>3287</v>
      </c>
      <c r="C1498" s="267" t="s">
        <v>3430</v>
      </c>
      <c r="D1498" s="267" t="s">
        <v>6492</v>
      </c>
      <c r="E1498" s="267" t="s">
        <v>3275</v>
      </c>
      <c r="F1498" s="267" t="s">
        <v>3276</v>
      </c>
      <c r="G1498" s="267" t="s">
        <v>3275</v>
      </c>
      <c r="H1498" s="267" t="s">
        <v>3277</v>
      </c>
      <c r="I1498" s="267" t="s">
        <v>6509</v>
      </c>
      <c r="J1498" s="267" t="s">
        <v>6510</v>
      </c>
      <c r="K1498" s="268">
        <v>0</v>
      </c>
      <c r="L1498" s="268">
        <v>0</v>
      </c>
      <c r="M1498" s="269">
        <v>0</v>
      </c>
      <c r="N1498" s="268">
        <v>86.68</v>
      </c>
      <c r="O1498" s="268">
        <v>0</v>
      </c>
      <c r="P1498" s="269">
        <v>86.68</v>
      </c>
      <c r="Q1498" s="270">
        <v>93.06</v>
      </c>
      <c r="R1498" s="270">
        <v>0</v>
      </c>
      <c r="S1498" s="270">
        <v>93.06</v>
      </c>
      <c r="T1498" s="268">
        <v>93.06</v>
      </c>
      <c r="U1498" s="268">
        <v>0</v>
      </c>
      <c r="V1498" s="269">
        <v>93.06</v>
      </c>
      <c r="W1498" s="269" cm="1">
        <f t="array" ref="W1498">IF(Z1498=756,V1498*INDEX('09.30.22 ERC'!$I$676:$I$679,MATCH($A$1,'09.30.22 ERC'!$D$676:$D$679,0),),V1498)</f>
        <v>93.06</v>
      </c>
      <c r="X1498" s="271">
        <f t="shared" si="47"/>
        <v>512021</v>
      </c>
      <c r="Y1498" s="106" t="s">
        <v>6261</v>
      </c>
      <c r="Z1498" s="106">
        <v>151</v>
      </c>
      <c r="AA1498" s="273" t="b">
        <f t="shared" si="48"/>
        <v>1</v>
      </c>
    </row>
    <row r="1499" spans="1:27">
      <c r="A1499" s="267" t="s">
        <v>3271</v>
      </c>
      <c r="B1499" s="267" t="s">
        <v>3294</v>
      </c>
      <c r="C1499" s="267" t="s">
        <v>3273</v>
      </c>
      <c r="D1499" s="267" t="s">
        <v>6492</v>
      </c>
      <c r="E1499" s="267" t="s">
        <v>3275</v>
      </c>
      <c r="F1499" s="267" t="s">
        <v>3276</v>
      </c>
      <c r="G1499" s="267" t="s">
        <v>3275</v>
      </c>
      <c r="H1499" s="267" t="s">
        <v>3277</v>
      </c>
      <c r="I1499" s="267" t="s">
        <v>6511</v>
      </c>
      <c r="J1499" s="267" t="s">
        <v>6512</v>
      </c>
      <c r="K1499" s="268">
        <v>0</v>
      </c>
      <c r="L1499" s="268">
        <v>0</v>
      </c>
      <c r="M1499" s="269">
        <v>0</v>
      </c>
      <c r="N1499" s="268">
        <v>0</v>
      </c>
      <c r="O1499" s="268">
        <v>0</v>
      </c>
      <c r="P1499" s="269">
        <v>0</v>
      </c>
      <c r="Q1499" s="270">
        <v>0</v>
      </c>
      <c r="R1499" s="270">
        <v>0</v>
      </c>
      <c r="S1499" s="270">
        <v>0</v>
      </c>
      <c r="T1499" s="268">
        <v>0</v>
      </c>
      <c r="U1499" s="268">
        <v>0</v>
      </c>
      <c r="V1499" s="269">
        <v>0</v>
      </c>
      <c r="W1499" s="269" cm="1">
        <f t="array" ref="W1499">IF(Z1499=756,V1499*INDEX('09.30.22 ERC'!$I$676:$I$679,MATCH($A$1,'09.30.22 ERC'!$D$676:$D$679,0),),V1499)</f>
        <v>0</v>
      </c>
      <c r="X1499" s="271">
        <f t="shared" si="47"/>
        <v>512021</v>
      </c>
      <c r="Y1499" s="106" t="s">
        <v>6261</v>
      </c>
      <c r="Z1499" s="106">
        <v>152</v>
      </c>
      <c r="AA1499" s="273" t="b">
        <f t="shared" si="48"/>
        <v>1</v>
      </c>
    </row>
    <row r="1500" spans="1:27">
      <c r="A1500" s="267" t="s">
        <v>3271</v>
      </c>
      <c r="B1500" s="267" t="s">
        <v>3294</v>
      </c>
      <c r="C1500" s="267" t="s">
        <v>3402</v>
      </c>
      <c r="D1500" s="267" t="s">
        <v>6492</v>
      </c>
      <c r="E1500" s="267" t="s">
        <v>3275</v>
      </c>
      <c r="F1500" s="267" t="s">
        <v>3276</v>
      </c>
      <c r="G1500" s="267" t="s">
        <v>3275</v>
      </c>
      <c r="H1500" s="267" t="s">
        <v>3277</v>
      </c>
      <c r="I1500" s="267" t="s">
        <v>6513</v>
      </c>
      <c r="J1500" s="267" t="s">
        <v>6514</v>
      </c>
      <c r="K1500" s="268">
        <v>0</v>
      </c>
      <c r="L1500" s="268">
        <v>0</v>
      </c>
      <c r="M1500" s="269">
        <v>0</v>
      </c>
      <c r="N1500" s="268">
        <v>458.58</v>
      </c>
      <c r="O1500" s="268">
        <v>0</v>
      </c>
      <c r="P1500" s="269">
        <v>458.58</v>
      </c>
      <c r="Q1500" s="270">
        <v>493.04</v>
      </c>
      <c r="R1500" s="270">
        <v>0</v>
      </c>
      <c r="S1500" s="270">
        <v>493.04</v>
      </c>
      <c r="T1500" s="268">
        <v>493.04</v>
      </c>
      <c r="U1500" s="268">
        <v>0</v>
      </c>
      <c r="V1500" s="269">
        <v>493.04</v>
      </c>
      <c r="W1500" s="269" cm="1">
        <f t="array" ref="W1500">IF(Z1500=756,V1500*INDEX('09.30.22 ERC'!$I$676:$I$679,MATCH($A$1,'09.30.22 ERC'!$D$676:$D$679,0),),V1500)</f>
        <v>493.04</v>
      </c>
      <c r="X1500" s="271">
        <f t="shared" si="47"/>
        <v>512021</v>
      </c>
      <c r="Y1500" s="106" t="s">
        <v>6261</v>
      </c>
      <c r="Z1500" s="106">
        <v>152</v>
      </c>
      <c r="AA1500" s="273" t="b">
        <f t="shared" si="48"/>
        <v>1</v>
      </c>
    </row>
    <row r="1501" spans="1:27">
      <c r="A1501" s="267" t="s">
        <v>3271</v>
      </c>
      <c r="B1501" s="267" t="s">
        <v>3280</v>
      </c>
      <c r="C1501" s="267" t="s">
        <v>3281</v>
      </c>
      <c r="D1501" s="267" t="s">
        <v>6515</v>
      </c>
      <c r="E1501" s="267" t="s">
        <v>3275</v>
      </c>
      <c r="F1501" s="267" t="s">
        <v>3276</v>
      </c>
      <c r="G1501" s="267" t="s">
        <v>3275</v>
      </c>
      <c r="H1501" s="267" t="s">
        <v>3277</v>
      </c>
      <c r="I1501" s="267" t="s">
        <v>6516</v>
      </c>
      <c r="J1501" s="267" t="s">
        <v>6517</v>
      </c>
      <c r="K1501" s="268">
        <v>0</v>
      </c>
      <c r="L1501" s="268">
        <v>0</v>
      </c>
      <c r="M1501" s="269">
        <v>0</v>
      </c>
      <c r="N1501" s="268">
        <v>0</v>
      </c>
      <c r="O1501" s="268">
        <v>0</v>
      </c>
      <c r="P1501" s="269">
        <v>0</v>
      </c>
      <c r="Q1501" s="270">
        <v>1182.5</v>
      </c>
      <c r="R1501" s="270">
        <v>0</v>
      </c>
      <c r="S1501" s="270">
        <v>1182.5</v>
      </c>
      <c r="T1501" s="268">
        <v>1182.5</v>
      </c>
      <c r="U1501" s="268">
        <v>0</v>
      </c>
      <c r="V1501" s="269">
        <v>1182.5</v>
      </c>
      <c r="W1501" s="269" cm="1">
        <f t="array" ref="W1501">IF(Z1501=756,V1501*INDEX('09.30.22 ERC'!$I$676:$I$679,MATCH($A$1,'09.30.22 ERC'!$D$676:$D$679,0),),V1501)</f>
        <v>1182.5</v>
      </c>
      <c r="X1501" s="271">
        <f t="shared" si="47"/>
        <v>512023</v>
      </c>
      <c r="Y1501" s="272" t="s">
        <v>6261</v>
      </c>
      <c r="Z1501" s="106">
        <v>150</v>
      </c>
      <c r="AA1501" s="273" t="b">
        <f t="shared" si="48"/>
        <v>1</v>
      </c>
    </row>
    <row r="1502" spans="1:27">
      <c r="A1502" s="267" t="s">
        <v>3271</v>
      </c>
      <c r="B1502" s="267" t="s">
        <v>3388</v>
      </c>
      <c r="C1502" s="267" t="s">
        <v>3389</v>
      </c>
      <c r="D1502" s="267" t="s">
        <v>6518</v>
      </c>
      <c r="E1502" s="267" t="s">
        <v>3275</v>
      </c>
      <c r="F1502" s="267" t="s">
        <v>3276</v>
      </c>
      <c r="G1502" s="267" t="s">
        <v>3275</v>
      </c>
      <c r="H1502" s="267" t="s">
        <v>3277</v>
      </c>
      <c r="I1502" s="267" t="s">
        <v>6519</v>
      </c>
      <c r="J1502" s="267" t="s">
        <v>6520</v>
      </c>
      <c r="K1502" s="268">
        <v>0</v>
      </c>
      <c r="L1502" s="268">
        <v>0</v>
      </c>
      <c r="M1502" s="269">
        <v>0</v>
      </c>
      <c r="N1502" s="268">
        <v>0</v>
      </c>
      <c r="O1502" s="268">
        <v>0</v>
      </c>
      <c r="P1502" s="269">
        <v>0</v>
      </c>
      <c r="Q1502" s="270">
        <v>0</v>
      </c>
      <c r="R1502" s="270">
        <v>580</v>
      </c>
      <c r="S1502" s="270">
        <v>-580</v>
      </c>
      <c r="T1502" s="268">
        <v>0</v>
      </c>
      <c r="U1502" s="268">
        <v>580</v>
      </c>
      <c r="V1502" s="269">
        <v>-580</v>
      </c>
      <c r="W1502" s="269" cm="1">
        <f t="array" ref="W1502">IF(Z1502=756,V1502*INDEX('09.30.22 ERC'!$I$676:$I$679,MATCH($A$1,'09.30.22 ERC'!$D$676:$D$679,0),),V1502)</f>
        <v>-580</v>
      </c>
      <c r="X1502" s="271">
        <f t="shared" si="47"/>
        <v>512900</v>
      </c>
      <c r="Y1502" s="106" t="s">
        <v>6261</v>
      </c>
      <c r="Z1502" s="106">
        <v>756</v>
      </c>
      <c r="AA1502" s="273" t="b">
        <f t="shared" si="48"/>
        <v>1</v>
      </c>
    </row>
    <row r="1503" spans="1:27">
      <c r="A1503" s="267" t="s">
        <v>3271</v>
      </c>
      <c r="B1503" s="267" t="s">
        <v>3388</v>
      </c>
      <c r="C1503" s="267" t="s">
        <v>3392</v>
      </c>
      <c r="D1503" s="267" t="s">
        <v>6518</v>
      </c>
      <c r="E1503" s="267" t="s">
        <v>3275</v>
      </c>
      <c r="F1503" s="267" t="s">
        <v>3276</v>
      </c>
      <c r="G1503" s="267" t="s">
        <v>3275</v>
      </c>
      <c r="H1503" s="267" t="s">
        <v>3277</v>
      </c>
      <c r="I1503" s="267" t="s">
        <v>6521</v>
      </c>
      <c r="J1503" s="267" t="s">
        <v>6522</v>
      </c>
      <c r="K1503" s="268">
        <v>0</v>
      </c>
      <c r="L1503" s="268">
        <v>0</v>
      </c>
      <c r="M1503" s="269">
        <v>0</v>
      </c>
      <c r="N1503" s="268">
        <v>0</v>
      </c>
      <c r="O1503" s="268">
        <v>0</v>
      </c>
      <c r="P1503" s="269">
        <v>0</v>
      </c>
      <c r="Q1503" s="270">
        <v>580</v>
      </c>
      <c r="R1503" s="270">
        <v>0</v>
      </c>
      <c r="S1503" s="270">
        <v>580</v>
      </c>
      <c r="T1503" s="268">
        <v>580</v>
      </c>
      <c r="U1503" s="268">
        <v>0</v>
      </c>
      <c r="V1503" s="269">
        <v>580</v>
      </c>
      <c r="W1503" s="269" cm="1">
        <f t="array" ref="W1503">IF(Z1503=756,V1503*INDEX('09.30.22 ERC'!$I$676:$I$679,MATCH($A$1,'09.30.22 ERC'!$D$676:$D$679,0),),V1503)</f>
        <v>580</v>
      </c>
      <c r="X1503" s="271">
        <f t="shared" si="47"/>
        <v>512900</v>
      </c>
      <c r="Y1503" s="106" t="s">
        <v>6261</v>
      </c>
      <c r="Z1503" s="106">
        <v>756</v>
      </c>
      <c r="AA1503" s="273" t="b">
        <f t="shared" si="48"/>
        <v>1</v>
      </c>
    </row>
    <row r="1504" spans="1:27">
      <c r="A1504" s="267" t="s">
        <v>3271</v>
      </c>
      <c r="B1504" s="267" t="s">
        <v>3395</v>
      </c>
      <c r="C1504" s="267" t="s">
        <v>3392</v>
      </c>
      <c r="D1504" s="267" t="s">
        <v>6518</v>
      </c>
      <c r="E1504" s="267" t="s">
        <v>3275</v>
      </c>
      <c r="F1504" s="267" t="s">
        <v>3276</v>
      </c>
      <c r="G1504" s="267" t="s">
        <v>3275</v>
      </c>
      <c r="H1504" s="267" t="s">
        <v>3277</v>
      </c>
      <c r="I1504" s="267" t="s">
        <v>6523</v>
      </c>
      <c r="J1504" s="267" t="s">
        <v>6524</v>
      </c>
      <c r="K1504" s="268">
        <v>0</v>
      </c>
      <c r="L1504" s="268">
        <v>0</v>
      </c>
      <c r="M1504" s="269">
        <v>0</v>
      </c>
      <c r="N1504" s="268">
        <v>0</v>
      </c>
      <c r="O1504" s="268">
        <v>0</v>
      </c>
      <c r="P1504" s="269">
        <v>0</v>
      </c>
      <c r="Q1504" s="270">
        <v>166.1</v>
      </c>
      <c r="R1504" s="270">
        <v>0</v>
      </c>
      <c r="S1504" s="270">
        <v>166.1</v>
      </c>
      <c r="T1504" s="268">
        <v>166.1</v>
      </c>
      <c r="U1504" s="268">
        <v>0</v>
      </c>
      <c r="V1504" s="269">
        <v>166.1</v>
      </c>
      <c r="W1504" s="269" cm="1">
        <f t="array" ref="W1504">IF(Z1504=756,V1504*INDEX('09.30.22 ERC'!$I$676:$I$679,MATCH($A$1,'09.30.22 ERC'!$D$676:$D$679,0),),V1504)</f>
        <v>166.1</v>
      </c>
      <c r="X1504" s="271">
        <f t="shared" si="47"/>
        <v>512900</v>
      </c>
      <c r="Y1504" s="106" t="s">
        <v>6261</v>
      </c>
      <c r="Z1504" s="106">
        <v>756</v>
      </c>
      <c r="AA1504" s="273" t="b">
        <f t="shared" si="48"/>
        <v>1</v>
      </c>
    </row>
    <row r="1505" spans="1:27">
      <c r="A1505" s="267" t="s">
        <v>3271</v>
      </c>
      <c r="B1505" s="267" t="s">
        <v>3272</v>
      </c>
      <c r="C1505" s="267" t="s">
        <v>3273</v>
      </c>
      <c r="D1505" s="267" t="s">
        <v>6518</v>
      </c>
      <c r="E1505" s="267" t="s">
        <v>3275</v>
      </c>
      <c r="F1505" s="267" t="s">
        <v>3276</v>
      </c>
      <c r="G1505" s="267" t="s">
        <v>3275</v>
      </c>
      <c r="H1505" s="267" t="s">
        <v>3277</v>
      </c>
      <c r="I1505" s="267" t="s">
        <v>6525</v>
      </c>
      <c r="J1505" s="267" t="s">
        <v>6526</v>
      </c>
      <c r="K1505" s="268">
        <v>0</v>
      </c>
      <c r="L1505" s="268">
        <v>0</v>
      </c>
      <c r="M1505" s="269">
        <v>0</v>
      </c>
      <c r="N1505" s="268">
        <v>0</v>
      </c>
      <c r="O1505" s="268">
        <v>0</v>
      </c>
      <c r="P1505" s="269">
        <v>0</v>
      </c>
      <c r="Q1505" s="270">
        <v>1782.46</v>
      </c>
      <c r="R1505" s="270">
        <v>0</v>
      </c>
      <c r="S1505" s="270">
        <v>1782.46</v>
      </c>
      <c r="T1505" s="268">
        <v>1782.46</v>
      </c>
      <c r="U1505" s="268">
        <v>0</v>
      </c>
      <c r="V1505" s="269">
        <v>1782.46</v>
      </c>
      <c r="W1505" s="269" cm="1">
        <f t="array" ref="W1505">IF(Z1505=756,V1505*INDEX('09.30.22 ERC'!$I$676:$I$679,MATCH($A$1,'09.30.22 ERC'!$D$676:$D$679,0),),V1505)</f>
        <v>1782.46</v>
      </c>
      <c r="X1505" s="271">
        <f t="shared" si="47"/>
        <v>512900</v>
      </c>
      <c r="Y1505" s="106" t="s">
        <v>6261</v>
      </c>
      <c r="Z1505" s="106">
        <v>150</v>
      </c>
      <c r="AA1505" s="273" t="b">
        <f t="shared" si="48"/>
        <v>1</v>
      </c>
    </row>
    <row r="1506" spans="1:27">
      <c r="A1506" s="267" t="s">
        <v>3271</v>
      </c>
      <c r="B1506" s="267" t="s">
        <v>3272</v>
      </c>
      <c r="C1506" s="267" t="s">
        <v>3402</v>
      </c>
      <c r="D1506" s="267" t="s">
        <v>6518</v>
      </c>
      <c r="E1506" s="267" t="s">
        <v>3275</v>
      </c>
      <c r="F1506" s="267" t="s">
        <v>3276</v>
      </c>
      <c r="G1506" s="267" t="s">
        <v>3275</v>
      </c>
      <c r="H1506" s="267" t="s">
        <v>3277</v>
      </c>
      <c r="I1506" s="267" t="s">
        <v>6527</v>
      </c>
      <c r="J1506" s="267" t="s">
        <v>6528</v>
      </c>
      <c r="K1506" s="268">
        <v>0</v>
      </c>
      <c r="L1506" s="268">
        <v>0</v>
      </c>
      <c r="M1506" s="269">
        <v>0</v>
      </c>
      <c r="N1506" s="268">
        <v>0</v>
      </c>
      <c r="O1506" s="268">
        <v>0</v>
      </c>
      <c r="P1506" s="269">
        <v>0</v>
      </c>
      <c r="Q1506" s="270">
        <v>210.1</v>
      </c>
      <c r="R1506" s="270">
        <v>0</v>
      </c>
      <c r="S1506" s="270">
        <v>210.1</v>
      </c>
      <c r="T1506" s="268">
        <v>210.1</v>
      </c>
      <c r="U1506" s="268">
        <v>0</v>
      </c>
      <c r="V1506" s="269">
        <v>210.1</v>
      </c>
      <c r="W1506" s="269" cm="1">
        <f t="array" ref="W1506">IF(Z1506=756,V1506*INDEX('09.30.22 ERC'!$I$676:$I$679,MATCH($A$1,'09.30.22 ERC'!$D$676:$D$679,0),),V1506)</f>
        <v>210.1</v>
      </c>
      <c r="X1506" s="271">
        <f t="shared" si="47"/>
        <v>512900</v>
      </c>
      <c r="Y1506" s="106" t="s">
        <v>6261</v>
      </c>
      <c r="Z1506" s="106">
        <v>150</v>
      </c>
      <c r="AA1506" s="273" t="b">
        <f t="shared" si="48"/>
        <v>1</v>
      </c>
    </row>
    <row r="1507" spans="1:27">
      <c r="A1507" s="267" t="s">
        <v>3271</v>
      </c>
      <c r="B1507" s="267" t="s">
        <v>3280</v>
      </c>
      <c r="C1507" s="267" t="s">
        <v>3281</v>
      </c>
      <c r="D1507" s="267" t="s">
        <v>6518</v>
      </c>
      <c r="E1507" s="267" t="s">
        <v>3275</v>
      </c>
      <c r="F1507" s="267" t="s">
        <v>3276</v>
      </c>
      <c r="G1507" s="267" t="s">
        <v>3275</v>
      </c>
      <c r="H1507" s="267" t="s">
        <v>3277</v>
      </c>
      <c r="I1507" s="267" t="s">
        <v>6529</v>
      </c>
      <c r="J1507" s="267" t="s">
        <v>6530</v>
      </c>
      <c r="K1507" s="268">
        <v>0</v>
      </c>
      <c r="L1507" s="268">
        <v>0</v>
      </c>
      <c r="M1507" s="269">
        <v>0</v>
      </c>
      <c r="N1507" s="268">
        <v>0</v>
      </c>
      <c r="O1507" s="268">
        <v>0</v>
      </c>
      <c r="P1507" s="269">
        <v>0</v>
      </c>
      <c r="Q1507" s="270">
        <v>2161.37</v>
      </c>
      <c r="R1507" s="270">
        <v>0</v>
      </c>
      <c r="S1507" s="270">
        <v>2161.37</v>
      </c>
      <c r="T1507" s="268">
        <v>2161.37</v>
      </c>
      <c r="U1507" s="268">
        <v>0</v>
      </c>
      <c r="V1507" s="269">
        <v>2161.37</v>
      </c>
      <c r="W1507" s="269" cm="1">
        <f t="array" ref="W1507">IF(Z1507=756,V1507*INDEX('09.30.22 ERC'!$I$676:$I$679,MATCH($A$1,'09.30.22 ERC'!$D$676:$D$679,0),),V1507)</f>
        <v>2161.37</v>
      </c>
      <c r="X1507" s="271">
        <f t="shared" si="47"/>
        <v>512900</v>
      </c>
      <c r="Y1507" s="106" t="s">
        <v>6261</v>
      </c>
      <c r="Z1507" s="106">
        <v>150</v>
      </c>
      <c r="AA1507" s="273" t="b">
        <f t="shared" si="48"/>
        <v>1</v>
      </c>
    </row>
    <row r="1508" spans="1:27">
      <c r="A1508" s="267" t="s">
        <v>3271</v>
      </c>
      <c r="B1508" s="267" t="s">
        <v>3280</v>
      </c>
      <c r="C1508" s="267" t="s">
        <v>3430</v>
      </c>
      <c r="D1508" s="267" t="s">
        <v>6518</v>
      </c>
      <c r="E1508" s="267" t="s">
        <v>3275</v>
      </c>
      <c r="F1508" s="267" t="s">
        <v>3276</v>
      </c>
      <c r="G1508" s="267" t="s">
        <v>3275</v>
      </c>
      <c r="H1508" s="267" t="s">
        <v>3277</v>
      </c>
      <c r="I1508" s="267" t="s">
        <v>6531</v>
      </c>
      <c r="J1508" s="267" t="s">
        <v>6532</v>
      </c>
      <c r="K1508" s="268">
        <v>0</v>
      </c>
      <c r="L1508" s="268">
        <v>0</v>
      </c>
      <c r="M1508" s="269">
        <v>0</v>
      </c>
      <c r="N1508" s="268">
        <v>0</v>
      </c>
      <c r="O1508" s="268">
        <v>0</v>
      </c>
      <c r="P1508" s="269">
        <v>0</v>
      </c>
      <c r="Q1508" s="270">
        <v>207.74</v>
      </c>
      <c r="R1508" s="270">
        <v>0</v>
      </c>
      <c r="S1508" s="270">
        <v>207.74</v>
      </c>
      <c r="T1508" s="268">
        <v>207.74</v>
      </c>
      <c r="U1508" s="268">
        <v>0</v>
      </c>
      <c r="V1508" s="269">
        <v>207.74</v>
      </c>
      <c r="W1508" s="269" cm="1">
        <f t="array" ref="W1508">IF(Z1508=756,V1508*INDEX('09.30.22 ERC'!$I$676:$I$679,MATCH($A$1,'09.30.22 ERC'!$D$676:$D$679,0),),V1508)</f>
        <v>207.74</v>
      </c>
      <c r="X1508" s="271">
        <f t="shared" si="47"/>
        <v>512900</v>
      </c>
      <c r="Y1508" s="106" t="s">
        <v>6261</v>
      </c>
      <c r="Z1508" s="106">
        <v>150</v>
      </c>
      <c r="AA1508" s="273" t="b">
        <f t="shared" si="48"/>
        <v>1</v>
      </c>
    </row>
    <row r="1509" spans="1:27">
      <c r="A1509" s="267" t="s">
        <v>3271</v>
      </c>
      <c r="B1509" s="267" t="s">
        <v>3284</v>
      </c>
      <c r="C1509" s="267" t="s">
        <v>3273</v>
      </c>
      <c r="D1509" s="267" t="s">
        <v>6518</v>
      </c>
      <c r="E1509" s="267" t="s">
        <v>3275</v>
      </c>
      <c r="F1509" s="267" t="s">
        <v>3276</v>
      </c>
      <c r="G1509" s="267" t="s">
        <v>3275</v>
      </c>
      <c r="H1509" s="267" t="s">
        <v>3277</v>
      </c>
      <c r="I1509" s="267" t="s">
        <v>6533</v>
      </c>
      <c r="J1509" s="267" t="s">
        <v>6534</v>
      </c>
      <c r="K1509" s="268">
        <v>0</v>
      </c>
      <c r="L1509" s="268">
        <v>0</v>
      </c>
      <c r="M1509" s="269">
        <v>0</v>
      </c>
      <c r="N1509" s="268">
        <v>0</v>
      </c>
      <c r="O1509" s="268">
        <v>0</v>
      </c>
      <c r="P1509" s="269">
        <v>0</v>
      </c>
      <c r="Q1509" s="270">
        <v>0</v>
      </c>
      <c r="R1509" s="270">
        <v>0</v>
      </c>
      <c r="S1509" s="270">
        <v>0</v>
      </c>
      <c r="T1509" s="268">
        <v>0</v>
      </c>
      <c r="U1509" s="268">
        <v>0</v>
      </c>
      <c r="V1509" s="269">
        <v>0</v>
      </c>
      <c r="W1509" s="269" cm="1">
        <f t="array" ref="W1509">IF(Z1509=756,V1509*INDEX('09.30.22 ERC'!$I$676:$I$679,MATCH($A$1,'09.30.22 ERC'!$D$676:$D$679,0),),V1509)</f>
        <v>0</v>
      </c>
      <c r="X1509" s="271">
        <f t="shared" si="47"/>
        <v>512900</v>
      </c>
      <c r="Y1509" s="106" t="s">
        <v>6261</v>
      </c>
      <c r="Z1509" s="106">
        <v>151</v>
      </c>
      <c r="AA1509" s="273" t="b">
        <f t="shared" si="48"/>
        <v>1</v>
      </c>
    </row>
    <row r="1510" spans="1:27">
      <c r="A1510" s="267" t="s">
        <v>3271</v>
      </c>
      <c r="B1510" s="267" t="s">
        <v>3284</v>
      </c>
      <c r="C1510" s="267" t="s">
        <v>3402</v>
      </c>
      <c r="D1510" s="267" t="s">
        <v>6518</v>
      </c>
      <c r="E1510" s="267" t="s">
        <v>3275</v>
      </c>
      <c r="F1510" s="267" t="s">
        <v>3276</v>
      </c>
      <c r="G1510" s="267" t="s">
        <v>3275</v>
      </c>
      <c r="H1510" s="267" t="s">
        <v>3277</v>
      </c>
      <c r="I1510" s="267" t="s">
        <v>6535</v>
      </c>
      <c r="J1510" s="267" t="s">
        <v>6536</v>
      </c>
      <c r="K1510" s="268">
        <v>0</v>
      </c>
      <c r="L1510" s="268">
        <v>0</v>
      </c>
      <c r="M1510" s="269">
        <v>0</v>
      </c>
      <c r="N1510" s="268">
        <v>0</v>
      </c>
      <c r="O1510" s="268">
        <v>0</v>
      </c>
      <c r="P1510" s="269">
        <v>0</v>
      </c>
      <c r="Q1510" s="270">
        <v>17.97</v>
      </c>
      <c r="R1510" s="270">
        <v>0</v>
      </c>
      <c r="S1510" s="270">
        <v>17.97</v>
      </c>
      <c r="T1510" s="268">
        <v>17.97</v>
      </c>
      <c r="U1510" s="268">
        <v>0</v>
      </c>
      <c r="V1510" s="269">
        <v>17.97</v>
      </c>
      <c r="W1510" s="269" cm="1">
        <f t="array" ref="W1510">IF(Z1510=756,V1510*INDEX('09.30.22 ERC'!$I$676:$I$679,MATCH($A$1,'09.30.22 ERC'!$D$676:$D$679,0),),V1510)</f>
        <v>17.97</v>
      </c>
      <c r="X1510" s="271">
        <f t="shared" si="47"/>
        <v>512900</v>
      </c>
      <c r="Y1510" s="106" t="s">
        <v>6261</v>
      </c>
      <c r="Z1510" s="106">
        <v>151</v>
      </c>
      <c r="AA1510" s="273" t="b">
        <f t="shared" si="48"/>
        <v>1</v>
      </c>
    </row>
    <row r="1511" spans="1:27">
      <c r="A1511" s="267" t="s">
        <v>3271</v>
      </c>
      <c r="B1511" s="267" t="s">
        <v>3287</v>
      </c>
      <c r="C1511" s="267" t="s">
        <v>3281</v>
      </c>
      <c r="D1511" s="267" t="s">
        <v>6518</v>
      </c>
      <c r="E1511" s="267" t="s">
        <v>3275</v>
      </c>
      <c r="F1511" s="267" t="s">
        <v>3276</v>
      </c>
      <c r="G1511" s="267" t="s">
        <v>3275</v>
      </c>
      <c r="H1511" s="267" t="s">
        <v>3277</v>
      </c>
      <c r="I1511" s="267" t="s">
        <v>6537</v>
      </c>
      <c r="J1511" s="267" t="s">
        <v>6538</v>
      </c>
      <c r="K1511" s="268">
        <v>0</v>
      </c>
      <c r="L1511" s="268">
        <v>0</v>
      </c>
      <c r="M1511" s="269">
        <v>0</v>
      </c>
      <c r="N1511" s="268">
        <v>0</v>
      </c>
      <c r="O1511" s="268">
        <v>0</v>
      </c>
      <c r="P1511" s="269">
        <v>0</v>
      </c>
      <c r="Q1511" s="270">
        <v>0</v>
      </c>
      <c r="R1511" s="270">
        <v>0</v>
      </c>
      <c r="S1511" s="270">
        <v>0</v>
      </c>
      <c r="T1511" s="268">
        <v>0</v>
      </c>
      <c r="U1511" s="268">
        <v>0</v>
      </c>
      <c r="V1511" s="269">
        <v>0</v>
      </c>
      <c r="W1511" s="269" cm="1">
        <f t="array" ref="W1511">IF(Z1511=756,V1511*INDEX('09.30.22 ERC'!$I$676:$I$679,MATCH($A$1,'09.30.22 ERC'!$D$676:$D$679,0),),V1511)</f>
        <v>0</v>
      </c>
      <c r="X1511" s="271">
        <f t="shared" si="47"/>
        <v>512900</v>
      </c>
      <c r="Y1511" s="106" t="s">
        <v>6261</v>
      </c>
      <c r="Z1511" s="106">
        <v>151</v>
      </c>
      <c r="AA1511" s="273" t="b">
        <f t="shared" si="48"/>
        <v>1</v>
      </c>
    </row>
    <row r="1512" spans="1:27">
      <c r="A1512" s="267" t="s">
        <v>3271</v>
      </c>
      <c r="B1512" s="267" t="s">
        <v>3287</v>
      </c>
      <c r="C1512" s="267" t="s">
        <v>3430</v>
      </c>
      <c r="D1512" s="267" t="s">
        <v>6518</v>
      </c>
      <c r="E1512" s="267" t="s">
        <v>3275</v>
      </c>
      <c r="F1512" s="267" t="s">
        <v>3276</v>
      </c>
      <c r="G1512" s="267" t="s">
        <v>3275</v>
      </c>
      <c r="H1512" s="267" t="s">
        <v>3277</v>
      </c>
      <c r="I1512" s="267" t="s">
        <v>6539</v>
      </c>
      <c r="J1512" s="267" t="s">
        <v>6540</v>
      </c>
      <c r="K1512" s="268">
        <v>0</v>
      </c>
      <c r="L1512" s="268">
        <v>0</v>
      </c>
      <c r="M1512" s="269">
        <v>0</v>
      </c>
      <c r="N1512" s="268">
        <v>0</v>
      </c>
      <c r="O1512" s="268">
        <v>0</v>
      </c>
      <c r="P1512" s="269">
        <v>0</v>
      </c>
      <c r="Q1512" s="270">
        <v>22.96</v>
      </c>
      <c r="R1512" s="270">
        <v>0</v>
      </c>
      <c r="S1512" s="270">
        <v>22.96</v>
      </c>
      <c r="T1512" s="268">
        <v>22.96</v>
      </c>
      <c r="U1512" s="268">
        <v>0</v>
      </c>
      <c r="V1512" s="269">
        <v>22.96</v>
      </c>
      <c r="W1512" s="269" cm="1">
        <f t="array" ref="W1512">IF(Z1512=756,V1512*INDEX('09.30.22 ERC'!$I$676:$I$679,MATCH($A$1,'09.30.22 ERC'!$D$676:$D$679,0),),V1512)</f>
        <v>22.96</v>
      </c>
      <c r="X1512" s="271">
        <f t="shared" si="47"/>
        <v>512900</v>
      </c>
      <c r="Y1512" s="106" t="s">
        <v>6261</v>
      </c>
      <c r="Z1512" s="106">
        <v>151</v>
      </c>
      <c r="AA1512" s="273" t="b">
        <f t="shared" si="48"/>
        <v>1</v>
      </c>
    </row>
    <row r="1513" spans="1:27">
      <c r="A1513" s="267" t="s">
        <v>3271</v>
      </c>
      <c r="B1513" s="267" t="s">
        <v>3294</v>
      </c>
      <c r="C1513" s="267" t="s">
        <v>3273</v>
      </c>
      <c r="D1513" s="267" t="s">
        <v>6518</v>
      </c>
      <c r="E1513" s="267" t="s">
        <v>3275</v>
      </c>
      <c r="F1513" s="267" t="s">
        <v>3276</v>
      </c>
      <c r="G1513" s="267" t="s">
        <v>3275</v>
      </c>
      <c r="H1513" s="267" t="s">
        <v>3277</v>
      </c>
      <c r="I1513" s="267" t="s">
        <v>6541</v>
      </c>
      <c r="J1513" s="267" t="s">
        <v>6542</v>
      </c>
      <c r="K1513" s="268">
        <v>0</v>
      </c>
      <c r="L1513" s="268">
        <v>0</v>
      </c>
      <c r="M1513" s="269">
        <v>0</v>
      </c>
      <c r="N1513" s="268">
        <v>0</v>
      </c>
      <c r="O1513" s="268">
        <v>0</v>
      </c>
      <c r="P1513" s="269">
        <v>0</v>
      </c>
      <c r="Q1513" s="270">
        <v>0</v>
      </c>
      <c r="R1513" s="270">
        <v>0</v>
      </c>
      <c r="S1513" s="270">
        <v>0</v>
      </c>
      <c r="T1513" s="268">
        <v>0</v>
      </c>
      <c r="U1513" s="268">
        <v>0</v>
      </c>
      <c r="V1513" s="269">
        <v>0</v>
      </c>
      <c r="W1513" s="269" cm="1">
        <f t="array" ref="W1513">IF(Z1513=756,V1513*INDEX('09.30.22 ERC'!$I$676:$I$679,MATCH($A$1,'09.30.22 ERC'!$D$676:$D$679,0),),V1513)</f>
        <v>0</v>
      </c>
      <c r="X1513" s="271">
        <f t="shared" si="47"/>
        <v>512900</v>
      </c>
      <c r="Y1513" s="106" t="s">
        <v>6261</v>
      </c>
      <c r="Z1513" s="106">
        <v>152</v>
      </c>
      <c r="AA1513" s="273" t="b">
        <f t="shared" si="48"/>
        <v>1</v>
      </c>
    </row>
    <row r="1514" spans="1:27">
      <c r="A1514" s="267" t="s">
        <v>3271</v>
      </c>
      <c r="B1514" s="267" t="s">
        <v>3294</v>
      </c>
      <c r="C1514" s="267" t="s">
        <v>3402</v>
      </c>
      <c r="D1514" s="267" t="s">
        <v>6518</v>
      </c>
      <c r="E1514" s="267" t="s">
        <v>3275</v>
      </c>
      <c r="F1514" s="267" t="s">
        <v>3276</v>
      </c>
      <c r="G1514" s="267" t="s">
        <v>3275</v>
      </c>
      <c r="H1514" s="267" t="s">
        <v>3277</v>
      </c>
      <c r="I1514" s="267" t="s">
        <v>6543</v>
      </c>
      <c r="J1514" s="267" t="s">
        <v>6544</v>
      </c>
      <c r="K1514" s="268">
        <v>0</v>
      </c>
      <c r="L1514" s="268">
        <v>0</v>
      </c>
      <c r="M1514" s="269">
        <v>0</v>
      </c>
      <c r="N1514" s="268">
        <v>0</v>
      </c>
      <c r="O1514" s="268">
        <v>0</v>
      </c>
      <c r="P1514" s="269">
        <v>0</v>
      </c>
      <c r="Q1514" s="270">
        <v>121.23</v>
      </c>
      <c r="R1514" s="270">
        <v>0</v>
      </c>
      <c r="S1514" s="270">
        <v>121.23</v>
      </c>
      <c r="T1514" s="268">
        <v>121.23</v>
      </c>
      <c r="U1514" s="268">
        <v>0</v>
      </c>
      <c r="V1514" s="269">
        <v>121.23</v>
      </c>
      <c r="W1514" s="269" cm="1">
        <f t="array" ref="W1514">IF(Z1514=756,V1514*INDEX('09.30.22 ERC'!$I$676:$I$679,MATCH($A$1,'09.30.22 ERC'!$D$676:$D$679,0),),V1514)</f>
        <v>121.23</v>
      </c>
      <c r="X1514" s="271">
        <f t="shared" si="47"/>
        <v>512900</v>
      </c>
      <c r="Y1514" s="106" t="s">
        <v>6261</v>
      </c>
      <c r="Z1514" s="106">
        <v>152</v>
      </c>
      <c r="AA1514" s="273" t="b">
        <f t="shared" si="48"/>
        <v>1</v>
      </c>
    </row>
    <row r="1515" spans="1:27">
      <c r="A1515" s="267" t="s">
        <v>3271</v>
      </c>
      <c r="B1515" s="267" t="s">
        <v>3388</v>
      </c>
      <c r="C1515" s="267" t="s">
        <v>3389</v>
      </c>
      <c r="D1515" s="267" t="s">
        <v>6545</v>
      </c>
      <c r="E1515" s="267" t="s">
        <v>3275</v>
      </c>
      <c r="F1515" s="267" t="s">
        <v>3276</v>
      </c>
      <c r="G1515" s="267" t="s">
        <v>3275</v>
      </c>
      <c r="H1515" s="267" t="s">
        <v>3277</v>
      </c>
      <c r="I1515" s="267" t="s">
        <v>6546</v>
      </c>
      <c r="J1515" s="267" t="s">
        <v>6547</v>
      </c>
      <c r="K1515" s="268">
        <v>0</v>
      </c>
      <c r="L1515" s="268">
        <v>0</v>
      </c>
      <c r="M1515" s="269">
        <v>0</v>
      </c>
      <c r="N1515" s="268">
        <v>0</v>
      </c>
      <c r="O1515" s="268">
        <v>0</v>
      </c>
      <c r="P1515" s="269">
        <v>0</v>
      </c>
      <c r="Q1515" s="270">
        <v>0</v>
      </c>
      <c r="R1515" s="270">
        <v>3113.74</v>
      </c>
      <c r="S1515" s="270">
        <v>-3113.74</v>
      </c>
      <c r="T1515" s="268">
        <v>0</v>
      </c>
      <c r="U1515" s="268">
        <v>3113.74</v>
      </c>
      <c r="V1515" s="269">
        <v>-3113.74</v>
      </c>
      <c r="W1515" s="269" cm="1">
        <f t="array" ref="W1515">IF(Z1515=756,V1515*INDEX('09.30.22 ERC'!$I$676:$I$679,MATCH($A$1,'09.30.22 ERC'!$D$676:$D$679,0),),V1515)</f>
        <v>-3113.74</v>
      </c>
      <c r="X1515" s="271">
        <f t="shared" si="47"/>
        <v>513002</v>
      </c>
      <c r="Y1515" s="272" t="s">
        <v>6548</v>
      </c>
      <c r="Z1515" s="106">
        <v>756</v>
      </c>
      <c r="AA1515" s="273" t="b">
        <f t="shared" si="48"/>
        <v>1</v>
      </c>
    </row>
    <row r="1516" spans="1:27">
      <c r="A1516" s="267" t="s">
        <v>3271</v>
      </c>
      <c r="B1516" s="267" t="s">
        <v>3388</v>
      </c>
      <c r="C1516" s="267" t="s">
        <v>3392</v>
      </c>
      <c r="D1516" s="267" t="s">
        <v>6545</v>
      </c>
      <c r="E1516" s="267" t="s">
        <v>3275</v>
      </c>
      <c r="F1516" s="267" t="s">
        <v>3276</v>
      </c>
      <c r="G1516" s="267" t="s">
        <v>3275</v>
      </c>
      <c r="H1516" s="267" t="s">
        <v>3277</v>
      </c>
      <c r="I1516" s="267" t="s">
        <v>6549</v>
      </c>
      <c r="J1516" s="267" t="s">
        <v>6550</v>
      </c>
      <c r="K1516" s="268">
        <v>0</v>
      </c>
      <c r="L1516" s="268">
        <v>0</v>
      </c>
      <c r="M1516" s="269">
        <v>0</v>
      </c>
      <c r="N1516" s="268">
        <v>0</v>
      </c>
      <c r="O1516" s="268">
        <v>0</v>
      </c>
      <c r="P1516" s="269">
        <v>0</v>
      </c>
      <c r="Q1516" s="270">
        <v>3113.74</v>
      </c>
      <c r="R1516" s="270">
        <v>0</v>
      </c>
      <c r="S1516" s="270">
        <v>3113.74</v>
      </c>
      <c r="T1516" s="268">
        <v>3113.74</v>
      </c>
      <c r="U1516" s="268">
        <v>0</v>
      </c>
      <c r="V1516" s="269">
        <v>3113.74</v>
      </c>
      <c r="W1516" s="269" cm="1">
        <f t="array" ref="W1516">IF(Z1516=756,V1516*INDEX('09.30.22 ERC'!$I$676:$I$679,MATCH($A$1,'09.30.22 ERC'!$D$676:$D$679,0),),V1516)</f>
        <v>3113.74</v>
      </c>
      <c r="X1516" s="271">
        <f t="shared" si="47"/>
        <v>513002</v>
      </c>
      <c r="Y1516" s="272" t="s">
        <v>6548</v>
      </c>
      <c r="Z1516" s="106">
        <v>756</v>
      </c>
      <c r="AA1516" s="273" t="b">
        <f t="shared" si="48"/>
        <v>1</v>
      </c>
    </row>
    <row r="1517" spans="1:27">
      <c r="A1517" s="267" t="s">
        <v>3271</v>
      </c>
      <c r="B1517" s="267" t="s">
        <v>3272</v>
      </c>
      <c r="C1517" s="267" t="s">
        <v>3273</v>
      </c>
      <c r="D1517" s="267" t="s">
        <v>6545</v>
      </c>
      <c r="E1517" s="267" t="s">
        <v>3275</v>
      </c>
      <c r="F1517" s="267" t="s">
        <v>3276</v>
      </c>
      <c r="G1517" s="267" t="s">
        <v>3275</v>
      </c>
      <c r="H1517" s="267" t="s">
        <v>3277</v>
      </c>
      <c r="I1517" s="267" t="s">
        <v>6551</v>
      </c>
      <c r="J1517" s="267" t="s">
        <v>6552</v>
      </c>
      <c r="K1517" s="268">
        <v>0</v>
      </c>
      <c r="L1517" s="268">
        <v>0</v>
      </c>
      <c r="M1517" s="269">
        <v>0</v>
      </c>
      <c r="N1517" s="268">
        <v>0</v>
      </c>
      <c r="O1517" s="268">
        <v>0</v>
      </c>
      <c r="P1517" s="269">
        <v>0</v>
      </c>
      <c r="Q1517" s="270">
        <v>129.79</v>
      </c>
      <c r="R1517" s="270">
        <v>0</v>
      </c>
      <c r="S1517" s="270">
        <v>129.79</v>
      </c>
      <c r="T1517" s="268">
        <v>129.79</v>
      </c>
      <c r="U1517" s="268">
        <v>0</v>
      </c>
      <c r="V1517" s="269">
        <v>129.79</v>
      </c>
      <c r="W1517" s="269" cm="1">
        <f t="array" ref="W1517">IF(Z1517=756,V1517*INDEX('09.30.22 ERC'!$I$676:$I$679,MATCH($A$1,'09.30.22 ERC'!$D$676:$D$679,0),),V1517)</f>
        <v>129.79</v>
      </c>
      <c r="X1517" s="271">
        <f t="shared" si="47"/>
        <v>513002</v>
      </c>
      <c r="Y1517" s="272" t="s">
        <v>6548</v>
      </c>
      <c r="Z1517" s="106">
        <v>150</v>
      </c>
      <c r="AA1517" s="273" t="b">
        <f t="shared" si="48"/>
        <v>1</v>
      </c>
    </row>
    <row r="1518" spans="1:27">
      <c r="A1518" s="267" t="s">
        <v>3271</v>
      </c>
      <c r="B1518" s="267" t="s">
        <v>3272</v>
      </c>
      <c r="C1518" s="267" t="s">
        <v>3402</v>
      </c>
      <c r="D1518" s="267" t="s">
        <v>6545</v>
      </c>
      <c r="E1518" s="267" t="s">
        <v>3275</v>
      </c>
      <c r="F1518" s="267" t="s">
        <v>3276</v>
      </c>
      <c r="G1518" s="267" t="s">
        <v>3275</v>
      </c>
      <c r="H1518" s="267" t="s">
        <v>3277</v>
      </c>
      <c r="I1518" s="267" t="s">
        <v>6553</v>
      </c>
      <c r="J1518" s="267" t="s">
        <v>6554</v>
      </c>
      <c r="K1518" s="268">
        <v>0</v>
      </c>
      <c r="L1518" s="268">
        <v>0</v>
      </c>
      <c r="M1518" s="269">
        <v>0</v>
      </c>
      <c r="N1518" s="268">
        <v>0</v>
      </c>
      <c r="O1518" s="268">
        <v>0</v>
      </c>
      <c r="P1518" s="269">
        <v>0</v>
      </c>
      <c r="Q1518" s="270">
        <v>1130.18</v>
      </c>
      <c r="R1518" s="270">
        <v>0</v>
      </c>
      <c r="S1518" s="270">
        <v>1130.18</v>
      </c>
      <c r="T1518" s="268">
        <v>1130.18</v>
      </c>
      <c r="U1518" s="268">
        <v>0</v>
      </c>
      <c r="V1518" s="269">
        <v>1130.18</v>
      </c>
      <c r="W1518" s="269" cm="1">
        <f t="array" ref="W1518">IF(Z1518=756,V1518*INDEX('09.30.22 ERC'!$I$676:$I$679,MATCH($A$1,'09.30.22 ERC'!$D$676:$D$679,0),),V1518)</f>
        <v>1130.18</v>
      </c>
      <c r="X1518" s="271">
        <f t="shared" si="47"/>
        <v>513002</v>
      </c>
      <c r="Y1518" s="272" t="s">
        <v>6548</v>
      </c>
      <c r="Z1518" s="106">
        <v>150</v>
      </c>
      <c r="AA1518" s="273" t="b">
        <f t="shared" si="48"/>
        <v>1</v>
      </c>
    </row>
    <row r="1519" spans="1:27">
      <c r="A1519" s="267" t="s">
        <v>3271</v>
      </c>
      <c r="B1519" s="267" t="s">
        <v>3280</v>
      </c>
      <c r="C1519" s="267" t="s">
        <v>3430</v>
      </c>
      <c r="D1519" s="267" t="s">
        <v>6545</v>
      </c>
      <c r="E1519" s="267" t="s">
        <v>3275</v>
      </c>
      <c r="F1519" s="267" t="s">
        <v>3276</v>
      </c>
      <c r="G1519" s="267" t="s">
        <v>3275</v>
      </c>
      <c r="H1519" s="267" t="s">
        <v>3277</v>
      </c>
      <c r="I1519" s="267" t="s">
        <v>6555</v>
      </c>
      <c r="J1519" s="267" t="s">
        <v>6556</v>
      </c>
      <c r="K1519" s="268">
        <v>0</v>
      </c>
      <c r="L1519" s="268">
        <v>0</v>
      </c>
      <c r="M1519" s="269">
        <v>0</v>
      </c>
      <c r="N1519" s="268">
        <v>0</v>
      </c>
      <c r="O1519" s="268">
        <v>0</v>
      </c>
      <c r="P1519" s="269">
        <v>0</v>
      </c>
      <c r="Q1519" s="270">
        <v>1117.5</v>
      </c>
      <c r="R1519" s="270">
        <v>0</v>
      </c>
      <c r="S1519" s="270">
        <v>1117.5</v>
      </c>
      <c r="T1519" s="268">
        <v>1117.5</v>
      </c>
      <c r="U1519" s="268">
        <v>0</v>
      </c>
      <c r="V1519" s="269">
        <v>1117.5</v>
      </c>
      <c r="W1519" s="269" cm="1">
        <f t="array" ref="W1519">IF(Z1519=756,V1519*INDEX('09.30.22 ERC'!$I$676:$I$679,MATCH($A$1,'09.30.22 ERC'!$D$676:$D$679,0),),V1519)</f>
        <v>1117.5</v>
      </c>
      <c r="X1519" s="271">
        <f t="shared" si="47"/>
        <v>513002</v>
      </c>
      <c r="Y1519" s="272" t="s">
        <v>6548</v>
      </c>
      <c r="Z1519" s="106">
        <v>150</v>
      </c>
      <c r="AA1519" s="273" t="b">
        <f t="shared" si="48"/>
        <v>1</v>
      </c>
    </row>
    <row r="1520" spans="1:27">
      <c r="A1520" s="267" t="s">
        <v>3271</v>
      </c>
      <c r="B1520" s="267" t="s">
        <v>3284</v>
      </c>
      <c r="C1520" s="267" t="s">
        <v>3273</v>
      </c>
      <c r="D1520" s="267" t="s">
        <v>6545</v>
      </c>
      <c r="E1520" s="267" t="s">
        <v>3275</v>
      </c>
      <c r="F1520" s="267" t="s">
        <v>3276</v>
      </c>
      <c r="G1520" s="267" t="s">
        <v>3275</v>
      </c>
      <c r="H1520" s="267" t="s">
        <v>3277</v>
      </c>
      <c r="I1520" s="267" t="s">
        <v>6557</v>
      </c>
      <c r="J1520" s="267" t="s">
        <v>6558</v>
      </c>
      <c r="K1520" s="268">
        <v>0</v>
      </c>
      <c r="L1520" s="268">
        <v>0</v>
      </c>
      <c r="M1520" s="269">
        <v>0</v>
      </c>
      <c r="N1520" s="268">
        <v>0</v>
      </c>
      <c r="O1520" s="268">
        <v>0</v>
      </c>
      <c r="P1520" s="269">
        <v>0</v>
      </c>
      <c r="Q1520" s="270">
        <v>0</v>
      </c>
      <c r="R1520" s="270">
        <v>0</v>
      </c>
      <c r="S1520" s="270">
        <v>0</v>
      </c>
      <c r="T1520" s="268">
        <v>0</v>
      </c>
      <c r="U1520" s="268">
        <v>0</v>
      </c>
      <c r="V1520" s="269">
        <v>0</v>
      </c>
      <c r="W1520" s="269" cm="1">
        <f t="array" ref="W1520">IF(Z1520=756,V1520*INDEX('09.30.22 ERC'!$I$676:$I$679,MATCH($A$1,'09.30.22 ERC'!$D$676:$D$679,0),),V1520)</f>
        <v>0</v>
      </c>
      <c r="X1520" s="271">
        <f t="shared" si="47"/>
        <v>513002</v>
      </c>
      <c r="Y1520" s="272" t="s">
        <v>6548</v>
      </c>
      <c r="Z1520" s="106">
        <v>151</v>
      </c>
      <c r="AA1520" s="273" t="b">
        <f t="shared" si="48"/>
        <v>1</v>
      </c>
    </row>
    <row r="1521" spans="1:27">
      <c r="A1521" s="267" t="s">
        <v>3271</v>
      </c>
      <c r="B1521" s="267" t="s">
        <v>3284</v>
      </c>
      <c r="C1521" s="267" t="s">
        <v>3402</v>
      </c>
      <c r="D1521" s="267" t="s">
        <v>6545</v>
      </c>
      <c r="E1521" s="267" t="s">
        <v>3275</v>
      </c>
      <c r="F1521" s="267" t="s">
        <v>3276</v>
      </c>
      <c r="G1521" s="267" t="s">
        <v>3275</v>
      </c>
      <c r="H1521" s="267" t="s">
        <v>3277</v>
      </c>
      <c r="I1521" s="267" t="s">
        <v>6559</v>
      </c>
      <c r="J1521" s="267" t="s">
        <v>6560</v>
      </c>
      <c r="K1521" s="268">
        <v>0</v>
      </c>
      <c r="L1521" s="268">
        <v>0</v>
      </c>
      <c r="M1521" s="269">
        <v>0</v>
      </c>
      <c r="N1521" s="268">
        <v>0</v>
      </c>
      <c r="O1521" s="268">
        <v>0</v>
      </c>
      <c r="P1521" s="269">
        <v>0</v>
      </c>
      <c r="Q1521" s="270">
        <v>93.48</v>
      </c>
      <c r="R1521" s="270">
        <v>0</v>
      </c>
      <c r="S1521" s="270">
        <v>93.48</v>
      </c>
      <c r="T1521" s="268">
        <v>93.48</v>
      </c>
      <c r="U1521" s="268">
        <v>0</v>
      </c>
      <c r="V1521" s="269">
        <v>93.48</v>
      </c>
      <c r="W1521" s="269" cm="1">
        <f t="array" ref="W1521">IF(Z1521=756,V1521*INDEX('09.30.22 ERC'!$I$676:$I$679,MATCH($A$1,'09.30.22 ERC'!$D$676:$D$679,0),),V1521)</f>
        <v>93.48</v>
      </c>
      <c r="X1521" s="271">
        <f t="shared" si="47"/>
        <v>513002</v>
      </c>
      <c r="Y1521" s="272" t="s">
        <v>6548</v>
      </c>
      <c r="Z1521" s="106">
        <v>151</v>
      </c>
      <c r="AA1521" s="273" t="b">
        <f t="shared" si="48"/>
        <v>1</v>
      </c>
    </row>
    <row r="1522" spans="1:27">
      <c r="A1522" s="267" t="s">
        <v>3271</v>
      </c>
      <c r="B1522" s="267" t="s">
        <v>3287</v>
      </c>
      <c r="C1522" s="267" t="s">
        <v>3430</v>
      </c>
      <c r="D1522" s="267" t="s">
        <v>6545</v>
      </c>
      <c r="E1522" s="267" t="s">
        <v>3275</v>
      </c>
      <c r="F1522" s="267" t="s">
        <v>3276</v>
      </c>
      <c r="G1522" s="267" t="s">
        <v>3275</v>
      </c>
      <c r="H1522" s="267" t="s">
        <v>3277</v>
      </c>
      <c r="I1522" s="267" t="s">
        <v>6561</v>
      </c>
      <c r="J1522" s="267" t="s">
        <v>6562</v>
      </c>
      <c r="K1522" s="268">
        <v>0</v>
      </c>
      <c r="L1522" s="268">
        <v>0</v>
      </c>
      <c r="M1522" s="269">
        <v>0</v>
      </c>
      <c r="N1522" s="268">
        <v>0</v>
      </c>
      <c r="O1522" s="268">
        <v>0</v>
      </c>
      <c r="P1522" s="269">
        <v>0</v>
      </c>
      <c r="Q1522" s="270">
        <v>120.31</v>
      </c>
      <c r="R1522" s="270">
        <v>0</v>
      </c>
      <c r="S1522" s="270">
        <v>120.31</v>
      </c>
      <c r="T1522" s="268">
        <v>120.31</v>
      </c>
      <c r="U1522" s="268">
        <v>0</v>
      </c>
      <c r="V1522" s="269">
        <v>120.31</v>
      </c>
      <c r="W1522" s="269" cm="1">
        <f t="array" ref="W1522">IF(Z1522=756,V1522*INDEX('09.30.22 ERC'!$I$676:$I$679,MATCH($A$1,'09.30.22 ERC'!$D$676:$D$679,0),),V1522)</f>
        <v>120.31</v>
      </c>
      <c r="X1522" s="271">
        <f t="shared" si="47"/>
        <v>513002</v>
      </c>
      <c r="Y1522" s="272" t="s">
        <v>6548</v>
      </c>
      <c r="Z1522" s="106">
        <v>151</v>
      </c>
      <c r="AA1522" s="273" t="b">
        <f t="shared" si="48"/>
        <v>1</v>
      </c>
    </row>
    <row r="1523" spans="1:27">
      <c r="A1523" s="267" t="s">
        <v>3271</v>
      </c>
      <c r="B1523" s="267" t="s">
        <v>3294</v>
      </c>
      <c r="C1523" s="267" t="s">
        <v>3402</v>
      </c>
      <c r="D1523" s="267" t="s">
        <v>6545</v>
      </c>
      <c r="E1523" s="267" t="s">
        <v>3275</v>
      </c>
      <c r="F1523" s="267" t="s">
        <v>3276</v>
      </c>
      <c r="G1523" s="267" t="s">
        <v>3275</v>
      </c>
      <c r="H1523" s="267" t="s">
        <v>3277</v>
      </c>
      <c r="I1523" s="267" t="s">
        <v>6563</v>
      </c>
      <c r="J1523" s="267" t="s">
        <v>6564</v>
      </c>
      <c r="K1523" s="268">
        <v>0</v>
      </c>
      <c r="L1523" s="268">
        <v>0</v>
      </c>
      <c r="M1523" s="269">
        <v>0</v>
      </c>
      <c r="N1523" s="268">
        <v>0</v>
      </c>
      <c r="O1523" s="268">
        <v>0</v>
      </c>
      <c r="P1523" s="269">
        <v>0</v>
      </c>
      <c r="Q1523" s="270">
        <v>652.27</v>
      </c>
      <c r="R1523" s="270">
        <v>0</v>
      </c>
      <c r="S1523" s="270">
        <v>652.27</v>
      </c>
      <c r="T1523" s="268">
        <v>652.27</v>
      </c>
      <c r="U1523" s="268">
        <v>0</v>
      </c>
      <c r="V1523" s="269">
        <v>652.27</v>
      </c>
      <c r="W1523" s="269" cm="1">
        <f t="array" ref="W1523">IF(Z1523=756,V1523*INDEX('09.30.22 ERC'!$I$676:$I$679,MATCH($A$1,'09.30.22 ERC'!$D$676:$D$679,0),),V1523)</f>
        <v>652.27</v>
      </c>
      <c r="X1523" s="271">
        <f t="shared" si="47"/>
        <v>513002</v>
      </c>
      <c r="Y1523" s="272" t="s">
        <v>6548</v>
      </c>
      <c r="Z1523" s="106">
        <v>152</v>
      </c>
      <c r="AA1523" s="273" t="b">
        <f t="shared" si="48"/>
        <v>1</v>
      </c>
    </row>
    <row r="1524" spans="1:27">
      <c r="A1524" s="267" t="s">
        <v>3271</v>
      </c>
      <c r="B1524" s="267" t="s">
        <v>3388</v>
      </c>
      <c r="C1524" s="267" t="s">
        <v>3389</v>
      </c>
      <c r="D1524" s="267" t="s">
        <v>6565</v>
      </c>
      <c r="E1524" s="267" t="s">
        <v>3275</v>
      </c>
      <c r="F1524" s="267" t="s">
        <v>3276</v>
      </c>
      <c r="G1524" s="267" t="s">
        <v>3275</v>
      </c>
      <c r="H1524" s="267" t="s">
        <v>3277</v>
      </c>
      <c r="I1524" s="267" t="s">
        <v>6566</v>
      </c>
      <c r="J1524" s="267" t="s">
        <v>6567</v>
      </c>
      <c r="K1524" s="268">
        <v>0</v>
      </c>
      <c r="L1524" s="268">
        <v>0</v>
      </c>
      <c r="M1524" s="269">
        <v>0</v>
      </c>
      <c r="N1524" s="268">
        <v>0</v>
      </c>
      <c r="O1524" s="268">
        <v>0</v>
      </c>
      <c r="P1524" s="269">
        <v>0</v>
      </c>
      <c r="Q1524" s="270">
        <v>0</v>
      </c>
      <c r="R1524" s="270">
        <v>285.3</v>
      </c>
      <c r="S1524" s="270">
        <v>-285.3</v>
      </c>
      <c r="T1524" s="268">
        <v>0</v>
      </c>
      <c r="U1524" s="268">
        <v>285.3</v>
      </c>
      <c r="V1524" s="269">
        <v>-285.3</v>
      </c>
      <c r="W1524" s="269" cm="1">
        <f t="array" ref="W1524">IF(Z1524=756,V1524*INDEX('09.30.22 ERC'!$I$676:$I$679,MATCH($A$1,'09.30.22 ERC'!$D$676:$D$679,0),),V1524)</f>
        <v>-285.3</v>
      </c>
      <c r="X1524" s="271">
        <f t="shared" si="47"/>
        <v>513003</v>
      </c>
      <c r="Y1524" s="106" t="s">
        <v>6548</v>
      </c>
      <c r="Z1524" s="106">
        <v>756</v>
      </c>
      <c r="AA1524" s="273" t="b">
        <f t="shared" si="48"/>
        <v>1</v>
      </c>
    </row>
    <row r="1525" spans="1:27">
      <c r="A1525" s="267" t="s">
        <v>3271</v>
      </c>
      <c r="B1525" s="267" t="s">
        <v>3388</v>
      </c>
      <c r="C1525" s="267" t="s">
        <v>3392</v>
      </c>
      <c r="D1525" s="267" t="s">
        <v>6565</v>
      </c>
      <c r="E1525" s="267" t="s">
        <v>3275</v>
      </c>
      <c r="F1525" s="267" t="s">
        <v>3276</v>
      </c>
      <c r="G1525" s="267" t="s">
        <v>3275</v>
      </c>
      <c r="H1525" s="267" t="s">
        <v>3277</v>
      </c>
      <c r="I1525" s="267" t="s">
        <v>6568</v>
      </c>
      <c r="J1525" s="267" t="s">
        <v>6569</v>
      </c>
      <c r="K1525" s="268">
        <v>0</v>
      </c>
      <c r="L1525" s="268">
        <v>0</v>
      </c>
      <c r="M1525" s="269">
        <v>0</v>
      </c>
      <c r="N1525" s="268">
        <v>0</v>
      </c>
      <c r="O1525" s="268">
        <v>0</v>
      </c>
      <c r="P1525" s="269">
        <v>0</v>
      </c>
      <c r="Q1525" s="270">
        <v>285.3</v>
      </c>
      <c r="R1525" s="270">
        <v>0</v>
      </c>
      <c r="S1525" s="270">
        <v>285.3</v>
      </c>
      <c r="T1525" s="268">
        <v>285.3</v>
      </c>
      <c r="U1525" s="268">
        <v>0</v>
      </c>
      <c r="V1525" s="269">
        <v>285.3</v>
      </c>
      <c r="W1525" s="269" cm="1">
        <f t="array" ref="W1525">IF(Z1525=756,V1525*INDEX('09.30.22 ERC'!$I$676:$I$679,MATCH($A$1,'09.30.22 ERC'!$D$676:$D$679,0),),V1525)</f>
        <v>285.3</v>
      </c>
      <c r="X1525" s="271">
        <f t="shared" si="47"/>
        <v>513003</v>
      </c>
      <c r="Y1525" s="106" t="s">
        <v>6548</v>
      </c>
      <c r="Z1525" s="106">
        <v>756</v>
      </c>
      <c r="AA1525" s="273" t="b">
        <f t="shared" si="48"/>
        <v>1</v>
      </c>
    </row>
    <row r="1526" spans="1:27">
      <c r="A1526" s="267" t="s">
        <v>3271</v>
      </c>
      <c r="B1526" s="267" t="s">
        <v>3272</v>
      </c>
      <c r="C1526" s="267" t="s">
        <v>3273</v>
      </c>
      <c r="D1526" s="267" t="s">
        <v>6565</v>
      </c>
      <c r="E1526" s="267" t="s">
        <v>3275</v>
      </c>
      <c r="F1526" s="267" t="s">
        <v>3276</v>
      </c>
      <c r="G1526" s="267" t="s">
        <v>3275</v>
      </c>
      <c r="H1526" s="267" t="s">
        <v>3277</v>
      </c>
      <c r="I1526" s="267" t="s">
        <v>6570</v>
      </c>
      <c r="J1526" s="267" t="s">
        <v>6571</v>
      </c>
      <c r="K1526" s="268">
        <v>0</v>
      </c>
      <c r="L1526" s="268">
        <v>0</v>
      </c>
      <c r="M1526" s="269">
        <v>0</v>
      </c>
      <c r="N1526" s="268">
        <v>0</v>
      </c>
      <c r="O1526" s="268">
        <v>0</v>
      </c>
      <c r="P1526" s="269">
        <v>0</v>
      </c>
      <c r="Q1526" s="270">
        <v>108.59</v>
      </c>
      <c r="R1526" s="270">
        <v>535.29</v>
      </c>
      <c r="S1526" s="270">
        <v>-426.69999999999993</v>
      </c>
      <c r="T1526" s="268">
        <v>108.59</v>
      </c>
      <c r="U1526" s="268">
        <v>535.29</v>
      </c>
      <c r="V1526" s="269">
        <v>-426.69999999999993</v>
      </c>
      <c r="W1526" s="269" cm="1">
        <f t="array" ref="W1526">IF(Z1526=756,V1526*INDEX('09.30.22 ERC'!$I$676:$I$679,MATCH($A$1,'09.30.22 ERC'!$D$676:$D$679,0),),V1526)</f>
        <v>-426.69999999999993</v>
      </c>
      <c r="X1526" s="271">
        <f t="shared" si="47"/>
        <v>513003</v>
      </c>
      <c r="Y1526" s="106" t="s">
        <v>6548</v>
      </c>
      <c r="Z1526" s="106">
        <v>150</v>
      </c>
      <c r="AA1526" s="273" t="b">
        <f t="shared" si="48"/>
        <v>1</v>
      </c>
    </row>
    <row r="1527" spans="1:27">
      <c r="A1527" s="267" t="s">
        <v>3271</v>
      </c>
      <c r="B1527" s="267" t="s">
        <v>3272</v>
      </c>
      <c r="C1527" s="267" t="s">
        <v>3402</v>
      </c>
      <c r="D1527" s="267" t="s">
        <v>6565</v>
      </c>
      <c r="E1527" s="267" t="s">
        <v>3275</v>
      </c>
      <c r="F1527" s="267" t="s">
        <v>3276</v>
      </c>
      <c r="G1527" s="267" t="s">
        <v>3275</v>
      </c>
      <c r="H1527" s="267" t="s">
        <v>3277</v>
      </c>
      <c r="I1527" s="267" t="s">
        <v>6572</v>
      </c>
      <c r="J1527" s="267" t="s">
        <v>6573</v>
      </c>
      <c r="K1527" s="268">
        <v>0</v>
      </c>
      <c r="L1527" s="268">
        <v>0</v>
      </c>
      <c r="M1527" s="269">
        <v>0</v>
      </c>
      <c r="N1527" s="268">
        <v>0</v>
      </c>
      <c r="O1527" s="268">
        <v>0</v>
      </c>
      <c r="P1527" s="269">
        <v>0</v>
      </c>
      <c r="Q1527" s="270">
        <v>103.56</v>
      </c>
      <c r="R1527" s="270">
        <v>0</v>
      </c>
      <c r="S1527" s="270">
        <v>103.56</v>
      </c>
      <c r="T1527" s="268">
        <v>103.56</v>
      </c>
      <c r="U1527" s="268">
        <v>0</v>
      </c>
      <c r="V1527" s="269">
        <v>103.56</v>
      </c>
      <c r="W1527" s="269" cm="1">
        <f t="array" ref="W1527">IF(Z1527=756,V1527*INDEX('09.30.22 ERC'!$I$676:$I$679,MATCH($A$1,'09.30.22 ERC'!$D$676:$D$679,0),),V1527)</f>
        <v>103.56</v>
      </c>
      <c r="X1527" s="271">
        <f t="shared" si="47"/>
        <v>513003</v>
      </c>
      <c r="Y1527" s="106" t="s">
        <v>6548</v>
      </c>
      <c r="Z1527" s="106">
        <v>150</v>
      </c>
      <c r="AA1527" s="273" t="b">
        <f t="shared" si="48"/>
        <v>1</v>
      </c>
    </row>
    <row r="1528" spans="1:27">
      <c r="A1528" s="267" t="s">
        <v>3271</v>
      </c>
      <c r="B1528" s="267" t="s">
        <v>3280</v>
      </c>
      <c r="C1528" s="267" t="s">
        <v>3281</v>
      </c>
      <c r="D1528" s="267" t="s">
        <v>6565</v>
      </c>
      <c r="E1528" s="267" t="s">
        <v>3275</v>
      </c>
      <c r="F1528" s="267" t="s">
        <v>3276</v>
      </c>
      <c r="G1528" s="267" t="s">
        <v>3275</v>
      </c>
      <c r="H1528" s="267" t="s">
        <v>3277</v>
      </c>
      <c r="I1528" s="267" t="s">
        <v>6574</v>
      </c>
      <c r="J1528" s="267" t="s">
        <v>6575</v>
      </c>
      <c r="K1528" s="268">
        <v>0</v>
      </c>
      <c r="L1528" s="268">
        <v>0</v>
      </c>
      <c r="M1528" s="269">
        <v>0</v>
      </c>
      <c r="N1528" s="268">
        <v>0</v>
      </c>
      <c r="O1528" s="268">
        <v>0</v>
      </c>
      <c r="P1528" s="269">
        <v>0</v>
      </c>
      <c r="Q1528" s="270">
        <v>0</v>
      </c>
      <c r="R1528" s="270">
        <v>0</v>
      </c>
      <c r="S1528" s="270">
        <v>0</v>
      </c>
      <c r="T1528" s="268">
        <v>0</v>
      </c>
      <c r="U1528" s="268">
        <v>0</v>
      </c>
      <c r="V1528" s="269">
        <v>0</v>
      </c>
      <c r="W1528" s="269" cm="1">
        <f t="array" ref="W1528">IF(Z1528=756,V1528*INDEX('09.30.22 ERC'!$I$676:$I$679,MATCH($A$1,'09.30.22 ERC'!$D$676:$D$679,0),),V1528)</f>
        <v>0</v>
      </c>
      <c r="X1528" s="271">
        <f t="shared" si="47"/>
        <v>513003</v>
      </c>
      <c r="Y1528" s="106" t="s">
        <v>6548</v>
      </c>
      <c r="Z1528" s="106">
        <v>150</v>
      </c>
      <c r="AA1528" s="273" t="b">
        <f t="shared" si="48"/>
        <v>1</v>
      </c>
    </row>
    <row r="1529" spans="1:27">
      <c r="A1529" s="267" t="s">
        <v>3271</v>
      </c>
      <c r="B1529" s="267" t="s">
        <v>3280</v>
      </c>
      <c r="C1529" s="267" t="s">
        <v>3430</v>
      </c>
      <c r="D1529" s="267" t="s">
        <v>6565</v>
      </c>
      <c r="E1529" s="267" t="s">
        <v>3275</v>
      </c>
      <c r="F1529" s="267" t="s">
        <v>3276</v>
      </c>
      <c r="G1529" s="267" t="s">
        <v>3275</v>
      </c>
      <c r="H1529" s="267" t="s">
        <v>3277</v>
      </c>
      <c r="I1529" s="267" t="s">
        <v>6576</v>
      </c>
      <c r="J1529" s="267" t="s">
        <v>6577</v>
      </c>
      <c r="K1529" s="268">
        <v>0</v>
      </c>
      <c r="L1529" s="268">
        <v>0</v>
      </c>
      <c r="M1529" s="269">
        <v>0</v>
      </c>
      <c r="N1529" s="268">
        <v>0</v>
      </c>
      <c r="O1529" s="268">
        <v>0</v>
      </c>
      <c r="P1529" s="269">
        <v>0</v>
      </c>
      <c r="Q1529" s="270">
        <v>102.39</v>
      </c>
      <c r="R1529" s="270">
        <v>0</v>
      </c>
      <c r="S1529" s="270">
        <v>102.39</v>
      </c>
      <c r="T1529" s="268">
        <v>102.39</v>
      </c>
      <c r="U1529" s="268">
        <v>0</v>
      </c>
      <c r="V1529" s="269">
        <v>102.39</v>
      </c>
      <c r="W1529" s="269" cm="1">
        <f t="array" ref="W1529">IF(Z1529=756,V1529*INDEX('09.30.22 ERC'!$I$676:$I$679,MATCH($A$1,'09.30.22 ERC'!$D$676:$D$679,0),),V1529)</f>
        <v>102.39</v>
      </c>
      <c r="X1529" s="271">
        <f t="shared" si="47"/>
        <v>513003</v>
      </c>
      <c r="Y1529" s="106" t="s">
        <v>6548</v>
      </c>
      <c r="Z1529" s="106">
        <v>150</v>
      </c>
      <c r="AA1529" s="273" t="b">
        <f t="shared" si="48"/>
        <v>1</v>
      </c>
    </row>
    <row r="1530" spans="1:27">
      <c r="A1530" s="267" t="s">
        <v>3271</v>
      </c>
      <c r="B1530" s="267" t="s">
        <v>3284</v>
      </c>
      <c r="C1530" s="267" t="s">
        <v>3273</v>
      </c>
      <c r="D1530" s="267" t="s">
        <v>6565</v>
      </c>
      <c r="E1530" s="267" t="s">
        <v>3275</v>
      </c>
      <c r="F1530" s="267" t="s">
        <v>3276</v>
      </c>
      <c r="G1530" s="267" t="s">
        <v>3275</v>
      </c>
      <c r="H1530" s="267" t="s">
        <v>3277</v>
      </c>
      <c r="I1530" s="267" t="s">
        <v>6578</v>
      </c>
      <c r="J1530" s="267" t="s">
        <v>6579</v>
      </c>
      <c r="K1530" s="268">
        <v>0</v>
      </c>
      <c r="L1530" s="268">
        <v>0</v>
      </c>
      <c r="M1530" s="269">
        <v>0</v>
      </c>
      <c r="N1530" s="268">
        <v>0</v>
      </c>
      <c r="O1530" s="268">
        <v>0</v>
      </c>
      <c r="P1530" s="269">
        <v>0</v>
      </c>
      <c r="Q1530" s="270">
        <v>1412.92</v>
      </c>
      <c r="R1530" s="270">
        <v>0</v>
      </c>
      <c r="S1530" s="270">
        <v>1412.92</v>
      </c>
      <c r="T1530" s="268">
        <v>1412.92</v>
      </c>
      <c r="U1530" s="268">
        <v>0</v>
      </c>
      <c r="V1530" s="269">
        <v>1412.92</v>
      </c>
      <c r="W1530" s="269" cm="1">
        <f t="array" ref="W1530">IF(Z1530=756,V1530*INDEX('09.30.22 ERC'!$I$676:$I$679,MATCH($A$1,'09.30.22 ERC'!$D$676:$D$679,0),),V1530)</f>
        <v>1412.92</v>
      </c>
      <c r="X1530" s="271">
        <f t="shared" si="47"/>
        <v>513003</v>
      </c>
      <c r="Y1530" s="106" t="s">
        <v>6548</v>
      </c>
      <c r="Z1530" s="106">
        <v>151</v>
      </c>
      <c r="AA1530" s="273" t="b">
        <f t="shared" si="48"/>
        <v>1</v>
      </c>
    </row>
    <row r="1531" spans="1:27">
      <c r="A1531" s="267" t="s">
        <v>3271</v>
      </c>
      <c r="B1531" s="267" t="s">
        <v>3284</v>
      </c>
      <c r="C1531" s="267" t="s">
        <v>3402</v>
      </c>
      <c r="D1531" s="267" t="s">
        <v>6565</v>
      </c>
      <c r="E1531" s="267" t="s">
        <v>3275</v>
      </c>
      <c r="F1531" s="267" t="s">
        <v>3276</v>
      </c>
      <c r="G1531" s="267" t="s">
        <v>3275</v>
      </c>
      <c r="H1531" s="267" t="s">
        <v>3277</v>
      </c>
      <c r="I1531" s="267" t="s">
        <v>6580</v>
      </c>
      <c r="J1531" s="267" t="s">
        <v>6581</v>
      </c>
      <c r="K1531" s="268">
        <v>0</v>
      </c>
      <c r="L1531" s="268">
        <v>0</v>
      </c>
      <c r="M1531" s="269">
        <v>0</v>
      </c>
      <c r="N1531" s="268">
        <v>0</v>
      </c>
      <c r="O1531" s="268">
        <v>0</v>
      </c>
      <c r="P1531" s="269">
        <v>0</v>
      </c>
      <c r="Q1531" s="270">
        <v>8.56</v>
      </c>
      <c r="R1531" s="270">
        <v>0</v>
      </c>
      <c r="S1531" s="270">
        <v>8.56</v>
      </c>
      <c r="T1531" s="268">
        <v>8.56</v>
      </c>
      <c r="U1531" s="268">
        <v>0</v>
      </c>
      <c r="V1531" s="269">
        <v>8.56</v>
      </c>
      <c r="W1531" s="269" cm="1">
        <f t="array" ref="W1531">IF(Z1531=756,V1531*INDEX('09.30.22 ERC'!$I$676:$I$679,MATCH($A$1,'09.30.22 ERC'!$D$676:$D$679,0),),V1531)</f>
        <v>8.56</v>
      </c>
      <c r="X1531" s="271">
        <f t="shared" si="47"/>
        <v>513003</v>
      </c>
      <c r="Y1531" s="106" t="s">
        <v>6548</v>
      </c>
      <c r="Z1531" s="106">
        <v>151</v>
      </c>
      <c r="AA1531" s="273" t="b">
        <f t="shared" si="48"/>
        <v>1</v>
      </c>
    </row>
    <row r="1532" spans="1:27">
      <c r="A1532" s="267" t="s">
        <v>3271</v>
      </c>
      <c r="B1532" s="267" t="s">
        <v>3287</v>
      </c>
      <c r="C1532" s="267" t="s">
        <v>3281</v>
      </c>
      <c r="D1532" s="267" t="s">
        <v>6565</v>
      </c>
      <c r="E1532" s="267" t="s">
        <v>3275</v>
      </c>
      <c r="F1532" s="267" t="s">
        <v>3276</v>
      </c>
      <c r="G1532" s="267" t="s">
        <v>3275</v>
      </c>
      <c r="H1532" s="267" t="s">
        <v>3277</v>
      </c>
      <c r="I1532" s="267" t="s">
        <v>6582</v>
      </c>
      <c r="J1532" s="267" t="s">
        <v>6583</v>
      </c>
      <c r="K1532" s="268">
        <v>0</v>
      </c>
      <c r="L1532" s="268">
        <v>0</v>
      </c>
      <c r="M1532" s="269">
        <v>0</v>
      </c>
      <c r="N1532" s="268">
        <v>0</v>
      </c>
      <c r="O1532" s="268">
        <v>0</v>
      </c>
      <c r="P1532" s="269">
        <v>0</v>
      </c>
      <c r="Q1532" s="270">
        <v>0</v>
      </c>
      <c r="R1532" s="270">
        <v>0</v>
      </c>
      <c r="S1532" s="270">
        <v>0</v>
      </c>
      <c r="T1532" s="268">
        <v>0</v>
      </c>
      <c r="U1532" s="268">
        <v>0</v>
      </c>
      <c r="V1532" s="269">
        <v>0</v>
      </c>
      <c r="W1532" s="269" cm="1">
        <f t="array" ref="W1532">IF(Z1532=756,V1532*INDEX('09.30.22 ERC'!$I$676:$I$679,MATCH($A$1,'09.30.22 ERC'!$D$676:$D$679,0),),V1532)</f>
        <v>0</v>
      </c>
      <c r="X1532" s="271">
        <f t="shared" si="47"/>
        <v>513003</v>
      </c>
      <c r="Y1532" s="106" t="s">
        <v>6548</v>
      </c>
      <c r="Z1532" s="106">
        <v>151</v>
      </c>
      <c r="AA1532" s="273" t="b">
        <f t="shared" si="48"/>
        <v>1</v>
      </c>
    </row>
    <row r="1533" spans="1:27">
      <c r="A1533" s="267" t="s">
        <v>3271</v>
      </c>
      <c r="B1533" s="267" t="s">
        <v>3287</v>
      </c>
      <c r="C1533" s="267" t="s">
        <v>3430</v>
      </c>
      <c r="D1533" s="267" t="s">
        <v>6565</v>
      </c>
      <c r="E1533" s="267" t="s">
        <v>3275</v>
      </c>
      <c r="F1533" s="267" t="s">
        <v>3276</v>
      </c>
      <c r="G1533" s="267" t="s">
        <v>3275</v>
      </c>
      <c r="H1533" s="267" t="s">
        <v>3277</v>
      </c>
      <c r="I1533" s="267" t="s">
        <v>6584</v>
      </c>
      <c r="J1533" s="267" t="s">
        <v>6585</v>
      </c>
      <c r="K1533" s="268">
        <v>0</v>
      </c>
      <c r="L1533" s="268">
        <v>0</v>
      </c>
      <c r="M1533" s="269">
        <v>0</v>
      </c>
      <c r="N1533" s="268">
        <v>0</v>
      </c>
      <c r="O1533" s="268">
        <v>0</v>
      </c>
      <c r="P1533" s="269">
        <v>0</v>
      </c>
      <c r="Q1533" s="270">
        <v>11.02</v>
      </c>
      <c r="R1533" s="270">
        <v>0</v>
      </c>
      <c r="S1533" s="270">
        <v>11.02</v>
      </c>
      <c r="T1533" s="268">
        <v>11.02</v>
      </c>
      <c r="U1533" s="268">
        <v>0</v>
      </c>
      <c r="V1533" s="269">
        <v>11.02</v>
      </c>
      <c r="W1533" s="269" cm="1">
        <f t="array" ref="W1533">IF(Z1533=756,V1533*INDEX('09.30.22 ERC'!$I$676:$I$679,MATCH($A$1,'09.30.22 ERC'!$D$676:$D$679,0),),V1533)</f>
        <v>11.02</v>
      </c>
      <c r="X1533" s="271">
        <f t="shared" si="47"/>
        <v>513003</v>
      </c>
      <c r="Y1533" s="106" t="s">
        <v>6548</v>
      </c>
      <c r="Z1533" s="106">
        <v>151</v>
      </c>
      <c r="AA1533" s="273" t="b">
        <f t="shared" si="48"/>
        <v>1</v>
      </c>
    </row>
    <row r="1534" spans="1:27">
      <c r="A1534" s="267" t="s">
        <v>3271</v>
      </c>
      <c r="B1534" s="267" t="s">
        <v>3294</v>
      </c>
      <c r="C1534" s="267" t="s">
        <v>3402</v>
      </c>
      <c r="D1534" s="267" t="s">
        <v>6565</v>
      </c>
      <c r="E1534" s="267" t="s">
        <v>3275</v>
      </c>
      <c r="F1534" s="267" t="s">
        <v>3276</v>
      </c>
      <c r="G1534" s="267" t="s">
        <v>3275</v>
      </c>
      <c r="H1534" s="267" t="s">
        <v>3277</v>
      </c>
      <c r="I1534" s="267" t="s">
        <v>6586</v>
      </c>
      <c r="J1534" s="267" t="s">
        <v>6587</v>
      </c>
      <c r="K1534" s="268">
        <v>0</v>
      </c>
      <c r="L1534" s="268">
        <v>0</v>
      </c>
      <c r="M1534" s="269">
        <v>0</v>
      </c>
      <c r="N1534" s="268">
        <v>0</v>
      </c>
      <c r="O1534" s="268">
        <v>0</v>
      </c>
      <c r="P1534" s="269">
        <v>0</v>
      </c>
      <c r="Q1534" s="270">
        <v>59.77</v>
      </c>
      <c r="R1534" s="270">
        <v>0</v>
      </c>
      <c r="S1534" s="270">
        <v>59.77</v>
      </c>
      <c r="T1534" s="268">
        <v>59.77</v>
      </c>
      <c r="U1534" s="268">
        <v>0</v>
      </c>
      <c r="V1534" s="269">
        <v>59.77</v>
      </c>
      <c r="W1534" s="269" cm="1">
        <f t="array" ref="W1534">IF(Z1534=756,V1534*INDEX('09.30.22 ERC'!$I$676:$I$679,MATCH($A$1,'09.30.22 ERC'!$D$676:$D$679,0),),V1534)</f>
        <v>59.77</v>
      </c>
      <c r="X1534" s="271">
        <f t="shared" si="47"/>
        <v>513003</v>
      </c>
      <c r="Y1534" s="106" t="s">
        <v>6548</v>
      </c>
      <c r="Z1534" s="106">
        <v>152</v>
      </c>
      <c r="AA1534" s="273" t="b">
        <f t="shared" si="48"/>
        <v>1</v>
      </c>
    </row>
    <row r="1535" spans="1:27">
      <c r="A1535" s="267" t="s">
        <v>3271</v>
      </c>
      <c r="B1535" s="267" t="s">
        <v>3388</v>
      </c>
      <c r="C1535" s="267" t="s">
        <v>3389</v>
      </c>
      <c r="D1535" s="267" t="s">
        <v>6588</v>
      </c>
      <c r="E1535" s="267" t="s">
        <v>3275</v>
      </c>
      <c r="F1535" s="267" t="s">
        <v>3276</v>
      </c>
      <c r="G1535" s="267" t="s">
        <v>3275</v>
      </c>
      <c r="H1535" s="267" t="s">
        <v>3277</v>
      </c>
      <c r="I1535" s="267" t="s">
        <v>6589</v>
      </c>
      <c r="J1535" s="267" t="s">
        <v>6590</v>
      </c>
      <c r="K1535" s="268">
        <v>0</v>
      </c>
      <c r="L1535" s="268">
        <v>0</v>
      </c>
      <c r="M1535" s="269">
        <v>0</v>
      </c>
      <c r="N1535" s="268">
        <v>0</v>
      </c>
      <c r="O1535" s="268">
        <v>0</v>
      </c>
      <c r="P1535" s="269">
        <v>0</v>
      </c>
      <c r="Q1535" s="270">
        <v>0</v>
      </c>
      <c r="R1535" s="270">
        <v>339.32</v>
      </c>
      <c r="S1535" s="270">
        <v>-339.32</v>
      </c>
      <c r="T1535" s="268">
        <v>0</v>
      </c>
      <c r="U1535" s="268">
        <v>339.32</v>
      </c>
      <c r="V1535" s="269">
        <v>-339.32</v>
      </c>
      <c r="W1535" s="269" cm="1">
        <f t="array" ref="W1535">IF(Z1535=756,V1535*INDEX('09.30.22 ERC'!$I$676:$I$679,MATCH($A$1,'09.30.22 ERC'!$D$676:$D$679,0),),V1535)</f>
        <v>-339.32</v>
      </c>
      <c r="X1535" s="271">
        <f t="shared" si="47"/>
        <v>513008</v>
      </c>
      <c r="Y1535" s="106" t="s">
        <v>6548</v>
      </c>
      <c r="Z1535" s="106">
        <v>756</v>
      </c>
      <c r="AA1535" s="273" t="b">
        <f t="shared" si="48"/>
        <v>1</v>
      </c>
    </row>
    <row r="1536" spans="1:27">
      <c r="A1536" s="267" t="s">
        <v>3271</v>
      </c>
      <c r="B1536" s="267" t="s">
        <v>3388</v>
      </c>
      <c r="C1536" s="267" t="s">
        <v>3392</v>
      </c>
      <c r="D1536" s="267" t="s">
        <v>6588</v>
      </c>
      <c r="E1536" s="267" t="s">
        <v>3275</v>
      </c>
      <c r="F1536" s="267" t="s">
        <v>3276</v>
      </c>
      <c r="G1536" s="267" t="s">
        <v>3275</v>
      </c>
      <c r="H1536" s="267" t="s">
        <v>3277</v>
      </c>
      <c r="I1536" s="267" t="s">
        <v>6591</v>
      </c>
      <c r="J1536" s="267" t="s">
        <v>6592</v>
      </c>
      <c r="K1536" s="268">
        <v>0</v>
      </c>
      <c r="L1536" s="268">
        <v>0</v>
      </c>
      <c r="M1536" s="269">
        <v>0</v>
      </c>
      <c r="N1536" s="268">
        <v>0</v>
      </c>
      <c r="O1536" s="268">
        <v>0</v>
      </c>
      <c r="P1536" s="269">
        <v>0</v>
      </c>
      <c r="Q1536" s="270">
        <v>339.32</v>
      </c>
      <c r="R1536" s="270">
        <v>0</v>
      </c>
      <c r="S1536" s="270">
        <v>339.32</v>
      </c>
      <c r="T1536" s="268">
        <v>339.32</v>
      </c>
      <c r="U1536" s="268">
        <v>0</v>
      </c>
      <c r="V1536" s="269">
        <v>339.32</v>
      </c>
      <c r="W1536" s="269" cm="1">
        <f t="array" ref="W1536">IF(Z1536=756,V1536*INDEX('09.30.22 ERC'!$I$676:$I$679,MATCH($A$1,'09.30.22 ERC'!$D$676:$D$679,0),),V1536)</f>
        <v>339.32</v>
      </c>
      <c r="X1536" s="271">
        <f t="shared" si="47"/>
        <v>513008</v>
      </c>
      <c r="Y1536" s="106" t="s">
        <v>6548</v>
      </c>
      <c r="Z1536" s="106">
        <v>756</v>
      </c>
      <c r="AA1536" s="273" t="b">
        <f t="shared" si="48"/>
        <v>1</v>
      </c>
    </row>
    <row r="1537" spans="1:27">
      <c r="A1537" s="267" t="s">
        <v>3271</v>
      </c>
      <c r="B1537" s="267" t="s">
        <v>3272</v>
      </c>
      <c r="C1537" s="267" t="s">
        <v>3273</v>
      </c>
      <c r="D1537" s="267" t="s">
        <v>6588</v>
      </c>
      <c r="E1537" s="267" t="s">
        <v>3275</v>
      </c>
      <c r="F1537" s="267" t="s">
        <v>3276</v>
      </c>
      <c r="G1537" s="267" t="s">
        <v>3275</v>
      </c>
      <c r="H1537" s="267" t="s">
        <v>3277</v>
      </c>
      <c r="I1537" s="267" t="s">
        <v>6593</v>
      </c>
      <c r="J1537" s="267" t="s">
        <v>6594</v>
      </c>
      <c r="K1537" s="268">
        <v>0</v>
      </c>
      <c r="L1537" s="268">
        <v>0</v>
      </c>
      <c r="M1537" s="269">
        <v>0</v>
      </c>
      <c r="N1537" s="268">
        <v>0</v>
      </c>
      <c r="O1537" s="268">
        <v>0</v>
      </c>
      <c r="P1537" s="269">
        <v>0</v>
      </c>
      <c r="Q1537" s="270">
        <v>0</v>
      </c>
      <c r="R1537" s="270">
        <v>0</v>
      </c>
      <c r="S1537" s="270">
        <v>0</v>
      </c>
      <c r="T1537" s="268">
        <v>0</v>
      </c>
      <c r="U1537" s="268">
        <v>0</v>
      </c>
      <c r="V1537" s="269">
        <v>0</v>
      </c>
      <c r="W1537" s="269" cm="1">
        <f t="array" ref="W1537">IF(Z1537=756,V1537*INDEX('09.30.22 ERC'!$I$676:$I$679,MATCH($A$1,'09.30.22 ERC'!$D$676:$D$679,0),),V1537)</f>
        <v>0</v>
      </c>
      <c r="X1537" s="271">
        <f t="shared" si="47"/>
        <v>513008</v>
      </c>
      <c r="Y1537" s="106" t="s">
        <v>6548</v>
      </c>
      <c r="Z1537" s="106">
        <v>150</v>
      </c>
      <c r="AA1537" s="273" t="b">
        <f t="shared" si="48"/>
        <v>1</v>
      </c>
    </row>
    <row r="1538" spans="1:27">
      <c r="A1538" s="267" t="s">
        <v>3271</v>
      </c>
      <c r="B1538" s="267" t="s">
        <v>3272</v>
      </c>
      <c r="C1538" s="267" t="s">
        <v>3402</v>
      </c>
      <c r="D1538" s="267" t="s">
        <v>6588</v>
      </c>
      <c r="E1538" s="267" t="s">
        <v>3275</v>
      </c>
      <c r="F1538" s="267" t="s">
        <v>3276</v>
      </c>
      <c r="G1538" s="267" t="s">
        <v>3275</v>
      </c>
      <c r="H1538" s="267" t="s">
        <v>3277</v>
      </c>
      <c r="I1538" s="267" t="s">
        <v>6595</v>
      </c>
      <c r="J1538" s="267" t="s">
        <v>6596</v>
      </c>
      <c r="K1538" s="268">
        <v>0</v>
      </c>
      <c r="L1538" s="268">
        <v>0</v>
      </c>
      <c r="M1538" s="269">
        <v>0</v>
      </c>
      <c r="N1538" s="268">
        <v>0</v>
      </c>
      <c r="O1538" s="268">
        <v>0</v>
      </c>
      <c r="P1538" s="269">
        <v>0</v>
      </c>
      <c r="Q1538" s="270">
        <v>123.56</v>
      </c>
      <c r="R1538" s="270">
        <v>0</v>
      </c>
      <c r="S1538" s="270">
        <v>123.56</v>
      </c>
      <c r="T1538" s="268">
        <v>123.56</v>
      </c>
      <c r="U1538" s="268">
        <v>0</v>
      </c>
      <c r="V1538" s="269">
        <v>123.56</v>
      </c>
      <c r="W1538" s="269" cm="1">
        <f t="array" ref="W1538">IF(Z1538=756,V1538*INDEX('09.30.22 ERC'!$I$676:$I$679,MATCH($A$1,'09.30.22 ERC'!$D$676:$D$679,0),),V1538)</f>
        <v>123.56</v>
      </c>
      <c r="X1538" s="271">
        <f t="shared" si="47"/>
        <v>513008</v>
      </c>
      <c r="Y1538" s="106" t="s">
        <v>6548</v>
      </c>
      <c r="Z1538" s="106">
        <v>150</v>
      </c>
      <c r="AA1538" s="273" t="b">
        <f t="shared" si="48"/>
        <v>1</v>
      </c>
    </row>
    <row r="1539" spans="1:27">
      <c r="A1539" s="267" t="s">
        <v>3271</v>
      </c>
      <c r="B1539" s="267" t="s">
        <v>3280</v>
      </c>
      <c r="C1539" s="267" t="s">
        <v>3281</v>
      </c>
      <c r="D1539" s="267" t="s">
        <v>6588</v>
      </c>
      <c r="E1539" s="267" t="s">
        <v>3275</v>
      </c>
      <c r="F1539" s="267" t="s">
        <v>3276</v>
      </c>
      <c r="G1539" s="267" t="s">
        <v>3275</v>
      </c>
      <c r="H1539" s="267" t="s">
        <v>3277</v>
      </c>
      <c r="I1539" s="267" t="s">
        <v>6597</v>
      </c>
      <c r="J1539" s="267" t="s">
        <v>6598</v>
      </c>
      <c r="K1539" s="268">
        <v>0</v>
      </c>
      <c r="L1539" s="268">
        <v>0</v>
      </c>
      <c r="M1539" s="269">
        <v>0</v>
      </c>
      <c r="N1539" s="268">
        <v>311.02999999999997</v>
      </c>
      <c r="O1539" s="268">
        <v>0</v>
      </c>
      <c r="P1539" s="269">
        <v>311.02999999999997</v>
      </c>
      <c r="Q1539" s="270">
        <v>1244.3800000000001</v>
      </c>
      <c r="R1539" s="270">
        <v>0</v>
      </c>
      <c r="S1539" s="270">
        <v>1244.3800000000001</v>
      </c>
      <c r="T1539" s="268">
        <v>1244.3800000000001</v>
      </c>
      <c r="U1539" s="268">
        <v>0</v>
      </c>
      <c r="V1539" s="269">
        <v>1244.3800000000001</v>
      </c>
      <c r="W1539" s="269" cm="1">
        <f t="array" ref="W1539">IF(Z1539=756,V1539*INDEX('09.30.22 ERC'!$I$676:$I$679,MATCH($A$1,'09.30.22 ERC'!$D$676:$D$679,0),),V1539)</f>
        <v>1244.3800000000001</v>
      </c>
      <c r="X1539" s="271">
        <f t="shared" si="47"/>
        <v>513008</v>
      </c>
      <c r="Y1539" s="106" t="s">
        <v>6548</v>
      </c>
      <c r="Z1539" s="106">
        <v>150</v>
      </c>
      <c r="AA1539" s="273" t="b">
        <f t="shared" si="48"/>
        <v>1</v>
      </c>
    </row>
    <row r="1540" spans="1:27">
      <c r="A1540" s="267" t="s">
        <v>3271</v>
      </c>
      <c r="B1540" s="267" t="s">
        <v>3280</v>
      </c>
      <c r="C1540" s="267" t="s">
        <v>3430</v>
      </c>
      <c r="D1540" s="267" t="s">
        <v>6588</v>
      </c>
      <c r="E1540" s="267" t="s">
        <v>3275</v>
      </c>
      <c r="F1540" s="267" t="s">
        <v>3276</v>
      </c>
      <c r="G1540" s="267" t="s">
        <v>3275</v>
      </c>
      <c r="H1540" s="267" t="s">
        <v>3277</v>
      </c>
      <c r="I1540" s="267" t="s">
        <v>6599</v>
      </c>
      <c r="J1540" s="267" t="s">
        <v>6600</v>
      </c>
      <c r="K1540" s="268">
        <v>0</v>
      </c>
      <c r="L1540" s="268">
        <v>0</v>
      </c>
      <c r="M1540" s="269">
        <v>0</v>
      </c>
      <c r="N1540" s="268">
        <v>0</v>
      </c>
      <c r="O1540" s="268">
        <v>0</v>
      </c>
      <c r="P1540" s="269">
        <v>0</v>
      </c>
      <c r="Q1540" s="270">
        <v>122.2</v>
      </c>
      <c r="R1540" s="270">
        <v>0</v>
      </c>
      <c r="S1540" s="270">
        <v>122.2</v>
      </c>
      <c r="T1540" s="268">
        <v>122.2</v>
      </c>
      <c r="U1540" s="268">
        <v>0</v>
      </c>
      <c r="V1540" s="269">
        <v>122.2</v>
      </c>
      <c r="W1540" s="269" cm="1">
        <f t="array" ref="W1540">IF(Z1540=756,V1540*INDEX('09.30.22 ERC'!$I$676:$I$679,MATCH($A$1,'09.30.22 ERC'!$D$676:$D$679,0),),V1540)</f>
        <v>122.2</v>
      </c>
      <c r="X1540" s="271">
        <f t="shared" si="47"/>
        <v>513008</v>
      </c>
      <c r="Y1540" s="106" t="s">
        <v>6548</v>
      </c>
      <c r="Z1540" s="106">
        <v>150</v>
      </c>
      <c r="AA1540" s="273" t="b">
        <f t="shared" si="48"/>
        <v>1</v>
      </c>
    </row>
    <row r="1541" spans="1:27">
      <c r="A1541" s="267" t="s">
        <v>3271</v>
      </c>
      <c r="B1541" s="267" t="s">
        <v>3284</v>
      </c>
      <c r="C1541" s="267" t="s">
        <v>3402</v>
      </c>
      <c r="D1541" s="267" t="s">
        <v>6588</v>
      </c>
      <c r="E1541" s="267" t="s">
        <v>3275</v>
      </c>
      <c r="F1541" s="267" t="s">
        <v>3276</v>
      </c>
      <c r="G1541" s="267" t="s">
        <v>3275</v>
      </c>
      <c r="H1541" s="267" t="s">
        <v>3277</v>
      </c>
      <c r="I1541" s="267" t="s">
        <v>6601</v>
      </c>
      <c r="J1541" s="267" t="s">
        <v>6602</v>
      </c>
      <c r="K1541" s="268">
        <v>0</v>
      </c>
      <c r="L1541" s="268">
        <v>0</v>
      </c>
      <c r="M1541" s="269">
        <v>0</v>
      </c>
      <c r="N1541" s="268">
        <v>0</v>
      </c>
      <c r="O1541" s="268">
        <v>0</v>
      </c>
      <c r="P1541" s="269">
        <v>0</v>
      </c>
      <c r="Q1541" s="270">
        <v>9.7799999999999994</v>
      </c>
      <c r="R1541" s="270">
        <v>0</v>
      </c>
      <c r="S1541" s="270">
        <v>9.7799999999999994</v>
      </c>
      <c r="T1541" s="268">
        <v>9.7799999999999994</v>
      </c>
      <c r="U1541" s="268">
        <v>0</v>
      </c>
      <c r="V1541" s="269">
        <v>9.7799999999999994</v>
      </c>
      <c r="W1541" s="269" cm="1">
        <f t="array" ref="W1541">IF(Z1541=756,V1541*INDEX('09.30.22 ERC'!$I$676:$I$679,MATCH($A$1,'09.30.22 ERC'!$D$676:$D$679,0),),V1541)</f>
        <v>9.7799999999999994</v>
      </c>
      <c r="X1541" s="271">
        <f t="shared" ref="X1541:X1604" si="49">+_xlfn.NUMBERVALUE(D1541)</f>
        <v>513008</v>
      </c>
      <c r="Y1541" s="106" t="s">
        <v>6548</v>
      </c>
      <c r="Z1541" s="106">
        <v>151</v>
      </c>
      <c r="AA1541" s="273" t="b">
        <f t="shared" si="48"/>
        <v>1</v>
      </c>
    </row>
    <row r="1542" spans="1:27">
      <c r="A1542" s="267" t="s">
        <v>3271</v>
      </c>
      <c r="B1542" s="267" t="s">
        <v>3287</v>
      </c>
      <c r="C1542" s="267" t="s">
        <v>3281</v>
      </c>
      <c r="D1542" s="267" t="s">
        <v>6588</v>
      </c>
      <c r="E1542" s="267" t="s">
        <v>3275</v>
      </c>
      <c r="F1542" s="267" t="s">
        <v>3276</v>
      </c>
      <c r="G1542" s="267" t="s">
        <v>3275</v>
      </c>
      <c r="H1542" s="267" t="s">
        <v>3277</v>
      </c>
      <c r="I1542" s="267" t="s">
        <v>6603</v>
      </c>
      <c r="J1542" s="267" t="s">
        <v>6604</v>
      </c>
      <c r="K1542" s="268">
        <v>0</v>
      </c>
      <c r="L1542" s="268">
        <v>0</v>
      </c>
      <c r="M1542" s="269">
        <v>0</v>
      </c>
      <c r="N1542" s="268">
        <v>0</v>
      </c>
      <c r="O1542" s="268">
        <v>0</v>
      </c>
      <c r="P1542" s="269">
        <v>0</v>
      </c>
      <c r="Q1542" s="270">
        <v>279.10000000000002</v>
      </c>
      <c r="R1542" s="270">
        <v>0</v>
      </c>
      <c r="S1542" s="270">
        <v>279.10000000000002</v>
      </c>
      <c r="T1542" s="268">
        <v>279.10000000000002</v>
      </c>
      <c r="U1542" s="268">
        <v>0</v>
      </c>
      <c r="V1542" s="269">
        <v>279.10000000000002</v>
      </c>
      <c r="W1542" s="269" cm="1">
        <f t="array" ref="W1542">IF(Z1542=756,V1542*INDEX('09.30.22 ERC'!$I$676:$I$679,MATCH($A$1,'09.30.22 ERC'!$D$676:$D$679,0),),V1542)</f>
        <v>279.10000000000002</v>
      </c>
      <c r="X1542" s="271">
        <f t="shared" si="49"/>
        <v>513008</v>
      </c>
      <c r="Y1542" s="106" t="s">
        <v>6548</v>
      </c>
      <c r="Z1542" s="106">
        <v>151</v>
      </c>
      <c r="AA1542" s="273" t="b">
        <f t="shared" ref="AA1542:AA1605" si="50">IF($A$1=756,TRUE,IF($A$1=Z1542,TRUE,FALSE))</f>
        <v>1</v>
      </c>
    </row>
    <row r="1543" spans="1:27">
      <c r="A1543" s="267" t="s">
        <v>3271</v>
      </c>
      <c r="B1543" s="267" t="s">
        <v>3287</v>
      </c>
      <c r="C1543" s="267" t="s">
        <v>3430</v>
      </c>
      <c r="D1543" s="267" t="s">
        <v>6588</v>
      </c>
      <c r="E1543" s="267" t="s">
        <v>3275</v>
      </c>
      <c r="F1543" s="267" t="s">
        <v>3276</v>
      </c>
      <c r="G1543" s="267" t="s">
        <v>3275</v>
      </c>
      <c r="H1543" s="267" t="s">
        <v>3277</v>
      </c>
      <c r="I1543" s="267" t="s">
        <v>6605</v>
      </c>
      <c r="J1543" s="267" t="s">
        <v>6606</v>
      </c>
      <c r="K1543" s="268">
        <v>0</v>
      </c>
      <c r="L1543" s="268">
        <v>0</v>
      </c>
      <c r="M1543" s="269">
        <v>0</v>
      </c>
      <c r="N1543" s="268">
        <v>0</v>
      </c>
      <c r="O1543" s="268">
        <v>0</v>
      </c>
      <c r="P1543" s="269">
        <v>0</v>
      </c>
      <c r="Q1543" s="270">
        <v>12.66</v>
      </c>
      <c r="R1543" s="270">
        <v>0</v>
      </c>
      <c r="S1543" s="270">
        <v>12.66</v>
      </c>
      <c r="T1543" s="268">
        <v>12.66</v>
      </c>
      <c r="U1543" s="268">
        <v>0</v>
      </c>
      <c r="V1543" s="269">
        <v>12.66</v>
      </c>
      <c r="W1543" s="269" cm="1">
        <f t="array" ref="W1543">IF(Z1543=756,V1543*INDEX('09.30.22 ERC'!$I$676:$I$679,MATCH($A$1,'09.30.22 ERC'!$D$676:$D$679,0),),V1543)</f>
        <v>12.66</v>
      </c>
      <c r="X1543" s="271">
        <f t="shared" si="49"/>
        <v>513008</v>
      </c>
      <c r="Y1543" s="106" t="s">
        <v>6548</v>
      </c>
      <c r="Z1543" s="106">
        <v>151</v>
      </c>
      <c r="AA1543" s="273" t="b">
        <f t="shared" si="50"/>
        <v>1</v>
      </c>
    </row>
    <row r="1544" spans="1:27">
      <c r="A1544" s="267" t="s">
        <v>3271</v>
      </c>
      <c r="B1544" s="267" t="s">
        <v>3294</v>
      </c>
      <c r="C1544" s="267" t="s">
        <v>3273</v>
      </c>
      <c r="D1544" s="267" t="s">
        <v>6588</v>
      </c>
      <c r="E1544" s="267" t="s">
        <v>3275</v>
      </c>
      <c r="F1544" s="267" t="s">
        <v>3276</v>
      </c>
      <c r="G1544" s="267" t="s">
        <v>3275</v>
      </c>
      <c r="H1544" s="267" t="s">
        <v>3277</v>
      </c>
      <c r="I1544" s="267" t="s">
        <v>6607</v>
      </c>
      <c r="J1544" s="267" t="s">
        <v>6608</v>
      </c>
      <c r="K1544" s="268">
        <v>0</v>
      </c>
      <c r="L1544" s="268">
        <v>0</v>
      </c>
      <c r="M1544" s="269">
        <v>0</v>
      </c>
      <c r="N1544" s="268">
        <v>0</v>
      </c>
      <c r="O1544" s="268">
        <v>0</v>
      </c>
      <c r="P1544" s="269">
        <v>0</v>
      </c>
      <c r="Q1544" s="270">
        <v>9.41</v>
      </c>
      <c r="R1544" s="270">
        <v>0</v>
      </c>
      <c r="S1544" s="270">
        <v>9.41</v>
      </c>
      <c r="T1544" s="268">
        <v>9.41</v>
      </c>
      <c r="U1544" s="268">
        <v>0</v>
      </c>
      <c r="V1544" s="269">
        <v>9.41</v>
      </c>
      <c r="W1544" s="269" cm="1">
        <f t="array" ref="W1544">IF(Z1544=756,V1544*INDEX('09.30.22 ERC'!$I$676:$I$679,MATCH($A$1,'09.30.22 ERC'!$D$676:$D$679,0),),V1544)</f>
        <v>9.41</v>
      </c>
      <c r="X1544" s="271">
        <f t="shared" si="49"/>
        <v>513008</v>
      </c>
      <c r="Y1544" s="106" t="s">
        <v>6548</v>
      </c>
      <c r="Z1544" s="106">
        <v>152</v>
      </c>
      <c r="AA1544" s="273" t="b">
        <f t="shared" si="50"/>
        <v>1</v>
      </c>
    </row>
    <row r="1545" spans="1:27">
      <c r="A1545" s="267" t="s">
        <v>3271</v>
      </c>
      <c r="B1545" s="267" t="s">
        <v>3294</v>
      </c>
      <c r="C1545" s="267" t="s">
        <v>3402</v>
      </c>
      <c r="D1545" s="267" t="s">
        <v>6588</v>
      </c>
      <c r="E1545" s="267" t="s">
        <v>3275</v>
      </c>
      <c r="F1545" s="267" t="s">
        <v>3276</v>
      </c>
      <c r="G1545" s="267" t="s">
        <v>3275</v>
      </c>
      <c r="H1545" s="267" t="s">
        <v>3277</v>
      </c>
      <c r="I1545" s="267" t="s">
        <v>6609</v>
      </c>
      <c r="J1545" s="267" t="s">
        <v>6610</v>
      </c>
      <c r="K1545" s="268">
        <v>0</v>
      </c>
      <c r="L1545" s="268">
        <v>0</v>
      </c>
      <c r="M1545" s="269">
        <v>0</v>
      </c>
      <c r="N1545" s="268">
        <v>0</v>
      </c>
      <c r="O1545" s="268">
        <v>0</v>
      </c>
      <c r="P1545" s="269">
        <v>0</v>
      </c>
      <c r="Q1545" s="270">
        <v>71.12</v>
      </c>
      <c r="R1545" s="270">
        <v>0</v>
      </c>
      <c r="S1545" s="270">
        <v>71.12</v>
      </c>
      <c r="T1545" s="268">
        <v>71.12</v>
      </c>
      <c r="U1545" s="268">
        <v>0</v>
      </c>
      <c r="V1545" s="269">
        <v>71.12</v>
      </c>
      <c r="W1545" s="269" cm="1">
        <f t="array" ref="W1545">IF(Z1545=756,V1545*INDEX('09.30.22 ERC'!$I$676:$I$679,MATCH($A$1,'09.30.22 ERC'!$D$676:$D$679,0),),V1545)</f>
        <v>71.12</v>
      </c>
      <c r="X1545" s="271">
        <f t="shared" si="49"/>
        <v>513008</v>
      </c>
      <c r="Y1545" s="106" t="s">
        <v>6548</v>
      </c>
      <c r="Z1545" s="106">
        <v>152</v>
      </c>
      <c r="AA1545" s="273" t="b">
        <f t="shared" si="50"/>
        <v>1</v>
      </c>
    </row>
    <row r="1546" spans="1:27">
      <c r="A1546" s="267" t="s">
        <v>3271</v>
      </c>
      <c r="B1546" s="267" t="s">
        <v>3287</v>
      </c>
      <c r="C1546" s="267" t="s">
        <v>3281</v>
      </c>
      <c r="D1546" s="267" t="s">
        <v>6611</v>
      </c>
      <c r="E1546" s="267" t="s">
        <v>3275</v>
      </c>
      <c r="F1546" s="267" t="s">
        <v>3276</v>
      </c>
      <c r="G1546" s="267" t="s">
        <v>3275</v>
      </c>
      <c r="H1546" s="267" t="s">
        <v>3277</v>
      </c>
      <c r="I1546" s="267" t="s">
        <v>6612</v>
      </c>
      <c r="J1546" s="267" t="s">
        <v>6613</v>
      </c>
      <c r="K1546" s="268">
        <v>0</v>
      </c>
      <c r="L1546" s="268">
        <v>0</v>
      </c>
      <c r="M1546" s="269">
        <v>0</v>
      </c>
      <c r="N1546" s="268">
        <v>0</v>
      </c>
      <c r="O1546" s="268">
        <v>0</v>
      </c>
      <c r="P1546" s="269">
        <v>0</v>
      </c>
      <c r="Q1546" s="270">
        <v>4.2699999999999996</v>
      </c>
      <c r="R1546" s="270">
        <v>0</v>
      </c>
      <c r="S1546" s="270">
        <v>4.2699999999999996</v>
      </c>
      <c r="T1546" s="268">
        <v>4.2699999999999996</v>
      </c>
      <c r="U1546" s="268">
        <v>0</v>
      </c>
      <c r="V1546" s="269">
        <v>4.2699999999999996</v>
      </c>
      <c r="W1546" s="269" cm="1">
        <f t="array" ref="W1546">IF(Z1546=756,V1546*INDEX('09.30.22 ERC'!$I$676:$I$679,MATCH($A$1,'09.30.22 ERC'!$D$676:$D$679,0),),V1546)</f>
        <v>4.2699999999999996</v>
      </c>
      <c r="X1546" s="271">
        <f t="shared" si="49"/>
        <v>513009</v>
      </c>
      <c r="Y1546" s="272" t="s">
        <v>6548</v>
      </c>
      <c r="Z1546" s="106">
        <v>151</v>
      </c>
      <c r="AA1546" s="273" t="b">
        <f t="shared" si="50"/>
        <v>1</v>
      </c>
    </row>
    <row r="1547" spans="1:27">
      <c r="A1547" s="267" t="s">
        <v>3271</v>
      </c>
      <c r="B1547" s="267" t="s">
        <v>3388</v>
      </c>
      <c r="C1547" s="267" t="s">
        <v>3389</v>
      </c>
      <c r="D1547" s="267" t="s">
        <v>6614</v>
      </c>
      <c r="E1547" s="267" t="s">
        <v>3275</v>
      </c>
      <c r="F1547" s="267" t="s">
        <v>3276</v>
      </c>
      <c r="G1547" s="267" t="s">
        <v>3275</v>
      </c>
      <c r="H1547" s="267" t="s">
        <v>3277</v>
      </c>
      <c r="I1547" s="267" t="s">
        <v>6615</v>
      </c>
      <c r="J1547" s="267" t="s">
        <v>6616</v>
      </c>
      <c r="K1547" s="268">
        <v>0</v>
      </c>
      <c r="L1547" s="268">
        <v>0</v>
      </c>
      <c r="M1547" s="269">
        <v>0</v>
      </c>
      <c r="N1547" s="268">
        <v>0</v>
      </c>
      <c r="O1547" s="268">
        <v>964.38</v>
      </c>
      <c r="P1547" s="269">
        <v>-964.38</v>
      </c>
      <c r="Q1547" s="270">
        <v>3132.81</v>
      </c>
      <c r="R1547" s="270">
        <v>6311.17</v>
      </c>
      <c r="S1547" s="270">
        <v>-3178.36</v>
      </c>
      <c r="T1547" s="268">
        <v>3132.81</v>
      </c>
      <c r="U1547" s="268">
        <v>6311.17</v>
      </c>
      <c r="V1547" s="269">
        <v>-3178.36</v>
      </c>
      <c r="W1547" s="269" cm="1">
        <f t="array" ref="W1547">IF(Z1547=756,V1547*INDEX('09.30.22 ERC'!$I$676:$I$679,MATCH($A$1,'09.30.22 ERC'!$D$676:$D$679,0),),V1547)</f>
        <v>-3178.36</v>
      </c>
      <c r="X1547" s="271">
        <f t="shared" si="49"/>
        <v>513900</v>
      </c>
      <c r="Y1547" s="106" t="s">
        <v>6548</v>
      </c>
      <c r="Z1547" s="106">
        <v>756</v>
      </c>
      <c r="AA1547" s="273" t="b">
        <f t="shared" si="50"/>
        <v>1</v>
      </c>
    </row>
    <row r="1548" spans="1:27">
      <c r="A1548" s="267" t="s">
        <v>3271</v>
      </c>
      <c r="B1548" s="267" t="s">
        <v>3388</v>
      </c>
      <c r="C1548" s="267" t="s">
        <v>3392</v>
      </c>
      <c r="D1548" s="267" t="s">
        <v>6614</v>
      </c>
      <c r="E1548" s="267" t="s">
        <v>3275</v>
      </c>
      <c r="F1548" s="267" t="s">
        <v>3276</v>
      </c>
      <c r="G1548" s="267" t="s">
        <v>3275</v>
      </c>
      <c r="H1548" s="267" t="s">
        <v>3277</v>
      </c>
      <c r="I1548" s="267" t="s">
        <v>6617</v>
      </c>
      <c r="J1548" s="267" t="s">
        <v>6618</v>
      </c>
      <c r="K1548" s="268">
        <v>0</v>
      </c>
      <c r="L1548" s="268">
        <v>0</v>
      </c>
      <c r="M1548" s="269">
        <v>0</v>
      </c>
      <c r="N1548" s="268">
        <v>964.38</v>
      </c>
      <c r="O1548" s="268">
        <v>0</v>
      </c>
      <c r="P1548" s="269">
        <v>964.38</v>
      </c>
      <c r="Q1548" s="270">
        <v>3256.84</v>
      </c>
      <c r="R1548" s="270">
        <v>78.48</v>
      </c>
      <c r="S1548" s="270">
        <v>3178.36</v>
      </c>
      <c r="T1548" s="268">
        <v>3256.84</v>
      </c>
      <c r="U1548" s="268">
        <v>78.48</v>
      </c>
      <c r="V1548" s="269">
        <v>3178.36</v>
      </c>
      <c r="W1548" s="269" cm="1">
        <f t="array" ref="W1548">IF(Z1548=756,V1548*INDEX('09.30.22 ERC'!$I$676:$I$679,MATCH($A$1,'09.30.22 ERC'!$D$676:$D$679,0),),V1548)</f>
        <v>3178.36</v>
      </c>
      <c r="X1548" s="271">
        <f t="shared" si="49"/>
        <v>513900</v>
      </c>
      <c r="Y1548" s="106" t="s">
        <v>6548</v>
      </c>
      <c r="Z1548" s="106">
        <v>756</v>
      </c>
      <c r="AA1548" s="273" t="b">
        <f t="shared" si="50"/>
        <v>1</v>
      </c>
    </row>
    <row r="1549" spans="1:27">
      <c r="A1549" s="267" t="s">
        <v>3271</v>
      </c>
      <c r="B1549" s="267" t="s">
        <v>3395</v>
      </c>
      <c r="C1549" s="267" t="s">
        <v>3392</v>
      </c>
      <c r="D1549" s="267" t="s">
        <v>6614</v>
      </c>
      <c r="E1549" s="267" t="s">
        <v>3275</v>
      </c>
      <c r="F1549" s="267" t="s">
        <v>3276</v>
      </c>
      <c r="G1549" s="267" t="s">
        <v>3275</v>
      </c>
      <c r="H1549" s="267" t="s">
        <v>3277</v>
      </c>
      <c r="I1549" s="267" t="s">
        <v>6619</v>
      </c>
      <c r="J1549" s="267" t="s">
        <v>6620</v>
      </c>
      <c r="K1549" s="268">
        <v>0</v>
      </c>
      <c r="L1549" s="268">
        <v>0</v>
      </c>
      <c r="M1549" s="269">
        <v>0</v>
      </c>
      <c r="N1549" s="268">
        <v>48.66</v>
      </c>
      <c r="O1549" s="268">
        <v>0</v>
      </c>
      <c r="P1549" s="269">
        <v>48.66</v>
      </c>
      <c r="Q1549" s="270">
        <v>48.66</v>
      </c>
      <c r="R1549" s="270">
        <v>0</v>
      </c>
      <c r="S1549" s="270">
        <v>48.66</v>
      </c>
      <c r="T1549" s="268">
        <v>48.66</v>
      </c>
      <c r="U1549" s="268">
        <v>0</v>
      </c>
      <c r="V1549" s="269">
        <v>48.66</v>
      </c>
      <c r="W1549" s="269" cm="1">
        <f t="array" ref="W1549">IF(Z1549=756,V1549*INDEX('09.30.22 ERC'!$I$676:$I$679,MATCH($A$1,'09.30.22 ERC'!$D$676:$D$679,0),),V1549)</f>
        <v>48.66</v>
      </c>
      <c r="X1549" s="271">
        <f t="shared" si="49"/>
        <v>513900</v>
      </c>
      <c r="Y1549" s="106" t="s">
        <v>6548</v>
      </c>
      <c r="Z1549" s="106">
        <v>756</v>
      </c>
      <c r="AA1549" s="273" t="b">
        <f t="shared" si="50"/>
        <v>1</v>
      </c>
    </row>
    <row r="1550" spans="1:27">
      <c r="A1550" s="267" t="s">
        <v>3271</v>
      </c>
      <c r="B1550" s="267" t="s">
        <v>3272</v>
      </c>
      <c r="C1550" s="267" t="s">
        <v>3273</v>
      </c>
      <c r="D1550" s="267" t="s">
        <v>6614</v>
      </c>
      <c r="E1550" s="267" t="s">
        <v>3275</v>
      </c>
      <c r="F1550" s="267" t="s">
        <v>3276</v>
      </c>
      <c r="G1550" s="267" t="s">
        <v>3275</v>
      </c>
      <c r="H1550" s="267" t="s">
        <v>3277</v>
      </c>
      <c r="I1550" s="267" t="s">
        <v>6621</v>
      </c>
      <c r="J1550" s="267" t="s">
        <v>6622</v>
      </c>
      <c r="K1550" s="268">
        <v>0</v>
      </c>
      <c r="L1550" s="268">
        <v>0</v>
      </c>
      <c r="M1550" s="269">
        <v>0</v>
      </c>
      <c r="N1550" s="268">
        <v>1346.97</v>
      </c>
      <c r="O1550" s="268">
        <v>0</v>
      </c>
      <c r="P1550" s="269">
        <v>1346.97</v>
      </c>
      <c r="Q1550" s="270">
        <v>8702.42</v>
      </c>
      <c r="R1550" s="270">
        <v>126.16</v>
      </c>
      <c r="S1550" s="270">
        <v>8576.26</v>
      </c>
      <c r="T1550" s="268">
        <v>8702.42</v>
      </c>
      <c r="U1550" s="268">
        <v>126.16</v>
      </c>
      <c r="V1550" s="269">
        <v>8576.26</v>
      </c>
      <c r="W1550" s="269" cm="1">
        <f t="array" ref="W1550">IF(Z1550=756,V1550*INDEX('09.30.22 ERC'!$I$676:$I$679,MATCH($A$1,'09.30.22 ERC'!$D$676:$D$679,0),),V1550)</f>
        <v>8576.26</v>
      </c>
      <c r="X1550" s="271">
        <f t="shared" si="49"/>
        <v>513900</v>
      </c>
      <c r="Y1550" s="106" t="s">
        <v>6548</v>
      </c>
      <c r="Z1550" s="106">
        <v>150</v>
      </c>
      <c r="AA1550" s="273" t="b">
        <f t="shared" si="50"/>
        <v>1</v>
      </c>
    </row>
    <row r="1551" spans="1:27">
      <c r="A1551" s="267" t="s">
        <v>3271</v>
      </c>
      <c r="B1551" s="267" t="s">
        <v>3272</v>
      </c>
      <c r="C1551" s="267" t="s">
        <v>3402</v>
      </c>
      <c r="D1551" s="267" t="s">
        <v>6614</v>
      </c>
      <c r="E1551" s="267" t="s">
        <v>3275</v>
      </c>
      <c r="F1551" s="267" t="s">
        <v>3276</v>
      </c>
      <c r="G1551" s="267" t="s">
        <v>3275</v>
      </c>
      <c r="H1551" s="267" t="s">
        <v>3277</v>
      </c>
      <c r="I1551" s="267" t="s">
        <v>6623</v>
      </c>
      <c r="J1551" s="267" t="s">
        <v>6624</v>
      </c>
      <c r="K1551" s="268">
        <v>0</v>
      </c>
      <c r="L1551" s="268">
        <v>0</v>
      </c>
      <c r="M1551" s="269">
        <v>0</v>
      </c>
      <c r="N1551" s="268">
        <v>351.6</v>
      </c>
      <c r="O1551" s="268">
        <v>0</v>
      </c>
      <c r="P1551" s="269">
        <v>351.6</v>
      </c>
      <c r="Q1551" s="270">
        <v>2513.88</v>
      </c>
      <c r="R1551" s="270">
        <v>1171.1099999999999</v>
      </c>
      <c r="S1551" s="270">
        <v>1342.7700000000002</v>
      </c>
      <c r="T1551" s="268">
        <v>2513.88</v>
      </c>
      <c r="U1551" s="268">
        <v>1171.1099999999999</v>
      </c>
      <c r="V1551" s="269">
        <v>1342.7700000000002</v>
      </c>
      <c r="W1551" s="269" cm="1">
        <f t="array" ref="W1551">IF(Z1551=756,V1551*INDEX('09.30.22 ERC'!$I$676:$I$679,MATCH($A$1,'09.30.22 ERC'!$D$676:$D$679,0),),V1551)</f>
        <v>1342.7700000000002</v>
      </c>
      <c r="X1551" s="271">
        <f t="shared" si="49"/>
        <v>513900</v>
      </c>
      <c r="Y1551" s="106" t="s">
        <v>6548</v>
      </c>
      <c r="Z1551" s="106">
        <v>150</v>
      </c>
      <c r="AA1551" s="273" t="b">
        <f t="shared" si="50"/>
        <v>1</v>
      </c>
    </row>
    <row r="1552" spans="1:27">
      <c r="A1552" s="267" t="s">
        <v>3271</v>
      </c>
      <c r="B1552" s="267" t="s">
        <v>3280</v>
      </c>
      <c r="C1552" s="267" t="s">
        <v>3281</v>
      </c>
      <c r="D1552" s="267" t="s">
        <v>6614</v>
      </c>
      <c r="E1552" s="267" t="s">
        <v>3275</v>
      </c>
      <c r="F1552" s="267" t="s">
        <v>3276</v>
      </c>
      <c r="G1552" s="267" t="s">
        <v>3275</v>
      </c>
      <c r="H1552" s="267" t="s">
        <v>3277</v>
      </c>
      <c r="I1552" s="267" t="s">
        <v>6625</v>
      </c>
      <c r="J1552" s="267" t="s">
        <v>6626</v>
      </c>
      <c r="K1552" s="268">
        <v>0</v>
      </c>
      <c r="L1552" s="268">
        <v>0</v>
      </c>
      <c r="M1552" s="269">
        <v>0</v>
      </c>
      <c r="N1552" s="268">
        <v>2287.79</v>
      </c>
      <c r="O1552" s="268">
        <v>0</v>
      </c>
      <c r="P1552" s="269">
        <v>2287.79</v>
      </c>
      <c r="Q1552" s="270">
        <v>4333.7700000000004</v>
      </c>
      <c r="R1552" s="270">
        <v>0</v>
      </c>
      <c r="S1552" s="270">
        <v>4333.7700000000004</v>
      </c>
      <c r="T1552" s="268">
        <v>4333.7700000000004</v>
      </c>
      <c r="U1552" s="268">
        <v>0</v>
      </c>
      <c r="V1552" s="269">
        <v>4333.7700000000004</v>
      </c>
      <c r="W1552" s="269" cm="1">
        <f t="array" ref="W1552">IF(Z1552=756,V1552*INDEX('09.30.22 ERC'!$I$676:$I$679,MATCH($A$1,'09.30.22 ERC'!$D$676:$D$679,0),),V1552)</f>
        <v>4333.7700000000004</v>
      </c>
      <c r="X1552" s="271">
        <f t="shared" si="49"/>
        <v>513900</v>
      </c>
      <c r="Y1552" s="106" t="s">
        <v>6548</v>
      </c>
      <c r="Z1552" s="106">
        <v>150</v>
      </c>
      <c r="AA1552" s="273" t="b">
        <f t="shared" si="50"/>
        <v>1</v>
      </c>
    </row>
    <row r="1553" spans="1:27">
      <c r="A1553" s="267" t="s">
        <v>3271</v>
      </c>
      <c r="B1553" s="267" t="s">
        <v>3280</v>
      </c>
      <c r="C1553" s="267" t="s">
        <v>3430</v>
      </c>
      <c r="D1553" s="267" t="s">
        <v>6614</v>
      </c>
      <c r="E1553" s="267" t="s">
        <v>3275</v>
      </c>
      <c r="F1553" s="267" t="s">
        <v>3276</v>
      </c>
      <c r="G1553" s="267" t="s">
        <v>3275</v>
      </c>
      <c r="H1553" s="267" t="s">
        <v>3277</v>
      </c>
      <c r="I1553" s="267" t="s">
        <v>6627</v>
      </c>
      <c r="J1553" s="267" t="s">
        <v>6628</v>
      </c>
      <c r="K1553" s="268">
        <v>0</v>
      </c>
      <c r="L1553" s="268">
        <v>0</v>
      </c>
      <c r="M1553" s="269">
        <v>0</v>
      </c>
      <c r="N1553" s="268">
        <v>347.76</v>
      </c>
      <c r="O1553" s="268">
        <v>0</v>
      </c>
      <c r="P1553" s="269">
        <v>347.76</v>
      </c>
      <c r="Q1553" s="270">
        <v>2485.6799999999998</v>
      </c>
      <c r="R1553" s="270">
        <v>1157.8800000000001</v>
      </c>
      <c r="S1553" s="270">
        <v>1327.7999999999997</v>
      </c>
      <c r="T1553" s="268">
        <v>2485.6799999999998</v>
      </c>
      <c r="U1553" s="268">
        <v>1157.8800000000001</v>
      </c>
      <c r="V1553" s="269">
        <v>1327.7999999999997</v>
      </c>
      <c r="W1553" s="269" cm="1">
        <f t="array" ref="W1553">IF(Z1553=756,V1553*INDEX('09.30.22 ERC'!$I$676:$I$679,MATCH($A$1,'09.30.22 ERC'!$D$676:$D$679,0),),V1553)</f>
        <v>1327.7999999999997</v>
      </c>
      <c r="X1553" s="271">
        <f t="shared" si="49"/>
        <v>513900</v>
      </c>
      <c r="Y1553" s="106" t="s">
        <v>6548</v>
      </c>
      <c r="Z1553" s="106">
        <v>150</v>
      </c>
      <c r="AA1553" s="273" t="b">
        <f t="shared" si="50"/>
        <v>1</v>
      </c>
    </row>
    <row r="1554" spans="1:27">
      <c r="A1554" s="267" t="s">
        <v>3271</v>
      </c>
      <c r="B1554" s="267" t="s">
        <v>3983</v>
      </c>
      <c r="C1554" s="267" t="s">
        <v>3291</v>
      </c>
      <c r="D1554" s="267" t="s">
        <v>6614</v>
      </c>
      <c r="E1554" s="267" t="s">
        <v>3275</v>
      </c>
      <c r="F1554" s="267" t="s">
        <v>3276</v>
      </c>
      <c r="G1554" s="267" t="s">
        <v>3275</v>
      </c>
      <c r="H1554" s="267" t="s">
        <v>3277</v>
      </c>
      <c r="I1554" s="267" t="s">
        <v>6629</v>
      </c>
      <c r="J1554" s="267" t="s">
        <v>6630</v>
      </c>
      <c r="K1554" s="268">
        <v>0</v>
      </c>
      <c r="L1554" s="268">
        <v>0</v>
      </c>
      <c r="M1554" s="269">
        <v>0</v>
      </c>
      <c r="N1554" s="268">
        <v>0</v>
      </c>
      <c r="O1554" s="268">
        <v>0</v>
      </c>
      <c r="P1554" s="269">
        <v>0</v>
      </c>
      <c r="Q1554" s="270">
        <v>337.1</v>
      </c>
      <c r="R1554" s="270">
        <v>0</v>
      </c>
      <c r="S1554" s="270">
        <v>337.1</v>
      </c>
      <c r="T1554" s="268">
        <v>337.1</v>
      </c>
      <c r="U1554" s="268">
        <v>0</v>
      </c>
      <c r="V1554" s="269">
        <v>337.1</v>
      </c>
      <c r="W1554" s="269" cm="1">
        <f t="array" ref="W1554">IF(Z1554=756,V1554*INDEX('09.30.22 ERC'!$I$676:$I$679,MATCH($A$1,'09.30.22 ERC'!$D$676:$D$679,0),),V1554)</f>
        <v>337.1</v>
      </c>
      <c r="X1554" s="271">
        <f t="shared" si="49"/>
        <v>513900</v>
      </c>
      <c r="Y1554" s="106" t="s">
        <v>6548</v>
      </c>
      <c r="Z1554" s="106">
        <v>150</v>
      </c>
      <c r="AA1554" s="273" t="b">
        <f t="shared" si="50"/>
        <v>1</v>
      </c>
    </row>
    <row r="1555" spans="1:27">
      <c r="A1555" s="267" t="s">
        <v>3271</v>
      </c>
      <c r="B1555" s="267" t="s">
        <v>3284</v>
      </c>
      <c r="C1555" s="267" t="s">
        <v>3273</v>
      </c>
      <c r="D1555" s="267" t="s">
        <v>6614</v>
      </c>
      <c r="E1555" s="267" t="s">
        <v>3275</v>
      </c>
      <c r="F1555" s="267" t="s">
        <v>3276</v>
      </c>
      <c r="G1555" s="267" t="s">
        <v>3275</v>
      </c>
      <c r="H1555" s="267" t="s">
        <v>3277</v>
      </c>
      <c r="I1555" s="267" t="s">
        <v>6631</v>
      </c>
      <c r="J1555" s="267" t="s">
        <v>6632</v>
      </c>
      <c r="K1555" s="268">
        <v>0</v>
      </c>
      <c r="L1555" s="268">
        <v>0</v>
      </c>
      <c r="M1555" s="269">
        <v>0</v>
      </c>
      <c r="N1555" s="268">
        <v>1255.6400000000001</v>
      </c>
      <c r="O1555" s="268">
        <v>0</v>
      </c>
      <c r="P1555" s="269">
        <v>1255.6400000000001</v>
      </c>
      <c r="Q1555" s="270">
        <v>2190.8200000000002</v>
      </c>
      <c r="R1555" s="270">
        <v>0</v>
      </c>
      <c r="S1555" s="270">
        <v>2190.8200000000002</v>
      </c>
      <c r="T1555" s="268">
        <v>2190.8200000000002</v>
      </c>
      <c r="U1555" s="268">
        <v>0</v>
      </c>
      <c r="V1555" s="269">
        <v>2190.8200000000002</v>
      </c>
      <c r="W1555" s="269" cm="1">
        <f t="array" ref="W1555">IF(Z1555=756,V1555*INDEX('09.30.22 ERC'!$I$676:$I$679,MATCH($A$1,'09.30.22 ERC'!$D$676:$D$679,0),),V1555)</f>
        <v>2190.8200000000002</v>
      </c>
      <c r="X1555" s="271">
        <f t="shared" si="49"/>
        <v>513900</v>
      </c>
      <c r="Y1555" s="106" t="s">
        <v>6548</v>
      </c>
      <c r="Z1555" s="106">
        <v>151</v>
      </c>
      <c r="AA1555" s="273" t="b">
        <f t="shared" si="50"/>
        <v>1</v>
      </c>
    </row>
    <row r="1556" spans="1:27">
      <c r="A1556" s="267" t="s">
        <v>3271</v>
      </c>
      <c r="B1556" s="267" t="s">
        <v>3284</v>
      </c>
      <c r="C1556" s="267" t="s">
        <v>3402</v>
      </c>
      <c r="D1556" s="267" t="s">
        <v>6614</v>
      </c>
      <c r="E1556" s="267" t="s">
        <v>3275</v>
      </c>
      <c r="F1556" s="267" t="s">
        <v>3276</v>
      </c>
      <c r="G1556" s="267" t="s">
        <v>3275</v>
      </c>
      <c r="H1556" s="267" t="s">
        <v>3277</v>
      </c>
      <c r="I1556" s="267" t="s">
        <v>6633</v>
      </c>
      <c r="J1556" s="267" t="s">
        <v>6634</v>
      </c>
      <c r="K1556" s="268">
        <v>0</v>
      </c>
      <c r="L1556" s="268">
        <v>0</v>
      </c>
      <c r="M1556" s="269">
        <v>0</v>
      </c>
      <c r="N1556" s="268">
        <v>29.88</v>
      </c>
      <c r="O1556" s="268">
        <v>0</v>
      </c>
      <c r="P1556" s="269">
        <v>29.88</v>
      </c>
      <c r="Q1556" s="270">
        <v>206.94</v>
      </c>
      <c r="R1556" s="270">
        <v>95.82</v>
      </c>
      <c r="S1556" s="270">
        <v>111.12</v>
      </c>
      <c r="T1556" s="268">
        <v>206.94</v>
      </c>
      <c r="U1556" s="268">
        <v>95.82</v>
      </c>
      <c r="V1556" s="269">
        <v>111.12</v>
      </c>
      <c r="W1556" s="269" cm="1">
        <f t="array" ref="W1556">IF(Z1556=756,V1556*INDEX('09.30.22 ERC'!$I$676:$I$679,MATCH($A$1,'09.30.22 ERC'!$D$676:$D$679,0),),V1556)</f>
        <v>111.12</v>
      </c>
      <c r="X1556" s="271">
        <f t="shared" si="49"/>
        <v>513900</v>
      </c>
      <c r="Y1556" s="106" t="s">
        <v>6548</v>
      </c>
      <c r="Z1556" s="106">
        <v>151</v>
      </c>
      <c r="AA1556" s="273" t="b">
        <f t="shared" si="50"/>
        <v>1</v>
      </c>
    </row>
    <row r="1557" spans="1:27">
      <c r="A1557" s="267" t="s">
        <v>3271</v>
      </c>
      <c r="B1557" s="267" t="s">
        <v>3287</v>
      </c>
      <c r="C1557" s="267" t="s">
        <v>3281</v>
      </c>
      <c r="D1557" s="267" t="s">
        <v>6614</v>
      </c>
      <c r="E1557" s="267" t="s">
        <v>3275</v>
      </c>
      <c r="F1557" s="267" t="s">
        <v>3276</v>
      </c>
      <c r="G1557" s="267" t="s">
        <v>3275</v>
      </c>
      <c r="H1557" s="267" t="s">
        <v>3277</v>
      </c>
      <c r="I1557" s="267" t="s">
        <v>6635</v>
      </c>
      <c r="J1557" s="267" t="s">
        <v>6636</v>
      </c>
      <c r="K1557" s="268">
        <v>0</v>
      </c>
      <c r="L1557" s="268">
        <v>0</v>
      </c>
      <c r="M1557" s="269">
        <v>0</v>
      </c>
      <c r="N1557" s="268">
        <v>0</v>
      </c>
      <c r="O1557" s="268">
        <v>0</v>
      </c>
      <c r="P1557" s="269">
        <v>0</v>
      </c>
      <c r="Q1557" s="270">
        <v>263.01</v>
      </c>
      <c r="R1557" s="270">
        <v>0</v>
      </c>
      <c r="S1557" s="270">
        <v>263.01</v>
      </c>
      <c r="T1557" s="268">
        <v>263.01</v>
      </c>
      <c r="U1557" s="268">
        <v>0</v>
      </c>
      <c r="V1557" s="269">
        <v>263.01</v>
      </c>
      <c r="W1557" s="269" cm="1">
        <f t="array" ref="W1557">IF(Z1557=756,V1557*INDEX('09.30.22 ERC'!$I$676:$I$679,MATCH($A$1,'09.30.22 ERC'!$D$676:$D$679,0),),V1557)</f>
        <v>263.01</v>
      </c>
      <c r="X1557" s="271">
        <f t="shared" si="49"/>
        <v>513900</v>
      </c>
      <c r="Y1557" s="106" t="s">
        <v>6548</v>
      </c>
      <c r="Z1557" s="106">
        <v>151</v>
      </c>
      <c r="AA1557" s="273" t="b">
        <f t="shared" si="50"/>
        <v>1</v>
      </c>
    </row>
    <row r="1558" spans="1:27">
      <c r="A1558" s="267" t="s">
        <v>3271</v>
      </c>
      <c r="B1558" s="267" t="s">
        <v>3287</v>
      </c>
      <c r="C1558" s="267" t="s">
        <v>3430</v>
      </c>
      <c r="D1558" s="267" t="s">
        <v>6614</v>
      </c>
      <c r="E1558" s="267" t="s">
        <v>3275</v>
      </c>
      <c r="F1558" s="267" t="s">
        <v>3276</v>
      </c>
      <c r="G1558" s="267" t="s">
        <v>3275</v>
      </c>
      <c r="H1558" s="267" t="s">
        <v>3277</v>
      </c>
      <c r="I1558" s="267" t="s">
        <v>6637</v>
      </c>
      <c r="J1558" s="267" t="s">
        <v>6638</v>
      </c>
      <c r="K1558" s="268">
        <v>0</v>
      </c>
      <c r="L1558" s="268">
        <v>0</v>
      </c>
      <c r="M1558" s="269">
        <v>0</v>
      </c>
      <c r="N1558" s="268">
        <v>38.31</v>
      </c>
      <c r="O1558" s="268">
        <v>0</v>
      </c>
      <c r="P1558" s="269">
        <v>38.31</v>
      </c>
      <c r="Q1558" s="270">
        <v>222.72</v>
      </c>
      <c r="R1558" s="270">
        <v>90.66</v>
      </c>
      <c r="S1558" s="270">
        <v>132.06</v>
      </c>
      <c r="T1558" s="268">
        <v>222.72</v>
      </c>
      <c r="U1558" s="268">
        <v>90.66</v>
      </c>
      <c r="V1558" s="269">
        <v>132.06</v>
      </c>
      <c r="W1558" s="269" cm="1">
        <f t="array" ref="W1558">IF(Z1558=756,V1558*INDEX('09.30.22 ERC'!$I$676:$I$679,MATCH($A$1,'09.30.22 ERC'!$D$676:$D$679,0),),V1558)</f>
        <v>132.06</v>
      </c>
      <c r="X1558" s="271">
        <f t="shared" si="49"/>
        <v>513900</v>
      </c>
      <c r="Y1558" s="106" t="s">
        <v>6548</v>
      </c>
      <c r="Z1558" s="106">
        <v>151</v>
      </c>
      <c r="AA1558" s="273" t="b">
        <f t="shared" si="50"/>
        <v>1</v>
      </c>
    </row>
    <row r="1559" spans="1:27">
      <c r="A1559" s="267" t="s">
        <v>3271</v>
      </c>
      <c r="B1559" s="267" t="s">
        <v>3290</v>
      </c>
      <c r="C1559" s="267" t="s">
        <v>3291</v>
      </c>
      <c r="D1559" s="267" t="s">
        <v>6614</v>
      </c>
      <c r="E1559" s="267" t="s">
        <v>3275</v>
      </c>
      <c r="F1559" s="267" t="s">
        <v>3276</v>
      </c>
      <c r="G1559" s="267" t="s">
        <v>3275</v>
      </c>
      <c r="H1559" s="267" t="s">
        <v>3277</v>
      </c>
      <c r="I1559" s="267" t="s">
        <v>6639</v>
      </c>
      <c r="J1559" s="267" t="s">
        <v>6640</v>
      </c>
      <c r="K1559" s="268">
        <v>0</v>
      </c>
      <c r="L1559" s="268">
        <v>0</v>
      </c>
      <c r="M1559" s="269">
        <v>0</v>
      </c>
      <c r="N1559" s="268">
        <v>0</v>
      </c>
      <c r="O1559" s="268">
        <v>0</v>
      </c>
      <c r="P1559" s="269">
        <v>0</v>
      </c>
      <c r="Q1559" s="270">
        <v>0</v>
      </c>
      <c r="R1559" s="270">
        <v>0</v>
      </c>
      <c r="S1559" s="270">
        <v>0</v>
      </c>
      <c r="T1559" s="268">
        <v>0</v>
      </c>
      <c r="U1559" s="268">
        <v>0</v>
      </c>
      <c r="V1559" s="269">
        <v>0</v>
      </c>
      <c r="W1559" s="269" cm="1">
        <f t="array" ref="W1559">IF(Z1559=756,V1559*INDEX('09.30.22 ERC'!$I$676:$I$679,MATCH($A$1,'09.30.22 ERC'!$D$676:$D$679,0),),V1559)</f>
        <v>0</v>
      </c>
      <c r="X1559" s="271">
        <f t="shared" si="49"/>
        <v>513900</v>
      </c>
      <c r="Y1559" s="106" t="s">
        <v>6548</v>
      </c>
      <c r="Z1559" s="106">
        <v>151</v>
      </c>
      <c r="AA1559" s="273" t="b">
        <f t="shared" si="50"/>
        <v>1</v>
      </c>
    </row>
    <row r="1560" spans="1:27">
      <c r="A1560" s="267" t="s">
        <v>3271</v>
      </c>
      <c r="B1560" s="267" t="s">
        <v>3294</v>
      </c>
      <c r="C1560" s="267" t="s">
        <v>3273</v>
      </c>
      <c r="D1560" s="267" t="s">
        <v>6614</v>
      </c>
      <c r="E1560" s="267" t="s">
        <v>3275</v>
      </c>
      <c r="F1560" s="267" t="s">
        <v>3276</v>
      </c>
      <c r="G1560" s="267" t="s">
        <v>3275</v>
      </c>
      <c r="H1560" s="267" t="s">
        <v>3277</v>
      </c>
      <c r="I1560" s="267" t="s">
        <v>6641</v>
      </c>
      <c r="J1560" s="267" t="s">
        <v>6642</v>
      </c>
      <c r="K1560" s="268">
        <v>0</v>
      </c>
      <c r="L1560" s="268">
        <v>0</v>
      </c>
      <c r="M1560" s="269">
        <v>0</v>
      </c>
      <c r="N1560" s="268">
        <v>2855.37</v>
      </c>
      <c r="O1560" s="268">
        <v>0</v>
      </c>
      <c r="P1560" s="269">
        <v>2855.37</v>
      </c>
      <c r="Q1560" s="270">
        <v>3544.97</v>
      </c>
      <c r="R1560" s="270">
        <v>0</v>
      </c>
      <c r="S1560" s="270">
        <v>3544.97</v>
      </c>
      <c r="T1560" s="268">
        <v>3544.97</v>
      </c>
      <c r="U1560" s="268">
        <v>0</v>
      </c>
      <c r="V1560" s="269">
        <v>3544.97</v>
      </c>
      <c r="W1560" s="269" cm="1">
        <f t="array" ref="W1560">IF(Z1560=756,V1560*INDEX('09.30.22 ERC'!$I$676:$I$679,MATCH($A$1,'09.30.22 ERC'!$D$676:$D$679,0),),V1560)</f>
        <v>3544.97</v>
      </c>
      <c r="X1560" s="271">
        <f t="shared" si="49"/>
        <v>513900</v>
      </c>
      <c r="Y1560" s="106" t="s">
        <v>6548</v>
      </c>
      <c r="Z1560" s="106">
        <v>152</v>
      </c>
      <c r="AA1560" s="273" t="b">
        <f t="shared" si="50"/>
        <v>1</v>
      </c>
    </row>
    <row r="1561" spans="1:27">
      <c r="A1561" s="267" t="s">
        <v>3271</v>
      </c>
      <c r="B1561" s="267" t="s">
        <v>3294</v>
      </c>
      <c r="C1561" s="267" t="s">
        <v>3402</v>
      </c>
      <c r="D1561" s="267" t="s">
        <v>6614</v>
      </c>
      <c r="E1561" s="267" t="s">
        <v>3275</v>
      </c>
      <c r="F1561" s="267" t="s">
        <v>3276</v>
      </c>
      <c r="G1561" s="267" t="s">
        <v>3275</v>
      </c>
      <c r="H1561" s="267" t="s">
        <v>3277</v>
      </c>
      <c r="I1561" s="267" t="s">
        <v>6643</v>
      </c>
      <c r="J1561" s="267" t="s">
        <v>6644</v>
      </c>
      <c r="K1561" s="268">
        <v>0</v>
      </c>
      <c r="L1561" s="268">
        <v>0</v>
      </c>
      <c r="M1561" s="269">
        <v>0</v>
      </c>
      <c r="N1561" s="268">
        <v>202.71</v>
      </c>
      <c r="O1561" s="268">
        <v>0</v>
      </c>
      <c r="P1561" s="269">
        <v>202.71</v>
      </c>
      <c r="Q1561" s="270">
        <v>1448.03</v>
      </c>
      <c r="R1561" s="270">
        <v>674.43</v>
      </c>
      <c r="S1561" s="270">
        <v>773.6</v>
      </c>
      <c r="T1561" s="268">
        <v>1448.03</v>
      </c>
      <c r="U1561" s="268">
        <v>674.43</v>
      </c>
      <c r="V1561" s="269">
        <v>773.6</v>
      </c>
      <c r="W1561" s="269" cm="1">
        <f t="array" ref="W1561">IF(Z1561=756,V1561*INDEX('09.30.22 ERC'!$I$676:$I$679,MATCH($A$1,'09.30.22 ERC'!$D$676:$D$679,0),),V1561)</f>
        <v>773.6</v>
      </c>
      <c r="X1561" s="271">
        <f t="shared" si="49"/>
        <v>513900</v>
      </c>
      <c r="Y1561" s="106" t="s">
        <v>6548</v>
      </c>
      <c r="Z1561" s="106">
        <v>152</v>
      </c>
      <c r="AA1561" s="273" t="b">
        <f t="shared" si="50"/>
        <v>1</v>
      </c>
    </row>
    <row r="1562" spans="1:27">
      <c r="A1562" s="267" t="s">
        <v>3271</v>
      </c>
      <c r="B1562" s="267" t="s">
        <v>3272</v>
      </c>
      <c r="C1562" s="267" t="s">
        <v>3273</v>
      </c>
      <c r="D1562" s="267" t="s">
        <v>6645</v>
      </c>
      <c r="E1562" s="267" t="s">
        <v>3275</v>
      </c>
      <c r="F1562" s="267" t="s">
        <v>3276</v>
      </c>
      <c r="G1562" s="267" t="s">
        <v>3275</v>
      </c>
      <c r="H1562" s="267" t="s">
        <v>3277</v>
      </c>
      <c r="I1562" s="267" t="s">
        <v>6646</v>
      </c>
      <c r="J1562" s="267" t="s">
        <v>6647</v>
      </c>
      <c r="K1562" s="268">
        <v>0</v>
      </c>
      <c r="L1562" s="268">
        <v>0</v>
      </c>
      <c r="M1562" s="269">
        <v>0</v>
      </c>
      <c r="N1562" s="268">
        <v>1058.5899999999999</v>
      </c>
      <c r="O1562" s="268">
        <v>0</v>
      </c>
      <c r="P1562" s="269">
        <v>1058.5899999999999</v>
      </c>
      <c r="Q1562" s="270">
        <v>14319.62</v>
      </c>
      <c r="R1562" s="270">
        <v>3732.38</v>
      </c>
      <c r="S1562" s="270">
        <v>10587.240000000002</v>
      </c>
      <c r="T1562" s="268">
        <v>14319.62</v>
      </c>
      <c r="U1562" s="268">
        <v>3732.38</v>
      </c>
      <c r="V1562" s="269">
        <v>10587.240000000002</v>
      </c>
      <c r="W1562" s="269" cm="1">
        <f t="array" ref="W1562">IF(Z1562=756,V1562*INDEX('09.30.22 ERC'!$I$676:$I$679,MATCH($A$1,'09.30.22 ERC'!$D$676:$D$679,0),),V1562)</f>
        <v>10587.240000000002</v>
      </c>
      <c r="X1562" s="271">
        <f t="shared" si="49"/>
        <v>514001</v>
      </c>
      <c r="Y1562" s="106" t="s">
        <v>1316</v>
      </c>
      <c r="Z1562" s="106">
        <v>150</v>
      </c>
      <c r="AA1562" s="273" t="b">
        <f t="shared" si="50"/>
        <v>1</v>
      </c>
    </row>
    <row r="1563" spans="1:27">
      <c r="A1563" s="267" t="s">
        <v>3271</v>
      </c>
      <c r="B1563" s="267" t="s">
        <v>3280</v>
      </c>
      <c r="C1563" s="267" t="s">
        <v>3281</v>
      </c>
      <c r="D1563" s="267" t="s">
        <v>6645</v>
      </c>
      <c r="E1563" s="267" t="s">
        <v>3275</v>
      </c>
      <c r="F1563" s="267" t="s">
        <v>3276</v>
      </c>
      <c r="G1563" s="267" t="s">
        <v>3275</v>
      </c>
      <c r="H1563" s="267" t="s">
        <v>3277</v>
      </c>
      <c r="I1563" s="267" t="s">
        <v>6648</v>
      </c>
      <c r="J1563" s="267" t="s">
        <v>6649</v>
      </c>
      <c r="K1563" s="268">
        <v>0</v>
      </c>
      <c r="L1563" s="268">
        <v>0</v>
      </c>
      <c r="M1563" s="269">
        <v>0</v>
      </c>
      <c r="N1563" s="268">
        <v>5279.06</v>
      </c>
      <c r="O1563" s="268">
        <v>0</v>
      </c>
      <c r="P1563" s="269">
        <v>5279.06</v>
      </c>
      <c r="Q1563" s="270">
        <v>32302.01</v>
      </c>
      <c r="R1563" s="270">
        <v>5659.89</v>
      </c>
      <c r="S1563" s="270">
        <v>26642.12</v>
      </c>
      <c r="T1563" s="268">
        <v>32302.01</v>
      </c>
      <c r="U1563" s="268">
        <v>5659.89</v>
      </c>
      <c r="V1563" s="269">
        <v>26642.12</v>
      </c>
      <c r="W1563" s="269" cm="1">
        <f t="array" ref="W1563">IF(Z1563=756,V1563*INDEX('09.30.22 ERC'!$I$676:$I$679,MATCH($A$1,'09.30.22 ERC'!$D$676:$D$679,0),),V1563)</f>
        <v>26642.12</v>
      </c>
      <c r="X1563" s="271">
        <f t="shared" si="49"/>
        <v>514001</v>
      </c>
      <c r="Y1563" s="106" t="s">
        <v>1316</v>
      </c>
      <c r="Z1563" s="106">
        <v>150</v>
      </c>
      <c r="AA1563" s="273" t="b">
        <f t="shared" si="50"/>
        <v>1</v>
      </c>
    </row>
    <row r="1564" spans="1:27">
      <c r="A1564" s="267" t="s">
        <v>3271</v>
      </c>
      <c r="B1564" s="267" t="s">
        <v>3284</v>
      </c>
      <c r="C1564" s="267" t="s">
        <v>3273</v>
      </c>
      <c r="D1564" s="267" t="s">
        <v>6645</v>
      </c>
      <c r="E1564" s="267" t="s">
        <v>3275</v>
      </c>
      <c r="F1564" s="267" t="s">
        <v>3276</v>
      </c>
      <c r="G1564" s="267" t="s">
        <v>3275</v>
      </c>
      <c r="H1564" s="267" t="s">
        <v>3277</v>
      </c>
      <c r="I1564" s="267" t="s">
        <v>6650</v>
      </c>
      <c r="J1564" s="267" t="s">
        <v>6651</v>
      </c>
      <c r="K1564" s="268">
        <v>0</v>
      </c>
      <c r="L1564" s="268">
        <v>0</v>
      </c>
      <c r="M1564" s="269">
        <v>0</v>
      </c>
      <c r="N1564" s="268">
        <v>1018.34</v>
      </c>
      <c r="O1564" s="268">
        <v>0</v>
      </c>
      <c r="P1564" s="269">
        <v>1018.34</v>
      </c>
      <c r="Q1564" s="270">
        <v>1552.56</v>
      </c>
      <c r="R1564" s="270">
        <v>0</v>
      </c>
      <c r="S1564" s="270">
        <v>1552.56</v>
      </c>
      <c r="T1564" s="268">
        <v>1552.56</v>
      </c>
      <c r="U1564" s="268">
        <v>0</v>
      </c>
      <c r="V1564" s="269">
        <v>1552.56</v>
      </c>
      <c r="W1564" s="269" cm="1">
        <f t="array" ref="W1564">IF(Z1564=756,V1564*INDEX('09.30.22 ERC'!$I$676:$I$679,MATCH($A$1,'09.30.22 ERC'!$D$676:$D$679,0),),V1564)</f>
        <v>1552.56</v>
      </c>
      <c r="X1564" s="271">
        <f t="shared" si="49"/>
        <v>514001</v>
      </c>
      <c r="Y1564" s="106" t="s">
        <v>1316</v>
      </c>
      <c r="Z1564" s="106">
        <v>151</v>
      </c>
      <c r="AA1564" s="273" t="b">
        <f t="shared" si="50"/>
        <v>1</v>
      </c>
    </row>
    <row r="1565" spans="1:27">
      <c r="A1565" s="267" t="s">
        <v>3271</v>
      </c>
      <c r="B1565" s="267" t="s">
        <v>3287</v>
      </c>
      <c r="C1565" s="267" t="s">
        <v>3281</v>
      </c>
      <c r="D1565" s="267" t="s">
        <v>6645</v>
      </c>
      <c r="E1565" s="267" t="s">
        <v>3275</v>
      </c>
      <c r="F1565" s="267" t="s">
        <v>3276</v>
      </c>
      <c r="G1565" s="267" t="s">
        <v>3275</v>
      </c>
      <c r="H1565" s="267" t="s">
        <v>3277</v>
      </c>
      <c r="I1565" s="267" t="s">
        <v>6652</v>
      </c>
      <c r="J1565" s="267" t="s">
        <v>6653</v>
      </c>
      <c r="K1565" s="268">
        <v>0</v>
      </c>
      <c r="L1565" s="268">
        <v>0</v>
      </c>
      <c r="M1565" s="269">
        <v>0</v>
      </c>
      <c r="N1565" s="268">
        <v>953.86</v>
      </c>
      <c r="O1565" s="268">
        <v>0</v>
      </c>
      <c r="P1565" s="269">
        <v>953.86</v>
      </c>
      <c r="Q1565" s="270">
        <v>3008.18</v>
      </c>
      <c r="R1565" s="270">
        <v>448.64</v>
      </c>
      <c r="S1565" s="270">
        <v>2559.54</v>
      </c>
      <c r="T1565" s="268">
        <v>3008.18</v>
      </c>
      <c r="U1565" s="268">
        <v>448.64</v>
      </c>
      <c r="V1565" s="269">
        <v>2559.54</v>
      </c>
      <c r="W1565" s="269" cm="1">
        <f t="array" ref="W1565">IF(Z1565=756,V1565*INDEX('09.30.22 ERC'!$I$676:$I$679,MATCH($A$1,'09.30.22 ERC'!$D$676:$D$679,0),),V1565)</f>
        <v>2559.54</v>
      </c>
      <c r="X1565" s="271">
        <f t="shared" si="49"/>
        <v>514001</v>
      </c>
      <c r="Y1565" s="106" t="s">
        <v>1316</v>
      </c>
      <c r="Z1565" s="106">
        <v>151</v>
      </c>
      <c r="AA1565" s="273" t="b">
        <f t="shared" si="50"/>
        <v>1</v>
      </c>
    </row>
    <row r="1566" spans="1:27">
      <c r="A1566" s="267" t="s">
        <v>3271</v>
      </c>
      <c r="B1566" s="267" t="s">
        <v>3280</v>
      </c>
      <c r="C1566" s="267" t="s">
        <v>3281</v>
      </c>
      <c r="D1566" s="267" t="s">
        <v>6654</v>
      </c>
      <c r="E1566" s="267" t="s">
        <v>3275</v>
      </c>
      <c r="F1566" s="267" t="s">
        <v>3276</v>
      </c>
      <c r="G1566" s="267" t="s">
        <v>3275</v>
      </c>
      <c r="H1566" s="267" t="s">
        <v>3277</v>
      </c>
      <c r="I1566" s="267" t="s">
        <v>6655</v>
      </c>
      <c r="J1566" s="267" t="s">
        <v>6656</v>
      </c>
      <c r="K1566" s="268">
        <v>0</v>
      </c>
      <c r="L1566" s="268">
        <v>0</v>
      </c>
      <c r="M1566" s="269">
        <v>0</v>
      </c>
      <c r="N1566" s="268">
        <v>0</v>
      </c>
      <c r="O1566" s="268">
        <v>0</v>
      </c>
      <c r="P1566" s="269">
        <v>0</v>
      </c>
      <c r="Q1566" s="270">
        <v>0</v>
      </c>
      <c r="R1566" s="270">
        <v>0</v>
      </c>
      <c r="S1566" s="270">
        <v>0</v>
      </c>
      <c r="T1566" s="268">
        <v>0</v>
      </c>
      <c r="U1566" s="268">
        <v>0</v>
      </c>
      <c r="V1566" s="269">
        <v>0</v>
      </c>
      <c r="W1566" s="269" cm="1">
        <f t="array" ref="W1566">IF(Z1566=756,V1566*INDEX('09.30.22 ERC'!$I$676:$I$679,MATCH($A$1,'09.30.22 ERC'!$D$676:$D$679,0),),V1566)</f>
        <v>0</v>
      </c>
      <c r="X1566" s="271">
        <f t="shared" si="49"/>
        <v>514002</v>
      </c>
      <c r="Y1566" s="106" t="s">
        <v>1316</v>
      </c>
      <c r="Z1566" s="106">
        <v>150</v>
      </c>
      <c r="AA1566" s="273" t="b">
        <f t="shared" si="50"/>
        <v>1</v>
      </c>
    </row>
    <row r="1567" spans="1:27">
      <c r="A1567" s="267" t="s">
        <v>3271</v>
      </c>
      <c r="B1567" s="267" t="s">
        <v>3272</v>
      </c>
      <c r="C1567" s="267" t="s">
        <v>3273</v>
      </c>
      <c r="D1567" s="267" t="s">
        <v>6657</v>
      </c>
      <c r="E1567" s="267" t="s">
        <v>3275</v>
      </c>
      <c r="F1567" s="267" t="s">
        <v>3276</v>
      </c>
      <c r="G1567" s="267" t="s">
        <v>3275</v>
      </c>
      <c r="H1567" s="267" t="s">
        <v>3277</v>
      </c>
      <c r="I1567" s="267" t="s">
        <v>6658</v>
      </c>
      <c r="J1567" s="267" t="s">
        <v>6659</v>
      </c>
      <c r="K1567" s="268">
        <v>0</v>
      </c>
      <c r="L1567" s="268">
        <v>0</v>
      </c>
      <c r="M1567" s="269">
        <v>0</v>
      </c>
      <c r="N1567" s="268">
        <v>2478.8000000000002</v>
      </c>
      <c r="O1567" s="268">
        <v>0</v>
      </c>
      <c r="P1567" s="269">
        <v>2478.8000000000002</v>
      </c>
      <c r="Q1567" s="270">
        <v>11110.31</v>
      </c>
      <c r="R1567" s="270">
        <v>3083.25</v>
      </c>
      <c r="S1567" s="270">
        <v>8027.0599999999995</v>
      </c>
      <c r="T1567" s="268">
        <v>11110.31</v>
      </c>
      <c r="U1567" s="268">
        <v>3083.25</v>
      </c>
      <c r="V1567" s="269">
        <v>8027.0599999999995</v>
      </c>
      <c r="W1567" s="269" cm="1">
        <f t="array" ref="W1567">IF(Z1567=756,V1567*INDEX('09.30.22 ERC'!$I$676:$I$679,MATCH($A$1,'09.30.22 ERC'!$D$676:$D$679,0),),V1567)</f>
        <v>8027.0599999999995</v>
      </c>
      <c r="X1567" s="271">
        <f t="shared" si="49"/>
        <v>514900</v>
      </c>
      <c r="Y1567" s="106" t="s">
        <v>1316</v>
      </c>
      <c r="Z1567" s="106">
        <v>150</v>
      </c>
      <c r="AA1567" s="273" t="b">
        <f t="shared" si="50"/>
        <v>1</v>
      </c>
    </row>
    <row r="1568" spans="1:27">
      <c r="A1568" s="267" t="s">
        <v>3271</v>
      </c>
      <c r="B1568" s="267" t="s">
        <v>3280</v>
      </c>
      <c r="C1568" s="267" t="s">
        <v>3281</v>
      </c>
      <c r="D1568" s="267" t="s">
        <v>6657</v>
      </c>
      <c r="E1568" s="267" t="s">
        <v>3275</v>
      </c>
      <c r="F1568" s="267" t="s">
        <v>3276</v>
      </c>
      <c r="G1568" s="267" t="s">
        <v>3275</v>
      </c>
      <c r="H1568" s="267" t="s">
        <v>3277</v>
      </c>
      <c r="I1568" s="267" t="s">
        <v>6660</v>
      </c>
      <c r="J1568" s="267" t="s">
        <v>6661</v>
      </c>
      <c r="K1568" s="268">
        <v>0</v>
      </c>
      <c r="L1568" s="268">
        <v>0</v>
      </c>
      <c r="M1568" s="269">
        <v>0</v>
      </c>
      <c r="N1568" s="268">
        <v>16002.73</v>
      </c>
      <c r="O1568" s="268">
        <v>0</v>
      </c>
      <c r="P1568" s="269">
        <v>16002.73</v>
      </c>
      <c r="Q1568" s="270">
        <v>86322.91</v>
      </c>
      <c r="R1568" s="270">
        <v>14360.53</v>
      </c>
      <c r="S1568" s="270">
        <v>71962.38</v>
      </c>
      <c r="T1568" s="268">
        <v>86322.91</v>
      </c>
      <c r="U1568" s="268">
        <v>14360.53</v>
      </c>
      <c r="V1568" s="269">
        <v>71962.38</v>
      </c>
      <c r="W1568" s="269" cm="1">
        <f t="array" ref="W1568">IF(Z1568=756,V1568*INDEX('09.30.22 ERC'!$I$676:$I$679,MATCH($A$1,'09.30.22 ERC'!$D$676:$D$679,0),),V1568)</f>
        <v>71962.38</v>
      </c>
      <c r="X1568" s="271">
        <f t="shared" si="49"/>
        <v>514900</v>
      </c>
      <c r="Y1568" s="106" t="s">
        <v>1316</v>
      </c>
      <c r="Z1568" s="106">
        <v>150</v>
      </c>
      <c r="AA1568" s="273" t="b">
        <f t="shared" si="50"/>
        <v>1</v>
      </c>
    </row>
    <row r="1569" spans="1:27">
      <c r="A1569" s="267" t="s">
        <v>3271</v>
      </c>
      <c r="B1569" s="267" t="s">
        <v>3284</v>
      </c>
      <c r="C1569" s="267" t="s">
        <v>3273</v>
      </c>
      <c r="D1569" s="267" t="s">
        <v>6657</v>
      </c>
      <c r="E1569" s="267" t="s">
        <v>3275</v>
      </c>
      <c r="F1569" s="267" t="s">
        <v>3276</v>
      </c>
      <c r="G1569" s="267" t="s">
        <v>3275</v>
      </c>
      <c r="H1569" s="267" t="s">
        <v>3277</v>
      </c>
      <c r="I1569" s="267" t="s">
        <v>6662</v>
      </c>
      <c r="J1569" s="267" t="s">
        <v>6663</v>
      </c>
      <c r="K1569" s="268">
        <v>0</v>
      </c>
      <c r="L1569" s="268">
        <v>0</v>
      </c>
      <c r="M1569" s="269">
        <v>0</v>
      </c>
      <c r="N1569" s="268">
        <v>683.33</v>
      </c>
      <c r="O1569" s="268">
        <v>0</v>
      </c>
      <c r="P1569" s="269">
        <v>683.33</v>
      </c>
      <c r="Q1569" s="270">
        <v>683.33</v>
      </c>
      <c r="R1569" s="270">
        <v>0</v>
      </c>
      <c r="S1569" s="270">
        <v>683.33</v>
      </c>
      <c r="T1569" s="268">
        <v>683.33</v>
      </c>
      <c r="U1569" s="268">
        <v>0</v>
      </c>
      <c r="V1569" s="269">
        <v>683.33</v>
      </c>
      <c r="W1569" s="269" cm="1">
        <f t="array" ref="W1569">IF(Z1569=756,V1569*INDEX('09.30.22 ERC'!$I$676:$I$679,MATCH($A$1,'09.30.22 ERC'!$D$676:$D$679,0),),V1569)</f>
        <v>683.33</v>
      </c>
      <c r="X1569" s="271">
        <f t="shared" si="49"/>
        <v>514900</v>
      </c>
      <c r="Y1569" s="106" t="s">
        <v>1316</v>
      </c>
      <c r="Z1569" s="106">
        <v>151</v>
      </c>
      <c r="AA1569" s="273" t="b">
        <f t="shared" si="50"/>
        <v>1</v>
      </c>
    </row>
    <row r="1570" spans="1:27">
      <c r="A1570" s="267" t="s">
        <v>3271</v>
      </c>
      <c r="B1570" s="267" t="s">
        <v>3287</v>
      </c>
      <c r="C1570" s="267" t="s">
        <v>3281</v>
      </c>
      <c r="D1570" s="267" t="s">
        <v>6657</v>
      </c>
      <c r="E1570" s="267" t="s">
        <v>3275</v>
      </c>
      <c r="F1570" s="267" t="s">
        <v>3276</v>
      </c>
      <c r="G1570" s="267" t="s">
        <v>3275</v>
      </c>
      <c r="H1570" s="267" t="s">
        <v>3277</v>
      </c>
      <c r="I1570" s="267" t="s">
        <v>6664</v>
      </c>
      <c r="J1570" s="267" t="s">
        <v>6665</v>
      </c>
      <c r="K1570" s="268">
        <v>0</v>
      </c>
      <c r="L1570" s="268">
        <v>0</v>
      </c>
      <c r="M1570" s="269">
        <v>0</v>
      </c>
      <c r="N1570" s="268">
        <v>1503.09</v>
      </c>
      <c r="O1570" s="268">
        <v>0</v>
      </c>
      <c r="P1570" s="269">
        <v>1503.09</v>
      </c>
      <c r="Q1570" s="270">
        <v>7000.7</v>
      </c>
      <c r="R1570" s="270">
        <v>1399.86</v>
      </c>
      <c r="S1570" s="270">
        <v>5600.84</v>
      </c>
      <c r="T1570" s="268">
        <v>7000.7</v>
      </c>
      <c r="U1570" s="268">
        <v>1399.86</v>
      </c>
      <c r="V1570" s="269">
        <v>5600.84</v>
      </c>
      <c r="W1570" s="269" cm="1">
        <f t="array" ref="W1570">IF(Z1570=756,V1570*INDEX('09.30.22 ERC'!$I$676:$I$679,MATCH($A$1,'09.30.22 ERC'!$D$676:$D$679,0),),V1570)</f>
        <v>5600.84</v>
      </c>
      <c r="X1570" s="271">
        <f t="shared" si="49"/>
        <v>514900</v>
      </c>
      <c r="Y1570" s="106" t="s">
        <v>1316</v>
      </c>
      <c r="Z1570" s="106">
        <v>151</v>
      </c>
      <c r="AA1570" s="273" t="b">
        <f t="shared" si="50"/>
        <v>1</v>
      </c>
    </row>
    <row r="1571" spans="1:27">
      <c r="A1571" s="267" t="s">
        <v>3271</v>
      </c>
      <c r="B1571" s="267" t="s">
        <v>3388</v>
      </c>
      <c r="C1571" s="267" t="s">
        <v>3389</v>
      </c>
      <c r="D1571" s="267" t="s">
        <v>6666</v>
      </c>
      <c r="E1571" s="267" t="s">
        <v>3275</v>
      </c>
      <c r="F1571" s="267" t="s">
        <v>3276</v>
      </c>
      <c r="G1571" s="267" t="s">
        <v>3275</v>
      </c>
      <c r="H1571" s="267" t="s">
        <v>3277</v>
      </c>
      <c r="I1571" s="267" t="s">
        <v>6667</v>
      </c>
      <c r="J1571" s="267" t="s">
        <v>6668</v>
      </c>
      <c r="K1571" s="268">
        <v>0</v>
      </c>
      <c r="L1571" s="268">
        <v>0</v>
      </c>
      <c r="M1571" s="269">
        <v>0</v>
      </c>
      <c r="N1571" s="268">
        <v>0</v>
      </c>
      <c r="O1571" s="268">
        <v>2650</v>
      </c>
      <c r="P1571" s="269">
        <v>-2650</v>
      </c>
      <c r="Q1571" s="270">
        <v>0</v>
      </c>
      <c r="R1571" s="270">
        <v>2650</v>
      </c>
      <c r="S1571" s="270">
        <v>-2650</v>
      </c>
      <c r="T1571" s="268">
        <v>0</v>
      </c>
      <c r="U1571" s="268">
        <v>2650</v>
      </c>
      <c r="V1571" s="269">
        <v>-2650</v>
      </c>
      <c r="W1571" s="269" cm="1">
        <f t="array" ref="W1571">IF(Z1571=756,V1571*INDEX('09.30.22 ERC'!$I$676:$I$679,MATCH($A$1,'09.30.22 ERC'!$D$676:$D$679,0),),V1571)</f>
        <v>-2650</v>
      </c>
      <c r="X1571" s="271">
        <f t="shared" si="49"/>
        <v>515001</v>
      </c>
      <c r="Y1571" s="106" t="s">
        <v>6669</v>
      </c>
      <c r="Z1571" s="106">
        <v>756</v>
      </c>
      <c r="AA1571" s="273" t="b">
        <f t="shared" si="50"/>
        <v>1</v>
      </c>
    </row>
    <row r="1572" spans="1:27">
      <c r="A1572" s="267" t="s">
        <v>3271</v>
      </c>
      <c r="B1572" s="267" t="s">
        <v>3388</v>
      </c>
      <c r="C1572" s="267" t="s">
        <v>3392</v>
      </c>
      <c r="D1572" s="267" t="s">
        <v>6666</v>
      </c>
      <c r="E1572" s="267" t="s">
        <v>3275</v>
      </c>
      <c r="F1572" s="267" t="s">
        <v>3276</v>
      </c>
      <c r="G1572" s="267" t="s">
        <v>3275</v>
      </c>
      <c r="H1572" s="267" t="s">
        <v>3277</v>
      </c>
      <c r="I1572" s="267" t="s">
        <v>6670</v>
      </c>
      <c r="J1572" s="267" t="s">
        <v>6671</v>
      </c>
      <c r="K1572" s="268">
        <v>0</v>
      </c>
      <c r="L1572" s="268">
        <v>0</v>
      </c>
      <c r="M1572" s="269">
        <v>0</v>
      </c>
      <c r="N1572" s="268">
        <v>2650</v>
      </c>
      <c r="O1572" s="268">
        <v>0</v>
      </c>
      <c r="P1572" s="269">
        <v>2650</v>
      </c>
      <c r="Q1572" s="270">
        <v>2650</v>
      </c>
      <c r="R1572" s="270">
        <v>0</v>
      </c>
      <c r="S1572" s="270">
        <v>2650</v>
      </c>
      <c r="T1572" s="268">
        <v>2650</v>
      </c>
      <c r="U1572" s="268">
        <v>0</v>
      </c>
      <c r="V1572" s="269">
        <v>2650</v>
      </c>
      <c r="W1572" s="269" cm="1">
        <f t="array" ref="W1572">IF(Z1572=756,V1572*INDEX('09.30.22 ERC'!$I$676:$I$679,MATCH($A$1,'09.30.22 ERC'!$D$676:$D$679,0),),V1572)</f>
        <v>2650</v>
      </c>
      <c r="X1572" s="271">
        <f t="shared" si="49"/>
        <v>515001</v>
      </c>
      <c r="Y1572" s="106" t="s">
        <v>6669</v>
      </c>
      <c r="Z1572" s="106">
        <v>756</v>
      </c>
      <c r="AA1572" s="273" t="b">
        <f t="shared" si="50"/>
        <v>1</v>
      </c>
    </row>
    <row r="1573" spans="1:27">
      <c r="A1573" s="267" t="s">
        <v>3271</v>
      </c>
      <c r="B1573" s="267" t="s">
        <v>3272</v>
      </c>
      <c r="C1573" s="267" t="s">
        <v>3273</v>
      </c>
      <c r="D1573" s="267" t="s">
        <v>6666</v>
      </c>
      <c r="E1573" s="267" t="s">
        <v>3275</v>
      </c>
      <c r="F1573" s="267" t="s">
        <v>3276</v>
      </c>
      <c r="G1573" s="267" t="s">
        <v>3275</v>
      </c>
      <c r="H1573" s="267" t="s">
        <v>3277</v>
      </c>
      <c r="I1573" s="267" t="s">
        <v>6672</v>
      </c>
      <c r="J1573" s="267" t="s">
        <v>6673</v>
      </c>
      <c r="K1573" s="268">
        <v>0</v>
      </c>
      <c r="L1573" s="268">
        <v>0</v>
      </c>
      <c r="M1573" s="269">
        <v>0</v>
      </c>
      <c r="N1573" s="268">
        <v>2.19</v>
      </c>
      <c r="O1573" s="268">
        <v>0</v>
      </c>
      <c r="P1573" s="269">
        <v>2.19</v>
      </c>
      <c r="Q1573" s="270">
        <v>6.57</v>
      </c>
      <c r="R1573" s="270">
        <v>0</v>
      </c>
      <c r="S1573" s="270">
        <v>6.57</v>
      </c>
      <c r="T1573" s="268">
        <v>6.57</v>
      </c>
      <c r="U1573" s="268">
        <v>0</v>
      </c>
      <c r="V1573" s="269">
        <v>6.57</v>
      </c>
      <c r="W1573" s="269" cm="1">
        <f t="array" ref="W1573">IF(Z1573=756,V1573*INDEX('09.30.22 ERC'!$I$676:$I$679,MATCH($A$1,'09.30.22 ERC'!$D$676:$D$679,0),),V1573)</f>
        <v>6.57</v>
      </c>
      <c r="X1573" s="271">
        <f t="shared" si="49"/>
        <v>515001</v>
      </c>
      <c r="Y1573" s="106" t="s">
        <v>6669</v>
      </c>
      <c r="Z1573" s="106">
        <v>150</v>
      </c>
      <c r="AA1573" s="273" t="b">
        <f t="shared" si="50"/>
        <v>1</v>
      </c>
    </row>
    <row r="1574" spans="1:27">
      <c r="A1574" s="267" t="s">
        <v>3271</v>
      </c>
      <c r="B1574" s="267" t="s">
        <v>3272</v>
      </c>
      <c r="C1574" s="267" t="s">
        <v>3402</v>
      </c>
      <c r="D1574" s="267" t="s">
        <v>6666</v>
      </c>
      <c r="E1574" s="267" t="s">
        <v>3275</v>
      </c>
      <c r="F1574" s="267" t="s">
        <v>3276</v>
      </c>
      <c r="G1574" s="267" t="s">
        <v>3275</v>
      </c>
      <c r="H1574" s="267" t="s">
        <v>3277</v>
      </c>
      <c r="I1574" s="267" t="s">
        <v>6674</v>
      </c>
      <c r="J1574" s="267" t="s">
        <v>6675</v>
      </c>
      <c r="K1574" s="268">
        <v>0</v>
      </c>
      <c r="L1574" s="268">
        <v>0</v>
      </c>
      <c r="M1574" s="269">
        <v>0</v>
      </c>
      <c r="N1574" s="268">
        <v>960.28</v>
      </c>
      <c r="O1574" s="268">
        <v>0</v>
      </c>
      <c r="P1574" s="269">
        <v>960.28</v>
      </c>
      <c r="Q1574" s="270">
        <v>960.28</v>
      </c>
      <c r="R1574" s="270">
        <v>0</v>
      </c>
      <c r="S1574" s="270">
        <v>960.28</v>
      </c>
      <c r="T1574" s="268">
        <v>960.28</v>
      </c>
      <c r="U1574" s="268">
        <v>0</v>
      </c>
      <c r="V1574" s="269">
        <v>960.28</v>
      </c>
      <c r="W1574" s="269" cm="1">
        <f t="array" ref="W1574">IF(Z1574=756,V1574*INDEX('09.30.22 ERC'!$I$676:$I$679,MATCH($A$1,'09.30.22 ERC'!$D$676:$D$679,0),),V1574)</f>
        <v>960.28</v>
      </c>
      <c r="X1574" s="271">
        <f t="shared" si="49"/>
        <v>515001</v>
      </c>
      <c r="Y1574" s="106" t="s">
        <v>6669</v>
      </c>
      <c r="Z1574" s="106">
        <v>150</v>
      </c>
      <c r="AA1574" s="273" t="b">
        <f t="shared" si="50"/>
        <v>1</v>
      </c>
    </row>
    <row r="1575" spans="1:27">
      <c r="A1575" s="267" t="s">
        <v>3271</v>
      </c>
      <c r="B1575" s="267" t="s">
        <v>3280</v>
      </c>
      <c r="C1575" s="267" t="s">
        <v>3281</v>
      </c>
      <c r="D1575" s="267" t="s">
        <v>6666</v>
      </c>
      <c r="E1575" s="267" t="s">
        <v>3275</v>
      </c>
      <c r="F1575" s="267" t="s">
        <v>3276</v>
      </c>
      <c r="G1575" s="267" t="s">
        <v>3275</v>
      </c>
      <c r="H1575" s="267" t="s">
        <v>3277</v>
      </c>
      <c r="I1575" s="267" t="s">
        <v>6676</v>
      </c>
      <c r="J1575" s="267" t="s">
        <v>6677</v>
      </c>
      <c r="K1575" s="268">
        <v>0</v>
      </c>
      <c r="L1575" s="268">
        <v>0</v>
      </c>
      <c r="M1575" s="269">
        <v>0</v>
      </c>
      <c r="N1575" s="268">
        <v>6.57</v>
      </c>
      <c r="O1575" s="268">
        <v>0</v>
      </c>
      <c r="P1575" s="269">
        <v>6.57</v>
      </c>
      <c r="Q1575" s="270">
        <v>206.27</v>
      </c>
      <c r="R1575" s="270">
        <v>0</v>
      </c>
      <c r="S1575" s="270">
        <v>206.27</v>
      </c>
      <c r="T1575" s="268">
        <v>206.27</v>
      </c>
      <c r="U1575" s="268">
        <v>0</v>
      </c>
      <c r="V1575" s="269">
        <v>206.27</v>
      </c>
      <c r="W1575" s="269" cm="1">
        <f t="array" ref="W1575">IF(Z1575=756,V1575*INDEX('09.30.22 ERC'!$I$676:$I$679,MATCH($A$1,'09.30.22 ERC'!$D$676:$D$679,0),),V1575)</f>
        <v>206.27</v>
      </c>
      <c r="X1575" s="271">
        <f t="shared" si="49"/>
        <v>515001</v>
      </c>
      <c r="Y1575" s="106" t="s">
        <v>6669</v>
      </c>
      <c r="Z1575" s="106">
        <v>150</v>
      </c>
      <c r="AA1575" s="273" t="b">
        <f t="shared" si="50"/>
        <v>1</v>
      </c>
    </row>
    <row r="1576" spans="1:27">
      <c r="A1576" s="267" t="s">
        <v>3271</v>
      </c>
      <c r="B1576" s="267" t="s">
        <v>3280</v>
      </c>
      <c r="C1576" s="267" t="s">
        <v>3430</v>
      </c>
      <c r="D1576" s="267" t="s">
        <v>6666</v>
      </c>
      <c r="E1576" s="267" t="s">
        <v>3275</v>
      </c>
      <c r="F1576" s="267" t="s">
        <v>3276</v>
      </c>
      <c r="G1576" s="267" t="s">
        <v>3275</v>
      </c>
      <c r="H1576" s="267" t="s">
        <v>3277</v>
      </c>
      <c r="I1576" s="267" t="s">
        <v>6678</v>
      </c>
      <c r="J1576" s="267" t="s">
        <v>6679</v>
      </c>
      <c r="K1576" s="268">
        <v>0</v>
      </c>
      <c r="L1576" s="268">
        <v>0</v>
      </c>
      <c r="M1576" s="269">
        <v>0</v>
      </c>
      <c r="N1576" s="268">
        <v>949.82</v>
      </c>
      <c r="O1576" s="268">
        <v>0</v>
      </c>
      <c r="P1576" s="269">
        <v>949.82</v>
      </c>
      <c r="Q1576" s="270">
        <v>949.82</v>
      </c>
      <c r="R1576" s="270">
        <v>0</v>
      </c>
      <c r="S1576" s="270">
        <v>949.82</v>
      </c>
      <c r="T1576" s="268">
        <v>949.82</v>
      </c>
      <c r="U1576" s="268">
        <v>0</v>
      </c>
      <c r="V1576" s="269">
        <v>949.82</v>
      </c>
      <c r="W1576" s="269" cm="1">
        <f t="array" ref="W1576">IF(Z1576=756,V1576*INDEX('09.30.22 ERC'!$I$676:$I$679,MATCH($A$1,'09.30.22 ERC'!$D$676:$D$679,0),),V1576)</f>
        <v>949.82</v>
      </c>
      <c r="X1576" s="271">
        <f t="shared" si="49"/>
        <v>515001</v>
      </c>
      <c r="Y1576" s="106" t="s">
        <v>6669</v>
      </c>
      <c r="Z1576" s="106">
        <v>150</v>
      </c>
      <c r="AA1576" s="273" t="b">
        <f t="shared" si="50"/>
        <v>1</v>
      </c>
    </row>
    <row r="1577" spans="1:27">
      <c r="A1577" s="267" t="s">
        <v>3271</v>
      </c>
      <c r="B1577" s="267" t="s">
        <v>3284</v>
      </c>
      <c r="C1577" s="267" t="s">
        <v>3273</v>
      </c>
      <c r="D1577" s="267" t="s">
        <v>6666</v>
      </c>
      <c r="E1577" s="267" t="s">
        <v>3275</v>
      </c>
      <c r="F1577" s="267" t="s">
        <v>3276</v>
      </c>
      <c r="G1577" s="267" t="s">
        <v>3275</v>
      </c>
      <c r="H1577" s="267" t="s">
        <v>3277</v>
      </c>
      <c r="I1577" s="267" t="s">
        <v>6680</v>
      </c>
      <c r="J1577" s="267" t="s">
        <v>6681</v>
      </c>
      <c r="K1577" s="268">
        <v>0</v>
      </c>
      <c r="L1577" s="268">
        <v>0</v>
      </c>
      <c r="M1577" s="269">
        <v>0</v>
      </c>
      <c r="N1577" s="268">
        <v>0</v>
      </c>
      <c r="O1577" s="268">
        <v>0</v>
      </c>
      <c r="P1577" s="269">
        <v>0</v>
      </c>
      <c r="Q1577" s="270">
        <v>199.43</v>
      </c>
      <c r="R1577" s="270">
        <v>0</v>
      </c>
      <c r="S1577" s="270">
        <v>199.43</v>
      </c>
      <c r="T1577" s="268">
        <v>199.43</v>
      </c>
      <c r="U1577" s="268">
        <v>0</v>
      </c>
      <c r="V1577" s="269">
        <v>199.43</v>
      </c>
      <c r="W1577" s="269" cm="1">
        <f t="array" ref="W1577">IF(Z1577=756,V1577*INDEX('09.30.22 ERC'!$I$676:$I$679,MATCH($A$1,'09.30.22 ERC'!$D$676:$D$679,0),),V1577)</f>
        <v>199.43</v>
      </c>
      <c r="X1577" s="271">
        <f t="shared" si="49"/>
        <v>515001</v>
      </c>
      <c r="Y1577" s="106" t="s">
        <v>6669</v>
      </c>
      <c r="Z1577" s="106">
        <v>151</v>
      </c>
      <c r="AA1577" s="273" t="b">
        <f t="shared" si="50"/>
        <v>1</v>
      </c>
    </row>
    <row r="1578" spans="1:27">
      <c r="A1578" s="267" t="s">
        <v>3271</v>
      </c>
      <c r="B1578" s="267" t="s">
        <v>3284</v>
      </c>
      <c r="C1578" s="267" t="s">
        <v>3402</v>
      </c>
      <c r="D1578" s="267" t="s">
        <v>6666</v>
      </c>
      <c r="E1578" s="267" t="s">
        <v>3275</v>
      </c>
      <c r="F1578" s="267" t="s">
        <v>3276</v>
      </c>
      <c r="G1578" s="267" t="s">
        <v>3275</v>
      </c>
      <c r="H1578" s="267" t="s">
        <v>3277</v>
      </c>
      <c r="I1578" s="267" t="s">
        <v>6682</v>
      </c>
      <c r="J1578" s="267" t="s">
        <v>6683</v>
      </c>
      <c r="K1578" s="268">
        <v>0</v>
      </c>
      <c r="L1578" s="268">
        <v>0</v>
      </c>
      <c r="M1578" s="269">
        <v>0</v>
      </c>
      <c r="N1578" s="268">
        <v>81.61</v>
      </c>
      <c r="O1578" s="268">
        <v>0</v>
      </c>
      <c r="P1578" s="269">
        <v>81.61</v>
      </c>
      <c r="Q1578" s="270">
        <v>81.61</v>
      </c>
      <c r="R1578" s="270">
        <v>0</v>
      </c>
      <c r="S1578" s="270">
        <v>81.61</v>
      </c>
      <c r="T1578" s="268">
        <v>81.61</v>
      </c>
      <c r="U1578" s="268">
        <v>0</v>
      </c>
      <c r="V1578" s="269">
        <v>81.61</v>
      </c>
      <c r="W1578" s="269" cm="1">
        <f t="array" ref="W1578">IF(Z1578=756,V1578*INDEX('09.30.22 ERC'!$I$676:$I$679,MATCH($A$1,'09.30.22 ERC'!$D$676:$D$679,0),),V1578)</f>
        <v>81.61</v>
      </c>
      <c r="X1578" s="271">
        <f t="shared" si="49"/>
        <v>515001</v>
      </c>
      <c r="Y1578" s="106" t="s">
        <v>6669</v>
      </c>
      <c r="Z1578" s="106">
        <v>151</v>
      </c>
      <c r="AA1578" s="273" t="b">
        <f t="shared" si="50"/>
        <v>1</v>
      </c>
    </row>
    <row r="1579" spans="1:27">
      <c r="A1579" s="267" t="s">
        <v>3271</v>
      </c>
      <c r="B1579" s="267" t="s">
        <v>3287</v>
      </c>
      <c r="C1579" s="267" t="s">
        <v>3281</v>
      </c>
      <c r="D1579" s="267" t="s">
        <v>6666</v>
      </c>
      <c r="E1579" s="267" t="s">
        <v>3275</v>
      </c>
      <c r="F1579" s="267" t="s">
        <v>3276</v>
      </c>
      <c r="G1579" s="267" t="s">
        <v>3275</v>
      </c>
      <c r="H1579" s="267" t="s">
        <v>3277</v>
      </c>
      <c r="I1579" s="267" t="s">
        <v>6684</v>
      </c>
      <c r="J1579" s="267" t="s">
        <v>6685</v>
      </c>
      <c r="K1579" s="268">
        <v>0</v>
      </c>
      <c r="L1579" s="268">
        <v>0</v>
      </c>
      <c r="M1579" s="269">
        <v>0</v>
      </c>
      <c r="N1579" s="268">
        <v>0</v>
      </c>
      <c r="O1579" s="268">
        <v>0</v>
      </c>
      <c r="P1579" s="269">
        <v>0</v>
      </c>
      <c r="Q1579" s="270">
        <v>0</v>
      </c>
      <c r="R1579" s="270">
        <v>0</v>
      </c>
      <c r="S1579" s="270">
        <v>0</v>
      </c>
      <c r="T1579" s="268">
        <v>0</v>
      </c>
      <c r="U1579" s="268">
        <v>0</v>
      </c>
      <c r="V1579" s="269">
        <v>0</v>
      </c>
      <c r="W1579" s="269" cm="1">
        <f t="array" ref="W1579">IF(Z1579=756,V1579*INDEX('09.30.22 ERC'!$I$676:$I$679,MATCH($A$1,'09.30.22 ERC'!$D$676:$D$679,0),),V1579)</f>
        <v>0</v>
      </c>
      <c r="X1579" s="271">
        <f t="shared" si="49"/>
        <v>515001</v>
      </c>
      <c r="Y1579" s="106" t="s">
        <v>6669</v>
      </c>
      <c r="Z1579" s="106">
        <v>151</v>
      </c>
      <c r="AA1579" s="273" t="b">
        <f t="shared" si="50"/>
        <v>1</v>
      </c>
    </row>
    <row r="1580" spans="1:27">
      <c r="A1580" s="267" t="s">
        <v>3271</v>
      </c>
      <c r="B1580" s="267" t="s">
        <v>3287</v>
      </c>
      <c r="C1580" s="267" t="s">
        <v>3430</v>
      </c>
      <c r="D1580" s="267" t="s">
        <v>6666</v>
      </c>
      <c r="E1580" s="267" t="s">
        <v>3275</v>
      </c>
      <c r="F1580" s="267" t="s">
        <v>3276</v>
      </c>
      <c r="G1580" s="267" t="s">
        <v>3275</v>
      </c>
      <c r="H1580" s="267" t="s">
        <v>3277</v>
      </c>
      <c r="I1580" s="267" t="s">
        <v>6686</v>
      </c>
      <c r="J1580" s="267" t="s">
        <v>6687</v>
      </c>
      <c r="K1580" s="268">
        <v>0</v>
      </c>
      <c r="L1580" s="268">
        <v>0</v>
      </c>
      <c r="M1580" s="269">
        <v>0</v>
      </c>
      <c r="N1580" s="268">
        <v>104.65</v>
      </c>
      <c r="O1580" s="268">
        <v>0</v>
      </c>
      <c r="P1580" s="269">
        <v>104.65</v>
      </c>
      <c r="Q1580" s="270">
        <v>104.65</v>
      </c>
      <c r="R1580" s="270">
        <v>0</v>
      </c>
      <c r="S1580" s="270">
        <v>104.65</v>
      </c>
      <c r="T1580" s="268">
        <v>104.65</v>
      </c>
      <c r="U1580" s="268">
        <v>0</v>
      </c>
      <c r="V1580" s="269">
        <v>104.65</v>
      </c>
      <c r="W1580" s="269" cm="1">
        <f t="array" ref="W1580">IF(Z1580=756,V1580*INDEX('09.30.22 ERC'!$I$676:$I$679,MATCH($A$1,'09.30.22 ERC'!$D$676:$D$679,0),),V1580)</f>
        <v>104.65</v>
      </c>
      <c r="X1580" s="271">
        <f t="shared" si="49"/>
        <v>515001</v>
      </c>
      <c r="Y1580" s="106" t="s">
        <v>6669</v>
      </c>
      <c r="Z1580" s="106">
        <v>151</v>
      </c>
      <c r="AA1580" s="273" t="b">
        <f t="shared" si="50"/>
        <v>1</v>
      </c>
    </row>
    <row r="1581" spans="1:27">
      <c r="A1581" s="267" t="s">
        <v>3271</v>
      </c>
      <c r="B1581" s="267" t="s">
        <v>3294</v>
      </c>
      <c r="C1581" s="267" t="s">
        <v>3402</v>
      </c>
      <c r="D1581" s="267" t="s">
        <v>6666</v>
      </c>
      <c r="E1581" s="267" t="s">
        <v>3275</v>
      </c>
      <c r="F1581" s="267" t="s">
        <v>3276</v>
      </c>
      <c r="G1581" s="267" t="s">
        <v>3275</v>
      </c>
      <c r="H1581" s="267" t="s">
        <v>3277</v>
      </c>
      <c r="I1581" s="267" t="s">
        <v>6688</v>
      </c>
      <c r="J1581" s="267" t="s">
        <v>6689</v>
      </c>
      <c r="K1581" s="268">
        <v>0</v>
      </c>
      <c r="L1581" s="268">
        <v>0</v>
      </c>
      <c r="M1581" s="269">
        <v>0</v>
      </c>
      <c r="N1581" s="268">
        <v>553.64</v>
      </c>
      <c r="O1581" s="268">
        <v>0</v>
      </c>
      <c r="P1581" s="269">
        <v>553.64</v>
      </c>
      <c r="Q1581" s="270">
        <v>553.64</v>
      </c>
      <c r="R1581" s="270">
        <v>0</v>
      </c>
      <c r="S1581" s="270">
        <v>553.64</v>
      </c>
      <c r="T1581" s="268">
        <v>553.64</v>
      </c>
      <c r="U1581" s="268">
        <v>0</v>
      </c>
      <c r="V1581" s="269">
        <v>553.64</v>
      </c>
      <c r="W1581" s="269" cm="1">
        <f t="array" ref="W1581">IF(Z1581=756,V1581*INDEX('09.30.22 ERC'!$I$676:$I$679,MATCH($A$1,'09.30.22 ERC'!$D$676:$D$679,0),),V1581)</f>
        <v>553.64</v>
      </c>
      <c r="X1581" s="271">
        <f t="shared" si="49"/>
        <v>515001</v>
      </c>
      <c r="Y1581" s="106" t="s">
        <v>6669</v>
      </c>
      <c r="Z1581" s="106">
        <v>152</v>
      </c>
      <c r="AA1581" s="273" t="b">
        <f t="shared" si="50"/>
        <v>1</v>
      </c>
    </row>
    <row r="1582" spans="1:27">
      <c r="A1582" s="267" t="s">
        <v>3271</v>
      </c>
      <c r="B1582" s="267" t="s">
        <v>3388</v>
      </c>
      <c r="C1582" s="267" t="s">
        <v>3389</v>
      </c>
      <c r="D1582" s="267" t="s">
        <v>6690</v>
      </c>
      <c r="E1582" s="267" t="s">
        <v>3275</v>
      </c>
      <c r="F1582" s="267" t="s">
        <v>3276</v>
      </c>
      <c r="G1582" s="267" t="s">
        <v>3275</v>
      </c>
      <c r="H1582" s="267" t="s">
        <v>3277</v>
      </c>
      <c r="I1582" s="267" t="s">
        <v>6691</v>
      </c>
      <c r="J1582" s="267" t="s">
        <v>6692</v>
      </c>
      <c r="K1582" s="268">
        <v>0</v>
      </c>
      <c r="L1582" s="268">
        <v>0</v>
      </c>
      <c r="M1582" s="269">
        <v>0</v>
      </c>
      <c r="N1582" s="268">
        <v>0</v>
      </c>
      <c r="O1582" s="268">
        <v>0</v>
      </c>
      <c r="P1582" s="269">
        <v>0</v>
      </c>
      <c r="Q1582" s="270">
        <v>199.71</v>
      </c>
      <c r="R1582" s="270">
        <v>717.89</v>
      </c>
      <c r="S1582" s="270">
        <v>-518.17999999999995</v>
      </c>
      <c r="T1582" s="268">
        <v>199.71</v>
      </c>
      <c r="U1582" s="268">
        <v>717.89</v>
      </c>
      <c r="V1582" s="269">
        <v>-518.17999999999995</v>
      </c>
      <c r="W1582" s="269" cm="1">
        <f t="array" ref="W1582">IF(Z1582=756,V1582*INDEX('09.30.22 ERC'!$I$676:$I$679,MATCH($A$1,'09.30.22 ERC'!$D$676:$D$679,0),),V1582)</f>
        <v>-518.17999999999995</v>
      </c>
      <c r="X1582" s="271">
        <f t="shared" si="49"/>
        <v>515002</v>
      </c>
      <c r="Y1582" s="106" t="s">
        <v>6669</v>
      </c>
      <c r="Z1582" s="106">
        <v>756</v>
      </c>
      <c r="AA1582" s="273" t="b">
        <f t="shared" si="50"/>
        <v>1</v>
      </c>
    </row>
    <row r="1583" spans="1:27">
      <c r="A1583" s="267" t="s">
        <v>3271</v>
      </c>
      <c r="B1583" s="267" t="s">
        <v>3388</v>
      </c>
      <c r="C1583" s="267" t="s">
        <v>3392</v>
      </c>
      <c r="D1583" s="267" t="s">
        <v>6690</v>
      </c>
      <c r="E1583" s="267" t="s">
        <v>3275</v>
      </c>
      <c r="F1583" s="267" t="s">
        <v>3276</v>
      </c>
      <c r="G1583" s="267" t="s">
        <v>3275</v>
      </c>
      <c r="H1583" s="267" t="s">
        <v>3277</v>
      </c>
      <c r="I1583" s="267" t="s">
        <v>6693</v>
      </c>
      <c r="J1583" s="267" t="s">
        <v>6694</v>
      </c>
      <c r="K1583" s="268">
        <v>0</v>
      </c>
      <c r="L1583" s="268">
        <v>0</v>
      </c>
      <c r="M1583" s="269">
        <v>0</v>
      </c>
      <c r="N1583" s="268">
        <v>0</v>
      </c>
      <c r="O1583" s="268">
        <v>0</v>
      </c>
      <c r="P1583" s="269">
        <v>0</v>
      </c>
      <c r="Q1583" s="270">
        <v>518.17999999999995</v>
      </c>
      <c r="R1583" s="270">
        <v>0</v>
      </c>
      <c r="S1583" s="270">
        <v>518.17999999999995</v>
      </c>
      <c r="T1583" s="268">
        <v>518.17999999999995</v>
      </c>
      <c r="U1583" s="268">
        <v>0</v>
      </c>
      <c r="V1583" s="269">
        <v>518.17999999999995</v>
      </c>
      <c r="W1583" s="269" cm="1">
        <f t="array" ref="W1583">IF(Z1583=756,V1583*INDEX('09.30.22 ERC'!$I$676:$I$679,MATCH($A$1,'09.30.22 ERC'!$D$676:$D$679,0),),V1583)</f>
        <v>518.17999999999995</v>
      </c>
      <c r="X1583" s="271">
        <f t="shared" si="49"/>
        <v>515002</v>
      </c>
      <c r="Y1583" s="106" t="s">
        <v>6669</v>
      </c>
      <c r="Z1583" s="106">
        <v>756</v>
      </c>
      <c r="AA1583" s="273" t="b">
        <f t="shared" si="50"/>
        <v>1</v>
      </c>
    </row>
    <row r="1584" spans="1:27">
      <c r="A1584" s="267" t="s">
        <v>3271</v>
      </c>
      <c r="B1584" s="267" t="s">
        <v>3272</v>
      </c>
      <c r="C1584" s="267" t="s">
        <v>3273</v>
      </c>
      <c r="D1584" s="267" t="s">
        <v>6690</v>
      </c>
      <c r="E1584" s="267" t="s">
        <v>3275</v>
      </c>
      <c r="F1584" s="267" t="s">
        <v>3276</v>
      </c>
      <c r="G1584" s="267" t="s">
        <v>3275</v>
      </c>
      <c r="H1584" s="267" t="s">
        <v>3277</v>
      </c>
      <c r="I1584" s="267" t="s">
        <v>6695</v>
      </c>
      <c r="J1584" s="267" t="s">
        <v>6696</v>
      </c>
      <c r="K1584" s="268">
        <v>0</v>
      </c>
      <c r="L1584" s="268">
        <v>0</v>
      </c>
      <c r="M1584" s="269">
        <v>0</v>
      </c>
      <c r="N1584" s="268">
        <v>7068</v>
      </c>
      <c r="O1584" s="268">
        <v>0</v>
      </c>
      <c r="P1584" s="269">
        <v>7068</v>
      </c>
      <c r="Q1584" s="270">
        <v>17144.5</v>
      </c>
      <c r="R1584" s="270">
        <v>0</v>
      </c>
      <c r="S1584" s="270">
        <v>17144.5</v>
      </c>
      <c r="T1584" s="268">
        <v>17144.5</v>
      </c>
      <c r="U1584" s="268">
        <v>0</v>
      </c>
      <c r="V1584" s="269">
        <v>17144.5</v>
      </c>
      <c r="W1584" s="269" cm="1">
        <f t="array" ref="W1584">IF(Z1584=756,V1584*INDEX('09.30.22 ERC'!$I$676:$I$679,MATCH($A$1,'09.30.22 ERC'!$D$676:$D$679,0),),V1584)</f>
        <v>17144.5</v>
      </c>
      <c r="X1584" s="271">
        <f t="shared" si="49"/>
        <v>515002</v>
      </c>
      <c r="Y1584" s="106" t="s">
        <v>6669</v>
      </c>
      <c r="Z1584" s="106">
        <v>150</v>
      </c>
      <c r="AA1584" s="273" t="b">
        <f t="shared" si="50"/>
        <v>1</v>
      </c>
    </row>
    <row r="1585" spans="1:27">
      <c r="A1585" s="267" t="s">
        <v>3271</v>
      </c>
      <c r="B1585" s="267" t="s">
        <v>3272</v>
      </c>
      <c r="C1585" s="267" t="s">
        <v>3402</v>
      </c>
      <c r="D1585" s="267" t="s">
        <v>6690</v>
      </c>
      <c r="E1585" s="267" t="s">
        <v>3275</v>
      </c>
      <c r="F1585" s="267" t="s">
        <v>3276</v>
      </c>
      <c r="G1585" s="267" t="s">
        <v>3275</v>
      </c>
      <c r="H1585" s="267" t="s">
        <v>3277</v>
      </c>
      <c r="I1585" s="267" t="s">
        <v>6697</v>
      </c>
      <c r="J1585" s="267" t="s">
        <v>6698</v>
      </c>
      <c r="K1585" s="268">
        <v>0</v>
      </c>
      <c r="L1585" s="268">
        <v>0</v>
      </c>
      <c r="M1585" s="269">
        <v>0</v>
      </c>
      <c r="N1585" s="268">
        <v>0</v>
      </c>
      <c r="O1585" s="268">
        <v>0</v>
      </c>
      <c r="P1585" s="269">
        <v>0</v>
      </c>
      <c r="Q1585" s="270">
        <v>261.77999999999997</v>
      </c>
      <c r="R1585" s="270">
        <v>73.349999999999994</v>
      </c>
      <c r="S1585" s="270">
        <v>188.42999999999998</v>
      </c>
      <c r="T1585" s="268">
        <v>261.77999999999997</v>
      </c>
      <c r="U1585" s="268">
        <v>73.349999999999994</v>
      </c>
      <c r="V1585" s="269">
        <v>188.42999999999998</v>
      </c>
      <c r="W1585" s="269" cm="1">
        <f t="array" ref="W1585">IF(Z1585=756,V1585*INDEX('09.30.22 ERC'!$I$676:$I$679,MATCH($A$1,'09.30.22 ERC'!$D$676:$D$679,0),),V1585)</f>
        <v>188.42999999999998</v>
      </c>
      <c r="X1585" s="271">
        <f t="shared" si="49"/>
        <v>515002</v>
      </c>
      <c r="Y1585" s="106" t="s">
        <v>6669</v>
      </c>
      <c r="Z1585" s="106">
        <v>150</v>
      </c>
      <c r="AA1585" s="273" t="b">
        <f t="shared" si="50"/>
        <v>1</v>
      </c>
    </row>
    <row r="1586" spans="1:27">
      <c r="A1586" s="267" t="s">
        <v>3271</v>
      </c>
      <c r="B1586" s="267" t="s">
        <v>3280</v>
      </c>
      <c r="C1586" s="267" t="s">
        <v>3281</v>
      </c>
      <c r="D1586" s="267" t="s">
        <v>6690</v>
      </c>
      <c r="E1586" s="267" t="s">
        <v>3275</v>
      </c>
      <c r="F1586" s="267" t="s">
        <v>3276</v>
      </c>
      <c r="G1586" s="267" t="s">
        <v>3275</v>
      </c>
      <c r="H1586" s="267" t="s">
        <v>3277</v>
      </c>
      <c r="I1586" s="267" t="s">
        <v>6699</v>
      </c>
      <c r="J1586" s="267" t="s">
        <v>6700</v>
      </c>
      <c r="K1586" s="268">
        <v>0</v>
      </c>
      <c r="L1586" s="268">
        <v>0</v>
      </c>
      <c r="M1586" s="269">
        <v>0</v>
      </c>
      <c r="N1586" s="268">
        <v>1562.5</v>
      </c>
      <c r="O1586" s="268">
        <v>0</v>
      </c>
      <c r="P1586" s="269">
        <v>1562.5</v>
      </c>
      <c r="Q1586" s="270">
        <v>7711.44</v>
      </c>
      <c r="R1586" s="270">
        <v>0</v>
      </c>
      <c r="S1586" s="270">
        <v>7711.44</v>
      </c>
      <c r="T1586" s="268">
        <v>7711.44</v>
      </c>
      <c r="U1586" s="268">
        <v>0</v>
      </c>
      <c r="V1586" s="269">
        <v>7711.44</v>
      </c>
      <c r="W1586" s="269" cm="1">
        <f t="array" ref="W1586">IF(Z1586=756,V1586*INDEX('09.30.22 ERC'!$I$676:$I$679,MATCH($A$1,'09.30.22 ERC'!$D$676:$D$679,0),),V1586)</f>
        <v>7711.44</v>
      </c>
      <c r="X1586" s="271">
        <f t="shared" si="49"/>
        <v>515002</v>
      </c>
      <c r="Y1586" s="106" t="s">
        <v>6669</v>
      </c>
      <c r="Z1586" s="106">
        <v>150</v>
      </c>
      <c r="AA1586" s="273" t="b">
        <f t="shared" si="50"/>
        <v>1</v>
      </c>
    </row>
    <row r="1587" spans="1:27">
      <c r="A1587" s="267" t="s">
        <v>3271</v>
      </c>
      <c r="B1587" s="267" t="s">
        <v>3280</v>
      </c>
      <c r="C1587" s="267" t="s">
        <v>3430</v>
      </c>
      <c r="D1587" s="267" t="s">
        <v>6690</v>
      </c>
      <c r="E1587" s="267" t="s">
        <v>3275</v>
      </c>
      <c r="F1587" s="267" t="s">
        <v>3276</v>
      </c>
      <c r="G1587" s="267" t="s">
        <v>3275</v>
      </c>
      <c r="H1587" s="267" t="s">
        <v>3277</v>
      </c>
      <c r="I1587" s="267" t="s">
        <v>6701</v>
      </c>
      <c r="J1587" s="267" t="s">
        <v>6702</v>
      </c>
      <c r="K1587" s="268">
        <v>0</v>
      </c>
      <c r="L1587" s="268">
        <v>0</v>
      </c>
      <c r="M1587" s="269">
        <v>0</v>
      </c>
      <c r="N1587" s="268">
        <v>0</v>
      </c>
      <c r="O1587" s="268">
        <v>0</v>
      </c>
      <c r="P1587" s="269">
        <v>0</v>
      </c>
      <c r="Q1587" s="270">
        <v>258.79000000000002</v>
      </c>
      <c r="R1587" s="270">
        <v>72.48</v>
      </c>
      <c r="S1587" s="270">
        <v>186.31</v>
      </c>
      <c r="T1587" s="268">
        <v>258.79000000000002</v>
      </c>
      <c r="U1587" s="268">
        <v>72.48</v>
      </c>
      <c r="V1587" s="269">
        <v>186.31</v>
      </c>
      <c r="W1587" s="269" cm="1">
        <f t="array" ref="W1587">IF(Z1587=756,V1587*INDEX('09.30.22 ERC'!$I$676:$I$679,MATCH($A$1,'09.30.22 ERC'!$D$676:$D$679,0),),V1587)</f>
        <v>186.31</v>
      </c>
      <c r="X1587" s="271">
        <f t="shared" si="49"/>
        <v>515002</v>
      </c>
      <c r="Y1587" s="106" t="s">
        <v>6669</v>
      </c>
      <c r="Z1587" s="106">
        <v>150</v>
      </c>
      <c r="AA1587" s="273" t="b">
        <f t="shared" si="50"/>
        <v>1</v>
      </c>
    </row>
    <row r="1588" spans="1:27">
      <c r="A1588" s="267" t="s">
        <v>3271</v>
      </c>
      <c r="B1588" s="267" t="s">
        <v>3284</v>
      </c>
      <c r="C1588" s="267" t="s">
        <v>3273</v>
      </c>
      <c r="D1588" s="267" t="s">
        <v>6690</v>
      </c>
      <c r="E1588" s="267" t="s">
        <v>3275</v>
      </c>
      <c r="F1588" s="267" t="s">
        <v>3276</v>
      </c>
      <c r="G1588" s="267" t="s">
        <v>3275</v>
      </c>
      <c r="H1588" s="267" t="s">
        <v>3277</v>
      </c>
      <c r="I1588" s="267" t="s">
        <v>6703</v>
      </c>
      <c r="J1588" s="267" t="s">
        <v>6704</v>
      </c>
      <c r="K1588" s="268">
        <v>0</v>
      </c>
      <c r="L1588" s="268">
        <v>0</v>
      </c>
      <c r="M1588" s="269">
        <v>0</v>
      </c>
      <c r="N1588" s="268">
        <v>463</v>
      </c>
      <c r="O1588" s="268">
        <v>0</v>
      </c>
      <c r="P1588" s="269">
        <v>463</v>
      </c>
      <c r="Q1588" s="270">
        <v>2467.44</v>
      </c>
      <c r="R1588" s="270">
        <v>25.5</v>
      </c>
      <c r="S1588" s="270">
        <v>2441.94</v>
      </c>
      <c r="T1588" s="268">
        <v>2467.44</v>
      </c>
      <c r="U1588" s="268">
        <v>25.5</v>
      </c>
      <c r="V1588" s="269">
        <v>2441.94</v>
      </c>
      <c r="W1588" s="269" cm="1">
        <f t="array" ref="W1588">IF(Z1588=756,V1588*INDEX('09.30.22 ERC'!$I$676:$I$679,MATCH($A$1,'09.30.22 ERC'!$D$676:$D$679,0),),V1588)</f>
        <v>2441.94</v>
      </c>
      <c r="X1588" s="271">
        <f t="shared" si="49"/>
        <v>515002</v>
      </c>
      <c r="Y1588" s="106" t="s">
        <v>6669</v>
      </c>
      <c r="Z1588" s="106">
        <v>151</v>
      </c>
      <c r="AA1588" s="273" t="b">
        <f t="shared" si="50"/>
        <v>1</v>
      </c>
    </row>
    <row r="1589" spans="1:27">
      <c r="A1589" s="267" t="s">
        <v>3271</v>
      </c>
      <c r="B1589" s="267" t="s">
        <v>3284</v>
      </c>
      <c r="C1589" s="267" t="s">
        <v>3402</v>
      </c>
      <c r="D1589" s="267" t="s">
        <v>6690</v>
      </c>
      <c r="E1589" s="267" t="s">
        <v>3275</v>
      </c>
      <c r="F1589" s="267" t="s">
        <v>3276</v>
      </c>
      <c r="G1589" s="267" t="s">
        <v>3275</v>
      </c>
      <c r="H1589" s="267" t="s">
        <v>3277</v>
      </c>
      <c r="I1589" s="267" t="s">
        <v>6705</v>
      </c>
      <c r="J1589" s="267" t="s">
        <v>6706</v>
      </c>
      <c r="K1589" s="268">
        <v>0</v>
      </c>
      <c r="L1589" s="268">
        <v>0</v>
      </c>
      <c r="M1589" s="269">
        <v>0</v>
      </c>
      <c r="N1589" s="268">
        <v>0</v>
      </c>
      <c r="O1589" s="268">
        <v>0</v>
      </c>
      <c r="P1589" s="269">
        <v>0</v>
      </c>
      <c r="Q1589" s="270">
        <v>21.58</v>
      </c>
      <c r="R1589" s="270">
        <v>6</v>
      </c>
      <c r="S1589" s="270">
        <v>15.579999999999998</v>
      </c>
      <c r="T1589" s="268">
        <v>21.58</v>
      </c>
      <c r="U1589" s="268">
        <v>6</v>
      </c>
      <c r="V1589" s="269">
        <v>15.579999999999998</v>
      </c>
      <c r="W1589" s="269" cm="1">
        <f t="array" ref="W1589">IF(Z1589=756,V1589*INDEX('09.30.22 ERC'!$I$676:$I$679,MATCH($A$1,'09.30.22 ERC'!$D$676:$D$679,0),),V1589)</f>
        <v>15.579999999999998</v>
      </c>
      <c r="X1589" s="271">
        <f t="shared" si="49"/>
        <v>515002</v>
      </c>
      <c r="Y1589" s="106" t="s">
        <v>6669</v>
      </c>
      <c r="Z1589" s="106">
        <v>151</v>
      </c>
      <c r="AA1589" s="273" t="b">
        <f t="shared" si="50"/>
        <v>1</v>
      </c>
    </row>
    <row r="1590" spans="1:27">
      <c r="A1590" s="267" t="s">
        <v>3271</v>
      </c>
      <c r="B1590" s="267" t="s">
        <v>3287</v>
      </c>
      <c r="C1590" s="267" t="s">
        <v>3281</v>
      </c>
      <c r="D1590" s="267" t="s">
        <v>6690</v>
      </c>
      <c r="E1590" s="267" t="s">
        <v>3275</v>
      </c>
      <c r="F1590" s="267" t="s">
        <v>3276</v>
      </c>
      <c r="G1590" s="267" t="s">
        <v>3275</v>
      </c>
      <c r="H1590" s="267" t="s">
        <v>3277</v>
      </c>
      <c r="I1590" s="267" t="s">
        <v>6707</v>
      </c>
      <c r="J1590" s="267" t="s">
        <v>6708</v>
      </c>
      <c r="K1590" s="268">
        <v>0</v>
      </c>
      <c r="L1590" s="268">
        <v>0</v>
      </c>
      <c r="M1590" s="269">
        <v>0</v>
      </c>
      <c r="N1590" s="268">
        <v>1408.5</v>
      </c>
      <c r="O1590" s="268">
        <v>0</v>
      </c>
      <c r="P1590" s="269">
        <v>1408.5</v>
      </c>
      <c r="Q1590" s="270">
        <v>3983.5</v>
      </c>
      <c r="R1590" s="270">
        <v>0</v>
      </c>
      <c r="S1590" s="270">
        <v>3983.5</v>
      </c>
      <c r="T1590" s="268">
        <v>3983.5</v>
      </c>
      <c r="U1590" s="268">
        <v>0</v>
      </c>
      <c r="V1590" s="269">
        <v>3983.5</v>
      </c>
      <c r="W1590" s="269" cm="1">
        <f t="array" ref="W1590">IF(Z1590=756,V1590*INDEX('09.30.22 ERC'!$I$676:$I$679,MATCH($A$1,'09.30.22 ERC'!$D$676:$D$679,0),),V1590)</f>
        <v>3983.5</v>
      </c>
      <c r="X1590" s="271">
        <f t="shared" si="49"/>
        <v>515002</v>
      </c>
      <c r="Y1590" s="106" t="s">
        <v>6669</v>
      </c>
      <c r="Z1590" s="106">
        <v>151</v>
      </c>
      <c r="AA1590" s="273" t="b">
        <f t="shared" si="50"/>
        <v>1</v>
      </c>
    </row>
    <row r="1591" spans="1:27">
      <c r="A1591" s="267" t="s">
        <v>3271</v>
      </c>
      <c r="B1591" s="267" t="s">
        <v>3287</v>
      </c>
      <c r="C1591" s="267" t="s">
        <v>3430</v>
      </c>
      <c r="D1591" s="267" t="s">
        <v>6690</v>
      </c>
      <c r="E1591" s="267" t="s">
        <v>3275</v>
      </c>
      <c r="F1591" s="267" t="s">
        <v>3276</v>
      </c>
      <c r="G1591" s="267" t="s">
        <v>3275</v>
      </c>
      <c r="H1591" s="267" t="s">
        <v>3277</v>
      </c>
      <c r="I1591" s="267" t="s">
        <v>6709</v>
      </c>
      <c r="J1591" s="267" t="s">
        <v>6710</v>
      </c>
      <c r="K1591" s="268">
        <v>0</v>
      </c>
      <c r="L1591" s="268">
        <v>0</v>
      </c>
      <c r="M1591" s="269">
        <v>0</v>
      </c>
      <c r="N1591" s="268">
        <v>0</v>
      </c>
      <c r="O1591" s="268">
        <v>0</v>
      </c>
      <c r="P1591" s="269">
        <v>0</v>
      </c>
      <c r="Q1591" s="270">
        <v>25.03</v>
      </c>
      <c r="R1591" s="270">
        <v>5.67</v>
      </c>
      <c r="S1591" s="270">
        <v>19.36</v>
      </c>
      <c r="T1591" s="268">
        <v>25.03</v>
      </c>
      <c r="U1591" s="268">
        <v>5.67</v>
      </c>
      <c r="V1591" s="269">
        <v>19.36</v>
      </c>
      <c r="W1591" s="269" cm="1">
        <f t="array" ref="W1591">IF(Z1591=756,V1591*INDEX('09.30.22 ERC'!$I$676:$I$679,MATCH($A$1,'09.30.22 ERC'!$D$676:$D$679,0),),V1591)</f>
        <v>19.36</v>
      </c>
      <c r="X1591" s="271">
        <f t="shared" si="49"/>
        <v>515002</v>
      </c>
      <c r="Y1591" s="106" t="s">
        <v>6669</v>
      </c>
      <c r="Z1591" s="106">
        <v>151</v>
      </c>
      <c r="AA1591" s="273" t="b">
        <f t="shared" si="50"/>
        <v>1</v>
      </c>
    </row>
    <row r="1592" spans="1:27">
      <c r="A1592" s="267" t="s">
        <v>3271</v>
      </c>
      <c r="B1592" s="267" t="s">
        <v>3294</v>
      </c>
      <c r="C1592" s="267" t="s">
        <v>3273</v>
      </c>
      <c r="D1592" s="267" t="s">
        <v>6690</v>
      </c>
      <c r="E1592" s="267" t="s">
        <v>3275</v>
      </c>
      <c r="F1592" s="267" t="s">
        <v>3276</v>
      </c>
      <c r="G1592" s="267" t="s">
        <v>3275</v>
      </c>
      <c r="H1592" s="267" t="s">
        <v>3277</v>
      </c>
      <c r="I1592" s="267" t="s">
        <v>6711</v>
      </c>
      <c r="J1592" s="267" t="s">
        <v>6712</v>
      </c>
      <c r="K1592" s="268">
        <v>0</v>
      </c>
      <c r="L1592" s="268">
        <v>0</v>
      </c>
      <c r="M1592" s="269">
        <v>0</v>
      </c>
      <c r="N1592" s="268">
        <v>986</v>
      </c>
      <c r="O1592" s="268">
        <v>0</v>
      </c>
      <c r="P1592" s="269">
        <v>986</v>
      </c>
      <c r="Q1592" s="270">
        <v>2055</v>
      </c>
      <c r="R1592" s="270">
        <v>127.5</v>
      </c>
      <c r="S1592" s="270">
        <v>1927.5</v>
      </c>
      <c r="T1592" s="268">
        <v>2055</v>
      </c>
      <c r="U1592" s="268">
        <v>127.5</v>
      </c>
      <c r="V1592" s="269">
        <v>1927.5</v>
      </c>
      <c r="W1592" s="269" cm="1">
        <f t="array" ref="W1592">IF(Z1592=756,V1592*INDEX('09.30.22 ERC'!$I$676:$I$679,MATCH($A$1,'09.30.22 ERC'!$D$676:$D$679,0),),V1592)</f>
        <v>1927.5</v>
      </c>
      <c r="X1592" s="271">
        <f t="shared" si="49"/>
        <v>515002</v>
      </c>
      <c r="Y1592" s="106" t="s">
        <v>6669</v>
      </c>
      <c r="Z1592" s="106">
        <v>152</v>
      </c>
      <c r="AA1592" s="273" t="b">
        <f t="shared" si="50"/>
        <v>1</v>
      </c>
    </row>
    <row r="1593" spans="1:27">
      <c r="A1593" s="267" t="s">
        <v>3271</v>
      </c>
      <c r="B1593" s="267" t="s">
        <v>3294</v>
      </c>
      <c r="C1593" s="267" t="s">
        <v>3402</v>
      </c>
      <c r="D1593" s="267" t="s">
        <v>6690</v>
      </c>
      <c r="E1593" s="267" t="s">
        <v>3275</v>
      </c>
      <c r="F1593" s="267" t="s">
        <v>3276</v>
      </c>
      <c r="G1593" s="267" t="s">
        <v>3275</v>
      </c>
      <c r="H1593" s="267" t="s">
        <v>3277</v>
      </c>
      <c r="I1593" s="267" t="s">
        <v>6713</v>
      </c>
      <c r="J1593" s="267" t="s">
        <v>6714</v>
      </c>
      <c r="K1593" s="268">
        <v>0</v>
      </c>
      <c r="L1593" s="268">
        <v>0</v>
      </c>
      <c r="M1593" s="269">
        <v>0</v>
      </c>
      <c r="N1593" s="268">
        <v>0</v>
      </c>
      <c r="O1593" s="268">
        <v>0</v>
      </c>
      <c r="P1593" s="269">
        <v>0</v>
      </c>
      <c r="Q1593" s="270">
        <v>150.71</v>
      </c>
      <c r="R1593" s="270">
        <v>42.21</v>
      </c>
      <c r="S1593" s="270">
        <v>108.5</v>
      </c>
      <c r="T1593" s="268">
        <v>150.71</v>
      </c>
      <c r="U1593" s="268">
        <v>42.21</v>
      </c>
      <c r="V1593" s="269">
        <v>108.5</v>
      </c>
      <c r="W1593" s="269" cm="1">
        <f t="array" ref="W1593">IF(Z1593=756,V1593*INDEX('09.30.22 ERC'!$I$676:$I$679,MATCH($A$1,'09.30.22 ERC'!$D$676:$D$679,0),),V1593)</f>
        <v>108.5</v>
      </c>
      <c r="X1593" s="271">
        <f t="shared" si="49"/>
        <v>515002</v>
      </c>
      <c r="Y1593" s="106" t="s">
        <v>6669</v>
      </c>
      <c r="Z1593" s="106">
        <v>152</v>
      </c>
      <c r="AA1593" s="273" t="b">
        <f t="shared" si="50"/>
        <v>1</v>
      </c>
    </row>
    <row r="1594" spans="1:27">
      <c r="A1594" s="267" t="s">
        <v>3271</v>
      </c>
      <c r="B1594" s="267" t="s">
        <v>3388</v>
      </c>
      <c r="C1594" s="267" t="s">
        <v>3389</v>
      </c>
      <c r="D1594" s="267" t="s">
        <v>6715</v>
      </c>
      <c r="E1594" s="267" t="s">
        <v>3275</v>
      </c>
      <c r="F1594" s="267" t="s">
        <v>3276</v>
      </c>
      <c r="G1594" s="267" t="s">
        <v>3275</v>
      </c>
      <c r="H1594" s="267" t="s">
        <v>3277</v>
      </c>
      <c r="I1594" s="267" t="s">
        <v>6716</v>
      </c>
      <c r="J1594" s="267" t="s">
        <v>6717</v>
      </c>
      <c r="K1594" s="268">
        <v>0</v>
      </c>
      <c r="L1594" s="268">
        <v>0</v>
      </c>
      <c r="M1594" s="269">
        <v>0</v>
      </c>
      <c r="N1594" s="268">
        <v>0</v>
      </c>
      <c r="O1594" s="268">
        <v>0</v>
      </c>
      <c r="P1594" s="269">
        <v>0</v>
      </c>
      <c r="Q1594" s="270">
        <v>0</v>
      </c>
      <c r="R1594" s="270">
        <v>1.07</v>
      </c>
      <c r="S1594" s="270">
        <v>-1.07</v>
      </c>
      <c r="T1594" s="268">
        <v>0</v>
      </c>
      <c r="U1594" s="268">
        <v>1.07</v>
      </c>
      <c r="V1594" s="269">
        <v>-1.07</v>
      </c>
      <c r="W1594" s="269" cm="1">
        <f t="array" ref="W1594">IF(Z1594=756,V1594*INDEX('09.30.22 ERC'!$I$676:$I$679,MATCH($A$1,'09.30.22 ERC'!$D$676:$D$679,0),),V1594)</f>
        <v>-1.07</v>
      </c>
      <c r="X1594" s="271">
        <f t="shared" si="49"/>
        <v>515003</v>
      </c>
      <c r="Y1594" s="106" t="s">
        <v>6669</v>
      </c>
      <c r="Z1594" s="106">
        <v>756</v>
      </c>
      <c r="AA1594" s="273" t="b">
        <f t="shared" si="50"/>
        <v>1</v>
      </c>
    </row>
    <row r="1595" spans="1:27">
      <c r="A1595" s="267" t="s">
        <v>3271</v>
      </c>
      <c r="B1595" s="267" t="s">
        <v>3388</v>
      </c>
      <c r="C1595" s="267" t="s">
        <v>3392</v>
      </c>
      <c r="D1595" s="267" t="s">
        <v>6715</v>
      </c>
      <c r="E1595" s="267" t="s">
        <v>3275</v>
      </c>
      <c r="F1595" s="267" t="s">
        <v>3276</v>
      </c>
      <c r="G1595" s="267" t="s">
        <v>3275</v>
      </c>
      <c r="H1595" s="267" t="s">
        <v>3277</v>
      </c>
      <c r="I1595" s="267" t="s">
        <v>6718</v>
      </c>
      <c r="J1595" s="267" t="s">
        <v>6719</v>
      </c>
      <c r="K1595" s="268">
        <v>0</v>
      </c>
      <c r="L1595" s="268">
        <v>0</v>
      </c>
      <c r="M1595" s="269">
        <v>0</v>
      </c>
      <c r="N1595" s="268">
        <v>0</v>
      </c>
      <c r="O1595" s="268">
        <v>0</v>
      </c>
      <c r="P1595" s="269">
        <v>0</v>
      </c>
      <c r="Q1595" s="270">
        <v>1.07</v>
      </c>
      <c r="R1595" s="270">
        <v>0</v>
      </c>
      <c r="S1595" s="270">
        <v>1.07</v>
      </c>
      <c r="T1595" s="268">
        <v>1.07</v>
      </c>
      <c r="U1595" s="268">
        <v>0</v>
      </c>
      <c r="V1595" s="269">
        <v>1.07</v>
      </c>
      <c r="W1595" s="269" cm="1">
        <f t="array" ref="W1595">IF(Z1595=756,V1595*INDEX('09.30.22 ERC'!$I$676:$I$679,MATCH($A$1,'09.30.22 ERC'!$D$676:$D$679,0),),V1595)</f>
        <v>1.07</v>
      </c>
      <c r="X1595" s="271">
        <f t="shared" si="49"/>
        <v>515003</v>
      </c>
      <c r="Y1595" s="106" t="s">
        <v>6669</v>
      </c>
      <c r="Z1595" s="106">
        <v>756</v>
      </c>
      <c r="AA1595" s="273" t="b">
        <f t="shared" si="50"/>
        <v>1</v>
      </c>
    </row>
    <row r="1596" spans="1:27">
      <c r="A1596" s="267" t="s">
        <v>3271</v>
      </c>
      <c r="B1596" s="267" t="s">
        <v>3272</v>
      </c>
      <c r="C1596" s="267" t="s">
        <v>3273</v>
      </c>
      <c r="D1596" s="267" t="s">
        <v>6715</v>
      </c>
      <c r="E1596" s="267" t="s">
        <v>3275</v>
      </c>
      <c r="F1596" s="267" t="s">
        <v>3276</v>
      </c>
      <c r="G1596" s="267" t="s">
        <v>3275</v>
      </c>
      <c r="H1596" s="267" t="s">
        <v>3277</v>
      </c>
      <c r="I1596" s="267" t="s">
        <v>6720</v>
      </c>
      <c r="J1596" s="267" t="s">
        <v>6721</v>
      </c>
      <c r="K1596" s="268">
        <v>0</v>
      </c>
      <c r="L1596" s="268">
        <v>0</v>
      </c>
      <c r="M1596" s="269">
        <v>0</v>
      </c>
      <c r="N1596" s="268">
        <v>0</v>
      </c>
      <c r="O1596" s="268">
        <v>0</v>
      </c>
      <c r="P1596" s="269">
        <v>0</v>
      </c>
      <c r="Q1596" s="270">
        <v>0</v>
      </c>
      <c r="R1596" s="270">
        <v>0</v>
      </c>
      <c r="S1596" s="270">
        <v>0</v>
      </c>
      <c r="T1596" s="268">
        <v>0</v>
      </c>
      <c r="U1596" s="268">
        <v>0</v>
      </c>
      <c r="V1596" s="269">
        <v>0</v>
      </c>
      <c r="W1596" s="269" cm="1">
        <f t="array" ref="W1596">IF(Z1596=756,V1596*INDEX('09.30.22 ERC'!$I$676:$I$679,MATCH($A$1,'09.30.22 ERC'!$D$676:$D$679,0),),V1596)</f>
        <v>0</v>
      </c>
      <c r="X1596" s="271">
        <f t="shared" si="49"/>
        <v>515003</v>
      </c>
      <c r="Y1596" s="106" t="s">
        <v>6669</v>
      </c>
      <c r="Z1596" s="106">
        <v>150</v>
      </c>
      <c r="AA1596" s="273" t="b">
        <f t="shared" si="50"/>
        <v>1</v>
      </c>
    </row>
    <row r="1597" spans="1:27">
      <c r="A1597" s="267" t="s">
        <v>3271</v>
      </c>
      <c r="B1597" s="267" t="s">
        <v>3272</v>
      </c>
      <c r="C1597" s="267" t="s">
        <v>3402</v>
      </c>
      <c r="D1597" s="267" t="s">
        <v>6715</v>
      </c>
      <c r="E1597" s="267" t="s">
        <v>3275</v>
      </c>
      <c r="F1597" s="267" t="s">
        <v>3276</v>
      </c>
      <c r="G1597" s="267" t="s">
        <v>3275</v>
      </c>
      <c r="H1597" s="267" t="s">
        <v>3277</v>
      </c>
      <c r="I1597" s="267" t="s">
        <v>6722</v>
      </c>
      <c r="J1597" s="267" t="s">
        <v>6723</v>
      </c>
      <c r="K1597" s="268">
        <v>0</v>
      </c>
      <c r="L1597" s="268">
        <v>0</v>
      </c>
      <c r="M1597" s="269">
        <v>0</v>
      </c>
      <c r="N1597" s="268">
        <v>0</v>
      </c>
      <c r="O1597" s="268">
        <v>0</v>
      </c>
      <c r="P1597" s="269">
        <v>0</v>
      </c>
      <c r="Q1597" s="270">
        <v>132.63999999999999</v>
      </c>
      <c r="R1597" s="270">
        <v>0</v>
      </c>
      <c r="S1597" s="270">
        <v>132.63999999999999</v>
      </c>
      <c r="T1597" s="268">
        <v>132.63999999999999</v>
      </c>
      <c r="U1597" s="268">
        <v>0</v>
      </c>
      <c r="V1597" s="269">
        <v>132.63999999999999</v>
      </c>
      <c r="W1597" s="269" cm="1">
        <f t="array" ref="W1597">IF(Z1597=756,V1597*INDEX('09.30.22 ERC'!$I$676:$I$679,MATCH($A$1,'09.30.22 ERC'!$D$676:$D$679,0),),V1597)</f>
        <v>132.63999999999999</v>
      </c>
      <c r="X1597" s="271">
        <f t="shared" si="49"/>
        <v>515003</v>
      </c>
      <c r="Y1597" s="106" t="s">
        <v>6669</v>
      </c>
      <c r="Z1597" s="106">
        <v>150</v>
      </c>
      <c r="AA1597" s="273" t="b">
        <f t="shared" si="50"/>
        <v>1</v>
      </c>
    </row>
    <row r="1598" spans="1:27">
      <c r="A1598" s="267" t="s">
        <v>3271</v>
      </c>
      <c r="B1598" s="267" t="s">
        <v>3280</v>
      </c>
      <c r="C1598" s="267" t="s">
        <v>3281</v>
      </c>
      <c r="D1598" s="267" t="s">
        <v>6715</v>
      </c>
      <c r="E1598" s="267" t="s">
        <v>3275</v>
      </c>
      <c r="F1598" s="267" t="s">
        <v>3276</v>
      </c>
      <c r="G1598" s="267" t="s">
        <v>3275</v>
      </c>
      <c r="H1598" s="267" t="s">
        <v>3277</v>
      </c>
      <c r="I1598" s="267" t="s">
        <v>6724</v>
      </c>
      <c r="J1598" s="267" t="s">
        <v>6725</v>
      </c>
      <c r="K1598" s="268">
        <v>0</v>
      </c>
      <c r="L1598" s="268">
        <v>0</v>
      </c>
      <c r="M1598" s="269">
        <v>0</v>
      </c>
      <c r="N1598" s="268">
        <v>0</v>
      </c>
      <c r="O1598" s="268">
        <v>0</v>
      </c>
      <c r="P1598" s="269">
        <v>0</v>
      </c>
      <c r="Q1598" s="270">
        <v>0</v>
      </c>
      <c r="R1598" s="270">
        <v>0</v>
      </c>
      <c r="S1598" s="270">
        <v>0</v>
      </c>
      <c r="T1598" s="268">
        <v>0</v>
      </c>
      <c r="U1598" s="268">
        <v>0</v>
      </c>
      <c r="V1598" s="269">
        <v>0</v>
      </c>
      <c r="W1598" s="269" cm="1">
        <f t="array" ref="W1598">IF(Z1598=756,V1598*INDEX('09.30.22 ERC'!$I$676:$I$679,MATCH($A$1,'09.30.22 ERC'!$D$676:$D$679,0),),V1598)</f>
        <v>0</v>
      </c>
      <c r="X1598" s="271">
        <f t="shared" si="49"/>
        <v>515003</v>
      </c>
      <c r="Y1598" s="106" t="s">
        <v>6669</v>
      </c>
      <c r="Z1598" s="106">
        <v>150</v>
      </c>
      <c r="AA1598" s="273" t="b">
        <f t="shared" si="50"/>
        <v>1</v>
      </c>
    </row>
    <row r="1599" spans="1:27">
      <c r="A1599" s="267" t="s">
        <v>3271</v>
      </c>
      <c r="B1599" s="267" t="s">
        <v>3280</v>
      </c>
      <c r="C1599" s="267" t="s">
        <v>3430</v>
      </c>
      <c r="D1599" s="267" t="s">
        <v>6715</v>
      </c>
      <c r="E1599" s="267" t="s">
        <v>3275</v>
      </c>
      <c r="F1599" s="267" t="s">
        <v>3276</v>
      </c>
      <c r="G1599" s="267" t="s">
        <v>3275</v>
      </c>
      <c r="H1599" s="267" t="s">
        <v>3277</v>
      </c>
      <c r="I1599" s="267" t="s">
        <v>6726</v>
      </c>
      <c r="J1599" s="267" t="s">
        <v>6727</v>
      </c>
      <c r="K1599" s="268">
        <v>0</v>
      </c>
      <c r="L1599" s="268">
        <v>0</v>
      </c>
      <c r="M1599" s="269">
        <v>0</v>
      </c>
      <c r="N1599" s="268">
        <v>0</v>
      </c>
      <c r="O1599" s="268">
        <v>0</v>
      </c>
      <c r="P1599" s="269">
        <v>0</v>
      </c>
      <c r="Q1599" s="270">
        <v>131.13999999999999</v>
      </c>
      <c r="R1599" s="270">
        <v>0</v>
      </c>
      <c r="S1599" s="270">
        <v>131.13999999999999</v>
      </c>
      <c r="T1599" s="268">
        <v>131.13999999999999</v>
      </c>
      <c r="U1599" s="268">
        <v>0</v>
      </c>
      <c r="V1599" s="269">
        <v>131.13999999999999</v>
      </c>
      <c r="W1599" s="269" cm="1">
        <f t="array" ref="W1599">IF(Z1599=756,V1599*INDEX('09.30.22 ERC'!$I$676:$I$679,MATCH($A$1,'09.30.22 ERC'!$D$676:$D$679,0),),V1599)</f>
        <v>131.13999999999999</v>
      </c>
      <c r="X1599" s="271">
        <f t="shared" si="49"/>
        <v>515003</v>
      </c>
      <c r="Y1599" s="106" t="s">
        <v>6669</v>
      </c>
      <c r="Z1599" s="106">
        <v>150</v>
      </c>
      <c r="AA1599" s="273" t="b">
        <f t="shared" si="50"/>
        <v>1</v>
      </c>
    </row>
    <row r="1600" spans="1:27">
      <c r="A1600" s="267" t="s">
        <v>3271</v>
      </c>
      <c r="B1600" s="267" t="s">
        <v>3983</v>
      </c>
      <c r="C1600" s="267" t="s">
        <v>3291</v>
      </c>
      <c r="D1600" s="267" t="s">
        <v>6715</v>
      </c>
      <c r="E1600" s="267" t="s">
        <v>3275</v>
      </c>
      <c r="F1600" s="267" t="s">
        <v>3276</v>
      </c>
      <c r="G1600" s="267" t="s">
        <v>3275</v>
      </c>
      <c r="H1600" s="267" t="s">
        <v>3277</v>
      </c>
      <c r="I1600" s="267" t="s">
        <v>6728</v>
      </c>
      <c r="J1600" s="267" t="s">
        <v>6729</v>
      </c>
      <c r="K1600" s="268">
        <v>0</v>
      </c>
      <c r="L1600" s="268">
        <v>0</v>
      </c>
      <c r="M1600" s="269">
        <v>0</v>
      </c>
      <c r="N1600" s="268">
        <v>0</v>
      </c>
      <c r="O1600" s="268">
        <v>0</v>
      </c>
      <c r="P1600" s="269">
        <v>0</v>
      </c>
      <c r="Q1600" s="270">
        <v>0</v>
      </c>
      <c r="R1600" s="270">
        <v>0</v>
      </c>
      <c r="S1600" s="270">
        <v>0</v>
      </c>
      <c r="T1600" s="268">
        <v>0</v>
      </c>
      <c r="U1600" s="268">
        <v>0</v>
      </c>
      <c r="V1600" s="269">
        <v>0</v>
      </c>
      <c r="W1600" s="269" cm="1">
        <f t="array" ref="W1600">IF(Z1600=756,V1600*INDEX('09.30.22 ERC'!$I$676:$I$679,MATCH($A$1,'09.30.22 ERC'!$D$676:$D$679,0),),V1600)</f>
        <v>0</v>
      </c>
      <c r="X1600" s="271">
        <f t="shared" si="49"/>
        <v>515003</v>
      </c>
      <c r="Y1600" s="106" t="s">
        <v>6669</v>
      </c>
      <c r="Z1600" s="106">
        <v>150</v>
      </c>
      <c r="AA1600" s="273" t="b">
        <f t="shared" si="50"/>
        <v>1</v>
      </c>
    </row>
    <row r="1601" spans="1:27">
      <c r="A1601" s="267" t="s">
        <v>3271</v>
      </c>
      <c r="B1601" s="267" t="s">
        <v>3284</v>
      </c>
      <c r="C1601" s="267" t="s">
        <v>3273</v>
      </c>
      <c r="D1601" s="267" t="s">
        <v>6715</v>
      </c>
      <c r="E1601" s="267" t="s">
        <v>3275</v>
      </c>
      <c r="F1601" s="267" t="s">
        <v>3276</v>
      </c>
      <c r="G1601" s="267" t="s">
        <v>3275</v>
      </c>
      <c r="H1601" s="267" t="s">
        <v>3277</v>
      </c>
      <c r="I1601" s="267" t="s">
        <v>6730</v>
      </c>
      <c r="J1601" s="267" t="s">
        <v>6731</v>
      </c>
      <c r="K1601" s="268">
        <v>0</v>
      </c>
      <c r="L1601" s="268">
        <v>0</v>
      </c>
      <c r="M1601" s="269">
        <v>0</v>
      </c>
      <c r="N1601" s="268">
        <v>0</v>
      </c>
      <c r="O1601" s="268">
        <v>0</v>
      </c>
      <c r="P1601" s="269">
        <v>0</v>
      </c>
      <c r="Q1601" s="270">
        <v>1040.58</v>
      </c>
      <c r="R1601" s="270">
        <v>0</v>
      </c>
      <c r="S1601" s="270">
        <v>1040.58</v>
      </c>
      <c r="T1601" s="268">
        <v>1040.58</v>
      </c>
      <c r="U1601" s="268">
        <v>0</v>
      </c>
      <c r="V1601" s="269">
        <v>1040.58</v>
      </c>
      <c r="W1601" s="269" cm="1">
        <f t="array" ref="W1601">IF(Z1601=756,V1601*INDEX('09.30.22 ERC'!$I$676:$I$679,MATCH($A$1,'09.30.22 ERC'!$D$676:$D$679,0),),V1601)</f>
        <v>1040.58</v>
      </c>
      <c r="X1601" s="271">
        <f t="shared" si="49"/>
        <v>515003</v>
      </c>
      <c r="Y1601" s="106" t="s">
        <v>6669</v>
      </c>
      <c r="Z1601" s="106">
        <v>151</v>
      </c>
      <c r="AA1601" s="273" t="b">
        <f t="shared" si="50"/>
        <v>1</v>
      </c>
    </row>
    <row r="1602" spans="1:27">
      <c r="A1602" s="267" t="s">
        <v>3271</v>
      </c>
      <c r="B1602" s="267" t="s">
        <v>3284</v>
      </c>
      <c r="C1602" s="267" t="s">
        <v>3402</v>
      </c>
      <c r="D1602" s="267" t="s">
        <v>6715</v>
      </c>
      <c r="E1602" s="267" t="s">
        <v>3275</v>
      </c>
      <c r="F1602" s="267" t="s">
        <v>3276</v>
      </c>
      <c r="G1602" s="267" t="s">
        <v>3275</v>
      </c>
      <c r="H1602" s="267" t="s">
        <v>3277</v>
      </c>
      <c r="I1602" s="267" t="s">
        <v>6732</v>
      </c>
      <c r="J1602" s="267" t="s">
        <v>6733</v>
      </c>
      <c r="K1602" s="268">
        <v>0</v>
      </c>
      <c r="L1602" s="268">
        <v>0</v>
      </c>
      <c r="M1602" s="269">
        <v>0</v>
      </c>
      <c r="N1602" s="268">
        <v>0</v>
      </c>
      <c r="O1602" s="268">
        <v>0</v>
      </c>
      <c r="P1602" s="269">
        <v>0</v>
      </c>
      <c r="Q1602" s="270">
        <v>10.92</v>
      </c>
      <c r="R1602" s="270">
        <v>0</v>
      </c>
      <c r="S1602" s="270">
        <v>10.92</v>
      </c>
      <c r="T1602" s="268">
        <v>10.92</v>
      </c>
      <c r="U1602" s="268">
        <v>0</v>
      </c>
      <c r="V1602" s="269">
        <v>10.92</v>
      </c>
      <c r="W1602" s="269" cm="1">
        <f t="array" ref="W1602">IF(Z1602=756,V1602*INDEX('09.30.22 ERC'!$I$676:$I$679,MATCH($A$1,'09.30.22 ERC'!$D$676:$D$679,0),),V1602)</f>
        <v>10.92</v>
      </c>
      <c r="X1602" s="271">
        <f t="shared" si="49"/>
        <v>515003</v>
      </c>
      <c r="Y1602" s="106" t="s">
        <v>6669</v>
      </c>
      <c r="Z1602" s="106">
        <v>151</v>
      </c>
      <c r="AA1602" s="273" t="b">
        <f t="shared" si="50"/>
        <v>1</v>
      </c>
    </row>
    <row r="1603" spans="1:27">
      <c r="A1603" s="267" t="s">
        <v>3271</v>
      </c>
      <c r="B1603" s="267" t="s">
        <v>3287</v>
      </c>
      <c r="C1603" s="267" t="s">
        <v>3281</v>
      </c>
      <c r="D1603" s="267" t="s">
        <v>6715</v>
      </c>
      <c r="E1603" s="267" t="s">
        <v>3275</v>
      </c>
      <c r="F1603" s="267" t="s">
        <v>3276</v>
      </c>
      <c r="G1603" s="267" t="s">
        <v>3275</v>
      </c>
      <c r="H1603" s="267" t="s">
        <v>3277</v>
      </c>
      <c r="I1603" s="267" t="s">
        <v>6734</v>
      </c>
      <c r="J1603" s="267" t="s">
        <v>6735</v>
      </c>
      <c r="K1603" s="268">
        <v>0</v>
      </c>
      <c r="L1603" s="268">
        <v>0</v>
      </c>
      <c r="M1603" s="269">
        <v>0</v>
      </c>
      <c r="N1603" s="268">
        <v>0</v>
      </c>
      <c r="O1603" s="268">
        <v>0</v>
      </c>
      <c r="P1603" s="269">
        <v>0</v>
      </c>
      <c r="Q1603" s="270">
        <v>0</v>
      </c>
      <c r="R1603" s="270">
        <v>0</v>
      </c>
      <c r="S1603" s="270">
        <v>0</v>
      </c>
      <c r="T1603" s="268">
        <v>0</v>
      </c>
      <c r="U1603" s="268">
        <v>0</v>
      </c>
      <c r="V1603" s="269">
        <v>0</v>
      </c>
      <c r="W1603" s="269" cm="1">
        <f t="array" ref="W1603">IF(Z1603=756,V1603*INDEX('09.30.22 ERC'!$I$676:$I$679,MATCH($A$1,'09.30.22 ERC'!$D$676:$D$679,0),),V1603)</f>
        <v>0</v>
      </c>
      <c r="X1603" s="271">
        <f t="shared" si="49"/>
        <v>515003</v>
      </c>
      <c r="Y1603" s="106" t="s">
        <v>6669</v>
      </c>
      <c r="Z1603" s="106">
        <v>151</v>
      </c>
      <c r="AA1603" s="273" t="b">
        <f t="shared" si="50"/>
        <v>1</v>
      </c>
    </row>
    <row r="1604" spans="1:27">
      <c r="A1604" s="267" t="s">
        <v>3271</v>
      </c>
      <c r="B1604" s="267" t="s">
        <v>3287</v>
      </c>
      <c r="C1604" s="267" t="s">
        <v>3430</v>
      </c>
      <c r="D1604" s="267" t="s">
        <v>6715</v>
      </c>
      <c r="E1604" s="267" t="s">
        <v>3275</v>
      </c>
      <c r="F1604" s="267" t="s">
        <v>3276</v>
      </c>
      <c r="G1604" s="267" t="s">
        <v>3275</v>
      </c>
      <c r="H1604" s="267" t="s">
        <v>3277</v>
      </c>
      <c r="I1604" s="267" t="s">
        <v>6736</v>
      </c>
      <c r="J1604" s="267" t="s">
        <v>6737</v>
      </c>
      <c r="K1604" s="268">
        <v>0</v>
      </c>
      <c r="L1604" s="268">
        <v>0</v>
      </c>
      <c r="M1604" s="269">
        <v>0</v>
      </c>
      <c r="N1604" s="268">
        <v>0</v>
      </c>
      <c r="O1604" s="268">
        <v>0</v>
      </c>
      <c r="P1604" s="269">
        <v>0</v>
      </c>
      <c r="Q1604" s="270">
        <v>14.07</v>
      </c>
      <c r="R1604" s="270">
        <v>0</v>
      </c>
      <c r="S1604" s="270">
        <v>14.07</v>
      </c>
      <c r="T1604" s="268">
        <v>14.07</v>
      </c>
      <c r="U1604" s="268">
        <v>0</v>
      </c>
      <c r="V1604" s="269">
        <v>14.07</v>
      </c>
      <c r="W1604" s="269" cm="1">
        <f t="array" ref="W1604">IF(Z1604=756,V1604*INDEX('09.30.22 ERC'!$I$676:$I$679,MATCH($A$1,'09.30.22 ERC'!$D$676:$D$679,0),),V1604)</f>
        <v>14.07</v>
      </c>
      <c r="X1604" s="271">
        <f t="shared" si="49"/>
        <v>515003</v>
      </c>
      <c r="Y1604" s="106" t="s">
        <v>6669</v>
      </c>
      <c r="Z1604" s="106">
        <v>151</v>
      </c>
      <c r="AA1604" s="273" t="b">
        <f t="shared" si="50"/>
        <v>1</v>
      </c>
    </row>
    <row r="1605" spans="1:27">
      <c r="A1605" s="267" t="s">
        <v>3271</v>
      </c>
      <c r="B1605" s="267" t="s">
        <v>3290</v>
      </c>
      <c r="C1605" s="267" t="s">
        <v>3291</v>
      </c>
      <c r="D1605" s="267" t="s">
        <v>6715</v>
      </c>
      <c r="E1605" s="267" t="s">
        <v>3275</v>
      </c>
      <c r="F1605" s="267" t="s">
        <v>3276</v>
      </c>
      <c r="G1605" s="267" t="s">
        <v>3275</v>
      </c>
      <c r="H1605" s="267" t="s">
        <v>3277</v>
      </c>
      <c r="I1605" s="267" t="s">
        <v>6738</v>
      </c>
      <c r="J1605" s="267" t="s">
        <v>6739</v>
      </c>
      <c r="K1605" s="268">
        <v>0</v>
      </c>
      <c r="L1605" s="268">
        <v>0</v>
      </c>
      <c r="M1605" s="269">
        <v>0</v>
      </c>
      <c r="N1605" s="268">
        <v>0</v>
      </c>
      <c r="O1605" s="268">
        <v>0</v>
      </c>
      <c r="P1605" s="269">
        <v>0</v>
      </c>
      <c r="Q1605" s="270">
        <v>0</v>
      </c>
      <c r="R1605" s="270">
        <v>0</v>
      </c>
      <c r="S1605" s="270">
        <v>0</v>
      </c>
      <c r="T1605" s="268">
        <v>0</v>
      </c>
      <c r="U1605" s="268">
        <v>0</v>
      </c>
      <c r="V1605" s="269">
        <v>0</v>
      </c>
      <c r="W1605" s="269" cm="1">
        <f t="array" ref="W1605">IF(Z1605=756,V1605*INDEX('09.30.22 ERC'!$I$676:$I$679,MATCH($A$1,'09.30.22 ERC'!$D$676:$D$679,0),),V1605)</f>
        <v>0</v>
      </c>
      <c r="X1605" s="271">
        <f t="shared" ref="X1605:X1668" si="51">+_xlfn.NUMBERVALUE(D1605)</f>
        <v>515003</v>
      </c>
      <c r="Y1605" s="106" t="s">
        <v>6669</v>
      </c>
      <c r="Z1605" s="106">
        <v>151</v>
      </c>
      <c r="AA1605" s="273" t="b">
        <f t="shared" si="50"/>
        <v>1</v>
      </c>
    </row>
    <row r="1606" spans="1:27">
      <c r="A1606" s="267" t="s">
        <v>3271</v>
      </c>
      <c r="B1606" s="267" t="s">
        <v>3294</v>
      </c>
      <c r="C1606" s="267" t="s">
        <v>3273</v>
      </c>
      <c r="D1606" s="267" t="s">
        <v>6715</v>
      </c>
      <c r="E1606" s="267" t="s">
        <v>3275</v>
      </c>
      <c r="F1606" s="267" t="s">
        <v>3276</v>
      </c>
      <c r="G1606" s="267" t="s">
        <v>3275</v>
      </c>
      <c r="H1606" s="267" t="s">
        <v>3277</v>
      </c>
      <c r="I1606" s="267" t="s">
        <v>6740</v>
      </c>
      <c r="J1606" s="267" t="s">
        <v>6741</v>
      </c>
      <c r="K1606" s="268">
        <v>0</v>
      </c>
      <c r="L1606" s="268">
        <v>0</v>
      </c>
      <c r="M1606" s="269">
        <v>0</v>
      </c>
      <c r="N1606" s="268">
        <v>0</v>
      </c>
      <c r="O1606" s="268">
        <v>0</v>
      </c>
      <c r="P1606" s="269">
        <v>0</v>
      </c>
      <c r="Q1606" s="270">
        <v>0</v>
      </c>
      <c r="R1606" s="270">
        <v>0</v>
      </c>
      <c r="S1606" s="270">
        <v>0</v>
      </c>
      <c r="T1606" s="268">
        <v>0</v>
      </c>
      <c r="U1606" s="268">
        <v>0</v>
      </c>
      <c r="V1606" s="269">
        <v>0</v>
      </c>
      <c r="W1606" s="269" cm="1">
        <f t="array" ref="W1606">IF(Z1606=756,V1606*INDEX('09.30.22 ERC'!$I$676:$I$679,MATCH($A$1,'09.30.22 ERC'!$D$676:$D$679,0),),V1606)</f>
        <v>0</v>
      </c>
      <c r="X1606" s="271">
        <f t="shared" si="51"/>
        <v>515003</v>
      </c>
      <c r="Y1606" s="106" t="s">
        <v>6669</v>
      </c>
      <c r="Z1606" s="106">
        <v>152</v>
      </c>
      <c r="AA1606" s="273" t="b">
        <f t="shared" ref="AA1606:AA1669" si="52">IF($A$1=756,TRUE,IF($A$1=Z1606,TRUE,FALSE))</f>
        <v>1</v>
      </c>
    </row>
    <row r="1607" spans="1:27">
      <c r="A1607" s="267" t="s">
        <v>3271</v>
      </c>
      <c r="B1607" s="267" t="s">
        <v>3294</v>
      </c>
      <c r="C1607" s="267" t="s">
        <v>3402</v>
      </c>
      <c r="D1607" s="267" t="s">
        <v>6715</v>
      </c>
      <c r="E1607" s="267" t="s">
        <v>3275</v>
      </c>
      <c r="F1607" s="267" t="s">
        <v>3276</v>
      </c>
      <c r="G1607" s="267" t="s">
        <v>3275</v>
      </c>
      <c r="H1607" s="267" t="s">
        <v>3277</v>
      </c>
      <c r="I1607" s="267" t="s">
        <v>6742</v>
      </c>
      <c r="J1607" s="267" t="s">
        <v>6743</v>
      </c>
      <c r="K1607" s="268">
        <v>0</v>
      </c>
      <c r="L1607" s="268">
        <v>0</v>
      </c>
      <c r="M1607" s="269">
        <v>0</v>
      </c>
      <c r="N1607" s="268">
        <v>0</v>
      </c>
      <c r="O1607" s="268">
        <v>0</v>
      </c>
      <c r="P1607" s="269">
        <v>0</v>
      </c>
      <c r="Q1607" s="270">
        <v>76.28</v>
      </c>
      <c r="R1607" s="270">
        <v>0</v>
      </c>
      <c r="S1607" s="270">
        <v>76.28</v>
      </c>
      <c r="T1607" s="268">
        <v>76.28</v>
      </c>
      <c r="U1607" s="268">
        <v>0</v>
      </c>
      <c r="V1607" s="269">
        <v>76.28</v>
      </c>
      <c r="W1607" s="269" cm="1">
        <f t="array" ref="W1607">IF(Z1607=756,V1607*INDEX('09.30.22 ERC'!$I$676:$I$679,MATCH($A$1,'09.30.22 ERC'!$D$676:$D$679,0),),V1607)</f>
        <v>76.28</v>
      </c>
      <c r="X1607" s="271">
        <f t="shared" si="51"/>
        <v>515003</v>
      </c>
      <c r="Y1607" s="106" t="s">
        <v>6669</v>
      </c>
      <c r="Z1607" s="106">
        <v>152</v>
      </c>
      <c r="AA1607" s="273" t="b">
        <f t="shared" si="52"/>
        <v>1</v>
      </c>
    </row>
    <row r="1608" spans="1:27">
      <c r="A1608" s="267" t="s">
        <v>3271</v>
      </c>
      <c r="B1608" s="267" t="s">
        <v>3272</v>
      </c>
      <c r="C1608" s="267" t="s">
        <v>3273</v>
      </c>
      <c r="D1608" s="267" t="s">
        <v>6744</v>
      </c>
      <c r="E1608" s="267" t="s">
        <v>3275</v>
      </c>
      <c r="F1608" s="267" t="s">
        <v>3276</v>
      </c>
      <c r="G1608" s="267" t="s">
        <v>3275</v>
      </c>
      <c r="H1608" s="267" t="s">
        <v>3277</v>
      </c>
      <c r="I1608" s="267" t="s">
        <v>6745</v>
      </c>
      <c r="J1608" s="267" t="s">
        <v>6746</v>
      </c>
      <c r="K1608" s="268">
        <v>0</v>
      </c>
      <c r="L1608" s="268">
        <v>0</v>
      </c>
      <c r="M1608" s="269">
        <v>0</v>
      </c>
      <c r="N1608" s="268">
        <v>0</v>
      </c>
      <c r="O1608" s="268">
        <v>0</v>
      </c>
      <c r="P1608" s="269">
        <v>0</v>
      </c>
      <c r="Q1608" s="270">
        <v>0</v>
      </c>
      <c r="R1608" s="270">
        <v>0</v>
      </c>
      <c r="S1608" s="270">
        <v>0</v>
      </c>
      <c r="T1608" s="268">
        <v>0</v>
      </c>
      <c r="U1608" s="268">
        <v>0</v>
      </c>
      <c r="V1608" s="269">
        <v>0</v>
      </c>
      <c r="W1608" s="269" cm="1">
        <f t="array" ref="W1608">IF(Z1608=756,V1608*INDEX('09.30.22 ERC'!$I$676:$I$679,MATCH($A$1,'09.30.22 ERC'!$D$676:$D$679,0),),V1608)</f>
        <v>0</v>
      </c>
      <c r="X1608" s="271">
        <f t="shared" si="51"/>
        <v>515004</v>
      </c>
      <c r="Y1608" s="106" t="s">
        <v>6669</v>
      </c>
      <c r="Z1608" s="106">
        <v>150</v>
      </c>
      <c r="AA1608" s="273" t="b">
        <f t="shared" si="52"/>
        <v>1</v>
      </c>
    </row>
    <row r="1609" spans="1:27">
      <c r="A1609" s="267" t="s">
        <v>3271</v>
      </c>
      <c r="B1609" s="267" t="s">
        <v>3294</v>
      </c>
      <c r="C1609" s="267" t="s">
        <v>3273</v>
      </c>
      <c r="D1609" s="267" t="s">
        <v>6744</v>
      </c>
      <c r="E1609" s="267" t="s">
        <v>3275</v>
      </c>
      <c r="F1609" s="267" t="s">
        <v>3276</v>
      </c>
      <c r="G1609" s="267" t="s">
        <v>3275</v>
      </c>
      <c r="H1609" s="267" t="s">
        <v>3277</v>
      </c>
      <c r="I1609" s="267" t="s">
        <v>6747</v>
      </c>
      <c r="J1609" s="267" t="s">
        <v>6748</v>
      </c>
      <c r="K1609" s="268">
        <v>0</v>
      </c>
      <c r="L1609" s="268">
        <v>0</v>
      </c>
      <c r="M1609" s="269">
        <v>0</v>
      </c>
      <c r="N1609" s="268">
        <v>0</v>
      </c>
      <c r="O1609" s="268">
        <v>0</v>
      </c>
      <c r="P1609" s="269">
        <v>0</v>
      </c>
      <c r="Q1609" s="270">
        <v>0</v>
      </c>
      <c r="R1609" s="270">
        <v>0</v>
      </c>
      <c r="S1609" s="270">
        <v>0</v>
      </c>
      <c r="T1609" s="268">
        <v>0</v>
      </c>
      <c r="U1609" s="268">
        <v>0</v>
      </c>
      <c r="V1609" s="269">
        <v>0</v>
      </c>
      <c r="W1609" s="269" cm="1">
        <f t="array" ref="W1609">IF(Z1609=756,V1609*INDEX('09.30.22 ERC'!$I$676:$I$679,MATCH($A$1,'09.30.22 ERC'!$D$676:$D$679,0),),V1609)</f>
        <v>0</v>
      </c>
      <c r="X1609" s="271">
        <f t="shared" si="51"/>
        <v>515004</v>
      </c>
      <c r="Y1609" s="106" t="s">
        <v>6669</v>
      </c>
      <c r="Z1609" s="106">
        <v>152</v>
      </c>
      <c r="AA1609" s="273" t="b">
        <f t="shared" si="52"/>
        <v>1</v>
      </c>
    </row>
    <row r="1610" spans="1:27">
      <c r="A1610" s="267" t="s">
        <v>3271</v>
      </c>
      <c r="B1610" s="267" t="s">
        <v>3388</v>
      </c>
      <c r="C1610" s="267" t="s">
        <v>3389</v>
      </c>
      <c r="D1610" s="267" t="s">
        <v>6749</v>
      </c>
      <c r="E1610" s="267" t="s">
        <v>3275</v>
      </c>
      <c r="F1610" s="267" t="s">
        <v>3276</v>
      </c>
      <c r="G1610" s="267" t="s">
        <v>3275</v>
      </c>
      <c r="H1610" s="267" t="s">
        <v>3277</v>
      </c>
      <c r="I1610" s="267" t="s">
        <v>6750</v>
      </c>
      <c r="J1610" s="267" t="s">
        <v>6751</v>
      </c>
      <c r="K1610" s="268">
        <v>0</v>
      </c>
      <c r="L1610" s="268">
        <v>0</v>
      </c>
      <c r="M1610" s="269">
        <v>0</v>
      </c>
      <c r="N1610" s="268">
        <v>0</v>
      </c>
      <c r="O1610" s="268">
        <v>0</v>
      </c>
      <c r="P1610" s="269">
        <v>0</v>
      </c>
      <c r="Q1610" s="270">
        <v>0</v>
      </c>
      <c r="R1610" s="270">
        <v>1500</v>
      </c>
      <c r="S1610" s="270">
        <v>-1500</v>
      </c>
      <c r="T1610" s="268">
        <v>0</v>
      </c>
      <c r="U1610" s="268">
        <v>1500</v>
      </c>
      <c r="V1610" s="269">
        <v>-1500</v>
      </c>
      <c r="W1610" s="269" cm="1">
        <f t="array" ref="W1610">IF(Z1610=756,V1610*INDEX('09.30.22 ERC'!$I$676:$I$679,MATCH($A$1,'09.30.22 ERC'!$D$676:$D$679,0),),V1610)</f>
        <v>-1500</v>
      </c>
      <c r="X1610" s="271">
        <f t="shared" si="51"/>
        <v>516001</v>
      </c>
      <c r="Y1610" s="106" t="s">
        <v>1235</v>
      </c>
      <c r="Z1610" s="106">
        <v>756</v>
      </c>
      <c r="AA1610" s="273" t="b">
        <f t="shared" si="52"/>
        <v>1</v>
      </c>
    </row>
    <row r="1611" spans="1:27">
      <c r="A1611" s="267" t="s">
        <v>3271</v>
      </c>
      <c r="B1611" s="267" t="s">
        <v>3388</v>
      </c>
      <c r="C1611" s="267" t="s">
        <v>3392</v>
      </c>
      <c r="D1611" s="267" t="s">
        <v>6749</v>
      </c>
      <c r="E1611" s="267" t="s">
        <v>3275</v>
      </c>
      <c r="F1611" s="267" t="s">
        <v>3276</v>
      </c>
      <c r="G1611" s="267" t="s">
        <v>3275</v>
      </c>
      <c r="H1611" s="267" t="s">
        <v>3277</v>
      </c>
      <c r="I1611" s="267" t="s">
        <v>6752</v>
      </c>
      <c r="J1611" s="267" t="s">
        <v>6753</v>
      </c>
      <c r="K1611" s="268">
        <v>0</v>
      </c>
      <c r="L1611" s="268">
        <v>0</v>
      </c>
      <c r="M1611" s="269">
        <v>0</v>
      </c>
      <c r="N1611" s="268">
        <v>0</v>
      </c>
      <c r="O1611" s="268">
        <v>0</v>
      </c>
      <c r="P1611" s="269">
        <v>0</v>
      </c>
      <c r="Q1611" s="270">
        <v>1500</v>
      </c>
      <c r="R1611" s="270">
        <v>0</v>
      </c>
      <c r="S1611" s="270">
        <v>1500</v>
      </c>
      <c r="T1611" s="268">
        <v>1500</v>
      </c>
      <c r="U1611" s="268">
        <v>0</v>
      </c>
      <c r="V1611" s="269">
        <v>1500</v>
      </c>
      <c r="W1611" s="269" cm="1">
        <f t="array" ref="W1611">IF(Z1611=756,V1611*INDEX('09.30.22 ERC'!$I$676:$I$679,MATCH($A$1,'09.30.22 ERC'!$D$676:$D$679,0),),V1611)</f>
        <v>1500</v>
      </c>
      <c r="X1611" s="271">
        <f t="shared" si="51"/>
        <v>516001</v>
      </c>
      <c r="Y1611" s="106" t="s">
        <v>1235</v>
      </c>
      <c r="Z1611" s="106">
        <v>756</v>
      </c>
      <c r="AA1611" s="273" t="b">
        <f t="shared" si="52"/>
        <v>1</v>
      </c>
    </row>
    <row r="1612" spans="1:27">
      <c r="A1612" s="267" t="s">
        <v>3271</v>
      </c>
      <c r="B1612" s="267" t="s">
        <v>3272</v>
      </c>
      <c r="C1612" s="267" t="s">
        <v>3273</v>
      </c>
      <c r="D1612" s="267" t="s">
        <v>6749</v>
      </c>
      <c r="E1612" s="267" t="s">
        <v>3275</v>
      </c>
      <c r="F1612" s="267" t="s">
        <v>3276</v>
      </c>
      <c r="G1612" s="267" t="s">
        <v>3275</v>
      </c>
      <c r="H1612" s="267" t="s">
        <v>3277</v>
      </c>
      <c r="I1612" s="267" t="s">
        <v>6754</v>
      </c>
      <c r="J1612" s="267" t="s">
        <v>6755</v>
      </c>
      <c r="K1612" s="268">
        <v>0</v>
      </c>
      <c r="L1612" s="268">
        <v>0</v>
      </c>
      <c r="M1612" s="269">
        <v>0</v>
      </c>
      <c r="N1612" s="268">
        <v>0</v>
      </c>
      <c r="O1612" s="268">
        <v>0</v>
      </c>
      <c r="P1612" s="269">
        <v>0</v>
      </c>
      <c r="Q1612" s="270">
        <v>0</v>
      </c>
      <c r="R1612" s="270">
        <v>0</v>
      </c>
      <c r="S1612" s="270">
        <v>0</v>
      </c>
      <c r="T1612" s="268">
        <v>0</v>
      </c>
      <c r="U1612" s="268">
        <v>0</v>
      </c>
      <c r="V1612" s="269">
        <v>0</v>
      </c>
      <c r="W1612" s="269" cm="1">
        <f t="array" ref="W1612">IF(Z1612=756,V1612*INDEX('09.30.22 ERC'!$I$676:$I$679,MATCH($A$1,'09.30.22 ERC'!$D$676:$D$679,0),),V1612)</f>
        <v>0</v>
      </c>
      <c r="X1612" s="271">
        <f t="shared" si="51"/>
        <v>516001</v>
      </c>
      <c r="Y1612" s="106" t="s">
        <v>1235</v>
      </c>
      <c r="Z1612" s="106">
        <v>150</v>
      </c>
      <c r="AA1612" s="273" t="b">
        <f t="shared" si="52"/>
        <v>1</v>
      </c>
    </row>
    <row r="1613" spans="1:27">
      <c r="A1613" s="267" t="s">
        <v>3271</v>
      </c>
      <c r="B1613" s="267" t="s">
        <v>3272</v>
      </c>
      <c r="C1613" s="267" t="s">
        <v>3402</v>
      </c>
      <c r="D1613" s="267" t="s">
        <v>6749</v>
      </c>
      <c r="E1613" s="267" t="s">
        <v>3275</v>
      </c>
      <c r="F1613" s="267" t="s">
        <v>3276</v>
      </c>
      <c r="G1613" s="267" t="s">
        <v>3275</v>
      </c>
      <c r="H1613" s="267" t="s">
        <v>3277</v>
      </c>
      <c r="I1613" s="267" t="s">
        <v>6756</v>
      </c>
      <c r="J1613" s="267" t="s">
        <v>6757</v>
      </c>
      <c r="K1613" s="268">
        <v>0</v>
      </c>
      <c r="L1613" s="268">
        <v>0</v>
      </c>
      <c r="M1613" s="269">
        <v>0</v>
      </c>
      <c r="N1613" s="268">
        <v>0</v>
      </c>
      <c r="O1613" s="268">
        <v>0</v>
      </c>
      <c r="P1613" s="269">
        <v>0</v>
      </c>
      <c r="Q1613" s="270">
        <v>546.65</v>
      </c>
      <c r="R1613" s="270">
        <v>0</v>
      </c>
      <c r="S1613" s="270">
        <v>546.65</v>
      </c>
      <c r="T1613" s="268">
        <v>546.65</v>
      </c>
      <c r="U1613" s="268">
        <v>0</v>
      </c>
      <c r="V1613" s="269">
        <v>546.65</v>
      </c>
      <c r="W1613" s="269" cm="1">
        <f t="array" ref="W1613">IF(Z1613=756,V1613*INDEX('09.30.22 ERC'!$I$676:$I$679,MATCH($A$1,'09.30.22 ERC'!$D$676:$D$679,0),),V1613)</f>
        <v>546.65</v>
      </c>
      <c r="X1613" s="271">
        <f t="shared" si="51"/>
        <v>516001</v>
      </c>
      <c r="Y1613" s="106" t="s">
        <v>1235</v>
      </c>
      <c r="Z1613" s="106">
        <v>150</v>
      </c>
      <c r="AA1613" s="273" t="b">
        <f t="shared" si="52"/>
        <v>1</v>
      </c>
    </row>
    <row r="1614" spans="1:27">
      <c r="A1614" s="267" t="s">
        <v>3271</v>
      </c>
      <c r="B1614" s="267" t="s">
        <v>3280</v>
      </c>
      <c r="C1614" s="267" t="s">
        <v>3430</v>
      </c>
      <c r="D1614" s="267" t="s">
        <v>6749</v>
      </c>
      <c r="E1614" s="267" t="s">
        <v>3275</v>
      </c>
      <c r="F1614" s="267" t="s">
        <v>3276</v>
      </c>
      <c r="G1614" s="267" t="s">
        <v>3275</v>
      </c>
      <c r="H1614" s="267" t="s">
        <v>3277</v>
      </c>
      <c r="I1614" s="267" t="s">
        <v>6758</v>
      </c>
      <c r="J1614" s="267" t="s">
        <v>6759</v>
      </c>
      <c r="K1614" s="268">
        <v>0</v>
      </c>
      <c r="L1614" s="268">
        <v>0</v>
      </c>
      <c r="M1614" s="269">
        <v>0</v>
      </c>
      <c r="N1614" s="268">
        <v>0</v>
      </c>
      <c r="O1614" s="268">
        <v>0</v>
      </c>
      <c r="P1614" s="269">
        <v>0</v>
      </c>
      <c r="Q1614" s="270">
        <v>540.51</v>
      </c>
      <c r="R1614" s="270">
        <v>0</v>
      </c>
      <c r="S1614" s="270">
        <v>540.51</v>
      </c>
      <c r="T1614" s="268">
        <v>540.51</v>
      </c>
      <c r="U1614" s="268">
        <v>0</v>
      </c>
      <c r="V1614" s="269">
        <v>540.51</v>
      </c>
      <c r="W1614" s="269" cm="1">
        <f t="array" ref="W1614">IF(Z1614=756,V1614*INDEX('09.30.22 ERC'!$I$676:$I$679,MATCH($A$1,'09.30.22 ERC'!$D$676:$D$679,0),),V1614)</f>
        <v>540.51</v>
      </c>
      <c r="X1614" s="271">
        <f t="shared" si="51"/>
        <v>516001</v>
      </c>
      <c r="Y1614" s="106" t="s">
        <v>1235</v>
      </c>
      <c r="Z1614" s="106">
        <v>150</v>
      </c>
      <c r="AA1614" s="273" t="b">
        <f t="shared" si="52"/>
        <v>1</v>
      </c>
    </row>
    <row r="1615" spans="1:27">
      <c r="A1615" s="267" t="s">
        <v>3271</v>
      </c>
      <c r="B1615" s="267" t="s">
        <v>3284</v>
      </c>
      <c r="C1615" s="267" t="s">
        <v>3402</v>
      </c>
      <c r="D1615" s="267" t="s">
        <v>6749</v>
      </c>
      <c r="E1615" s="267" t="s">
        <v>3275</v>
      </c>
      <c r="F1615" s="267" t="s">
        <v>3276</v>
      </c>
      <c r="G1615" s="267" t="s">
        <v>3275</v>
      </c>
      <c r="H1615" s="267" t="s">
        <v>3277</v>
      </c>
      <c r="I1615" s="267" t="s">
        <v>6760</v>
      </c>
      <c r="J1615" s="267" t="s">
        <v>6761</v>
      </c>
      <c r="K1615" s="268">
        <v>0</v>
      </c>
      <c r="L1615" s="268">
        <v>0</v>
      </c>
      <c r="M1615" s="269">
        <v>0</v>
      </c>
      <c r="N1615" s="268">
        <v>0</v>
      </c>
      <c r="O1615" s="268">
        <v>0</v>
      </c>
      <c r="P1615" s="269">
        <v>0</v>
      </c>
      <c r="Q1615" s="270">
        <v>43.08</v>
      </c>
      <c r="R1615" s="270">
        <v>0</v>
      </c>
      <c r="S1615" s="270">
        <v>43.08</v>
      </c>
      <c r="T1615" s="268">
        <v>43.08</v>
      </c>
      <c r="U1615" s="268">
        <v>0</v>
      </c>
      <c r="V1615" s="269">
        <v>43.08</v>
      </c>
      <c r="W1615" s="269" cm="1">
        <f t="array" ref="W1615">IF(Z1615=756,V1615*INDEX('09.30.22 ERC'!$I$676:$I$679,MATCH($A$1,'09.30.22 ERC'!$D$676:$D$679,0),),V1615)</f>
        <v>43.08</v>
      </c>
      <c r="X1615" s="271">
        <f t="shared" si="51"/>
        <v>516001</v>
      </c>
      <c r="Y1615" s="106" t="s">
        <v>1235</v>
      </c>
      <c r="Z1615" s="106">
        <v>151</v>
      </c>
      <c r="AA1615" s="273" t="b">
        <f t="shared" si="52"/>
        <v>1</v>
      </c>
    </row>
    <row r="1616" spans="1:27">
      <c r="A1616" s="267" t="s">
        <v>3271</v>
      </c>
      <c r="B1616" s="267" t="s">
        <v>3287</v>
      </c>
      <c r="C1616" s="267" t="s">
        <v>3430</v>
      </c>
      <c r="D1616" s="267" t="s">
        <v>6749</v>
      </c>
      <c r="E1616" s="267" t="s">
        <v>3275</v>
      </c>
      <c r="F1616" s="267" t="s">
        <v>3276</v>
      </c>
      <c r="G1616" s="267" t="s">
        <v>3275</v>
      </c>
      <c r="H1616" s="267" t="s">
        <v>3277</v>
      </c>
      <c r="I1616" s="267" t="s">
        <v>6762</v>
      </c>
      <c r="J1616" s="267" t="s">
        <v>6763</v>
      </c>
      <c r="K1616" s="268">
        <v>0</v>
      </c>
      <c r="L1616" s="268">
        <v>0</v>
      </c>
      <c r="M1616" s="269">
        <v>0</v>
      </c>
      <c r="N1616" s="268">
        <v>0</v>
      </c>
      <c r="O1616" s="268">
        <v>0</v>
      </c>
      <c r="P1616" s="269">
        <v>0</v>
      </c>
      <c r="Q1616" s="270">
        <v>55.51</v>
      </c>
      <c r="R1616" s="270">
        <v>0</v>
      </c>
      <c r="S1616" s="270">
        <v>55.51</v>
      </c>
      <c r="T1616" s="268">
        <v>55.51</v>
      </c>
      <c r="U1616" s="268">
        <v>0</v>
      </c>
      <c r="V1616" s="269">
        <v>55.51</v>
      </c>
      <c r="W1616" s="269" cm="1">
        <f t="array" ref="W1616">IF(Z1616=756,V1616*INDEX('09.30.22 ERC'!$I$676:$I$679,MATCH($A$1,'09.30.22 ERC'!$D$676:$D$679,0),),V1616)</f>
        <v>55.51</v>
      </c>
      <c r="X1616" s="271">
        <f t="shared" si="51"/>
        <v>516001</v>
      </c>
      <c r="Y1616" s="106" t="s">
        <v>1235</v>
      </c>
      <c r="Z1616" s="106">
        <v>151</v>
      </c>
      <c r="AA1616" s="273" t="b">
        <f t="shared" si="52"/>
        <v>1</v>
      </c>
    </row>
    <row r="1617" spans="1:27">
      <c r="A1617" s="267" t="s">
        <v>3271</v>
      </c>
      <c r="B1617" s="267" t="s">
        <v>3294</v>
      </c>
      <c r="C1617" s="267" t="s">
        <v>3402</v>
      </c>
      <c r="D1617" s="267" t="s">
        <v>6749</v>
      </c>
      <c r="E1617" s="267" t="s">
        <v>3275</v>
      </c>
      <c r="F1617" s="267" t="s">
        <v>3276</v>
      </c>
      <c r="G1617" s="267" t="s">
        <v>3275</v>
      </c>
      <c r="H1617" s="267" t="s">
        <v>3277</v>
      </c>
      <c r="I1617" s="267" t="s">
        <v>6764</v>
      </c>
      <c r="J1617" s="267" t="s">
        <v>6765</v>
      </c>
      <c r="K1617" s="268">
        <v>0</v>
      </c>
      <c r="L1617" s="268">
        <v>0</v>
      </c>
      <c r="M1617" s="269">
        <v>0</v>
      </c>
      <c r="N1617" s="268">
        <v>0</v>
      </c>
      <c r="O1617" s="268">
        <v>0</v>
      </c>
      <c r="P1617" s="269">
        <v>0</v>
      </c>
      <c r="Q1617" s="270">
        <v>314.25</v>
      </c>
      <c r="R1617" s="270">
        <v>0</v>
      </c>
      <c r="S1617" s="270">
        <v>314.25</v>
      </c>
      <c r="T1617" s="268">
        <v>314.25</v>
      </c>
      <c r="U1617" s="268">
        <v>0</v>
      </c>
      <c r="V1617" s="269">
        <v>314.25</v>
      </c>
      <c r="W1617" s="269" cm="1">
        <f t="array" ref="W1617">IF(Z1617=756,V1617*INDEX('09.30.22 ERC'!$I$676:$I$679,MATCH($A$1,'09.30.22 ERC'!$D$676:$D$679,0),),V1617)</f>
        <v>314.25</v>
      </c>
      <c r="X1617" s="271">
        <f t="shared" si="51"/>
        <v>516001</v>
      </c>
      <c r="Y1617" s="106" t="s">
        <v>1235</v>
      </c>
      <c r="Z1617" s="106">
        <v>152</v>
      </c>
      <c r="AA1617" s="273" t="b">
        <f t="shared" si="52"/>
        <v>1</v>
      </c>
    </row>
    <row r="1618" spans="1:27">
      <c r="A1618" s="267" t="s">
        <v>3271</v>
      </c>
      <c r="B1618" s="267" t="s">
        <v>3395</v>
      </c>
      <c r="C1618" s="267" t="s">
        <v>3392</v>
      </c>
      <c r="D1618" s="267" t="s">
        <v>6766</v>
      </c>
      <c r="E1618" s="267" t="s">
        <v>3275</v>
      </c>
      <c r="F1618" s="267" t="s">
        <v>3276</v>
      </c>
      <c r="G1618" s="267" t="s">
        <v>3275</v>
      </c>
      <c r="H1618" s="267" t="s">
        <v>3277</v>
      </c>
      <c r="I1618" s="267" t="s">
        <v>6767</v>
      </c>
      <c r="J1618" s="267" t="s">
        <v>6768</v>
      </c>
      <c r="K1618" s="268">
        <v>0</v>
      </c>
      <c r="L1618" s="268">
        <v>0</v>
      </c>
      <c r="M1618" s="269">
        <v>0</v>
      </c>
      <c r="N1618" s="268">
        <v>0</v>
      </c>
      <c r="O1618" s="268">
        <v>0</v>
      </c>
      <c r="P1618" s="269">
        <v>0</v>
      </c>
      <c r="Q1618" s="270">
        <v>0</v>
      </c>
      <c r="R1618" s="270">
        <v>0</v>
      </c>
      <c r="S1618" s="270">
        <v>0</v>
      </c>
      <c r="T1618" s="268">
        <v>0</v>
      </c>
      <c r="U1618" s="268">
        <v>0</v>
      </c>
      <c r="V1618" s="269">
        <v>0</v>
      </c>
      <c r="W1618" s="269" cm="1">
        <f t="array" ref="W1618">IF(Z1618=756,V1618*INDEX('09.30.22 ERC'!$I$676:$I$679,MATCH($A$1,'09.30.22 ERC'!$D$676:$D$679,0),),V1618)</f>
        <v>0</v>
      </c>
      <c r="X1618" s="271">
        <f t="shared" si="51"/>
        <v>517001</v>
      </c>
      <c r="Y1618" s="106" t="s">
        <v>6769</v>
      </c>
      <c r="Z1618" s="106">
        <v>756</v>
      </c>
      <c r="AA1618" s="273" t="b">
        <f t="shared" si="52"/>
        <v>1</v>
      </c>
    </row>
    <row r="1619" spans="1:27">
      <c r="A1619" s="267" t="s">
        <v>3271</v>
      </c>
      <c r="B1619" s="267" t="s">
        <v>3272</v>
      </c>
      <c r="C1619" s="267" t="s">
        <v>3273</v>
      </c>
      <c r="D1619" s="267" t="s">
        <v>6766</v>
      </c>
      <c r="E1619" s="267" t="s">
        <v>3275</v>
      </c>
      <c r="F1619" s="267" t="s">
        <v>3276</v>
      </c>
      <c r="G1619" s="267" t="s">
        <v>3275</v>
      </c>
      <c r="H1619" s="267" t="s">
        <v>3277</v>
      </c>
      <c r="I1619" s="267" t="s">
        <v>6770</v>
      </c>
      <c r="J1619" s="267" t="s">
        <v>6771</v>
      </c>
      <c r="K1619" s="268">
        <v>0</v>
      </c>
      <c r="L1619" s="268">
        <v>0</v>
      </c>
      <c r="M1619" s="269">
        <v>0</v>
      </c>
      <c r="N1619" s="268">
        <v>0</v>
      </c>
      <c r="O1619" s="268">
        <v>0</v>
      </c>
      <c r="P1619" s="269">
        <v>0</v>
      </c>
      <c r="Q1619" s="270">
        <v>0</v>
      </c>
      <c r="R1619" s="270">
        <v>0</v>
      </c>
      <c r="S1619" s="270">
        <v>0</v>
      </c>
      <c r="T1619" s="268">
        <v>0</v>
      </c>
      <c r="U1619" s="268">
        <v>0</v>
      </c>
      <c r="V1619" s="269">
        <v>0</v>
      </c>
      <c r="W1619" s="269" cm="1">
        <f t="array" ref="W1619">IF(Z1619=756,V1619*INDEX('09.30.22 ERC'!$I$676:$I$679,MATCH($A$1,'09.30.22 ERC'!$D$676:$D$679,0),),V1619)</f>
        <v>0</v>
      </c>
      <c r="X1619" s="271">
        <f t="shared" si="51"/>
        <v>517001</v>
      </c>
      <c r="Y1619" s="106" t="s">
        <v>6769</v>
      </c>
      <c r="Z1619" s="106">
        <v>150</v>
      </c>
      <c r="AA1619" s="273" t="b">
        <f t="shared" si="52"/>
        <v>1</v>
      </c>
    </row>
    <row r="1620" spans="1:27">
      <c r="A1620" s="267" t="s">
        <v>3271</v>
      </c>
      <c r="B1620" s="267" t="s">
        <v>3280</v>
      </c>
      <c r="C1620" s="267" t="s">
        <v>3281</v>
      </c>
      <c r="D1620" s="267" t="s">
        <v>6766</v>
      </c>
      <c r="E1620" s="267" t="s">
        <v>3275</v>
      </c>
      <c r="F1620" s="267" t="s">
        <v>3276</v>
      </c>
      <c r="G1620" s="267" t="s">
        <v>3275</v>
      </c>
      <c r="H1620" s="267" t="s">
        <v>3277</v>
      </c>
      <c r="I1620" s="267" t="s">
        <v>6772</v>
      </c>
      <c r="J1620" s="267" t="s">
        <v>6773</v>
      </c>
      <c r="K1620" s="268">
        <v>0</v>
      </c>
      <c r="L1620" s="268">
        <v>0</v>
      </c>
      <c r="M1620" s="269">
        <v>0</v>
      </c>
      <c r="N1620" s="268">
        <v>0</v>
      </c>
      <c r="O1620" s="268">
        <v>0</v>
      </c>
      <c r="P1620" s="269">
        <v>0</v>
      </c>
      <c r="Q1620" s="270">
        <v>0</v>
      </c>
      <c r="R1620" s="270">
        <v>0</v>
      </c>
      <c r="S1620" s="270">
        <v>0</v>
      </c>
      <c r="T1620" s="268">
        <v>0</v>
      </c>
      <c r="U1620" s="268">
        <v>0</v>
      </c>
      <c r="V1620" s="269">
        <v>0</v>
      </c>
      <c r="W1620" s="269" cm="1">
        <f t="array" ref="W1620">IF(Z1620=756,V1620*INDEX('09.30.22 ERC'!$I$676:$I$679,MATCH($A$1,'09.30.22 ERC'!$D$676:$D$679,0),),V1620)</f>
        <v>0</v>
      </c>
      <c r="X1620" s="271">
        <f t="shared" si="51"/>
        <v>517001</v>
      </c>
      <c r="Y1620" s="106" t="s">
        <v>6769</v>
      </c>
      <c r="Z1620" s="106">
        <v>150</v>
      </c>
      <c r="AA1620" s="273" t="b">
        <f t="shared" si="52"/>
        <v>1</v>
      </c>
    </row>
    <row r="1621" spans="1:27">
      <c r="A1621" s="267" t="s">
        <v>3271</v>
      </c>
      <c r="B1621" s="267" t="s">
        <v>3284</v>
      </c>
      <c r="C1621" s="267" t="s">
        <v>3273</v>
      </c>
      <c r="D1621" s="267" t="s">
        <v>6766</v>
      </c>
      <c r="E1621" s="267" t="s">
        <v>3275</v>
      </c>
      <c r="F1621" s="267" t="s">
        <v>3276</v>
      </c>
      <c r="G1621" s="267" t="s">
        <v>3275</v>
      </c>
      <c r="H1621" s="267" t="s">
        <v>3277</v>
      </c>
      <c r="I1621" s="267" t="s">
        <v>6774</v>
      </c>
      <c r="J1621" s="267" t="s">
        <v>6775</v>
      </c>
      <c r="K1621" s="268">
        <v>0</v>
      </c>
      <c r="L1621" s="268">
        <v>0</v>
      </c>
      <c r="M1621" s="269">
        <v>0</v>
      </c>
      <c r="N1621" s="268">
        <v>0</v>
      </c>
      <c r="O1621" s="268">
        <v>0</v>
      </c>
      <c r="P1621" s="269">
        <v>0</v>
      </c>
      <c r="Q1621" s="270">
        <v>0</v>
      </c>
      <c r="R1621" s="270">
        <v>0</v>
      </c>
      <c r="S1621" s="270">
        <v>0</v>
      </c>
      <c r="T1621" s="268">
        <v>0</v>
      </c>
      <c r="U1621" s="268">
        <v>0</v>
      </c>
      <c r="V1621" s="269">
        <v>0</v>
      </c>
      <c r="W1621" s="269" cm="1">
        <f t="array" ref="W1621">IF(Z1621=756,V1621*INDEX('09.30.22 ERC'!$I$676:$I$679,MATCH($A$1,'09.30.22 ERC'!$D$676:$D$679,0),),V1621)</f>
        <v>0</v>
      </c>
      <c r="X1621" s="271">
        <f t="shared" si="51"/>
        <v>517001</v>
      </c>
      <c r="Y1621" s="106" t="s">
        <v>6769</v>
      </c>
      <c r="Z1621" s="106">
        <v>151</v>
      </c>
      <c r="AA1621" s="273" t="b">
        <f t="shared" si="52"/>
        <v>1</v>
      </c>
    </row>
    <row r="1622" spans="1:27">
      <c r="A1622" s="267" t="s">
        <v>3271</v>
      </c>
      <c r="B1622" s="267" t="s">
        <v>3287</v>
      </c>
      <c r="C1622" s="267" t="s">
        <v>3281</v>
      </c>
      <c r="D1622" s="267" t="s">
        <v>6766</v>
      </c>
      <c r="E1622" s="267" t="s">
        <v>3275</v>
      </c>
      <c r="F1622" s="267" t="s">
        <v>3276</v>
      </c>
      <c r="G1622" s="267" t="s">
        <v>3275</v>
      </c>
      <c r="H1622" s="267" t="s">
        <v>3277</v>
      </c>
      <c r="I1622" s="267" t="s">
        <v>6776</v>
      </c>
      <c r="J1622" s="267" t="s">
        <v>6777</v>
      </c>
      <c r="K1622" s="268">
        <v>0</v>
      </c>
      <c r="L1622" s="268">
        <v>0</v>
      </c>
      <c r="M1622" s="269">
        <v>0</v>
      </c>
      <c r="N1622" s="268">
        <v>6542.25</v>
      </c>
      <c r="O1622" s="268">
        <v>3543.23</v>
      </c>
      <c r="P1622" s="269">
        <v>2999.02</v>
      </c>
      <c r="Q1622" s="270">
        <v>63282.28</v>
      </c>
      <c r="R1622" s="270">
        <v>33620.800000000003</v>
      </c>
      <c r="S1622" s="270">
        <v>29661.479999999996</v>
      </c>
      <c r="T1622" s="268">
        <v>63282.28</v>
      </c>
      <c r="U1622" s="268">
        <v>33620.800000000003</v>
      </c>
      <c r="V1622" s="269">
        <v>29661.479999999996</v>
      </c>
      <c r="W1622" s="269" cm="1">
        <f t="array" ref="W1622">IF(Z1622=756,V1622*INDEX('09.30.22 ERC'!$I$676:$I$679,MATCH($A$1,'09.30.22 ERC'!$D$676:$D$679,0),),V1622)</f>
        <v>29661.479999999996</v>
      </c>
      <c r="X1622" s="271">
        <f t="shared" si="51"/>
        <v>517001</v>
      </c>
      <c r="Y1622" s="106" t="s">
        <v>6769</v>
      </c>
      <c r="Z1622" s="106">
        <v>151</v>
      </c>
      <c r="AA1622" s="273" t="b">
        <f t="shared" si="52"/>
        <v>1</v>
      </c>
    </row>
    <row r="1623" spans="1:27">
      <c r="A1623" s="267" t="s">
        <v>3271</v>
      </c>
      <c r="B1623" s="267" t="s">
        <v>3300</v>
      </c>
      <c r="C1623" s="267" t="s">
        <v>3273</v>
      </c>
      <c r="D1623" s="267" t="s">
        <v>6766</v>
      </c>
      <c r="E1623" s="267" t="s">
        <v>3275</v>
      </c>
      <c r="F1623" s="267" t="s">
        <v>3276</v>
      </c>
      <c r="G1623" s="267" t="s">
        <v>3275</v>
      </c>
      <c r="H1623" s="267" t="s">
        <v>3277</v>
      </c>
      <c r="I1623" s="267" t="s">
        <v>6770</v>
      </c>
      <c r="J1623" s="267" t="s">
        <v>6778</v>
      </c>
      <c r="K1623" s="268">
        <v>0</v>
      </c>
      <c r="L1623" s="268">
        <v>0</v>
      </c>
      <c r="M1623" s="269">
        <v>0</v>
      </c>
      <c r="N1623" s="268">
        <v>39577.300000000003</v>
      </c>
      <c r="O1623" s="268">
        <v>19756.900000000001</v>
      </c>
      <c r="P1623" s="269">
        <v>19820.400000000001</v>
      </c>
      <c r="Q1623" s="270">
        <v>414231.99</v>
      </c>
      <c r="R1623" s="270">
        <v>196663.89</v>
      </c>
      <c r="S1623" s="270">
        <v>217568.09999999998</v>
      </c>
      <c r="T1623" s="268">
        <v>414231.99</v>
      </c>
      <c r="U1623" s="268">
        <v>196663.89</v>
      </c>
      <c r="V1623" s="269">
        <v>217568.09999999998</v>
      </c>
      <c r="W1623" s="269" cm="1">
        <f t="array" ref="W1623">IF(Z1623=756,V1623*INDEX('09.30.22 ERC'!$I$676:$I$679,MATCH($A$1,'09.30.22 ERC'!$D$676:$D$679,0),),V1623)</f>
        <v>217568.09999999998</v>
      </c>
      <c r="X1623" s="271">
        <f t="shared" si="51"/>
        <v>517001</v>
      </c>
      <c r="Y1623" s="106" t="s">
        <v>6769</v>
      </c>
      <c r="Z1623" s="106">
        <v>150</v>
      </c>
      <c r="AA1623" s="273" t="b">
        <f t="shared" si="52"/>
        <v>1</v>
      </c>
    </row>
    <row r="1624" spans="1:27">
      <c r="A1624" s="267" t="s">
        <v>3271</v>
      </c>
      <c r="B1624" s="267" t="s">
        <v>3300</v>
      </c>
      <c r="C1624" s="267" t="s">
        <v>3301</v>
      </c>
      <c r="D1624" s="267" t="s">
        <v>6766</v>
      </c>
      <c r="E1624" s="267" t="s">
        <v>3275</v>
      </c>
      <c r="F1624" s="267" t="s">
        <v>3276</v>
      </c>
      <c r="G1624" s="267" t="s">
        <v>3275</v>
      </c>
      <c r="H1624" s="267" t="s">
        <v>3277</v>
      </c>
      <c r="I1624" s="267" t="s">
        <v>6779</v>
      </c>
      <c r="J1624" s="267" t="s">
        <v>6780</v>
      </c>
      <c r="K1624" s="268">
        <v>0</v>
      </c>
      <c r="L1624" s="268">
        <v>0</v>
      </c>
      <c r="M1624" s="269">
        <v>0</v>
      </c>
      <c r="N1624" s="268">
        <v>0</v>
      </c>
      <c r="O1624" s="268">
        <v>0</v>
      </c>
      <c r="P1624" s="269">
        <v>0</v>
      </c>
      <c r="Q1624" s="270">
        <v>0</v>
      </c>
      <c r="R1624" s="270">
        <v>21774.87</v>
      </c>
      <c r="S1624" s="270">
        <v>-21774.87</v>
      </c>
      <c r="T1624" s="268">
        <v>0</v>
      </c>
      <c r="U1624" s="268">
        <v>21774.87</v>
      </c>
      <c r="V1624" s="269">
        <v>-21774.87</v>
      </c>
      <c r="W1624" s="269" cm="1">
        <f t="array" ref="W1624">IF(Z1624=756,V1624*INDEX('09.30.22 ERC'!$I$676:$I$679,MATCH($A$1,'09.30.22 ERC'!$D$676:$D$679,0),),V1624)</f>
        <v>-21774.87</v>
      </c>
      <c r="X1624" s="271">
        <f t="shared" si="51"/>
        <v>517001</v>
      </c>
      <c r="Y1624" s="106" t="s">
        <v>6769</v>
      </c>
      <c r="Z1624" s="106">
        <v>150</v>
      </c>
      <c r="AA1624" s="273" t="b">
        <f t="shared" si="52"/>
        <v>1</v>
      </c>
    </row>
    <row r="1625" spans="1:27">
      <c r="A1625" s="267" t="s">
        <v>3271</v>
      </c>
      <c r="B1625" s="267" t="s">
        <v>1806</v>
      </c>
      <c r="C1625" s="267" t="s">
        <v>3389</v>
      </c>
      <c r="D1625" s="267" t="s">
        <v>6781</v>
      </c>
      <c r="E1625" s="267" t="s">
        <v>3275</v>
      </c>
      <c r="F1625" s="267" t="s">
        <v>3276</v>
      </c>
      <c r="G1625" s="267" t="s">
        <v>3275</v>
      </c>
      <c r="H1625" s="267" t="s">
        <v>3277</v>
      </c>
      <c r="I1625" s="267" t="s">
        <v>6782</v>
      </c>
      <c r="J1625" s="267" t="s">
        <v>6783</v>
      </c>
      <c r="K1625" s="268">
        <v>0</v>
      </c>
      <c r="L1625" s="268">
        <v>0</v>
      </c>
      <c r="M1625" s="269">
        <v>0</v>
      </c>
      <c r="N1625" s="268">
        <v>0</v>
      </c>
      <c r="O1625" s="268">
        <v>0</v>
      </c>
      <c r="P1625" s="269">
        <v>0</v>
      </c>
      <c r="Q1625" s="270">
        <v>0</v>
      </c>
      <c r="R1625" s="270">
        <v>0</v>
      </c>
      <c r="S1625" s="270">
        <v>0</v>
      </c>
      <c r="T1625" s="268">
        <v>0</v>
      </c>
      <c r="U1625" s="268">
        <v>0</v>
      </c>
      <c r="V1625" s="269">
        <v>0</v>
      </c>
      <c r="W1625" s="269" cm="1">
        <f t="array" ref="W1625">IF(Z1625=756,V1625*INDEX('09.30.22 ERC'!$I$676:$I$679,MATCH($A$1,'09.30.22 ERC'!$D$676:$D$679,0),),V1625)</f>
        <v>0</v>
      </c>
      <c r="X1625" s="271">
        <f t="shared" si="51"/>
        <v>521010</v>
      </c>
      <c r="Y1625" s="106" t="s">
        <v>6784</v>
      </c>
      <c r="Z1625" s="106">
        <v>756</v>
      </c>
      <c r="AA1625" s="273" t="b">
        <f t="shared" si="52"/>
        <v>1</v>
      </c>
    </row>
    <row r="1626" spans="1:27">
      <c r="A1626" s="267" t="s">
        <v>3271</v>
      </c>
      <c r="B1626" s="267" t="s">
        <v>1806</v>
      </c>
      <c r="C1626" s="267" t="s">
        <v>3392</v>
      </c>
      <c r="D1626" s="267" t="s">
        <v>6781</v>
      </c>
      <c r="E1626" s="267" t="s">
        <v>3275</v>
      </c>
      <c r="F1626" s="267" t="s">
        <v>3276</v>
      </c>
      <c r="G1626" s="267" t="s">
        <v>3275</v>
      </c>
      <c r="H1626" s="267" t="s">
        <v>3277</v>
      </c>
      <c r="I1626" s="267" t="s">
        <v>6785</v>
      </c>
      <c r="J1626" s="267" t="s">
        <v>6786</v>
      </c>
      <c r="K1626" s="268">
        <v>0</v>
      </c>
      <c r="L1626" s="268">
        <v>0</v>
      </c>
      <c r="M1626" s="269">
        <v>0</v>
      </c>
      <c r="N1626" s="268">
        <v>2940</v>
      </c>
      <c r="O1626" s="268">
        <v>2940</v>
      </c>
      <c r="P1626" s="269">
        <v>0</v>
      </c>
      <c r="Q1626" s="270">
        <v>2940</v>
      </c>
      <c r="R1626" s="270">
        <v>2940</v>
      </c>
      <c r="S1626" s="270">
        <v>0</v>
      </c>
      <c r="T1626" s="268">
        <v>2940</v>
      </c>
      <c r="U1626" s="268">
        <v>2940</v>
      </c>
      <c r="V1626" s="269">
        <v>0</v>
      </c>
      <c r="W1626" s="269" cm="1">
        <f t="array" ref="W1626">IF(Z1626=756,V1626*INDEX('09.30.22 ERC'!$I$676:$I$679,MATCH($A$1,'09.30.22 ERC'!$D$676:$D$679,0),),V1626)</f>
        <v>0</v>
      </c>
      <c r="X1626" s="271">
        <f t="shared" si="51"/>
        <v>521010</v>
      </c>
      <c r="Y1626" s="106" t="s">
        <v>6784</v>
      </c>
      <c r="Z1626" s="106">
        <v>756</v>
      </c>
      <c r="AA1626" s="273" t="b">
        <f t="shared" si="52"/>
        <v>1</v>
      </c>
    </row>
    <row r="1627" spans="1:27">
      <c r="A1627" s="267" t="s">
        <v>3271</v>
      </c>
      <c r="B1627" s="267" t="s">
        <v>3388</v>
      </c>
      <c r="C1627" s="267" t="s">
        <v>3389</v>
      </c>
      <c r="D1627" s="267" t="s">
        <v>6781</v>
      </c>
      <c r="E1627" s="267" t="s">
        <v>3275</v>
      </c>
      <c r="F1627" s="267" t="s">
        <v>3276</v>
      </c>
      <c r="G1627" s="267" t="s">
        <v>3275</v>
      </c>
      <c r="H1627" s="267" t="s">
        <v>3277</v>
      </c>
      <c r="I1627" s="267" t="s">
        <v>6787</v>
      </c>
      <c r="J1627" s="267" t="s">
        <v>6788</v>
      </c>
      <c r="K1627" s="268">
        <v>0</v>
      </c>
      <c r="L1627" s="268">
        <v>0</v>
      </c>
      <c r="M1627" s="269">
        <v>0</v>
      </c>
      <c r="N1627" s="268">
        <v>0</v>
      </c>
      <c r="O1627" s="268">
        <v>15074.15</v>
      </c>
      <c r="P1627" s="269">
        <v>-15074.15</v>
      </c>
      <c r="Q1627" s="270">
        <v>74493.899999999994</v>
      </c>
      <c r="R1627" s="270">
        <v>351481.27</v>
      </c>
      <c r="S1627" s="270">
        <v>-276987.37</v>
      </c>
      <c r="T1627" s="268">
        <v>74493.899999999994</v>
      </c>
      <c r="U1627" s="268">
        <v>351481.27</v>
      </c>
      <c r="V1627" s="269">
        <v>-276987.37</v>
      </c>
      <c r="W1627" s="269" cm="1">
        <f t="array" ref="W1627">IF(Z1627=756,V1627*INDEX('09.30.22 ERC'!$I$676:$I$679,MATCH($A$1,'09.30.22 ERC'!$D$676:$D$679,0),),V1627)</f>
        <v>-276987.37</v>
      </c>
      <c r="X1627" s="271">
        <f t="shared" si="51"/>
        <v>521010</v>
      </c>
      <c r="Y1627" s="106" t="s">
        <v>6784</v>
      </c>
      <c r="Z1627" s="106">
        <v>756</v>
      </c>
      <c r="AA1627" s="273" t="b">
        <f t="shared" si="52"/>
        <v>1</v>
      </c>
    </row>
    <row r="1628" spans="1:27">
      <c r="A1628" s="267" t="s">
        <v>3271</v>
      </c>
      <c r="B1628" s="267" t="s">
        <v>3388</v>
      </c>
      <c r="C1628" s="267" t="s">
        <v>3392</v>
      </c>
      <c r="D1628" s="267" t="s">
        <v>6781</v>
      </c>
      <c r="E1628" s="267" t="s">
        <v>3275</v>
      </c>
      <c r="F1628" s="267" t="s">
        <v>3276</v>
      </c>
      <c r="G1628" s="267" t="s">
        <v>3275</v>
      </c>
      <c r="H1628" s="267" t="s">
        <v>3277</v>
      </c>
      <c r="I1628" s="267" t="s">
        <v>6789</v>
      </c>
      <c r="J1628" s="267" t="s">
        <v>6790</v>
      </c>
      <c r="K1628" s="268">
        <v>0</v>
      </c>
      <c r="L1628" s="268">
        <v>0</v>
      </c>
      <c r="M1628" s="269">
        <v>0</v>
      </c>
      <c r="N1628" s="268">
        <v>41426.639999999999</v>
      </c>
      <c r="O1628" s="268">
        <v>26352.49</v>
      </c>
      <c r="P1628" s="269">
        <v>15074.149999999998</v>
      </c>
      <c r="Q1628" s="270">
        <v>462371.39</v>
      </c>
      <c r="R1628" s="270">
        <v>185384.02</v>
      </c>
      <c r="S1628" s="270">
        <v>276987.37</v>
      </c>
      <c r="T1628" s="268">
        <v>462371.39</v>
      </c>
      <c r="U1628" s="268">
        <v>185384.02</v>
      </c>
      <c r="V1628" s="269">
        <v>276987.37</v>
      </c>
      <c r="W1628" s="269" cm="1">
        <f t="array" ref="W1628">IF(Z1628=756,V1628*INDEX('09.30.22 ERC'!$I$676:$I$679,MATCH($A$1,'09.30.22 ERC'!$D$676:$D$679,0),),V1628)</f>
        <v>276987.37</v>
      </c>
      <c r="X1628" s="271">
        <f t="shared" si="51"/>
        <v>521010</v>
      </c>
      <c r="Y1628" s="106" t="s">
        <v>6784</v>
      </c>
      <c r="Z1628" s="106">
        <v>756</v>
      </c>
      <c r="AA1628" s="273" t="b">
        <f t="shared" si="52"/>
        <v>1</v>
      </c>
    </row>
    <row r="1629" spans="1:27">
      <c r="A1629" s="267" t="s">
        <v>3271</v>
      </c>
      <c r="B1629" s="267" t="s">
        <v>3395</v>
      </c>
      <c r="C1629" s="267" t="s">
        <v>3392</v>
      </c>
      <c r="D1629" s="267" t="s">
        <v>6781</v>
      </c>
      <c r="E1629" s="267" t="s">
        <v>3275</v>
      </c>
      <c r="F1629" s="267" t="s">
        <v>3276</v>
      </c>
      <c r="G1629" s="267" t="s">
        <v>3275</v>
      </c>
      <c r="H1629" s="267" t="s">
        <v>3277</v>
      </c>
      <c r="I1629" s="267" t="s">
        <v>6791</v>
      </c>
      <c r="J1629" s="267" t="s">
        <v>6792</v>
      </c>
      <c r="K1629" s="268">
        <v>0</v>
      </c>
      <c r="L1629" s="268">
        <v>0</v>
      </c>
      <c r="M1629" s="269">
        <v>0</v>
      </c>
      <c r="N1629" s="268">
        <v>8041.81</v>
      </c>
      <c r="O1629" s="268">
        <v>487.11</v>
      </c>
      <c r="P1629" s="269">
        <v>7554.7000000000007</v>
      </c>
      <c r="Q1629" s="270">
        <v>72668.67</v>
      </c>
      <c r="R1629" s="270">
        <v>11730.09</v>
      </c>
      <c r="S1629" s="270">
        <v>60938.58</v>
      </c>
      <c r="T1629" s="268">
        <v>72668.67</v>
      </c>
      <c r="U1629" s="268">
        <v>11730.09</v>
      </c>
      <c r="V1629" s="269">
        <v>60938.58</v>
      </c>
      <c r="W1629" s="269" cm="1">
        <f t="array" ref="W1629">IF(Z1629=756,V1629*INDEX('09.30.22 ERC'!$I$676:$I$679,MATCH($A$1,'09.30.22 ERC'!$D$676:$D$679,0),),V1629)</f>
        <v>60938.58</v>
      </c>
      <c r="X1629" s="271">
        <f t="shared" si="51"/>
        <v>521010</v>
      </c>
      <c r="Y1629" s="106" t="s">
        <v>6784</v>
      </c>
      <c r="Z1629" s="106">
        <v>756</v>
      </c>
      <c r="AA1629" s="273" t="b">
        <f t="shared" si="52"/>
        <v>1</v>
      </c>
    </row>
    <row r="1630" spans="1:27">
      <c r="A1630" s="267" t="s">
        <v>3271</v>
      </c>
      <c r="B1630" s="267" t="s">
        <v>3272</v>
      </c>
      <c r="C1630" s="267" t="s">
        <v>3273</v>
      </c>
      <c r="D1630" s="267" t="s">
        <v>6781</v>
      </c>
      <c r="E1630" s="267" t="s">
        <v>3275</v>
      </c>
      <c r="F1630" s="267" t="s">
        <v>3276</v>
      </c>
      <c r="G1630" s="267" t="s">
        <v>3275</v>
      </c>
      <c r="H1630" s="267" t="s">
        <v>3277</v>
      </c>
      <c r="I1630" s="267" t="s">
        <v>6793</v>
      </c>
      <c r="J1630" s="267" t="s">
        <v>6794</v>
      </c>
      <c r="K1630" s="268">
        <v>0</v>
      </c>
      <c r="L1630" s="268">
        <v>0</v>
      </c>
      <c r="M1630" s="269">
        <v>0</v>
      </c>
      <c r="N1630" s="268">
        <v>3686.18</v>
      </c>
      <c r="O1630" s="268">
        <v>412.17</v>
      </c>
      <c r="P1630" s="269">
        <v>3274.0099999999998</v>
      </c>
      <c r="Q1630" s="270">
        <v>47247.18</v>
      </c>
      <c r="R1630" s="270">
        <v>1511.85</v>
      </c>
      <c r="S1630" s="270">
        <v>45735.33</v>
      </c>
      <c r="T1630" s="268">
        <v>47247.18</v>
      </c>
      <c r="U1630" s="268">
        <v>1511.85</v>
      </c>
      <c r="V1630" s="269">
        <v>45735.33</v>
      </c>
      <c r="W1630" s="269" cm="1">
        <f t="array" ref="W1630">IF(Z1630=756,V1630*INDEX('09.30.22 ERC'!$I$676:$I$679,MATCH($A$1,'09.30.22 ERC'!$D$676:$D$679,0),),V1630)</f>
        <v>45735.33</v>
      </c>
      <c r="X1630" s="271">
        <f t="shared" si="51"/>
        <v>521010</v>
      </c>
      <c r="Y1630" s="106" t="s">
        <v>6784</v>
      </c>
      <c r="Z1630" s="106">
        <v>150</v>
      </c>
      <c r="AA1630" s="273" t="b">
        <f t="shared" si="52"/>
        <v>1</v>
      </c>
    </row>
    <row r="1631" spans="1:27">
      <c r="A1631" s="267" t="s">
        <v>3271</v>
      </c>
      <c r="B1631" s="267" t="s">
        <v>3272</v>
      </c>
      <c r="C1631" s="267" t="s">
        <v>3402</v>
      </c>
      <c r="D1631" s="267" t="s">
        <v>6781</v>
      </c>
      <c r="E1631" s="267" t="s">
        <v>3275</v>
      </c>
      <c r="F1631" s="267" t="s">
        <v>3276</v>
      </c>
      <c r="G1631" s="267" t="s">
        <v>3275</v>
      </c>
      <c r="H1631" s="267" t="s">
        <v>3277</v>
      </c>
      <c r="I1631" s="267" t="s">
        <v>6795</v>
      </c>
      <c r="J1631" s="267" t="s">
        <v>6796</v>
      </c>
      <c r="K1631" s="268">
        <v>0</v>
      </c>
      <c r="L1631" s="268">
        <v>0</v>
      </c>
      <c r="M1631" s="269">
        <v>0</v>
      </c>
      <c r="N1631" s="268">
        <v>7776.35</v>
      </c>
      <c r="O1631" s="268">
        <v>0</v>
      </c>
      <c r="P1631" s="269">
        <v>7776.35</v>
      </c>
      <c r="Q1631" s="270">
        <v>182261.23</v>
      </c>
      <c r="R1631" s="270">
        <v>38960.67</v>
      </c>
      <c r="S1631" s="270">
        <v>143300.56</v>
      </c>
      <c r="T1631" s="268">
        <v>182261.23</v>
      </c>
      <c r="U1631" s="268">
        <v>38960.67</v>
      </c>
      <c r="V1631" s="269">
        <v>143300.56</v>
      </c>
      <c r="W1631" s="269" cm="1">
        <f t="array" ref="W1631">IF(Z1631=756,V1631*INDEX('09.30.22 ERC'!$I$676:$I$679,MATCH($A$1,'09.30.22 ERC'!$D$676:$D$679,0),),V1631)</f>
        <v>143300.56</v>
      </c>
      <c r="X1631" s="271">
        <f t="shared" si="51"/>
        <v>521010</v>
      </c>
      <c r="Y1631" s="106" t="s">
        <v>6784</v>
      </c>
      <c r="Z1631" s="106">
        <v>150</v>
      </c>
      <c r="AA1631" s="273" t="b">
        <f t="shared" si="52"/>
        <v>1</v>
      </c>
    </row>
    <row r="1632" spans="1:27">
      <c r="A1632" s="267" t="s">
        <v>3271</v>
      </c>
      <c r="B1632" s="267" t="s">
        <v>3272</v>
      </c>
      <c r="C1632" s="267" t="s">
        <v>3402</v>
      </c>
      <c r="D1632" s="267" t="s">
        <v>6781</v>
      </c>
      <c r="E1632" s="267" t="s">
        <v>6797</v>
      </c>
      <c r="F1632" s="267" t="s">
        <v>3276</v>
      </c>
      <c r="G1632" s="267" t="s">
        <v>3275</v>
      </c>
      <c r="H1632" s="267" t="s">
        <v>3277</v>
      </c>
      <c r="I1632" s="267" t="s">
        <v>6798</v>
      </c>
      <c r="J1632" s="267" t="s">
        <v>6799</v>
      </c>
      <c r="K1632" s="268">
        <v>0</v>
      </c>
      <c r="L1632" s="268">
        <v>0</v>
      </c>
      <c r="M1632" s="269">
        <v>0</v>
      </c>
      <c r="N1632" s="268">
        <v>0</v>
      </c>
      <c r="O1632" s="268">
        <v>0</v>
      </c>
      <c r="P1632" s="269">
        <v>0</v>
      </c>
      <c r="Q1632" s="270">
        <v>0</v>
      </c>
      <c r="R1632" s="270">
        <v>0</v>
      </c>
      <c r="S1632" s="270">
        <v>0</v>
      </c>
      <c r="T1632" s="268">
        <v>0</v>
      </c>
      <c r="U1632" s="268">
        <v>0</v>
      </c>
      <c r="V1632" s="269">
        <v>0</v>
      </c>
      <c r="W1632" s="269" cm="1">
        <f t="array" ref="W1632">IF(Z1632=756,V1632*INDEX('09.30.22 ERC'!$I$676:$I$679,MATCH($A$1,'09.30.22 ERC'!$D$676:$D$679,0),),V1632)</f>
        <v>0</v>
      </c>
      <c r="X1632" s="271">
        <f t="shared" si="51"/>
        <v>521010</v>
      </c>
      <c r="Y1632" s="106" t="s">
        <v>6784</v>
      </c>
      <c r="Z1632" s="106">
        <v>150</v>
      </c>
      <c r="AA1632" s="273" t="b">
        <f t="shared" si="52"/>
        <v>1</v>
      </c>
    </row>
    <row r="1633" spans="1:27">
      <c r="A1633" s="267" t="s">
        <v>3271</v>
      </c>
      <c r="B1633" s="267" t="s">
        <v>3280</v>
      </c>
      <c r="C1633" s="267" t="s">
        <v>3281</v>
      </c>
      <c r="D1633" s="267" t="s">
        <v>6781</v>
      </c>
      <c r="E1633" s="267" t="s">
        <v>3275</v>
      </c>
      <c r="F1633" s="267" t="s">
        <v>3276</v>
      </c>
      <c r="G1633" s="267" t="s">
        <v>3275</v>
      </c>
      <c r="H1633" s="267" t="s">
        <v>3277</v>
      </c>
      <c r="I1633" s="267" t="s">
        <v>6800</v>
      </c>
      <c r="J1633" s="267" t="s">
        <v>6801</v>
      </c>
      <c r="K1633" s="268">
        <v>0</v>
      </c>
      <c r="L1633" s="268">
        <v>0</v>
      </c>
      <c r="M1633" s="269">
        <v>0</v>
      </c>
      <c r="N1633" s="268">
        <v>373.82</v>
      </c>
      <c r="O1633" s="268">
        <v>0</v>
      </c>
      <c r="P1633" s="269">
        <v>373.82</v>
      </c>
      <c r="Q1633" s="270">
        <v>2950.63</v>
      </c>
      <c r="R1633" s="270">
        <v>274.92</v>
      </c>
      <c r="S1633" s="270">
        <v>2675.71</v>
      </c>
      <c r="T1633" s="268">
        <v>2950.63</v>
      </c>
      <c r="U1633" s="268">
        <v>274.92</v>
      </c>
      <c r="V1633" s="269">
        <v>2675.71</v>
      </c>
      <c r="W1633" s="269" cm="1">
        <f t="array" ref="W1633">IF(Z1633=756,V1633*INDEX('09.30.22 ERC'!$I$676:$I$679,MATCH($A$1,'09.30.22 ERC'!$D$676:$D$679,0),),V1633)</f>
        <v>2675.71</v>
      </c>
      <c r="X1633" s="271">
        <f t="shared" si="51"/>
        <v>521010</v>
      </c>
      <c r="Y1633" s="106" t="s">
        <v>6784</v>
      </c>
      <c r="Z1633" s="106">
        <v>150</v>
      </c>
      <c r="AA1633" s="273" t="b">
        <f t="shared" si="52"/>
        <v>1</v>
      </c>
    </row>
    <row r="1634" spans="1:27">
      <c r="A1634" s="267" t="s">
        <v>3271</v>
      </c>
      <c r="B1634" s="267" t="s">
        <v>3280</v>
      </c>
      <c r="C1634" s="267" t="s">
        <v>3430</v>
      </c>
      <c r="D1634" s="267" t="s">
        <v>6781</v>
      </c>
      <c r="E1634" s="267" t="s">
        <v>3275</v>
      </c>
      <c r="F1634" s="267" t="s">
        <v>3276</v>
      </c>
      <c r="G1634" s="267" t="s">
        <v>3275</v>
      </c>
      <c r="H1634" s="267" t="s">
        <v>3277</v>
      </c>
      <c r="I1634" s="267" t="s">
        <v>6802</v>
      </c>
      <c r="J1634" s="267" t="s">
        <v>6803</v>
      </c>
      <c r="K1634" s="268">
        <v>0</v>
      </c>
      <c r="L1634" s="268">
        <v>0</v>
      </c>
      <c r="M1634" s="269">
        <v>0</v>
      </c>
      <c r="N1634" s="268">
        <v>7691.51</v>
      </c>
      <c r="O1634" s="268">
        <v>0</v>
      </c>
      <c r="P1634" s="269">
        <v>7691.51</v>
      </c>
      <c r="Q1634" s="270">
        <v>180212.61</v>
      </c>
      <c r="R1634" s="270">
        <v>38521.32</v>
      </c>
      <c r="S1634" s="270">
        <v>141691.28999999998</v>
      </c>
      <c r="T1634" s="268">
        <v>180212.61</v>
      </c>
      <c r="U1634" s="268">
        <v>38521.32</v>
      </c>
      <c r="V1634" s="269">
        <v>141691.28999999998</v>
      </c>
      <c r="W1634" s="269" cm="1">
        <f t="array" ref="W1634">IF(Z1634=756,V1634*INDEX('09.30.22 ERC'!$I$676:$I$679,MATCH($A$1,'09.30.22 ERC'!$D$676:$D$679,0),),V1634)</f>
        <v>141691.28999999998</v>
      </c>
      <c r="X1634" s="271">
        <f t="shared" si="51"/>
        <v>521010</v>
      </c>
      <c r="Y1634" s="106" t="s">
        <v>6784</v>
      </c>
      <c r="Z1634" s="106">
        <v>150</v>
      </c>
      <c r="AA1634" s="273" t="b">
        <f t="shared" si="52"/>
        <v>1</v>
      </c>
    </row>
    <row r="1635" spans="1:27">
      <c r="A1635" s="267" t="s">
        <v>3271</v>
      </c>
      <c r="B1635" s="267" t="s">
        <v>3280</v>
      </c>
      <c r="C1635" s="267" t="s">
        <v>3430</v>
      </c>
      <c r="D1635" s="267" t="s">
        <v>6781</v>
      </c>
      <c r="E1635" s="267" t="s">
        <v>6797</v>
      </c>
      <c r="F1635" s="267" t="s">
        <v>3276</v>
      </c>
      <c r="G1635" s="267" t="s">
        <v>3275</v>
      </c>
      <c r="H1635" s="267" t="s">
        <v>3277</v>
      </c>
      <c r="I1635" s="267" t="s">
        <v>6804</v>
      </c>
      <c r="J1635" s="267" t="s">
        <v>6805</v>
      </c>
      <c r="K1635" s="268">
        <v>0</v>
      </c>
      <c r="L1635" s="268">
        <v>0</v>
      </c>
      <c r="M1635" s="269">
        <v>0</v>
      </c>
      <c r="N1635" s="268">
        <v>0</v>
      </c>
      <c r="O1635" s="268">
        <v>0</v>
      </c>
      <c r="P1635" s="269">
        <v>0</v>
      </c>
      <c r="Q1635" s="270">
        <v>0</v>
      </c>
      <c r="R1635" s="270">
        <v>0</v>
      </c>
      <c r="S1635" s="270">
        <v>0</v>
      </c>
      <c r="T1635" s="268">
        <v>0</v>
      </c>
      <c r="U1635" s="268">
        <v>0</v>
      </c>
      <c r="V1635" s="269">
        <v>0</v>
      </c>
      <c r="W1635" s="269" cm="1">
        <f t="array" ref="W1635">IF(Z1635=756,V1635*INDEX('09.30.22 ERC'!$I$676:$I$679,MATCH($A$1,'09.30.22 ERC'!$D$676:$D$679,0),),V1635)</f>
        <v>0</v>
      </c>
      <c r="X1635" s="271">
        <f t="shared" si="51"/>
        <v>521010</v>
      </c>
      <c r="Y1635" s="106" t="s">
        <v>6784</v>
      </c>
      <c r="Z1635" s="106">
        <v>150</v>
      </c>
      <c r="AA1635" s="273" t="b">
        <f t="shared" si="52"/>
        <v>1</v>
      </c>
    </row>
    <row r="1636" spans="1:27">
      <c r="A1636" s="267" t="s">
        <v>3271</v>
      </c>
      <c r="B1636" s="267" t="s">
        <v>3284</v>
      </c>
      <c r="C1636" s="267" t="s">
        <v>3273</v>
      </c>
      <c r="D1636" s="267" t="s">
        <v>6781</v>
      </c>
      <c r="E1636" s="267" t="s">
        <v>3275</v>
      </c>
      <c r="F1636" s="267" t="s">
        <v>3276</v>
      </c>
      <c r="G1636" s="267" t="s">
        <v>3275</v>
      </c>
      <c r="H1636" s="267" t="s">
        <v>3277</v>
      </c>
      <c r="I1636" s="267" t="s">
        <v>6806</v>
      </c>
      <c r="J1636" s="267" t="s">
        <v>6807</v>
      </c>
      <c r="K1636" s="268">
        <v>0</v>
      </c>
      <c r="L1636" s="268">
        <v>0</v>
      </c>
      <c r="M1636" s="269">
        <v>0</v>
      </c>
      <c r="N1636" s="268">
        <v>0</v>
      </c>
      <c r="O1636" s="268">
        <v>0</v>
      </c>
      <c r="P1636" s="269">
        <v>0</v>
      </c>
      <c r="Q1636" s="270">
        <v>3390.81</v>
      </c>
      <c r="R1636" s="270">
        <v>0</v>
      </c>
      <c r="S1636" s="270">
        <v>3390.81</v>
      </c>
      <c r="T1636" s="268">
        <v>3390.81</v>
      </c>
      <c r="U1636" s="268">
        <v>0</v>
      </c>
      <c r="V1636" s="269">
        <v>3390.81</v>
      </c>
      <c r="W1636" s="269" cm="1">
        <f t="array" ref="W1636">IF(Z1636=756,V1636*INDEX('09.30.22 ERC'!$I$676:$I$679,MATCH($A$1,'09.30.22 ERC'!$D$676:$D$679,0),),V1636)</f>
        <v>3390.81</v>
      </c>
      <c r="X1636" s="271">
        <f t="shared" si="51"/>
        <v>521010</v>
      </c>
      <c r="Y1636" s="106" t="s">
        <v>6784</v>
      </c>
      <c r="Z1636" s="106">
        <v>151</v>
      </c>
      <c r="AA1636" s="273" t="b">
        <f t="shared" si="52"/>
        <v>1</v>
      </c>
    </row>
    <row r="1637" spans="1:27">
      <c r="A1637" s="267" t="s">
        <v>3271</v>
      </c>
      <c r="B1637" s="267" t="s">
        <v>3284</v>
      </c>
      <c r="C1637" s="267" t="s">
        <v>3402</v>
      </c>
      <c r="D1637" s="267" t="s">
        <v>6781</v>
      </c>
      <c r="E1637" s="267" t="s">
        <v>3275</v>
      </c>
      <c r="F1637" s="267" t="s">
        <v>3276</v>
      </c>
      <c r="G1637" s="267" t="s">
        <v>3275</v>
      </c>
      <c r="H1637" s="267" t="s">
        <v>3277</v>
      </c>
      <c r="I1637" s="267" t="s">
        <v>6808</v>
      </c>
      <c r="J1637" s="267" t="s">
        <v>6809</v>
      </c>
      <c r="K1637" s="268">
        <v>0</v>
      </c>
      <c r="L1637" s="268">
        <v>0</v>
      </c>
      <c r="M1637" s="269">
        <v>0</v>
      </c>
      <c r="N1637" s="268">
        <v>660.83</v>
      </c>
      <c r="O1637" s="268">
        <v>0</v>
      </c>
      <c r="P1637" s="269">
        <v>660.83</v>
      </c>
      <c r="Q1637" s="270">
        <v>15037.37</v>
      </c>
      <c r="R1637" s="270">
        <v>3188.07</v>
      </c>
      <c r="S1637" s="270">
        <v>11849.300000000001</v>
      </c>
      <c r="T1637" s="268">
        <v>15037.37</v>
      </c>
      <c r="U1637" s="268">
        <v>3188.07</v>
      </c>
      <c r="V1637" s="269">
        <v>11849.300000000001</v>
      </c>
      <c r="W1637" s="269" cm="1">
        <f t="array" ref="W1637">IF(Z1637=756,V1637*INDEX('09.30.22 ERC'!$I$676:$I$679,MATCH($A$1,'09.30.22 ERC'!$D$676:$D$679,0),),V1637)</f>
        <v>11849.300000000001</v>
      </c>
      <c r="X1637" s="271">
        <f t="shared" si="51"/>
        <v>521010</v>
      </c>
      <c r="Y1637" s="106" t="s">
        <v>6784</v>
      </c>
      <c r="Z1637" s="106">
        <v>151</v>
      </c>
      <c r="AA1637" s="273" t="b">
        <f t="shared" si="52"/>
        <v>1</v>
      </c>
    </row>
    <row r="1638" spans="1:27">
      <c r="A1638" s="267" t="s">
        <v>3271</v>
      </c>
      <c r="B1638" s="267" t="s">
        <v>3284</v>
      </c>
      <c r="C1638" s="267" t="s">
        <v>3402</v>
      </c>
      <c r="D1638" s="267" t="s">
        <v>6781</v>
      </c>
      <c r="E1638" s="267" t="s">
        <v>6797</v>
      </c>
      <c r="F1638" s="267" t="s">
        <v>3276</v>
      </c>
      <c r="G1638" s="267" t="s">
        <v>3275</v>
      </c>
      <c r="H1638" s="267" t="s">
        <v>3277</v>
      </c>
      <c r="I1638" s="267" t="s">
        <v>6810</v>
      </c>
      <c r="J1638" s="267" t="s">
        <v>6811</v>
      </c>
      <c r="K1638" s="268">
        <v>0</v>
      </c>
      <c r="L1638" s="268">
        <v>0</v>
      </c>
      <c r="M1638" s="269">
        <v>0</v>
      </c>
      <c r="N1638" s="268">
        <v>0</v>
      </c>
      <c r="O1638" s="268">
        <v>0</v>
      </c>
      <c r="P1638" s="269">
        <v>0</v>
      </c>
      <c r="Q1638" s="270">
        <v>0</v>
      </c>
      <c r="R1638" s="270">
        <v>0</v>
      </c>
      <c r="S1638" s="270">
        <v>0</v>
      </c>
      <c r="T1638" s="268">
        <v>0</v>
      </c>
      <c r="U1638" s="268">
        <v>0</v>
      </c>
      <c r="V1638" s="269">
        <v>0</v>
      </c>
      <c r="W1638" s="269" cm="1">
        <f t="array" ref="W1638">IF(Z1638=756,V1638*INDEX('09.30.22 ERC'!$I$676:$I$679,MATCH($A$1,'09.30.22 ERC'!$D$676:$D$679,0),),V1638)</f>
        <v>0</v>
      </c>
      <c r="X1638" s="271">
        <f t="shared" si="51"/>
        <v>521010</v>
      </c>
      <c r="Y1638" s="106" t="s">
        <v>6784</v>
      </c>
      <c r="Z1638" s="106">
        <v>151</v>
      </c>
      <c r="AA1638" s="273" t="b">
        <f t="shared" si="52"/>
        <v>1</v>
      </c>
    </row>
    <row r="1639" spans="1:27">
      <c r="A1639" s="267" t="s">
        <v>3271</v>
      </c>
      <c r="B1639" s="267" t="s">
        <v>3287</v>
      </c>
      <c r="C1639" s="267" t="s">
        <v>3281</v>
      </c>
      <c r="D1639" s="267" t="s">
        <v>6781</v>
      </c>
      <c r="E1639" s="267" t="s">
        <v>3275</v>
      </c>
      <c r="F1639" s="267" t="s">
        <v>3276</v>
      </c>
      <c r="G1639" s="267" t="s">
        <v>3275</v>
      </c>
      <c r="H1639" s="267" t="s">
        <v>3277</v>
      </c>
      <c r="I1639" s="267" t="s">
        <v>6812</v>
      </c>
      <c r="J1639" s="267" t="s">
        <v>6813</v>
      </c>
      <c r="K1639" s="268">
        <v>0</v>
      </c>
      <c r="L1639" s="268">
        <v>0</v>
      </c>
      <c r="M1639" s="269">
        <v>0</v>
      </c>
      <c r="N1639" s="268">
        <v>0</v>
      </c>
      <c r="O1639" s="268">
        <v>0</v>
      </c>
      <c r="P1639" s="269">
        <v>0</v>
      </c>
      <c r="Q1639" s="270">
        <v>229.1</v>
      </c>
      <c r="R1639" s="270">
        <v>0</v>
      </c>
      <c r="S1639" s="270">
        <v>229.1</v>
      </c>
      <c r="T1639" s="268">
        <v>229.1</v>
      </c>
      <c r="U1639" s="268">
        <v>0</v>
      </c>
      <c r="V1639" s="269">
        <v>229.1</v>
      </c>
      <c r="W1639" s="269" cm="1">
        <f t="array" ref="W1639">IF(Z1639=756,V1639*INDEX('09.30.22 ERC'!$I$676:$I$679,MATCH($A$1,'09.30.22 ERC'!$D$676:$D$679,0),),V1639)</f>
        <v>229.1</v>
      </c>
      <c r="X1639" s="271">
        <f t="shared" si="51"/>
        <v>521010</v>
      </c>
      <c r="Y1639" s="106" t="s">
        <v>6784</v>
      </c>
      <c r="Z1639" s="106">
        <v>151</v>
      </c>
      <c r="AA1639" s="273" t="b">
        <f t="shared" si="52"/>
        <v>1</v>
      </c>
    </row>
    <row r="1640" spans="1:27">
      <c r="A1640" s="267" t="s">
        <v>3271</v>
      </c>
      <c r="B1640" s="267" t="s">
        <v>3287</v>
      </c>
      <c r="C1640" s="267" t="s">
        <v>3430</v>
      </c>
      <c r="D1640" s="267" t="s">
        <v>6781</v>
      </c>
      <c r="E1640" s="267" t="s">
        <v>3275</v>
      </c>
      <c r="F1640" s="267" t="s">
        <v>3276</v>
      </c>
      <c r="G1640" s="267" t="s">
        <v>3275</v>
      </c>
      <c r="H1640" s="267" t="s">
        <v>3277</v>
      </c>
      <c r="I1640" s="267" t="s">
        <v>6814</v>
      </c>
      <c r="J1640" s="267" t="s">
        <v>6815</v>
      </c>
      <c r="K1640" s="268">
        <v>0</v>
      </c>
      <c r="L1640" s="268">
        <v>0</v>
      </c>
      <c r="M1640" s="269">
        <v>0</v>
      </c>
      <c r="N1640" s="268">
        <v>847.42</v>
      </c>
      <c r="O1640" s="268">
        <v>0</v>
      </c>
      <c r="P1640" s="269">
        <v>847.42</v>
      </c>
      <c r="Q1640" s="270">
        <v>17863.23</v>
      </c>
      <c r="R1640" s="270">
        <v>3015.75</v>
      </c>
      <c r="S1640" s="270">
        <v>14847.48</v>
      </c>
      <c r="T1640" s="268">
        <v>17863.23</v>
      </c>
      <c r="U1640" s="268">
        <v>3015.75</v>
      </c>
      <c r="V1640" s="269">
        <v>14847.48</v>
      </c>
      <c r="W1640" s="269" cm="1">
        <f t="array" ref="W1640">IF(Z1640=756,V1640*INDEX('09.30.22 ERC'!$I$676:$I$679,MATCH($A$1,'09.30.22 ERC'!$D$676:$D$679,0),),V1640)</f>
        <v>14847.48</v>
      </c>
      <c r="X1640" s="271">
        <f t="shared" si="51"/>
        <v>521010</v>
      </c>
      <c r="Y1640" s="106" t="s">
        <v>6784</v>
      </c>
      <c r="Z1640" s="106">
        <v>151</v>
      </c>
      <c r="AA1640" s="273" t="b">
        <f t="shared" si="52"/>
        <v>1</v>
      </c>
    </row>
    <row r="1641" spans="1:27">
      <c r="A1641" s="267" t="s">
        <v>3271</v>
      </c>
      <c r="B1641" s="267" t="s">
        <v>3287</v>
      </c>
      <c r="C1641" s="267" t="s">
        <v>3430</v>
      </c>
      <c r="D1641" s="267" t="s">
        <v>6781</v>
      </c>
      <c r="E1641" s="267" t="s">
        <v>6797</v>
      </c>
      <c r="F1641" s="267" t="s">
        <v>3276</v>
      </c>
      <c r="G1641" s="267" t="s">
        <v>3275</v>
      </c>
      <c r="H1641" s="267" t="s">
        <v>3277</v>
      </c>
      <c r="I1641" s="267" t="s">
        <v>6816</v>
      </c>
      <c r="J1641" s="267" t="s">
        <v>6817</v>
      </c>
      <c r="K1641" s="268">
        <v>0</v>
      </c>
      <c r="L1641" s="268">
        <v>0</v>
      </c>
      <c r="M1641" s="269">
        <v>0</v>
      </c>
      <c r="N1641" s="268">
        <v>0</v>
      </c>
      <c r="O1641" s="268">
        <v>0</v>
      </c>
      <c r="P1641" s="269">
        <v>0</v>
      </c>
      <c r="Q1641" s="270">
        <v>0</v>
      </c>
      <c r="R1641" s="270">
        <v>0</v>
      </c>
      <c r="S1641" s="270">
        <v>0</v>
      </c>
      <c r="T1641" s="268">
        <v>0</v>
      </c>
      <c r="U1641" s="268">
        <v>0</v>
      </c>
      <c r="V1641" s="269">
        <v>0</v>
      </c>
      <c r="W1641" s="269" cm="1">
        <f t="array" ref="W1641">IF(Z1641=756,V1641*INDEX('09.30.22 ERC'!$I$676:$I$679,MATCH($A$1,'09.30.22 ERC'!$D$676:$D$679,0),),V1641)</f>
        <v>0</v>
      </c>
      <c r="X1641" s="271">
        <f t="shared" si="51"/>
        <v>521010</v>
      </c>
      <c r="Y1641" s="106" t="s">
        <v>6784</v>
      </c>
      <c r="Z1641" s="106">
        <v>151</v>
      </c>
      <c r="AA1641" s="273" t="b">
        <f t="shared" si="52"/>
        <v>1</v>
      </c>
    </row>
    <row r="1642" spans="1:27">
      <c r="A1642" s="267" t="s">
        <v>3271</v>
      </c>
      <c r="B1642" s="267" t="s">
        <v>3294</v>
      </c>
      <c r="C1642" s="267" t="s">
        <v>3273</v>
      </c>
      <c r="D1642" s="267" t="s">
        <v>6781</v>
      </c>
      <c r="E1642" s="267" t="s">
        <v>3275</v>
      </c>
      <c r="F1642" s="267" t="s">
        <v>3276</v>
      </c>
      <c r="G1642" s="267" t="s">
        <v>3275</v>
      </c>
      <c r="H1642" s="267" t="s">
        <v>3277</v>
      </c>
      <c r="I1642" s="267" t="s">
        <v>6818</v>
      </c>
      <c r="J1642" s="267" t="s">
        <v>6819</v>
      </c>
      <c r="K1642" s="268">
        <v>0</v>
      </c>
      <c r="L1642" s="268">
        <v>0</v>
      </c>
      <c r="M1642" s="269">
        <v>0</v>
      </c>
      <c r="N1642" s="268">
        <v>3299.72</v>
      </c>
      <c r="O1642" s="268">
        <v>299.76</v>
      </c>
      <c r="P1642" s="269">
        <v>2999.96</v>
      </c>
      <c r="Q1642" s="270">
        <v>7498.8</v>
      </c>
      <c r="R1642" s="270">
        <v>299.76</v>
      </c>
      <c r="S1642" s="270">
        <v>7199.04</v>
      </c>
      <c r="T1642" s="268">
        <v>7498.8</v>
      </c>
      <c r="U1642" s="268">
        <v>299.76</v>
      </c>
      <c r="V1642" s="269">
        <v>7199.04</v>
      </c>
      <c r="W1642" s="269" cm="1">
        <f t="array" ref="W1642">IF(Z1642=756,V1642*INDEX('09.30.22 ERC'!$I$676:$I$679,MATCH($A$1,'09.30.22 ERC'!$D$676:$D$679,0),),V1642)</f>
        <v>7199.04</v>
      </c>
      <c r="X1642" s="271">
        <f t="shared" si="51"/>
        <v>521010</v>
      </c>
      <c r="Y1642" s="106" t="s">
        <v>6784</v>
      </c>
      <c r="Z1642" s="106">
        <v>152</v>
      </c>
      <c r="AA1642" s="273" t="b">
        <f t="shared" si="52"/>
        <v>1</v>
      </c>
    </row>
    <row r="1643" spans="1:27">
      <c r="A1643" s="267" t="s">
        <v>3271</v>
      </c>
      <c r="B1643" s="267" t="s">
        <v>3294</v>
      </c>
      <c r="C1643" s="267" t="s">
        <v>3402</v>
      </c>
      <c r="D1643" s="267" t="s">
        <v>6781</v>
      </c>
      <c r="E1643" s="267" t="s">
        <v>3275</v>
      </c>
      <c r="F1643" s="267" t="s">
        <v>3276</v>
      </c>
      <c r="G1643" s="267" t="s">
        <v>3275</v>
      </c>
      <c r="H1643" s="267" t="s">
        <v>3277</v>
      </c>
      <c r="I1643" s="267" t="s">
        <v>6820</v>
      </c>
      <c r="J1643" s="267" t="s">
        <v>6821</v>
      </c>
      <c r="K1643" s="268">
        <v>0</v>
      </c>
      <c r="L1643" s="268">
        <v>0</v>
      </c>
      <c r="M1643" s="269">
        <v>0</v>
      </c>
      <c r="N1643" s="268">
        <v>4483.33</v>
      </c>
      <c r="O1643" s="268">
        <v>0</v>
      </c>
      <c r="P1643" s="269">
        <v>4483.33</v>
      </c>
      <c r="Q1643" s="270">
        <v>105003.27</v>
      </c>
      <c r="R1643" s="270">
        <v>22437.78</v>
      </c>
      <c r="S1643" s="270">
        <v>82565.490000000005</v>
      </c>
      <c r="T1643" s="268">
        <v>105003.27</v>
      </c>
      <c r="U1643" s="268">
        <v>22437.78</v>
      </c>
      <c r="V1643" s="269">
        <v>82565.490000000005</v>
      </c>
      <c r="W1643" s="269" cm="1">
        <f t="array" ref="W1643">IF(Z1643=756,V1643*INDEX('09.30.22 ERC'!$I$676:$I$679,MATCH($A$1,'09.30.22 ERC'!$D$676:$D$679,0),),V1643)</f>
        <v>82565.490000000005</v>
      </c>
      <c r="X1643" s="271">
        <f t="shared" si="51"/>
        <v>521010</v>
      </c>
      <c r="Y1643" s="106" t="s">
        <v>6784</v>
      </c>
      <c r="Z1643" s="106">
        <v>152</v>
      </c>
      <c r="AA1643" s="273" t="b">
        <f t="shared" si="52"/>
        <v>1</v>
      </c>
    </row>
    <row r="1644" spans="1:27">
      <c r="A1644" s="267" t="s">
        <v>3271</v>
      </c>
      <c r="B1644" s="267" t="s">
        <v>3294</v>
      </c>
      <c r="C1644" s="267" t="s">
        <v>3402</v>
      </c>
      <c r="D1644" s="267" t="s">
        <v>6781</v>
      </c>
      <c r="E1644" s="267" t="s">
        <v>6797</v>
      </c>
      <c r="F1644" s="267" t="s">
        <v>3276</v>
      </c>
      <c r="G1644" s="267" t="s">
        <v>3275</v>
      </c>
      <c r="H1644" s="267" t="s">
        <v>3277</v>
      </c>
      <c r="I1644" s="267" t="s">
        <v>6822</v>
      </c>
      <c r="J1644" s="267" t="s">
        <v>6823</v>
      </c>
      <c r="K1644" s="268">
        <v>0</v>
      </c>
      <c r="L1644" s="268">
        <v>0</v>
      </c>
      <c r="M1644" s="269">
        <v>0</v>
      </c>
      <c r="N1644" s="268">
        <v>0</v>
      </c>
      <c r="O1644" s="268">
        <v>0</v>
      </c>
      <c r="P1644" s="269">
        <v>0</v>
      </c>
      <c r="Q1644" s="270">
        <v>0</v>
      </c>
      <c r="R1644" s="270">
        <v>0</v>
      </c>
      <c r="S1644" s="270">
        <v>0</v>
      </c>
      <c r="T1644" s="268">
        <v>0</v>
      </c>
      <c r="U1644" s="268">
        <v>0</v>
      </c>
      <c r="V1644" s="269">
        <v>0</v>
      </c>
      <c r="W1644" s="269" cm="1">
        <f t="array" ref="W1644">IF(Z1644=756,V1644*INDEX('09.30.22 ERC'!$I$676:$I$679,MATCH($A$1,'09.30.22 ERC'!$D$676:$D$679,0),),V1644)</f>
        <v>0</v>
      </c>
      <c r="X1644" s="271">
        <f t="shared" si="51"/>
        <v>521010</v>
      </c>
      <c r="Y1644" s="106" t="s">
        <v>6784</v>
      </c>
      <c r="Z1644" s="106">
        <v>152</v>
      </c>
      <c r="AA1644" s="273" t="b">
        <f t="shared" si="52"/>
        <v>1</v>
      </c>
    </row>
    <row r="1645" spans="1:27">
      <c r="A1645" s="267" t="s">
        <v>3271</v>
      </c>
      <c r="B1645" s="267" t="s">
        <v>1806</v>
      </c>
      <c r="C1645" s="267" t="s">
        <v>3392</v>
      </c>
      <c r="D1645" s="267" t="s">
        <v>6824</v>
      </c>
      <c r="E1645" s="267" t="s">
        <v>3275</v>
      </c>
      <c r="F1645" s="267" t="s">
        <v>3276</v>
      </c>
      <c r="G1645" s="267" t="s">
        <v>3275</v>
      </c>
      <c r="H1645" s="267" t="s">
        <v>3277</v>
      </c>
      <c r="I1645" s="267" t="s">
        <v>6825</v>
      </c>
      <c r="J1645" s="267" t="s">
        <v>6826</v>
      </c>
      <c r="K1645" s="268">
        <v>0</v>
      </c>
      <c r="L1645" s="268">
        <v>0</v>
      </c>
      <c r="M1645" s="269">
        <v>0</v>
      </c>
      <c r="N1645" s="268">
        <v>1960</v>
      </c>
      <c r="O1645" s="268">
        <v>1960</v>
      </c>
      <c r="P1645" s="269">
        <v>0</v>
      </c>
      <c r="Q1645" s="270">
        <v>1960</v>
      </c>
      <c r="R1645" s="270">
        <v>1960</v>
      </c>
      <c r="S1645" s="270">
        <v>0</v>
      </c>
      <c r="T1645" s="268">
        <v>1960</v>
      </c>
      <c r="U1645" s="268">
        <v>1960</v>
      </c>
      <c r="V1645" s="269">
        <v>0</v>
      </c>
      <c r="W1645" s="269" cm="1">
        <f t="array" ref="W1645">IF(Z1645=756,V1645*INDEX('09.30.22 ERC'!$I$676:$I$679,MATCH($A$1,'09.30.22 ERC'!$D$676:$D$679,0),),V1645)</f>
        <v>0</v>
      </c>
      <c r="X1645" s="271">
        <f t="shared" si="51"/>
        <v>521020</v>
      </c>
      <c r="Y1645" s="106" t="s">
        <v>6784</v>
      </c>
      <c r="Z1645" s="106">
        <v>756</v>
      </c>
      <c r="AA1645" s="273" t="b">
        <f t="shared" si="52"/>
        <v>1</v>
      </c>
    </row>
    <row r="1646" spans="1:27">
      <c r="A1646" s="267" t="s">
        <v>3271</v>
      </c>
      <c r="B1646" s="267" t="s">
        <v>3388</v>
      </c>
      <c r="C1646" s="267" t="s">
        <v>3389</v>
      </c>
      <c r="D1646" s="267" t="s">
        <v>6824</v>
      </c>
      <c r="E1646" s="267" t="s">
        <v>3275</v>
      </c>
      <c r="F1646" s="267" t="s">
        <v>3276</v>
      </c>
      <c r="G1646" s="267" t="s">
        <v>3275</v>
      </c>
      <c r="H1646" s="267" t="s">
        <v>3277</v>
      </c>
      <c r="I1646" s="267" t="s">
        <v>6827</v>
      </c>
      <c r="J1646" s="267" t="s">
        <v>6828</v>
      </c>
      <c r="K1646" s="268">
        <v>0</v>
      </c>
      <c r="L1646" s="268">
        <v>0</v>
      </c>
      <c r="M1646" s="269">
        <v>0</v>
      </c>
      <c r="N1646" s="268">
        <v>0</v>
      </c>
      <c r="O1646" s="268">
        <v>18842.349999999999</v>
      </c>
      <c r="P1646" s="269">
        <v>-18842.349999999999</v>
      </c>
      <c r="Q1646" s="270">
        <v>33068.11</v>
      </c>
      <c r="R1646" s="270">
        <v>45868.76</v>
      </c>
      <c r="S1646" s="270">
        <v>-12800.650000000001</v>
      </c>
      <c r="T1646" s="268">
        <v>33068.11</v>
      </c>
      <c r="U1646" s="268">
        <v>45868.76</v>
      </c>
      <c r="V1646" s="269">
        <v>-12800.650000000001</v>
      </c>
      <c r="W1646" s="269" cm="1">
        <f t="array" ref="W1646">IF(Z1646=756,V1646*INDEX('09.30.22 ERC'!$I$676:$I$679,MATCH($A$1,'09.30.22 ERC'!$D$676:$D$679,0),),V1646)</f>
        <v>-12800.650000000001</v>
      </c>
      <c r="X1646" s="271">
        <f t="shared" si="51"/>
        <v>521020</v>
      </c>
      <c r="Y1646" s="106" t="s">
        <v>6784</v>
      </c>
      <c r="Z1646" s="106">
        <v>756</v>
      </c>
      <c r="AA1646" s="273" t="b">
        <f t="shared" si="52"/>
        <v>1</v>
      </c>
    </row>
    <row r="1647" spans="1:27">
      <c r="A1647" s="267" t="s">
        <v>3271</v>
      </c>
      <c r="B1647" s="267" t="s">
        <v>3388</v>
      </c>
      <c r="C1647" s="267" t="s">
        <v>3392</v>
      </c>
      <c r="D1647" s="267" t="s">
        <v>6824</v>
      </c>
      <c r="E1647" s="267" t="s">
        <v>3275</v>
      </c>
      <c r="F1647" s="267" t="s">
        <v>3276</v>
      </c>
      <c r="G1647" s="267" t="s">
        <v>3275</v>
      </c>
      <c r="H1647" s="267" t="s">
        <v>3277</v>
      </c>
      <c r="I1647" s="267" t="s">
        <v>6829</v>
      </c>
      <c r="J1647" s="267" t="s">
        <v>6830</v>
      </c>
      <c r="K1647" s="268">
        <v>0</v>
      </c>
      <c r="L1647" s="268">
        <v>0</v>
      </c>
      <c r="M1647" s="269">
        <v>0</v>
      </c>
      <c r="N1647" s="268">
        <v>18842.349999999999</v>
      </c>
      <c r="O1647" s="268">
        <v>0</v>
      </c>
      <c r="P1647" s="269">
        <v>18842.349999999999</v>
      </c>
      <c r="Q1647" s="270">
        <v>53396.67</v>
      </c>
      <c r="R1647" s="270">
        <v>40596.019999999997</v>
      </c>
      <c r="S1647" s="270">
        <v>12800.650000000001</v>
      </c>
      <c r="T1647" s="268">
        <v>53396.67</v>
      </c>
      <c r="U1647" s="268">
        <v>40596.019999999997</v>
      </c>
      <c r="V1647" s="269">
        <v>12800.650000000001</v>
      </c>
      <c r="W1647" s="269" cm="1">
        <f t="array" ref="W1647">IF(Z1647=756,V1647*INDEX('09.30.22 ERC'!$I$676:$I$679,MATCH($A$1,'09.30.22 ERC'!$D$676:$D$679,0),),V1647)</f>
        <v>12800.650000000001</v>
      </c>
      <c r="X1647" s="271">
        <f t="shared" si="51"/>
        <v>521020</v>
      </c>
      <c r="Y1647" s="106" t="s">
        <v>6784</v>
      </c>
      <c r="Z1647" s="106">
        <v>756</v>
      </c>
      <c r="AA1647" s="273" t="b">
        <f t="shared" si="52"/>
        <v>1</v>
      </c>
    </row>
    <row r="1648" spans="1:27">
      <c r="A1648" s="267" t="s">
        <v>3271</v>
      </c>
      <c r="B1648" s="267" t="s">
        <v>3272</v>
      </c>
      <c r="C1648" s="267" t="s">
        <v>3273</v>
      </c>
      <c r="D1648" s="267" t="s">
        <v>6824</v>
      </c>
      <c r="E1648" s="267" t="s">
        <v>3275</v>
      </c>
      <c r="F1648" s="267" t="s">
        <v>3276</v>
      </c>
      <c r="G1648" s="267" t="s">
        <v>3275</v>
      </c>
      <c r="H1648" s="267" t="s">
        <v>3277</v>
      </c>
      <c r="I1648" s="267" t="s">
        <v>6831</v>
      </c>
      <c r="J1648" s="267" t="s">
        <v>6832</v>
      </c>
      <c r="K1648" s="268">
        <v>0</v>
      </c>
      <c r="L1648" s="268">
        <v>0</v>
      </c>
      <c r="M1648" s="269">
        <v>0</v>
      </c>
      <c r="N1648" s="268">
        <v>0</v>
      </c>
      <c r="O1648" s="268">
        <v>0</v>
      </c>
      <c r="P1648" s="269">
        <v>0</v>
      </c>
      <c r="Q1648" s="270">
        <v>0</v>
      </c>
      <c r="R1648" s="270">
        <v>0</v>
      </c>
      <c r="S1648" s="270">
        <v>0</v>
      </c>
      <c r="T1648" s="268">
        <v>0</v>
      </c>
      <c r="U1648" s="268">
        <v>0</v>
      </c>
      <c r="V1648" s="269">
        <v>0</v>
      </c>
      <c r="W1648" s="269" cm="1">
        <f t="array" ref="W1648">IF(Z1648=756,V1648*INDEX('09.30.22 ERC'!$I$676:$I$679,MATCH($A$1,'09.30.22 ERC'!$D$676:$D$679,0),),V1648)</f>
        <v>0</v>
      </c>
      <c r="X1648" s="271">
        <f t="shared" si="51"/>
        <v>521020</v>
      </c>
      <c r="Y1648" s="106" t="s">
        <v>6784</v>
      </c>
      <c r="Z1648" s="106">
        <v>150</v>
      </c>
      <c r="AA1648" s="273" t="b">
        <f t="shared" si="52"/>
        <v>1</v>
      </c>
    </row>
    <row r="1649" spans="1:27">
      <c r="A1649" s="267" t="s">
        <v>3271</v>
      </c>
      <c r="B1649" s="267" t="s">
        <v>3272</v>
      </c>
      <c r="C1649" s="267" t="s">
        <v>3402</v>
      </c>
      <c r="D1649" s="267" t="s">
        <v>6824</v>
      </c>
      <c r="E1649" s="267" t="s">
        <v>3275</v>
      </c>
      <c r="F1649" s="267" t="s">
        <v>3276</v>
      </c>
      <c r="G1649" s="267" t="s">
        <v>3275</v>
      </c>
      <c r="H1649" s="267" t="s">
        <v>3277</v>
      </c>
      <c r="I1649" s="267" t="s">
        <v>6833</v>
      </c>
      <c r="J1649" s="267" t="s">
        <v>6834</v>
      </c>
      <c r="K1649" s="268">
        <v>0</v>
      </c>
      <c r="L1649" s="268">
        <v>0</v>
      </c>
      <c r="M1649" s="269">
        <v>0</v>
      </c>
      <c r="N1649" s="268">
        <v>6827.97</v>
      </c>
      <c r="O1649" s="268">
        <v>0</v>
      </c>
      <c r="P1649" s="269">
        <v>6827.97</v>
      </c>
      <c r="Q1649" s="270">
        <v>16715.93</v>
      </c>
      <c r="R1649" s="270">
        <v>12061.89</v>
      </c>
      <c r="S1649" s="270">
        <v>4654.0400000000009</v>
      </c>
      <c r="T1649" s="268">
        <v>16715.93</v>
      </c>
      <c r="U1649" s="268">
        <v>12061.89</v>
      </c>
      <c r="V1649" s="269">
        <v>4654.0400000000009</v>
      </c>
      <c r="W1649" s="269" cm="1">
        <f t="array" ref="W1649">IF(Z1649=756,V1649*INDEX('09.30.22 ERC'!$I$676:$I$679,MATCH($A$1,'09.30.22 ERC'!$D$676:$D$679,0),),V1649)</f>
        <v>4654.0400000000009</v>
      </c>
      <c r="X1649" s="271">
        <f t="shared" si="51"/>
        <v>521020</v>
      </c>
      <c r="Y1649" s="106" t="s">
        <v>6784</v>
      </c>
      <c r="Z1649" s="106">
        <v>150</v>
      </c>
      <c r="AA1649" s="273" t="b">
        <f t="shared" si="52"/>
        <v>1</v>
      </c>
    </row>
    <row r="1650" spans="1:27">
      <c r="A1650" s="267" t="s">
        <v>3271</v>
      </c>
      <c r="B1650" s="267" t="s">
        <v>3280</v>
      </c>
      <c r="C1650" s="267" t="s">
        <v>3281</v>
      </c>
      <c r="D1650" s="267" t="s">
        <v>6824</v>
      </c>
      <c r="E1650" s="267" t="s">
        <v>3275</v>
      </c>
      <c r="F1650" s="267" t="s">
        <v>3276</v>
      </c>
      <c r="G1650" s="267" t="s">
        <v>3275</v>
      </c>
      <c r="H1650" s="267" t="s">
        <v>3277</v>
      </c>
      <c r="I1650" s="267" t="s">
        <v>6835</v>
      </c>
      <c r="J1650" s="267" t="s">
        <v>6836</v>
      </c>
      <c r="K1650" s="268">
        <v>0</v>
      </c>
      <c r="L1650" s="268">
        <v>0</v>
      </c>
      <c r="M1650" s="269">
        <v>0</v>
      </c>
      <c r="N1650" s="268">
        <v>0</v>
      </c>
      <c r="O1650" s="268">
        <v>0</v>
      </c>
      <c r="P1650" s="269">
        <v>0</v>
      </c>
      <c r="Q1650" s="270">
        <v>0</v>
      </c>
      <c r="R1650" s="270">
        <v>0</v>
      </c>
      <c r="S1650" s="270">
        <v>0</v>
      </c>
      <c r="T1650" s="268">
        <v>0</v>
      </c>
      <c r="U1650" s="268">
        <v>0</v>
      </c>
      <c r="V1650" s="269">
        <v>0</v>
      </c>
      <c r="W1650" s="269" cm="1">
        <f t="array" ref="W1650">IF(Z1650=756,V1650*INDEX('09.30.22 ERC'!$I$676:$I$679,MATCH($A$1,'09.30.22 ERC'!$D$676:$D$679,0),),V1650)</f>
        <v>0</v>
      </c>
      <c r="X1650" s="271">
        <f t="shared" si="51"/>
        <v>521020</v>
      </c>
      <c r="Y1650" s="106" t="s">
        <v>6784</v>
      </c>
      <c r="Z1650" s="106">
        <v>150</v>
      </c>
      <c r="AA1650" s="273" t="b">
        <f t="shared" si="52"/>
        <v>1</v>
      </c>
    </row>
    <row r="1651" spans="1:27">
      <c r="A1651" s="267" t="s">
        <v>3271</v>
      </c>
      <c r="B1651" s="267" t="s">
        <v>3280</v>
      </c>
      <c r="C1651" s="267" t="s">
        <v>3430</v>
      </c>
      <c r="D1651" s="267" t="s">
        <v>6824</v>
      </c>
      <c r="E1651" s="267" t="s">
        <v>3275</v>
      </c>
      <c r="F1651" s="267" t="s">
        <v>3276</v>
      </c>
      <c r="G1651" s="267" t="s">
        <v>3275</v>
      </c>
      <c r="H1651" s="267" t="s">
        <v>3277</v>
      </c>
      <c r="I1651" s="267" t="s">
        <v>6837</v>
      </c>
      <c r="J1651" s="267" t="s">
        <v>6838</v>
      </c>
      <c r="K1651" s="268">
        <v>0</v>
      </c>
      <c r="L1651" s="268">
        <v>0</v>
      </c>
      <c r="M1651" s="269">
        <v>0</v>
      </c>
      <c r="N1651" s="268">
        <v>6753.5</v>
      </c>
      <c r="O1651" s="268">
        <v>0</v>
      </c>
      <c r="P1651" s="269">
        <v>6753.5</v>
      </c>
      <c r="Q1651" s="270">
        <v>16530.169999999998</v>
      </c>
      <c r="R1651" s="270">
        <v>11924.89</v>
      </c>
      <c r="S1651" s="270">
        <v>4605.2799999999988</v>
      </c>
      <c r="T1651" s="268">
        <v>16530.169999999998</v>
      </c>
      <c r="U1651" s="268">
        <v>11924.89</v>
      </c>
      <c r="V1651" s="269">
        <v>4605.2799999999988</v>
      </c>
      <c r="W1651" s="269" cm="1">
        <f t="array" ref="W1651">IF(Z1651=756,V1651*INDEX('09.30.22 ERC'!$I$676:$I$679,MATCH($A$1,'09.30.22 ERC'!$D$676:$D$679,0),),V1651)</f>
        <v>4605.2799999999988</v>
      </c>
      <c r="X1651" s="271">
        <f t="shared" si="51"/>
        <v>521020</v>
      </c>
      <c r="Y1651" s="106" t="s">
        <v>6784</v>
      </c>
      <c r="Z1651" s="106">
        <v>150</v>
      </c>
      <c r="AA1651" s="273" t="b">
        <f t="shared" si="52"/>
        <v>1</v>
      </c>
    </row>
    <row r="1652" spans="1:27">
      <c r="A1652" s="267" t="s">
        <v>3271</v>
      </c>
      <c r="B1652" s="267" t="s">
        <v>3284</v>
      </c>
      <c r="C1652" s="267" t="s">
        <v>3273</v>
      </c>
      <c r="D1652" s="267" t="s">
        <v>6824</v>
      </c>
      <c r="E1652" s="267" t="s">
        <v>3275</v>
      </c>
      <c r="F1652" s="267" t="s">
        <v>3276</v>
      </c>
      <c r="G1652" s="267" t="s">
        <v>3275</v>
      </c>
      <c r="H1652" s="267" t="s">
        <v>3277</v>
      </c>
      <c r="I1652" s="267" t="s">
        <v>6839</v>
      </c>
      <c r="J1652" s="267" t="s">
        <v>6840</v>
      </c>
      <c r="K1652" s="268">
        <v>0</v>
      </c>
      <c r="L1652" s="268">
        <v>0</v>
      </c>
      <c r="M1652" s="269">
        <v>0</v>
      </c>
      <c r="N1652" s="268">
        <v>0</v>
      </c>
      <c r="O1652" s="268">
        <v>0</v>
      </c>
      <c r="P1652" s="269">
        <v>0</v>
      </c>
      <c r="Q1652" s="270">
        <v>0</v>
      </c>
      <c r="R1652" s="270">
        <v>0</v>
      </c>
      <c r="S1652" s="270">
        <v>0</v>
      </c>
      <c r="T1652" s="268">
        <v>0</v>
      </c>
      <c r="U1652" s="268">
        <v>0</v>
      </c>
      <c r="V1652" s="269">
        <v>0</v>
      </c>
      <c r="W1652" s="269" cm="1">
        <f t="array" ref="W1652">IF(Z1652=756,V1652*INDEX('09.30.22 ERC'!$I$676:$I$679,MATCH($A$1,'09.30.22 ERC'!$D$676:$D$679,0),),V1652)</f>
        <v>0</v>
      </c>
      <c r="X1652" s="271">
        <f t="shared" si="51"/>
        <v>521020</v>
      </c>
      <c r="Y1652" s="106" t="s">
        <v>6784</v>
      </c>
      <c r="Z1652" s="106">
        <v>151</v>
      </c>
      <c r="AA1652" s="273" t="b">
        <f t="shared" si="52"/>
        <v>1</v>
      </c>
    </row>
    <row r="1653" spans="1:27">
      <c r="A1653" s="267" t="s">
        <v>3271</v>
      </c>
      <c r="B1653" s="267" t="s">
        <v>3284</v>
      </c>
      <c r="C1653" s="267" t="s">
        <v>3402</v>
      </c>
      <c r="D1653" s="267" t="s">
        <v>6824</v>
      </c>
      <c r="E1653" s="267" t="s">
        <v>3275</v>
      </c>
      <c r="F1653" s="267" t="s">
        <v>3276</v>
      </c>
      <c r="G1653" s="267" t="s">
        <v>3275</v>
      </c>
      <c r="H1653" s="267" t="s">
        <v>3277</v>
      </c>
      <c r="I1653" s="267" t="s">
        <v>6841</v>
      </c>
      <c r="J1653" s="267" t="s">
        <v>6842</v>
      </c>
      <c r="K1653" s="268">
        <v>0</v>
      </c>
      <c r="L1653" s="268">
        <v>0</v>
      </c>
      <c r="M1653" s="269">
        <v>0</v>
      </c>
      <c r="N1653" s="268">
        <v>580.24</v>
      </c>
      <c r="O1653" s="268">
        <v>0</v>
      </c>
      <c r="P1653" s="269">
        <v>580.24</v>
      </c>
      <c r="Q1653" s="270">
        <v>1389.74</v>
      </c>
      <c r="R1653" s="270">
        <v>997.06</v>
      </c>
      <c r="S1653" s="270">
        <v>392.68000000000006</v>
      </c>
      <c r="T1653" s="268">
        <v>1389.74</v>
      </c>
      <c r="U1653" s="268">
        <v>997.06</v>
      </c>
      <c r="V1653" s="269">
        <v>392.68000000000006</v>
      </c>
      <c r="W1653" s="269" cm="1">
        <f t="array" ref="W1653">IF(Z1653=756,V1653*INDEX('09.30.22 ERC'!$I$676:$I$679,MATCH($A$1,'09.30.22 ERC'!$D$676:$D$679,0),),V1653)</f>
        <v>392.68000000000006</v>
      </c>
      <c r="X1653" s="271">
        <f t="shared" si="51"/>
        <v>521020</v>
      </c>
      <c r="Y1653" s="106" t="s">
        <v>6784</v>
      </c>
      <c r="Z1653" s="106">
        <v>151</v>
      </c>
      <c r="AA1653" s="273" t="b">
        <f t="shared" si="52"/>
        <v>1</v>
      </c>
    </row>
    <row r="1654" spans="1:27">
      <c r="A1654" s="267" t="s">
        <v>3271</v>
      </c>
      <c r="B1654" s="267" t="s">
        <v>3287</v>
      </c>
      <c r="C1654" s="267" t="s">
        <v>3281</v>
      </c>
      <c r="D1654" s="267" t="s">
        <v>6824</v>
      </c>
      <c r="E1654" s="267" t="s">
        <v>3275</v>
      </c>
      <c r="F1654" s="267" t="s">
        <v>3276</v>
      </c>
      <c r="G1654" s="267" t="s">
        <v>3275</v>
      </c>
      <c r="H1654" s="267" t="s">
        <v>3277</v>
      </c>
      <c r="I1654" s="267" t="s">
        <v>6843</v>
      </c>
      <c r="J1654" s="267" t="s">
        <v>6844</v>
      </c>
      <c r="K1654" s="268">
        <v>0</v>
      </c>
      <c r="L1654" s="268">
        <v>0</v>
      </c>
      <c r="M1654" s="269">
        <v>0</v>
      </c>
      <c r="N1654" s="268">
        <v>0</v>
      </c>
      <c r="O1654" s="268">
        <v>0</v>
      </c>
      <c r="P1654" s="269">
        <v>0</v>
      </c>
      <c r="Q1654" s="270">
        <v>0</v>
      </c>
      <c r="R1654" s="270">
        <v>0</v>
      </c>
      <c r="S1654" s="270">
        <v>0</v>
      </c>
      <c r="T1654" s="268">
        <v>0</v>
      </c>
      <c r="U1654" s="268">
        <v>0</v>
      </c>
      <c r="V1654" s="269">
        <v>0</v>
      </c>
      <c r="W1654" s="269" cm="1">
        <f t="array" ref="W1654">IF(Z1654=756,V1654*INDEX('09.30.22 ERC'!$I$676:$I$679,MATCH($A$1,'09.30.22 ERC'!$D$676:$D$679,0),),V1654)</f>
        <v>0</v>
      </c>
      <c r="X1654" s="271">
        <f t="shared" si="51"/>
        <v>521020</v>
      </c>
      <c r="Y1654" s="106" t="s">
        <v>6784</v>
      </c>
      <c r="Z1654" s="106">
        <v>151</v>
      </c>
      <c r="AA1654" s="273" t="b">
        <f t="shared" si="52"/>
        <v>1</v>
      </c>
    </row>
    <row r="1655" spans="1:27">
      <c r="A1655" s="267" t="s">
        <v>3271</v>
      </c>
      <c r="B1655" s="267" t="s">
        <v>3287</v>
      </c>
      <c r="C1655" s="267" t="s">
        <v>3430</v>
      </c>
      <c r="D1655" s="267" t="s">
        <v>6824</v>
      </c>
      <c r="E1655" s="267" t="s">
        <v>3275</v>
      </c>
      <c r="F1655" s="267" t="s">
        <v>3276</v>
      </c>
      <c r="G1655" s="267" t="s">
        <v>3275</v>
      </c>
      <c r="H1655" s="267" t="s">
        <v>3277</v>
      </c>
      <c r="I1655" s="267" t="s">
        <v>6845</v>
      </c>
      <c r="J1655" s="267" t="s">
        <v>6846</v>
      </c>
      <c r="K1655" s="268">
        <v>0</v>
      </c>
      <c r="L1655" s="268">
        <v>0</v>
      </c>
      <c r="M1655" s="269">
        <v>0</v>
      </c>
      <c r="N1655" s="268">
        <v>744.08</v>
      </c>
      <c r="O1655" s="268">
        <v>0</v>
      </c>
      <c r="P1655" s="269">
        <v>744.08</v>
      </c>
      <c r="Q1655" s="270">
        <v>1598.94</v>
      </c>
      <c r="R1655" s="270">
        <v>1138.5899999999999</v>
      </c>
      <c r="S1655" s="270">
        <v>460.35000000000014</v>
      </c>
      <c r="T1655" s="268">
        <v>1598.94</v>
      </c>
      <c r="U1655" s="268">
        <v>1138.5899999999999</v>
      </c>
      <c r="V1655" s="269">
        <v>460.35000000000014</v>
      </c>
      <c r="W1655" s="269" cm="1">
        <f t="array" ref="W1655">IF(Z1655=756,V1655*INDEX('09.30.22 ERC'!$I$676:$I$679,MATCH($A$1,'09.30.22 ERC'!$D$676:$D$679,0),),V1655)</f>
        <v>460.35000000000014</v>
      </c>
      <c r="X1655" s="271">
        <f t="shared" si="51"/>
        <v>521020</v>
      </c>
      <c r="Y1655" s="106" t="s">
        <v>6784</v>
      </c>
      <c r="Z1655" s="106">
        <v>151</v>
      </c>
      <c r="AA1655" s="273" t="b">
        <f t="shared" si="52"/>
        <v>1</v>
      </c>
    </row>
    <row r="1656" spans="1:27">
      <c r="A1656" s="267" t="s">
        <v>3271</v>
      </c>
      <c r="B1656" s="267" t="s">
        <v>3294</v>
      </c>
      <c r="C1656" s="267" t="s">
        <v>3273</v>
      </c>
      <c r="D1656" s="267" t="s">
        <v>6824</v>
      </c>
      <c r="E1656" s="267" t="s">
        <v>3275</v>
      </c>
      <c r="F1656" s="267" t="s">
        <v>3276</v>
      </c>
      <c r="G1656" s="267" t="s">
        <v>3275</v>
      </c>
      <c r="H1656" s="267" t="s">
        <v>3277</v>
      </c>
      <c r="I1656" s="267" t="s">
        <v>6847</v>
      </c>
      <c r="J1656" s="267" t="s">
        <v>6848</v>
      </c>
      <c r="K1656" s="268">
        <v>0</v>
      </c>
      <c r="L1656" s="268">
        <v>0</v>
      </c>
      <c r="M1656" s="269">
        <v>0</v>
      </c>
      <c r="N1656" s="268">
        <v>0</v>
      </c>
      <c r="O1656" s="268">
        <v>0</v>
      </c>
      <c r="P1656" s="269">
        <v>0</v>
      </c>
      <c r="Q1656" s="270">
        <v>0</v>
      </c>
      <c r="R1656" s="270">
        <v>0</v>
      </c>
      <c r="S1656" s="270">
        <v>0</v>
      </c>
      <c r="T1656" s="268">
        <v>0</v>
      </c>
      <c r="U1656" s="268">
        <v>0</v>
      </c>
      <c r="V1656" s="269">
        <v>0</v>
      </c>
      <c r="W1656" s="269" cm="1">
        <f t="array" ref="W1656">IF(Z1656=756,V1656*INDEX('09.30.22 ERC'!$I$676:$I$679,MATCH($A$1,'09.30.22 ERC'!$D$676:$D$679,0),),V1656)</f>
        <v>0</v>
      </c>
      <c r="X1656" s="271">
        <f t="shared" si="51"/>
        <v>521020</v>
      </c>
      <c r="Y1656" s="106" t="s">
        <v>6784</v>
      </c>
      <c r="Z1656" s="106">
        <v>152</v>
      </c>
      <c r="AA1656" s="273" t="b">
        <f t="shared" si="52"/>
        <v>1</v>
      </c>
    </row>
    <row r="1657" spans="1:27">
      <c r="A1657" s="267" t="s">
        <v>3271</v>
      </c>
      <c r="B1657" s="267" t="s">
        <v>3294</v>
      </c>
      <c r="C1657" s="267" t="s">
        <v>3402</v>
      </c>
      <c r="D1657" s="267" t="s">
        <v>6824</v>
      </c>
      <c r="E1657" s="267" t="s">
        <v>3275</v>
      </c>
      <c r="F1657" s="267" t="s">
        <v>3276</v>
      </c>
      <c r="G1657" s="267" t="s">
        <v>3275</v>
      </c>
      <c r="H1657" s="267" t="s">
        <v>3277</v>
      </c>
      <c r="I1657" s="267" t="s">
        <v>6849</v>
      </c>
      <c r="J1657" s="267" t="s">
        <v>6850</v>
      </c>
      <c r="K1657" s="268">
        <v>0</v>
      </c>
      <c r="L1657" s="268">
        <v>0</v>
      </c>
      <c r="M1657" s="269">
        <v>0</v>
      </c>
      <c r="N1657" s="268">
        <v>3936.56</v>
      </c>
      <c r="O1657" s="268">
        <v>0</v>
      </c>
      <c r="P1657" s="269">
        <v>3936.56</v>
      </c>
      <c r="Q1657" s="270">
        <v>9633.98</v>
      </c>
      <c r="R1657" s="270">
        <v>6945.68</v>
      </c>
      <c r="S1657" s="270">
        <v>2688.2999999999993</v>
      </c>
      <c r="T1657" s="268">
        <v>9633.98</v>
      </c>
      <c r="U1657" s="268">
        <v>6945.68</v>
      </c>
      <c r="V1657" s="269">
        <v>2688.2999999999993</v>
      </c>
      <c r="W1657" s="269" cm="1">
        <f t="array" ref="W1657">IF(Z1657=756,V1657*INDEX('09.30.22 ERC'!$I$676:$I$679,MATCH($A$1,'09.30.22 ERC'!$D$676:$D$679,0),),V1657)</f>
        <v>2688.2999999999993</v>
      </c>
      <c r="X1657" s="271">
        <f t="shared" si="51"/>
        <v>521020</v>
      </c>
      <c r="Y1657" s="106" t="s">
        <v>6784</v>
      </c>
      <c r="Z1657" s="106">
        <v>152</v>
      </c>
      <c r="AA1657" s="273" t="b">
        <f t="shared" si="52"/>
        <v>1</v>
      </c>
    </row>
    <row r="1658" spans="1:27">
      <c r="A1658" s="267" t="s">
        <v>3271</v>
      </c>
      <c r="B1658" s="267" t="s">
        <v>3388</v>
      </c>
      <c r="C1658" s="267" t="s">
        <v>3389</v>
      </c>
      <c r="D1658" s="267" t="s">
        <v>6851</v>
      </c>
      <c r="E1658" s="267" t="s">
        <v>3275</v>
      </c>
      <c r="F1658" s="267" t="s">
        <v>3276</v>
      </c>
      <c r="G1658" s="267" t="s">
        <v>3275</v>
      </c>
      <c r="H1658" s="267" t="s">
        <v>3277</v>
      </c>
      <c r="I1658" s="267" t="s">
        <v>6852</v>
      </c>
      <c r="J1658" s="267" t="s">
        <v>6853</v>
      </c>
      <c r="K1658" s="268">
        <v>0</v>
      </c>
      <c r="L1658" s="268">
        <v>0</v>
      </c>
      <c r="M1658" s="269">
        <v>0</v>
      </c>
      <c r="N1658" s="268">
        <v>0</v>
      </c>
      <c r="O1658" s="268">
        <v>6578.17</v>
      </c>
      <c r="P1658" s="269">
        <v>-6578.17</v>
      </c>
      <c r="Q1658" s="270">
        <v>10809.06</v>
      </c>
      <c r="R1658" s="270">
        <v>55763.97</v>
      </c>
      <c r="S1658" s="270">
        <v>-44954.91</v>
      </c>
      <c r="T1658" s="268">
        <v>10809.06</v>
      </c>
      <c r="U1658" s="268">
        <v>55763.97</v>
      </c>
      <c r="V1658" s="269">
        <v>-44954.91</v>
      </c>
      <c r="W1658" s="269" cm="1">
        <f t="array" ref="W1658">IF(Z1658=756,V1658*INDEX('09.30.22 ERC'!$I$676:$I$679,MATCH($A$1,'09.30.22 ERC'!$D$676:$D$679,0),),V1658)</f>
        <v>-44954.91</v>
      </c>
      <c r="X1658" s="271">
        <f t="shared" si="51"/>
        <v>521040</v>
      </c>
      <c r="Y1658" s="106" t="s">
        <v>6784</v>
      </c>
      <c r="Z1658" s="106">
        <v>756</v>
      </c>
      <c r="AA1658" s="273" t="b">
        <f t="shared" si="52"/>
        <v>1</v>
      </c>
    </row>
    <row r="1659" spans="1:27">
      <c r="A1659" s="267" t="s">
        <v>3271</v>
      </c>
      <c r="B1659" s="267" t="s">
        <v>3388</v>
      </c>
      <c r="C1659" s="267" t="s">
        <v>3392</v>
      </c>
      <c r="D1659" s="267" t="s">
        <v>6851</v>
      </c>
      <c r="E1659" s="267" t="s">
        <v>3275</v>
      </c>
      <c r="F1659" s="267" t="s">
        <v>3276</v>
      </c>
      <c r="G1659" s="267" t="s">
        <v>3275</v>
      </c>
      <c r="H1659" s="267" t="s">
        <v>3277</v>
      </c>
      <c r="I1659" s="267" t="s">
        <v>6854</v>
      </c>
      <c r="J1659" s="267" t="s">
        <v>6855</v>
      </c>
      <c r="K1659" s="268">
        <v>0</v>
      </c>
      <c r="L1659" s="268">
        <v>0</v>
      </c>
      <c r="M1659" s="269">
        <v>0</v>
      </c>
      <c r="N1659" s="268">
        <v>9887.56</v>
      </c>
      <c r="O1659" s="268">
        <v>3309.39</v>
      </c>
      <c r="P1659" s="269">
        <v>6578.17</v>
      </c>
      <c r="Q1659" s="270">
        <v>57903.16</v>
      </c>
      <c r="R1659" s="270">
        <v>12948.25</v>
      </c>
      <c r="S1659" s="270">
        <v>44954.91</v>
      </c>
      <c r="T1659" s="268">
        <v>57903.16</v>
      </c>
      <c r="U1659" s="268">
        <v>12948.25</v>
      </c>
      <c r="V1659" s="269">
        <v>44954.91</v>
      </c>
      <c r="W1659" s="269" cm="1">
        <f t="array" ref="W1659">IF(Z1659=756,V1659*INDEX('09.30.22 ERC'!$I$676:$I$679,MATCH($A$1,'09.30.22 ERC'!$D$676:$D$679,0),),V1659)</f>
        <v>44954.91</v>
      </c>
      <c r="X1659" s="271">
        <f t="shared" si="51"/>
        <v>521040</v>
      </c>
      <c r="Y1659" s="106" t="s">
        <v>6784</v>
      </c>
      <c r="Z1659" s="106">
        <v>756</v>
      </c>
      <c r="AA1659" s="273" t="b">
        <f t="shared" si="52"/>
        <v>1</v>
      </c>
    </row>
    <row r="1660" spans="1:27">
      <c r="A1660" s="267" t="s">
        <v>3271</v>
      </c>
      <c r="B1660" s="267" t="s">
        <v>3272</v>
      </c>
      <c r="C1660" s="267" t="s">
        <v>3402</v>
      </c>
      <c r="D1660" s="267" t="s">
        <v>6851</v>
      </c>
      <c r="E1660" s="267" t="s">
        <v>3275</v>
      </c>
      <c r="F1660" s="267" t="s">
        <v>3276</v>
      </c>
      <c r="G1660" s="267" t="s">
        <v>3275</v>
      </c>
      <c r="H1660" s="267" t="s">
        <v>3277</v>
      </c>
      <c r="I1660" s="267" t="s">
        <v>6856</v>
      </c>
      <c r="J1660" s="267" t="s">
        <v>6857</v>
      </c>
      <c r="K1660" s="268">
        <v>0</v>
      </c>
      <c r="L1660" s="268">
        <v>0</v>
      </c>
      <c r="M1660" s="269">
        <v>0</v>
      </c>
      <c r="N1660" s="268">
        <v>2383.75</v>
      </c>
      <c r="O1660" s="268">
        <v>0</v>
      </c>
      <c r="P1660" s="269">
        <v>2383.75</v>
      </c>
      <c r="Q1660" s="270">
        <v>20295.939999999999</v>
      </c>
      <c r="R1660" s="270">
        <v>3968.28</v>
      </c>
      <c r="S1660" s="270">
        <v>16327.659999999998</v>
      </c>
      <c r="T1660" s="268">
        <v>20295.939999999999</v>
      </c>
      <c r="U1660" s="268">
        <v>3968.28</v>
      </c>
      <c r="V1660" s="269">
        <v>16327.659999999998</v>
      </c>
      <c r="W1660" s="269" cm="1">
        <f t="array" ref="W1660">IF(Z1660=756,V1660*INDEX('09.30.22 ERC'!$I$676:$I$679,MATCH($A$1,'09.30.22 ERC'!$D$676:$D$679,0),),V1660)</f>
        <v>16327.659999999998</v>
      </c>
      <c r="X1660" s="271">
        <f t="shared" si="51"/>
        <v>521040</v>
      </c>
      <c r="Y1660" s="106" t="s">
        <v>6784</v>
      </c>
      <c r="Z1660" s="106">
        <v>150</v>
      </c>
      <c r="AA1660" s="273" t="b">
        <f t="shared" si="52"/>
        <v>1</v>
      </c>
    </row>
    <row r="1661" spans="1:27">
      <c r="A1661" s="267" t="s">
        <v>3271</v>
      </c>
      <c r="B1661" s="267" t="s">
        <v>3280</v>
      </c>
      <c r="C1661" s="267" t="s">
        <v>3430</v>
      </c>
      <c r="D1661" s="267" t="s">
        <v>6851</v>
      </c>
      <c r="E1661" s="267" t="s">
        <v>3275</v>
      </c>
      <c r="F1661" s="267" t="s">
        <v>3276</v>
      </c>
      <c r="G1661" s="267" t="s">
        <v>3275</v>
      </c>
      <c r="H1661" s="267" t="s">
        <v>3277</v>
      </c>
      <c r="I1661" s="267" t="s">
        <v>6858</v>
      </c>
      <c r="J1661" s="267" t="s">
        <v>6859</v>
      </c>
      <c r="K1661" s="268">
        <v>0</v>
      </c>
      <c r="L1661" s="268">
        <v>0</v>
      </c>
      <c r="M1661" s="269">
        <v>0</v>
      </c>
      <c r="N1661" s="268">
        <v>2357.7600000000002</v>
      </c>
      <c r="O1661" s="268">
        <v>0</v>
      </c>
      <c r="P1661" s="269">
        <v>2357.7600000000002</v>
      </c>
      <c r="Q1661" s="270">
        <v>20068.62</v>
      </c>
      <c r="R1661" s="270">
        <v>3923.52</v>
      </c>
      <c r="S1661" s="270">
        <v>16145.099999999999</v>
      </c>
      <c r="T1661" s="268">
        <v>20068.62</v>
      </c>
      <c r="U1661" s="268">
        <v>3923.52</v>
      </c>
      <c r="V1661" s="269">
        <v>16145.099999999999</v>
      </c>
      <c r="W1661" s="269" cm="1">
        <f t="array" ref="W1661">IF(Z1661=756,V1661*INDEX('09.30.22 ERC'!$I$676:$I$679,MATCH($A$1,'09.30.22 ERC'!$D$676:$D$679,0),),V1661)</f>
        <v>16145.099999999999</v>
      </c>
      <c r="X1661" s="271">
        <f t="shared" si="51"/>
        <v>521040</v>
      </c>
      <c r="Y1661" s="106" t="s">
        <v>6784</v>
      </c>
      <c r="Z1661" s="106">
        <v>150</v>
      </c>
      <c r="AA1661" s="273" t="b">
        <f t="shared" si="52"/>
        <v>1</v>
      </c>
    </row>
    <row r="1662" spans="1:27">
      <c r="A1662" s="267" t="s">
        <v>3271</v>
      </c>
      <c r="B1662" s="267" t="s">
        <v>3284</v>
      </c>
      <c r="C1662" s="267" t="s">
        <v>3402</v>
      </c>
      <c r="D1662" s="267" t="s">
        <v>6851</v>
      </c>
      <c r="E1662" s="267" t="s">
        <v>3275</v>
      </c>
      <c r="F1662" s="267" t="s">
        <v>3276</v>
      </c>
      <c r="G1662" s="267" t="s">
        <v>3275</v>
      </c>
      <c r="H1662" s="267" t="s">
        <v>3277</v>
      </c>
      <c r="I1662" s="267" t="s">
        <v>6860</v>
      </c>
      <c r="J1662" s="267" t="s">
        <v>6861</v>
      </c>
      <c r="K1662" s="268">
        <v>0</v>
      </c>
      <c r="L1662" s="268">
        <v>0</v>
      </c>
      <c r="M1662" s="269">
        <v>0</v>
      </c>
      <c r="N1662" s="268">
        <v>202.57</v>
      </c>
      <c r="O1662" s="268">
        <v>0</v>
      </c>
      <c r="P1662" s="269">
        <v>202.57</v>
      </c>
      <c r="Q1662" s="270">
        <v>1685.38</v>
      </c>
      <c r="R1662" s="270">
        <v>324.72000000000003</v>
      </c>
      <c r="S1662" s="270">
        <v>1360.66</v>
      </c>
      <c r="T1662" s="268">
        <v>1685.38</v>
      </c>
      <c r="U1662" s="268">
        <v>324.72000000000003</v>
      </c>
      <c r="V1662" s="269">
        <v>1360.66</v>
      </c>
      <c r="W1662" s="269" cm="1">
        <f t="array" ref="W1662">IF(Z1662=756,V1662*INDEX('09.30.22 ERC'!$I$676:$I$679,MATCH($A$1,'09.30.22 ERC'!$D$676:$D$679,0),),V1662)</f>
        <v>1360.66</v>
      </c>
      <c r="X1662" s="271">
        <f t="shared" si="51"/>
        <v>521040</v>
      </c>
      <c r="Y1662" s="106" t="s">
        <v>6784</v>
      </c>
      <c r="Z1662" s="106">
        <v>151</v>
      </c>
      <c r="AA1662" s="273" t="b">
        <f t="shared" si="52"/>
        <v>1</v>
      </c>
    </row>
    <row r="1663" spans="1:27">
      <c r="A1663" s="267" t="s">
        <v>3271</v>
      </c>
      <c r="B1663" s="267" t="s">
        <v>3287</v>
      </c>
      <c r="C1663" s="267" t="s">
        <v>3430</v>
      </c>
      <c r="D1663" s="267" t="s">
        <v>6851</v>
      </c>
      <c r="E1663" s="267" t="s">
        <v>3275</v>
      </c>
      <c r="F1663" s="267" t="s">
        <v>3276</v>
      </c>
      <c r="G1663" s="267" t="s">
        <v>3275</v>
      </c>
      <c r="H1663" s="267" t="s">
        <v>3277</v>
      </c>
      <c r="I1663" s="267" t="s">
        <v>6862</v>
      </c>
      <c r="J1663" s="267" t="s">
        <v>6863</v>
      </c>
      <c r="K1663" s="268">
        <v>0</v>
      </c>
      <c r="L1663" s="268">
        <v>0</v>
      </c>
      <c r="M1663" s="269">
        <v>0</v>
      </c>
      <c r="N1663" s="268">
        <v>259.77</v>
      </c>
      <c r="O1663" s="268">
        <v>0</v>
      </c>
      <c r="P1663" s="269">
        <v>259.77</v>
      </c>
      <c r="Q1663" s="270">
        <v>2015.93</v>
      </c>
      <c r="R1663" s="270">
        <v>307.17</v>
      </c>
      <c r="S1663" s="270">
        <v>1708.76</v>
      </c>
      <c r="T1663" s="268">
        <v>2015.93</v>
      </c>
      <c r="U1663" s="268">
        <v>307.17</v>
      </c>
      <c r="V1663" s="269">
        <v>1708.76</v>
      </c>
      <c r="W1663" s="269" cm="1">
        <f t="array" ref="W1663">IF(Z1663=756,V1663*INDEX('09.30.22 ERC'!$I$676:$I$679,MATCH($A$1,'09.30.22 ERC'!$D$676:$D$679,0),),V1663)</f>
        <v>1708.76</v>
      </c>
      <c r="X1663" s="271">
        <f t="shared" si="51"/>
        <v>521040</v>
      </c>
      <c r="Y1663" s="106" t="s">
        <v>6784</v>
      </c>
      <c r="Z1663" s="106">
        <v>151</v>
      </c>
      <c r="AA1663" s="273" t="b">
        <f t="shared" si="52"/>
        <v>1</v>
      </c>
    </row>
    <row r="1664" spans="1:27">
      <c r="A1664" s="267" t="s">
        <v>3271</v>
      </c>
      <c r="B1664" s="267" t="s">
        <v>3294</v>
      </c>
      <c r="C1664" s="267" t="s">
        <v>3402</v>
      </c>
      <c r="D1664" s="267" t="s">
        <v>6851</v>
      </c>
      <c r="E1664" s="267" t="s">
        <v>3275</v>
      </c>
      <c r="F1664" s="267" t="s">
        <v>3276</v>
      </c>
      <c r="G1664" s="267" t="s">
        <v>3275</v>
      </c>
      <c r="H1664" s="267" t="s">
        <v>3277</v>
      </c>
      <c r="I1664" s="267" t="s">
        <v>6864</v>
      </c>
      <c r="J1664" s="267" t="s">
        <v>6865</v>
      </c>
      <c r="K1664" s="268">
        <v>0</v>
      </c>
      <c r="L1664" s="268">
        <v>0</v>
      </c>
      <c r="M1664" s="269">
        <v>0</v>
      </c>
      <c r="N1664" s="268">
        <v>1374.32</v>
      </c>
      <c r="O1664" s="268">
        <v>0</v>
      </c>
      <c r="P1664" s="269">
        <v>1374.32</v>
      </c>
      <c r="Q1664" s="270">
        <v>11698.1</v>
      </c>
      <c r="R1664" s="270">
        <v>2285.37</v>
      </c>
      <c r="S1664" s="270">
        <v>9412.73</v>
      </c>
      <c r="T1664" s="268">
        <v>11698.1</v>
      </c>
      <c r="U1664" s="268">
        <v>2285.37</v>
      </c>
      <c r="V1664" s="269">
        <v>9412.73</v>
      </c>
      <c r="W1664" s="269" cm="1">
        <f t="array" ref="W1664">IF(Z1664=756,V1664*INDEX('09.30.22 ERC'!$I$676:$I$679,MATCH($A$1,'09.30.22 ERC'!$D$676:$D$679,0),),V1664)</f>
        <v>9412.73</v>
      </c>
      <c r="X1664" s="271">
        <f t="shared" si="51"/>
        <v>521040</v>
      </c>
      <c r="Y1664" s="106" t="s">
        <v>6784</v>
      </c>
      <c r="Z1664" s="106">
        <v>152</v>
      </c>
      <c r="AA1664" s="273" t="b">
        <f t="shared" si="52"/>
        <v>1</v>
      </c>
    </row>
    <row r="1665" spans="1:27">
      <c r="A1665" s="267" t="s">
        <v>3271</v>
      </c>
      <c r="B1665" s="267" t="s">
        <v>3388</v>
      </c>
      <c r="C1665" s="267" t="s">
        <v>3389</v>
      </c>
      <c r="D1665" s="267" t="s">
        <v>6866</v>
      </c>
      <c r="E1665" s="267" t="s">
        <v>3275</v>
      </c>
      <c r="F1665" s="267" t="s">
        <v>3276</v>
      </c>
      <c r="G1665" s="267" t="s">
        <v>3275</v>
      </c>
      <c r="H1665" s="267" t="s">
        <v>3277</v>
      </c>
      <c r="I1665" s="267" t="s">
        <v>6867</v>
      </c>
      <c r="J1665" s="267" t="s">
        <v>6868</v>
      </c>
      <c r="K1665" s="268">
        <v>0</v>
      </c>
      <c r="L1665" s="268">
        <v>0</v>
      </c>
      <c r="M1665" s="269">
        <v>0</v>
      </c>
      <c r="N1665" s="268">
        <v>0</v>
      </c>
      <c r="O1665" s="268">
        <v>0</v>
      </c>
      <c r="P1665" s="269">
        <v>0</v>
      </c>
      <c r="Q1665" s="270">
        <v>0</v>
      </c>
      <c r="R1665" s="270">
        <v>1585</v>
      </c>
      <c r="S1665" s="270">
        <v>-1585</v>
      </c>
      <c r="T1665" s="268">
        <v>0</v>
      </c>
      <c r="U1665" s="268">
        <v>1585</v>
      </c>
      <c r="V1665" s="269">
        <v>-1585</v>
      </c>
      <c r="W1665" s="269" cm="1">
        <f t="array" ref="W1665">IF(Z1665=756,V1665*INDEX('09.30.22 ERC'!$I$676:$I$679,MATCH($A$1,'09.30.22 ERC'!$D$676:$D$679,0),),V1665)</f>
        <v>-1585</v>
      </c>
      <c r="X1665" s="271">
        <f t="shared" si="51"/>
        <v>521060</v>
      </c>
      <c r="Y1665" s="106" t="s">
        <v>6784</v>
      </c>
      <c r="Z1665" s="106">
        <v>756</v>
      </c>
      <c r="AA1665" s="273" t="b">
        <f t="shared" si="52"/>
        <v>1</v>
      </c>
    </row>
    <row r="1666" spans="1:27">
      <c r="A1666" s="267" t="s">
        <v>3271</v>
      </c>
      <c r="B1666" s="267" t="s">
        <v>3388</v>
      </c>
      <c r="C1666" s="267" t="s">
        <v>3392</v>
      </c>
      <c r="D1666" s="267" t="s">
        <v>6866</v>
      </c>
      <c r="E1666" s="267" t="s">
        <v>3275</v>
      </c>
      <c r="F1666" s="267" t="s">
        <v>3276</v>
      </c>
      <c r="G1666" s="267" t="s">
        <v>3275</v>
      </c>
      <c r="H1666" s="267" t="s">
        <v>3277</v>
      </c>
      <c r="I1666" s="267" t="s">
        <v>6869</v>
      </c>
      <c r="J1666" s="267" t="s">
        <v>6870</v>
      </c>
      <c r="K1666" s="268">
        <v>0</v>
      </c>
      <c r="L1666" s="268">
        <v>0</v>
      </c>
      <c r="M1666" s="269">
        <v>0</v>
      </c>
      <c r="N1666" s="268">
        <v>0</v>
      </c>
      <c r="O1666" s="268">
        <v>0</v>
      </c>
      <c r="P1666" s="269">
        <v>0</v>
      </c>
      <c r="Q1666" s="270">
        <v>1689.34</v>
      </c>
      <c r="R1666" s="270">
        <v>104.34</v>
      </c>
      <c r="S1666" s="270">
        <v>1585</v>
      </c>
      <c r="T1666" s="268">
        <v>1689.34</v>
      </c>
      <c r="U1666" s="268">
        <v>104.34</v>
      </c>
      <c r="V1666" s="269">
        <v>1585</v>
      </c>
      <c r="W1666" s="269" cm="1">
        <f t="array" ref="W1666">IF(Z1666=756,V1666*INDEX('09.30.22 ERC'!$I$676:$I$679,MATCH($A$1,'09.30.22 ERC'!$D$676:$D$679,0),),V1666)</f>
        <v>1585</v>
      </c>
      <c r="X1666" s="271">
        <f t="shared" si="51"/>
        <v>521060</v>
      </c>
      <c r="Y1666" s="106" t="s">
        <v>6784</v>
      </c>
      <c r="Z1666" s="106">
        <v>756</v>
      </c>
      <c r="AA1666" s="273" t="b">
        <f t="shared" si="52"/>
        <v>1</v>
      </c>
    </row>
    <row r="1667" spans="1:27">
      <c r="A1667" s="267" t="s">
        <v>3271</v>
      </c>
      <c r="B1667" s="267" t="s">
        <v>3272</v>
      </c>
      <c r="C1667" s="267" t="s">
        <v>3402</v>
      </c>
      <c r="D1667" s="267" t="s">
        <v>6866</v>
      </c>
      <c r="E1667" s="267" t="s">
        <v>3275</v>
      </c>
      <c r="F1667" s="267" t="s">
        <v>3276</v>
      </c>
      <c r="G1667" s="267" t="s">
        <v>3275</v>
      </c>
      <c r="H1667" s="267" t="s">
        <v>3277</v>
      </c>
      <c r="I1667" s="267" t="s">
        <v>6871</v>
      </c>
      <c r="J1667" s="267" t="s">
        <v>6872</v>
      </c>
      <c r="K1667" s="268">
        <v>0</v>
      </c>
      <c r="L1667" s="268">
        <v>0</v>
      </c>
      <c r="M1667" s="269">
        <v>0</v>
      </c>
      <c r="N1667" s="268">
        <v>133.27000000000001</v>
      </c>
      <c r="O1667" s="268">
        <v>0</v>
      </c>
      <c r="P1667" s="269">
        <v>133.27000000000001</v>
      </c>
      <c r="Q1667" s="270">
        <v>770.99</v>
      </c>
      <c r="R1667" s="270">
        <v>0</v>
      </c>
      <c r="S1667" s="270">
        <v>770.99</v>
      </c>
      <c r="T1667" s="268">
        <v>770.99</v>
      </c>
      <c r="U1667" s="268">
        <v>0</v>
      </c>
      <c r="V1667" s="269">
        <v>770.99</v>
      </c>
      <c r="W1667" s="269" cm="1">
        <f t="array" ref="W1667">IF(Z1667=756,V1667*INDEX('09.30.22 ERC'!$I$676:$I$679,MATCH($A$1,'09.30.22 ERC'!$D$676:$D$679,0),),V1667)</f>
        <v>770.99</v>
      </c>
      <c r="X1667" s="271">
        <f t="shared" si="51"/>
        <v>521060</v>
      </c>
      <c r="Y1667" s="106" t="s">
        <v>6784</v>
      </c>
      <c r="Z1667" s="106">
        <v>150</v>
      </c>
      <c r="AA1667" s="273" t="b">
        <f t="shared" si="52"/>
        <v>1</v>
      </c>
    </row>
    <row r="1668" spans="1:27">
      <c r="A1668" s="267" t="s">
        <v>3271</v>
      </c>
      <c r="B1668" s="267" t="s">
        <v>3280</v>
      </c>
      <c r="C1668" s="267" t="s">
        <v>3430</v>
      </c>
      <c r="D1668" s="267" t="s">
        <v>6866</v>
      </c>
      <c r="E1668" s="267" t="s">
        <v>3275</v>
      </c>
      <c r="F1668" s="267" t="s">
        <v>3276</v>
      </c>
      <c r="G1668" s="267" t="s">
        <v>3275</v>
      </c>
      <c r="H1668" s="267" t="s">
        <v>3277</v>
      </c>
      <c r="I1668" s="267" t="s">
        <v>6873</v>
      </c>
      <c r="J1668" s="267" t="s">
        <v>6874</v>
      </c>
      <c r="K1668" s="268">
        <v>0</v>
      </c>
      <c r="L1668" s="268">
        <v>0</v>
      </c>
      <c r="M1668" s="269">
        <v>0</v>
      </c>
      <c r="N1668" s="268">
        <v>131.81</v>
      </c>
      <c r="O1668" s="268">
        <v>0</v>
      </c>
      <c r="P1668" s="269">
        <v>131.81</v>
      </c>
      <c r="Q1668" s="270">
        <v>762.36</v>
      </c>
      <c r="R1668" s="270">
        <v>0</v>
      </c>
      <c r="S1668" s="270">
        <v>762.36</v>
      </c>
      <c r="T1668" s="268">
        <v>762.36</v>
      </c>
      <c r="U1668" s="268">
        <v>0</v>
      </c>
      <c r="V1668" s="269">
        <v>762.36</v>
      </c>
      <c r="W1668" s="269" cm="1">
        <f t="array" ref="W1668">IF(Z1668=756,V1668*INDEX('09.30.22 ERC'!$I$676:$I$679,MATCH($A$1,'09.30.22 ERC'!$D$676:$D$679,0),),V1668)</f>
        <v>762.36</v>
      </c>
      <c r="X1668" s="271">
        <f t="shared" si="51"/>
        <v>521060</v>
      </c>
      <c r="Y1668" s="106" t="s">
        <v>6784</v>
      </c>
      <c r="Z1668" s="106">
        <v>150</v>
      </c>
      <c r="AA1668" s="273" t="b">
        <f t="shared" si="52"/>
        <v>1</v>
      </c>
    </row>
    <row r="1669" spans="1:27">
      <c r="A1669" s="267" t="s">
        <v>3271</v>
      </c>
      <c r="B1669" s="267" t="s">
        <v>3284</v>
      </c>
      <c r="C1669" s="267" t="s">
        <v>3402</v>
      </c>
      <c r="D1669" s="267" t="s">
        <v>6866</v>
      </c>
      <c r="E1669" s="267" t="s">
        <v>3275</v>
      </c>
      <c r="F1669" s="267" t="s">
        <v>3276</v>
      </c>
      <c r="G1669" s="267" t="s">
        <v>3275</v>
      </c>
      <c r="H1669" s="267" t="s">
        <v>3277</v>
      </c>
      <c r="I1669" s="267" t="s">
        <v>6875</v>
      </c>
      <c r="J1669" s="267" t="s">
        <v>6876</v>
      </c>
      <c r="K1669" s="268">
        <v>0</v>
      </c>
      <c r="L1669" s="268">
        <v>0</v>
      </c>
      <c r="M1669" s="269">
        <v>0</v>
      </c>
      <c r="N1669" s="268">
        <v>11.32</v>
      </c>
      <c r="O1669" s="268">
        <v>0</v>
      </c>
      <c r="P1669" s="269">
        <v>11.32</v>
      </c>
      <c r="Q1669" s="270">
        <v>63.62</v>
      </c>
      <c r="R1669" s="270">
        <v>0</v>
      </c>
      <c r="S1669" s="270">
        <v>63.62</v>
      </c>
      <c r="T1669" s="268">
        <v>63.62</v>
      </c>
      <c r="U1669" s="268">
        <v>0</v>
      </c>
      <c r="V1669" s="269">
        <v>63.62</v>
      </c>
      <c r="W1669" s="269" cm="1">
        <f t="array" ref="W1669">IF(Z1669=756,V1669*INDEX('09.30.22 ERC'!$I$676:$I$679,MATCH($A$1,'09.30.22 ERC'!$D$676:$D$679,0),),V1669)</f>
        <v>63.62</v>
      </c>
      <c r="X1669" s="271">
        <f t="shared" ref="X1669:X1732" si="53">+_xlfn.NUMBERVALUE(D1669)</f>
        <v>521060</v>
      </c>
      <c r="Y1669" s="106" t="s">
        <v>6784</v>
      </c>
      <c r="Z1669" s="106">
        <v>151</v>
      </c>
      <c r="AA1669" s="273" t="b">
        <f t="shared" si="52"/>
        <v>1</v>
      </c>
    </row>
    <row r="1670" spans="1:27">
      <c r="A1670" s="267" t="s">
        <v>3271</v>
      </c>
      <c r="B1670" s="267" t="s">
        <v>3287</v>
      </c>
      <c r="C1670" s="267" t="s">
        <v>3430</v>
      </c>
      <c r="D1670" s="267" t="s">
        <v>6866</v>
      </c>
      <c r="E1670" s="267" t="s">
        <v>3275</v>
      </c>
      <c r="F1670" s="267" t="s">
        <v>3276</v>
      </c>
      <c r="G1670" s="267" t="s">
        <v>3275</v>
      </c>
      <c r="H1670" s="267" t="s">
        <v>3277</v>
      </c>
      <c r="I1670" s="267" t="s">
        <v>6877</v>
      </c>
      <c r="J1670" s="267" t="s">
        <v>6878</v>
      </c>
      <c r="K1670" s="268">
        <v>0</v>
      </c>
      <c r="L1670" s="268">
        <v>0</v>
      </c>
      <c r="M1670" s="269">
        <v>0</v>
      </c>
      <c r="N1670" s="268">
        <v>14.52</v>
      </c>
      <c r="O1670" s="268">
        <v>0</v>
      </c>
      <c r="P1670" s="269">
        <v>14.52</v>
      </c>
      <c r="Q1670" s="270">
        <v>81.89</v>
      </c>
      <c r="R1670" s="270">
        <v>0</v>
      </c>
      <c r="S1670" s="270">
        <v>81.89</v>
      </c>
      <c r="T1670" s="268">
        <v>81.89</v>
      </c>
      <c r="U1670" s="268">
        <v>0</v>
      </c>
      <c r="V1670" s="269">
        <v>81.89</v>
      </c>
      <c r="W1670" s="269" cm="1">
        <f t="array" ref="W1670">IF(Z1670=756,V1670*INDEX('09.30.22 ERC'!$I$676:$I$679,MATCH($A$1,'09.30.22 ERC'!$D$676:$D$679,0),),V1670)</f>
        <v>81.89</v>
      </c>
      <c r="X1670" s="271">
        <f t="shared" si="53"/>
        <v>521060</v>
      </c>
      <c r="Y1670" s="106" t="s">
        <v>6784</v>
      </c>
      <c r="Z1670" s="106">
        <v>151</v>
      </c>
      <c r="AA1670" s="273" t="b">
        <f t="shared" ref="AA1670:AA1733" si="54">IF($A$1=756,TRUE,IF($A$1=Z1670,TRUE,FALSE))</f>
        <v>1</v>
      </c>
    </row>
    <row r="1671" spans="1:27">
      <c r="A1671" s="267" t="s">
        <v>3271</v>
      </c>
      <c r="B1671" s="267" t="s">
        <v>3294</v>
      </c>
      <c r="C1671" s="267" t="s">
        <v>3402</v>
      </c>
      <c r="D1671" s="267" t="s">
        <v>6866</v>
      </c>
      <c r="E1671" s="267" t="s">
        <v>3275</v>
      </c>
      <c r="F1671" s="267" t="s">
        <v>3276</v>
      </c>
      <c r="G1671" s="267" t="s">
        <v>3275</v>
      </c>
      <c r="H1671" s="267" t="s">
        <v>3277</v>
      </c>
      <c r="I1671" s="267" t="s">
        <v>6879</v>
      </c>
      <c r="J1671" s="267" t="s">
        <v>6880</v>
      </c>
      <c r="K1671" s="268">
        <v>0</v>
      </c>
      <c r="L1671" s="268">
        <v>0</v>
      </c>
      <c r="M1671" s="269">
        <v>0</v>
      </c>
      <c r="N1671" s="268">
        <v>76.83</v>
      </c>
      <c r="O1671" s="268">
        <v>0</v>
      </c>
      <c r="P1671" s="269">
        <v>76.83</v>
      </c>
      <c r="Q1671" s="270">
        <v>444.52</v>
      </c>
      <c r="R1671" s="270">
        <v>0</v>
      </c>
      <c r="S1671" s="270">
        <v>444.52</v>
      </c>
      <c r="T1671" s="268">
        <v>444.52</v>
      </c>
      <c r="U1671" s="268">
        <v>0</v>
      </c>
      <c r="V1671" s="269">
        <v>444.52</v>
      </c>
      <c r="W1671" s="269" cm="1">
        <f t="array" ref="W1671">IF(Z1671=756,V1671*INDEX('09.30.22 ERC'!$I$676:$I$679,MATCH($A$1,'09.30.22 ERC'!$D$676:$D$679,0),),V1671)</f>
        <v>444.52</v>
      </c>
      <c r="X1671" s="271">
        <f t="shared" si="53"/>
        <v>521060</v>
      </c>
      <c r="Y1671" s="106" t="s">
        <v>6784</v>
      </c>
      <c r="Z1671" s="106">
        <v>152</v>
      </c>
      <c r="AA1671" s="273" t="b">
        <f t="shared" si="54"/>
        <v>1</v>
      </c>
    </row>
    <row r="1672" spans="1:27">
      <c r="A1672" s="267" t="s">
        <v>3271</v>
      </c>
      <c r="B1672" s="267" t="s">
        <v>3272</v>
      </c>
      <c r="C1672" s="267" t="s">
        <v>3402</v>
      </c>
      <c r="D1672" s="267" t="s">
        <v>6881</v>
      </c>
      <c r="E1672" s="267" t="s">
        <v>3275</v>
      </c>
      <c r="F1672" s="267" t="s">
        <v>3276</v>
      </c>
      <c r="G1672" s="267" t="s">
        <v>3275</v>
      </c>
      <c r="H1672" s="267" t="s">
        <v>3277</v>
      </c>
      <c r="I1672" s="267" t="s">
        <v>6882</v>
      </c>
      <c r="J1672" s="267" t="s">
        <v>6883</v>
      </c>
      <c r="K1672" s="268">
        <v>0</v>
      </c>
      <c r="L1672" s="268">
        <v>0</v>
      </c>
      <c r="M1672" s="269">
        <v>0</v>
      </c>
      <c r="N1672" s="268">
        <v>745.99</v>
      </c>
      <c r="O1672" s="268">
        <v>0</v>
      </c>
      <c r="P1672" s="269">
        <v>745.99</v>
      </c>
      <c r="Q1672" s="270">
        <v>6637.85</v>
      </c>
      <c r="R1672" s="270">
        <v>1080</v>
      </c>
      <c r="S1672" s="270">
        <v>5557.85</v>
      </c>
      <c r="T1672" s="268">
        <v>6637.85</v>
      </c>
      <c r="U1672" s="268">
        <v>1080</v>
      </c>
      <c r="V1672" s="269">
        <v>5557.85</v>
      </c>
      <c r="W1672" s="269" cm="1">
        <f t="array" ref="W1672">IF(Z1672=756,V1672*INDEX('09.30.22 ERC'!$I$676:$I$679,MATCH($A$1,'09.30.22 ERC'!$D$676:$D$679,0),),V1672)</f>
        <v>5557.85</v>
      </c>
      <c r="X1672" s="271">
        <f t="shared" si="53"/>
        <v>521070</v>
      </c>
      <c r="Y1672" s="106" t="s">
        <v>6784</v>
      </c>
      <c r="Z1672" s="106">
        <v>150</v>
      </c>
      <c r="AA1672" s="273" t="b">
        <f t="shared" si="54"/>
        <v>1</v>
      </c>
    </row>
    <row r="1673" spans="1:27">
      <c r="A1673" s="267" t="s">
        <v>3271</v>
      </c>
      <c r="B1673" s="267" t="s">
        <v>3280</v>
      </c>
      <c r="C1673" s="267" t="s">
        <v>3430</v>
      </c>
      <c r="D1673" s="267" t="s">
        <v>6881</v>
      </c>
      <c r="E1673" s="267" t="s">
        <v>3275</v>
      </c>
      <c r="F1673" s="267" t="s">
        <v>3276</v>
      </c>
      <c r="G1673" s="267" t="s">
        <v>3275</v>
      </c>
      <c r="H1673" s="267" t="s">
        <v>3277</v>
      </c>
      <c r="I1673" s="267" t="s">
        <v>6884</v>
      </c>
      <c r="J1673" s="267" t="s">
        <v>6885</v>
      </c>
      <c r="K1673" s="268">
        <v>0</v>
      </c>
      <c r="L1673" s="268">
        <v>0</v>
      </c>
      <c r="M1673" s="269">
        <v>0</v>
      </c>
      <c r="N1673" s="268">
        <v>737.87</v>
      </c>
      <c r="O1673" s="268">
        <v>0</v>
      </c>
      <c r="P1673" s="269">
        <v>737.87</v>
      </c>
      <c r="Q1673" s="270">
        <v>6563.38</v>
      </c>
      <c r="R1673" s="270">
        <v>1067.82</v>
      </c>
      <c r="S1673" s="270">
        <v>5495.56</v>
      </c>
      <c r="T1673" s="268">
        <v>6563.38</v>
      </c>
      <c r="U1673" s="268">
        <v>1067.82</v>
      </c>
      <c r="V1673" s="269">
        <v>5495.56</v>
      </c>
      <c r="W1673" s="269" cm="1">
        <f t="array" ref="W1673">IF(Z1673=756,V1673*INDEX('09.30.22 ERC'!$I$676:$I$679,MATCH($A$1,'09.30.22 ERC'!$D$676:$D$679,0),),V1673)</f>
        <v>5495.56</v>
      </c>
      <c r="X1673" s="271">
        <f t="shared" si="53"/>
        <v>521070</v>
      </c>
      <c r="Y1673" s="106" t="s">
        <v>6784</v>
      </c>
      <c r="Z1673" s="106">
        <v>150</v>
      </c>
      <c r="AA1673" s="273" t="b">
        <f t="shared" si="54"/>
        <v>1</v>
      </c>
    </row>
    <row r="1674" spans="1:27">
      <c r="A1674" s="267" t="s">
        <v>3271</v>
      </c>
      <c r="B1674" s="267" t="s">
        <v>3284</v>
      </c>
      <c r="C1674" s="267" t="s">
        <v>3402</v>
      </c>
      <c r="D1674" s="267" t="s">
        <v>6881</v>
      </c>
      <c r="E1674" s="267" t="s">
        <v>3275</v>
      </c>
      <c r="F1674" s="267" t="s">
        <v>3276</v>
      </c>
      <c r="G1674" s="267" t="s">
        <v>3275</v>
      </c>
      <c r="H1674" s="267" t="s">
        <v>3277</v>
      </c>
      <c r="I1674" s="267" t="s">
        <v>6886</v>
      </c>
      <c r="J1674" s="267" t="s">
        <v>6887</v>
      </c>
      <c r="K1674" s="268">
        <v>0</v>
      </c>
      <c r="L1674" s="268">
        <v>0</v>
      </c>
      <c r="M1674" s="269">
        <v>0</v>
      </c>
      <c r="N1674" s="268">
        <v>63.4</v>
      </c>
      <c r="O1674" s="268">
        <v>0</v>
      </c>
      <c r="P1674" s="269">
        <v>63.4</v>
      </c>
      <c r="Q1674" s="270">
        <v>548.75</v>
      </c>
      <c r="R1674" s="270">
        <v>88.38</v>
      </c>
      <c r="S1674" s="270">
        <v>460.37</v>
      </c>
      <c r="T1674" s="268">
        <v>548.75</v>
      </c>
      <c r="U1674" s="268">
        <v>88.38</v>
      </c>
      <c r="V1674" s="269">
        <v>460.37</v>
      </c>
      <c r="W1674" s="269" cm="1">
        <f t="array" ref="W1674">IF(Z1674=756,V1674*INDEX('09.30.22 ERC'!$I$676:$I$679,MATCH($A$1,'09.30.22 ERC'!$D$676:$D$679,0),),V1674)</f>
        <v>460.37</v>
      </c>
      <c r="X1674" s="271">
        <f t="shared" si="53"/>
        <v>521070</v>
      </c>
      <c r="Y1674" s="106" t="s">
        <v>6784</v>
      </c>
      <c r="Z1674" s="106">
        <v>151</v>
      </c>
      <c r="AA1674" s="273" t="b">
        <f t="shared" si="54"/>
        <v>1</v>
      </c>
    </row>
    <row r="1675" spans="1:27">
      <c r="A1675" s="267" t="s">
        <v>3271</v>
      </c>
      <c r="B1675" s="267" t="s">
        <v>3287</v>
      </c>
      <c r="C1675" s="267" t="s">
        <v>3430</v>
      </c>
      <c r="D1675" s="267" t="s">
        <v>6881</v>
      </c>
      <c r="E1675" s="267" t="s">
        <v>3275</v>
      </c>
      <c r="F1675" s="267" t="s">
        <v>3276</v>
      </c>
      <c r="G1675" s="267" t="s">
        <v>3275</v>
      </c>
      <c r="H1675" s="267" t="s">
        <v>3277</v>
      </c>
      <c r="I1675" s="267" t="s">
        <v>6888</v>
      </c>
      <c r="J1675" s="267" t="s">
        <v>6889</v>
      </c>
      <c r="K1675" s="268">
        <v>0</v>
      </c>
      <c r="L1675" s="268">
        <v>0</v>
      </c>
      <c r="M1675" s="269">
        <v>0</v>
      </c>
      <c r="N1675" s="268">
        <v>81.3</v>
      </c>
      <c r="O1675" s="268">
        <v>0</v>
      </c>
      <c r="P1675" s="269">
        <v>81.3</v>
      </c>
      <c r="Q1675" s="270">
        <v>665.6</v>
      </c>
      <c r="R1675" s="270">
        <v>83.61</v>
      </c>
      <c r="S1675" s="270">
        <v>581.99</v>
      </c>
      <c r="T1675" s="268">
        <v>665.6</v>
      </c>
      <c r="U1675" s="268">
        <v>83.61</v>
      </c>
      <c r="V1675" s="269">
        <v>581.99</v>
      </c>
      <c r="W1675" s="269" cm="1">
        <f t="array" ref="W1675">IF(Z1675=756,V1675*INDEX('09.30.22 ERC'!$I$676:$I$679,MATCH($A$1,'09.30.22 ERC'!$D$676:$D$679,0),),V1675)</f>
        <v>581.99</v>
      </c>
      <c r="X1675" s="271">
        <f t="shared" si="53"/>
        <v>521070</v>
      </c>
      <c r="Y1675" s="106" t="s">
        <v>6784</v>
      </c>
      <c r="Z1675" s="106">
        <v>151</v>
      </c>
      <c r="AA1675" s="273" t="b">
        <f t="shared" si="54"/>
        <v>1</v>
      </c>
    </row>
    <row r="1676" spans="1:27">
      <c r="A1676" s="267" t="s">
        <v>3271</v>
      </c>
      <c r="B1676" s="267" t="s">
        <v>3294</v>
      </c>
      <c r="C1676" s="267" t="s">
        <v>3402</v>
      </c>
      <c r="D1676" s="267" t="s">
        <v>6881</v>
      </c>
      <c r="E1676" s="267" t="s">
        <v>3275</v>
      </c>
      <c r="F1676" s="267" t="s">
        <v>3276</v>
      </c>
      <c r="G1676" s="267" t="s">
        <v>3275</v>
      </c>
      <c r="H1676" s="267" t="s">
        <v>3277</v>
      </c>
      <c r="I1676" s="267" t="s">
        <v>6890</v>
      </c>
      <c r="J1676" s="267" t="s">
        <v>6891</v>
      </c>
      <c r="K1676" s="268">
        <v>0</v>
      </c>
      <c r="L1676" s="268">
        <v>0</v>
      </c>
      <c r="M1676" s="269">
        <v>0</v>
      </c>
      <c r="N1676" s="268">
        <v>430.1</v>
      </c>
      <c r="O1676" s="268">
        <v>0</v>
      </c>
      <c r="P1676" s="269">
        <v>430.1</v>
      </c>
      <c r="Q1676" s="270">
        <v>3825.09</v>
      </c>
      <c r="R1676" s="270">
        <v>621.99</v>
      </c>
      <c r="S1676" s="270">
        <v>3203.1000000000004</v>
      </c>
      <c r="T1676" s="268">
        <v>3825.09</v>
      </c>
      <c r="U1676" s="268">
        <v>621.99</v>
      </c>
      <c r="V1676" s="269">
        <v>3203.1000000000004</v>
      </c>
      <c r="W1676" s="269" cm="1">
        <f t="array" ref="W1676">IF(Z1676=756,V1676*INDEX('09.30.22 ERC'!$I$676:$I$679,MATCH($A$1,'09.30.22 ERC'!$D$676:$D$679,0),),V1676)</f>
        <v>3203.1000000000004</v>
      </c>
      <c r="X1676" s="271">
        <f t="shared" si="53"/>
        <v>521070</v>
      </c>
      <c r="Y1676" s="106" t="s">
        <v>6784</v>
      </c>
      <c r="Z1676" s="106">
        <v>152</v>
      </c>
      <c r="AA1676" s="273" t="b">
        <f t="shared" si="54"/>
        <v>1</v>
      </c>
    </row>
    <row r="1677" spans="1:27">
      <c r="A1677" s="267" t="s">
        <v>3271</v>
      </c>
      <c r="B1677" s="267" t="s">
        <v>3388</v>
      </c>
      <c r="C1677" s="267" t="s">
        <v>3389</v>
      </c>
      <c r="D1677" s="267" t="s">
        <v>6892</v>
      </c>
      <c r="E1677" s="267" t="s">
        <v>3275</v>
      </c>
      <c r="F1677" s="267" t="s">
        <v>3276</v>
      </c>
      <c r="G1677" s="267" t="s">
        <v>3275</v>
      </c>
      <c r="H1677" s="267" t="s">
        <v>3277</v>
      </c>
      <c r="I1677" s="267" t="s">
        <v>6893</v>
      </c>
      <c r="J1677" s="267" t="s">
        <v>6894</v>
      </c>
      <c r="K1677" s="268">
        <v>0</v>
      </c>
      <c r="L1677" s="268">
        <v>0</v>
      </c>
      <c r="M1677" s="269">
        <v>0</v>
      </c>
      <c r="N1677" s="268">
        <v>0</v>
      </c>
      <c r="O1677" s="268">
        <v>0</v>
      </c>
      <c r="P1677" s="269">
        <v>0</v>
      </c>
      <c r="Q1677" s="270">
        <v>0</v>
      </c>
      <c r="R1677" s="270">
        <v>2709.2</v>
      </c>
      <c r="S1677" s="270">
        <v>-2709.2</v>
      </c>
      <c r="T1677" s="268">
        <v>0</v>
      </c>
      <c r="U1677" s="268">
        <v>2709.2</v>
      </c>
      <c r="V1677" s="269">
        <v>-2709.2</v>
      </c>
      <c r="W1677" s="269" cm="1">
        <f t="array" ref="W1677">IF(Z1677=756,V1677*INDEX('09.30.22 ERC'!$I$676:$I$679,MATCH($A$1,'09.30.22 ERC'!$D$676:$D$679,0),),V1677)</f>
        <v>-2709.2</v>
      </c>
      <c r="X1677" s="271">
        <f t="shared" si="53"/>
        <v>521080</v>
      </c>
      <c r="Y1677" s="106" t="s">
        <v>6784</v>
      </c>
      <c r="Z1677" s="106">
        <v>756</v>
      </c>
      <c r="AA1677" s="273" t="b">
        <f t="shared" si="54"/>
        <v>1</v>
      </c>
    </row>
    <row r="1678" spans="1:27">
      <c r="A1678" s="267" t="s">
        <v>3271</v>
      </c>
      <c r="B1678" s="267" t="s">
        <v>3388</v>
      </c>
      <c r="C1678" s="267" t="s">
        <v>3392</v>
      </c>
      <c r="D1678" s="267" t="s">
        <v>6892</v>
      </c>
      <c r="E1678" s="267" t="s">
        <v>3275</v>
      </c>
      <c r="F1678" s="267" t="s">
        <v>3276</v>
      </c>
      <c r="G1678" s="267" t="s">
        <v>3275</v>
      </c>
      <c r="H1678" s="267" t="s">
        <v>3277</v>
      </c>
      <c r="I1678" s="267" t="s">
        <v>6895</v>
      </c>
      <c r="J1678" s="267" t="s">
        <v>6896</v>
      </c>
      <c r="K1678" s="268">
        <v>0</v>
      </c>
      <c r="L1678" s="268">
        <v>0</v>
      </c>
      <c r="M1678" s="269">
        <v>0</v>
      </c>
      <c r="N1678" s="268">
        <v>0</v>
      </c>
      <c r="O1678" s="268">
        <v>0</v>
      </c>
      <c r="P1678" s="269">
        <v>0</v>
      </c>
      <c r="Q1678" s="270">
        <v>3209.2</v>
      </c>
      <c r="R1678" s="270">
        <v>500</v>
      </c>
      <c r="S1678" s="270">
        <v>2709.2</v>
      </c>
      <c r="T1678" s="268">
        <v>3209.2</v>
      </c>
      <c r="U1678" s="268">
        <v>500</v>
      </c>
      <c r="V1678" s="269">
        <v>2709.2</v>
      </c>
      <c r="W1678" s="269" cm="1">
        <f t="array" ref="W1678">IF(Z1678=756,V1678*INDEX('09.30.22 ERC'!$I$676:$I$679,MATCH($A$1,'09.30.22 ERC'!$D$676:$D$679,0),),V1678)</f>
        <v>2709.2</v>
      </c>
      <c r="X1678" s="271">
        <f t="shared" si="53"/>
        <v>521080</v>
      </c>
      <c r="Y1678" s="106" t="s">
        <v>6784</v>
      </c>
      <c r="Z1678" s="106">
        <v>756</v>
      </c>
      <c r="AA1678" s="273" t="b">
        <f t="shared" si="54"/>
        <v>1</v>
      </c>
    </row>
    <row r="1679" spans="1:27">
      <c r="A1679" s="267" t="s">
        <v>3271</v>
      </c>
      <c r="B1679" s="267" t="s">
        <v>3272</v>
      </c>
      <c r="C1679" s="267" t="s">
        <v>3402</v>
      </c>
      <c r="D1679" s="267" t="s">
        <v>6892</v>
      </c>
      <c r="E1679" s="267" t="s">
        <v>3275</v>
      </c>
      <c r="F1679" s="267" t="s">
        <v>3276</v>
      </c>
      <c r="G1679" s="267" t="s">
        <v>3275</v>
      </c>
      <c r="H1679" s="267" t="s">
        <v>3277</v>
      </c>
      <c r="I1679" s="267" t="s">
        <v>6897</v>
      </c>
      <c r="J1679" s="267" t="s">
        <v>6898</v>
      </c>
      <c r="K1679" s="268">
        <v>0</v>
      </c>
      <c r="L1679" s="268">
        <v>0</v>
      </c>
      <c r="M1679" s="269">
        <v>0</v>
      </c>
      <c r="N1679" s="268">
        <v>0</v>
      </c>
      <c r="O1679" s="268">
        <v>0</v>
      </c>
      <c r="P1679" s="269">
        <v>0</v>
      </c>
      <c r="Q1679" s="270">
        <v>985.98</v>
      </c>
      <c r="R1679" s="270">
        <v>0</v>
      </c>
      <c r="S1679" s="270">
        <v>985.98</v>
      </c>
      <c r="T1679" s="268">
        <v>985.98</v>
      </c>
      <c r="U1679" s="268">
        <v>0</v>
      </c>
      <c r="V1679" s="269">
        <v>985.98</v>
      </c>
      <c r="W1679" s="269" cm="1">
        <f t="array" ref="W1679">IF(Z1679=756,V1679*INDEX('09.30.22 ERC'!$I$676:$I$679,MATCH($A$1,'09.30.22 ERC'!$D$676:$D$679,0),),V1679)</f>
        <v>985.98</v>
      </c>
      <c r="X1679" s="271">
        <f t="shared" si="53"/>
        <v>521080</v>
      </c>
      <c r="Y1679" s="106" t="s">
        <v>6784</v>
      </c>
      <c r="Z1679" s="106">
        <v>150</v>
      </c>
      <c r="AA1679" s="273" t="b">
        <f t="shared" si="54"/>
        <v>1</v>
      </c>
    </row>
    <row r="1680" spans="1:27">
      <c r="A1680" s="267" t="s">
        <v>3271</v>
      </c>
      <c r="B1680" s="267" t="s">
        <v>3280</v>
      </c>
      <c r="C1680" s="267" t="s">
        <v>3430</v>
      </c>
      <c r="D1680" s="267" t="s">
        <v>6892</v>
      </c>
      <c r="E1680" s="267" t="s">
        <v>3275</v>
      </c>
      <c r="F1680" s="267" t="s">
        <v>3276</v>
      </c>
      <c r="G1680" s="267" t="s">
        <v>3275</v>
      </c>
      <c r="H1680" s="267" t="s">
        <v>3277</v>
      </c>
      <c r="I1680" s="267" t="s">
        <v>6899</v>
      </c>
      <c r="J1680" s="267" t="s">
        <v>6900</v>
      </c>
      <c r="K1680" s="268">
        <v>0</v>
      </c>
      <c r="L1680" s="268">
        <v>0</v>
      </c>
      <c r="M1680" s="269">
        <v>0</v>
      </c>
      <c r="N1680" s="268">
        <v>0</v>
      </c>
      <c r="O1680" s="268">
        <v>0</v>
      </c>
      <c r="P1680" s="269">
        <v>0</v>
      </c>
      <c r="Q1680" s="270">
        <v>975.21</v>
      </c>
      <c r="R1680" s="270">
        <v>0</v>
      </c>
      <c r="S1680" s="270">
        <v>975.21</v>
      </c>
      <c r="T1680" s="268">
        <v>975.21</v>
      </c>
      <c r="U1680" s="268">
        <v>0</v>
      </c>
      <c r="V1680" s="269">
        <v>975.21</v>
      </c>
      <c r="W1680" s="269" cm="1">
        <f t="array" ref="W1680">IF(Z1680=756,V1680*INDEX('09.30.22 ERC'!$I$676:$I$679,MATCH($A$1,'09.30.22 ERC'!$D$676:$D$679,0),),V1680)</f>
        <v>975.21</v>
      </c>
      <c r="X1680" s="271">
        <f t="shared" si="53"/>
        <v>521080</v>
      </c>
      <c r="Y1680" s="106" t="s">
        <v>6784</v>
      </c>
      <c r="Z1680" s="106">
        <v>150</v>
      </c>
      <c r="AA1680" s="273" t="b">
        <f t="shared" si="54"/>
        <v>1</v>
      </c>
    </row>
    <row r="1681" spans="1:27">
      <c r="A1681" s="267" t="s">
        <v>3271</v>
      </c>
      <c r="B1681" s="267" t="s">
        <v>3284</v>
      </c>
      <c r="C1681" s="267" t="s">
        <v>3402</v>
      </c>
      <c r="D1681" s="267" t="s">
        <v>6892</v>
      </c>
      <c r="E1681" s="267" t="s">
        <v>3275</v>
      </c>
      <c r="F1681" s="267" t="s">
        <v>3276</v>
      </c>
      <c r="G1681" s="267" t="s">
        <v>3275</v>
      </c>
      <c r="H1681" s="267" t="s">
        <v>3277</v>
      </c>
      <c r="I1681" s="267" t="s">
        <v>6901</v>
      </c>
      <c r="J1681" s="267" t="s">
        <v>6902</v>
      </c>
      <c r="K1681" s="268">
        <v>0</v>
      </c>
      <c r="L1681" s="268">
        <v>0</v>
      </c>
      <c r="M1681" s="269">
        <v>0</v>
      </c>
      <c r="N1681" s="268">
        <v>0</v>
      </c>
      <c r="O1681" s="268">
        <v>0</v>
      </c>
      <c r="P1681" s="269">
        <v>0</v>
      </c>
      <c r="Q1681" s="270">
        <v>78.31</v>
      </c>
      <c r="R1681" s="270">
        <v>0</v>
      </c>
      <c r="S1681" s="270">
        <v>78.31</v>
      </c>
      <c r="T1681" s="268">
        <v>78.31</v>
      </c>
      <c r="U1681" s="268">
        <v>0</v>
      </c>
      <c r="V1681" s="269">
        <v>78.31</v>
      </c>
      <c r="W1681" s="269" cm="1">
        <f t="array" ref="W1681">IF(Z1681=756,V1681*INDEX('09.30.22 ERC'!$I$676:$I$679,MATCH($A$1,'09.30.22 ERC'!$D$676:$D$679,0),),V1681)</f>
        <v>78.31</v>
      </c>
      <c r="X1681" s="271">
        <f t="shared" si="53"/>
        <v>521080</v>
      </c>
      <c r="Y1681" s="106" t="s">
        <v>6784</v>
      </c>
      <c r="Z1681" s="106">
        <v>151</v>
      </c>
      <c r="AA1681" s="273" t="b">
        <f t="shared" si="54"/>
        <v>1</v>
      </c>
    </row>
    <row r="1682" spans="1:27">
      <c r="A1682" s="267" t="s">
        <v>3271</v>
      </c>
      <c r="B1682" s="267" t="s">
        <v>3287</v>
      </c>
      <c r="C1682" s="267" t="s">
        <v>3430</v>
      </c>
      <c r="D1682" s="267" t="s">
        <v>6892</v>
      </c>
      <c r="E1682" s="267" t="s">
        <v>3275</v>
      </c>
      <c r="F1682" s="267" t="s">
        <v>3276</v>
      </c>
      <c r="G1682" s="267" t="s">
        <v>3275</v>
      </c>
      <c r="H1682" s="267" t="s">
        <v>3277</v>
      </c>
      <c r="I1682" s="267" t="s">
        <v>6903</v>
      </c>
      <c r="J1682" s="267" t="s">
        <v>6904</v>
      </c>
      <c r="K1682" s="268">
        <v>0</v>
      </c>
      <c r="L1682" s="268">
        <v>0</v>
      </c>
      <c r="M1682" s="269">
        <v>0</v>
      </c>
      <c r="N1682" s="268">
        <v>0</v>
      </c>
      <c r="O1682" s="268">
        <v>0</v>
      </c>
      <c r="P1682" s="269">
        <v>0</v>
      </c>
      <c r="Q1682" s="270">
        <v>101.66</v>
      </c>
      <c r="R1682" s="270">
        <v>0</v>
      </c>
      <c r="S1682" s="270">
        <v>101.66</v>
      </c>
      <c r="T1682" s="268">
        <v>101.66</v>
      </c>
      <c r="U1682" s="268">
        <v>0</v>
      </c>
      <c r="V1682" s="269">
        <v>101.66</v>
      </c>
      <c r="W1682" s="269" cm="1">
        <f t="array" ref="W1682">IF(Z1682=756,V1682*INDEX('09.30.22 ERC'!$I$676:$I$679,MATCH($A$1,'09.30.22 ERC'!$D$676:$D$679,0),),V1682)</f>
        <v>101.66</v>
      </c>
      <c r="X1682" s="271">
        <f t="shared" si="53"/>
        <v>521080</v>
      </c>
      <c r="Y1682" s="106" t="s">
        <v>6784</v>
      </c>
      <c r="Z1682" s="106">
        <v>151</v>
      </c>
      <c r="AA1682" s="273" t="b">
        <f t="shared" si="54"/>
        <v>1</v>
      </c>
    </row>
    <row r="1683" spans="1:27">
      <c r="A1683" s="267" t="s">
        <v>3271</v>
      </c>
      <c r="B1683" s="267" t="s">
        <v>3294</v>
      </c>
      <c r="C1683" s="267" t="s">
        <v>3402</v>
      </c>
      <c r="D1683" s="267" t="s">
        <v>6892</v>
      </c>
      <c r="E1683" s="267" t="s">
        <v>3275</v>
      </c>
      <c r="F1683" s="267" t="s">
        <v>3276</v>
      </c>
      <c r="G1683" s="267" t="s">
        <v>3275</v>
      </c>
      <c r="H1683" s="267" t="s">
        <v>3277</v>
      </c>
      <c r="I1683" s="267" t="s">
        <v>6905</v>
      </c>
      <c r="J1683" s="267" t="s">
        <v>6906</v>
      </c>
      <c r="K1683" s="268">
        <v>0</v>
      </c>
      <c r="L1683" s="268">
        <v>0</v>
      </c>
      <c r="M1683" s="269">
        <v>0</v>
      </c>
      <c r="N1683" s="268">
        <v>0</v>
      </c>
      <c r="O1683" s="268">
        <v>0</v>
      </c>
      <c r="P1683" s="269">
        <v>0</v>
      </c>
      <c r="Q1683" s="270">
        <v>568.04</v>
      </c>
      <c r="R1683" s="270">
        <v>0</v>
      </c>
      <c r="S1683" s="270">
        <v>568.04</v>
      </c>
      <c r="T1683" s="268">
        <v>568.04</v>
      </c>
      <c r="U1683" s="268">
        <v>0</v>
      </c>
      <c r="V1683" s="269">
        <v>568.04</v>
      </c>
      <c r="W1683" s="269" cm="1">
        <f t="array" ref="W1683">IF(Z1683=756,V1683*INDEX('09.30.22 ERC'!$I$676:$I$679,MATCH($A$1,'09.30.22 ERC'!$D$676:$D$679,0),),V1683)</f>
        <v>568.04</v>
      </c>
      <c r="X1683" s="271">
        <f t="shared" si="53"/>
        <v>521080</v>
      </c>
      <c r="Y1683" s="106" t="s">
        <v>6784</v>
      </c>
      <c r="Z1683" s="106">
        <v>152</v>
      </c>
      <c r="AA1683" s="273" t="b">
        <f t="shared" si="54"/>
        <v>1</v>
      </c>
    </row>
    <row r="1684" spans="1:27">
      <c r="A1684" s="267" t="s">
        <v>3271</v>
      </c>
      <c r="B1684" s="267" t="s">
        <v>3388</v>
      </c>
      <c r="C1684" s="267" t="s">
        <v>3389</v>
      </c>
      <c r="D1684" s="267" t="s">
        <v>6907</v>
      </c>
      <c r="E1684" s="267" t="s">
        <v>3275</v>
      </c>
      <c r="F1684" s="267" t="s">
        <v>3276</v>
      </c>
      <c r="G1684" s="267" t="s">
        <v>3275</v>
      </c>
      <c r="H1684" s="267" t="s">
        <v>3277</v>
      </c>
      <c r="I1684" s="267" t="s">
        <v>6908</v>
      </c>
      <c r="J1684" s="267" t="s">
        <v>6909</v>
      </c>
      <c r="K1684" s="268">
        <v>0</v>
      </c>
      <c r="L1684" s="268">
        <v>0</v>
      </c>
      <c r="M1684" s="269">
        <v>0</v>
      </c>
      <c r="N1684" s="268">
        <v>0</v>
      </c>
      <c r="O1684" s="268">
        <v>0</v>
      </c>
      <c r="P1684" s="269">
        <v>0</v>
      </c>
      <c r="Q1684" s="270">
        <v>824.76</v>
      </c>
      <c r="R1684" s="270">
        <v>0</v>
      </c>
      <c r="S1684" s="270">
        <v>824.76</v>
      </c>
      <c r="T1684" s="268">
        <v>824.76</v>
      </c>
      <c r="U1684" s="268">
        <v>0</v>
      </c>
      <c r="V1684" s="269">
        <v>824.76</v>
      </c>
      <c r="W1684" s="269" cm="1">
        <f t="array" ref="W1684">IF(Z1684=756,V1684*INDEX('09.30.22 ERC'!$I$676:$I$679,MATCH($A$1,'09.30.22 ERC'!$D$676:$D$679,0),),V1684)</f>
        <v>824.76</v>
      </c>
      <c r="X1684" s="271">
        <f t="shared" si="53"/>
        <v>522001</v>
      </c>
      <c r="Y1684" s="106" t="s">
        <v>1356</v>
      </c>
      <c r="Z1684" s="106">
        <v>756</v>
      </c>
      <c r="AA1684" s="273" t="b">
        <f t="shared" si="54"/>
        <v>1</v>
      </c>
    </row>
    <row r="1685" spans="1:27">
      <c r="A1685" s="267" t="s">
        <v>3271</v>
      </c>
      <c r="B1685" s="267" t="s">
        <v>3388</v>
      </c>
      <c r="C1685" s="267" t="s">
        <v>3392</v>
      </c>
      <c r="D1685" s="267" t="s">
        <v>6907</v>
      </c>
      <c r="E1685" s="267" t="s">
        <v>3275</v>
      </c>
      <c r="F1685" s="267" t="s">
        <v>3276</v>
      </c>
      <c r="G1685" s="267" t="s">
        <v>3275</v>
      </c>
      <c r="H1685" s="267" t="s">
        <v>3277</v>
      </c>
      <c r="I1685" s="267" t="s">
        <v>6910</v>
      </c>
      <c r="J1685" s="267" t="s">
        <v>6911</v>
      </c>
      <c r="K1685" s="268">
        <v>0</v>
      </c>
      <c r="L1685" s="268">
        <v>0</v>
      </c>
      <c r="M1685" s="269">
        <v>0</v>
      </c>
      <c r="N1685" s="268">
        <v>0</v>
      </c>
      <c r="O1685" s="268">
        <v>0</v>
      </c>
      <c r="P1685" s="269">
        <v>0</v>
      </c>
      <c r="Q1685" s="270">
        <v>0</v>
      </c>
      <c r="R1685" s="270">
        <v>824.76</v>
      </c>
      <c r="S1685" s="270">
        <v>-824.76</v>
      </c>
      <c r="T1685" s="268">
        <v>0</v>
      </c>
      <c r="U1685" s="268">
        <v>824.76</v>
      </c>
      <c r="V1685" s="269">
        <v>-824.76</v>
      </c>
      <c r="W1685" s="269" cm="1">
        <f t="array" ref="W1685">IF(Z1685=756,V1685*INDEX('09.30.22 ERC'!$I$676:$I$679,MATCH($A$1,'09.30.22 ERC'!$D$676:$D$679,0),),V1685)</f>
        <v>-824.76</v>
      </c>
      <c r="X1685" s="271">
        <f t="shared" si="53"/>
        <v>522001</v>
      </c>
      <c r="Y1685" s="106" t="s">
        <v>1356</v>
      </c>
      <c r="Z1685" s="106">
        <v>756</v>
      </c>
      <c r="AA1685" s="273" t="b">
        <f t="shared" si="54"/>
        <v>1</v>
      </c>
    </row>
    <row r="1686" spans="1:27">
      <c r="A1686" s="267" t="s">
        <v>3271</v>
      </c>
      <c r="B1686" s="267" t="s">
        <v>3395</v>
      </c>
      <c r="C1686" s="267" t="s">
        <v>3392</v>
      </c>
      <c r="D1686" s="267" t="s">
        <v>6907</v>
      </c>
      <c r="E1686" s="267" t="s">
        <v>3275</v>
      </c>
      <c r="F1686" s="267" t="s">
        <v>3276</v>
      </c>
      <c r="G1686" s="267" t="s">
        <v>3275</v>
      </c>
      <c r="H1686" s="267" t="s">
        <v>3277</v>
      </c>
      <c r="I1686" s="267" t="s">
        <v>6912</v>
      </c>
      <c r="J1686" s="267" t="s">
        <v>6913</v>
      </c>
      <c r="K1686" s="268">
        <v>0</v>
      </c>
      <c r="L1686" s="268">
        <v>0</v>
      </c>
      <c r="M1686" s="269">
        <v>0</v>
      </c>
      <c r="N1686" s="268">
        <v>880.55</v>
      </c>
      <c r="O1686" s="268">
        <v>11996.58</v>
      </c>
      <c r="P1686" s="269">
        <v>-11116.03</v>
      </c>
      <c r="Q1686" s="270">
        <v>880.55</v>
      </c>
      <c r="R1686" s="270">
        <v>69389.77</v>
      </c>
      <c r="S1686" s="270">
        <v>-68509.22</v>
      </c>
      <c r="T1686" s="268">
        <v>880.55</v>
      </c>
      <c r="U1686" s="268">
        <v>69389.77</v>
      </c>
      <c r="V1686" s="269">
        <v>-68509.22</v>
      </c>
      <c r="W1686" s="269" cm="1">
        <f t="array" ref="W1686">IF(Z1686=756,V1686*INDEX('09.30.22 ERC'!$I$676:$I$679,MATCH($A$1,'09.30.22 ERC'!$D$676:$D$679,0),),V1686)</f>
        <v>-68509.22</v>
      </c>
      <c r="X1686" s="271">
        <f t="shared" si="53"/>
        <v>522001</v>
      </c>
      <c r="Y1686" s="106" t="s">
        <v>1356</v>
      </c>
      <c r="Z1686" s="106">
        <v>756</v>
      </c>
      <c r="AA1686" s="273" t="b">
        <f t="shared" si="54"/>
        <v>1</v>
      </c>
    </row>
    <row r="1687" spans="1:27">
      <c r="A1687" s="267" t="s">
        <v>3271</v>
      </c>
      <c r="B1687" s="267" t="s">
        <v>3272</v>
      </c>
      <c r="C1687" s="267" t="s">
        <v>3273</v>
      </c>
      <c r="D1687" s="267" t="s">
        <v>6907</v>
      </c>
      <c r="E1687" s="267" t="s">
        <v>3275</v>
      </c>
      <c r="F1687" s="267" t="s">
        <v>3276</v>
      </c>
      <c r="G1687" s="267" t="s">
        <v>3275</v>
      </c>
      <c r="H1687" s="267" t="s">
        <v>3277</v>
      </c>
      <c r="I1687" s="267" t="s">
        <v>6914</v>
      </c>
      <c r="J1687" s="267" t="s">
        <v>6915</v>
      </c>
      <c r="K1687" s="268">
        <v>0</v>
      </c>
      <c r="L1687" s="268">
        <v>0</v>
      </c>
      <c r="M1687" s="269">
        <v>0</v>
      </c>
      <c r="N1687" s="268">
        <v>1217.79</v>
      </c>
      <c r="O1687" s="268">
        <v>4304.03</v>
      </c>
      <c r="P1687" s="269">
        <v>-3086.24</v>
      </c>
      <c r="Q1687" s="270">
        <v>1217.79</v>
      </c>
      <c r="R1687" s="270">
        <v>47289.93</v>
      </c>
      <c r="S1687" s="270">
        <v>-46072.14</v>
      </c>
      <c r="T1687" s="268">
        <v>1217.79</v>
      </c>
      <c r="U1687" s="268">
        <v>47289.93</v>
      </c>
      <c r="V1687" s="269">
        <v>-46072.14</v>
      </c>
      <c r="W1687" s="269" cm="1">
        <f t="array" ref="W1687">IF(Z1687=756,V1687*INDEX('09.30.22 ERC'!$I$676:$I$679,MATCH($A$1,'09.30.22 ERC'!$D$676:$D$679,0),),V1687)</f>
        <v>-46072.14</v>
      </c>
      <c r="X1687" s="271">
        <f t="shared" si="53"/>
        <v>522001</v>
      </c>
      <c r="Y1687" s="106" t="s">
        <v>1356</v>
      </c>
      <c r="Z1687" s="106">
        <v>150</v>
      </c>
      <c r="AA1687" s="273" t="b">
        <f t="shared" si="54"/>
        <v>1</v>
      </c>
    </row>
    <row r="1688" spans="1:27">
      <c r="A1688" s="267" t="s">
        <v>3271</v>
      </c>
      <c r="B1688" s="267" t="s">
        <v>3272</v>
      </c>
      <c r="C1688" s="267" t="s">
        <v>3402</v>
      </c>
      <c r="D1688" s="267" t="s">
        <v>6907</v>
      </c>
      <c r="E1688" s="267" t="s">
        <v>3275</v>
      </c>
      <c r="F1688" s="267" t="s">
        <v>3276</v>
      </c>
      <c r="G1688" s="267" t="s">
        <v>3275</v>
      </c>
      <c r="H1688" s="267" t="s">
        <v>3277</v>
      </c>
      <c r="I1688" s="267" t="s">
        <v>6916</v>
      </c>
      <c r="J1688" s="267" t="s">
        <v>6917</v>
      </c>
      <c r="K1688" s="268">
        <v>0</v>
      </c>
      <c r="L1688" s="268">
        <v>0</v>
      </c>
      <c r="M1688" s="269">
        <v>0</v>
      </c>
      <c r="N1688" s="268">
        <v>0</v>
      </c>
      <c r="O1688" s="268">
        <v>0</v>
      </c>
      <c r="P1688" s="269">
        <v>0</v>
      </c>
      <c r="Q1688" s="270">
        <v>0</v>
      </c>
      <c r="R1688" s="270">
        <v>300.57</v>
      </c>
      <c r="S1688" s="270">
        <v>-300.57</v>
      </c>
      <c r="T1688" s="268">
        <v>0</v>
      </c>
      <c r="U1688" s="268">
        <v>300.57</v>
      </c>
      <c r="V1688" s="269">
        <v>-300.57</v>
      </c>
      <c r="W1688" s="269" cm="1">
        <f t="array" ref="W1688">IF(Z1688=756,V1688*INDEX('09.30.22 ERC'!$I$676:$I$679,MATCH($A$1,'09.30.22 ERC'!$D$676:$D$679,0),),V1688)</f>
        <v>-300.57</v>
      </c>
      <c r="X1688" s="271">
        <f t="shared" si="53"/>
        <v>522001</v>
      </c>
      <c r="Y1688" s="106" t="s">
        <v>1356</v>
      </c>
      <c r="Z1688" s="106">
        <v>150</v>
      </c>
      <c r="AA1688" s="273" t="b">
        <f t="shared" si="54"/>
        <v>1</v>
      </c>
    </row>
    <row r="1689" spans="1:27">
      <c r="A1689" s="267" t="s">
        <v>3271</v>
      </c>
      <c r="B1689" s="267" t="s">
        <v>3280</v>
      </c>
      <c r="C1689" s="267" t="s">
        <v>3281</v>
      </c>
      <c r="D1689" s="267" t="s">
        <v>6907</v>
      </c>
      <c r="E1689" s="267" t="s">
        <v>3275</v>
      </c>
      <c r="F1689" s="267" t="s">
        <v>3276</v>
      </c>
      <c r="G1689" s="267" t="s">
        <v>3275</v>
      </c>
      <c r="H1689" s="267" t="s">
        <v>3277</v>
      </c>
      <c r="I1689" s="267" t="s">
        <v>6918</v>
      </c>
      <c r="J1689" s="267" t="s">
        <v>6919</v>
      </c>
      <c r="K1689" s="268">
        <v>0</v>
      </c>
      <c r="L1689" s="268">
        <v>0</v>
      </c>
      <c r="M1689" s="269">
        <v>0</v>
      </c>
      <c r="N1689" s="268">
        <v>0</v>
      </c>
      <c r="O1689" s="268">
        <v>261.08999999999997</v>
      </c>
      <c r="P1689" s="269">
        <v>-261.08999999999997</v>
      </c>
      <c r="Q1689" s="270">
        <v>0</v>
      </c>
      <c r="R1689" s="270">
        <v>2787.82</v>
      </c>
      <c r="S1689" s="270">
        <v>-2787.82</v>
      </c>
      <c r="T1689" s="268">
        <v>0</v>
      </c>
      <c r="U1689" s="268">
        <v>2787.82</v>
      </c>
      <c r="V1689" s="269">
        <v>-2787.82</v>
      </c>
      <c r="W1689" s="269" cm="1">
        <f t="array" ref="W1689">IF(Z1689=756,V1689*INDEX('09.30.22 ERC'!$I$676:$I$679,MATCH($A$1,'09.30.22 ERC'!$D$676:$D$679,0),),V1689)</f>
        <v>-2787.82</v>
      </c>
      <c r="X1689" s="271">
        <f t="shared" si="53"/>
        <v>522001</v>
      </c>
      <c r="Y1689" s="106" t="s">
        <v>1356</v>
      </c>
      <c r="Z1689" s="106">
        <v>150</v>
      </c>
      <c r="AA1689" s="273" t="b">
        <f t="shared" si="54"/>
        <v>1</v>
      </c>
    </row>
    <row r="1690" spans="1:27">
      <c r="A1690" s="267" t="s">
        <v>3271</v>
      </c>
      <c r="B1690" s="267" t="s">
        <v>3280</v>
      </c>
      <c r="C1690" s="267" t="s">
        <v>3430</v>
      </c>
      <c r="D1690" s="267" t="s">
        <v>6907</v>
      </c>
      <c r="E1690" s="267" t="s">
        <v>3275</v>
      </c>
      <c r="F1690" s="267" t="s">
        <v>3276</v>
      </c>
      <c r="G1690" s="267" t="s">
        <v>3275</v>
      </c>
      <c r="H1690" s="267" t="s">
        <v>3277</v>
      </c>
      <c r="I1690" s="267" t="s">
        <v>6920</v>
      </c>
      <c r="J1690" s="267" t="s">
        <v>6921</v>
      </c>
      <c r="K1690" s="268">
        <v>0</v>
      </c>
      <c r="L1690" s="268">
        <v>0</v>
      </c>
      <c r="M1690" s="269">
        <v>0</v>
      </c>
      <c r="N1690" s="268">
        <v>0</v>
      </c>
      <c r="O1690" s="268">
        <v>0</v>
      </c>
      <c r="P1690" s="269">
        <v>0</v>
      </c>
      <c r="Q1690" s="270">
        <v>0</v>
      </c>
      <c r="R1690" s="270">
        <v>297.19</v>
      </c>
      <c r="S1690" s="270">
        <v>-297.19</v>
      </c>
      <c r="T1690" s="268">
        <v>0</v>
      </c>
      <c r="U1690" s="268">
        <v>297.19</v>
      </c>
      <c r="V1690" s="269">
        <v>-297.19</v>
      </c>
      <c r="W1690" s="269" cm="1">
        <f t="array" ref="W1690">IF(Z1690=756,V1690*INDEX('09.30.22 ERC'!$I$676:$I$679,MATCH($A$1,'09.30.22 ERC'!$D$676:$D$679,0),),V1690)</f>
        <v>-297.19</v>
      </c>
      <c r="X1690" s="271">
        <f t="shared" si="53"/>
        <v>522001</v>
      </c>
      <c r="Y1690" s="106" t="s">
        <v>1356</v>
      </c>
      <c r="Z1690" s="106">
        <v>150</v>
      </c>
      <c r="AA1690" s="273" t="b">
        <f t="shared" si="54"/>
        <v>1</v>
      </c>
    </row>
    <row r="1691" spans="1:27">
      <c r="A1691" s="267" t="s">
        <v>3271</v>
      </c>
      <c r="B1691" s="267" t="s">
        <v>3284</v>
      </c>
      <c r="C1691" s="267" t="s">
        <v>3273</v>
      </c>
      <c r="D1691" s="267" t="s">
        <v>6907</v>
      </c>
      <c r="E1691" s="267" t="s">
        <v>3275</v>
      </c>
      <c r="F1691" s="267" t="s">
        <v>3276</v>
      </c>
      <c r="G1691" s="267" t="s">
        <v>3275</v>
      </c>
      <c r="H1691" s="267" t="s">
        <v>3277</v>
      </c>
      <c r="I1691" s="267" t="s">
        <v>6922</v>
      </c>
      <c r="J1691" s="267" t="s">
        <v>6923</v>
      </c>
      <c r="K1691" s="268">
        <v>0</v>
      </c>
      <c r="L1691" s="268">
        <v>0</v>
      </c>
      <c r="M1691" s="269">
        <v>0</v>
      </c>
      <c r="N1691" s="268">
        <v>0</v>
      </c>
      <c r="O1691" s="268">
        <v>0</v>
      </c>
      <c r="P1691" s="269">
        <v>0</v>
      </c>
      <c r="Q1691" s="270">
        <v>0</v>
      </c>
      <c r="R1691" s="270">
        <v>3390.86</v>
      </c>
      <c r="S1691" s="270">
        <v>-3390.86</v>
      </c>
      <c r="T1691" s="268">
        <v>0</v>
      </c>
      <c r="U1691" s="268">
        <v>3390.86</v>
      </c>
      <c r="V1691" s="269">
        <v>-3390.86</v>
      </c>
      <c r="W1691" s="269" cm="1">
        <f t="array" ref="W1691">IF(Z1691=756,V1691*INDEX('09.30.22 ERC'!$I$676:$I$679,MATCH($A$1,'09.30.22 ERC'!$D$676:$D$679,0),),V1691)</f>
        <v>-3390.86</v>
      </c>
      <c r="X1691" s="271">
        <f t="shared" si="53"/>
        <v>522001</v>
      </c>
      <c r="Y1691" s="106" t="s">
        <v>1356</v>
      </c>
      <c r="Z1691" s="106">
        <v>151</v>
      </c>
      <c r="AA1691" s="273" t="b">
        <f t="shared" si="54"/>
        <v>1</v>
      </c>
    </row>
    <row r="1692" spans="1:27">
      <c r="A1692" s="267" t="s">
        <v>3271</v>
      </c>
      <c r="B1692" s="267" t="s">
        <v>3284</v>
      </c>
      <c r="C1692" s="267" t="s">
        <v>3402</v>
      </c>
      <c r="D1692" s="267" t="s">
        <v>6907</v>
      </c>
      <c r="E1692" s="267" t="s">
        <v>3275</v>
      </c>
      <c r="F1692" s="267" t="s">
        <v>3276</v>
      </c>
      <c r="G1692" s="267" t="s">
        <v>3275</v>
      </c>
      <c r="H1692" s="267" t="s">
        <v>3277</v>
      </c>
      <c r="I1692" s="267" t="s">
        <v>6924</v>
      </c>
      <c r="J1692" s="267" t="s">
        <v>6925</v>
      </c>
      <c r="K1692" s="268">
        <v>0</v>
      </c>
      <c r="L1692" s="268">
        <v>0</v>
      </c>
      <c r="M1692" s="269">
        <v>0</v>
      </c>
      <c r="N1692" s="268">
        <v>0</v>
      </c>
      <c r="O1692" s="268">
        <v>0</v>
      </c>
      <c r="P1692" s="269">
        <v>0</v>
      </c>
      <c r="Q1692" s="270">
        <v>0</v>
      </c>
      <c r="R1692" s="270">
        <v>23.69</v>
      </c>
      <c r="S1692" s="270">
        <v>-23.69</v>
      </c>
      <c r="T1692" s="268">
        <v>0</v>
      </c>
      <c r="U1692" s="268">
        <v>23.69</v>
      </c>
      <c r="V1692" s="269">
        <v>-23.69</v>
      </c>
      <c r="W1692" s="269" cm="1">
        <f t="array" ref="W1692">IF(Z1692=756,V1692*INDEX('09.30.22 ERC'!$I$676:$I$679,MATCH($A$1,'09.30.22 ERC'!$D$676:$D$679,0),),V1692)</f>
        <v>-23.69</v>
      </c>
      <c r="X1692" s="271">
        <f t="shared" si="53"/>
        <v>522001</v>
      </c>
      <c r="Y1692" s="106" t="s">
        <v>1356</v>
      </c>
      <c r="Z1692" s="106">
        <v>151</v>
      </c>
      <c r="AA1692" s="273" t="b">
        <f t="shared" si="54"/>
        <v>1</v>
      </c>
    </row>
    <row r="1693" spans="1:27">
      <c r="A1693" s="267" t="s">
        <v>3271</v>
      </c>
      <c r="B1693" s="267" t="s">
        <v>3287</v>
      </c>
      <c r="C1693" s="267" t="s">
        <v>3281</v>
      </c>
      <c r="D1693" s="267" t="s">
        <v>6907</v>
      </c>
      <c r="E1693" s="267" t="s">
        <v>3275</v>
      </c>
      <c r="F1693" s="267" t="s">
        <v>3276</v>
      </c>
      <c r="G1693" s="267" t="s">
        <v>3275</v>
      </c>
      <c r="H1693" s="267" t="s">
        <v>3277</v>
      </c>
      <c r="I1693" s="267" t="s">
        <v>6926</v>
      </c>
      <c r="J1693" s="267" t="s">
        <v>6927</v>
      </c>
      <c r="K1693" s="268">
        <v>0</v>
      </c>
      <c r="L1693" s="268">
        <v>0</v>
      </c>
      <c r="M1693" s="269">
        <v>0</v>
      </c>
      <c r="N1693" s="268">
        <v>0</v>
      </c>
      <c r="O1693" s="268">
        <v>149.88</v>
      </c>
      <c r="P1693" s="269">
        <v>-149.88</v>
      </c>
      <c r="Q1693" s="270">
        <v>0</v>
      </c>
      <c r="R1693" s="270">
        <v>378.98</v>
      </c>
      <c r="S1693" s="270">
        <v>-378.98</v>
      </c>
      <c r="T1693" s="268">
        <v>0</v>
      </c>
      <c r="U1693" s="268">
        <v>378.98</v>
      </c>
      <c r="V1693" s="269">
        <v>-378.98</v>
      </c>
      <c r="W1693" s="269" cm="1">
        <f t="array" ref="W1693">IF(Z1693=756,V1693*INDEX('09.30.22 ERC'!$I$676:$I$679,MATCH($A$1,'09.30.22 ERC'!$D$676:$D$679,0),),V1693)</f>
        <v>-378.98</v>
      </c>
      <c r="X1693" s="271">
        <f t="shared" si="53"/>
        <v>522001</v>
      </c>
      <c r="Y1693" s="106" t="s">
        <v>1356</v>
      </c>
      <c r="Z1693" s="106">
        <v>151</v>
      </c>
      <c r="AA1693" s="273" t="b">
        <f t="shared" si="54"/>
        <v>1</v>
      </c>
    </row>
    <row r="1694" spans="1:27">
      <c r="A1694" s="267" t="s">
        <v>3271</v>
      </c>
      <c r="B1694" s="267" t="s">
        <v>3287</v>
      </c>
      <c r="C1694" s="267" t="s">
        <v>3430</v>
      </c>
      <c r="D1694" s="267" t="s">
        <v>6907</v>
      </c>
      <c r="E1694" s="267" t="s">
        <v>3275</v>
      </c>
      <c r="F1694" s="267" t="s">
        <v>3276</v>
      </c>
      <c r="G1694" s="267" t="s">
        <v>3275</v>
      </c>
      <c r="H1694" s="267" t="s">
        <v>3277</v>
      </c>
      <c r="I1694" s="267" t="s">
        <v>6928</v>
      </c>
      <c r="J1694" s="267" t="s">
        <v>6929</v>
      </c>
      <c r="K1694" s="268">
        <v>0</v>
      </c>
      <c r="L1694" s="268">
        <v>0</v>
      </c>
      <c r="M1694" s="269">
        <v>0</v>
      </c>
      <c r="N1694" s="268">
        <v>0</v>
      </c>
      <c r="O1694" s="268">
        <v>0</v>
      </c>
      <c r="P1694" s="269">
        <v>0</v>
      </c>
      <c r="Q1694" s="270">
        <v>0</v>
      </c>
      <c r="R1694" s="270">
        <v>30.52</v>
      </c>
      <c r="S1694" s="270">
        <v>-30.52</v>
      </c>
      <c r="T1694" s="268">
        <v>0</v>
      </c>
      <c r="U1694" s="268">
        <v>30.52</v>
      </c>
      <c r="V1694" s="269">
        <v>-30.52</v>
      </c>
      <c r="W1694" s="269" cm="1">
        <f t="array" ref="W1694">IF(Z1694=756,V1694*INDEX('09.30.22 ERC'!$I$676:$I$679,MATCH($A$1,'09.30.22 ERC'!$D$676:$D$679,0),),V1694)</f>
        <v>-30.52</v>
      </c>
      <c r="X1694" s="271">
        <f t="shared" si="53"/>
        <v>522001</v>
      </c>
      <c r="Y1694" s="106" t="s">
        <v>1356</v>
      </c>
      <c r="Z1694" s="106">
        <v>151</v>
      </c>
      <c r="AA1694" s="273" t="b">
        <f t="shared" si="54"/>
        <v>1</v>
      </c>
    </row>
    <row r="1695" spans="1:27">
      <c r="A1695" s="267" t="s">
        <v>3271</v>
      </c>
      <c r="B1695" s="267" t="s">
        <v>3294</v>
      </c>
      <c r="C1695" s="267" t="s">
        <v>3273</v>
      </c>
      <c r="D1695" s="267" t="s">
        <v>6907</v>
      </c>
      <c r="E1695" s="267" t="s">
        <v>3275</v>
      </c>
      <c r="F1695" s="267" t="s">
        <v>3276</v>
      </c>
      <c r="G1695" s="267" t="s">
        <v>3275</v>
      </c>
      <c r="H1695" s="267" t="s">
        <v>3277</v>
      </c>
      <c r="I1695" s="267" t="s">
        <v>6930</v>
      </c>
      <c r="J1695" s="267" t="s">
        <v>6931</v>
      </c>
      <c r="K1695" s="268">
        <v>0</v>
      </c>
      <c r="L1695" s="268">
        <v>0</v>
      </c>
      <c r="M1695" s="269">
        <v>0</v>
      </c>
      <c r="N1695" s="268">
        <v>562.04999999999995</v>
      </c>
      <c r="O1695" s="268">
        <v>2703.73</v>
      </c>
      <c r="P1695" s="269">
        <v>-2141.6800000000003</v>
      </c>
      <c r="Q1695" s="270">
        <v>562.04999999999995</v>
      </c>
      <c r="R1695" s="270">
        <v>7761.1</v>
      </c>
      <c r="S1695" s="270">
        <v>-7199.05</v>
      </c>
      <c r="T1695" s="268">
        <v>562.04999999999995</v>
      </c>
      <c r="U1695" s="268">
        <v>7761.1</v>
      </c>
      <c r="V1695" s="269">
        <v>-7199.05</v>
      </c>
      <c r="W1695" s="269" cm="1">
        <f t="array" ref="W1695">IF(Z1695=756,V1695*INDEX('09.30.22 ERC'!$I$676:$I$679,MATCH($A$1,'09.30.22 ERC'!$D$676:$D$679,0),),V1695)</f>
        <v>-7199.05</v>
      </c>
      <c r="X1695" s="271">
        <f t="shared" si="53"/>
        <v>522001</v>
      </c>
      <c r="Y1695" s="106" t="s">
        <v>1356</v>
      </c>
      <c r="Z1695" s="106">
        <v>152</v>
      </c>
      <c r="AA1695" s="273" t="b">
        <f t="shared" si="54"/>
        <v>1</v>
      </c>
    </row>
    <row r="1696" spans="1:27">
      <c r="A1696" s="267" t="s">
        <v>3271</v>
      </c>
      <c r="B1696" s="267" t="s">
        <v>3294</v>
      </c>
      <c r="C1696" s="267" t="s">
        <v>3402</v>
      </c>
      <c r="D1696" s="267" t="s">
        <v>6907</v>
      </c>
      <c r="E1696" s="267" t="s">
        <v>3275</v>
      </c>
      <c r="F1696" s="267" t="s">
        <v>3276</v>
      </c>
      <c r="G1696" s="267" t="s">
        <v>3275</v>
      </c>
      <c r="H1696" s="267" t="s">
        <v>3277</v>
      </c>
      <c r="I1696" s="267" t="s">
        <v>6932</v>
      </c>
      <c r="J1696" s="267" t="s">
        <v>6933</v>
      </c>
      <c r="K1696" s="268">
        <v>0</v>
      </c>
      <c r="L1696" s="268">
        <v>0</v>
      </c>
      <c r="M1696" s="269">
        <v>0</v>
      </c>
      <c r="N1696" s="268">
        <v>0</v>
      </c>
      <c r="O1696" s="268">
        <v>0</v>
      </c>
      <c r="P1696" s="269">
        <v>0</v>
      </c>
      <c r="Q1696" s="270">
        <v>0</v>
      </c>
      <c r="R1696" s="270">
        <v>172.79</v>
      </c>
      <c r="S1696" s="270">
        <v>-172.79</v>
      </c>
      <c r="T1696" s="268">
        <v>0</v>
      </c>
      <c r="U1696" s="268">
        <v>172.79</v>
      </c>
      <c r="V1696" s="269">
        <v>-172.79</v>
      </c>
      <c r="W1696" s="269" cm="1">
        <f t="array" ref="W1696">IF(Z1696=756,V1696*INDEX('09.30.22 ERC'!$I$676:$I$679,MATCH($A$1,'09.30.22 ERC'!$D$676:$D$679,0),),V1696)</f>
        <v>-172.79</v>
      </c>
      <c r="X1696" s="271">
        <f t="shared" si="53"/>
        <v>522001</v>
      </c>
      <c r="Y1696" s="106" t="s">
        <v>1356</v>
      </c>
      <c r="Z1696" s="106">
        <v>152</v>
      </c>
      <c r="AA1696" s="273" t="b">
        <f t="shared" si="54"/>
        <v>1</v>
      </c>
    </row>
    <row r="1697" spans="1:27">
      <c r="A1697" s="267" t="s">
        <v>3271</v>
      </c>
      <c r="B1697" s="267" t="s">
        <v>3388</v>
      </c>
      <c r="C1697" s="267" t="s">
        <v>3389</v>
      </c>
      <c r="D1697" s="267" t="s">
        <v>6934</v>
      </c>
      <c r="E1697" s="267" t="s">
        <v>3275</v>
      </c>
      <c r="F1697" s="267" t="s">
        <v>3276</v>
      </c>
      <c r="G1697" s="267" t="s">
        <v>3275</v>
      </c>
      <c r="H1697" s="267" t="s">
        <v>3277</v>
      </c>
      <c r="I1697" s="267" t="s">
        <v>6935</v>
      </c>
      <c r="J1697" s="267" t="s">
        <v>6936</v>
      </c>
      <c r="K1697" s="268">
        <v>0</v>
      </c>
      <c r="L1697" s="268">
        <v>0</v>
      </c>
      <c r="M1697" s="269">
        <v>0</v>
      </c>
      <c r="N1697" s="268">
        <v>0</v>
      </c>
      <c r="O1697" s="268">
        <v>1442.38</v>
      </c>
      <c r="P1697" s="269">
        <v>-1442.38</v>
      </c>
      <c r="Q1697" s="270">
        <v>3545.19</v>
      </c>
      <c r="R1697" s="270">
        <v>16880.009999999998</v>
      </c>
      <c r="S1697" s="270">
        <v>-13334.819999999998</v>
      </c>
      <c r="T1697" s="268">
        <v>3545.19</v>
      </c>
      <c r="U1697" s="268">
        <v>16880.009999999998</v>
      </c>
      <c r="V1697" s="269">
        <v>-13334.819999999998</v>
      </c>
      <c r="W1697" s="269" cm="1">
        <f t="array" ref="W1697">IF(Z1697=756,V1697*INDEX('09.30.22 ERC'!$I$676:$I$679,MATCH($A$1,'09.30.22 ERC'!$D$676:$D$679,0),),V1697)</f>
        <v>-13334.819999999998</v>
      </c>
      <c r="X1697" s="271">
        <f t="shared" si="53"/>
        <v>531001</v>
      </c>
      <c r="Y1697" s="106" t="s">
        <v>1356</v>
      </c>
      <c r="Z1697" s="106">
        <v>756</v>
      </c>
      <c r="AA1697" s="273" t="b">
        <f t="shared" si="54"/>
        <v>1</v>
      </c>
    </row>
    <row r="1698" spans="1:27">
      <c r="A1698" s="267" t="s">
        <v>3271</v>
      </c>
      <c r="B1698" s="267" t="s">
        <v>3388</v>
      </c>
      <c r="C1698" s="267" t="s">
        <v>3392</v>
      </c>
      <c r="D1698" s="267" t="s">
        <v>6934</v>
      </c>
      <c r="E1698" s="267" t="s">
        <v>3275</v>
      </c>
      <c r="F1698" s="267" t="s">
        <v>3276</v>
      </c>
      <c r="G1698" s="267" t="s">
        <v>3275</v>
      </c>
      <c r="H1698" s="267" t="s">
        <v>3277</v>
      </c>
      <c r="I1698" s="267" t="s">
        <v>6937</v>
      </c>
      <c r="J1698" s="267" t="s">
        <v>6938</v>
      </c>
      <c r="K1698" s="268">
        <v>0</v>
      </c>
      <c r="L1698" s="268">
        <v>0</v>
      </c>
      <c r="M1698" s="269">
        <v>0</v>
      </c>
      <c r="N1698" s="268">
        <v>1456.28</v>
      </c>
      <c r="O1698" s="268">
        <v>13.9</v>
      </c>
      <c r="P1698" s="269">
        <v>1442.3799999999999</v>
      </c>
      <c r="Q1698" s="270">
        <v>14128.66</v>
      </c>
      <c r="R1698" s="270">
        <v>793.84</v>
      </c>
      <c r="S1698" s="270">
        <v>13334.82</v>
      </c>
      <c r="T1698" s="268">
        <v>14128.66</v>
      </c>
      <c r="U1698" s="268">
        <v>793.84</v>
      </c>
      <c r="V1698" s="269">
        <v>13334.82</v>
      </c>
      <c r="W1698" s="269" cm="1">
        <f t="array" ref="W1698">IF(Z1698=756,V1698*INDEX('09.30.22 ERC'!$I$676:$I$679,MATCH($A$1,'09.30.22 ERC'!$D$676:$D$679,0),),V1698)</f>
        <v>13334.82</v>
      </c>
      <c r="X1698" s="271">
        <f t="shared" si="53"/>
        <v>531001</v>
      </c>
      <c r="Y1698" s="106" t="s">
        <v>1356</v>
      </c>
      <c r="Z1698" s="106">
        <v>756</v>
      </c>
      <c r="AA1698" s="273" t="b">
        <f t="shared" si="54"/>
        <v>1</v>
      </c>
    </row>
    <row r="1699" spans="1:27">
      <c r="A1699" s="267" t="s">
        <v>3271</v>
      </c>
      <c r="B1699" s="267" t="s">
        <v>3272</v>
      </c>
      <c r="C1699" s="267" t="s">
        <v>3402</v>
      </c>
      <c r="D1699" s="267" t="s">
        <v>6934</v>
      </c>
      <c r="E1699" s="267" t="s">
        <v>3275</v>
      </c>
      <c r="F1699" s="267" t="s">
        <v>3276</v>
      </c>
      <c r="G1699" s="267" t="s">
        <v>3275</v>
      </c>
      <c r="H1699" s="267" t="s">
        <v>3277</v>
      </c>
      <c r="I1699" s="267" t="s">
        <v>6939</v>
      </c>
      <c r="J1699" s="267" t="s">
        <v>6940</v>
      </c>
      <c r="K1699" s="268">
        <v>0</v>
      </c>
      <c r="L1699" s="268">
        <v>0</v>
      </c>
      <c r="M1699" s="269">
        <v>0</v>
      </c>
      <c r="N1699" s="268">
        <v>589.1</v>
      </c>
      <c r="O1699" s="268">
        <v>0</v>
      </c>
      <c r="P1699" s="269">
        <v>589.1</v>
      </c>
      <c r="Q1699" s="270">
        <v>7677.5</v>
      </c>
      <c r="R1699" s="270">
        <v>1600.92</v>
      </c>
      <c r="S1699" s="270">
        <v>6076.58</v>
      </c>
      <c r="T1699" s="268">
        <v>7677.5</v>
      </c>
      <c r="U1699" s="268">
        <v>1600.92</v>
      </c>
      <c r="V1699" s="269">
        <v>6076.58</v>
      </c>
      <c r="W1699" s="269" cm="1">
        <f t="array" ref="W1699">IF(Z1699=756,V1699*INDEX('09.30.22 ERC'!$I$676:$I$679,MATCH($A$1,'09.30.22 ERC'!$D$676:$D$679,0),),V1699)</f>
        <v>6076.58</v>
      </c>
      <c r="X1699" s="271">
        <f t="shared" si="53"/>
        <v>531001</v>
      </c>
      <c r="Y1699" s="106" t="s">
        <v>1356</v>
      </c>
      <c r="Z1699" s="106">
        <v>150</v>
      </c>
      <c r="AA1699" s="273" t="b">
        <f t="shared" si="54"/>
        <v>1</v>
      </c>
    </row>
    <row r="1700" spans="1:27">
      <c r="A1700" s="267" t="s">
        <v>3271</v>
      </c>
      <c r="B1700" s="267" t="s">
        <v>3280</v>
      </c>
      <c r="C1700" s="267" t="s">
        <v>3430</v>
      </c>
      <c r="D1700" s="267" t="s">
        <v>6934</v>
      </c>
      <c r="E1700" s="267" t="s">
        <v>3275</v>
      </c>
      <c r="F1700" s="267" t="s">
        <v>3276</v>
      </c>
      <c r="G1700" s="267" t="s">
        <v>3275</v>
      </c>
      <c r="H1700" s="267" t="s">
        <v>3277</v>
      </c>
      <c r="I1700" s="267" t="s">
        <v>6941</v>
      </c>
      <c r="J1700" s="267" t="s">
        <v>6942</v>
      </c>
      <c r="K1700" s="268">
        <v>0</v>
      </c>
      <c r="L1700" s="268">
        <v>0</v>
      </c>
      <c r="M1700" s="269">
        <v>0</v>
      </c>
      <c r="N1700" s="268">
        <v>582.64</v>
      </c>
      <c r="O1700" s="268">
        <v>0</v>
      </c>
      <c r="P1700" s="269">
        <v>582.64</v>
      </c>
      <c r="Q1700" s="270">
        <v>7591.23</v>
      </c>
      <c r="R1700" s="270">
        <v>1582.86</v>
      </c>
      <c r="S1700" s="270">
        <v>6008.37</v>
      </c>
      <c r="T1700" s="268">
        <v>7591.23</v>
      </c>
      <c r="U1700" s="268">
        <v>1582.86</v>
      </c>
      <c r="V1700" s="269">
        <v>6008.37</v>
      </c>
      <c r="W1700" s="269" cm="1">
        <f t="array" ref="W1700">IF(Z1700=756,V1700*INDEX('09.30.22 ERC'!$I$676:$I$679,MATCH($A$1,'09.30.22 ERC'!$D$676:$D$679,0),),V1700)</f>
        <v>6008.37</v>
      </c>
      <c r="X1700" s="271">
        <f t="shared" si="53"/>
        <v>531001</v>
      </c>
      <c r="Y1700" s="106" t="s">
        <v>1356</v>
      </c>
      <c r="Z1700" s="106">
        <v>150</v>
      </c>
      <c r="AA1700" s="273" t="b">
        <f t="shared" si="54"/>
        <v>1</v>
      </c>
    </row>
    <row r="1701" spans="1:27">
      <c r="A1701" s="267" t="s">
        <v>3271</v>
      </c>
      <c r="B1701" s="267" t="s">
        <v>3284</v>
      </c>
      <c r="C1701" s="267" t="s">
        <v>3402</v>
      </c>
      <c r="D1701" s="267" t="s">
        <v>6934</v>
      </c>
      <c r="E1701" s="267" t="s">
        <v>3275</v>
      </c>
      <c r="F1701" s="267" t="s">
        <v>3276</v>
      </c>
      <c r="G1701" s="267" t="s">
        <v>3275</v>
      </c>
      <c r="H1701" s="267" t="s">
        <v>3277</v>
      </c>
      <c r="I1701" s="267" t="s">
        <v>6943</v>
      </c>
      <c r="J1701" s="267" t="s">
        <v>6944</v>
      </c>
      <c r="K1701" s="268">
        <v>0</v>
      </c>
      <c r="L1701" s="268">
        <v>0</v>
      </c>
      <c r="M1701" s="269">
        <v>0</v>
      </c>
      <c r="N1701" s="268">
        <v>50.06</v>
      </c>
      <c r="O1701" s="268">
        <v>0</v>
      </c>
      <c r="P1701" s="269">
        <v>50.06</v>
      </c>
      <c r="Q1701" s="270">
        <v>633.53</v>
      </c>
      <c r="R1701" s="270">
        <v>130.97999999999999</v>
      </c>
      <c r="S1701" s="270">
        <v>502.54999999999995</v>
      </c>
      <c r="T1701" s="268">
        <v>633.53</v>
      </c>
      <c r="U1701" s="268">
        <v>130.97999999999999</v>
      </c>
      <c r="V1701" s="269">
        <v>502.54999999999995</v>
      </c>
      <c r="W1701" s="269" cm="1">
        <f t="array" ref="W1701">IF(Z1701=756,V1701*INDEX('09.30.22 ERC'!$I$676:$I$679,MATCH($A$1,'09.30.22 ERC'!$D$676:$D$679,0),),V1701)</f>
        <v>502.54999999999995</v>
      </c>
      <c r="X1701" s="271">
        <f t="shared" si="53"/>
        <v>531001</v>
      </c>
      <c r="Y1701" s="106" t="s">
        <v>1356</v>
      </c>
      <c r="Z1701" s="106">
        <v>151</v>
      </c>
      <c r="AA1701" s="273" t="b">
        <f t="shared" si="54"/>
        <v>1</v>
      </c>
    </row>
    <row r="1702" spans="1:27">
      <c r="A1702" s="267" t="s">
        <v>3271</v>
      </c>
      <c r="B1702" s="267" t="s">
        <v>3287</v>
      </c>
      <c r="C1702" s="267" t="s">
        <v>3430</v>
      </c>
      <c r="D1702" s="267" t="s">
        <v>6934</v>
      </c>
      <c r="E1702" s="267" t="s">
        <v>3275</v>
      </c>
      <c r="F1702" s="267" t="s">
        <v>3276</v>
      </c>
      <c r="G1702" s="267" t="s">
        <v>3275</v>
      </c>
      <c r="H1702" s="267" t="s">
        <v>3277</v>
      </c>
      <c r="I1702" s="267" t="s">
        <v>6945</v>
      </c>
      <c r="J1702" s="267" t="s">
        <v>6946</v>
      </c>
      <c r="K1702" s="268">
        <v>0</v>
      </c>
      <c r="L1702" s="268">
        <v>0</v>
      </c>
      <c r="M1702" s="269">
        <v>0</v>
      </c>
      <c r="N1702" s="268">
        <v>64.19</v>
      </c>
      <c r="O1702" s="268">
        <v>0</v>
      </c>
      <c r="P1702" s="269">
        <v>64.19</v>
      </c>
      <c r="Q1702" s="270">
        <v>754.34</v>
      </c>
      <c r="R1702" s="270">
        <v>123.9</v>
      </c>
      <c r="S1702" s="270">
        <v>630.44000000000005</v>
      </c>
      <c r="T1702" s="268">
        <v>754.34</v>
      </c>
      <c r="U1702" s="268">
        <v>123.9</v>
      </c>
      <c r="V1702" s="269">
        <v>630.44000000000005</v>
      </c>
      <c r="W1702" s="269" cm="1">
        <f t="array" ref="W1702">IF(Z1702=756,V1702*INDEX('09.30.22 ERC'!$I$676:$I$679,MATCH($A$1,'09.30.22 ERC'!$D$676:$D$679,0),),V1702)</f>
        <v>630.44000000000005</v>
      </c>
      <c r="X1702" s="271">
        <f t="shared" si="53"/>
        <v>531001</v>
      </c>
      <c r="Y1702" s="106" t="s">
        <v>1356</v>
      </c>
      <c r="Z1702" s="106">
        <v>151</v>
      </c>
      <c r="AA1702" s="273" t="b">
        <f t="shared" si="54"/>
        <v>1</v>
      </c>
    </row>
    <row r="1703" spans="1:27">
      <c r="A1703" s="267" t="s">
        <v>3271</v>
      </c>
      <c r="B1703" s="267" t="s">
        <v>3294</v>
      </c>
      <c r="C1703" s="267" t="s">
        <v>3402</v>
      </c>
      <c r="D1703" s="267" t="s">
        <v>6934</v>
      </c>
      <c r="E1703" s="267" t="s">
        <v>3275</v>
      </c>
      <c r="F1703" s="267" t="s">
        <v>3276</v>
      </c>
      <c r="G1703" s="267" t="s">
        <v>3275</v>
      </c>
      <c r="H1703" s="267" t="s">
        <v>3277</v>
      </c>
      <c r="I1703" s="267" t="s">
        <v>6947</v>
      </c>
      <c r="J1703" s="267" t="s">
        <v>6948</v>
      </c>
      <c r="K1703" s="268">
        <v>0</v>
      </c>
      <c r="L1703" s="268">
        <v>0</v>
      </c>
      <c r="M1703" s="269">
        <v>0</v>
      </c>
      <c r="N1703" s="268">
        <v>339.61</v>
      </c>
      <c r="O1703" s="268">
        <v>0</v>
      </c>
      <c r="P1703" s="269">
        <v>339.61</v>
      </c>
      <c r="Q1703" s="270">
        <v>4423.1899999999996</v>
      </c>
      <c r="R1703" s="270">
        <v>921.96</v>
      </c>
      <c r="S1703" s="270">
        <v>3501.2299999999996</v>
      </c>
      <c r="T1703" s="268">
        <v>4423.1899999999996</v>
      </c>
      <c r="U1703" s="268">
        <v>921.96</v>
      </c>
      <c r="V1703" s="269">
        <v>3501.2299999999996</v>
      </c>
      <c r="W1703" s="269" cm="1">
        <f t="array" ref="W1703">IF(Z1703=756,V1703*INDEX('09.30.22 ERC'!$I$676:$I$679,MATCH($A$1,'09.30.22 ERC'!$D$676:$D$679,0),),V1703)</f>
        <v>3501.2299999999996</v>
      </c>
      <c r="X1703" s="271">
        <f t="shared" si="53"/>
        <v>531001</v>
      </c>
      <c r="Y1703" s="106" t="s">
        <v>1356</v>
      </c>
      <c r="Z1703" s="106">
        <v>152</v>
      </c>
      <c r="AA1703" s="273" t="b">
        <f t="shared" si="54"/>
        <v>1</v>
      </c>
    </row>
    <row r="1704" spans="1:27">
      <c r="A1704" s="267" t="s">
        <v>3271</v>
      </c>
      <c r="B1704" s="267" t="s">
        <v>3388</v>
      </c>
      <c r="C1704" s="267" t="s">
        <v>3389</v>
      </c>
      <c r="D1704" s="267" t="s">
        <v>6949</v>
      </c>
      <c r="E1704" s="267" t="s">
        <v>3275</v>
      </c>
      <c r="F1704" s="267" t="s">
        <v>3276</v>
      </c>
      <c r="G1704" s="267" t="s">
        <v>3275</v>
      </c>
      <c r="H1704" s="267" t="s">
        <v>3277</v>
      </c>
      <c r="I1704" s="267" t="s">
        <v>6950</v>
      </c>
      <c r="J1704" s="267" t="s">
        <v>6951</v>
      </c>
      <c r="K1704" s="268">
        <v>0</v>
      </c>
      <c r="L1704" s="268">
        <v>0</v>
      </c>
      <c r="M1704" s="269">
        <v>0</v>
      </c>
      <c r="N1704" s="268">
        <v>0</v>
      </c>
      <c r="O1704" s="268">
        <v>1429.17</v>
      </c>
      <c r="P1704" s="269">
        <v>-1429.17</v>
      </c>
      <c r="Q1704" s="270">
        <v>3973.95</v>
      </c>
      <c r="R1704" s="270">
        <v>17763.84</v>
      </c>
      <c r="S1704" s="270">
        <v>-13789.89</v>
      </c>
      <c r="T1704" s="268">
        <v>3973.95</v>
      </c>
      <c r="U1704" s="268">
        <v>17763.84</v>
      </c>
      <c r="V1704" s="269">
        <v>-13789.89</v>
      </c>
      <c r="W1704" s="269" cm="1">
        <f t="array" ref="W1704">IF(Z1704=756,V1704*INDEX('09.30.22 ERC'!$I$676:$I$679,MATCH($A$1,'09.30.22 ERC'!$D$676:$D$679,0),),V1704)</f>
        <v>-13789.89</v>
      </c>
      <c r="X1704" s="271">
        <f t="shared" si="53"/>
        <v>531002</v>
      </c>
      <c r="Y1704" s="106" t="s">
        <v>1356</v>
      </c>
      <c r="Z1704" s="106">
        <v>756</v>
      </c>
      <c r="AA1704" s="273" t="b">
        <f t="shared" si="54"/>
        <v>1</v>
      </c>
    </row>
    <row r="1705" spans="1:27">
      <c r="A1705" s="267" t="s">
        <v>3271</v>
      </c>
      <c r="B1705" s="267" t="s">
        <v>3388</v>
      </c>
      <c r="C1705" s="267" t="s">
        <v>3392</v>
      </c>
      <c r="D1705" s="267" t="s">
        <v>6949</v>
      </c>
      <c r="E1705" s="267" t="s">
        <v>3275</v>
      </c>
      <c r="F1705" s="267" t="s">
        <v>3276</v>
      </c>
      <c r="G1705" s="267" t="s">
        <v>3275</v>
      </c>
      <c r="H1705" s="267" t="s">
        <v>3277</v>
      </c>
      <c r="I1705" s="267" t="s">
        <v>6952</v>
      </c>
      <c r="J1705" s="267" t="s">
        <v>6953</v>
      </c>
      <c r="K1705" s="268">
        <v>0</v>
      </c>
      <c r="L1705" s="268">
        <v>0</v>
      </c>
      <c r="M1705" s="269">
        <v>0</v>
      </c>
      <c r="N1705" s="268">
        <v>1439.62</v>
      </c>
      <c r="O1705" s="268">
        <v>10.45</v>
      </c>
      <c r="P1705" s="269">
        <v>1429.1699999999998</v>
      </c>
      <c r="Q1705" s="270">
        <v>14689.57</v>
      </c>
      <c r="R1705" s="270">
        <v>899.68</v>
      </c>
      <c r="S1705" s="270">
        <v>13789.89</v>
      </c>
      <c r="T1705" s="268">
        <v>14689.57</v>
      </c>
      <c r="U1705" s="268">
        <v>899.68</v>
      </c>
      <c r="V1705" s="269">
        <v>13789.89</v>
      </c>
      <c r="W1705" s="269" cm="1">
        <f t="array" ref="W1705">IF(Z1705=756,V1705*INDEX('09.30.22 ERC'!$I$676:$I$679,MATCH($A$1,'09.30.22 ERC'!$D$676:$D$679,0),),V1705)</f>
        <v>13789.89</v>
      </c>
      <c r="X1705" s="271">
        <f t="shared" si="53"/>
        <v>531002</v>
      </c>
      <c r="Y1705" s="106" t="s">
        <v>1356</v>
      </c>
      <c r="Z1705" s="106">
        <v>756</v>
      </c>
      <c r="AA1705" s="273" t="b">
        <f t="shared" si="54"/>
        <v>1</v>
      </c>
    </row>
    <row r="1706" spans="1:27">
      <c r="A1706" s="267" t="s">
        <v>3271</v>
      </c>
      <c r="B1706" s="267" t="s">
        <v>3272</v>
      </c>
      <c r="C1706" s="267" t="s">
        <v>3402</v>
      </c>
      <c r="D1706" s="267" t="s">
        <v>6949</v>
      </c>
      <c r="E1706" s="267" t="s">
        <v>3275</v>
      </c>
      <c r="F1706" s="267" t="s">
        <v>3276</v>
      </c>
      <c r="G1706" s="267" t="s">
        <v>3275</v>
      </c>
      <c r="H1706" s="267" t="s">
        <v>3277</v>
      </c>
      <c r="I1706" s="267" t="s">
        <v>6954</v>
      </c>
      <c r="J1706" s="267" t="s">
        <v>6955</v>
      </c>
      <c r="K1706" s="268">
        <v>0</v>
      </c>
      <c r="L1706" s="268">
        <v>0</v>
      </c>
      <c r="M1706" s="269">
        <v>0</v>
      </c>
      <c r="N1706" s="268">
        <v>600.77</v>
      </c>
      <c r="O1706" s="268">
        <v>0</v>
      </c>
      <c r="P1706" s="269">
        <v>600.77</v>
      </c>
      <c r="Q1706" s="270">
        <v>8263.6299999999992</v>
      </c>
      <c r="R1706" s="270">
        <v>1817.79</v>
      </c>
      <c r="S1706" s="270">
        <v>6445.8399999999992</v>
      </c>
      <c r="T1706" s="268">
        <v>8263.6299999999992</v>
      </c>
      <c r="U1706" s="268">
        <v>1817.79</v>
      </c>
      <c r="V1706" s="269">
        <v>6445.8399999999992</v>
      </c>
      <c r="W1706" s="269" cm="1">
        <f t="array" ref="W1706">IF(Z1706=756,V1706*INDEX('09.30.22 ERC'!$I$676:$I$679,MATCH($A$1,'09.30.22 ERC'!$D$676:$D$679,0),),V1706)</f>
        <v>6445.8399999999992</v>
      </c>
      <c r="X1706" s="271">
        <f t="shared" si="53"/>
        <v>531002</v>
      </c>
      <c r="Y1706" s="106" t="s">
        <v>1356</v>
      </c>
      <c r="Z1706" s="106">
        <v>150</v>
      </c>
      <c r="AA1706" s="273" t="b">
        <f t="shared" si="54"/>
        <v>1</v>
      </c>
    </row>
    <row r="1707" spans="1:27">
      <c r="A1707" s="267" t="s">
        <v>3271</v>
      </c>
      <c r="B1707" s="267" t="s">
        <v>3280</v>
      </c>
      <c r="C1707" s="267" t="s">
        <v>3430</v>
      </c>
      <c r="D1707" s="267" t="s">
        <v>6949</v>
      </c>
      <c r="E1707" s="267" t="s">
        <v>3275</v>
      </c>
      <c r="F1707" s="267" t="s">
        <v>3276</v>
      </c>
      <c r="G1707" s="267" t="s">
        <v>3275</v>
      </c>
      <c r="H1707" s="267" t="s">
        <v>3277</v>
      </c>
      <c r="I1707" s="267" t="s">
        <v>6956</v>
      </c>
      <c r="J1707" s="267" t="s">
        <v>6957</v>
      </c>
      <c r="K1707" s="268">
        <v>0</v>
      </c>
      <c r="L1707" s="268">
        <v>0</v>
      </c>
      <c r="M1707" s="269">
        <v>0</v>
      </c>
      <c r="N1707" s="268">
        <v>594.22</v>
      </c>
      <c r="O1707" s="268">
        <v>0</v>
      </c>
      <c r="P1707" s="269">
        <v>594.22</v>
      </c>
      <c r="Q1707" s="270">
        <v>8170.87</v>
      </c>
      <c r="R1707" s="270">
        <v>1797.27</v>
      </c>
      <c r="S1707" s="270">
        <v>6373.6</v>
      </c>
      <c r="T1707" s="268">
        <v>8170.87</v>
      </c>
      <c r="U1707" s="268">
        <v>1797.27</v>
      </c>
      <c r="V1707" s="269">
        <v>6373.6</v>
      </c>
      <c r="W1707" s="269" cm="1">
        <f t="array" ref="W1707">IF(Z1707=756,V1707*INDEX('09.30.22 ERC'!$I$676:$I$679,MATCH($A$1,'09.30.22 ERC'!$D$676:$D$679,0),),V1707)</f>
        <v>6373.6</v>
      </c>
      <c r="X1707" s="271">
        <f t="shared" si="53"/>
        <v>531002</v>
      </c>
      <c r="Y1707" s="106" t="s">
        <v>1356</v>
      </c>
      <c r="Z1707" s="106">
        <v>150</v>
      </c>
      <c r="AA1707" s="273" t="b">
        <f t="shared" si="54"/>
        <v>1</v>
      </c>
    </row>
    <row r="1708" spans="1:27">
      <c r="A1708" s="267" t="s">
        <v>3271</v>
      </c>
      <c r="B1708" s="267" t="s">
        <v>3284</v>
      </c>
      <c r="C1708" s="267" t="s">
        <v>3402</v>
      </c>
      <c r="D1708" s="267" t="s">
        <v>6949</v>
      </c>
      <c r="E1708" s="267" t="s">
        <v>3275</v>
      </c>
      <c r="F1708" s="267" t="s">
        <v>3276</v>
      </c>
      <c r="G1708" s="267" t="s">
        <v>3275</v>
      </c>
      <c r="H1708" s="267" t="s">
        <v>3277</v>
      </c>
      <c r="I1708" s="267" t="s">
        <v>6958</v>
      </c>
      <c r="J1708" s="267" t="s">
        <v>6959</v>
      </c>
      <c r="K1708" s="268">
        <v>0</v>
      </c>
      <c r="L1708" s="268">
        <v>0</v>
      </c>
      <c r="M1708" s="269">
        <v>0</v>
      </c>
      <c r="N1708" s="268">
        <v>51.05</v>
      </c>
      <c r="O1708" s="268">
        <v>0</v>
      </c>
      <c r="P1708" s="269">
        <v>51.05</v>
      </c>
      <c r="Q1708" s="270">
        <v>681.15</v>
      </c>
      <c r="R1708" s="270">
        <v>148.74</v>
      </c>
      <c r="S1708" s="270">
        <v>532.41</v>
      </c>
      <c r="T1708" s="268">
        <v>681.15</v>
      </c>
      <c r="U1708" s="268">
        <v>148.74</v>
      </c>
      <c r="V1708" s="269">
        <v>532.41</v>
      </c>
      <c r="W1708" s="269" cm="1">
        <f t="array" ref="W1708">IF(Z1708=756,V1708*INDEX('09.30.22 ERC'!$I$676:$I$679,MATCH($A$1,'09.30.22 ERC'!$D$676:$D$679,0),),V1708)</f>
        <v>532.41</v>
      </c>
      <c r="X1708" s="271">
        <f t="shared" si="53"/>
        <v>531002</v>
      </c>
      <c r="Y1708" s="106" t="s">
        <v>1356</v>
      </c>
      <c r="Z1708" s="106">
        <v>151</v>
      </c>
      <c r="AA1708" s="273" t="b">
        <f t="shared" si="54"/>
        <v>1</v>
      </c>
    </row>
    <row r="1709" spans="1:27">
      <c r="A1709" s="267" t="s">
        <v>3271</v>
      </c>
      <c r="B1709" s="267" t="s">
        <v>3287</v>
      </c>
      <c r="C1709" s="267" t="s">
        <v>3430</v>
      </c>
      <c r="D1709" s="267" t="s">
        <v>6949</v>
      </c>
      <c r="E1709" s="267" t="s">
        <v>3275</v>
      </c>
      <c r="F1709" s="267" t="s">
        <v>3276</v>
      </c>
      <c r="G1709" s="267" t="s">
        <v>3275</v>
      </c>
      <c r="H1709" s="267" t="s">
        <v>3277</v>
      </c>
      <c r="I1709" s="267" t="s">
        <v>6960</v>
      </c>
      <c r="J1709" s="267" t="s">
        <v>6961</v>
      </c>
      <c r="K1709" s="268">
        <v>0</v>
      </c>
      <c r="L1709" s="268">
        <v>0</v>
      </c>
      <c r="M1709" s="269">
        <v>0</v>
      </c>
      <c r="N1709" s="268">
        <v>65.47</v>
      </c>
      <c r="O1709" s="268">
        <v>0</v>
      </c>
      <c r="P1709" s="269">
        <v>65.47</v>
      </c>
      <c r="Q1709" s="270">
        <v>807.6</v>
      </c>
      <c r="R1709" s="270">
        <v>140.69999999999999</v>
      </c>
      <c r="S1709" s="270">
        <v>666.90000000000009</v>
      </c>
      <c r="T1709" s="268">
        <v>807.6</v>
      </c>
      <c r="U1709" s="268">
        <v>140.69999999999999</v>
      </c>
      <c r="V1709" s="269">
        <v>666.90000000000009</v>
      </c>
      <c r="W1709" s="269" cm="1">
        <f t="array" ref="W1709">IF(Z1709=756,V1709*INDEX('09.30.22 ERC'!$I$676:$I$679,MATCH($A$1,'09.30.22 ERC'!$D$676:$D$679,0),),V1709)</f>
        <v>666.90000000000009</v>
      </c>
      <c r="X1709" s="271">
        <f t="shared" si="53"/>
        <v>531002</v>
      </c>
      <c r="Y1709" s="106" t="s">
        <v>1356</v>
      </c>
      <c r="Z1709" s="106">
        <v>151</v>
      </c>
      <c r="AA1709" s="273" t="b">
        <f t="shared" si="54"/>
        <v>1</v>
      </c>
    </row>
    <row r="1710" spans="1:27">
      <c r="A1710" s="267" t="s">
        <v>3271</v>
      </c>
      <c r="B1710" s="267" t="s">
        <v>3294</v>
      </c>
      <c r="C1710" s="267" t="s">
        <v>3402</v>
      </c>
      <c r="D1710" s="267" t="s">
        <v>6949</v>
      </c>
      <c r="E1710" s="267" t="s">
        <v>3275</v>
      </c>
      <c r="F1710" s="267" t="s">
        <v>3276</v>
      </c>
      <c r="G1710" s="267" t="s">
        <v>3275</v>
      </c>
      <c r="H1710" s="267" t="s">
        <v>3277</v>
      </c>
      <c r="I1710" s="267" t="s">
        <v>6962</v>
      </c>
      <c r="J1710" s="267" t="s">
        <v>6963</v>
      </c>
      <c r="K1710" s="268">
        <v>0</v>
      </c>
      <c r="L1710" s="268">
        <v>0</v>
      </c>
      <c r="M1710" s="269">
        <v>0</v>
      </c>
      <c r="N1710" s="268">
        <v>346.36</v>
      </c>
      <c r="O1710" s="268">
        <v>0</v>
      </c>
      <c r="P1710" s="269">
        <v>346.36</v>
      </c>
      <c r="Q1710" s="270">
        <v>4760.74</v>
      </c>
      <c r="R1710" s="270">
        <v>1046.8499999999999</v>
      </c>
      <c r="S1710" s="270">
        <v>3713.89</v>
      </c>
      <c r="T1710" s="268">
        <v>4760.74</v>
      </c>
      <c r="U1710" s="268">
        <v>1046.8499999999999</v>
      </c>
      <c r="V1710" s="269">
        <v>3713.89</v>
      </c>
      <c r="W1710" s="269" cm="1">
        <f t="array" ref="W1710">IF(Z1710=756,V1710*INDEX('09.30.22 ERC'!$I$676:$I$679,MATCH($A$1,'09.30.22 ERC'!$D$676:$D$679,0),),V1710)</f>
        <v>3713.89</v>
      </c>
      <c r="X1710" s="271">
        <f t="shared" si="53"/>
        <v>531002</v>
      </c>
      <c r="Y1710" s="106" t="s">
        <v>1356</v>
      </c>
      <c r="Z1710" s="106">
        <v>152</v>
      </c>
      <c r="AA1710" s="273" t="b">
        <f t="shared" si="54"/>
        <v>1</v>
      </c>
    </row>
    <row r="1711" spans="1:27">
      <c r="A1711" s="267" t="s">
        <v>3271</v>
      </c>
      <c r="B1711" s="267" t="s">
        <v>3388</v>
      </c>
      <c r="C1711" s="267" t="s">
        <v>3389</v>
      </c>
      <c r="D1711" s="267" t="s">
        <v>6964</v>
      </c>
      <c r="E1711" s="267" t="s">
        <v>3275</v>
      </c>
      <c r="F1711" s="267" t="s">
        <v>3276</v>
      </c>
      <c r="G1711" s="267" t="s">
        <v>3275</v>
      </c>
      <c r="H1711" s="267" t="s">
        <v>3277</v>
      </c>
      <c r="I1711" s="267" t="s">
        <v>6965</v>
      </c>
      <c r="J1711" s="267" t="s">
        <v>6966</v>
      </c>
      <c r="K1711" s="268">
        <v>0</v>
      </c>
      <c r="L1711" s="268">
        <v>0</v>
      </c>
      <c r="M1711" s="269">
        <v>0</v>
      </c>
      <c r="N1711" s="268">
        <v>0</v>
      </c>
      <c r="O1711" s="268">
        <v>1942.09</v>
      </c>
      <c r="P1711" s="269">
        <v>-1942.09</v>
      </c>
      <c r="Q1711" s="270">
        <v>5701.8</v>
      </c>
      <c r="R1711" s="270">
        <v>22794.29</v>
      </c>
      <c r="S1711" s="270">
        <v>-17092.490000000002</v>
      </c>
      <c r="T1711" s="268">
        <v>5701.8</v>
      </c>
      <c r="U1711" s="268">
        <v>22794.29</v>
      </c>
      <c r="V1711" s="269">
        <v>-17092.490000000002</v>
      </c>
      <c r="W1711" s="269" cm="1">
        <f t="array" ref="W1711">IF(Z1711=756,V1711*INDEX('09.30.22 ERC'!$I$676:$I$679,MATCH($A$1,'09.30.22 ERC'!$D$676:$D$679,0),),V1711)</f>
        <v>-17092.490000000002</v>
      </c>
      <c r="X1711" s="271">
        <f t="shared" si="53"/>
        <v>532001</v>
      </c>
      <c r="Y1711" s="106" t="s">
        <v>1385</v>
      </c>
      <c r="Z1711" s="106">
        <v>756</v>
      </c>
      <c r="AA1711" s="273" t="b">
        <f t="shared" si="54"/>
        <v>1</v>
      </c>
    </row>
    <row r="1712" spans="1:27">
      <c r="A1712" s="267" t="s">
        <v>3271</v>
      </c>
      <c r="B1712" s="267" t="s">
        <v>3388</v>
      </c>
      <c r="C1712" s="267" t="s">
        <v>3392</v>
      </c>
      <c r="D1712" s="267" t="s">
        <v>6964</v>
      </c>
      <c r="E1712" s="267" t="s">
        <v>3275</v>
      </c>
      <c r="F1712" s="267" t="s">
        <v>3276</v>
      </c>
      <c r="G1712" s="267" t="s">
        <v>3275</v>
      </c>
      <c r="H1712" s="267" t="s">
        <v>3277</v>
      </c>
      <c r="I1712" s="267" t="s">
        <v>6967</v>
      </c>
      <c r="J1712" s="267" t="s">
        <v>6968</v>
      </c>
      <c r="K1712" s="268">
        <v>0</v>
      </c>
      <c r="L1712" s="268">
        <v>0</v>
      </c>
      <c r="M1712" s="269">
        <v>0</v>
      </c>
      <c r="N1712" s="268">
        <v>1942.09</v>
      </c>
      <c r="O1712" s="268">
        <v>0</v>
      </c>
      <c r="P1712" s="269">
        <v>1942.09</v>
      </c>
      <c r="Q1712" s="270">
        <v>17092.490000000002</v>
      </c>
      <c r="R1712" s="270">
        <v>0</v>
      </c>
      <c r="S1712" s="270">
        <v>17092.490000000002</v>
      </c>
      <c r="T1712" s="268">
        <v>17092.490000000002</v>
      </c>
      <c r="U1712" s="268">
        <v>0</v>
      </c>
      <c r="V1712" s="269">
        <v>17092.490000000002</v>
      </c>
      <c r="W1712" s="269" cm="1">
        <f t="array" ref="W1712">IF(Z1712=756,V1712*INDEX('09.30.22 ERC'!$I$676:$I$679,MATCH($A$1,'09.30.22 ERC'!$D$676:$D$679,0),),V1712)</f>
        <v>17092.490000000002</v>
      </c>
      <c r="X1712" s="271">
        <f t="shared" si="53"/>
        <v>532001</v>
      </c>
      <c r="Y1712" s="106" t="s">
        <v>1385</v>
      </c>
      <c r="Z1712" s="106">
        <v>756</v>
      </c>
      <c r="AA1712" s="273" t="b">
        <f t="shared" si="54"/>
        <v>1</v>
      </c>
    </row>
    <row r="1713" spans="1:27">
      <c r="A1713" s="267" t="s">
        <v>3271</v>
      </c>
      <c r="B1713" s="267" t="s">
        <v>3272</v>
      </c>
      <c r="C1713" s="267" t="s">
        <v>3402</v>
      </c>
      <c r="D1713" s="267" t="s">
        <v>6964</v>
      </c>
      <c r="E1713" s="267" t="s">
        <v>3275</v>
      </c>
      <c r="F1713" s="267" t="s">
        <v>3276</v>
      </c>
      <c r="G1713" s="267" t="s">
        <v>3275</v>
      </c>
      <c r="H1713" s="267" t="s">
        <v>3277</v>
      </c>
      <c r="I1713" s="267" t="s">
        <v>6969</v>
      </c>
      <c r="J1713" s="267" t="s">
        <v>6970</v>
      </c>
      <c r="K1713" s="268">
        <v>0</v>
      </c>
      <c r="L1713" s="268">
        <v>0</v>
      </c>
      <c r="M1713" s="269">
        <v>0</v>
      </c>
      <c r="N1713" s="268">
        <v>845.51</v>
      </c>
      <c r="O1713" s="268">
        <v>0</v>
      </c>
      <c r="P1713" s="269">
        <v>845.51</v>
      </c>
      <c r="Q1713" s="270">
        <v>9618.7099999999991</v>
      </c>
      <c r="R1713" s="270">
        <v>2334.87</v>
      </c>
      <c r="S1713" s="270">
        <v>7283.8399999999992</v>
      </c>
      <c r="T1713" s="268">
        <v>9618.7099999999991</v>
      </c>
      <c r="U1713" s="268">
        <v>2334.87</v>
      </c>
      <c r="V1713" s="269">
        <v>7283.8399999999992</v>
      </c>
      <c r="W1713" s="269" cm="1">
        <f t="array" ref="W1713">IF(Z1713=756,V1713*INDEX('09.30.22 ERC'!$I$676:$I$679,MATCH($A$1,'09.30.22 ERC'!$D$676:$D$679,0),),V1713)</f>
        <v>7283.8399999999992</v>
      </c>
      <c r="X1713" s="271">
        <f t="shared" si="53"/>
        <v>532001</v>
      </c>
      <c r="Y1713" s="106" t="s">
        <v>1385</v>
      </c>
      <c r="Z1713" s="106">
        <v>150</v>
      </c>
      <c r="AA1713" s="273" t="b">
        <f t="shared" si="54"/>
        <v>1</v>
      </c>
    </row>
    <row r="1714" spans="1:27">
      <c r="A1714" s="267" t="s">
        <v>3271</v>
      </c>
      <c r="B1714" s="267" t="s">
        <v>3280</v>
      </c>
      <c r="C1714" s="267" t="s">
        <v>3430</v>
      </c>
      <c r="D1714" s="267" t="s">
        <v>6964</v>
      </c>
      <c r="E1714" s="267" t="s">
        <v>3275</v>
      </c>
      <c r="F1714" s="267" t="s">
        <v>3276</v>
      </c>
      <c r="G1714" s="267" t="s">
        <v>3275</v>
      </c>
      <c r="H1714" s="267" t="s">
        <v>3277</v>
      </c>
      <c r="I1714" s="267" t="s">
        <v>6971</v>
      </c>
      <c r="J1714" s="267" t="s">
        <v>6972</v>
      </c>
      <c r="K1714" s="268">
        <v>0</v>
      </c>
      <c r="L1714" s="268">
        <v>0</v>
      </c>
      <c r="M1714" s="269">
        <v>0</v>
      </c>
      <c r="N1714" s="268">
        <v>836.33</v>
      </c>
      <c r="O1714" s="268">
        <v>0</v>
      </c>
      <c r="P1714" s="269">
        <v>836.33</v>
      </c>
      <c r="Q1714" s="270">
        <v>9511.02</v>
      </c>
      <c r="R1714" s="270">
        <v>2308.59</v>
      </c>
      <c r="S1714" s="270">
        <v>7202.43</v>
      </c>
      <c r="T1714" s="268">
        <v>9511.02</v>
      </c>
      <c r="U1714" s="268">
        <v>2308.59</v>
      </c>
      <c r="V1714" s="269">
        <v>7202.43</v>
      </c>
      <c r="W1714" s="269" cm="1">
        <f t="array" ref="W1714">IF(Z1714=756,V1714*INDEX('09.30.22 ERC'!$I$676:$I$679,MATCH($A$1,'09.30.22 ERC'!$D$676:$D$679,0),),V1714)</f>
        <v>7202.43</v>
      </c>
      <c r="X1714" s="271">
        <f t="shared" si="53"/>
        <v>532001</v>
      </c>
      <c r="Y1714" s="106" t="s">
        <v>1385</v>
      </c>
      <c r="Z1714" s="106">
        <v>150</v>
      </c>
      <c r="AA1714" s="273" t="b">
        <f t="shared" si="54"/>
        <v>1</v>
      </c>
    </row>
    <row r="1715" spans="1:27">
      <c r="A1715" s="267" t="s">
        <v>3271</v>
      </c>
      <c r="B1715" s="267" t="s">
        <v>3284</v>
      </c>
      <c r="C1715" s="267" t="s">
        <v>3402</v>
      </c>
      <c r="D1715" s="267" t="s">
        <v>6964</v>
      </c>
      <c r="E1715" s="267" t="s">
        <v>3275</v>
      </c>
      <c r="F1715" s="267" t="s">
        <v>3276</v>
      </c>
      <c r="G1715" s="267" t="s">
        <v>3275</v>
      </c>
      <c r="H1715" s="267" t="s">
        <v>3277</v>
      </c>
      <c r="I1715" s="267" t="s">
        <v>6973</v>
      </c>
      <c r="J1715" s="267" t="s">
        <v>6974</v>
      </c>
      <c r="K1715" s="268">
        <v>0</v>
      </c>
      <c r="L1715" s="268">
        <v>0</v>
      </c>
      <c r="M1715" s="269">
        <v>0</v>
      </c>
      <c r="N1715" s="268">
        <v>71.86</v>
      </c>
      <c r="O1715" s="268">
        <v>0</v>
      </c>
      <c r="P1715" s="269">
        <v>71.86</v>
      </c>
      <c r="Q1715" s="270">
        <v>794.34</v>
      </c>
      <c r="R1715" s="270">
        <v>191.07</v>
      </c>
      <c r="S1715" s="270">
        <v>603.27</v>
      </c>
      <c r="T1715" s="268">
        <v>794.34</v>
      </c>
      <c r="U1715" s="268">
        <v>191.07</v>
      </c>
      <c r="V1715" s="269">
        <v>603.27</v>
      </c>
      <c r="W1715" s="269" cm="1">
        <f t="array" ref="W1715">IF(Z1715=756,V1715*INDEX('09.30.22 ERC'!$I$676:$I$679,MATCH($A$1,'09.30.22 ERC'!$D$676:$D$679,0),),V1715)</f>
        <v>603.27</v>
      </c>
      <c r="X1715" s="271">
        <f t="shared" si="53"/>
        <v>532001</v>
      </c>
      <c r="Y1715" s="106" t="s">
        <v>1385</v>
      </c>
      <c r="Z1715" s="106">
        <v>151</v>
      </c>
      <c r="AA1715" s="273" t="b">
        <f t="shared" si="54"/>
        <v>1</v>
      </c>
    </row>
    <row r="1716" spans="1:27">
      <c r="A1716" s="267" t="s">
        <v>3271</v>
      </c>
      <c r="B1716" s="267" t="s">
        <v>3287</v>
      </c>
      <c r="C1716" s="267" t="s">
        <v>3430</v>
      </c>
      <c r="D1716" s="267" t="s">
        <v>6964</v>
      </c>
      <c r="E1716" s="267" t="s">
        <v>3275</v>
      </c>
      <c r="F1716" s="267" t="s">
        <v>3276</v>
      </c>
      <c r="G1716" s="267" t="s">
        <v>3275</v>
      </c>
      <c r="H1716" s="267" t="s">
        <v>3277</v>
      </c>
      <c r="I1716" s="267" t="s">
        <v>6975</v>
      </c>
      <c r="J1716" s="267" t="s">
        <v>6976</v>
      </c>
      <c r="K1716" s="268">
        <v>0</v>
      </c>
      <c r="L1716" s="268">
        <v>0</v>
      </c>
      <c r="M1716" s="269">
        <v>0</v>
      </c>
      <c r="N1716" s="268">
        <v>92.14</v>
      </c>
      <c r="O1716" s="268">
        <v>0</v>
      </c>
      <c r="P1716" s="269">
        <v>92.14</v>
      </c>
      <c r="Q1716" s="270">
        <v>932.56</v>
      </c>
      <c r="R1716" s="270">
        <v>180.72</v>
      </c>
      <c r="S1716" s="270">
        <v>751.83999999999992</v>
      </c>
      <c r="T1716" s="268">
        <v>932.56</v>
      </c>
      <c r="U1716" s="268">
        <v>180.72</v>
      </c>
      <c r="V1716" s="269">
        <v>751.83999999999992</v>
      </c>
      <c r="W1716" s="269" cm="1">
        <f t="array" ref="W1716">IF(Z1716=756,V1716*INDEX('09.30.22 ERC'!$I$676:$I$679,MATCH($A$1,'09.30.22 ERC'!$D$676:$D$679,0),),V1716)</f>
        <v>751.83999999999992</v>
      </c>
      <c r="X1716" s="271">
        <f t="shared" si="53"/>
        <v>532001</v>
      </c>
      <c r="Y1716" s="106" t="s">
        <v>1385</v>
      </c>
      <c r="Z1716" s="106">
        <v>151</v>
      </c>
      <c r="AA1716" s="273" t="b">
        <f t="shared" si="54"/>
        <v>1</v>
      </c>
    </row>
    <row r="1717" spans="1:27">
      <c r="A1717" s="267" t="s">
        <v>3271</v>
      </c>
      <c r="B1717" s="267" t="s">
        <v>3294</v>
      </c>
      <c r="C1717" s="267" t="s">
        <v>3402</v>
      </c>
      <c r="D1717" s="267" t="s">
        <v>6964</v>
      </c>
      <c r="E1717" s="267" t="s">
        <v>3275</v>
      </c>
      <c r="F1717" s="267" t="s">
        <v>3276</v>
      </c>
      <c r="G1717" s="267" t="s">
        <v>3275</v>
      </c>
      <c r="H1717" s="267" t="s">
        <v>3277</v>
      </c>
      <c r="I1717" s="267" t="s">
        <v>6977</v>
      </c>
      <c r="J1717" s="267" t="s">
        <v>6978</v>
      </c>
      <c r="K1717" s="268">
        <v>0</v>
      </c>
      <c r="L1717" s="268">
        <v>0</v>
      </c>
      <c r="M1717" s="269">
        <v>0</v>
      </c>
      <c r="N1717" s="268">
        <v>487.48</v>
      </c>
      <c r="O1717" s="268">
        <v>0</v>
      </c>
      <c r="P1717" s="269">
        <v>487.48</v>
      </c>
      <c r="Q1717" s="270">
        <v>5542.35</v>
      </c>
      <c r="R1717" s="270">
        <v>1344.72</v>
      </c>
      <c r="S1717" s="270">
        <v>4197.63</v>
      </c>
      <c r="T1717" s="268">
        <v>5542.35</v>
      </c>
      <c r="U1717" s="268">
        <v>1344.72</v>
      </c>
      <c r="V1717" s="269">
        <v>4197.63</v>
      </c>
      <c r="W1717" s="269" cm="1">
        <f t="array" ref="W1717">IF(Z1717=756,V1717*INDEX('09.30.22 ERC'!$I$676:$I$679,MATCH($A$1,'09.30.22 ERC'!$D$676:$D$679,0),),V1717)</f>
        <v>4197.63</v>
      </c>
      <c r="X1717" s="271">
        <f t="shared" si="53"/>
        <v>532001</v>
      </c>
      <c r="Y1717" s="106" t="s">
        <v>1385</v>
      </c>
      <c r="Z1717" s="106">
        <v>152</v>
      </c>
      <c r="AA1717" s="273" t="b">
        <f t="shared" si="54"/>
        <v>1</v>
      </c>
    </row>
    <row r="1718" spans="1:27">
      <c r="A1718" s="267" t="s">
        <v>3271</v>
      </c>
      <c r="B1718" s="267" t="s">
        <v>3388</v>
      </c>
      <c r="C1718" s="267" t="s">
        <v>3389</v>
      </c>
      <c r="D1718" s="267" t="s">
        <v>6979</v>
      </c>
      <c r="E1718" s="267" t="s">
        <v>3275</v>
      </c>
      <c r="F1718" s="267" t="s">
        <v>3276</v>
      </c>
      <c r="G1718" s="267" t="s">
        <v>3275</v>
      </c>
      <c r="H1718" s="267" t="s">
        <v>3277</v>
      </c>
      <c r="I1718" s="267" t="s">
        <v>6980</v>
      </c>
      <c r="J1718" s="267" t="s">
        <v>6981</v>
      </c>
      <c r="K1718" s="268">
        <v>0</v>
      </c>
      <c r="L1718" s="268">
        <v>0</v>
      </c>
      <c r="M1718" s="269">
        <v>0</v>
      </c>
      <c r="N1718" s="268">
        <v>0</v>
      </c>
      <c r="O1718" s="268">
        <v>498.15</v>
      </c>
      <c r="P1718" s="269">
        <v>-498.15</v>
      </c>
      <c r="Q1718" s="270">
        <v>1584.87</v>
      </c>
      <c r="R1718" s="270">
        <v>6195.51</v>
      </c>
      <c r="S1718" s="270">
        <v>-4610.6400000000003</v>
      </c>
      <c r="T1718" s="268">
        <v>1584.87</v>
      </c>
      <c r="U1718" s="268">
        <v>6195.51</v>
      </c>
      <c r="V1718" s="269">
        <v>-4610.6400000000003</v>
      </c>
      <c r="W1718" s="269" cm="1">
        <f t="array" ref="W1718">IF(Z1718=756,V1718*INDEX('09.30.22 ERC'!$I$676:$I$679,MATCH($A$1,'09.30.22 ERC'!$D$676:$D$679,0),),V1718)</f>
        <v>-4610.6400000000003</v>
      </c>
      <c r="X1718" s="271">
        <f t="shared" si="53"/>
        <v>532002</v>
      </c>
      <c r="Y1718" s="106" t="s">
        <v>1385</v>
      </c>
      <c r="Z1718" s="106">
        <v>756</v>
      </c>
      <c r="AA1718" s="273" t="b">
        <f t="shared" si="54"/>
        <v>1</v>
      </c>
    </row>
    <row r="1719" spans="1:27">
      <c r="A1719" s="267" t="s">
        <v>3271</v>
      </c>
      <c r="B1719" s="267" t="s">
        <v>3388</v>
      </c>
      <c r="C1719" s="267" t="s">
        <v>3392</v>
      </c>
      <c r="D1719" s="267" t="s">
        <v>6979</v>
      </c>
      <c r="E1719" s="267" t="s">
        <v>3275</v>
      </c>
      <c r="F1719" s="267" t="s">
        <v>3276</v>
      </c>
      <c r="G1719" s="267" t="s">
        <v>3275</v>
      </c>
      <c r="H1719" s="267" t="s">
        <v>3277</v>
      </c>
      <c r="I1719" s="267" t="s">
        <v>6982</v>
      </c>
      <c r="J1719" s="267" t="s">
        <v>6983</v>
      </c>
      <c r="K1719" s="268">
        <v>0</v>
      </c>
      <c r="L1719" s="268">
        <v>0</v>
      </c>
      <c r="M1719" s="269">
        <v>0</v>
      </c>
      <c r="N1719" s="268">
        <v>498.15</v>
      </c>
      <c r="O1719" s="268">
        <v>0</v>
      </c>
      <c r="P1719" s="269">
        <v>498.15</v>
      </c>
      <c r="Q1719" s="270">
        <v>4610.6400000000003</v>
      </c>
      <c r="R1719" s="270">
        <v>0</v>
      </c>
      <c r="S1719" s="270">
        <v>4610.6400000000003</v>
      </c>
      <c r="T1719" s="268">
        <v>4610.6400000000003</v>
      </c>
      <c r="U1719" s="268">
        <v>0</v>
      </c>
      <c r="V1719" s="269">
        <v>4610.6400000000003</v>
      </c>
      <c r="W1719" s="269" cm="1">
        <f t="array" ref="W1719">IF(Z1719=756,V1719*INDEX('09.30.22 ERC'!$I$676:$I$679,MATCH($A$1,'09.30.22 ERC'!$D$676:$D$679,0),),V1719)</f>
        <v>4610.6400000000003</v>
      </c>
      <c r="X1719" s="271">
        <f t="shared" si="53"/>
        <v>532002</v>
      </c>
      <c r="Y1719" s="106" t="s">
        <v>1385</v>
      </c>
      <c r="Z1719" s="106">
        <v>756</v>
      </c>
      <c r="AA1719" s="273" t="b">
        <f t="shared" si="54"/>
        <v>1</v>
      </c>
    </row>
    <row r="1720" spans="1:27">
      <c r="A1720" s="267" t="s">
        <v>3271</v>
      </c>
      <c r="B1720" s="267" t="s">
        <v>3272</v>
      </c>
      <c r="C1720" s="267" t="s">
        <v>3402</v>
      </c>
      <c r="D1720" s="267" t="s">
        <v>6979</v>
      </c>
      <c r="E1720" s="267" t="s">
        <v>3275</v>
      </c>
      <c r="F1720" s="267" t="s">
        <v>3276</v>
      </c>
      <c r="G1720" s="267" t="s">
        <v>3275</v>
      </c>
      <c r="H1720" s="267" t="s">
        <v>3277</v>
      </c>
      <c r="I1720" s="267" t="s">
        <v>6984</v>
      </c>
      <c r="J1720" s="267" t="s">
        <v>6985</v>
      </c>
      <c r="K1720" s="268">
        <v>0</v>
      </c>
      <c r="L1720" s="268">
        <v>0</v>
      </c>
      <c r="M1720" s="269">
        <v>0</v>
      </c>
      <c r="N1720" s="268">
        <v>216.87</v>
      </c>
      <c r="O1720" s="268">
        <v>0</v>
      </c>
      <c r="P1720" s="269">
        <v>216.87</v>
      </c>
      <c r="Q1720" s="270">
        <v>2601.77</v>
      </c>
      <c r="R1720" s="270">
        <v>649.51</v>
      </c>
      <c r="S1720" s="270">
        <v>1952.26</v>
      </c>
      <c r="T1720" s="268">
        <v>2601.77</v>
      </c>
      <c r="U1720" s="268">
        <v>649.51</v>
      </c>
      <c r="V1720" s="269">
        <v>1952.26</v>
      </c>
      <c r="W1720" s="269" cm="1">
        <f t="array" ref="W1720">IF(Z1720=756,V1720*INDEX('09.30.22 ERC'!$I$676:$I$679,MATCH($A$1,'09.30.22 ERC'!$D$676:$D$679,0),),V1720)</f>
        <v>1952.26</v>
      </c>
      <c r="X1720" s="271">
        <f t="shared" si="53"/>
        <v>532002</v>
      </c>
      <c r="Y1720" s="106" t="s">
        <v>1385</v>
      </c>
      <c r="Z1720" s="106">
        <v>150</v>
      </c>
      <c r="AA1720" s="273" t="b">
        <f t="shared" si="54"/>
        <v>1</v>
      </c>
    </row>
    <row r="1721" spans="1:27">
      <c r="A1721" s="267" t="s">
        <v>3271</v>
      </c>
      <c r="B1721" s="267" t="s">
        <v>3280</v>
      </c>
      <c r="C1721" s="267" t="s">
        <v>3430</v>
      </c>
      <c r="D1721" s="267" t="s">
        <v>6979</v>
      </c>
      <c r="E1721" s="267" t="s">
        <v>3275</v>
      </c>
      <c r="F1721" s="267" t="s">
        <v>3276</v>
      </c>
      <c r="G1721" s="267" t="s">
        <v>3275</v>
      </c>
      <c r="H1721" s="267" t="s">
        <v>3277</v>
      </c>
      <c r="I1721" s="267" t="s">
        <v>6986</v>
      </c>
      <c r="J1721" s="267" t="s">
        <v>6987</v>
      </c>
      <c r="K1721" s="268">
        <v>0</v>
      </c>
      <c r="L1721" s="268">
        <v>0</v>
      </c>
      <c r="M1721" s="269">
        <v>0</v>
      </c>
      <c r="N1721" s="268">
        <v>214.52</v>
      </c>
      <c r="O1721" s="268">
        <v>0</v>
      </c>
      <c r="P1721" s="269">
        <v>214.52</v>
      </c>
      <c r="Q1721" s="270">
        <v>2572.63</v>
      </c>
      <c r="R1721" s="270">
        <v>642.17999999999995</v>
      </c>
      <c r="S1721" s="270">
        <v>1930.4500000000003</v>
      </c>
      <c r="T1721" s="268">
        <v>2572.63</v>
      </c>
      <c r="U1721" s="268">
        <v>642.17999999999995</v>
      </c>
      <c r="V1721" s="269">
        <v>1930.4500000000003</v>
      </c>
      <c r="W1721" s="269" cm="1">
        <f t="array" ref="W1721">IF(Z1721=756,V1721*INDEX('09.30.22 ERC'!$I$676:$I$679,MATCH($A$1,'09.30.22 ERC'!$D$676:$D$679,0),),V1721)</f>
        <v>1930.4500000000003</v>
      </c>
      <c r="X1721" s="271">
        <f t="shared" si="53"/>
        <v>532002</v>
      </c>
      <c r="Y1721" s="106" t="s">
        <v>1385</v>
      </c>
      <c r="Z1721" s="106">
        <v>150</v>
      </c>
      <c r="AA1721" s="273" t="b">
        <f t="shared" si="54"/>
        <v>1</v>
      </c>
    </row>
    <row r="1722" spans="1:27">
      <c r="A1722" s="267" t="s">
        <v>3271</v>
      </c>
      <c r="B1722" s="267" t="s">
        <v>3284</v>
      </c>
      <c r="C1722" s="267" t="s">
        <v>3402</v>
      </c>
      <c r="D1722" s="267" t="s">
        <v>6979</v>
      </c>
      <c r="E1722" s="267" t="s">
        <v>3275</v>
      </c>
      <c r="F1722" s="267" t="s">
        <v>3276</v>
      </c>
      <c r="G1722" s="267" t="s">
        <v>3275</v>
      </c>
      <c r="H1722" s="267" t="s">
        <v>3277</v>
      </c>
      <c r="I1722" s="267" t="s">
        <v>6988</v>
      </c>
      <c r="J1722" s="267" t="s">
        <v>6989</v>
      </c>
      <c r="K1722" s="268">
        <v>0</v>
      </c>
      <c r="L1722" s="268">
        <v>0</v>
      </c>
      <c r="M1722" s="269">
        <v>0</v>
      </c>
      <c r="N1722" s="268">
        <v>18.43</v>
      </c>
      <c r="O1722" s="268">
        <v>0</v>
      </c>
      <c r="P1722" s="269">
        <v>18.43</v>
      </c>
      <c r="Q1722" s="270">
        <v>214.43</v>
      </c>
      <c r="R1722" s="270">
        <v>53.14</v>
      </c>
      <c r="S1722" s="270">
        <v>161.29000000000002</v>
      </c>
      <c r="T1722" s="268">
        <v>214.43</v>
      </c>
      <c r="U1722" s="268">
        <v>53.14</v>
      </c>
      <c r="V1722" s="269">
        <v>161.29000000000002</v>
      </c>
      <c r="W1722" s="269" cm="1">
        <f t="array" ref="W1722">IF(Z1722=756,V1722*INDEX('09.30.22 ERC'!$I$676:$I$679,MATCH($A$1,'09.30.22 ERC'!$D$676:$D$679,0),),V1722)</f>
        <v>161.29000000000002</v>
      </c>
      <c r="X1722" s="271">
        <f t="shared" si="53"/>
        <v>532002</v>
      </c>
      <c r="Y1722" s="106" t="s">
        <v>1385</v>
      </c>
      <c r="Z1722" s="106">
        <v>151</v>
      </c>
      <c r="AA1722" s="273" t="b">
        <f t="shared" si="54"/>
        <v>1</v>
      </c>
    </row>
    <row r="1723" spans="1:27">
      <c r="A1723" s="267" t="s">
        <v>3271</v>
      </c>
      <c r="B1723" s="267" t="s">
        <v>3287</v>
      </c>
      <c r="C1723" s="267" t="s">
        <v>3430</v>
      </c>
      <c r="D1723" s="267" t="s">
        <v>6979</v>
      </c>
      <c r="E1723" s="267" t="s">
        <v>3275</v>
      </c>
      <c r="F1723" s="267" t="s">
        <v>3276</v>
      </c>
      <c r="G1723" s="267" t="s">
        <v>3275</v>
      </c>
      <c r="H1723" s="267" t="s">
        <v>3277</v>
      </c>
      <c r="I1723" s="267" t="s">
        <v>6990</v>
      </c>
      <c r="J1723" s="267" t="s">
        <v>6991</v>
      </c>
      <c r="K1723" s="268">
        <v>0</v>
      </c>
      <c r="L1723" s="268">
        <v>0</v>
      </c>
      <c r="M1723" s="269">
        <v>0</v>
      </c>
      <c r="N1723" s="268">
        <v>23.63</v>
      </c>
      <c r="O1723" s="268">
        <v>0</v>
      </c>
      <c r="P1723" s="269">
        <v>23.63</v>
      </c>
      <c r="Q1723" s="270">
        <v>251.4</v>
      </c>
      <c r="R1723" s="270">
        <v>50.27</v>
      </c>
      <c r="S1723" s="270">
        <v>201.13</v>
      </c>
      <c r="T1723" s="268">
        <v>251.4</v>
      </c>
      <c r="U1723" s="268">
        <v>50.27</v>
      </c>
      <c r="V1723" s="269">
        <v>201.13</v>
      </c>
      <c r="W1723" s="269" cm="1">
        <f t="array" ref="W1723">IF(Z1723=756,V1723*INDEX('09.30.22 ERC'!$I$676:$I$679,MATCH($A$1,'09.30.22 ERC'!$D$676:$D$679,0),),V1723)</f>
        <v>201.13</v>
      </c>
      <c r="X1723" s="271">
        <f t="shared" si="53"/>
        <v>532002</v>
      </c>
      <c r="Y1723" s="106" t="s">
        <v>1385</v>
      </c>
      <c r="Z1723" s="106">
        <v>151</v>
      </c>
      <c r="AA1723" s="273" t="b">
        <f t="shared" si="54"/>
        <v>1</v>
      </c>
    </row>
    <row r="1724" spans="1:27">
      <c r="A1724" s="267" t="s">
        <v>3271</v>
      </c>
      <c r="B1724" s="267" t="s">
        <v>3294</v>
      </c>
      <c r="C1724" s="267" t="s">
        <v>3402</v>
      </c>
      <c r="D1724" s="267" t="s">
        <v>6979</v>
      </c>
      <c r="E1724" s="267" t="s">
        <v>3275</v>
      </c>
      <c r="F1724" s="267" t="s">
        <v>3276</v>
      </c>
      <c r="G1724" s="267" t="s">
        <v>3275</v>
      </c>
      <c r="H1724" s="267" t="s">
        <v>3277</v>
      </c>
      <c r="I1724" s="267" t="s">
        <v>6992</v>
      </c>
      <c r="J1724" s="267" t="s">
        <v>6993</v>
      </c>
      <c r="K1724" s="268">
        <v>0</v>
      </c>
      <c r="L1724" s="268">
        <v>0</v>
      </c>
      <c r="M1724" s="269">
        <v>0</v>
      </c>
      <c r="N1724" s="268">
        <v>125.04</v>
      </c>
      <c r="O1724" s="268">
        <v>0</v>
      </c>
      <c r="P1724" s="269">
        <v>125.04</v>
      </c>
      <c r="Q1724" s="270">
        <v>1499.01</v>
      </c>
      <c r="R1724" s="270">
        <v>374.08</v>
      </c>
      <c r="S1724" s="270">
        <v>1124.93</v>
      </c>
      <c r="T1724" s="268">
        <v>1499.01</v>
      </c>
      <c r="U1724" s="268">
        <v>374.08</v>
      </c>
      <c r="V1724" s="269">
        <v>1124.93</v>
      </c>
      <c r="W1724" s="269" cm="1">
        <f t="array" ref="W1724">IF(Z1724=756,V1724*INDEX('09.30.22 ERC'!$I$676:$I$679,MATCH($A$1,'09.30.22 ERC'!$D$676:$D$679,0),),V1724)</f>
        <v>1124.93</v>
      </c>
      <c r="X1724" s="271">
        <f t="shared" si="53"/>
        <v>532002</v>
      </c>
      <c r="Y1724" s="106" t="s">
        <v>1385</v>
      </c>
      <c r="Z1724" s="106">
        <v>152</v>
      </c>
      <c r="AA1724" s="273" t="b">
        <f t="shared" si="54"/>
        <v>1</v>
      </c>
    </row>
    <row r="1725" spans="1:27">
      <c r="A1725" s="267" t="s">
        <v>3271</v>
      </c>
      <c r="B1725" s="267" t="s">
        <v>3388</v>
      </c>
      <c r="C1725" s="267" t="s">
        <v>3389</v>
      </c>
      <c r="D1725" s="267" t="s">
        <v>6994</v>
      </c>
      <c r="E1725" s="267" t="s">
        <v>3275</v>
      </c>
      <c r="F1725" s="267" t="s">
        <v>3276</v>
      </c>
      <c r="G1725" s="267" t="s">
        <v>3275</v>
      </c>
      <c r="H1725" s="267" t="s">
        <v>3277</v>
      </c>
      <c r="I1725" s="267" t="s">
        <v>6995</v>
      </c>
      <c r="J1725" s="267" t="s">
        <v>6996</v>
      </c>
      <c r="K1725" s="268">
        <v>0</v>
      </c>
      <c r="L1725" s="268">
        <v>0</v>
      </c>
      <c r="M1725" s="269">
        <v>0</v>
      </c>
      <c r="N1725" s="268">
        <v>3185.36</v>
      </c>
      <c r="O1725" s="268">
        <v>0</v>
      </c>
      <c r="P1725" s="269">
        <v>3185.36</v>
      </c>
      <c r="Q1725" s="270">
        <v>38047.120000000003</v>
      </c>
      <c r="R1725" s="270">
        <v>9215.31</v>
      </c>
      <c r="S1725" s="270">
        <v>28831.810000000005</v>
      </c>
      <c r="T1725" s="268">
        <v>38047.120000000003</v>
      </c>
      <c r="U1725" s="268">
        <v>9215.31</v>
      </c>
      <c r="V1725" s="269">
        <v>28831.810000000005</v>
      </c>
      <c r="W1725" s="269" cm="1">
        <f t="array" ref="W1725">IF(Z1725=756,V1725*INDEX('09.30.22 ERC'!$I$676:$I$679,MATCH($A$1,'09.30.22 ERC'!$D$676:$D$679,0),),V1725)</f>
        <v>28831.810000000005</v>
      </c>
      <c r="X1725" s="271">
        <f t="shared" si="53"/>
        <v>532005</v>
      </c>
      <c r="Y1725" s="106" t="s">
        <v>1385</v>
      </c>
      <c r="Z1725" s="106">
        <v>756</v>
      </c>
      <c r="AA1725" s="273" t="b">
        <f t="shared" si="54"/>
        <v>1</v>
      </c>
    </row>
    <row r="1726" spans="1:27">
      <c r="A1726" s="267" t="s">
        <v>3271</v>
      </c>
      <c r="B1726" s="267" t="s">
        <v>3388</v>
      </c>
      <c r="C1726" s="267" t="s">
        <v>3392</v>
      </c>
      <c r="D1726" s="267" t="s">
        <v>6994</v>
      </c>
      <c r="E1726" s="267" t="s">
        <v>3275</v>
      </c>
      <c r="F1726" s="267" t="s">
        <v>3276</v>
      </c>
      <c r="G1726" s="267" t="s">
        <v>3275</v>
      </c>
      <c r="H1726" s="267" t="s">
        <v>3277</v>
      </c>
      <c r="I1726" s="267" t="s">
        <v>6997</v>
      </c>
      <c r="J1726" s="267" t="s">
        <v>6998</v>
      </c>
      <c r="K1726" s="268">
        <v>0</v>
      </c>
      <c r="L1726" s="268">
        <v>0</v>
      </c>
      <c r="M1726" s="269">
        <v>0</v>
      </c>
      <c r="N1726" s="268">
        <v>0</v>
      </c>
      <c r="O1726" s="268">
        <v>3185.36</v>
      </c>
      <c r="P1726" s="269">
        <v>-3185.36</v>
      </c>
      <c r="Q1726" s="270">
        <v>0</v>
      </c>
      <c r="R1726" s="270">
        <v>28831.81</v>
      </c>
      <c r="S1726" s="270">
        <v>-28831.81</v>
      </c>
      <c r="T1726" s="268">
        <v>0</v>
      </c>
      <c r="U1726" s="268">
        <v>28831.81</v>
      </c>
      <c r="V1726" s="269">
        <v>-28831.81</v>
      </c>
      <c r="W1726" s="269" cm="1">
        <f t="array" ref="W1726">IF(Z1726=756,V1726*INDEX('09.30.22 ERC'!$I$676:$I$679,MATCH($A$1,'09.30.22 ERC'!$D$676:$D$679,0),),V1726)</f>
        <v>-28831.81</v>
      </c>
      <c r="X1726" s="271">
        <f t="shared" si="53"/>
        <v>532005</v>
      </c>
      <c r="Y1726" s="106" t="s">
        <v>1385</v>
      </c>
      <c r="Z1726" s="106">
        <v>756</v>
      </c>
      <c r="AA1726" s="273" t="b">
        <f t="shared" si="54"/>
        <v>1</v>
      </c>
    </row>
    <row r="1727" spans="1:27">
      <c r="A1727" s="267" t="s">
        <v>3271</v>
      </c>
      <c r="B1727" s="267" t="s">
        <v>3272</v>
      </c>
      <c r="C1727" s="267" t="s">
        <v>3402</v>
      </c>
      <c r="D1727" s="267" t="s">
        <v>6994</v>
      </c>
      <c r="E1727" s="267" t="s">
        <v>3275</v>
      </c>
      <c r="F1727" s="267" t="s">
        <v>3276</v>
      </c>
      <c r="G1727" s="267" t="s">
        <v>3275</v>
      </c>
      <c r="H1727" s="267" t="s">
        <v>3277</v>
      </c>
      <c r="I1727" s="267" t="s">
        <v>6999</v>
      </c>
      <c r="J1727" s="267" t="s">
        <v>7000</v>
      </c>
      <c r="K1727" s="268">
        <v>0</v>
      </c>
      <c r="L1727" s="268">
        <v>0</v>
      </c>
      <c r="M1727" s="269">
        <v>0</v>
      </c>
      <c r="N1727" s="268">
        <v>0</v>
      </c>
      <c r="O1727" s="268">
        <v>1386.84</v>
      </c>
      <c r="P1727" s="269">
        <v>-1386.84</v>
      </c>
      <c r="Q1727" s="270">
        <v>3773.7</v>
      </c>
      <c r="R1727" s="270">
        <v>16276.85</v>
      </c>
      <c r="S1727" s="270">
        <v>-12503.150000000001</v>
      </c>
      <c r="T1727" s="268">
        <v>3773.7</v>
      </c>
      <c r="U1727" s="268">
        <v>16276.85</v>
      </c>
      <c r="V1727" s="269">
        <v>-12503.150000000001</v>
      </c>
      <c r="W1727" s="269" cm="1">
        <f t="array" ref="W1727">IF(Z1727=756,V1727*INDEX('09.30.22 ERC'!$I$676:$I$679,MATCH($A$1,'09.30.22 ERC'!$D$676:$D$679,0),),V1727)</f>
        <v>-12503.150000000001</v>
      </c>
      <c r="X1727" s="271">
        <f t="shared" si="53"/>
        <v>532005</v>
      </c>
      <c r="Y1727" s="106" t="s">
        <v>1385</v>
      </c>
      <c r="Z1727" s="106">
        <v>150</v>
      </c>
      <c r="AA1727" s="273" t="b">
        <f t="shared" si="54"/>
        <v>1</v>
      </c>
    </row>
    <row r="1728" spans="1:27">
      <c r="A1728" s="267" t="s">
        <v>3271</v>
      </c>
      <c r="B1728" s="267" t="s">
        <v>3280</v>
      </c>
      <c r="C1728" s="267" t="s">
        <v>3430</v>
      </c>
      <c r="D1728" s="267" t="s">
        <v>6994</v>
      </c>
      <c r="E1728" s="267" t="s">
        <v>3275</v>
      </c>
      <c r="F1728" s="267" t="s">
        <v>3276</v>
      </c>
      <c r="G1728" s="267" t="s">
        <v>3275</v>
      </c>
      <c r="H1728" s="267" t="s">
        <v>3277</v>
      </c>
      <c r="I1728" s="267" t="s">
        <v>7001</v>
      </c>
      <c r="J1728" s="267" t="s">
        <v>7002</v>
      </c>
      <c r="K1728" s="268">
        <v>0</v>
      </c>
      <c r="L1728" s="268">
        <v>0</v>
      </c>
      <c r="M1728" s="269">
        <v>0</v>
      </c>
      <c r="N1728" s="268">
        <v>0</v>
      </c>
      <c r="O1728" s="268">
        <v>1371.71</v>
      </c>
      <c r="P1728" s="269">
        <v>-1371.71</v>
      </c>
      <c r="Q1728" s="270">
        <v>3731.16</v>
      </c>
      <c r="R1728" s="270">
        <v>16094.18</v>
      </c>
      <c r="S1728" s="270">
        <v>-12363.02</v>
      </c>
      <c r="T1728" s="268">
        <v>3731.16</v>
      </c>
      <c r="U1728" s="268">
        <v>16094.18</v>
      </c>
      <c r="V1728" s="269">
        <v>-12363.02</v>
      </c>
      <c r="W1728" s="269" cm="1">
        <f t="array" ref="W1728">IF(Z1728=756,V1728*INDEX('09.30.22 ERC'!$I$676:$I$679,MATCH($A$1,'09.30.22 ERC'!$D$676:$D$679,0),),V1728)</f>
        <v>-12363.02</v>
      </c>
      <c r="X1728" s="271">
        <f t="shared" si="53"/>
        <v>532005</v>
      </c>
      <c r="Y1728" s="106" t="s">
        <v>1385</v>
      </c>
      <c r="Z1728" s="106">
        <v>150</v>
      </c>
      <c r="AA1728" s="273" t="b">
        <f t="shared" si="54"/>
        <v>1</v>
      </c>
    </row>
    <row r="1729" spans="1:27">
      <c r="A1729" s="267" t="s">
        <v>3271</v>
      </c>
      <c r="B1729" s="267" t="s">
        <v>3284</v>
      </c>
      <c r="C1729" s="267" t="s">
        <v>3402</v>
      </c>
      <c r="D1729" s="267" t="s">
        <v>6994</v>
      </c>
      <c r="E1729" s="267" t="s">
        <v>3275</v>
      </c>
      <c r="F1729" s="267" t="s">
        <v>3276</v>
      </c>
      <c r="G1729" s="267" t="s">
        <v>3275</v>
      </c>
      <c r="H1729" s="267" t="s">
        <v>3277</v>
      </c>
      <c r="I1729" s="267" t="s">
        <v>7003</v>
      </c>
      <c r="J1729" s="267" t="s">
        <v>7004</v>
      </c>
      <c r="K1729" s="268">
        <v>0</v>
      </c>
      <c r="L1729" s="268">
        <v>0</v>
      </c>
      <c r="M1729" s="269">
        <v>0</v>
      </c>
      <c r="N1729" s="268">
        <v>0</v>
      </c>
      <c r="O1729" s="268">
        <v>117.86</v>
      </c>
      <c r="P1729" s="269">
        <v>-117.86</v>
      </c>
      <c r="Q1729" s="270">
        <v>308.79000000000002</v>
      </c>
      <c r="R1729" s="270">
        <v>1342.23</v>
      </c>
      <c r="S1729" s="270">
        <v>-1033.44</v>
      </c>
      <c r="T1729" s="268">
        <v>308.79000000000002</v>
      </c>
      <c r="U1729" s="268">
        <v>1342.23</v>
      </c>
      <c r="V1729" s="269">
        <v>-1033.44</v>
      </c>
      <c r="W1729" s="269" cm="1">
        <f t="array" ref="W1729">IF(Z1729=756,V1729*INDEX('09.30.22 ERC'!$I$676:$I$679,MATCH($A$1,'09.30.22 ERC'!$D$676:$D$679,0),),V1729)</f>
        <v>-1033.44</v>
      </c>
      <c r="X1729" s="271">
        <f t="shared" si="53"/>
        <v>532005</v>
      </c>
      <c r="Y1729" s="106" t="s">
        <v>1385</v>
      </c>
      <c r="Z1729" s="106">
        <v>151</v>
      </c>
      <c r="AA1729" s="273" t="b">
        <f t="shared" si="54"/>
        <v>1</v>
      </c>
    </row>
    <row r="1730" spans="1:27">
      <c r="A1730" s="267" t="s">
        <v>3271</v>
      </c>
      <c r="B1730" s="267" t="s">
        <v>3287</v>
      </c>
      <c r="C1730" s="267" t="s">
        <v>3430</v>
      </c>
      <c r="D1730" s="267" t="s">
        <v>6994</v>
      </c>
      <c r="E1730" s="267" t="s">
        <v>3275</v>
      </c>
      <c r="F1730" s="267" t="s">
        <v>3276</v>
      </c>
      <c r="G1730" s="267" t="s">
        <v>3275</v>
      </c>
      <c r="H1730" s="267" t="s">
        <v>3277</v>
      </c>
      <c r="I1730" s="267" t="s">
        <v>7005</v>
      </c>
      <c r="J1730" s="267" t="s">
        <v>7006</v>
      </c>
      <c r="K1730" s="268">
        <v>0</v>
      </c>
      <c r="L1730" s="268">
        <v>0</v>
      </c>
      <c r="M1730" s="269">
        <v>0</v>
      </c>
      <c r="N1730" s="268">
        <v>0</v>
      </c>
      <c r="O1730" s="268">
        <v>151.13</v>
      </c>
      <c r="P1730" s="269">
        <v>-151.13</v>
      </c>
      <c r="Q1730" s="270">
        <v>292.08</v>
      </c>
      <c r="R1730" s="270">
        <v>1584.25</v>
      </c>
      <c r="S1730" s="270">
        <v>-1292.17</v>
      </c>
      <c r="T1730" s="268">
        <v>292.08</v>
      </c>
      <c r="U1730" s="268">
        <v>1584.25</v>
      </c>
      <c r="V1730" s="269">
        <v>-1292.17</v>
      </c>
      <c r="W1730" s="269" cm="1">
        <f t="array" ref="W1730">IF(Z1730=756,V1730*INDEX('09.30.22 ERC'!$I$676:$I$679,MATCH($A$1,'09.30.22 ERC'!$D$676:$D$679,0),),V1730)</f>
        <v>-1292.17</v>
      </c>
      <c r="X1730" s="271">
        <f t="shared" si="53"/>
        <v>532005</v>
      </c>
      <c r="Y1730" s="106" t="s">
        <v>1385</v>
      </c>
      <c r="Z1730" s="106">
        <v>151</v>
      </c>
      <c r="AA1730" s="273" t="b">
        <f t="shared" si="54"/>
        <v>1</v>
      </c>
    </row>
    <row r="1731" spans="1:27">
      <c r="A1731" s="267" t="s">
        <v>3271</v>
      </c>
      <c r="B1731" s="267" t="s">
        <v>3294</v>
      </c>
      <c r="C1731" s="267" t="s">
        <v>3402</v>
      </c>
      <c r="D1731" s="267" t="s">
        <v>6994</v>
      </c>
      <c r="E1731" s="267" t="s">
        <v>3275</v>
      </c>
      <c r="F1731" s="267" t="s">
        <v>3276</v>
      </c>
      <c r="G1731" s="267" t="s">
        <v>3275</v>
      </c>
      <c r="H1731" s="267" t="s">
        <v>3277</v>
      </c>
      <c r="I1731" s="267" t="s">
        <v>7007</v>
      </c>
      <c r="J1731" s="267" t="s">
        <v>7008</v>
      </c>
      <c r="K1731" s="268">
        <v>0</v>
      </c>
      <c r="L1731" s="268">
        <v>0</v>
      </c>
      <c r="M1731" s="269">
        <v>0</v>
      </c>
      <c r="N1731" s="268">
        <v>0</v>
      </c>
      <c r="O1731" s="268">
        <v>799.56</v>
      </c>
      <c r="P1731" s="269">
        <v>-799.56</v>
      </c>
      <c r="Q1731" s="270">
        <v>2173.3200000000002</v>
      </c>
      <c r="R1731" s="270">
        <v>9377.01</v>
      </c>
      <c r="S1731" s="270">
        <v>-7203.6900000000005</v>
      </c>
      <c r="T1731" s="268">
        <v>2173.3200000000002</v>
      </c>
      <c r="U1731" s="268">
        <v>9377.01</v>
      </c>
      <c r="V1731" s="269">
        <v>-7203.6900000000005</v>
      </c>
      <c r="W1731" s="269" cm="1">
        <f t="array" ref="W1731">IF(Z1731=756,V1731*INDEX('09.30.22 ERC'!$I$676:$I$679,MATCH($A$1,'09.30.22 ERC'!$D$676:$D$679,0),),V1731)</f>
        <v>-7203.6900000000005</v>
      </c>
      <c r="X1731" s="271">
        <f t="shared" si="53"/>
        <v>532005</v>
      </c>
      <c r="Y1731" s="106" t="s">
        <v>1385</v>
      </c>
      <c r="Z1731" s="106">
        <v>152</v>
      </c>
      <c r="AA1731" s="273" t="b">
        <f t="shared" si="54"/>
        <v>1</v>
      </c>
    </row>
    <row r="1732" spans="1:27">
      <c r="A1732" s="267" t="s">
        <v>3271</v>
      </c>
      <c r="B1732" s="267" t="s">
        <v>3388</v>
      </c>
      <c r="C1732" s="267" t="s">
        <v>3389</v>
      </c>
      <c r="D1732" s="267" t="s">
        <v>7009</v>
      </c>
      <c r="E1732" s="267" t="s">
        <v>3275</v>
      </c>
      <c r="F1732" s="267" t="s">
        <v>3276</v>
      </c>
      <c r="G1732" s="267" t="s">
        <v>3275</v>
      </c>
      <c r="H1732" s="267" t="s">
        <v>3277</v>
      </c>
      <c r="I1732" s="267" t="s">
        <v>7010</v>
      </c>
      <c r="J1732" s="267" t="s">
        <v>7011</v>
      </c>
      <c r="K1732" s="268">
        <v>0</v>
      </c>
      <c r="L1732" s="268">
        <v>0</v>
      </c>
      <c r="M1732" s="269">
        <v>0</v>
      </c>
      <c r="N1732" s="268">
        <v>0</v>
      </c>
      <c r="O1732" s="268">
        <v>15573.79</v>
      </c>
      <c r="P1732" s="269">
        <v>-15573.79</v>
      </c>
      <c r="Q1732" s="270">
        <v>59496.63</v>
      </c>
      <c r="R1732" s="270">
        <v>172979.78</v>
      </c>
      <c r="S1732" s="270">
        <v>-113483.15</v>
      </c>
      <c r="T1732" s="268">
        <v>59496.63</v>
      </c>
      <c r="U1732" s="268">
        <v>172979.78</v>
      </c>
      <c r="V1732" s="269">
        <v>-113483.15</v>
      </c>
      <c r="W1732" s="269" cm="1">
        <f t="array" ref="W1732">IF(Z1732=756,V1732*INDEX('09.30.22 ERC'!$I$676:$I$679,MATCH($A$1,'09.30.22 ERC'!$D$676:$D$679,0),),V1732)</f>
        <v>-113483.15</v>
      </c>
      <c r="X1732" s="271">
        <f t="shared" si="53"/>
        <v>532006</v>
      </c>
      <c r="Y1732" s="106" t="s">
        <v>1385</v>
      </c>
      <c r="Z1732" s="106">
        <v>756</v>
      </c>
      <c r="AA1732" s="273" t="b">
        <f t="shared" si="54"/>
        <v>1</v>
      </c>
    </row>
    <row r="1733" spans="1:27">
      <c r="A1733" s="267" t="s">
        <v>3271</v>
      </c>
      <c r="B1733" s="267" t="s">
        <v>3388</v>
      </c>
      <c r="C1733" s="267" t="s">
        <v>3392</v>
      </c>
      <c r="D1733" s="267" t="s">
        <v>7009</v>
      </c>
      <c r="E1733" s="267" t="s">
        <v>3275</v>
      </c>
      <c r="F1733" s="267" t="s">
        <v>3276</v>
      </c>
      <c r="G1733" s="267" t="s">
        <v>3275</v>
      </c>
      <c r="H1733" s="267" t="s">
        <v>3277</v>
      </c>
      <c r="I1733" s="267" t="s">
        <v>7012</v>
      </c>
      <c r="J1733" s="267" t="s">
        <v>7013</v>
      </c>
      <c r="K1733" s="268">
        <v>0</v>
      </c>
      <c r="L1733" s="268">
        <v>0</v>
      </c>
      <c r="M1733" s="269">
        <v>0</v>
      </c>
      <c r="N1733" s="268">
        <v>15573.79</v>
      </c>
      <c r="O1733" s="268">
        <v>0</v>
      </c>
      <c r="P1733" s="269">
        <v>15573.79</v>
      </c>
      <c r="Q1733" s="270">
        <v>113483.15</v>
      </c>
      <c r="R1733" s="270">
        <v>0</v>
      </c>
      <c r="S1733" s="270">
        <v>113483.15</v>
      </c>
      <c r="T1733" s="268">
        <v>113483.15</v>
      </c>
      <c r="U1733" s="268">
        <v>0</v>
      </c>
      <c r="V1733" s="269">
        <v>113483.15</v>
      </c>
      <c r="W1733" s="269" cm="1">
        <f t="array" ref="W1733">IF(Z1733=756,V1733*INDEX('09.30.22 ERC'!$I$676:$I$679,MATCH($A$1,'09.30.22 ERC'!$D$676:$D$679,0),),V1733)</f>
        <v>113483.15</v>
      </c>
      <c r="X1733" s="271">
        <f t="shared" ref="X1733:X1796" si="55">+_xlfn.NUMBERVALUE(D1733)</f>
        <v>532006</v>
      </c>
      <c r="Y1733" s="106" t="s">
        <v>1385</v>
      </c>
      <c r="Z1733" s="106">
        <v>756</v>
      </c>
      <c r="AA1733" s="273" t="b">
        <f t="shared" si="54"/>
        <v>1</v>
      </c>
    </row>
    <row r="1734" spans="1:27">
      <c r="A1734" s="267" t="s">
        <v>3271</v>
      </c>
      <c r="B1734" s="267" t="s">
        <v>3272</v>
      </c>
      <c r="C1734" s="267" t="s">
        <v>3402</v>
      </c>
      <c r="D1734" s="267" t="s">
        <v>7009</v>
      </c>
      <c r="E1734" s="267" t="s">
        <v>3275</v>
      </c>
      <c r="F1734" s="267" t="s">
        <v>3276</v>
      </c>
      <c r="G1734" s="267" t="s">
        <v>3275</v>
      </c>
      <c r="H1734" s="267" t="s">
        <v>3277</v>
      </c>
      <c r="I1734" s="267" t="s">
        <v>7014</v>
      </c>
      <c r="J1734" s="267" t="s">
        <v>7015</v>
      </c>
      <c r="K1734" s="268">
        <v>0</v>
      </c>
      <c r="L1734" s="268">
        <v>0</v>
      </c>
      <c r="M1734" s="269">
        <v>0</v>
      </c>
      <c r="N1734" s="268">
        <v>6780.52</v>
      </c>
      <c r="O1734" s="268">
        <v>0</v>
      </c>
      <c r="P1734" s="269">
        <v>6780.52</v>
      </c>
      <c r="Q1734" s="270">
        <v>72660.09</v>
      </c>
      <c r="R1734" s="270">
        <v>24364.05</v>
      </c>
      <c r="S1734" s="270">
        <v>48296.039999999994</v>
      </c>
      <c r="T1734" s="268">
        <v>72660.09</v>
      </c>
      <c r="U1734" s="268">
        <v>24364.05</v>
      </c>
      <c r="V1734" s="269">
        <v>48296.039999999994</v>
      </c>
      <c r="W1734" s="269" cm="1">
        <f t="array" ref="W1734">IF(Z1734=756,V1734*INDEX('09.30.22 ERC'!$I$676:$I$679,MATCH($A$1,'09.30.22 ERC'!$D$676:$D$679,0),),V1734)</f>
        <v>48296.039999999994</v>
      </c>
      <c r="X1734" s="271">
        <f t="shared" si="55"/>
        <v>532006</v>
      </c>
      <c r="Y1734" s="106" t="s">
        <v>1385</v>
      </c>
      <c r="Z1734" s="106">
        <v>150</v>
      </c>
      <c r="AA1734" s="273" t="b">
        <f t="shared" ref="AA1734:AA1797" si="56">IF($A$1=756,TRUE,IF($A$1=Z1734,TRUE,FALSE))</f>
        <v>1</v>
      </c>
    </row>
    <row r="1735" spans="1:27">
      <c r="A1735" s="267" t="s">
        <v>3271</v>
      </c>
      <c r="B1735" s="267" t="s">
        <v>3280</v>
      </c>
      <c r="C1735" s="267" t="s">
        <v>3430</v>
      </c>
      <c r="D1735" s="267" t="s">
        <v>7009</v>
      </c>
      <c r="E1735" s="267" t="s">
        <v>3275</v>
      </c>
      <c r="F1735" s="267" t="s">
        <v>3276</v>
      </c>
      <c r="G1735" s="267" t="s">
        <v>3275</v>
      </c>
      <c r="H1735" s="267" t="s">
        <v>3277</v>
      </c>
      <c r="I1735" s="267" t="s">
        <v>7016</v>
      </c>
      <c r="J1735" s="267" t="s">
        <v>7017</v>
      </c>
      <c r="K1735" s="268">
        <v>0</v>
      </c>
      <c r="L1735" s="268">
        <v>0</v>
      </c>
      <c r="M1735" s="269">
        <v>0</v>
      </c>
      <c r="N1735" s="268">
        <v>6706.53</v>
      </c>
      <c r="O1735" s="268">
        <v>0</v>
      </c>
      <c r="P1735" s="269">
        <v>6706.53</v>
      </c>
      <c r="Q1735" s="270">
        <v>71844.37</v>
      </c>
      <c r="R1735" s="270">
        <v>24089.34</v>
      </c>
      <c r="S1735" s="270">
        <v>47755.03</v>
      </c>
      <c r="T1735" s="268">
        <v>71844.37</v>
      </c>
      <c r="U1735" s="268">
        <v>24089.34</v>
      </c>
      <c r="V1735" s="269">
        <v>47755.03</v>
      </c>
      <c r="W1735" s="269" cm="1">
        <f t="array" ref="W1735">IF(Z1735=756,V1735*INDEX('09.30.22 ERC'!$I$676:$I$679,MATCH($A$1,'09.30.22 ERC'!$D$676:$D$679,0),),V1735)</f>
        <v>47755.03</v>
      </c>
      <c r="X1735" s="271">
        <f t="shared" si="55"/>
        <v>532006</v>
      </c>
      <c r="Y1735" s="106" t="s">
        <v>1385</v>
      </c>
      <c r="Z1735" s="106">
        <v>150</v>
      </c>
      <c r="AA1735" s="273" t="b">
        <f t="shared" si="56"/>
        <v>1</v>
      </c>
    </row>
    <row r="1736" spans="1:27">
      <c r="A1736" s="267" t="s">
        <v>3271</v>
      </c>
      <c r="B1736" s="267" t="s">
        <v>3284</v>
      </c>
      <c r="C1736" s="267" t="s">
        <v>3402</v>
      </c>
      <c r="D1736" s="267" t="s">
        <v>7009</v>
      </c>
      <c r="E1736" s="267" t="s">
        <v>3275</v>
      </c>
      <c r="F1736" s="267" t="s">
        <v>3276</v>
      </c>
      <c r="G1736" s="267" t="s">
        <v>3275</v>
      </c>
      <c r="H1736" s="267" t="s">
        <v>3277</v>
      </c>
      <c r="I1736" s="267" t="s">
        <v>7018</v>
      </c>
      <c r="J1736" s="267" t="s">
        <v>7019</v>
      </c>
      <c r="K1736" s="268">
        <v>0</v>
      </c>
      <c r="L1736" s="268">
        <v>0</v>
      </c>
      <c r="M1736" s="269">
        <v>0</v>
      </c>
      <c r="N1736" s="268">
        <v>576.21</v>
      </c>
      <c r="O1736" s="268">
        <v>0</v>
      </c>
      <c r="P1736" s="269">
        <v>576.21</v>
      </c>
      <c r="Q1736" s="270">
        <v>5983.1</v>
      </c>
      <c r="R1736" s="270">
        <v>1993.65</v>
      </c>
      <c r="S1736" s="270">
        <v>3989.4500000000003</v>
      </c>
      <c r="T1736" s="268">
        <v>5983.1</v>
      </c>
      <c r="U1736" s="268">
        <v>1993.65</v>
      </c>
      <c r="V1736" s="269">
        <v>3989.4500000000003</v>
      </c>
      <c r="W1736" s="269" cm="1">
        <f t="array" ref="W1736">IF(Z1736=756,V1736*INDEX('09.30.22 ERC'!$I$676:$I$679,MATCH($A$1,'09.30.22 ERC'!$D$676:$D$679,0),),V1736)</f>
        <v>3989.4500000000003</v>
      </c>
      <c r="X1736" s="271">
        <f t="shared" si="55"/>
        <v>532006</v>
      </c>
      <c r="Y1736" s="106" t="s">
        <v>1385</v>
      </c>
      <c r="Z1736" s="106">
        <v>151</v>
      </c>
      <c r="AA1736" s="273" t="b">
        <f t="shared" si="56"/>
        <v>1</v>
      </c>
    </row>
    <row r="1737" spans="1:27">
      <c r="A1737" s="267" t="s">
        <v>3271</v>
      </c>
      <c r="B1737" s="267" t="s">
        <v>3287</v>
      </c>
      <c r="C1737" s="267" t="s">
        <v>3430</v>
      </c>
      <c r="D1737" s="267" t="s">
        <v>7009</v>
      </c>
      <c r="E1737" s="267" t="s">
        <v>3275</v>
      </c>
      <c r="F1737" s="267" t="s">
        <v>3276</v>
      </c>
      <c r="G1737" s="267" t="s">
        <v>3275</v>
      </c>
      <c r="H1737" s="267" t="s">
        <v>3277</v>
      </c>
      <c r="I1737" s="267" t="s">
        <v>7020</v>
      </c>
      <c r="J1737" s="267" t="s">
        <v>7021</v>
      </c>
      <c r="K1737" s="268">
        <v>0</v>
      </c>
      <c r="L1737" s="268">
        <v>0</v>
      </c>
      <c r="M1737" s="269">
        <v>0</v>
      </c>
      <c r="N1737" s="268">
        <v>738.9</v>
      </c>
      <c r="O1737" s="268">
        <v>0</v>
      </c>
      <c r="P1737" s="269">
        <v>738.9</v>
      </c>
      <c r="Q1737" s="270">
        <v>6783.91</v>
      </c>
      <c r="R1737" s="270">
        <v>1885.92</v>
      </c>
      <c r="S1737" s="270">
        <v>4897.99</v>
      </c>
      <c r="T1737" s="268">
        <v>6783.91</v>
      </c>
      <c r="U1737" s="268">
        <v>1885.92</v>
      </c>
      <c r="V1737" s="269">
        <v>4897.99</v>
      </c>
      <c r="W1737" s="269" cm="1">
        <f t="array" ref="W1737">IF(Z1737=756,V1737*INDEX('09.30.22 ERC'!$I$676:$I$679,MATCH($A$1,'09.30.22 ERC'!$D$676:$D$679,0),),V1737)</f>
        <v>4897.99</v>
      </c>
      <c r="X1737" s="271">
        <f t="shared" si="55"/>
        <v>532006</v>
      </c>
      <c r="Y1737" s="106" t="s">
        <v>1385</v>
      </c>
      <c r="Z1737" s="106">
        <v>151</v>
      </c>
      <c r="AA1737" s="273" t="b">
        <f t="shared" si="56"/>
        <v>1</v>
      </c>
    </row>
    <row r="1738" spans="1:27">
      <c r="A1738" s="267" t="s">
        <v>3271</v>
      </c>
      <c r="B1738" s="267" t="s">
        <v>3294</v>
      </c>
      <c r="C1738" s="267" t="s">
        <v>3402</v>
      </c>
      <c r="D1738" s="267" t="s">
        <v>7009</v>
      </c>
      <c r="E1738" s="267" t="s">
        <v>3275</v>
      </c>
      <c r="F1738" s="267" t="s">
        <v>3276</v>
      </c>
      <c r="G1738" s="267" t="s">
        <v>3275</v>
      </c>
      <c r="H1738" s="267" t="s">
        <v>3277</v>
      </c>
      <c r="I1738" s="267" t="s">
        <v>7022</v>
      </c>
      <c r="J1738" s="267" t="s">
        <v>7023</v>
      </c>
      <c r="K1738" s="268">
        <v>0</v>
      </c>
      <c r="L1738" s="268">
        <v>0</v>
      </c>
      <c r="M1738" s="269">
        <v>0</v>
      </c>
      <c r="N1738" s="268">
        <v>3909.18</v>
      </c>
      <c r="O1738" s="268">
        <v>0</v>
      </c>
      <c r="P1738" s="269">
        <v>3909.18</v>
      </c>
      <c r="Q1738" s="270">
        <v>41855.06</v>
      </c>
      <c r="R1738" s="270">
        <v>14031.48</v>
      </c>
      <c r="S1738" s="270">
        <v>27823.579999999998</v>
      </c>
      <c r="T1738" s="268">
        <v>41855.06</v>
      </c>
      <c r="U1738" s="268">
        <v>14031.48</v>
      </c>
      <c r="V1738" s="269">
        <v>27823.579999999998</v>
      </c>
      <c r="W1738" s="269" cm="1">
        <f t="array" ref="W1738">IF(Z1738=756,V1738*INDEX('09.30.22 ERC'!$I$676:$I$679,MATCH($A$1,'09.30.22 ERC'!$D$676:$D$679,0),),V1738)</f>
        <v>27823.579999999998</v>
      </c>
      <c r="X1738" s="271">
        <f t="shared" si="55"/>
        <v>532006</v>
      </c>
      <c r="Y1738" s="106" t="s">
        <v>1385</v>
      </c>
      <c r="Z1738" s="106">
        <v>152</v>
      </c>
      <c r="AA1738" s="273" t="b">
        <f t="shared" si="56"/>
        <v>1</v>
      </c>
    </row>
    <row r="1739" spans="1:27">
      <c r="A1739" s="267" t="s">
        <v>3271</v>
      </c>
      <c r="B1739" s="267" t="s">
        <v>3272</v>
      </c>
      <c r="C1739" s="267" t="s">
        <v>3402</v>
      </c>
      <c r="D1739" s="267" t="s">
        <v>7024</v>
      </c>
      <c r="E1739" s="267" t="s">
        <v>3275</v>
      </c>
      <c r="F1739" s="267" t="s">
        <v>3276</v>
      </c>
      <c r="G1739" s="267" t="s">
        <v>3275</v>
      </c>
      <c r="H1739" s="267" t="s">
        <v>3277</v>
      </c>
      <c r="I1739" s="267" t="s">
        <v>7025</v>
      </c>
      <c r="J1739" s="267" t="s">
        <v>7026</v>
      </c>
      <c r="K1739" s="268">
        <v>0</v>
      </c>
      <c r="L1739" s="268">
        <v>0</v>
      </c>
      <c r="M1739" s="269">
        <v>0</v>
      </c>
      <c r="N1739" s="268">
        <v>0</v>
      </c>
      <c r="O1739" s="268">
        <v>0</v>
      </c>
      <c r="P1739" s="269">
        <v>0</v>
      </c>
      <c r="Q1739" s="270">
        <v>0</v>
      </c>
      <c r="R1739" s="270">
        <v>0</v>
      </c>
      <c r="S1739" s="270">
        <v>0</v>
      </c>
      <c r="T1739" s="268">
        <v>0</v>
      </c>
      <c r="U1739" s="268">
        <v>0</v>
      </c>
      <c r="V1739" s="269">
        <v>0</v>
      </c>
      <c r="W1739" s="269" cm="1">
        <f t="array" ref="W1739">IF(Z1739=756,V1739*INDEX('09.30.22 ERC'!$I$676:$I$679,MATCH($A$1,'09.30.22 ERC'!$D$676:$D$679,0),),V1739)</f>
        <v>0</v>
      </c>
      <c r="X1739" s="271">
        <f t="shared" si="55"/>
        <v>532008</v>
      </c>
      <c r="Y1739" s="106" t="s">
        <v>1385</v>
      </c>
      <c r="Z1739" s="106">
        <v>150</v>
      </c>
      <c r="AA1739" s="273" t="b">
        <f t="shared" si="56"/>
        <v>1</v>
      </c>
    </row>
    <row r="1740" spans="1:27">
      <c r="A1740" s="267" t="s">
        <v>3271</v>
      </c>
      <c r="B1740" s="267" t="s">
        <v>3280</v>
      </c>
      <c r="C1740" s="267" t="s">
        <v>3430</v>
      </c>
      <c r="D1740" s="267" t="s">
        <v>7024</v>
      </c>
      <c r="E1740" s="267" t="s">
        <v>3275</v>
      </c>
      <c r="F1740" s="267" t="s">
        <v>3276</v>
      </c>
      <c r="G1740" s="267" t="s">
        <v>3275</v>
      </c>
      <c r="H1740" s="267" t="s">
        <v>3277</v>
      </c>
      <c r="I1740" s="267" t="s">
        <v>7027</v>
      </c>
      <c r="J1740" s="267" t="s">
        <v>7028</v>
      </c>
      <c r="K1740" s="268">
        <v>0</v>
      </c>
      <c r="L1740" s="268">
        <v>0</v>
      </c>
      <c r="M1740" s="269">
        <v>0</v>
      </c>
      <c r="N1740" s="268">
        <v>0</v>
      </c>
      <c r="O1740" s="268">
        <v>0</v>
      </c>
      <c r="P1740" s="269">
        <v>0</v>
      </c>
      <c r="Q1740" s="270">
        <v>0</v>
      </c>
      <c r="R1740" s="270">
        <v>0</v>
      </c>
      <c r="S1740" s="270">
        <v>0</v>
      </c>
      <c r="T1740" s="268">
        <v>0</v>
      </c>
      <c r="U1740" s="268">
        <v>0</v>
      </c>
      <c r="V1740" s="269">
        <v>0</v>
      </c>
      <c r="W1740" s="269" cm="1">
        <f t="array" ref="W1740">IF(Z1740=756,V1740*INDEX('09.30.22 ERC'!$I$676:$I$679,MATCH($A$1,'09.30.22 ERC'!$D$676:$D$679,0),),V1740)</f>
        <v>0</v>
      </c>
      <c r="X1740" s="271">
        <f t="shared" si="55"/>
        <v>532008</v>
      </c>
      <c r="Y1740" s="106" t="s">
        <v>1385</v>
      </c>
      <c r="Z1740" s="106">
        <v>150</v>
      </c>
      <c r="AA1740" s="273" t="b">
        <f t="shared" si="56"/>
        <v>1</v>
      </c>
    </row>
    <row r="1741" spans="1:27">
      <c r="A1741" s="267" t="s">
        <v>3271</v>
      </c>
      <c r="B1741" s="267" t="s">
        <v>3284</v>
      </c>
      <c r="C1741" s="267" t="s">
        <v>3402</v>
      </c>
      <c r="D1741" s="267" t="s">
        <v>7024</v>
      </c>
      <c r="E1741" s="267" t="s">
        <v>3275</v>
      </c>
      <c r="F1741" s="267" t="s">
        <v>3276</v>
      </c>
      <c r="G1741" s="267" t="s">
        <v>3275</v>
      </c>
      <c r="H1741" s="267" t="s">
        <v>3277</v>
      </c>
      <c r="I1741" s="267" t="s">
        <v>7029</v>
      </c>
      <c r="J1741" s="267" t="s">
        <v>7030</v>
      </c>
      <c r="K1741" s="268">
        <v>0</v>
      </c>
      <c r="L1741" s="268">
        <v>0</v>
      </c>
      <c r="M1741" s="269">
        <v>0</v>
      </c>
      <c r="N1741" s="268">
        <v>0</v>
      </c>
      <c r="O1741" s="268">
        <v>0</v>
      </c>
      <c r="P1741" s="269">
        <v>0</v>
      </c>
      <c r="Q1741" s="270">
        <v>0</v>
      </c>
      <c r="R1741" s="270">
        <v>0</v>
      </c>
      <c r="S1741" s="270">
        <v>0</v>
      </c>
      <c r="T1741" s="268">
        <v>0</v>
      </c>
      <c r="U1741" s="268">
        <v>0</v>
      </c>
      <c r="V1741" s="269">
        <v>0</v>
      </c>
      <c r="W1741" s="269" cm="1">
        <f t="array" ref="W1741">IF(Z1741=756,V1741*INDEX('09.30.22 ERC'!$I$676:$I$679,MATCH($A$1,'09.30.22 ERC'!$D$676:$D$679,0),),V1741)</f>
        <v>0</v>
      </c>
      <c r="X1741" s="271">
        <f t="shared" si="55"/>
        <v>532008</v>
      </c>
      <c r="Y1741" s="106" t="s">
        <v>1385</v>
      </c>
      <c r="Z1741" s="106">
        <v>151</v>
      </c>
      <c r="AA1741" s="273" t="b">
        <f t="shared" si="56"/>
        <v>1</v>
      </c>
    </row>
    <row r="1742" spans="1:27">
      <c r="A1742" s="267" t="s">
        <v>3271</v>
      </c>
      <c r="B1742" s="267" t="s">
        <v>3287</v>
      </c>
      <c r="C1742" s="267" t="s">
        <v>3430</v>
      </c>
      <c r="D1742" s="267" t="s">
        <v>7024</v>
      </c>
      <c r="E1742" s="267" t="s">
        <v>3275</v>
      </c>
      <c r="F1742" s="267" t="s">
        <v>3276</v>
      </c>
      <c r="G1742" s="267" t="s">
        <v>3275</v>
      </c>
      <c r="H1742" s="267" t="s">
        <v>3277</v>
      </c>
      <c r="I1742" s="267" t="s">
        <v>7031</v>
      </c>
      <c r="J1742" s="267" t="s">
        <v>7032</v>
      </c>
      <c r="K1742" s="268">
        <v>0</v>
      </c>
      <c r="L1742" s="268">
        <v>0</v>
      </c>
      <c r="M1742" s="269">
        <v>0</v>
      </c>
      <c r="N1742" s="268">
        <v>0</v>
      </c>
      <c r="O1742" s="268">
        <v>0</v>
      </c>
      <c r="P1742" s="269">
        <v>0</v>
      </c>
      <c r="Q1742" s="270">
        <v>0</v>
      </c>
      <c r="R1742" s="270">
        <v>0</v>
      </c>
      <c r="S1742" s="270">
        <v>0</v>
      </c>
      <c r="T1742" s="268">
        <v>0</v>
      </c>
      <c r="U1742" s="268">
        <v>0</v>
      </c>
      <c r="V1742" s="269">
        <v>0</v>
      </c>
      <c r="W1742" s="269" cm="1">
        <f t="array" ref="W1742">IF(Z1742=756,V1742*INDEX('09.30.22 ERC'!$I$676:$I$679,MATCH($A$1,'09.30.22 ERC'!$D$676:$D$679,0),),V1742)</f>
        <v>0</v>
      </c>
      <c r="X1742" s="271">
        <f t="shared" si="55"/>
        <v>532008</v>
      </c>
      <c r="Y1742" s="106" t="s">
        <v>1385</v>
      </c>
      <c r="Z1742" s="106">
        <v>151</v>
      </c>
      <c r="AA1742" s="273" t="b">
        <f t="shared" si="56"/>
        <v>1</v>
      </c>
    </row>
    <row r="1743" spans="1:27">
      <c r="A1743" s="267" t="s">
        <v>3271</v>
      </c>
      <c r="B1743" s="267" t="s">
        <v>3294</v>
      </c>
      <c r="C1743" s="267" t="s">
        <v>3402</v>
      </c>
      <c r="D1743" s="267" t="s">
        <v>7024</v>
      </c>
      <c r="E1743" s="267" t="s">
        <v>3275</v>
      </c>
      <c r="F1743" s="267" t="s">
        <v>3276</v>
      </c>
      <c r="G1743" s="267" t="s">
        <v>3275</v>
      </c>
      <c r="H1743" s="267" t="s">
        <v>3277</v>
      </c>
      <c r="I1743" s="267" t="s">
        <v>7033</v>
      </c>
      <c r="J1743" s="267" t="s">
        <v>7034</v>
      </c>
      <c r="K1743" s="268">
        <v>0</v>
      </c>
      <c r="L1743" s="268">
        <v>0</v>
      </c>
      <c r="M1743" s="269">
        <v>0</v>
      </c>
      <c r="N1743" s="268">
        <v>0</v>
      </c>
      <c r="O1743" s="268">
        <v>0</v>
      </c>
      <c r="P1743" s="269">
        <v>0</v>
      </c>
      <c r="Q1743" s="270">
        <v>0</v>
      </c>
      <c r="R1743" s="270">
        <v>0</v>
      </c>
      <c r="S1743" s="270">
        <v>0</v>
      </c>
      <c r="T1743" s="268">
        <v>0</v>
      </c>
      <c r="U1743" s="268">
        <v>0</v>
      </c>
      <c r="V1743" s="269">
        <v>0</v>
      </c>
      <c r="W1743" s="269" cm="1">
        <f t="array" ref="W1743">IF(Z1743=756,V1743*INDEX('09.30.22 ERC'!$I$676:$I$679,MATCH($A$1,'09.30.22 ERC'!$D$676:$D$679,0),),V1743)</f>
        <v>0</v>
      </c>
      <c r="X1743" s="271">
        <f t="shared" si="55"/>
        <v>532008</v>
      </c>
      <c r="Y1743" s="106" t="s">
        <v>1385</v>
      </c>
      <c r="Z1743" s="106">
        <v>152</v>
      </c>
      <c r="AA1743" s="273" t="b">
        <f t="shared" si="56"/>
        <v>1</v>
      </c>
    </row>
    <row r="1744" spans="1:27">
      <c r="A1744" s="267" t="s">
        <v>3271</v>
      </c>
      <c r="B1744" s="267" t="s">
        <v>3388</v>
      </c>
      <c r="C1744" s="267" t="s">
        <v>3389</v>
      </c>
      <c r="D1744" s="267" t="s">
        <v>7035</v>
      </c>
      <c r="E1744" s="267" t="s">
        <v>3275</v>
      </c>
      <c r="F1744" s="267" t="s">
        <v>3276</v>
      </c>
      <c r="G1744" s="267" t="s">
        <v>3275</v>
      </c>
      <c r="H1744" s="267" t="s">
        <v>3277</v>
      </c>
      <c r="I1744" s="267" t="s">
        <v>7036</v>
      </c>
      <c r="J1744" s="267" t="s">
        <v>7037</v>
      </c>
      <c r="K1744" s="268">
        <v>0</v>
      </c>
      <c r="L1744" s="268">
        <v>0</v>
      </c>
      <c r="M1744" s="269">
        <v>0</v>
      </c>
      <c r="N1744" s="268">
        <v>0</v>
      </c>
      <c r="O1744" s="268">
        <v>709.88</v>
      </c>
      <c r="P1744" s="269">
        <v>-709.88</v>
      </c>
      <c r="Q1744" s="270">
        <v>2079.96</v>
      </c>
      <c r="R1744" s="270">
        <v>7987.79</v>
      </c>
      <c r="S1744" s="270">
        <v>-5907.83</v>
      </c>
      <c r="T1744" s="268">
        <v>2079.96</v>
      </c>
      <c r="U1744" s="268">
        <v>7987.79</v>
      </c>
      <c r="V1744" s="269">
        <v>-5907.83</v>
      </c>
      <c r="W1744" s="269" cm="1">
        <f t="array" ref="W1744">IF(Z1744=756,V1744*INDEX('09.30.22 ERC'!$I$676:$I$679,MATCH($A$1,'09.30.22 ERC'!$D$676:$D$679,0),),V1744)</f>
        <v>-5907.83</v>
      </c>
      <c r="X1744" s="271">
        <f t="shared" si="55"/>
        <v>532009</v>
      </c>
      <c r="Y1744" s="106" t="s">
        <v>1385</v>
      </c>
      <c r="Z1744" s="106">
        <v>756</v>
      </c>
      <c r="AA1744" s="273" t="b">
        <f t="shared" si="56"/>
        <v>1</v>
      </c>
    </row>
    <row r="1745" spans="1:27">
      <c r="A1745" s="267" t="s">
        <v>3271</v>
      </c>
      <c r="B1745" s="267" t="s">
        <v>3388</v>
      </c>
      <c r="C1745" s="267" t="s">
        <v>3392</v>
      </c>
      <c r="D1745" s="267" t="s">
        <v>7035</v>
      </c>
      <c r="E1745" s="267" t="s">
        <v>3275</v>
      </c>
      <c r="F1745" s="267" t="s">
        <v>3276</v>
      </c>
      <c r="G1745" s="267" t="s">
        <v>3275</v>
      </c>
      <c r="H1745" s="267" t="s">
        <v>3277</v>
      </c>
      <c r="I1745" s="267" t="s">
        <v>7038</v>
      </c>
      <c r="J1745" s="267" t="s">
        <v>7039</v>
      </c>
      <c r="K1745" s="268">
        <v>0</v>
      </c>
      <c r="L1745" s="268">
        <v>0</v>
      </c>
      <c r="M1745" s="269">
        <v>0</v>
      </c>
      <c r="N1745" s="268">
        <v>709.88</v>
      </c>
      <c r="O1745" s="268">
        <v>0</v>
      </c>
      <c r="P1745" s="269">
        <v>709.88</v>
      </c>
      <c r="Q1745" s="270">
        <v>7493.57</v>
      </c>
      <c r="R1745" s="270">
        <v>1585.74</v>
      </c>
      <c r="S1745" s="270">
        <v>5907.83</v>
      </c>
      <c r="T1745" s="268">
        <v>7493.57</v>
      </c>
      <c r="U1745" s="268">
        <v>1585.74</v>
      </c>
      <c r="V1745" s="269">
        <v>5907.83</v>
      </c>
      <c r="W1745" s="269" cm="1">
        <f t="array" ref="W1745">IF(Z1745=756,V1745*INDEX('09.30.22 ERC'!$I$676:$I$679,MATCH($A$1,'09.30.22 ERC'!$D$676:$D$679,0),),V1745)</f>
        <v>5907.83</v>
      </c>
      <c r="X1745" s="271">
        <f t="shared" si="55"/>
        <v>532009</v>
      </c>
      <c r="Y1745" s="106" t="s">
        <v>1385</v>
      </c>
      <c r="Z1745" s="106">
        <v>756</v>
      </c>
      <c r="AA1745" s="273" t="b">
        <f t="shared" si="56"/>
        <v>1</v>
      </c>
    </row>
    <row r="1746" spans="1:27">
      <c r="A1746" s="267" t="s">
        <v>3271</v>
      </c>
      <c r="B1746" s="267" t="s">
        <v>3272</v>
      </c>
      <c r="C1746" s="267" t="s">
        <v>3402</v>
      </c>
      <c r="D1746" s="267" t="s">
        <v>7035</v>
      </c>
      <c r="E1746" s="267" t="s">
        <v>3275</v>
      </c>
      <c r="F1746" s="267" t="s">
        <v>3276</v>
      </c>
      <c r="G1746" s="267" t="s">
        <v>3275</v>
      </c>
      <c r="H1746" s="267" t="s">
        <v>3277</v>
      </c>
      <c r="I1746" s="267" t="s">
        <v>7040</v>
      </c>
      <c r="J1746" s="267" t="s">
        <v>7041</v>
      </c>
      <c r="K1746" s="268">
        <v>0</v>
      </c>
      <c r="L1746" s="268">
        <v>0</v>
      </c>
      <c r="M1746" s="269">
        <v>0</v>
      </c>
      <c r="N1746" s="268">
        <v>398.77</v>
      </c>
      <c r="O1746" s="268">
        <v>0</v>
      </c>
      <c r="P1746" s="269">
        <v>398.77</v>
      </c>
      <c r="Q1746" s="270">
        <v>4173.5</v>
      </c>
      <c r="R1746" s="270">
        <v>1005.03</v>
      </c>
      <c r="S1746" s="270">
        <v>3168.4700000000003</v>
      </c>
      <c r="T1746" s="268">
        <v>4173.5</v>
      </c>
      <c r="U1746" s="268">
        <v>1005.03</v>
      </c>
      <c r="V1746" s="269">
        <v>3168.4700000000003</v>
      </c>
      <c r="W1746" s="269" cm="1">
        <f t="array" ref="W1746">IF(Z1746=756,V1746*INDEX('09.30.22 ERC'!$I$676:$I$679,MATCH($A$1,'09.30.22 ERC'!$D$676:$D$679,0),),V1746)</f>
        <v>3168.4700000000003</v>
      </c>
      <c r="X1746" s="271">
        <f t="shared" si="55"/>
        <v>532009</v>
      </c>
      <c r="Y1746" s="106" t="s">
        <v>1385</v>
      </c>
      <c r="Z1746" s="106">
        <v>150</v>
      </c>
      <c r="AA1746" s="273" t="b">
        <f t="shared" si="56"/>
        <v>1</v>
      </c>
    </row>
    <row r="1747" spans="1:27">
      <c r="A1747" s="267" t="s">
        <v>3271</v>
      </c>
      <c r="B1747" s="267" t="s">
        <v>3280</v>
      </c>
      <c r="C1747" s="267" t="s">
        <v>3430</v>
      </c>
      <c r="D1747" s="267" t="s">
        <v>7035</v>
      </c>
      <c r="E1747" s="267" t="s">
        <v>3275</v>
      </c>
      <c r="F1747" s="267" t="s">
        <v>3276</v>
      </c>
      <c r="G1747" s="267" t="s">
        <v>3275</v>
      </c>
      <c r="H1747" s="267" t="s">
        <v>3277</v>
      </c>
      <c r="I1747" s="267" t="s">
        <v>7042</v>
      </c>
      <c r="J1747" s="267" t="s">
        <v>7043</v>
      </c>
      <c r="K1747" s="268">
        <v>0</v>
      </c>
      <c r="L1747" s="268">
        <v>0</v>
      </c>
      <c r="M1747" s="269">
        <v>0</v>
      </c>
      <c r="N1747" s="268">
        <v>394.44</v>
      </c>
      <c r="O1747" s="268">
        <v>0</v>
      </c>
      <c r="P1747" s="269">
        <v>394.44</v>
      </c>
      <c r="Q1747" s="270">
        <v>4126.78</v>
      </c>
      <c r="R1747" s="270">
        <v>993.72</v>
      </c>
      <c r="S1747" s="270">
        <v>3133.0599999999995</v>
      </c>
      <c r="T1747" s="268">
        <v>4126.78</v>
      </c>
      <c r="U1747" s="268">
        <v>993.72</v>
      </c>
      <c r="V1747" s="269">
        <v>3133.0599999999995</v>
      </c>
      <c r="W1747" s="269" cm="1">
        <f t="array" ref="W1747">IF(Z1747=756,V1747*INDEX('09.30.22 ERC'!$I$676:$I$679,MATCH($A$1,'09.30.22 ERC'!$D$676:$D$679,0),),V1747)</f>
        <v>3133.0599999999995</v>
      </c>
      <c r="X1747" s="271">
        <f t="shared" si="55"/>
        <v>532009</v>
      </c>
      <c r="Y1747" s="106" t="s">
        <v>1385</v>
      </c>
      <c r="Z1747" s="106">
        <v>150</v>
      </c>
      <c r="AA1747" s="273" t="b">
        <f t="shared" si="56"/>
        <v>1</v>
      </c>
    </row>
    <row r="1748" spans="1:27">
      <c r="A1748" s="267" t="s">
        <v>3271</v>
      </c>
      <c r="B1748" s="267" t="s">
        <v>3284</v>
      </c>
      <c r="C1748" s="267" t="s">
        <v>3402</v>
      </c>
      <c r="D1748" s="267" t="s">
        <v>7035</v>
      </c>
      <c r="E1748" s="267" t="s">
        <v>3275</v>
      </c>
      <c r="F1748" s="267" t="s">
        <v>3276</v>
      </c>
      <c r="G1748" s="267" t="s">
        <v>3275</v>
      </c>
      <c r="H1748" s="267" t="s">
        <v>3277</v>
      </c>
      <c r="I1748" s="267" t="s">
        <v>7044</v>
      </c>
      <c r="J1748" s="267" t="s">
        <v>7045</v>
      </c>
      <c r="K1748" s="268">
        <v>0</v>
      </c>
      <c r="L1748" s="268">
        <v>0</v>
      </c>
      <c r="M1748" s="269">
        <v>0</v>
      </c>
      <c r="N1748" s="268">
        <v>33.89</v>
      </c>
      <c r="O1748" s="268">
        <v>0</v>
      </c>
      <c r="P1748" s="269">
        <v>33.89</v>
      </c>
      <c r="Q1748" s="270">
        <v>343.88</v>
      </c>
      <c r="R1748" s="270">
        <v>82.23</v>
      </c>
      <c r="S1748" s="270">
        <v>261.64999999999998</v>
      </c>
      <c r="T1748" s="268">
        <v>343.88</v>
      </c>
      <c r="U1748" s="268">
        <v>82.23</v>
      </c>
      <c r="V1748" s="269">
        <v>261.64999999999998</v>
      </c>
      <c r="W1748" s="269" cm="1">
        <f t="array" ref="W1748">IF(Z1748=756,V1748*INDEX('09.30.22 ERC'!$I$676:$I$679,MATCH($A$1,'09.30.22 ERC'!$D$676:$D$679,0),),V1748)</f>
        <v>261.64999999999998</v>
      </c>
      <c r="X1748" s="271">
        <f t="shared" si="55"/>
        <v>532009</v>
      </c>
      <c r="Y1748" s="106" t="s">
        <v>1385</v>
      </c>
      <c r="Z1748" s="106">
        <v>151</v>
      </c>
      <c r="AA1748" s="273" t="b">
        <f t="shared" si="56"/>
        <v>1</v>
      </c>
    </row>
    <row r="1749" spans="1:27">
      <c r="A1749" s="267" t="s">
        <v>3271</v>
      </c>
      <c r="B1749" s="267" t="s">
        <v>3287</v>
      </c>
      <c r="C1749" s="267" t="s">
        <v>3430</v>
      </c>
      <c r="D1749" s="267" t="s">
        <v>7035</v>
      </c>
      <c r="E1749" s="267" t="s">
        <v>3275</v>
      </c>
      <c r="F1749" s="267" t="s">
        <v>3276</v>
      </c>
      <c r="G1749" s="267" t="s">
        <v>3275</v>
      </c>
      <c r="H1749" s="267" t="s">
        <v>3277</v>
      </c>
      <c r="I1749" s="267" t="s">
        <v>7046</v>
      </c>
      <c r="J1749" s="267" t="s">
        <v>7047</v>
      </c>
      <c r="K1749" s="268">
        <v>0</v>
      </c>
      <c r="L1749" s="268">
        <v>0</v>
      </c>
      <c r="M1749" s="269">
        <v>0</v>
      </c>
      <c r="N1749" s="268">
        <v>43.45</v>
      </c>
      <c r="O1749" s="268">
        <v>0</v>
      </c>
      <c r="P1749" s="269">
        <v>43.45</v>
      </c>
      <c r="Q1749" s="270">
        <v>404.79</v>
      </c>
      <c r="R1749" s="270">
        <v>77.790000000000006</v>
      </c>
      <c r="S1749" s="270">
        <v>327</v>
      </c>
      <c r="T1749" s="268">
        <v>404.79</v>
      </c>
      <c r="U1749" s="268">
        <v>77.790000000000006</v>
      </c>
      <c r="V1749" s="269">
        <v>327</v>
      </c>
      <c r="W1749" s="269" cm="1">
        <f t="array" ref="W1749">IF(Z1749=756,V1749*INDEX('09.30.22 ERC'!$I$676:$I$679,MATCH($A$1,'09.30.22 ERC'!$D$676:$D$679,0),),V1749)</f>
        <v>327</v>
      </c>
      <c r="X1749" s="271">
        <f t="shared" si="55"/>
        <v>532009</v>
      </c>
      <c r="Y1749" s="106" t="s">
        <v>1385</v>
      </c>
      <c r="Z1749" s="106">
        <v>151</v>
      </c>
      <c r="AA1749" s="273" t="b">
        <f t="shared" si="56"/>
        <v>1</v>
      </c>
    </row>
    <row r="1750" spans="1:27">
      <c r="A1750" s="267" t="s">
        <v>3271</v>
      </c>
      <c r="B1750" s="267" t="s">
        <v>3294</v>
      </c>
      <c r="C1750" s="267" t="s">
        <v>3402</v>
      </c>
      <c r="D1750" s="267" t="s">
        <v>7035</v>
      </c>
      <c r="E1750" s="267" t="s">
        <v>3275</v>
      </c>
      <c r="F1750" s="267" t="s">
        <v>3276</v>
      </c>
      <c r="G1750" s="267" t="s">
        <v>3275</v>
      </c>
      <c r="H1750" s="267" t="s">
        <v>3277</v>
      </c>
      <c r="I1750" s="267" t="s">
        <v>7048</v>
      </c>
      <c r="J1750" s="267" t="s">
        <v>7049</v>
      </c>
      <c r="K1750" s="268">
        <v>0</v>
      </c>
      <c r="L1750" s="268">
        <v>0</v>
      </c>
      <c r="M1750" s="269">
        <v>0</v>
      </c>
      <c r="N1750" s="268">
        <v>229.92</v>
      </c>
      <c r="O1750" s="268">
        <v>0</v>
      </c>
      <c r="P1750" s="269">
        <v>229.92</v>
      </c>
      <c r="Q1750" s="270">
        <v>2404.42</v>
      </c>
      <c r="R1750" s="270">
        <v>578.82000000000005</v>
      </c>
      <c r="S1750" s="270">
        <v>1825.6</v>
      </c>
      <c r="T1750" s="268">
        <v>2404.42</v>
      </c>
      <c r="U1750" s="268">
        <v>578.82000000000005</v>
      </c>
      <c r="V1750" s="269">
        <v>1825.6</v>
      </c>
      <c r="W1750" s="269" cm="1">
        <f t="array" ref="W1750">IF(Z1750=756,V1750*INDEX('09.30.22 ERC'!$I$676:$I$679,MATCH($A$1,'09.30.22 ERC'!$D$676:$D$679,0),),V1750)</f>
        <v>1825.6</v>
      </c>
      <c r="X1750" s="271">
        <f t="shared" si="55"/>
        <v>532009</v>
      </c>
      <c r="Y1750" s="106" t="s">
        <v>1385</v>
      </c>
      <c r="Z1750" s="106">
        <v>152</v>
      </c>
      <c r="AA1750" s="273" t="b">
        <f t="shared" si="56"/>
        <v>1</v>
      </c>
    </row>
    <row r="1751" spans="1:27">
      <c r="A1751" s="267" t="s">
        <v>3271</v>
      </c>
      <c r="B1751" s="267" t="s">
        <v>3388</v>
      </c>
      <c r="C1751" s="267" t="s">
        <v>3389</v>
      </c>
      <c r="D1751" s="267" t="s">
        <v>7050</v>
      </c>
      <c r="E1751" s="267" t="s">
        <v>3275</v>
      </c>
      <c r="F1751" s="267" t="s">
        <v>3276</v>
      </c>
      <c r="G1751" s="267" t="s">
        <v>3275</v>
      </c>
      <c r="H1751" s="267" t="s">
        <v>3277</v>
      </c>
      <c r="I1751" s="267" t="s">
        <v>7051</v>
      </c>
      <c r="J1751" s="267" t="s">
        <v>7052</v>
      </c>
      <c r="K1751" s="268">
        <v>0</v>
      </c>
      <c r="L1751" s="268">
        <v>0</v>
      </c>
      <c r="M1751" s="269">
        <v>0</v>
      </c>
      <c r="N1751" s="268">
        <v>0</v>
      </c>
      <c r="O1751" s="268">
        <v>825.62</v>
      </c>
      <c r="P1751" s="269">
        <v>-825.62</v>
      </c>
      <c r="Q1751" s="270">
        <v>2882.49</v>
      </c>
      <c r="R1751" s="270">
        <v>10890.95</v>
      </c>
      <c r="S1751" s="270">
        <v>-8008.4600000000009</v>
      </c>
      <c r="T1751" s="268">
        <v>2882.49</v>
      </c>
      <c r="U1751" s="268">
        <v>10890.95</v>
      </c>
      <c r="V1751" s="269">
        <v>-8008.4600000000009</v>
      </c>
      <c r="W1751" s="269" cm="1">
        <f t="array" ref="W1751">IF(Z1751=756,V1751*INDEX('09.30.22 ERC'!$I$676:$I$679,MATCH($A$1,'09.30.22 ERC'!$D$676:$D$679,0),),V1751)</f>
        <v>-8008.4600000000009</v>
      </c>
      <c r="X1751" s="271">
        <f t="shared" si="55"/>
        <v>532012</v>
      </c>
      <c r="Y1751" s="106" t="s">
        <v>1385</v>
      </c>
      <c r="Z1751" s="106">
        <v>756</v>
      </c>
      <c r="AA1751" s="273" t="b">
        <f t="shared" si="56"/>
        <v>1</v>
      </c>
    </row>
    <row r="1752" spans="1:27">
      <c r="A1752" s="267" t="s">
        <v>3271</v>
      </c>
      <c r="B1752" s="267" t="s">
        <v>3388</v>
      </c>
      <c r="C1752" s="267" t="s">
        <v>3392</v>
      </c>
      <c r="D1752" s="267" t="s">
        <v>7050</v>
      </c>
      <c r="E1752" s="267" t="s">
        <v>3275</v>
      </c>
      <c r="F1752" s="267" t="s">
        <v>3276</v>
      </c>
      <c r="G1752" s="267" t="s">
        <v>3275</v>
      </c>
      <c r="H1752" s="267" t="s">
        <v>3277</v>
      </c>
      <c r="I1752" s="267" t="s">
        <v>7053</v>
      </c>
      <c r="J1752" s="267" t="s">
        <v>7054</v>
      </c>
      <c r="K1752" s="268">
        <v>0</v>
      </c>
      <c r="L1752" s="268">
        <v>0</v>
      </c>
      <c r="M1752" s="269">
        <v>0</v>
      </c>
      <c r="N1752" s="268">
        <v>825.62</v>
      </c>
      <c r="O1752" s="268">
        <v>0</v>
      </c>
      <c r="P1752" s="269">
        <v>825.62</v>
      </c>
      <c r="Q1752" s="270">
        <v>8008.46</v>
      </c>
      <c r="R1752" s="270">
        <v>0</v>
      </c>
      <c r="S1752" s="270">
        <v>8008.46</v>
      </c>
      <c r="T1752" s="268">
        <v>8008.46</v>
      </c>
      <c r="U1752" s="268">
        <v>0</v>
      </c>
      <c r="V1752" s="269">
        <v>8008.46</v>
      </c>
      <c r="W1752" s="269" cm="1">
        <f t="array" ref="W1752">IF(Z1752=756,V1752*INDEX('09.30.22 ERC'!$I$676:$I$679,MATCH($A$1,'09.30.22 ERC'!$D$676:$D$679,0),),V1752)</f>
        <v>8008.46</v>
      </c>
      <c r="X1752" s="271">
        <f t="shared" si="55"/>
        <v>532012</v>
      </c>
      <c r="Y1752" s="106" t="s">
        <v>1385</v>
      </c>
      <c r="Z1752" s="106">
        <v>756</v>
      </c>
      <c r="AA1752" s="273" t="b">
        <f t="shared" si="56"/>
        <v>1</v>
      </c>
    </row>
    <row r="1753" spans="1:27">
      <c r="A1753" s="267" t="s">
        <v>3271</v>
      </c>
      <c r="B1753" s="267" t="s">
        <v>3272</v>
      </c>
      <c r="C1753" s="267" t="s">
        <v>3402</v>
      </c>
      <c r="D1753" s="267" t="s">
        <v>7050</v>
      </c>
      <c r="E1753" s="267" t="s">
        <v>3275</v>
      </c>
      <c r="F1753" s="267" t="s">
        <v>3276</v>
      </c>
      <c r="G1753" s="267" t="s">
        <v>3275</v>
      </c>
      <c r="H1753" s="267" t="s">
        <v>3277</v>
      </c>
      <c r="I1753" s="267" t="s">
        <v>7055</v>
      </c>
      <c r="J1753" s="267" t="s">
        <v>7056</v>
      </c>
      <c r="K1753" s="268">
        <v>0</v>
      </c>
      <c r="L1753" s="268">
        <v>0</v>
      </c>
      <c r="M1753" s="269">
        <v>0</v>
      </c>
      <c r="N1753" s="268">
        <v>359.42</v>
      </c>
      <c r="O1753" s="268">
        <v>0</v>
      </c>
      <c r="P1753" s="269">
        <v>359.42</v>
      </c>
      <c r="Q1753" s="270">
        <v>4600.57</v>
      </c>
      <c r="R1753" s="270">
        <v>1180.3800000000001</v>
      </c>
      <c r="S1753" s="270">
        <v>3420.1899999999996</v>
      </c>
      <c r="T1753" s="268">
        <v>4600.57</v>
      </c>
      <c r="U1753" s="268">
        <v>1180.3800000000001</v>
      </c>
      <c r="V1753" s="269">
        <v>3420.1899999999996</v>
      </c>
      <c r="W1753" s="269" cm="1">
        <f t="array" ref="W1753">IF(Z1753=756,V1753*INDEX('09.30.22 ERC'!$I$676:$I$679,MATCH($A$1,'09.30.22 ERC'!$D$676:$D$679,0),),V1753)</f>
        <v>3420.1899999999996</v>
      </c>
      <c r="X1753" s="271">
        <f t="shared" si="55"/>
        <v>532012</v>
      </c>
      <c r="Y1753" s="106" t="s">
        <v>1385</v>
      </c>
      <c r="Z1753" s="106">
        <v>150</v>
      </c>
      <c r="AA1753" s="273" t="b">
        <f t="shared" si="56"/>
        <v>1</v>
      </c>
    </row>
    <row r="1754" spans="1:27">
      <c r="A1754" s="267" t="s">
        <v>3271</v>
      </c>
      <c r="B1754" s="267" t="s">
        <v>3280</v>
      </c>
      <c r="C1754" s="267" t="s">
        <v>3430</v>
      </c>
      <c r="D1754" s="267" t="s">
        <v>7050</v>
      </c>
      <c r="E1754" s="267" t="s">
        <v>3275</v>
      </c>
      <c r="F1754" s="267" t="s">
        <v>3276</v>
      </c>
      <c r="G1754" s="267" t="s">
        <v>3275</v>
      </c>
      <c r="H1754" s="267" t="s">
        <v>3277</v>
      </c>
      <c r="I1754" s="267" t="s">
        <v>7057</v>
      </c>
      <c r="J1754" s="267" t="s">
        <v>7058</v>
      </c>
      <c r="K1754" s="268">
        <v>0</v>
      </c>
      <c r="L1754" s="268">
        <v>0</v>
      </c>
      <c r="M1754" s="269">
        <v>0</v>
      </c>
      <c r="N1754" s="268">
        <v>355.53</v>
      </c>
      <c r="O1754" s="268">
        <v>0</v>
      </c>
      <c r="P1754" s="269">
        <v>355.53</v>
      </c>
      <c r="Q1754" s="270">
        <v>4549.1400000000003</v>
      </c>
      <c r="R1754" s="270">
        <v>1167.0899999999999</v>
      </c>
      <c r="S1754" s="270">
        <v>3382.05</v>
      </c>
      <c r="T1754" s="268">
        <v>4549.1400000000003</v>
      </c>
      <c r="U1754" s="268">
        <v>1167.0899999999999</v>
      </c>
      <c r="V1754" s="269">
        <v>3382.05</v>
      </c>
      <c r="W1754" s="269" cm="1">
        <f t="array" ref="W1754">IF(Z1754=756,V1754*INDEX('09.30.22 ERC'!$I$676:$I$679,MATCH($A$1,'09.30.22 ERC'!$D$676:$D$679,0),),V1754)</f>
        <v>3382.05</v>
      </c>
      <c r="X1754" s="271">
        <f t="shared" si="55"/>
        <v>532012</v>
      </c>
      <c r="Y1754" s="106" t="s">
        <v>1385</v>
      </c>
      <c r="Z1754" s="106">
        <v>150</v>
      </c>
      <c r="AA1754" s="273" t="b">
        <f t="shared" si="56"/>
        <v>1</v>
      </c>
    </row>
    <row r="1755" spans="1:27">
      <c r="A1755" s="267" t="s">
        <v>3271</v>
      </c>
      <c r="B1755" s="267" t="s">
        <v>3284</v>
      </c>
      <c r="C1755" s="267" t="s">
        <v>3402</v>
      </c>
      <c r="D1755" s="267" t="s">
        <v>7050</v>
      </c>
      <c r="E1755" s="267" t="s">
        <v>3275</v>
      </c>
      <c r="F1755" s="267" t="s">
        <v>3276</v>
      </c>
      <c r="G1755" s="267" t="s">
        <v>3275</v>
      </c>
      <c r="H1755" s="267" t="s">
        <v>3277</v>
      </c>
      <c r="I1755" s="267" t="s">
        <v>7059</v>
      </c>
      <c r="J1755" s="267" t="s">
        <v>7060</v>
      </c>
      <c r="K1755" s="268">
        <v>0</v>
      </c>
      <c r="L1755" s="268">
        <v>0</v>
      </c>
      <c r="M1755" s="269">
        <v>0</v>
      </c>
      <c r="N1755" s="268">
        <v>30.54</v>
      </c>
      <c r="O1755" s="268">
        <v>0</v>
      </c>
      <c r="P1755" s="269">
        <v>30.54</v>
      </c>
      <c r="Q1755" s="270">
        <v>379.48</v>
      </c>
      <c r="R1755" s="270">
        <v>96.57</v>
      </c>
      <c r="S1755" s="270">
        <v>282.91000000000003</v>
      </c>
      <c r="T1755" s="268">
        <v>379.48</v>
      </c>
      <c r="U1755" s="268">
        <v>96.57</v>
      </c>
      <c r="V1755" s="269">
        <v>282.91000000000003</v>
      </c>
      <c r="W1755" s="269" cm="1">
        <f t="array" ref="W1755">IF(Z1755=756,V1755*INDEX('09.30.22 ERC'!$I$676:$I$679,MATCH($A$1,'09.30.22 ERC'!$D$676:$D$679,0),),V1755)</f>
        <v>282.91000000000003</v>
      </c>
      <c r="X1755" s="271">
        <f t="shared" si="55"/>
        <v>532012</v>
      </c>
      <c r="Y1755" s="106" t="s">
        <v>1385</v>
      </c>
      <c r="Z1755" s="106">
        <v>151</v>
      </c>
      <c r="AA1755" s="273" t="b">
        <f t="shared" si="56"/>
        <v>1</v>
      </c>
    </row>
    <row r="1756" spans="1:27">
      <c r="A1756" s="267" t="s">
        <v>3271</v>
      </c>
      <c r="B1756" s="267" t="s">
        <v>3287</v>
      </c>
      <c r="C1756" s="267" t="s">
        <v>3430</v>
      </c>
      <c r="D1756" s="267" t="s">
        <v>7050</v>
      </c>
      <c r="E1756" s="267" t="s">
        <v>3275</v>
      </c>
      <c r="F1756" s="267" t="s">
        <v>3276</v>
      </c>
      <c r="G1756" s="267" t="s">
        <v>3275</v>
      </c>
      <c r="H1756" s="267" t="s">
        <v>3277</v>
      </c>
      <c r="I1756" s="267" t="s">
        <v>7061</v>
      </c>
      <c r="J1756" s="267" t="s">
        <v>7062</v>
      </c>
      <c r="K1756" s="268">
        <v>0</v>
      </c>
      <c r="L1756" s="268">
        <v>0</v>
      </c>
      <c r="M1756" s="269">
        <v>0</v>
      </c>
      <c r="N1756" s="268">
        <v>39.17</v>
      </c>
      <c r="O1756" s="268">
        <v>0</v>
      </c>
      <c r="P1756" s="269">
        <v>39.17</v>
      </c>
      <c r="Q1756" s="270">
        <v>443.77</v>
      </c>
      <c r="R1756" s="270">
        <v>91.35</v>
      </c>
      <c r="S1756" s="270">
        <v>352.41999999999996</v>
      </c>
      <c r="T1756" s="268">
        <v>443.77</v>
      </c>
      <c r="U1756" s="268">
        <v>91.35</v>
      </c>
      <c r="V1756" s="269">
        <v>352.41999999999996</v>
      </c>
      <c r="W1756" s="269" cm="1">
        <f t="array" ref="W1756">IF(Z1756=756,V1756*INDEX('09.30.22 ERC'!$I$676:$I$679,MATCH($A$1,'09.30.22 ERC'!$D$676:$D$679,0),),V1756)</f>
        <v>352.41999999999996</v>
      </c>
      <c r="X1756" s="271">
        <f t="shared" si="55"/>
        <v>532012</v>
      </c>
      <c r="Y1756" s="106" t="s">
        <v>1385</v>
      </c>
      <c r="Z1756" s="106">
        <v>151</v>
      </c>
      <c r="AA1756" s="273" t="b">
        <f t="shared" si="56"/>
        <v>1</v>
      </c>
    </row>
    <row r="1757" spans="1:27">
      <c r="A1757" s="267" t="s">
        <v>3271</v>
      </c>
      <c r="B1757" s="267" t="s">
        <v>3294</v>
      </c>
      <c r="C1757" s="267" t="s">
        <v>3402</v>
      </c>
      <c r="D1757" s="267" t="s">
        <v>7050</v>
      </c>
      <c r="E1757" s="267" t="s">
        <v>3275</v>
      </c>
      <c r="F1757" s="267" t="s">
        <v>3276</v>
      </c>
      <c r="G1757" s="267" t="s">
        <v>3275</v>
      </c>
      <c r="H1757" s="267" t="s">
        <v>3277</v>
      </c>
      <c r="I1757" s="267" t="s">
        <v>7063</v>
      </c>
      <c r="J1757" s="267" t="s">
        <v>7064</v>
      </c>
      <c r="K1757" s="268">
        <v>0</v>
      </c>
      <c r="L1757" s="268">
        <v>0</v>
      </c>
      <c r="M1757" s="269">
        <v>0</v>
      </c>
      <c r="N1757" s="268">
        <v>207.24</v>
      </c>
      <c r="O1757" s="268">
        <v>0</v>
      </c>
      <c r="P1757" s="269">
        <v>207.24</v>
      </c>
      <c r="Q1757" s="270">
        <v>2650.67</v>
      </c>
      <c r="R1757" s="270">
        <v>679.8</v>
      </c>
      <c r="S1757" s="270">
        <v>1970.8700000000001</v>
      </c>
      <c r="T1757" s="268">
        <v>2650.67</v>
      </c>
      <c r="U1757" s="268">
        <v>679.8</v>
      </c>
      <c r="V1757" s="269">
        <v>1970.8700000000001</v>
      </c>
      <c r="W1757" s="269" cm="1">
        <f t="array" ref="W1757">IF(Z1757=756,V1757*INDEX('09.30.22 ERC'!$I$676:$I$679,MATCH($A$1,'09.30.22 ERC'!$D$676:$D$679,0),),V1757)</f>
        <v>1970.8700000000001</v>
      </c>
      <c r="X1757" s="271">
        <f t="shared" si="55"/>
        <v>532012</v>
      </c>
      <c r="Y1757" s="106" t="s">
        <v>1385</v>
      </c>
      <c r="Z1757" s="106">
        <v>152</v>
      </c>
      <c r="AA1757" s="273" t="b">
        <f t="shared" si="56"/>
        <v>1</v>
      </c>
    </row>
    <row r="1758" spans="1:27">
      <c r="A1758" s="267" t="s">
        <v>3271</v>
      </c>
      <c r="B1758" s="267" t="s">
        <v>3388</v>
      </c>
      <c r="C1758" s="267" t="s">
        <v>3389</v>
      </c>
      <c r="D1758" s="267" t="s">
        <v>7065</v>
      </c>
      <c r="E1758" s="267" t="s">
        <v>3275</v>
      </c>
      <c r="F1758" s="267" t="s">
        <v>3276</v>
      </c>
      <c r="G1758" s="267" t="s">
        <v>3275</v>
      </c>
      <c r="H1758" s="267" t="s">
        <v>3277</v>
      </c>
      <c r="I1758" s="267" t="s">
        <v>7066</v>
      </c>
      <c r="J1758" s="267" t="s">
        <v>7067</v>
      </c>
      <c r="K1758" s="268">
        <v>0</v>
      </c>
      <c r="L1758" s="268">
        <v>0</v>
      </c>
      <c r="M1758" s="269">
        <v>0</v>
      </c>
      <c r="N1758" s="268">
        <v>181.77</v>
      </c>
      <c r="O1758" s="268">
        <v>0</v>
      </c>
      <c r="P1758" s="269">
        <v>181.77</v>
      </c>
      <c r="Q1758" s="270">
        <v>2342.79</v>
      </c>
      <c r="R1758" s="270">
        <v>584.16</v>
      </c>
      <c r="S1758" s="270">
        <v>1758.63</v>
      </c>
      <c r="T1758" s="268">
        <v>2342.79</v>
      </c>
      <c r="U1758" s="268">
        <v>584.16</v>
      </c>
      <c r="V1758" s="269">
        <v>1758.63</v>
      </c>
      <c r="W1758" s="269" cm="1">
        <f t="array" ref="W1758">IF(Z1758=756,V1758*INDEX('09.30.22 ERC'!$I$676:$I$679,MATCH($A$1,'09.30.22 ERC'!$D$676:$D$679,0),),V1758)</f>
        <v>1758.63</v>
      </c>
      <c r="X1758" s="271">
        <f t="shared" si="55"/>
        <v>532013</v>
      </c>
      <c r="Y1758" s="106" t="s">
        <v>1385</v>
      </c>
      <c r="Z1758" s="106">
        <v>756</v>
      </c>
      <c r="AA1758" s="273" t="b">
        <f t="shared" si="56"/>
        <v>1</v>
      </c>
    </row>
    <row r="1759" spans="1:27">
      <c r="A1759" s="267" t="s">
        <v>3271</v>
      </c>
      <c r="B1759" s="267" t="s">
        <v>3388</v>
      </c>
      <c r="C1759" s="267" t="s">
        <v>3392</v>
      </c>
      <c r="D1759" s="267" t="s">
        <v>7065</v>
      </c>
      <c r="E1759" s="267" t="s">
        <v>3275</v>
      </c>
      <c r="F1759" s="267" t="s">
        <v>3276</v>
      </c>
      <c r="G1759" s="267" t="s">
        <v>3275</v>
      </c>
      <c r="H1759" s="267" t="s">
        <v>3277</v>
      </c>
      <c r="I1759" s="267" t="s">
        <v>7068</v>
      </c>
      <c r="J1759" s="267" t="s">
        <v>7069</v>
      </c>
      <c r="K1759" s="268">
        <v>0</v>
      </c>
      <c r="L1759" s="268">
        <v>0</v>
      </c>
      <c r="M1759" s="269">
        <v>0</v>
      </c>
      <c r="N1759" s="268">
        <v>0</v>
      </c>
      <c r="O1759" s="268">
        <v>181.77</v>
      </c>
      <c r="P1759" s="269">
        <v>-181.77</v>
      </c>
      <c r="Q1759" s="270">
        <v>0</v>
      </c>
      <c r="R1759" s="270">
        <v>1758.63</v>
      </c>
      <c r="S1759" s="270">
        <v>-1758.63</v>
      </c>
      <c r="T1759" s="268">
        <v>0</v>
      </c>
      <c r="U1759" s="268">
        <v>1758.63</v>
      </c>
      <c r="V1759" s="269">
        <v>-1758.63</v>
      </c>
      <c r="W1759" s="269" cm="1">
        <f t="array" ref="W1759">IF(Z1759=756,V1759*INDEX('09.30.22 ERC'!$I$676:$I$679,MATCH($A$1,'09.30.22 ERC'!$D$676:$D$679,0),),V1759)</f>
        <v>-1758.63</v>
      </c>
      <c r="X1759" s="271">
        <f t="shared" si="55"/>
        <v>532013</v>
      </c>
      <c r="Y1759" s="106" t="s">
        <v>1385</v>
      </c>
      <c r="Z1759" s="106">
        <v>756</v>
      </c>
      <c r="AA1759" s="273" t="b">
        <f t="shared" si="56"/>
        <v>1</v>
      </c>
    </row>
    <row r="1760" spans="1:27">
      <c r="A1760" s="267" t="s">
        <v>3271</v>
      </c>
      <c r="B1760" s="267" t="s">
        <v>3272</v>
      </c>
      <c r="C1760" s="267" t="s">
        <v>3402</v>
      </c>
      <c r="D1760" s="267" t="s">
        <v>7065</v>
      </c>
      <c r="E1760" s="267" t="s">
        <v>3275</v>
      </c>
      <c r="F1760" s="267" t="s">
        <v>3276</v>
      </c>
      <c r="G1760" s="267" t="s">
        <v>3275</v>
      </c>
      <c r="H1760" s="267" t="s">
        <v>3277</v>
      </c>
      <c r="I1760" s="267" t="s">
        <v>7070</v>
      </c>
      <c r="J1760" s="267" t="s">
        <v>7071</v>
      </c>
      <c r="K1760" s="268">
        <v>0</v>
      </c>
      <c r="L1760" s="268">
        <v>0</v>
      </c>
      <c r="M1760" s="269">
        <v>0</v>
      </c>
      <c r="N1760" s="268">
        <v>0</v>
      </c>
      <c r="O1760" s="268">
        <v>79.14</v>
      </c>
      <c r="P1760" s="269">
        <v>-79.14</v>
      </c>
      <c r="Q1760" s="270">
        <v>239.22</v>
      </c>
      <c r="R1760" s="270">
        <v>993.84</v>
      </c>
      <c r="S1760" s="270">
        <v>-754.62</v>
      </c>
      <c r="T1760" s="268">
        <v>239.22</v>
      </c>
      <c r="U1760" s="268">
        <v>993.84</v>
      </c>
      <c r="V1760" s="269">
        <v>-754.62</v>
      </c>
      <c r="W1760" s="269" cm="1">
        <f t="array" ref="W1760">IF(Z1760=756,V1760*INDEX('09.30.22 ERC'!$I$676:$I$679,MATCH($A$1,'09.30.22 ERC'!$D$676:$D$679,0),),V1760)</f>
        <v>-754.62</v>
      </c>
      <c r="X1760" s="271">
        <f t="shared" si="55"/>
        <v>532013</v>
      </c>
      <c r="Y1760" s="106" t="s">
        <v>1385</v>
      </c>
      <c r="Z1760" s="106">
        <v>150</v>
      </c>
      <c r="AA1760" s="273" t="b">
        <f t="shared" si="56"/>
        <v>1</v>
      </c>
    </row>
    <row r="1761" spans="1:27">
      <c r="A1761" s="267" t="s">
        <v>3271</v>
      </c>
      <c r="B1761" s="267" t="s">
        <v>3280</v>
      </c>
      <c r="C1761" s="267" t="s">
        <v>3430</v>
      </c>
      <c r="D1761" s="267" t="s">
        <v>7065</v>
      </c>
      <c r="E1761" s="267" t="s">
        <v>3275</v>
      </c>
      <c r="F1761" s="267" t="s">
        <v>3276</v>
      </c>
      <c r="G1761" s="267" t="s">
        <v>3275</v>
      </c>
      <c r="H1761" s="267" t="s">
        <v>3277</v>
      </c>
      <c r="I1761" s="267" t="s">
        <v>7072</v>
      </c>
      <c r="J1761" s="267" t="s">
        <v>7073</v>
      </c>
      <c r="K1761" s="268">
        <v>0</v>
      </c>
      <c r="L1761" s="268">
        <v>0</v>
      </c>
      <c r="M1761" s="269">
        <v>0</v>
      </c>
      <c r="N1761" s="268">
        <v>0</v>
      </c>
      <c r="O1761" s="268">
        <v>78.28</v>
      </c>
      <c r="P1761" s="269">
        <v>-78.28</v>
      </c>
      <c r="Q1761" s="270">
        <v>236.52</v>
      </c>
      <c r="R1761" s="270">
        <v>982.65</v>
      </c>
      <c r="S1761" s="270">
        <v>-746.13</v>
      </c>
      <c r="T1761" s="268">
        <v>236.52</v>
      </c>
      <c r="U1761" s="268">
        <v>982.65</v>
      </c>
      <c r="V1761" s="269">
        <v>-746.13</v>
      </c>
      <c r="W1761" s="269" cm="1">
        <f t="array" ref="W1761">IF(Z1761=756,V1761*INDEX('09.30.22 ERC'!$I$676:$I$679,MATCH($A$1,'09.30.22 ERC'!$D$676:$D$679,0),),V1761)</f>
        <v>-746.13</v>
      </c>
      <c r="X1761" s="271">
        <f t="shared" si="55"/>
        <v>532013</v>
      </c>
      <c r="Y1761" s="106" t="s">
        <v>1385</v>
      </c>
      <c r="Z1761" s="106">
        <v>150</v>
      </c>
      <c r="AA1761" s="273" t="b">
        <f t="shared" si="56"/>
        <v>1</v>
      </c>
    </row>
    <row r="1762" spans="1:27">
      <c r="A1762" s="267" t="s">
        <v>3271</v>
      </c>
      <c r="B1762" s="267" t="s">
        <v>3284</v>
      </c>
      <c r="C1762" s="267" t="s">
        <v>3402</v>
      </c>
      <c r="D1762" s="267" t="s">
        <v>7065</v>
      </c>
      <c r="E1762" s="267" t="s">
        <v>3275</v>
      </c>
      <c r="F1762" s="267" t="s">
        <v>3276</v>
      </c>
      <c r="G1762" s="267" t="s">
        <v>3275</v>
      </c>
      <c r="H1762" s="267" t="s">
        <v>3277</v>
      </c>
      <c r="I1762" s="267" t="s">
        <v>7074</v>
      </c>
      <c r="J1762" s="267" t="s">
        <v>7075</v>
      </c>
      <c r="K1762" s="268">
        <v>0</v>
      </c>
      <c r="L1762" s="268">
        <v>0</v>
      </c>
      <c r="M1762" s="269">
        <v>0</v>
      </c>
      <c r="N1762" s="268">
        <v>0</v>
      </c>
      <c r="O1762" s="268">
        <v>6.73</v>
      </c>
      <c r="P1762" s="269">
        <v>-6.73</v>
      </c>
      <c r="Q1762" s="270">
        <v>19.559999999999999</v>
      </c>
      <c r="R1762" s="270">
        <v>81.91</v>
      </c>
      <c r="S1762" s="270">
        <v>-62.349999999999994</v>
      </c>
      <c r="T1762" s="268">
        <v>19.559999999999999</v>
      </c>
      <c r="U1762" s="268">
        <v>81.91</v>
      </c>
      <c r="V1762" s="269">
        <v>-62.349999999999994</v>
      </c>
      <c r="W1762" s="269" cm="1">
        <f t="array" ref="W1762">IF(Z1762=756,V1762*INDEX('09.30.22 ERC'!$I$676:$I$679,MATCH($A$1,'09.30.22 ERC'!$D$676:$D$679,0),),V1762)</f>
        <v>-62.349999999999994</v>
      </c>
      <c r="X1762" s="271">
        <f t="shared" si="55"/>
        <v>532013</v>
      </c>
      <c r="Y1762" s="106" t="s">
        <v>1385</v>
      </c>
      <c r="Z1762" s="106">
        <v>151</v>
      </c>
      <c r="AA1762" s="273" t="b">
        <f t="shared" si="56"/>
        <v>1</v>
      </c>
    </row>
    <row r="1763" spans="1:27">
      <c r="A1763" s="267" t="s">
        <v>3271</v>
      </c>
      <c r="B1763" s="267" t="s">
        <v>3287</v>
      </c>
      <c r="C1763" s="267" t="s">
        <v>3430</v>
      </c>
      <c r="D1763" s="267" t="s">
        <v>7065</v>
      </c>
      <c r="E1763" s="267" t="s">
        <v>3275</v>
      </c>
      <c r="F1763" s="267" t="s">
        <v>3276</v>
      </c>
      <c r="G1763" s="267" t="s">
        <v>3275</v>
      </c>
      <c r="H1763" s="267" t="s">
        <v>3277</v>
      </c>
      <c r="I1763" s="267" t="s">
        <v>7076</v>
      </c>
      <c r="J1763" s="267" t="s">
        <v>7077</v>
      </c>
      <c r="K1763" s="268">
        <v>0</v>
      </c>
      <c r="L1763" s="268">
        <v>0</v>
      </c>
      <c r="M1763" s="269">
        <v>0</v>
      </c>
      <c r="N1763" s="268">
        <v>0</v>
      </c>
      <c r="O1763" s="268">
        <v>8.6199999999999992</v>
      </c>
      <c r="P1763" s="269">
        <v>-8.6199999999999992</v>
      </c>
      <c r="Q1763" s="270">
        <v>18.510000000000002</v>
      </c>
      <c r="R1763" s="270">
        <v>96.32</v>
      </c>
      <c r="S1763" s="270">
        <v>-77.809999999999988</v>
      </c>
      <c r="T1763" s="268">
        <v>18.510000000000002</v>
      </c>
      <c r="U1763" s="268">
        <v>96.32</v>
      </c>
      <c r="V1763" s="269">
        <v>-77.809999999999988</v>
      </c>
      <c r="W1763" s="269" cm="1">
        <f t="array" ref="W1763">IF(Z1763=756,V1763*INDEX('09.30.22 ERC'!$I$676:$I$679,MATCH($A$1,'09.30.22 ERC'!$D$676:$D$679,0),),V1763)</f>
        <v>-77.809999999999988</v>
      </c>
      <c r="X1763" s="271">
        <f t="shared" si="55"/>
        <v>532013</v>
      </c>
      <c r="Y1763" s="106" t="s">
        <v>1385</v>
      </c>
      <c r="Z1763" s="106">
        <v>151</v>
      </c>
      <c r="AA1763" s="273" t="b">
        <f t="shared" si="56"/>
        <v>1</v>
      </c>
    </row>
    <row r="1764" spans="1:27">
      <c r="A1764" s="267" t="s">
        <v>3271</v>
      </c>
      <c r="B1764" s="267" t="s">
        <v>3294</v>
      </c>
      <c r="C1764" s="267" t="s">
        <v>3402</v>
      </c>
      <c r="D1764" s="267" t="s">
        <v>7065</v>
      </c>
      <c r="E1764" s="267" t="s">
        <v>3275</v>
      </c>
      <c r="F1764" s="267" t="s">
        <v>3276</v>
      </c>
      <c r="G1764" s="267" t="s">
        <v>3275</v>
      </c>
      <c r="H1764" s="267" t="s">
        <v>3277</v>
      </c>
      <c r="I1764" s="267" t="s">
        <v>7078</v>
      </c>
      <c r="J1764" s="267" t="s">
        <v>7079</v>
      </c>
      <c r="K1764" s="268">
        <v>0</v>
      </c>
      <c r="L1764" s="268">
        <v>0</v>
      </c>
      <c r="M1764" s="269">
        <v>0</v>
      </c>
      <c r="N1764" s="268">
        <v>0</v>
      </c>
      <c r="O1764" s="268">
        <v>45.63</v>
      </c>
      <c r="P1764" s="269">
        <v>-45.63</v>
      </c>
      <c r="Q1764" s="270">
        <v>137.79</v>
      </c>
      <c r="R1764" s="270">
        <v>572.54</v>
      </c>
      <c r="S1764" s="270">
        <v>-434.75</v>
      </c>
      <c r="T1764" s="268">
        <v>137.79</v>
      </c>
      <c r="U1764" s="268">
        <v>572.54</v>
      </c>
      <c r="V1764" s="269">
        <v>-434.75</v>
      </c>
      <c r="W1764" s="269" cm="1">
        <f t="array" ref="W1764">IF(Z1764=756,V1764*INDEX('09.30.22 ERC'!$I$676:$I$679,MATCH($A$1,'09.30.22 ERC'!$D$676:$D$679,0),),V1764)</f>
        <v>-434.75</v>
      </c>
      <c r="X1764" s="271">
        <f t="shared" si="55"/>
        <v>532013</v>
      </c>
      <c r="Y1764" s="106" t="s">
        <v>1385</v>
      </c>
      <c r="Z1764" s="106">
        <v>152</v>
      </c>
      <c r="AA1764" s="273" t="b">
        <f t="shared" si="56"/>
        <v>1</v>
      </c>
    </row>
    <row r="1765" spans="1:27">
      <c r="A1765" s="267" t="s">
        <v>3271</v>
      </c>
      <c r="B1765" s="267" t="s">
        <v>3388</v>
      </c>
      <c r="C1765" s="267" t="s">
        <v>3389</v>
      </c>
      <c r="D1765" s="267" t="s">
        <v>7080</v>
      </c>
      <c r="E1765" s="267" t="s">
        <v>3275</v>
      </c>
      <c r="F1765" s="267" t="s">
        <v>3276</v>
      </c>
      <c r="G1765" s="267" t="s">
        <v>3275</v>
      </c>
      <c r="H1765" s="267" t="s">
        <v>3277</v>
      </c>
      <c r="I1765" s="267" t="s">
        <v>7081</v>
      </c>
      <c r="J1765" s="267" t="s">
        <v>7082</v>
      </c>
      <c r="K1765" s="268">
        <v>0</v>
      </c>
      <c r="L1765" s="268">
        <v>0</v>
      </c>
      <c r="M1765" s="269">
        <v>0</v>
      </c>
      <c r="N1765" s="268">
        <v>0</v>
      </c>
      <c r="O1765" s="268">
        <v>0</v>
      </c>
      <c r="P1765" s="269">
        <v>0</v>
      </c>
      <c r="Q1765" s="270">
        <v>0</v>
      </c>
      <c r="R1765" s="270">
        <v>0</v>
      </c>
      <c r="S1765" s="270">
        <v>0</v>
      </c>
      <c r="T1765" s="268">
        <v>0</v>
      </c>
      <c r="U1765" s="268">
        <v>0</v>
      </c>
      <c r="V1765" s="269">
        <v>0</v>
      </c>
      <c r="W1765" s="269" cm="1">
        <f t="array" ref="W1765">IF(Z1765=756,V1765*INDEX('09.30.22 ERC'!$I$676:$I$679,MATCH($A$1,'09.30.22 ERC'!$D$676:$D$679,0),),V1765)</f>
        <v>0</v>
      </c>
      <c r="X1765" s="271">
        <f t="shared" si="55"/>
        <v>532014</v>
      </c>
      <c r="Y1765" s="106" t="s">
        <v>1385</v>
      </c>
      <c r="Z1765" s="106">
        <v>756</v>
      </c>
      <c r="AA1765" s="273" t="b">
        <f t="shared" si="56"/>
        <v>1</v>
      </c>
    </row>
    <row r="1766" spans="1:27">
      <c r="A1766" s="267" t="s">
        <v>3271</v>
      </c>
      <c r="B1766" s="267" t="s">
        <v>3388</v>
      </c>
      <c r="C1766" s="267" t="s">
        <v>3392</v>
      </c>
      <c r="D1766" s="267" t="s">
        <v>7080</v>
      </c>
      <c r="E1766" s="267" t="s">
        <v>3275</v>
      </c>
      <c r="F1766" s="267" t="s">
        <v>3276</v>
      </c>
      <c r="G1766" s="267" t="s">
        <v>3275</v>
      </c>
      <c r="H1766" s="267" t="s">
        <v>3277</v>
      </c>
      <c r="I1766" s="267" t="s">
        <v>7083</v>
      </c>
      <c r="J1766" s="267" t="s">
        <v>7084</v>
      </c>
      <c r="K1766" s="268">
        <v>0</v>
      </c>
      <c r="L1766" s="268">
        <v>0</v>
      </c>
      <c r="M1766" s="269">
        <v>0</v>
      </c>
      <c r="N1766" s="268">
        <v>0</v>
      </c>
      <c r="O1766" s="268">
        <v>0</v>
      </c>
      <c r="P1766" s="269">
        <v>0</v>
      </c>
      <c r="Q1766" s="270">
        <v>0</v>
      </c>
      <c r="R1766" s="270">
        <v>0</v>
      </c>
      <c r="S1766" s="270">
        <v>0</v>
      </c>
      <c r="T1766" s="268">
        <v>0</v>
      </c>
      <c r="U1766" s="268">
        <v>0</v>
      </c>
      <c r="V1766" s="269">
        <v>0</v>
      </c>
      <c r="W1766" s="269" cm="1">
        <f t="array" ref="W1766">IF(Z1766=756,V1766*INDEX('09.30.22 ERC'!$I$676:$I$679,MATCH($A$1,'09.30.22 ERC'!$D$676:$D$679,0),),V1766)</f>
        <v>0</v>
      </c>
      <c r="X1766" s="271">
        <f t="shared" si="55"/>
        <v>532014</v>
      </c>
      <c r="Y1766" s="106" t="s">
        <v>1385</v>
      </c>
      <c r="Z1766" s="106">
        <v>756</v>
      </c>
      <c r="AA1766" s="273" t="b">
        <f t="shared" si="56"/>
        <v>1</v>
      </c>
    </row>
    <row r="1767" spans="1:27">
      <c r="A1767" s="267" t="s">
        <v>3271</v>
      </c>
      <c r="B1767" s="267" t="s">
        <v>3272</v>
      </c>
      <c r="C1767" s="267" t="s">
        <v>3402</v>
      </c>
      <c r="D1767" s="267" t="s">
        <v>7080</v>
      </c>
      <c r="E1767" s="267" t="s">
        <v>3275</v>
      </c>
      <c r="F1767" s="267" t="s">
        <v>3276</v>
      </c>
      <c r="G1767" s="267" t="s">
        <v>3275</v>
      </c>
      <c r="H1767" s="267" t="s">
        <v>3277</v>
      </c>
      <c r="I1767" s="267" t="s">
        <v>7085</v>
      </c>
      <c r="J1767" s="267" t="s">
        <v>7086</v>
      </c>
      <c r="K1767" s="268">
        <v>0</v>
      </c>
      <c r="L1767" s="268">
        <v>0</v>
      </c>
      <c r="M1767" s="269">
        <v>0</v>
      </c>
      <c r="N1767" s="268">
        <v>0</v>
      </c>
      <c r="O1767" s="268">
        <v>0</v>
      </c>
      <c r="P1767" s="269">
        <v>0</v>
      </c>
      <c r="Q1767" s="270">
        <v>0</v>
      </c>
      <c r="R1767" s="270">
        <v>0</v>
      </c>
      <c r="S1767" s="270">
        <v>0</v>
      </c>
      <c r="T1767" s="268">
        <v>0</v>
      </c>
      <c r="U1767" s="268">
        <v>0</v>
      </c>
      <c r="V1767" s="269">
        <v>0</v>
      </c>
      <c r="W1767" s="269" cm="1">
        <f t="array" ref="W1767">IF(Z1767=756,V1767*INDEX('09.30.22 ERC'!$I$676:$I$679,MATCH($A$1,'09.30.22 ERC'!$D$676:$D$679,0),),V1767)</f>
        <v>0</v>
      </c>
      <c r="X1767" s="271">
        <f t="shared" si="55"/>
        <v>532014</v>
      </c>
      <c r="Y1767" s="106" t="s">
        <v>1385</v>
      </c>
      <c r="Z1767" s="106">
        <v>150</v>
      </c>
      <c r="AA1767" s="273" t="b">
        <f t="shared" si="56"/>
        <v>1</v>
      </c>
    </row>
    <row r="1768" spans="1:27">
      <c r="A1768" s="267" t="s">
        <v>3271</v>
      </c>
      <c r="B1768" s="267" t="s">
        <v>3280</v>
      </c>
      <c r="C1768" s="267" t="s">
        <v>3430</v>
      </c>
      <c r="D1768" s="267" t="s">
        <v>7080</v>
      </c>
      <c r="E1768" s="267" t="s">
        <v>3275</v>
      </c>
      <c r="F1768" s="267" t="s">
        <v>3276</v>
      </c>
      <c r="G1768" s="267" t="s">
        <v>3275</v>
      </c>
      <c r="H1768" s="267" t="s">
        <v>3277</v>
      </c>
      <c r="I1768" s="267" t="s">
        <v>7087</v>
      </c>
      <c r="J1768" s="267" t="s">
        <v>7088</v>
      </c>
      <c r="K1768" s="268">
        <v>0</v>
      </c>
      <c r="L1768" s="268">
        <v>0</v>
      </c>
      <c r="M1768" s="269">
        <v>0</v>
      </c>
      <c r="N1768" s="268">
        <v>0</v>
      </c>
      <c r="O1768" s="268">
        <v>0</v>
      </c>
      <c r="P1768" s="269">
        <v>0</v>
      </c>
      <c r="Q1768" s="270">
        <v>0</v>
      </c>
      <c r="R1768" s="270">
        <v>0</v>
      </c>
      <c r="S1768" s="270">
        <v>0</v>
      </c>
      <c r="T1768" s="268">
        <v>0</v>
      </c>
      <c r="U1768" s="268">
        <v>0</v>
      </c>
      <c r="V1768" s="269">
        <v>0</v>
      </c>
      <c r="W1768" s="269" cm="1">
        <f t="array" ref="W1768">IF(Z1768=756,V1768*INDEX('09.30.22 ERC'!$I$676:$I$679,MATCH($A$1,'09.30.22 ERC'!$D$676:$D$679,0),),V1768)</f>
        <v>0</v>
      </c>
      <c r="X1768" s="271">
        <f t="shared" si="55"/>
        <v>532014</v>
      </c>
      <c r="Y1768" s="106" t="s">
        <v>1385</v>
      </c>
      <c r="Z1768" s="106">
        <v>150</v>
      </c>
      <c r="AA1768" s="273" t="b">
        <f t="shared" si="56"/>
        <v>1</v>
      </c>
    </row>
    <row r="1769" spans="1:27">
      <c r="A1769" s="267" t="s">
        <v>3271</v>
      </c>
      <c r="B1769" s="267" t="s">
        <v>3284</v>
      </c>
      <c r="C1769" s="267" t="s">
        <v>3402</v>
      </c>
      <c r="D1769" s="267" t="s">
        <v>7080</v>
      </c>
      <c r="E1769" s="267" t="s">
        <v>3275</v>
      </c>
      <c r="F1769" s="267" t="s">
        <v>3276</v>
      </c>
      <c r="G1769" s="267" t="s">
        <v>3275</v>
      </c>
      <c r="H1769" s="267" t="s">
        <v>3277</v>
      </c>
      <c r="I1769" s="267" t="s">
        <v>7089</v>
      </c>
      <c r="J1769" s="267" t="s">
        <v>7090</v>
      </c>
      <c r="K1769" s="268">
        <v>0</v>
      </c>
      <c r="L1769" s="268">
        <v>0</v>
      </c>
      <c r="M1769" s="269">
        <v>0</v>
      </c>
      <c r="N1769" s="268">
        <v>0</v>
      </c>
      <c r="O1769" s="268">
        <v>0</v>
      </c>
      <c r="P1769" s="269">
        <v>0</v>
      </c>
      <c r="Q1769" s="270">
        <v>0</v>
      </c>
      <c r="R1769" s="270">
        <v>0</v>
      </c>
      <c r="S1769" s="270">
        <v>0</v>
      </c>
      <c r="T1769" s="268">
        <v>0</v>
      </c>
      <c r="U1769" s="268">
        <v>0</v>
      </c>
      <c r="V1769" s="269">
        <v>0</v>
      </c>
      <c r="W1769" s="269" cm="1">
        <f t="array" ref="W1769">IF(Z1769=756,V1769*INDEX('09.30.22 ERC'!$I$676:$I$679,MATCH($A$1,'09.30.22 ERC'!$D$676:$D$679,0),),V1769)</f>
        <v>0</v>
      </c>
      <c r="X1769" s="271">
        <f t="shared" si="55"/>
        <v>532014</v>
      </c>
      <c r="Y1769" s="106" t="s">
        <v>1385</v>
      </c>
      <c r="Z1769" s="106">
        <v>151</v>
      </c>
      <c r="AA1769" s="273" t="b">
        <f t="shared" si="56"/>
        <v>1</v>
      </c>
    </row>
    <row r="1770" spans="1:27">
      <c r="A1770" s="267" t="s">
        <v>3271</v>
      </c>
      <c r="B1770" s="267" t="s">
        <v>3287</v>
      </c>
      <c r="C1770" s="267" t="s">
        <v>3430</v>
      </c>
      <c r="D1770" s="267" t="s">
        <v>7080</v>
      </c>
      <c r="E1770" s="267" t="s">
        <v>3275</v>
      </c>
      <c r="F1770" s="267" t="s">
        <v>3276</v>
      </c>
      <c r="G1770" s="267" t="s">
        <v>3275</v>
      </c>
      <c r="H1770" s="267" t="s">
        <v>3277</v>
      </c>
      <c r="I1770" s="267" t="s">
        <v>7091</v>
      </c>
      <c r="J1770" s="267" t="s">
        <v>7092</v>
      </c>
      <c r="K1770" s="268">
        <v>0</v>
      </c>
      <c r="L1770" s="268">
        <v>0</v>
      </c>
      <c r="M1770" s="269">
        <v>0</v>
      </c>
      <c r="N1770" s="268">
        <v>0</v>
      </c>
      <c r="O1770" s="268">
        <v>0</v>
      </c>
      <c r="P1770" s="269">
        <v>0</v>
      </c>
      <c r="Q1770" s="270">
        <v>0</v>
      </c>
      <c r="R1770" s="270">
        <v>0</v>
      </c>
      <c r="S1770" s="270">
        <v>0</v>
      </c>
      <c r="T1770" s="268">
        <v>0</v>
      </c>
      <c r="U1770" s="268">
        <v>0</v>
      </c>
      <c r="V1770" s="269">
        <v>0</v>
      </c>
      <c r="W1770" s="269" cm="1">
        <f t="array" ref="W1770">IF(Z1770=756,V1770*INDEX('09.30.22 ERC'!$I$676:$I$679,MATCH($A$1,'09.30.22 ERC'!$D$676:$D$679,0),),V1770)</f>
        <v>0</v>
      </c>
      <c r="X1770" s="271">
        <f t="shared" si="55"/>
        <v>532014</v>
      </c>
      <c r="Y1770" s="106" t="s">
        <v>1385</v>
      </c>
      <c r="Z1770" s="106">
        <v>151</v>
      </c>
      <c r="AA1770" s="273" t="b">
        <f t="shared" si="56"/>
        <v>1</v>
      </c>
    </row>
    <row r="1771" spans="1:27">
      <c r="A1771" s="267" t="s">
        <v>3271</v>
      </c>
      <c r="B1771" s="267" t="s">
        <v>3294</v>
      </c>
      <c r="C1771" s="267" t="s">
        <v>3402</v>
      </c>
      <c r="D1771" s="267" t="s">
        <v>7080</v>
      </c>
      <c r="E1771" s="267" t="s">
        <v>3275</v>
      </c>
      <c r="F1771" s="267" t="s">
        <v>3276</v>
      </c>
      <c r="G1771" s="267" t="s">
        <v>3275</v>
      </c>
      <c r="H1771" s="267" t="s">
        <v>3277</v>
      </c>
      <c r="I1771" s="267" t="s">
        <v>7093</v>
      </c>
      <c r="J1771" s="267" t="s">
        <v>7094</v>
      </c>
      <c r="K1771" s="268">
        <v>0</v>
      </c>
      <c r="L1771" s="268">
        <v>0</v>
      </c>
      <c r="M1771" s="269">
        <v>0</v>
      </c>
      <c r="N1771" s="268">
        <v>0</v>
      </c>
      <c r="O1771" s="268">
        <v>0</v>
      </c>
      <c r="P1771" s="269">
        <v>0</v>
      </c>
      <c r="Q1771" s="270">
        <v>0</v>
      </c>
      <c r="R1771" s="270">
        <v>0</v>
      </c>
      <c r="S1771" s="270">
        <v>0</v>
      </c>
      <c r="T1771" s="268">
        <v>0</v>
      </c>
      <c r="U1771" s="268">
        <v>0</v>
      </c>
      <c r="V1771" s="269">
        <v>0</v>
      </c>
      <c r="W1771" s="269" cm="1">
        <f t="array" ref="W1771">IF(Z1771=756,V1771*INDEX('09.30.22 ERC'!$I$676:$I$679,MATCH($A$1,'09.30.22 ERC'!$D$676:$D$679,0),),V1771)</f>
        <v>0</v>
      </c>
      <c r="X1771" s="271">
        <f t="shared" si="55"/>
        <v>532014</v>
      </c>
      <c r="Y1771" s="106" t="s">
        <v>1385</v>
      </c>
      <c r="Z1771" s="106">
        <v>152</v>
      </c>
      <c r="AA1771" s="273" t="b">
        <f t="shared" si="56"/>
        <v>1</v>
      </c>
    </row>
    <row r="1772" spans="1:27">
      <c r="A1772" s="267" t="s">
        <v>3271</v>
      </c>
      <c r="B1772" s="267" t="s">
        <v>3272</v>
      </c>
      <c r="C1772" s="267" t="s">
        <v>3402</v>
      </c>
      <c r="D1772" s="267" t="s">
        <v>7095</v>
      </c>
      <c r="E1772" s="267" t="s">
        <v>3275</v>
      </c>
      <c r="F1772" s="267" t="s">
        <v>3276</v>
      </c>
      <c r="G1772" s="267" t="s">
        <v>3275</v>
      </c>
      <c r="H1772" s="267" t="s">
        <v>3277</v>
      </c>
      <c r="I1772" s="267" t="s">
        <v>7096</v>
      </c>
      <c r="J1772" s="267" t="s">
        <v>7097</v>
      </c>
      <c r="K1772" s="268">
        <v>0</v>
      </c>
      <c r="L1772" s="268">
        <v>0</v>
      </c>
      <c r="M1772" s="269">
        <v>0</v>
      </c>
      <c r="N1772" s="268">
        <v>0</v>
      </c>
      <c r="O1772" s="268">
        <v>0</v>
      </c>
      <c r="P1772" s="269">
        <v>0</v>
      </c>
      <c r="Q1772" s="270">
        <v>0</v>
      </c>
      <c r="R1772" s="270">
        <v>0</v>
      </c>
      <c r="S1772" s="270">
        <v>0</v>
      </c>
      <c r="T1772" s="268">
        <v>0</v>
      </c>
      <c r="U1772" s="268">
        <v>0</v>
      </c>
      <c r="V1772" s="269">
        <v>0</v>
      </c>
      <c r="W1772" s="269" cm="1">
        <f t="array" ref="W1772">IF(Z1772=756,V1772*INDEX('09.30.22 ERC'!$I$676:$I$679,MATCH($A$1,'09.30.22 ERC'!$D$676:$D$679,0),),V1772)</f>
        <v>0</v>
      </c>
      <c r="X1772" s="271">
        <f t="shared" si="55"/>
        <v>532016</v>
      </c>
      <c r="Y1772" s="106" t="s">
        <v>1385</v>
      </c>
      <c r="Z1772" s="106">
        <v>150</v>
      </c>
      <c r="AA1772" s="273" t="b">
        <f t="shared" si="56"/>
        <v>1</v>
      </c>
    </row>
    <row r="1773" spans="1:27">
      <c r="A1773" s="267" t="s">
        <v>3271</v>
      </c>
      <c r="B1773" s="267" t="s">
        <v>3280</v>
      </c>
      <c r="C1773" s="267" t="s">
        <v>3430</v>
      </c>
      <c r="D1773" s="267" t="s">
        <v>7095</v>
      </c>
      <c r="E1773" s="267" t="s">
        <v>3275</v>
      </c>
      <c r="F1773" s="267" t="s">
        <v>3276</v>
      </c>
      <c r="G1773" s="267" t="s">
        <v>3275</v>
      </c>
      <c r="H1773" s="267" t="s">
        <v>3277</v>
      </c>
      <c r="I1773" s="267" t="s">
        <v>7098</v>
      </c>
      <c r="J1773" s="267" t="s">
        <v>7099</v>
      </c>
      <c r="K1773" s="268">
        <v>0</v>
      </c>
      <c r="L1773" s="268">
        <v>0</v>
      </c>
      <c r="M1773" s="269">
        <v>0</v>
      </c>
      <c r="N1773" s="268">
        <v>0</v>
      </c>
      <c r="O1773" s="268">
        <v>0</v>
      </c>
      <c r="P1773" s="269">
        <v>0</v>
      </c>
      <c r="Q1773" s="270">
        <v>0</v>
      </c>
      <c r="R1773" s="270">
        <v>0</v>
      </c>
      <c r="S1773" s="270">
        <v>0</v>
      </c>
      <c r="T1773" s="268">
        <v>0</v>
      </c>
      <c r="U1773" s="268">
        <v>0</v>
      </c>
      <c r="V1773" s="269">
        <v>0</v>
      </c>
      <c r="W1773" s="269" cm="1">
        <f t="array" ref="W1773">IF(Z1773=756,V1773*INDEX('09.30.22 ERC'!$I$676:$I$679,MATCH($A$1,'09.30.22 ERC'!$D$676:$D$679,0),),V1773)</f>
        <v>0</v>
      </c>
      <c r="X1773" s="271">
        <f t="shared" si="55"/>
        <v>532016</v>
      </c>
      <c r="Y1773" s="106" t="s">
        <v>1385</v>
      </c>
      <c r="Z1773" s="106">
        <v>150</v>
      </c>
      <c r="AA1773" s="273" t="b">
        <f t="shared" si="56"/>
        <v>1</v>
      </c>
    </row>
    <row r="1774" spans="1:27">
      <c r="A1774" s="267" t="s">
        <v>3271</v>
      </c>
      <c r="B1774" s="267" t="s">
        <v>3284</v>
      </c>
      <c r="C1774" s="267" t="s">
        <v>3402</v>
      </c>
      <c r="D1774" s="267" t="s">
        <v>7095</v>
      </c>
      <c r="E1774" s="267" t="s">
        <v>3275</v>
      </c>
      <c r="F1774" s="267" t="s">
        <v>3276</v>
      </c>
      <c r="G1774" s="267" t="s">
        <v>3275</v>
      </c>
      <c r="H1774" s="267" t="s">
        <v>3277</v>
      </c>
      <c r="I1774" s="267" t="s">
        <v>7100</v>
      </c>
      <c r="J1774" s="267" t="s">
        <v>7101</v>
      </c>
      <c r="K1774" s="268">
        <v>0</v>
      </c>
      <c r="L1774" s="268">
        <v>0</v>
      </c>
      <c r="M1774" s="269">
        <v>0</v>
      </c>
      <c r="N1774" s="268">
        <v>0</v>
      </c>
      <c r="O1774" s="268">
        <v>0</v>
      </c>
      <c r="P1774" s="269">
        <v>0</v>
      </c>
      <c r="Q1774" s="270">
        <v>0</v>
      </c>
      <c r="R1774" s="270">
        <v>0</v>
      </c>
      <c r="S1774" s="270">
        <v>0</v>
      </c>
      <c r="T1774" s="268">
        <v>0</v>
      </c>
      <c r="U1774" s="268">
        <v>0</v>
      </c>
      <c r="V1774" s="269">
        <v>0</v>
      </c>
      <c r="W1774" s="269" cm="1">
        <f t="array" ref="W1774">IF(Z1774=756,V1774*INDEX('09.30.22 ERC'!$I$676:$I$679,MATCH($A$1,'09.30.22 ERC'!$D$676:$D$679,0),),V1774)</f>
        <v>0</v>
      </c>
      <c r="X1774" s="271">
        <f t="shared" si="55"/>
        <v>532016</v>
      </c>
      <c r="Y1774" s="106" t="s">
        <v>1385</v>
      </c>
      <c r="Z1774" s="106">
        <v>151</v>
      </c>
      <c r="AA1774" s="273" t="b">
        <f t="shared" si="56"/>
        <v>1</v>
      </c>
    </row>
    <row r="1775" spans="1:27">
      <c r="A1775" s="267" t="s">
        <v>3271</v>
      </c>
      <c r="B1775" s="267" t="s">
        <v>3287</v>
      </c>
      <c r="C1775" s="267" t="s">
        <v>3430</v>
      </c>
      <c r="D1775" s="267" t="s">
        <v>7095</v>
      </c>
      <c r="E1775" s="267" t="s">
        <v>3275</v>
      </c>
      <c r="F1775" s="267" t="s">
        <v>3276</v>
      </c>
      <c r="G1775" s="267" t="s">
        <v>3275</v>
      </c>
      <c r="H1775" s="267" t="s">
        <v>3277</v>
      </c>
      <c r="I1775" s="267" t="s">
        <v>7102</v>
      </c>
      <c r="J1775" s="267" t="s">
        <v>7103</v>
      </c>
      <c r="K1775" s="268">
        <v>0</v>
      </c>
      <c r="L1775" s="268">
        <v>0</v>
      </c>
      <c r="M1775" s="269">
        <v>0</v>
      </c>
      <c r="N1775" s="268">
        <v>0</v>
      </c>
      <c r="O1775" s="268">
        <v>0</v>
      </c>
      <c r="P1775" s="269">
        <v>0</v>
      </c>
      <c r="Q1775" s="270">
        <v>0</v>
      </c>
      <c r="R1775" s="270">
        <v>0</v>
      </c>
      <c r="S1775" s="270">
        <v>0</v>
      </c>
      <c r="T1775" s="268">
        <v>0</v>
      </c>
      <c r="U1775" s="268">
        <v>0</v>
      </c>
      <c r="V1775" s="269">
        <v>0</v>
      </c>
      <c r="W1775" s="269" cm="1">
        <f t="array" ref="W1775">IF(Z1775=756,V1775*INDEX('09.30.22 ERC'!$I$676:$I$679,MATCH($A$1,'09.30.22 ERC'!$D$676:$D$679,0),),V1775)</f>
        <v>0</v>
      </c>
      <c r="X1775" s="271">
        <f t="shared" si="55"/>
        <v>532016</v>
      </c>
      <c r="Y1775" s="106" t="s">
        <v>1385</v>
      </c>
      <c r="Z1775" s="106">
        <v>151</v>
      </c>
      <c r="AA1775" s="273" t="b">
        <f t="shared" si="56"/>
        <v>1</v>
      </c>
    </row>
    <row r="1776" spans="1:27">
      <c r="A1776" s="267" t="s">
        <v>3271</v>
      </c>
      <c r="B1776" s="267" t="s">
        <v>3294</v>
      </c>
      <c r="C1776" s="267" t="s">
        <v>3402</v>
      </c>
      <c r="D1776" s="267" t="s">
        <v>7095</v>
      </c>
      <c r="E1776" s="267" t="s">
        <v>3275</v>
      </c>
      <c r="F1776" s="267" t="s">
        <v>3276</v>
      </c>
      <c r="G1776" s="267" t="s">
        <v>3275</v>
      </c>
      <c r="H1776" s="267" t="s">
        <v>3277</v>
      </c>
      <c r="I1776" s="267" t="s">
        <v>7104</v>
      </c>
      <c r="J1776" s="267" t="s">
        <v>7105</v>
      </c>
      <c r="K1776" s="268">
        <v>0</v>
      </c>
      <c r="L1776" s="268">
        <v>0</v>
      </c>
      <c r="M1776" s="269">
        <v>0</v>
      </c>
      <c r="N1776" s="268">
        <v>0</v>
      </c>
      <c r="O1776" s="268">
        <v>0</v>
      </c>
      <c r="P1776" s="269">
        <v>0</v>
      </c>
      <c r="Q1776" s="270">
        <v>0</v>
      </c>
      <c r="R1776" s="270">
        <v>0</v>
      </c>
      <c r="S1776" s="270">
        <v>0</v>
      </c>
      <c r="T1776" s="268">
        <v>0</v>
      </c>
      <c r="U1776" s="268">
        <v>0</v>
      </c>
      <c r="V1776" s="269">
        <v>0</v>
      </c>
      <c r="W1776" s="269" cm="1">
        <f t="array" ref="W1776">IF(Z1776=756,V1776*INDEX('09.30.22 ERC'!$I$676:$I$679,MATCH($A$1,'09.30.22 ERC'!$D$676:$D$679,0),),V1776)</f>
        <v>0</v>
      </c>
      <c r="X1776" s="271">
        <f t="shared" si="55"/>
        <v>532016</v>
      </c>
      <c r="Y1776" s="106" t="s">
        <v>1385</v>
      </c>
      <c r="Z1776" s="106">
        <v>152</v>
      </c>
      <c r="AA1776" s="273" t="b">
        <f t="shared" si="56"/>
        <v>1</v>
      </c>
    </row>
    <row r="1777" spans="1:27">
      <c r="A1777" s="267" t="s">
        <v>3271</v>
      </c>
      <c r="B1777" s="267" t="s">
        <v>3272</v>
      </c>
      <c r="C1777" s="267" t="s">
        <v>3273</v>
      </c>
      <c r="D1777" s="267" t="s">
        <v>7106</v>
      </c>
      <c r="E1777" s="267" t="s">
        <v>3275</v>
      </c>
      <c r="F1777" s="267" t="s">
        <v>3276</v>
      </c>
      <c r="G1777" s="267" t="s">
        <v>3275</v>
      </c>
      <c r="H1777" s="267" t="s">
        <v>3277</v>
      </c>
      <c r="I1777" s="267" t="s">
        <v>7107</v>
      </c>
      <c r="J1777" s="267" t="s">
        <v>7108</v>
      </c>
      <c r="K1777" s="268">
        <v>0</v>
      </c>
      <c r="L1777" s="268">
        <v>0</v>
      </c>
      <c r="M1777" s="269">
        <v>0</v>
      </c>
      <c r="N1777" s="268">
        <v>0</v>
      </c>
      <c r="O1777" s="268">
        <v>0</v>
      </c>
      <c r="P1777" s="269">
        <v>0</v>
      </c>
      <c r="Q1777" s="270">
        <v>34.729999999999997</v>
      </c>
      <c r="R1777" s="270">
        <v>0</v>
      </c>
      <c r="S1777" s="270">
        <v>34.729999999999997</v>
      </c>
      <c r="T1777" s="268">
        <v>34.729999999999997</v>
      </c>
      <c r="U1777" s="268">
        <v>0</v>
      </c>
      <c r="V1777" s="269">
        <v>34.729999999999997</v>
      </c>
      <c r="W1777" s="269" cm="1">
        <f t="array" ref="W1777">IF(Z1777=756,V1777*INDEX('09.30.22 ERC'!$I$676:$I$679,MATCH($A$1,'09.30.22 ERC'!$D$676:$D$679,0),),V1777)</f>
        <v>34.729999999999997</v>
      </c>
      <c r="X1777" s="271">
        <f t="shared" si="55"/>
        <v>532017</v>
      </c>
      <c r="Y1777" s="272" t="s">
        <v>1385</v>
      </c>
      <c r="Z1777" s="106">
        <v>150</v>
      </c>
      <c r="AA1777" s="273" t="b">
        <f t="shared" si="56"/>
        <v>1</v>
      </c>
    </row>
    <row r="1778" spans="1:27">
      <c r="A1778" s="267" t="s">
        <v>3271</v>
      </c>
      <c r="B1778" s="267" t="s">
        <v>3280</v>
      </c>
      <c r="C1778" s="267" t="s">
        <v>3281</v>
      </c>
      <c r="D1778" s="267" t="s">
        <v>7106</v>
      </c>
      <c r="E1778" s="267" t="s">
        <v>3275</v>
      </c>
      <c r="F1778" s="267" t="s">
        <v>3276</v>
      </c>
      <c r="G1778" s="267" t="s">
        <v>3275</v>
      </c>
      <c r="H1778" s="267" t="s">
        <v>3277</v>
      </c>
      <c r="I1778" s="267" t="s">
        <v>7109</v>
      </c>
      <c r="J1778" s="267" t="s">
        <v>7110</v>
      </c>
      <c r="K1778" s="268">
        <v>0</v>
      </c>
      <c r="L1778" s="268">
        <v>0</v>
      </c>
      <c r="M1778" s="269">
        <v>0</v>
      </c>
      <c r="N1778" s="268">
        <v>0</v>
      </c>
      <c r="O1778" s="268">
        <v>0</v>
      </c>
      <c r="P1778" s="269">
        <v>0</v>
      </c>
      <c r="Q1778" s="270">
        <v>199.53</v>
      </c>
      <c r="R1778" s="270">
        <v>0</v>
      </c>
      <c r="S1778" s="270">
        <v>199.53</v>
      </c>
      <c r="T1778" s="268">
        <v>199.53</v>
      </c>
      <c r="U1778" s="268">
        <v>0</v>
      </c>
      <c r="V1778" s="269">
        <v>199.53</v>
      </c>
      <c r="W1778" s="269" cm="1">
        <f t="array" ref="W1778">IF(Z1778=756,V1778*INDEX('09.30.22 ERC'!$I$676:$I$679,MATCH($A$1,'09.30.22 ERC'!$D$676:$D$679,0),),V1778)</f>
        <v>199.53</v>
      </c>
      <c r="X1778" s="271">
        <f t="shared" si="55"/>
        <v>532017</v>
      </c>
      <c r="Y1778" s="272" t="s">
        <v>1385</v>
      </c>
      <c r="Z1778" s="106">
        <v>150</v>
      </c>
      <c r="AA1778" s="273" t="b">
        <f t="shared" si="56"/>
        <v>1</v>
      </c>
    </row>
    <row r="1779" spans="1:27">
      <c r="A1779" s="267" t="s">
        <v>3271</v>
      </c>
      <c r="B1779" s="267" t="s">
        <v>3388</v>
      </c>
      <c r="C1779" s="267" t="s">
        <v>3389</v>
      </c>
      <c r="D1779" s="267" t="s">
        <v>7111</v>
      </c>
      <c r="E1779" s="267" t="s">
        <v>3275</v>
      </c>
      <c r="F1779" s="267" t="s">
        <v>3276</v>
      </c>
      <c r="G1779" s="267" t="s">
        <v>3275</v>
      </c>
      <c r="H1779" s="267" t="s">
        <v>3277</v>
      </c>
      <c r="I1779" s="267" t="s">
        <v>7112</v>
      </c>
      <c r="J1779" s="267" t="s">
        <v>7113</v>
      </c>
      <c r="K1779" s="268">
        <v>0</v>
      </c>
      <c r="L1779" s="268">
        <v>0</v>
      </c>
      <c r="M1779" s="269">
        <v>0</v>
      </c>
      <c r="N1779" s="268">
        <v>0</v>
      </c>
      <c r="O1779" s="268">
        <v>257.05</v>
      </c>
      <c r="P1779" s="269">
        <v>-257.05</v>
      </c>
      <c r="Q1779" s="270">
        <v>831.15</v>
      </c>
      <c r="R1779" s="270">
        <v>3355.2</v>
      </c>
      <c r="S1779" s="270">
        <v>-2524.0499999999997</v>
      </c>
      <c r="T1779" s="268">
        <v>831.15</v>
      </c>
      <c r="U1779" s="268">
        <v>3355.2</v>
      </c>
      <c r="V1779" s="269">
        <v>-2524.0499999999997</v>
      </c>
      <c r="W1779" s="269" cm="1">
        <f t="array" ref="W1779">IF(Z1779=756,V1779*INDEX('09.30.22 ERC'!$I$676:$I$679,MATCH($A$1,'09.30.22 ERC'!$D$676:$D$679,0),),V1779)</f>
        <v>-2524.0499999999997</v>
      </c>
      <c r="X1779" s="271">
        <f t="shared" si="55"/>
        <v>532900</v>
      </c>
      <c r="Y1779" s="106" t="s">
        <v>1385</v>
      </c>
      <c r="Z1779" s="106">
        <v>756</v>
      </c>
      <c r="AA1779" s="273" t="b">
        <f t="shared" si="56"/>
        <v>1</v>
      </c>
    </row>
    <row r="1780" spans="1:27">
      <c r="A1780" s="267" t="s">
        <v>3271</v>
      </c>
      <c r="B1780" s="267" t="s">
        <v>3388</v>
      </c>
      <c r="C1780" s="267" t="s">
        <v>3392</v>
      </c>
      <c r="D1780" s="267" t="s">
        <v>7111</v>
      </c>
      <c r="E1780" s="267" t="s">
        <v>3275</v>
      </c>
      <c r="F1780" s="267" t="s">
        <v>3276</v>
      </c>
      <c r="G1780" s="267" t="s">
        <v>3275</v>
      </c>
      <c r="H1780" s="267" t="s">
        <v>3277</v>
      </c>
      <c r="I1780" s="267" t="s">
        <v>7114</v>
      </c>
      <c r="J1780" s="267" t="s">
        <v>7115</v>
      </c>
      <c r="K1780" s="268">
        <v>0</v>
      </c>
      <c r="L1780" s="268">
        <v>0</v>
      </c>
      <c r="M1780" s="269">
        <v>0</v>
      </c>
      <c r="N1780" s="268">
        <v>257.05</v>
      </c>
      <c r="O1780" s="268">
        <v>0</v>
      </c>
      <c r="P1780" s="269">
        <v>257.05</v>
      </c>
      <c r="Q1780" s="270">
        <v>3617.94</v>
      </c>
      <c r="R1780" s="270">
        <v>1093.8900000000001</v>
      </c>
      <c r="S1780" s="270">
        <v>2524.0500000000002</v>
      </c>
      <c r="T1780" s="268">
        <v>3617.94</v>
      </c>
      <c r="U1780" s="268">
        <v>1093.8900000000001</v>
      </c>
      <c r="V1780" s="269">
        <v>2524.0500000000002</v>
      </c>
      <c r="W1780" s="269" cm="1">
        <f t="array" ref="W1780">IF(Z1780=756,V1780*INDEX('09.30.22 ERC'!$I$676:$I$679,MATCH($A$1,'09.30.22 ERC'!$D$676:$D$679,0),),V1780)</f>
        <v>2524.0500000000002</v>
      </c>
      <c r="X1780" s="271">
        <f t="shared" si="55"/>
        <v>532900</v>
      </c>
      <c r="Y1780" s="106" t="s">
        <v>1385</v>
      </c>
      <c r="Z1780" s="106">
        <v>756</v>
      </c>
      <c r="AA1780" s="273" t="b">
        <f t="shared" si="56"/>
        <v>1</v>
      </c>
    </row>
    <row r="1781" spans="1:27">
      <c r="A1781" s="267" t="s">
        <v>3271</v>
      </c>
      <c r="B1781" s="267" t="s">
        <v>3272</v>
      </c>
      <c r="C1781" s="267" t="s">
        <v>3402</v>
      </c>
      <c r="D1781" s="267" t="s">
        <v>7111</v>
      </c>
      <c r="E1781" s="267" t="s">
        <v>3275</v>
      </c>
      <c r="F1781" s="267" t="s">
        <v>3276</v>
      </c>
      <c r="G1781" s="267" t="s">
        <v>3275</v>
      </c>
      <c r="H1781" s="267" t="s">
        <v>3277</v>
      </c>
      <c r="I1781" s="267" t="s">
        <v>7116</v>
      </c>
      <c r="J1781" s="267" t="s">
        <v>7117</v>
      </c>
      <c r="K1781" s="268">
        <v>0</v>
      </c>
      <c r="L1781" s="268">
        <v>0</v>
      </c>
      <c r="M1781" s="269">
        <v>0</v>
      </c>
      <c r="N1781" s="268">
        <v>111.89</v>
      </c>
      <c r="O1781" s="268">
        <v>0</v>
      </c>
      <c r="P1781" s="269">
        <v>111.89</v>
      </c>
      <c r="Q1781" s="270">
        <v>1427.41</v>
      </c>
      <c r="R1781" s="270">
        <v>340.35</v>
      </c>
      <c r="S1781" s="270">
        <v>1087.06</v>
      </c>
      <c r="T1781" s="268">
        <v>1427.41</v>
      </c>
      <c r="U1781" s="268">
        <v>340.35</v>
      </c>
      <c r="V1781" s="269">
        <v>1087.06</v>
      </c>
      <c r="W1781" s="269" cm="1">
        <f t="array" ref="W1781">IF(Z1781=756,V1781*INDEX('09.30.22 ERC'!$I$676:$I$679,MATCH($A$1,'09.30.22 ERC'!$D$676:$D$679,0),),V1781)</f>
        <v>1087.06</v>
      </c>
      <c r="X1781" s="271">
        <f t="shared" si="55"/>
        <v>532900</v>
      </c>
      <c r="Y1781" s="106" t="s">
        <v>1385</v>
      </c>
      <c r="Z1781" s="106">
        <v>150</v>
      </c>
      <c r="AA1781" s="273" t="b">
        <f t="shared" si="56"/>
        <v>1</v>
      </c>
    </row>
    <row r="1782" spans="1:27">
      <c r="A1782" s="267" t="s">
        <v>3271</v>
      </c>
      <c r="B1782" s="267" t="s">
        <v>3280</v>
      </c>
      <c r="C1782" s="267" t="s">
        <v>3430</v>
      </c>
      <c r="D1782" s="267" t="s">
        <v>7111</v>
      </c>
      <c r="E1782" s="267" t="s">
        <v>3275</v>
      </c>
      <c r="F1782" s="267" t="s">
        <v>3276</v>
      </c>
      <c r="G1782" s="267" t="s">
        <v>3275</v>
      </c>
      <c r="H1782" s="267" t="s">
        <v>3277</v>
      </c>
      <c r="I1782" s="267" t="s">
        <v>7118</v>
      </c>
      <c r="J1782" s="267" t="s">
        <v>7119</v>
      </c>
      <c r="K1782" s="268">
        <v>0</v>
      </c>
      <c r="L1782" s="268">
        <v>0</v>
      </c>
      <c r="M1782" s="269">
        <v>0</v>
      </c>
      <c r="N1782" s="268">
        <v>110.69</v>
      </c>
      <c r="O1782" s="268">
        <v>0</v>
      </c>
      <c r="P1782" s="269">
        <v>110.69</v>
      </c>
      <c r="Q1782" s="270">
        <v>1411.44</v>
      </c>
      <c r="R1782" s="270">
        <v>336.54</v>
      </c>
      <c r="S1782" s="270">
        <v>1074.9000000000001</v>
      </c>
      <c r="T1782" s="268">
        <v>1411.44</v>
      </c>
      <c r="U1782" s="268">
        <v>336.54</v>
      </c>
      <c r="V1782" s="269">
        <v>1074.9000000000001</v>
      </c>
      <c r="W1782" s="269" cm="1">
        <f t="array" ref="W1782">IF(Z1782=756,V1782*INDEX('09.30.22 ERC'!$I$676:$I$679,MATCH($A$1,'09.30.22 ERC'!$D$676:$D$679,0),),V1782)</f>
        <v>1074.9000000000001</v>
      </c>
      <c r="X1782" s="271">
        <f t="shared" si="55"/>
        <v>532900</v>
      </c>
      <c r="Y1782" s="106" t="s">
        <v>1385</v>
      </c>
      <c r="Z1782" s="106">
        <v>150</v>
      </c>
      <c r="AA1782" s="273" t="b">
        <f t="shared" si="56"/>
        <v>1</v>
      </c>
    </row>
    <row r="1783" spans="1:27">
      <c r="A1783" s="267" t="s">
        <v>3271</v>
      </c>
      <c r="B1783" s="267" t="s">
        <v>3284</v>
      </c>
      <c r="C1783" s="267" t="s">
        <v>3402</v>
      </c>
      <c r="D1783" s="267" t="s">
        <v>7111</v>
      </c>
      <c r="E1783" s="267" t="s">
        <v>3275</v>
      </c>
      <c r="F1783" s="267" t="s">
        <v>3276</v>
      </c>
      <c r="G1783" s="267" t="s">
        <v>3275</v>
      </c>
      <c r="H1783" s="267" t="s">
        <v>3277</v>
      </c>
      <c r="I1783" s="267" t="s">
        <v>7120</v>
      </c>
      <c r="J1783" s="267" t="s">
        <v>7121</v>
      </c>
      <c r="K1783" s="268">
        <v>0</v>
      </c>
      <c r="L1783" s="268">
        <v>0</v>
      </c>
      <c r="M1783" s="269">
        <v>0</v>
      </c>
      <c r="N1783" s="268">
        <v>9.52</v>
      </c>
      <c r="O1783" s="268">
        <v>0</v>
      </c>
      <c r="P1783" s="269">
        <v>9.52</v>
      </c>
      <c r="Q1783" s="270">
        <v>118.37</v>
      </c>
      <c r="R1783" s="270">
        <v>27.84</v>
      </c>
      <c r="S1783" s="270">
        <v>90.53</v>
      </c>
      <c r="T1783" s="268">
        <v>118.37</v>
      </c>
      <c r="U1783" s="268">
        <v>27.84</v>
      </c>
      <c r="V1783" s="269">
        <v>90.53</v>
      </c>
      <c r="W1783" s="269" cm="1">
        <f t="array" ref="W1783">IF(Z1783=756,V1783*INDEX('09.30.22 ERC'!$I$676:$I$679,MATCH($A$1,'09.30.22 ERC'!$D$676:$D$679,0),),V1783)</f>
        <v>90.53</v>
      </c>
      <c r="X1783" s="271">
        <f t="shared" si="55"/>
        <v>532900</v>
      </c>
      <c r="Y1783" s="106" t="s">
        <v>1385</v>
      </c>
      <c r="Z1783" s="106">
        <v>151</v>
      </c>
      <c r="AA1783" s="273" t="b">
        <f t="shared" si="56"/>
        <v>1</v>
      </c>
    </row>
    <row r="1784" spans="1:27">
      <c r="A1784" s="267" t="s">
        <v>3271</v>
      </c>
      <c r="B1784" s="267" t="s">
        <v>3287</v>
      </c>
      <c r="C1784" s="267" t="s">
        <v>3430</v>
      </c>
      <c r="D1784" s="267" t="s">
        <v>7111</v>
      </c>
      <c r="E1784" s="267" t="s">
        <v>3275</v>
      </c>
      <c r="F1784" s="267" t="s">
        <v>3276</v>
      </c>
      <c r="G1784" s="267" t="s">
        <v>3275</v>
      </c>
      <c r="H1784" s="267" t="s">
        <v>3277</v>
      </c>
      <c r="I1784" s="267" t="s">
        <v>7122</v>
      </c>
      <c r="J1784" s="267" t="s">
        <v>7123</v>
      </c>
      <c r="K1784" s="268">
        <v>0</v>
      </c>
      <c r="L1784" s="268">
        <v>0</v>
      </c>
      <c r="M1784" s="269">
        <v>0</v>
      </c>
      <c r="N1784" s="268">
        <v>12.19</v>
      </c>
      <c r="O1784" s="268">
        <v>0</v>
      </c>
      <c r="P1784" s="269">
        <v>12.19</v>
      </c>
      <c r="Q1784" s="270">
        <v>139.24</v>
      </c>
      <c r="R1784" s="270">
        <v>26.34</v>
      </c>
      <c r="S1784" s="270">
        <v>112.9</v>
      </c>
      <c r="T1784" s="268">
        <v>139.24</v>
      </c>
      <c r="U1784" s="268">
        <v>26.34</v>
      </c>
      <c r="V1784" s="269">
        <v>112.9</v>
      </c>
      <c r="W1784" s="269" cm="1">
        <f t="array" ref="W1784">IF(Z1784=756,V1784*INDEX('09.30.22 ERC'!$I$676:$I$679,MATCH($A$1,'09.30.22 ERC'!$D$676:$D$679,0),),V1784)</f>
        <v>112.9</v>
      </c>
      <c r="X1784" s="271">
        <f t="shared" si="55"/>
        <v>532900</v>
      </c>
      <c r="Y1784" s="106" t="s">
        <v>1385</v>
      </c>
      <c r="Z1784" s="106">
        <v>151</v>
      </c>
      <c r="AA1784" s="273" t="b">
        <f t="shared" si="56"/>
        <v>1</v>
      </c>
    </row>
    <row r="1785" spans="1:27">
      <c r="A1785" s="267" t="s">
        <v>3271</v>
      </c>
      <c r="B1785" s="267" t="s">
        <v>3294</v>
      </c>
      <c r="C1785" s="267" t="s">
        <v>3402</v>
      </c>
      <c r="D1785" s="267" t="s">
        <v>7111</v>
      </c>
      <c r="E1785" s="267" t="s">
        <v>3275</v>
      </c>
      <c r="F1785" s="267" t="s">
        <v>3276</v>
      </c>
      <c r="G1785" s="267" t="s">
        <v>3275</v>
      </c>
      <c r="H1785" s="267" t="s">
        <v>3277</v>
      </c>
      <c r="I1785" s="267" t="s">
        <v>7124</v>
      </c>
      <c r="J1785" s="267" t="s">
        <v>7125</v>
      </c>
      <c r="K1785" s="268">
        <v>0</v>
      </c>
      <c r="L1785" s="268">
        <v>0</v>
      </c>
      <c r="M1785" s="269">
        <v>0</v>
      </c>
      <c r="N1785" s="268">
        <v>64.52</v>
      </c>
      <c r="O1785" s="268">
        <v>0</v>
      </c>
      <c r="P1785" s="269">
        <v>64.52</v>
      </c>
      <c r="Q1785" s="270">
        <v>822.76</v>
      </c>
      <c r="R1785" s="270">
        <v>196.05</v>
      </c>
      <c r="S1785" s="270">
        <v>626.71</v>
      </c>
      <c r="T1785" s="268">
        <v>822.76</v>
      </c>
      <c r="U1785" s="268">
        <v>196.05</v>
      </c>
      <c r="V1785" s="269">
        <v>626.71</v>
      </c>
      <c r="W1785" s="269" cm="1">
        <f t="array" ref="W1785">IF(Z1785=756,V1785*INDEX('09.30.22 ERC'!$I$676:$I$679,MATCH($A$1,'09.30.22 ERC'!$D$676:$D$679,0),),V1785)</f>
        <v>626.71</v>
      </c>
      <c r="X1785" s="271">
        <f t="shared" si="55"/>
        <v>532900</v>
      </c>
      <c r="Y1785" s="106" t="s">
        <v>1385</v>
      </c>
      <c r="Z1785" s="106">
        <v>152</v>
      </c>
      <c r="AA1785" s="273" t="b">
        <f t="shared" si="56"/>
        <v>1</v>
      </c>
    </row>
    <row r="1786" spans="1:27">
      <c r="A1786" s="267" t="s">
        <v>3271</v>
      </c>
      <c r="B1786" s="267" t="s">
        <v>3272</v>
      </c>
      <c r="C1786" s="267" t="s">
        <v>3402</v>
      </c>
      <c r="D1786" s="267" t="s">
        <v>7126</v>
      </c>
      <c r="E1786" s="267" t="s">
        <v>3275</v>
      </c>
      <c r="F1786" s="267" t="s">
        <v>3276</v>
      </c>
      <c r="G1786" s="267" t="s">
        <v>3275</v>
      </c>
      <c r="H1786" s="267" t="s">
        <v>3277</v>
      </c>
      <c r="I1786" s="267" t="s">
        <v>7127</v>
      </c>
      <c r="J1786" s="267" t="s">
        <v>7128</v>
      </c>
      <c r="K1786" s="268">
        <v>0</v>
      </c>
      <c r="L1786" s="268">
        <v>0</v>
      </c>
      <c r="M1786" s="269">
        <v>0</v>
      </c>
      <c r="N1786" s="268">
        <v>0</v>
      </c>
      <c r="O1786" s="268">
        <v>0</v>
      </c>
      <c r="P1786" s="269">
        <v>0</v>
      </c>
      <c r="Q1786" s="270">
        <v>0</v>
      </c>
      <c r="R1786" s="270">
        <v>0</v>
      </c>
      <c r="S1786" s="270">
        <v>0</v>
      </c>
      <c r="T1786" s="268">
        <v>0</v>
      </c>
      <c r="U1786" s="268">
        <v>0</v>
      </c>
      <c r="V1786" s="269">
        <v>0</v>
      </c>
      <c r="W1786" s="269" cm="1">
        <f t="array" ref="W1786">IF(Z1786=756,V1786*INDEX('09.30.22 ERC'!$I$676:$I$679,MATCH($A$1,'09.30.22 ERC'!$D$676:$D$679,0),),V1786)</f>
        <v>0</v>
      </c>
      <c r="X1786" s="271">
        <f t="shared" si="55"/>
        <v>540100</v>
      </c>
      <c r="Y1786" s="106" t="s">
        <v>7129</v>
      </c>
      <c r="Z1786" s="106">
        <v>150</v>
      </c>
      <c r="AA1786" s="273" t="b">
        <f t="shared" si="56"/>
        <v>1</v>
      </c>
    </row>
    <row r="1787" spans="1:27">
      <c r="A1787" s="267" t="s">
        <v>3271</v>
      </c>
      <c r="B1787" s="267" t="s">
        <v>3280</v>
      </c>
      <c r="C1787" s="267" t="s">
        <v>3430</v>
      </c>
      <c r="D1787" s="267" t="s">
        <v>7126</v>
      </c>
      <c r="E1787" s="267" t="s">
        <v>3275</v>
      </c>
      <c r="F1787" s="267" t="s">
        <v>3276</v>
      </c>
      <c r="G1787" s="267" t="s">
        <v>3275</v>
      </c>
      <c r="H1787" s="267" t="s">
        <v>3277</v>
      </c>
      <c r="I1787" s="267" t="s">
        <v>7130</v>
      </c>
      <c r="J1787" s="267" t="s">
        <v>7131</v>
      </c>
      <c r="K1787" s="268">
        <v>0</v>
      </c>
      <c r="L1787" s="268">
        <v>0</v>
      </c>
      <c r="M1787" s="269">
        <v>0</v>
      </c>
      <c r="N1787" s="268">
        <v>0</v>
      </c>
      <c r="O1787" s="268">
        <v>0</v>
      </c>
      <c r="P1787" s="269">
        <v>0</v>
      </c>
      <c r="Q1787" s="270">
        <v>0</v>
      </c>
      <c r="R1787" s="270">
        <v>0</v>
      </c>
      <c r="S1787" s="270">
        <v>0</v>
      </c>
      <c r="T1787" s="268">
        <v>0</v>
      </c>
      <c r="U1787" s="268">
        <v>0</v>
      </c>
      <c r="V1787" s="269">
        <v>0</v>
      </c>
      <c r="W1787" s="269" cm="1">
        <f t="array" ref="W1787">IF(Z1787=756,V1787*INDEX('09.30.22 ERC'!$I$676:$I$679,MATCH($A$1,'09.30.22 ERC'!$D$676:$D$679,0),),V1787)</f>
        <v>0</v>
      </c>
      <c r="X1787" s="271">
        <f t="shared" si="55"/>
        <v>540100</v>
      </c>
      <c r="Y1787" s="106" t="s">
        <v>7129</v>
      </c>
      <c r="Z1787" s="106">
        <v>150</v>
      </c>
      <c r="AA1787" s="273" t="b">
        <f t="shared" si="56"/>
        <v>1</v>
      </c>
    </row>
    <row r="1788" spans="1:27">
      <c r="A1788" s="267" t="s">
        <v>3271</v>
      </c>
      <c r="B1788" s="267" t="s">
        <v>3284</v>
      </c>
      <c r="C1788" s="267" t="s">
        <v>3402</v>
      </c>
      <c r="D1788" s="267" t="s">
        <v>7126</v>
      </c>
      <c r="E1788" s="267" t="s">
        <v>3275</v>
      </c>
      <c r="F1788" s="267" t="s">
        <v>3276</v>
      </c>
      <c r="G1788" s="267" t="s">
        <v>3275</v>
      </c>
      <c r="H1788" s="267" t="s">
        <v>3277</v>
      </c>
      <c r="I1788" s="267" t="s">
        <v>7132</v>
      </c>
      <c r="J1788" s="267" t="s">
        <v>7133</v>
      </c>
      <c r="K1788" s="268">
        <v>0</v>
      </c>
      <c r="L1788" s="268">
        <v>0</v>
      </c>
      <c r="M1788" s="269">
        <v>0</v>
      </c>
      <c r="N1788" s="268">
        <v>0</v>
      </c>
      <c r="O1788" s="268">
        <v>0</v>
      </c>
      <c r="P1788" s="269">
        <v>0</v>
      </c>
      <c r="Q1788" s="270">
        <v>0</v>
      </c>
      <c r="R1788" s="270">
        <v>0</v>
      </c>
      <c r="S1788" s="270">
        <v>0</v>
      </c>
      <c r="T1788" s="268">
        <v>0</v>
      </c>
      <c r="U1788" s="268">
        <v>0</v>
      </c>
      <c r="V1788" s="269">
        <v>0</v>
      </c>
      <c r="W1788" s="269" cm="1">
        <f t="array" ref="W1788">IF(Z1788=756,V1788*INDEX('09.30.22 ERC'!$I$676:$I$679,MATCH($A$1,'09.30.22 ERC'!$D$676:$D$679,0),),V1788)</f>
        <v>0</v>
      </c>
      <c r="X1788" s="271">
        <f t="shared" si="55"/>
        <v>540100</v>
      </c>
      <c r="Y1788" s="106" t="s">
        <v>7129</v>
      </c>
      <c r="Z1788" s="106">
        <v>151</v>
      </c>
      <c r="AA1788" s="273" t="b">
        <f t="shared" si="56"/>
        <v>1</v>
      </c>
    </row>
    <row r="1789" spans="1:27">
      <c r="A1789" s="267" t="s">
        <v>3271</v>
      </c>
      <c r="B1789" s="267" t="s">
        <v>3287</v>
      </c>
      <c r="C1789" s="267" t="s">
        <v>3430</v>
      </c>
      <c r="D1789" s="267" t="s">
        <v>7126</v>
      </c>
      <c r="E1789" s="267" t="s">
        <v>3275</v>
      </c>
      <c r="F1789" s="267" t="s">
        <v>3276</v>
      </c>
      <c r="G1789" s="267" t="s">
        <v>3275</v>
      </c>
      <c r="H1789" s="267" t="s">
        <v>3277</v>
      </c>
      <c r="I1789" s="267" t="s">
        <v>7134</v>
      </c>
      <c r="J1789" s="267" t="s">
        <v>7135</v>
      </c>
      <c r="K1789" s="268">
        <v>0</v>
      </c>
      <c r="L1789" s="268">
        <v>0</v>
      </c>
      <c r="M1789" s="269">
        <v>0</v>
      </c>
      <c r="N1789" s="268">
        <v>0</v>
      </c>
      <c r="O1789" s="268">
        <v>0</v>
      </c>
      <c r="P1789" s="269">
        <v>0</v>
      </c>
      <c r="Q1789" s="270">
        <v>0</v>
      </c>
      <c r="R1789" s="270">
        <v>0</v>
      </c>
      <c r="S1789" s="270">
        <v>0</v>
      </c>
      <c r="T1789" s="268">
        <v>0</v>
      </c>
      <c r="U1789" s="268">
        <v>0</v>
      </c>
      <c r="V1789" s="269">
        <v>0</v>
      </c>
      <c r="W1789" s="269" cm="1">
        <f t="array" ref="W1789">IF(Z1789=756,V1789*INDEX('09.30.22 ERC'!$I$676:$I$679,MATCH($A$1,'09.30.22 ERC'!$D$676:$D$679,0),),V1789)</f>
        <v>0</v>
      </c>
      <c r="X1789" s="271">
        <f t="shared" si="55"/>
        <v>540100</v>
      </c>
      <c r="Y1789" s="106" t="s">
        <v>7129</v>
      </c>
      <c r="Z1789" s="106">
        <v>151</v>
      </c>
      <c r="AA1789" s="273" t="b">
        <f t="shared" si="56"/>
        <v>1</v>
      </c>
    </row>
    <row r="1790" spans="1:27">
      <c r="A1790" s="267" t="s">
        <v>3271</v>
      </c>
      <c r="B1790" s="267" t="s">
        <v>3294</v>
      </c>
      <c r="C1790" s="267" t="s">
        <v>3402</v>
      </c>
      <c r="D1790" s="267" t="s">
        <v>7126</v>
      </c>
      <c r="E1790" s="267" t="s">
        <v>3275</v>
      </c>
      <c r="F1790" s="267" t="s">
        <v>3276</v>
      </c>
      <c r="G1790" s="267" t="s">
        <v>3275</v>
      </c>
      <c r="H1790" s="267" t="s">
        <v>3277</v>
      </c>
      <c r="I1790" s="267" t="s">
        <v>7136</v>
      </c>
      <c r="J1790" s="267" t="s">
        <v>7137</v>
      </c>
      <c r="K1790" s="268">
        <v>0</v>
      </c>
      <c r="L1790" s="268">
        <v>0</v>
      </c>
      <c r="M1790" s="269">
        <v>0</v>
      </c>
      <c r="N1790" s="268">
        <v>0</v>
      </c>
      <c r="O1790" s="268">
        <v>0</v>
      </c>
      <c r="P1790" s="269">
        <v>0</v>
      </c>
      <c r="Q1790" s="270">
        <v>0</v>
      </c>
      <c r="R1790" s="270">
        <v>0</v>
      </c>
      <c r="S1790" s="270">
        <v>0</v>
      </c>
      <c r="T1790" s="268">
        <v>0</v>
      </c>
      <c r="U1790" s="268">
        <v>0</v>
      </c>
      <c r="V1790" s="269">
        <v>0</v>
      </c>
      <c r="W1790" s="269" cm="1">
        <f t="array" ref="W1790">IF(Z1790=756,V1790*INDEX('09.30.22 ERC'!$I$676:$I$679,MATCH($A$1,'09.30.22 ERC'!$D$676:$D$679,0),),V1790)</f>
        <v>0</v>
      </c>
      <c r="X1790" s="271">
        <f t="shared" si="55"/>
        <v>540100</v>
      </c>
      <c r="Y1790" s="106" t="s">
        <v>7129</v>
      </c>
      <c r="Z1790" s="106">
        <v>152</v>
      </c>
      <c r="AA1790" s="273" t="b">
        <f t="shared" si="56"/>
        <v>1</v>
      </c>
    </row>
    <row r="1791" spans="1:27">
      <c r="A1791" s="267" t="s">
        <v>3271</v>
      </c>
      <c r="B1791" s="267" t="s">
        <v>3272</v>
      </c>
      <c r="C1791" s="267" t="s">
        <v>3402</v>
      </c>
      <c r="D1791" s="267" t="s">
        <v>7138</v>
      </c>
      <c r="E1791" s="267" t="s">
        <v>3275</v>
      </c>
      <c r="F1791" s="267" t="s">
        <v>3276</v>
      </c>
      <c r="G1791" s="267" t="s">
        <v>3275</v>
      </c>
      <c r="H1791" s="267" t="s">
        <v>3277</v>
      </c>
      <c r="I1791" s="267" t="s">
        <v>7139</v>
      </c>
      <c r="J1791" s="267" t="s">
        <v>7140</v>
      </c>
      <c r="K1791" s="268">
        <v>0</v>
      </c>
      <c r="L1791" s="268">
        <v>0</v>
      </c>
      <c r="M1791" s="269">
        <v>0</v>
      </c>
      <c r="N1791" s="268">
        <v>0</v>
      </c>
      <c r="O1791" s="268">
        <v>0</v>
      </c>
      <c r="P1791" s="269">
        <v>0</v>
      </c>
      <c r="Q1791" s="270">
        <v>0</v>
      </c>
      <c r="R1791" s="270">
        <v>0</v>
      </c>
      <c r="S1791" s="270">
        <v>0</v>
      </c>
      <c r="T1791" s="268">
        <v>0</v>
      </c>
      <c r="U1791" s="268">
        <v>0</v>
      </c>
      <c r="V1791" s="269">
        <v>0</v>
      </c>
      <c r="W1791" s="269" cm="1">
        <f t="array" ref="W1791">IF(Z1791=756,V1791*INDEX('09.30.22 ERC'!$I$676:$I$679,MATCH($A$1,'09.30.22 ERC'!$D$676:$D$679,0),),V1791)</f>
        <v>0</v>
      </c>
      <c r="X1791" s="271">
        <f t="shared" si="55"/>
        <v>540200</v>
      </c>
      <c r="Y1791" s="106" t="s">
        <v>7129</v>
      </c>
      <c r="Z1791" s="106">
        <v>150</v>
      </c>
      <c r="AA1791" s="273" t="b">
        <f t="shared" si="56"/>
        <v>1</v>
      </c>
    </row>
    <row r="1792" spans="1:27">
      <c r="A1792" s="267" t="s">
        <v>3271</v>
      </c>
      <c r="B1792" s="267" t="s">
        <v>3280</v>
      </c>
      <c r="C1792" s="267" t="s">
        <v>3430</v>
      </c>
      <c r="D1792" s="267" t="s">
        <v>7138</v>
      </c>
      <c r="E1792" s="267" t="s">
        <v>3275</v>
      </c>
      <c r="F1792" s="267" t="s">
        <v>3276</v>
      </c>
      <c r="G1792" s="267" t="s">
        <v>3275</v>
      </c>
      <c r="H1792" s="267" t="s">
        <v>3277</v>
      </c>
      <c r="I1792" s="267" t="s">
        <v>7141</v>
      </c>
      <c r="J1792" s="267" t="s">
        <v>7142</v>
      </c>
      <c r="K1792" s="268">
        <v>0</v>
      </c>
      <c r="L1792" s="268">
        <v>0</v>
      </c>
      <c r="M1792" s="269">
        <v>0</v>
      </c>
      <c r="N1792" s="268">
        <v>0</v>
      </c>
      <c r="O1792" s="268">
        <v>0</v>
      </c>
      <c r="P1792" s="269">
        <v>0</v>
      </c>
      <c r="Q1792" s="270">
        <v>0</v>
      </c>
      <c r="R1792" s="270">
        <v>0</v>
      </c>
      <c r="S1792" s="270">
        <v>0</v>
      </c>
      <c r="T1792" s="268">
        <v>0</v>
      </c>
      <c r="U1792" s="268">
        <v>0</v>
      </c>
      <c r="V1792" s="269">
        <v>0</v>
      </c>
      <c r="W1792" s="269" cm="1">
        <f t="array" ref="W1792">IF(Z1792=756,V1792*INDEX('09.30.22 ERC'!$I$676:$I$679,MATCH($A$1,'09.30.22 ERC'!$D$676:$D$679,0),),V1792)</f>
        <v>0</v>
      </c>
      <c r="X1792" s="271">
        <f t="shared" si="55"/>
        <v>540200</v>
      </c>
      <c r="Y1792" s="106" t="s">
        <v>7129</v>
      </c>
      <c r="Z1792" s="106">
        <v>150</v>
      </c>
      <c r="AA1792" s="273" t="b">
        <f t="shared" si="56"/>
        <v>1</v>
      </c>
    </row>
    <row r="1793" spans="1:27">
      <c r="A1793" s="267" t="s">
        <v>3271</v>
      </c>
      <c r="B1793" s="267" t="s">
        <v>3284</v>
      </c>
      <c r="C1793" s="267" t="s">
        <v>3402</v>
      </c>
      <c r="D1793" s="267" t="s">
        <v>7138</v>
      </c>
      <c r="E1793" s="267" t="s">
        <v>3275</v>
      </c>
      <c r="F1793" s="267" t="s">
        <v>3276</v>
      </c>
      <c r="G1793" s="267" t="s">
        <v>3275</v>
      </c>
      <c r="H1793" s="267" t="s">
        <v>3277</v>
      </c>
      <c r="I1793" s="267" t="s">
        <v>7143</v>
      </c>
      <c r="J1793" s="267" t="s">
        <v>7144</v>
      </c>
      <c r="K1793" s="268">
        <v>0</v>
      </c>
      <c r="L1793" s="268">
        <v>0</v>
      </c>
      <c r="M1793" s="269">
        <v>0</v>
      </c>
      <c r="N1793" s="268">
        <v>0</v>
      </c>
      <c r="O1793" s="268">
        <v>0</v>
      </c>
      <c r="P1793" s="269">
        <v>0</v>
      </c>
      <c r="Q1793" s="270">
        <v>0</v>
      </c>
      <c r="R1793" s="270">
        <v>0</v>
      </c>
      <c r="S1793" s="270">
        <v>0</v>
      </c>
      <c r="T1793" s="268">
        <v>0</v>
      </c>
      <c r="U1793" s="268">
        <v>0</v>
      </c>
      <c r="V1793" s="269">
        <v>0</v>
      </c>
      <c r="W1793" s="269" cm="1">
        <f t="array" ref="W1793">IF(Z1793=756,V1793*INDEX('09.30.22 ERC'!$I$676:$I$679,MATCH($A$1,'09.30.22 ERC'!$D$676:$D$679,0),),V1793)</f>
        <v>0</v>
      </c>
      <c r="X1793" s="271">
        <f t="shared" si="55"/>
        <v>540200</v>
      </c>
      <c r="Y1793" s="106" t="s">
        <v>7129</v>
      </c>
      <c r="Z1793" s="106">
        <v>151</v>
      </c>
      <c r="AA1793" s="273" t="b">
        <f t="shared" si="56"/>
        <v>1</v>
      </c>
    </row>
    <row r="1794" spans="1:27">
      <c r="A1794" s="267" t="s">
        <v>3271</v>
      </c>
      <c r="B1794" s="267" t="s">
        <v>3287</v>
      </c>
      <c r="C1794" s="267" t="s">
        <v>3430</v>
      </c>
      <c r="D1794" s="267" t="s">
        <v>7138</v>
      </c>
      <c r="E1794" s="267" t="s">
        <v>3275</v>
      </c>
      <c r="F1794" s="267" t="s">
        <v>3276</v>
      </c>
      <c r="G1794" s="267" t="s">
        <v>3275</v>
      </c>
      <c r="H1794" s="267" t="s">
        <v>3277</v>
      </c>
      <c r="I1794" s="267" t="s">
        <v>7145</v>
      </c>
      <c r="J1794" s="267" t="s">
        <v>7146</v>
      </c>
      <c r="K1794" s="268">
        <v>0</v>
      </c>
      <c r="L1794" s="268">
        <v>0</v>
      </c>
      <c r="M1794" s="269">
        <v>0</v>
      </c>
      <c r="N1794" s="268">
        <v>0</v>
      </c>
      <c r="O1794" s="268">
        <v>0</v>
      </c>
      <c r="P1794" s="269">
        <v>0</v>
      </c>
      <c r="Q1794" s="270">
        <v>0</v>
      </c>
      <c r="R1794" s="270">
        <v>0</v>
      </c>
      <c r="S1794" s="270">
        <v>0</v>
      </c>
      <c r="T1794" s="268">
        <v>0</v>
      </c>
      <c r="U1794" s="268">
        <v>0</v>
      </c>
      <c r="V1794" s="269">
        <v>0</v>
      </c>
      <c r="W1794" s="269" cm="1">
        <f t="array" ref="W1794">IF(Z1794=756,V1794*INDEX('09.30.22 ERC'!$I$676:$I$679,MATCH($A$1,'09.30.22 ERC'!$D$676:$D$679,0),),V1794)</f>
        <v>0</v>
      </c>
      <c r="X1794" s="271">
        <f t="shared" si="55"/>
        <v>540200</v>
      </c>
      <c r="Y1794" s="106" t="s">
        <v>7129</v>
      </c>
      <c r="Z1794" s="106">
        <v>151</v>
      </c>
      <c r="AA1794" s="273" t="b">
        <f t="shared" si="56"/>
        <v>1</v>
      </c>
    </row>
    <row r="1795" spans="1:27">
      <c r="A1795" s="267" t="s">
        <v>3271</v>
      </c>
      <c r="B1795" s="267" t="s">
        <v>3294</v>
      </c>
      <c r="C1795" s="267" t="s">
        <v>3402</v>
      </c>
      <c r="D1795" s="267" t="s">
        <v>7138</v>
      </c>
      <c r="E1795" s="267" t="s">
        <v>3275</v>
      </c>
      <c r="F1795" s="267" t="s">
        <v>3276</v>
      </c>
      <c r="G1795" s="267" t="s">
        <v>3275</v>
      </c>
      <c r="H1795" s="267" t="s">
        <v>3277</v>
      </c>
      <c r="I1795" s="267" t="s">
        <v>7147</v>
      </c>
      <c r="J1795" s="267" t="s">
        <v>7148</v>
      </c>
      <c r="K1795" s="268">
        <v>0</v>
      </c>
      <c r="L1795" s="268">
        <v>0</v>
      </c>
      <c r="M1795" s="269">
        <v>0</v>
      </c>
      <c r="N1795" s="268">
        <v>0</v>
      </c>
      <c r="O1795" s="268">
        <v>0</v>
      </c>
      <c r="P1795" s="269">
        <v>0</v>
      </c>
      <c r="Q1795" s="270">
        <v>0</v>
      </c>
      <c r="R1795" s="270">
        <v>0</v>
      </c>
      <c r="S1795" s="270">
        <v>0</v>
      </c>
      <c r="T1795" s="268">
        <v>0</v>
      </c>
      <c r="U1795" s="268">
        <v>0</v>
      </c>
      <c r="V1795" s="269">
        <v>0</v>
      </c>
      <c r="W1795" s="269" cm="1">
        <f t="array" ref="W1795">IF(Z1795=756,V1795*INDEX('09.30.22 ERC'!$I$676:$I$679,MATCH($A$1,'09.30.22 ERC'!$D$676:$D$679,0),),V1795)</f>
        <v>0</v>
      </c>
      <c r="X1795" s="271">
        <f t="shared" si="55"/>
        <v>540200</v>
      </c>
      <c r="Y1795" s="106" t="s">
        <v>7129</v>
      </c>
      <c r="Z1795" s="106">
        <v>152</v>
      </c>
      <c r="AA1795" s="273" t="b">
        <f t="shared" si="56"/>
        <v>1</v>
      </c>
    </row>
    <row r="1796" spans="1:27">
      <c r="A1796" s="267" t="s">
        <v>3271</v>
      </c>
      <c r="B1796" s="267" t="s">
        <v>3388</v>
      </c>
      <c r="C1796" s="267" t="s">
        <v>3389</v>
      </c>
      <c r="D1796" s="267" t="s">
        <v>7149</v>
      </c>
      <c r="E1796" s="267" t="s">
        <v>3275</v>
      </c>
      <c r="F1796" s="267" t="s">
        <v>3276</v>
      </c>
      <c r="G1796" s="267" t="s">
        <v>3275</v>
      </c>
      <c r="H1796" s="267" t="s">
        <v>3277</v>
      </c>
      <c r="I1796" s="267" t="s">
        <v>7150</v>
      </c>
      <c r="J1796" s="267" t="s">
        <v>7151</v>
      </c>
      <c r="K1796" s="268">
        <v>0</v>
      </c>
      <c r="L1796" s="268">
        <v>0</v>
      </c>
      <c r="M1796" s="269">
        <v>0</v>
      </c>
      <c r="N1796" s="268">
        <v>0</v>
      </c>
      <c r="O1796" s="268">
        <v>0</v>
      </c>
      <c r="P1796" s="269">
        <v>0</v>
      </c>
      <c r="Q1796" s="270">
        <v>0</v>
      </c>
      <c r="R1796" s="270">
        <v>0</v>
      </c>
      <c r="S1796" s="270">
        <v>0</v>
      </c>
      <c r="T1796" s="268">
        <v>0</v>
      </c>
      <c r="U1796" s="268">
        <v>0</v>
      </c>
      <c r="V1796" s="269">
        <v>0</v>
      </c>
      <c r="W1796" s="269" cm="1">
        <f t="array" ref="W1796">IF(Z1796=756,V1796*INDEX('09.30.22 ERC'!$I$676:$I$679,MATCH($A$1,'09.30.22 ERC'!$D$676:$D$679,0),),V1796)</f>
        <v>0</v>
      </c>
      <c r="X1796" s="271">
        <f t="shared" si="55"/>
        <v>540300</v>
      </c>
      <c r="Y1796" s="272" t="s">
        <v>7129</v>
      </c>
      <c r="Z1796" s="106">
        <v>756</v>
      </c>
      <c r="AA1796" s="273" t="b">
        <f t="shared" si="56"/>
        <v>1</v>
      </c>
    </row>
    <row r="1797" spans="1:27">
      <c r="A1797" s="267" t="s">
        <v>3271</v>
      </c>
      <c r="B1797" s="267" t="s">
        <v>3388</v>
      </c>
      <c r="C1797" s="267" t="s">
        <v>3392</v>
      </c>
      <c r="D1797" s="267" t="s">
        <v>7149</v>
      </c>
      <c r="E1797" s="267" t="s">
        <v>3275</v>
      </c>
      <c r="F1797" s="267" t="s">
        <v>3276</v>
      </c>
      <c r="G1797" s="267" t="s">
        <v>3275</v>
      </c>
      <c r="H1797" s="267" t="s">
        <v>3277</v>
      </c>
      <c r="I1797" s="267" t="s">
        <v>7152</v>
      </c>
      <c r="J1797" s="267" t="s">
        <v>7153</v>
      </c>
      <c r="K1797" s="268">
        <v>0</v>
      </c>
      <c r="L1797" s="268">
        <v>0</v>
      </c>
      <c r="M1797" s="269">
        <v>0</v>
      </c>
      <c r="N1797" s="268">
        <v>0</v>
      </c>
      <c r="O1797" s="268">
        <v>0</v>
      </c>
      <c r="P1797" s="269">
        <v>0</v>
      </c>
      <c r="Q1797" s="270">
        <v>0</v>
      </c>
      <c r="R1797" s="270">
        <v>0</v>
      </c>
      <c r="S1797" s="270">
        <v>0</v>
      </c>
      <c r="T1797" s="268">
        <v>0</v>
      </c>
      <c r="U1797" s="268">
        <v>0</v>
      </c>
      <c r="V1797" s="269">
        <v>0</v>
      </c>
      <c r="W1797" s="269" cm="1">
        <f t="array" ref="W1797">IF(Z1797=756,V1797*INDEX('09.30.22 ERC'!$I$676:$I$679,MATCH($A$1,'09.30.22 ERC'!$D$676:$D$679,0),),V1797)</f>
        <v>0</v>
      </c>
      <c r="X1797" s="271">
        <f t="shared" ref="X1797:X1860" si="57">+_xlfn.NUMBERVALUE(D1797)</f>
        <v>540300</v>
      </c>
      <c r="Y1797" s="272" t="s">
        <v>7129</v>
      </c>
      <c r="Z1797" s="106">
        <v>756</v>
      </c>
      <c r="AA1797" s="273" t="b">
        <f t="shared" si="56"/>
        <v>1</v>
      </c>
    </row>
    <row r="1798" spans="1:27">
      <c r="A1798" s="267" t="s">
        <v>3271</v>
      </c>
      <c r="B1798" s="267" t="s">
        <v>3272</v>
      </c>
      <c r="C1798" s="267" t="s">
        <v>3402</v>
      </c>
      <c r="D1798" s="267" t="s">
        <v>7149</v>
      </c>
      <c r="E1798" s="267" t="s">
        <v>3275</v>
      </c>
      <c r="F1798" s="267" t="s">
        <v>3276</v>
      </c>
      <c r="G1798" s="267" t="s">
        <v>3275</v>
      </c>
      <c r="H1798" s="267" t="s">
        <v>3277</v>
      </c>
      <c r="I1798" s="267" t="s">
        <v>7154</v>
      </c>
      <c r="J1798" s="267" t="s">
        <v>7155</v>
      </c>
      <c r="K1798" s="268">
        <v>0</v>
      </c>
      <c r="L1798" s="268">
        <v>0</v>
      </c>
      <c r="M1798" s="269">
        <v>0</v>
      </c>
      <c r="N1798" s="268">
        <v>0</v>
      </c>
      <c r="O1798" s="268">
        <v>0</v>
      </c>
      <c r="P1798" s="269">
        <v>0</v>
      </c>
      <c r="Q1798" s="270">
        <v>0</v>
      </c>
      <c r="R1798" s="270">
        <v>0</v>
      </c>
      <c r="S1798" s="270">
        <v>0</v>
      </c>
      <c r="T1798" s="268">
        <v>0</v>
      </c>
      <c r="U1798" s="268">
        <v>0</v>
      </c>
      <c r="V1798" s="269">
        <v>0</v>
      </c>
      <c r="W1798" s="269" cm="1">
        <f t="array" ref="W1798">IF(Z1798=756,V1798*INDEX('09.30.22 ERC'!$I$676:$I$679,MATCH($A$1,'09.30.22 ERC'!$D$676:$D$679,0),),V1798)</f>
        <v>0</v>
      </c>
      <c r="X1798" s="271">
        <f t="shared" si="57"/>
        <v>540300</v>
      </c>
      <c r="Y1798" s="272" t="s">
        <v>7129</v>
      </c>
      <c r="Z1798" s="106">
        <v>150</v>
      </c>
      <c r="AA1798" s="273" t="b">
        <f t="shared" ref="AA1798:AA1861" si="58">IF($A$1=756,TRUE,IF($A$1=Z1798,TRUE,FALSE))</f>
        <v>1</v>
      </c>
    </row>
    <row r="1799" spans="1:27">
      <c r="A1799" s="267" t="s">
        <v>3271</v>
      </c>
      <c r="B1799" s="267" t="s">
        <v>3280</v>
      </c>
      <c r="C1799" s="267" t="s">
        <v>3430</v>
      </c>
      <c r="D1799" s="267" t="s">
        <v>7149</v>
      </c>
      <c r="E1799" s="267" t="s">
        <v>3275</v>
      </c>
      <c r="F1799" s="267" t="s">
        <v>3276</v>
      </c>
      <c r="G1799" s="267" t="s">
        <v>3275</v>
      </c>
      <c r="H1799" s="267" t="s">
        <v>3277</v>
      </c>
      <c r="I1799" s="267" t="s">
        <v>7156</v>
      </c>
      <c r="J1799" s="267" t="s">
        <v>7157</v>
      </c>
      <c r="K1799" s="268">
        <v>0</v>
      </c>
      <c r="L1799" s="268">
        <v>0</v>
      </c>
      <c r="M1799" s="269">
        <v>0</v>
      </c>
      <c r="N1799" s="268">
        <v>0</v>
      </c>
      <c r="O1799" s="268">
        <v>0</v>
      </c>
      <c r="P1799" s="269">
        <v>0</v>
      </c>
      <c r="Q1799" s="270">
        <v>0</v>
      </c>
      <c r="R1799" s="270">
        <v>0</v>
      </c>
      <c r="S1799" s="270">
        <v>0</v>
      </c>
      <c r="T1799" s="268">
        <v>0</v>
      </c>
      <c r="U1799" s="268">
        <v>0</v>
      </c>
      <c r="V1799" s="269">
        <v>0</v>
      </c>
      <c r="W1799" s="269" cm="1">
        <f t="array" ref="W1799">IF(Z1799=756,V1799*INDEX('09.30.22 ERC'!$I$676:$I$679,MATCH($A$1,'09.30.22 ERC'!$D$676:$D$679,0),),V1799)</f>
        <v>0</v>
      </c>
      <c r="X1799" s="271">
        <f t="shared" si="57"/>
        <v>540300</v>
      </c>
      <c r="Y1799" s="272" t="s">
        <v>7129</v>
      </c>
      <c r="Z1799" s="106">
        <v>150</v>
      </c>
      <c r="AA1799" s="273" t="b">
        <f t="shared" si="58"/>
        <v>1</v>
      </c>
    </row>
    <row r="1800" spans="1:27">
      <c r="A1800" s="267" t="s">
        <v>3271</v>
      </c>
      <c r="B1800" s="267" t="s">
        <v>3284</v>
      </c>
      <c r="C1800" s="267" t="s">
        <v>3402</v>
      </c>
      <c r="D1800" s="267" t="s">
        <v>7149</v>
      </c>
      <c r="E1800" s="267" t="s">
        <v>3275</v>
      </c>
      <c r="F1800" s="267" t="s">
        <v>3276</v>
      </c>
      <c r="G1800" s="267" t="s">
        <v>3275</v>
      </c>
      <c r="H1800" s="267" t="s">
        <v>3277</v>
      </c>
      <c r="I1800" s="267" t="s">
        <v>7158</v>
      </c>
      <c r="J1800" s="267" t="s">
        <v>7159</v>
      </c>
      <c r="K1800" s="268">
        <v>0</v>
      </c>
      <c r="L1800" s="268">
        <v>0</v>
      </c>
      <c r="M1800" s="269">
        <v>0</v>
      </c>
      <c r="N1800" s="268">
        <v>0</v>
      </c>
      <c r="O1800" s="268">
        <v>0</v>
      </c>
      <c r="P1800" s="269">
        <v>0</v>
      </c>
      <c r="Q1800" s="270">
        <v>0</v>
      </c>
      <c r="R1800" s="270">
        <v>0</v>
      </c>
      <c r="S1800" s="270">
        <v>0</v>
      </c>
      <c r="T1800" s="268">
        <v>0</v>
      </c>
      <c r="U1800" s="268">
        <v>0</v>
      </c>
      <c r="V1800" s="269">
        <v>0</v>
      </c>
      <c r="W1800" s="269" cm="1">
        <f t="array" ref="W1800">IF(Z1800=756,V1800*INDEX('09.30.22 ERC'!$I$676:$I$679,MATCH($A$1,'09.30.22 ERC'!$D$676:$D$679,0),),V1800)</f>
        <v>0</v>
      </c>
      <c r="X1800" s="271">
        <f t="shared" si="57"/>
        <v>540300</v>
      </c>
      <c r="Y1800" s="272" t="s">
        <v>7129</v>
      </c>
      <c r="Z1800" s="106">
        <v>151</v>
      </c>
      <c r="AA1800" s="273" t="b">
        <f t="shared" si="58"/>
        <v>1</v>
      </c>
    </row>
    <row r="1801" spans="1:27">
      <c r="A1801" s="267" t="s">
        <v>3271</v>
      </c>
      <c r="B1801" s="267" t="s">
        <v>3287</v>
      </c>
      <c r="C1801" s="267" t="s">
        <v>3430</v>
      </c>
      <c r="D1801" s="267" t="s">
        <v>7149</v>
      </c>
      <c r="E1801" s="267" t="s">
        <v>3275</v>
      </c>
      <c r="F1801" s="267" t="s">
        <v>3276</v>
      </c>
      <c r="G1801" s="267" t="s">
        <v>3275</v>
      </c>
      <c r="H1801" s="267" t="s">
        <v>3277</v>
      </c>
      <c r="I1801" s="267" t="s">
        <v>7160</v>
      </c>
      <c r="J1801" s="267" t="s">
        <v>7161</v>
      </c>
      <c r="K1801" s="268">
        <v>0</v>
      </c>
      <c r="L1801" s="268">
        <v>0</v>
      </c>
      <c r="M1801" s="269">
        <v>0</v>
      </c>
      <c r="N1801" s="268">
        <v>0</v>
      </c>
      <c r="O1801" s="268">
        <v>0</v>
      </c>
      <c r="P1801" s="269">
        <v>0</v>
      </c>
      <c r="Q1801" s="270">
        <v>0</v>
      </c>
      <c r="R1801" s="270">
        <v>0</v>
      </c>
      <c r="S1801" s="270">
        <v>0</v>
      </c>
      <c r="T1801" s="268">
        <v>0</v>
      </c>
      <c r="U1801" s="268">
        <v>0</v>
      </c>
      <c r="V1801" s="269">
        <v>0</v>
      </c>
      <c r="W1801" s="269" cm="1">
        <f t="array" ref="W1801">IF(Z1801=756,V1801*INDEX('09.30.22 ERC'!$I$676:$I$679,MATCH($A$1,'09.30.22 ERC'!$D$676:$D$679,0),),V1801)</f>
        <v>0</v>
      </c>
      <c r="X1801" s="271">
        <f t="shared" si="57"/>
        <v>540300</v>
      </c>
      <c r="Y1801" s="272" t="s">
        <v>7129</v>
      </c>
      <c r="Z1801" s="106">
        <v>151</v>
      </c>
      <c r="AA1801" s="273" t="b">
        <f t="shared" si="58"/>
        <v>1</v>
      </c>
    </row>
    <row r="1802" spans="1:27">
      <c r="A1802" s="267" t="s">
        <v>3271</v>
      </c>
      <c r="B1802" s="267" t="s">
        <v>3294</v>
      </c>
      <c r="C1802" s="267" t="s">
        <v>3402</v>
      </c>
      <c r="D1802" s="267" t="s">
        <v>7149</v>
      </c>
      <c r="E1802" s="267" t="s">
        <v>3275</v>
      </c>
      <c r="F1802" s="267" t="s">
        <v>3276</v>
      </c>
      <c r="G1802" s="267" t="s">
        <v>3275</v>
      </c>
      <c r="H1802" s="267" t="s">
        <v>3277</v>
      </c>
      <c r="I1802" s="267" t="s">
        <v>7162</v>
      </c>
      <c r="J1802" s="267" t="s">
        <v>7163</v>
      </c>
      <c r="K1802" s="268">
        <v>0</v>
      </c>
      <c r="L1802" s="268">
        <v>0</v>
      </c>
      <c r="M1802" s="269">
        <v>0</v>
      </c>
      <c r="N1802" s="268">
        <v>0</v>
      </c>
      <c r="O1802" s="268">
        <v>0</v>
      </c>
      <c r="P1802" s="269">
        <v>0</v>
      </c>
      <c r="Q1802" s="270">
        <v>0</v>
      </c>
      <c r="R1802" s="270">
        <v>0</v>
      </c>
      <c r="S1802" s="270">
        <v>0</v>
      </c>
      <c r="T1802" s="268">
        <v>0</v>
      </c>
      <c r="U1802" s="268">
        <v>0</v>
      </c>
      <c r="V1802" s="269">
        <v>0</v>
      </c>
      <c r="W1802" s="269" cm="1">
        <f t="array" ref="W1802">IF(Z1802=756,V1802*INDEX('09.30.22 ERC'!$I$676:$I$679,MATCH($A$1,'09.30.22 ERC'!$D$676:$D$679,0),),V1802)</f>
        <v>0</v>
      </c>
      <c r="X1802" s="271">
        <f t="shared" si="57"/>
        <v>540300</v>
      </c>
      <c r="Y1802" s="272" t="s">
        <v>7129</v>
      </c>
      <c r="Z1802" s="106">
        <v>152</v>
      </c>
      <c r="AA1802" s="273" t="b">
        <f t="shared" si="58"/>
        <v>1</v>
      </c>
    </row>
    <row r="1803" spans="1:27">
      <c r="A1803" s="267" t="s">
        <v>3271</v>
      </c>
      <c r="B1803" s="267" t="s">
        <v>3388</v>
      </c>
      <c r="C1803" s="267" t="s">
        <v>3389</v>
      </c>
      <c r="D1803" s="267" t="s">
        <v>7164</v>
      </c>
      <c r="E1803" s="267" t="s">
        <v>3275</v>
      </c>
      <c r="F1803" s="267" t="s">
        <v>3276</v>
      </c>
      <c r="G1803" s="267" t="s">
        <v>3275</v>
      </c>
      <c r="H1803" s="267" t="s">
        <v>3277</v>
      </c>
      <c r="I1803" s="267" t="s">
        <v>7165</v>
      </c>
      <c r="J1803" s="267" t="s">
        <v>7166</v>
      </c>
      <c r="K1803" s="268">
        <v>0</v>
      </c>
      <c r="L1803" s="268">
        <v>0</v>
      </c>
      <c r="M1803" s="269">
        <v>0</v>
      </c>
      <c r="N1803" s="268">
        <v>0</v>
      </c>
      <c r="O1803" s="268">
        <v>0</v>
      </c>
      <c r="P1803" s="269">
        <v>0</v>
      </c>
      <c r="Q1803" s="270">
        <v>0</v>
      </c>
      <c r="R1803" s="270">
        <v>2746.4</v>
      </c>
      <c r="S1803" s="270">
        <v>-2746.4</v>
      </c>
      <c r="T1803" s="268">
        <v>0</v>
      </c>
      <c r="U1803" s="268">
        <v>2746.4</v>
      </c>
      <c r="V1803" s="269">
        <v>-2746.4</v>
      </c>
      <c r="W1803" s="269" cm="1">
        <f t="array" ref="W1803">IF(Z1803=756,V1803*INDEX('09.30.22 ERC'!$I$676:$I$679,MATCH($A$1,'09.30.22 ERC'!$D$676:$D$679,0),),V1803)</f>
        <v>-2746.4</v>
      </c>
      <c r="X1803" s="271">
        <f t="shared" si="57"/>
        <v>540400</v>
      </c>
      <c r="Y1803" s="106" t="s">
        <v>7129</v>
      </c>
      <c r="Z1803" s="106">
        <v>756</v>
      </c>
      <c r="AA1803" s="273" t="b">
        <f t="shared" si="58"/>
        <v>1</v>
      </c>
    </row>
    <row r="1804" spans="1:27">
      <c r="A1804" s="267" t="s">
        <v>3271</v>
      </c>
      <c r="B1804" s="267" t="s">
        <v>3388</v>
      </c>
      <c r="C1804" s="267" t="s">
        <v>3392</v>
      </c>
      <c r="D1804" s="267" t="s">
        <v>7164</v>
      </c>
      <c r="E1804" s="267" t="s">
        <v>3275</v>
      </c>
      <c r="F1804" s="267" t="s">
        <v>3276</v>
      </c>
      <c r="G1804" s="267" t="s">
        <v>3275</v>
      </c>
      <c r="H1804" s="267" t="s">
        <v>3277</v>
      </c>
      <c r="I1804" s="267" t="s">
        <v>7167</v>
      </c>
      <c r="J1804" s="267" t="s">
        <v>7168</v>
      </c>
      <c r="K1804" s="268">
        <v>0</v>
      </c>
      <c r="L1804" s="268">
        <v>0</v>
      </c>
      <c r="M1804" s="269">
        <v>0</v>
      </c>
      <c r="N1804" s="268">
        <v>0</v>
      </c>
      <c r="O1804" s="268">
        <v>0</v>
      </c>
      <c r="P1804" s="269">
        <v>0</v>
      </c>
      <c r="Q1804" s="270">
        <v>2746.4</v>
      </c>
      <c r="R1804" s="270">
        <v>0</v>
      </c>
      <c r="S1804" s="270">
        <v>2746.4</v>
      </c>
      <c r="T1804" s="268">
        <v>2746.4</v>
      </c>
      <c r="U1804" s="268">
        <v>0</v>
      </c>
      <c r="V1804" s="269">
        <v>2746.4</v>
      </c>
      <c r="W1804" s="269" cm="1">
        <f t="array" ref="W1804">IF(Z1804=756,V1804*INDEX('09.30.22 ERC'!$I$676:$I$679,MATCH($A$1,'09.30.22 ERC'!$D$676:$D$679,0),),V1804)</f>
        <v>2746.4</v>
      </c>
      <c r="X1804" s="271">
        <f t="shared" si="57"/>
        <v>540400</v>
      </c>
      <c r="Y1804" s="106" t="s">
        <v>7129</v>
      </c>
      <c r="Z1804" s="106">
        <v>756</v>
      </c>
      <c r="AA1804" s="273" t="b">
        <f t="shared" si="58"/>
        <v>1</v>
      </c>
    </row>
    <row r="1805" spans="1:27">
      <c r="A1805" s="267" t="s">
        <v>3271</v>
      </c>
      <c r="B1805" s="267" t="s">
        <v>3272</v>
      </c>
      <c r="C1805" s="267" t="s">
        <v>3402</v>
      </c>
      <c r="D1805" s="267" t="s">
        <v>7164</v>
      </c>
      <c r="E1805" s="267" t="s">
        <v>3275</v>
      </c>
      <c r="F1805" s="267" t="s">
        <v>3276</v>
      </c>
      <c r="G1805" s="267" t="s">
        <v>3275</v>
      </c>
      <c r="H1805" s="267" t="s">
        <v>3277</v>
      </c>
      <c r="I1805" s="267" t="s">
        <v>7169</v>
      </c>
      <c r="J1805" s="267" t="s">
        <v>7170</v>
      </c>
      <c r="K1805" s="268">
        <v>0</v>
      </c>
      <c r="L1805" s="268">
        <v>0</v>
      </c>
      <c r="M1805" s="269">
        <v>0</v>
      </c>
      <c r="N1805" s="268">
        <v>0</v>
      </c>
      <c r="O1805" s="268">
        <v>0</v>
      </c>
      <c r="P1805" s="269">
        <v>0</v>
      </c>
      <c r="Q1805" s="270">
        <v>994.84</v>
      </c>
      <c r="R1805" s="270">
        <v>0</v>
      </c>
      <c r="S1805" s="270">
        <v>994.84</v>
      </c>
      <c r="T1805" s="268">
        <v>994.84</v>
      </c>
      <c r="U1805" s="268">
        <v>0</v>
      </c>
      <c r="V1805" s="269">
        <v>994.84</v>
      </c>
      <c r="W1805" s="269" cm="1">
        <f t="array" ref="W1805">IF(Z1805=756,V1805*INDEX('09.30.22 ERC'!$I$676:$I$679,MATCH($A$1,'09.30.22 ERC'!$D$676:$D$679,0),),V1805)</f>
        <v>994.84</v>
      </c>
      <c r="X1805" s="271">
        <f t="shared" si="57"/>
        <v>540400</v>
      </c>
      <c r="Y1805" s="106" t="s">
        <v>7129</v>
      </c>
      <c r="Z1805" s="106">
        <v>150</v>
      </c>
      <c r="AA1805" s="273" t="b">
        <f t="shared" si="58"/>
        <v>1</v>
      </c>
    </row>
    <row r="1806" spans="1:27">
      <c r="A1806" s="267" t="s">
        <v>3271</v>
      </c>
      <c r="B1806" s="267" t="s">
        <v>3280</v>
      </c>
      <c r="C1806" s="267" t="s">
        <v>3430</v>
      </c>
      <c r="D1806" s="267" t="s">
        <v>7164</v>
      </c>
      <c r="E1806" s="267" t="s">
        <v>3275</v>
      </c>
      <c r="F1806" s="267" t="s">
        <v>3276</v>
      </c>
      <c r="G1806" s="267" t="s">
        <v>3275</v>
      </c>
      <c r="H1806" s="267" t="s">
        <v>3277</v>
      </c>
      <c r="I1806" s="267" t="s">
        <v>7171</v>
      </c>
      <c r="J1806" s="267" t="s">
        <v>7172</v>
      </c>
      <c r="K1806" s="268">
        <v>0</v>
      </c>
      <c r="L1806" s="268">
        <v>0</v>
      </c>
      <c r="M1806" s="269">
        <v>0</v>
      </c>
      <c r="N1806" s="268">
        <v>0</v>
      </c>
      <c r="O1806" s="268">
        <v>0</v>
      </c>
      <c r="P1806" s="269">
        <v>0</v>
      </c>
      <c r="Q1806" s="270">
        <v>983.68</v>
      </c>
      <c r="R1806" s="270">
        <v>0</v>
      </c>
      <c r="S1806" s="270">
        <v>983.68</v>
      </c>
      <c r="T1806" s="268">
        <v>983.68</v>
      </c>
      <c r="U1806" s="268">
        <v>0</v>
      </c>
      <c r="V1806" s="269">
        <v>983.68</v>
      </c>
      <c r="W1806" s="269" cm="1">
        <f t="array" ref="W1806">IF(Z1806=756,V1806*INDEX('09.30.22 ERC'!$I$676:$I$679,MATCH($A$1,'09.30.22 ERC'!$D$676:$D$679,0),),V1806)</f>
        <v>983.68</v>
      </c>
      <c r="X1806" s="271">
        <f t="shared" si="57"/>
        <v>540400</v>
      </c>
      <c r="Y1806" s="106" t="s">
        <v>7129</v>
      </c>
      <c r="Z1806" s="106">
        <v>150</v>
      </c>
      <c r="AA1806" s="273" t="b">
        <f t="shared" si="58"/>
        <v>1</v>
      </c>
    </row>
    <row r="1807" spans="1:27">
      <c r="A1807" s="267" t="s">
        <v>3271</v>
      </c>
      <c r="B1807" s="267" t="s">
        <v>3284</v>
      </c>
      <c r="C1807" s="267" t="s">
        <v>3273</v>
      </c>
      <c r="D1807" s="267" t="s">
        <v>7164</v>
      </c>
      <c r="E1807" s="267" t="s">
        <v>3275</v>
      </c>
      <c r="F1807" s="267" t="s">
        <v>3276</v>
      </c>
      <c r="G1807" s="267" t="s">
        <v>3275</v>
      </c>
      <c r="H1807" s="267" t="s">
        <v>3277</v>
      </c>
      <c r="I1807" s="267" t="s">
        <v>7173</v>
      </c>
      <c r="J1807" s="267" t="s">
        <v>7174</v>
      </c>
      <c r="K1807" s="268">
        <v>0</v>
      </c>
      <c r="L1807" s="268">
        <v>0</v>
      </c>
      <c r="M1807" s="269">
        <v>0</v>
      </c>
      <c r="N1807" s="268">
        <v>0</v>
      </c>
      <c r="O1807" s="268">
        <v>0</v>
      </c>
      <c r="P1807" s="269">
        <v>0</v>
      </c>
      <c r="Q1807" s="270">
        <v>0</v>
      </c>
      <c r="R1807" s="270">
        <v>0</v>
      </c>
      <c r="S1807" s="270">
        <v>0</v>
      </c>
      <c r="T1807" s="268">
        <v>0</v>
      </c>
      <c r="U1807" s="268">
        <v>0</v>
      </c>
      <c r="V1807" s="269">
        <v>0</v>
      </c>
      <c r="W1807" s="269" cm="1">
        <f t="array" ref="W1807">IF(Z1807=756,V1807*INDEX('09.30.22 ERC'!$I$676:$I$679,MATCH($A$1,'09.30.22 ERC'!$D$676:$D$679,0),),V1807)</f>
        <v>0</v>
      </c>
      <c r="X1807" s="271">
        <f t="shared" si="57"/>
        <v>540400</v>
      </c>
      <c r="Y1807" s="106" t="s">
        <v>7129</v>
      </c>
      <c r="Z1807" s="106">
        <v>151</v>
      </c>
      <c r="AA1807" s="273" t="b">
        <f t="shared" si="58"/>
        <v>1</v>
      </c>
    </row>
    <row r="1808" spans="1:27">
      <c r="A1808" s="267" t="s">
        <v>3271</v>
      </c>
      <c r="B1808" s="267" t="s">
        <v>3284</v>
      </c>
      <c r="C1808" s="267" t="s">
        <v>3402</v>
      </c>
      <c r="D1808" s="267" t="s">
        <v>7164</v>
      </c>
      <c r="E1808" s="267" t="s">
        <v>3275</v>
      </c>
      <c r="F1808" s="267" t="s">
        <v>3276</v>
      </c>
      <c r="G1808" s="267" t="s">
        <v>3275</v>
      </c>
      <c r="H1808" s="267" t="s">
        <v>3277</v>
      </c>
      <c r="I1808" s="267" t="s">
        <v>7175</v>
      </c>
      <c r="J1808" s="267" t="s">
        <v>7176</v>
      </c>
      <c r="K1808" s="268">
        <v>0</v>
      </c>
      <c r="L1808" s="268">
        <v>0</v>
      </c>
      <c r="M1808" s="269">
        <v>0</v>
      </c>
      <c r="N1808" s="268">
        <v>0</v>
      </c>
      <c r="O1808" s="268">
        <v>0</v>
      </c>
      <c r="P1808" s="269">
        <v>0</v>
      </c>
      <c r="Q1808" s="270">
        <v>85.1</v>
      </c>
      <c r="R1808" s="270">
        <v>0</v>
      </c>
      <c r="S1808" s="270">
        <v>85.1</v>
      </c>
      <c r="T1808" s="268">
        <v>85.1</v>
      </c>
      <c r="U1808" s="268">
        <v>0</v>
      </c>
      <c r="V1808" s="269">
        <v>85.1</v>
      </c>
      <c r="W1808" s="269" cm="1">
        <f t="array" ref="W1808">IF(Z1808=756,V1808*INDEX('09.30.22 ERC'!$I$676:$I$679,MATCH($A$1,'09.30.22 ERC'!$D$676:$D$679,0),),V1808)</f>
        <v>85.1</v>
      </c>
      <c r="X1808" s="271">
        <f t="shared" si="57"/>
        <v>540400</v>
      </c>
      <c r="Y1808" s="106" t="s">
        <v>7129</v>
      </c>
      <c r="Z1808" s="106">
        <v>151</v>
      </c>
      <c r="AA1808" s="273" t="b">
        <f t="shared" si="58"/>
        <v>1</v>
      </c>
    </row>
    <row r="1809" spans="1:27">
      <c r="A1809" s="267" t="s">
        <v>3271</v>
      </c>
      <c r="B1809" s="267" t="s">
        <v>3287</v>
      </c>
      <c r="C1809" s="267" t="s">
        <v>3430</v>
      </c>
      <c r="D1809" s="267" t="s">
        <v>7164</v>
      </c>
      <c r="E1809" s="267" t="s">
        <v>3275</v>
      </c>
      <c r="F1809" s="267" t="s">
        <v>3276</v>
      </c>
      <c r="G1809" s="267" t="s">
        <v>3275</v>
      </c>
      <c r="H1809" s="267" t="s">
        <v>3277</v>
      </c>
      <c r="I1809" s="267" t="s">
        <v>7177</v>
      </c>
      <c r="J1809" s="267" t="s">
        <v>7178</v>
      </c>
      <c r="K1809" s="268">
        <v>0</v>
      </c>
      <c r="L1809" s="268">
        <v>0</v>
      </c>
      <c r="M1809" s="269">
        <v>0</v>
      </c>
      <c r="N1809" s="268">
        <v>0</v>
      </c>
      <c r="O1809" s="268">
        <v>0</v>
      </c>
      <c r="P1809" s="269">
        <v>0</v>
      </c>
      <c r="Q1809" s="270">
        <v>108.72</v>
      </c>
      <c r="R1809" s="270">
        <v>0</v>
      </c>
      <c r="S1809" s="270">
        <v>108.72</v>
      </c>
      <c r="T1809" s="268">
        <v>108.72</v>
      </c>
      <c r="U1809" s="268">
        <v>0</v>
      </c>
      <c r="V1809" s="269">
        <v>108.72</v>
      </c>
      <c r="W1809" s="269" cm="1">
        <f t="array" ref="W1809">IF(Z1809=756,V1809*INDEX('09.30.22 ERC'!$I$676:$I$679,MATCH($A$1,'09.30.22 ERC'!$D$676:$D$679,0),),V1809)</f>
        <v>108.72</v>
      </c>
      <c r="X1809" s="271">
        <f t="shared" si="57"/>
        <v>540400</v>
      </c>
      <c r="Y1809" s="106" t="s">
        <v>7129</v>
      </c>
      <c r="Z1809" s="106">
        <v>151</v>
      </c>
      <c r="AA1809" s="273" t="b">
        <f t="shared" si="58"/>
        <v>1</v>
      </c>
    </row>
    <row r="1810" spans="1:27">
      <c r="A1810" s="267" t="s">
        <v>3271</v>
      </c>
      <c r="B1810" s="267" t="s">
        <v>3290</v>
      </c>
      <c r="C1810" s="267" t="s">
        <v>3291</v>
      </c>
      <c r="D1810" s="267" t="s">
        <v>7164</v>
      </c>
      <c r="E1810" s="267" t="s">
        <v>3275</v>
      </c>
      <c r="F1810" s="267" t="s">
        <v>3276</v>
      </c>
      <c r="G1810" s="267" t="s">
        <v>3275</v>
      </c>
      <c r="H1810" s="267" t="s">
        <v>3277</v>
      </c>
      <c r="I1810" s="267" t="s">
        <v>7179</v>
      </c>
      <c r="J1810" s="267" t="s">
        <v>7180</v>
      </c>
      <c r="K1810" s="268">
        <v>0</v>
      </c>
      <c r="L1810" s="268">
        <v>0</v>
      </c>
      <c r="M1810" s="269">
        <v>0</v>
      </c>
      <c r="N1810" s="268">
        <v>0</v>
      </c>
      <c r="O1810" s="268">
        <v>0</v>
      </c>
      <c r="P1810" s="269">
        <v>0</v>
      </c>
      <c r="Q1810" s="270">
        <v>0</v>
      </c>
      <c r="R1810" s="270">
        <v>0</v>
      </c>
      <c r="S1810" s="270">
        <v>0</v>
      </c>
      <c r="T1810" s="268">
        <v>0</v>
      </c>
      <c r="U1810" s="268">
        <v>0</v>
      </c>
      <c r="V1810" s="269">
        <v>0</v>
      </c>
      <c r="W1810" s="269" cm="1">
        <f t="array" ref="W1810">IF(Z1810=756,V1810*INDEX('09.30.22 ERC'!$I$676:$I$679,MATCH($A$1,'09.30.22 ERC'!$D$676:$D$679,0),),V1810)</f>
        <v>0</v>
      </c>
      <c r="X1810" s="271">
        <f t="shared" si="57"/>
        <v>540400</v>
      </c>
      <c r="Y1810" s="106" t="s">
        <v>7129</v>
      </c>
      <c r="Z1810" s="106">
        <v>151</v>
      </c>
      <c r="AA1810" s="273" t="b">
        <f t="shared" si="58"/>
        <v>1</v>
      </c>
    </row>
    <row r="1811" spans="1:27">
      <c r="A1811" s="267" t="s">
        <v>3271</v>
      </c>
      <c r="B1811" s="267" t="s">
        <v>3294</v>
      </c>
      <c r="C1811" s="267" t="s">
        <v>3273</v>
      </c>
      <c r="D1811" s="267" t="s">
        <v>7164</v>
      </c>
      <c r="E1811" s="267" t="s">
        <v>3275</v>
      </c>
      <c r="F1811" s="267" t="s">
        <v>3276</v>
      </c>
      <c r="G1811" s="267" t="s">
        <v>3275</v>
      </c>
      <c r="H1811" s="267" t="s">
        <v>3277</v>
      </c>
      <c r="I1811" s="267" t="s">
        <v>7181</v>
      </c>
      <c r="J1811" s="267" t="s">
        <v>7182</v>
      </c>
      <c r="K1811" s="268">
        <v>0</v>
      </c>
      <c r="L1811" s="268">
        <v>0</v>
      </c>
      <c r="M1811" s="269">
        <v>0</v>
      </c>
      <c r="N1811" s="268">
        <v>0</v>
      </c>
      <c r="O1811" s="268">
        <v>0</v>
      </c>
      <c r="P1811" s="269">
        <v>0</v>
      </c>
      <c r="Q1811" s="270">
        <v>0</v>
      </c>
      <c r="R1811" s="270">
        <v>0</v>
      </c>
      <c r="S1811" s="270">
        <v>0</v>
      </c>
      <c r="T1811" s="268">
        <v>0</v>
      </c>
      <c r="U1811" s="268">
        <v>0</v>
      </c>
      <c r="V1811" s="269">
        <v>0</v>
      </c>
      <c r="W1811" s="269" cm="1">
        <f t="array" ref="W1811">IF(Z1811=756,V1811*INDEX('09.30.22 ERC'!$I$676:$I$679,MATCH($A$1,'09.30.22 ERC'!$D$676:$D$679,0),),V1811)</f>
        <v>0</v>
      </c>
      <c r="X1811" s="271">
        <f t="shared" si="57"/>
        <v>540400</v>
      </c>
      <c r="Y1811" s="106" t="s">
        <v>7129</v>
      </c>
      <c r="Z1811" s="106">
        <v>152</v>
      </c>
      <c r="AA1811" s="273" t="b">
        <f t="shared" si="58"/>
        <v>1</v>
      </c>
    </row>
    <row r="1812" spans="1:27">
      <c r="A1812" s="267" t="s">
        <v>3271</v>
      </c>
      <c r="B1812" s="267" t="s">
        <v>3294</v>
      </c>
      <c r="C1812" s="267" t="s">
        <v>3402</v>
      </c>
      <c r="D1812" s="267" t="s">
        <v>7164</v>
      </c>
      <c r="E1812" s="267" t="s">
        <v>3275</v>
      </c>
      <c r="F1812" s="267" t="s">
        <v>3276</v>
      </c>
      <c r="G1812" s="267" t="s">
        <v>3275</v>
      </c>
      <c r="H1812" s="267" t="s">
        <v>3277</v>
      </c>
      <c r="I1812" s="267" t="s">
        <v>7183</v>
      </c>
      <c r="J1812" s="267" t="s">
        <v>7184</v>
      </c>
      <c r="K1812" s="268">
        <v>0</v>
      </c>
      <c r="L1812" s="268">
        <v>0</v>
      </c>
      <c r="M1812" s="269">
        <v>0</v>
      </c>
      <c r="N1812" s="268">
        <v>0</v>
      </c>
      <c r="O1812" s="268">
        <v>0</v>
      </c>
      <c r="P1812" s="269">
        <v>0</v>
      </c>
      <c r="Q1812" s="270">
        <v>574.05999999999995</v>
      </c>
      <c r="R1812" s="270">
        <v>0</v>
      </c>
      <c r="S1812" s="270">
        <v>574.05999999999995</v>
      </c>
      <c r="T1812" s="268">
        <v>574.05999999999995</v>
      </c>
      <c r="U1812" s="268">
        <v>0</v>
      </c>
      <c r="V1812" s="269">
        <v>574.05999999999995</v>
      </c>
      <c r="W1812" s="269" cm="1">
        <f t="array" ref="W1812">IF(Z1812=756,V1812*INDEX('09.30.22 ERC'!$I$676:$I$679,MATCH($A$1,'09.30.22 ERC'!$D$676:$D$679,0),),V1812)</f>
        <v>574.05999999999995</v>
      </c>
      <c r="X1812" s="271">
        <f t="shared" si="57"/>
        <v>540400</v>
      </c>
      <c r="Y1812" s="106" t="s">
        <v>7129</v>
      </c>
      <c r="Z1812" s="106">
        <v>152</v>
      </c>
      <c r="AA1812" s="273" t="b">
        <f t="shared" si="58"/>
        <v>1</v>
      </c>
    </row>
    <row r="1813" spans="1:27">
      <c r="A1813" s="267" t="s">
        <v>3271</v>
      </c>
      <c r="B1813" s="267" t="s">
        <v>3272</v>
      </c>
      <c r="C1813" s="267" t="s">
        <v>3402</v>
      </c>
      <c r="D1813" s="267" t="s">
        <v>7185</v>
      </c>
      <c r="E1813" s="267" t="s">
        <v>3275</v>
      </c>
      <c r="F1813" s="267" t="s">
        <v>3276</v>
      </c>
      <c r="G1813" s="267" t="s">
        <v>3275</v>
      </c>
      <c r="H1813" s="267" t="s">
        <v>3277</v>
      </c>
      <c r="I1813" s="267" t="s">
        <v>7186</v>
      </c>
      <c r="J1813" s="267" t="s">
        <v>7187</v>
      </c>
      <c r="K1813" s="268">
        <v>0</v>
      </c>
      <c r="L1813" s="268">
        <v>0</v>
      </c>
      <c r="M1813" s="269">
        <v>0</v>
      </c>
      <c r="N1813" s="268">
        <v>0</v>
      </c>
      <c r="O1813" s="268">
        <v>0</v>
      </c>
      <c r="P1813" s="269">
        <v>0</v>
      </c>
      <c r="Q1813" s="270">
        <v>0</v>
      </c>
      <c r="R1813" s="270">
        <v>0</v>
      </c>
      <c r="S1813" s="270">
        <v>0</v>
      </c>
      <c r="T1813" s="268">
        <v>0</v>
      </c>
      <c r="U1813" s="268">
        <v>0</v>
      </c>
      <c r="V1813" s="269">
        <v>0</v>
      </c>
      <c r="W1813" s="269" cm="1">
        <f t="array" ref="W1813">IF(Z1813=756,V1813*INDEX('09.30.22 ERC'!$I$676:$I$679,MATCH($A$1,'09.30.22 ERC'!$D$676:$D$679,0),),V1813)</f>
        <v>0</v>
      </c>
      <c r="X1813" s="271">
        <f t="shared" si="57"/>
        <v>540500</v>
      </c>
      <c r="Y1813" s="106" t="s">
        <v>7129</v>
      </c>
      <c r="Z1813" s="106">
        <v>150</v>
      </c>
      <c r="AA1813" s="273" t="b">
        <f t="shared" si="58"/>
        <v>1</v>
      </c>
    </row>
    <row r="1814" spans="1:27">
      <c r="A1814" s="267" t="s">
        <v>3271</v>
      </c>
      <c r="B1814" s="267" t="s">
        <v>3280</v>
      </c>
      <c r="C1814" s="267" t="s">
        <v>3430</v>
      </c>
      <c r="D1814" s="267" t="s">
        <v>7185</v>
      </c>
      <c r="E1814" s="267" t="s">
        <v>3275</v>
      </c>
      <c r="F1814" s="267" t="s">
        <v>3276</v>
      </c>
      <c r="G1814" s="267" t="s">
        <v>3275</v>
      </c>
      <c r="H1814" s="267" t="s">
        <v>3277</v>
      </c>
      <c r="I1814" s="267" t="s">
        <v>7188</v>
      </c>
      <c r="J1814" s="267" t="s">
        <v>7189</v>
      </c>
      <c r="K1814" s="268">
        <v>0</v>
      </c>
      <c r="L1814" s="268">
        <v>0</v>
      </c>
      <c r="M1814" s="269">
        <v>0</v>
      </c>
      <c r="N1814" s="268">
        <v>0</v>
      </c>
      <c r="O1814" s="268">
        <v>0</v>
      </c>
      <c r="P1814" s="269">
        <v>0</v>
      </c>
      <c r="Q1814" s="270">
        <v>0</v>
      </c>
      <c r="R1814" s="270">
        <v>0</v>
      </c>
      <c r="S1814" s="270">
        <v>0</v>
      </c>
      <c r="T1814" s="268">
        <v>0</v>
      </c>
      <c r="U1814" s="268">
        <v>0</v>
      </c>
      <c r="V1814" s="269">
        <v>0</v>
      </c>
      <c r="W1814" s="269" cm="1">
        <f t="array" ref="W1814">IF(Z1814=756,V1814*INDEX('09.30.22 ERC'!$I$676:$I$679,MATCH($A$1,'09.30.22 ERC'!$D$676:$D$679,0),),V1814)</f>
        <v>0</v>
      </c>
      <c r="X1814" s="271">
        <f t="shared" si="57"/>
        <v>540500</v>
      </c>
      <c r="Y1814" s="106" t="s">
        <v>7129</v>
      </c>
      <c r="Z1814" s="106">
        <v>150</v>
      </c>
      <c r="AA1814" s="273" t="b">
        <f t="shared" si="58"/>
        <v>1</v>
      </c>
    </row>
    <row r="1815" spans="1:27">
      <c r="A1815" s="267" t="s">
        <v>3271</v>
      </c>
      <c r="B1815" s="267" t="s">
        <v>3284</v>
      </c>
      <c r="C1815" s="267" t="s">
        <v>3402</v>
      </c>
      <c r="D1815" s="267" t="s">
        <v>7185</v>
      </c>
      <c r="E1815" s="267" t="s">
        <v>3275</v>
      </c>
      <c r="F1815" s="267" t="s">
        <v>3276</v>
      </c>
      <c r="G1815" s="267" t="s">
        <v>3275</v>
      </c>
      <c r="H1815" s="267" t="s">
        <v>3277</v>
      </c>
      <c r="I1815" s="267" t="s">
        <v>7190</v>
      </c>
      <c r="J1815" s="267" t="s">
        <v>7191</v>
      </c>
      <c r="K1815" s="268">
        <v>0</v>
      </c>
      <c r="L1815" s="268">
        <v>0</v>
      </c>
      <c r="M1815" s="269">
        <v>0</v>
      </c>
      <c r="N1815" s="268">
        <v>0</v>
      </c>
      <c r="O1815" s="268">
        <v>0</v>
      </c>
      <c r="P1815" s="269">
        <v>0</v>
      </c>
      <c r="Q1815" s="270">
        <v>0</v>
      </c>
      <c r="R1815" s="270">
        <v>0</v>
      </c>
      <c r="S1815" s="270">
        <v>0</v>
      </c>
      <c r="T1815" s="268">
        <v>0</v>
      </c>
      <c r="U1815" s="268">
        <v>0</v>
      </c>
      <c r="V1815" s="269">
        <v>0</v>
      </c>
      <c r="W1815" s="269" cm="1">
        <f t="array" ref="W1815">IF(Z1815=756,V1815*INDEX('09.30.22 ERC'!$I$676:$I$679,MATCH($A$1,'09.30.22 ERC'!$D$676:$D$679,0),),V1815)</f>
        <v>0</v>
      </c>
      <c r="X1815" s="271">
        <f t="shared" si="57"/>
        <v>540500</v>
      </c>
      <c r="Y1815" s="106" t="s">
        <v>7129</v>
      </c>
      <c r="Z1815" s="106">
        <v>151</v>
      </c>
      <c r="AA1815" s="273" t="b">
        <f t="shared" si="58"/>
        <v>1</v>
      </c>
    </row>
    <row r="1816" spans="1:27">
      <c r="A1816" s="267" t="s">
        <v>3271</v>
      </c>
      <c r="B1816" s="267" t="s">
        <v>3287</v>
      </c>
      <c r="C1816" s="267" t="s">
        <v>3430</v>
      </c>
      <c r="D1816" s="267" t="s">
        <v>7185</v>
      </c>
      <c r="E1816" s="267" t="s">
        <v>3275</v>
      </c>
      <c r="F1816" s="267" t="s">
        <v>3276</v>
      </c>
      <c r="G1816" s="267" t="s">
        <v>3275</v>
      </c>
      <c r="H1816" s="267" t="s">
        <v>3277</v>
      </c>
      <c r="I1816" s="267" t="s">
        <v>7192</v>
      </c>
      <c r="J1816" s="267" t="s">
        <v>7193</v>
      </c>
      <c r="K1816" s="268">
        <v>0</v>
      </c>
      <c r="L1816" s="268">
        <v>0</v>
      </c>
      <c r="M1816" s="269">
        <v>0</v>
      </c>
      <c r="N1816" s="268">
        <v>0</v>
      </c>
      <c r="O1816" s="268">
        <v>0</v>
      </c>
      <c r="P1816" s="269">
        <v>0</v>
      </c>
      <c r="Q1816" s="270">
        <v>0</v>
      </c>
      <c r="R1816" s="270">
        <v>0</v>
      </c>
      <c r="S1816" s="270">
        <v>0</v>
      </c>
      <c r="T1816" s="268">
        <v>0</v>
      </c>
      <c r="U1816" s="268">
        <v>0</v>
      </c>
      <c r="V1816" s="269">
        <v>0</v>
      </c>
      <c r="W1816" s="269" cm="1">
        <f t="array" ref="W1816">IF(Z1816=756,V1816*INDEX('09.30.22 ERC'!$I$676:$I$679,MATCH($A$1,'09.30.22 ERC'!$D$676:$D$679,0),),V1816)</f>
        <v>0</v>
      </c>
      <c r="X1816" s="271">
        <f t="shared" si="57"/>
        <v>540500</v>
      </c>
      <c r="Y1816" s="106" t="s">
        <v>7129</v>
      </c>
      <c r="Z1816" s="106">
        <v>151</v>
      </c>
      <c r="AA1816" s="273" t="b">
        <f t="shared" si="58"/>
        <v>1</v>
      </c>
    </row>
    <row r="1817" spans="1:27">
      <c r="A1817" s="267" t="s">
        <v>3271</v>
      </c>
      <c r="B1817" s="267" t="s">
        <v>3294</v>
      </c>
      <c r="C1817" s="267" t="s">
        <v>3402</v>
      </c>
      <c r="D1817" s="267" t="s">
        <v>7185</v>
      </c>
      <c r="E1817" s="267" t="s">
        <v>3275</v>
      </c>
      <c r="F1817" s="267" t="s">
        <v>3276</v>
      </c>
      <c r="G1817" s="267" t="s">
        <v>3275</v>
      </c>
      <c r="H1817" s="267" t="s">
        <v>3277</v>
      </c>
      <c r="I1817" s="267" t="s">
        <v>7194</v>
      </c>
      <c r="J1817" s="267" t="s">
        <v>7195</v>
      </c>
      <c r="K1817" s="268">
        <v>0</v>
      </c>
      <c r="L1817" s="268">
        <v>0</v>
      </c>
      <c r="M1817" s="269">
        <v>0</v>
      </c>
      <c r="N1817" s="268">
        <v>0</v>
      </c>
      <c r="O1817" s="268">
        <v>0</v>
      </c>
      <c r="P1817" s="269">
        <v>0</v>
      </c>
      <c r="Q1817" s="270">
        <v>0</v>
      </c>
      <c r="R1817" s="270">
        <v>0</v>
      </c>
      <c r="S1817" s="270">
        <v>0</v>
      </c>
      <c r="T1817" s="268">
        <v>0</v>
      </c>
      <c r="U1817" s="268">
        <v>0</v>
      </c>
      <c r="V1817" s="269">
        <v>0</v>
      </c>
      <c r="W1817" s="269" cm="1">
        <f t="array" ref="W1817">IF(Z1817=756,V1817*INDEX('09.30.22 ERC'!$I$676:$I$679,MATCH($A$1,'09.30.22 ERC'!$D$676:$D$679,0),),V1817)</f>
        <v>0</v>
      </c>
      <c r="X1817" s="271">
        <f t="shared" si="57"/>
        <v>540500</v>
      </c>
      <c r="Y1817" s="106" t="s">
        <v>7129</v>
      </c>
      <c r="Z1817" s="106">
        <v>152</v>
      </c>
      <c r="AA1817" s="273" t="b">
        <f t="shared" si="58"/>
        <v>1</v>
      </c>
    </row>
    <row r="1818" spans="1:27">
      <c r="A1818" s="267" t="s">
        <v>3271</v>
      </c>
      <c r="B1818" s="267" t="s">
        <v>3272</v>
      </c>
      <c r="C1818" s="267" t="s">
        <v>3402</v>
      </c>
      <c r="D1818" s="267" t="s">
        <v>7196</v>
      </c>
      <c r="E1818" s="267" t="s">
        <v>3275</v>
      </c>
      <c r="F1818" s="267" t="s">
        <v>3276</v>
      </c>
      <c r="G1818" s="267" t="s">
        <v>3275</v>
      </c>
      <c r="H1818" s="267" t="s">
        <v>3277</v>
      </c>
      <c r="I1818" s="267" t="s">
        <v>7197</v>
      </c>
      <c r="J1818" s="267" t="s">
        <v>7198</v>
      </c>
      <c r="K1818" s="268">
        <v>0</v>
      </c>
      <c r="L1818" s="268">
        <v>0</v>
      </c>
      <c r="M1818" s="269">
        <v>0</v>
      </c>
      <c r="N1818" s="268">
        <v>0</v>
      </c>
      <c r="O1818" s="268">
        <v>0</v>
      </c>
      <c r="P1818" s="269">
        <v>0</v>
      </c>
      <c r="Q1818" s="270">
        <v>0</v>
      </c>
      <c r="R1818" s="270">
        <v>0</v>
      </c>
      <c r="S1818" s="270">
        <v>0</v>
      </c>
      <c r="T1818" s="268">
        <v>0</v>
      </c>
      <c r="U1818" s="268">
        <v>0</v>
      </c>
      <c r="V1818" s="269">
        <v>0</v>
      </c>
      <c r="W1818" s="269" cm="1">
        <f t="array" ref="W1818">IF(Z1818=756,V1818*INDEX('09.30.22 ERC'!$I$676:$I$679,MATCH($A$1,'09.30.22 ERC'!$D$676:$D$679,0),),V1818)</f>
        <v>0</v>
      </c>
      <c r="X1818" s="271">
        <f t="shared" si="57"/>
        <v>540600</v>
      </c>
      <c r="Y1818" s="106" t="s">
        <v>7129</v>
      </c>
      <c r="Z1818" s="106">
        <v>150</v>
      </c>
      <c r="AA1818" s="273" t="b">
        <f t="shared" si="58"/>
        <v>1</v>
      </c>
    </row>
    <row r="1819" spans="1:27">
      <c r="A1819" s="267" t="s">
        <v>3271</v>
      </c>
      <c r="B1819" s="267" t="s">
        <v>3280</v>
      </c>
      <c r="C1819" s="267" t="s">
        <v>3430</v>
      </c>
      <c r="D1819" s="267" t="s">
        <v>7196</v>
      </c>
      <c r="E1819" s="267" t="s">
        <v>3275</v>
      </c>
      <c r="F1819" s="267" t="s">
        <v>3276</v>
      </c>
      <c r="G1819" s="267" t="s">
        <v>3275</v>
      </c>
      <c r="H1819" s="267" t="s">
        <v>3277</v>
      </c>
      <c r="I1819" s="267" t="s">
        <v>7199</v>
      </c>
      <c r="J1819" s="267" t="s">
        <v>7200</v>
      </c>
      <c r="K1819" s="268">
        <v>0</v>
      </c>
      <c r="L1819" s="268">
        <v>0</v>
      </c>
      <c r="M1819" s="269">
        <v>0</v>
      </c>
      <c r="N1819" s="268">
        <v>0</v>
      </c>
      <c r="O1819" s="268">
        <v>0</v>
      </c>
      <c r="P1819" s="269">
        <v>0</v>
      </c>
      <c r="Q1819" s="270">
        <v>0</v>
      </c>
      <c r="R1819" s="270">
        <v>0</v>
      </c>
      <c r="S1819" s="270">
        <v>0</v>
      </c>
      <c r="T1819" s="268">
        <v>0</v>
      </c>
      <c r="U1819" s="268">
        <v>0</v>
      </c>
      <c r="V1819" s="269">
        <v>0</v>
      </c>
      <c r="W1819" s="269" cm="1">
        <f t="array" ref="W1819">IF(Z1819=756,V1819*INDEX('09.30.22 ERC'!$I$676:$I$679,MATCH($A$1,'09.30.22 ERC'!$D$676:$D$679,0),),V1819)</f>
        <v>0</v>
      </c>
      <c r="X1819" s="271">
        <f t="shared" si="57"/>
        <v>540600</v>
      </c>
      <c r="Y1819" s="106" t="s">
        <v>7129</v>
      </c>
      <c r="Z1819" s="106">
        <v>150</v>
      </c>
      <c r="AA1819" s="273" t="b">
        <f t="shared" si="58"/>
        <v>1</v>
      </c>
    </row>
    <row r="1820" spans="1:27">
      <c r="A1820" s="267" t="s">
        <v>3271</v>
      </c>
      <c r="B1820" s="267" t="s">
        <v>3284</v>
      </c>
      <c r="C1820" s="267" t="s">
        <v>3402</v>
      </c>
      <c r="D1820" s="267" t="s">
        <v>7196</v>
      </c>
      <c r="E1820" s="267" t="s">
        <v>3275</v>
      </c>
      <c r="F1820" s="267" t="s">
        <v>3276</v>
      </c>
      <c r="G1820" s="267" t="s">
        <v>3275</v>
      </c>
      <c r="H1820" s="267" t="s">
        <v>3277</v>
      </c>
      <c r="I1820" s="267" t="s">
        <v>7201</v>
      </c>
      <c r="J1820" s="267" t="s">
        <v>7202</v>
      </c>
      <c r="K1820" s="268">
        <v>0</v>
      </c>
      <c r="L1820" s="268">
        <v>0</v>
      </c>
      <c r="M1820" s="269">
        <v>0</v>
      </c>
      <c r="N1820" s="268">
        <v>0</v>
      </c>
      <c r="O1820" s="268">
        <v>0</v>
      </c>
      <c r="P1820" s="269">
        <v>0</v>
      </c>
      <c r="Q1820" s="270">
        <v>0</v>
      </c>
      <c r="R1820" s="270">
        <v>0</v>
      </c>
      <c r="S1820" s="270">
        <v>0</v>
      </c>
      <c r="T1820" s="268">
        <v>0</v>
      </c>
      <c r="U1820" s="268">
        <v>0</v>
      </c>
      <c r="V1820" s="269">
        <v>0</v>
      </c>
      <c r="W1820" s="269" cm="1">
        <f t="array" ref="W1820">IF(Z1820=756,V1820*INDEX('09.30.22 ERC'!$I$676:$I$679,MATCH($A$1,'09.30.22 ERC'!$D$676:$D$679,0),),V1820)</f>
        <v>0</v>
      </c>
      <c r="X1820" s="271">
        <f t="shared" si="57"/>
        <v>540600</v>
      </c>
      <c r="Y1820" s="106" t="s">
        <v>7129</v>
      </c>
      <c r="Z1820" s="106">
        <v>151</v>
      </c>
      <c r="AA1820" s="273" t="b">
        <f t="shared" si="58"/>
        <v>1</v>
      </c>
    </row>
    <row r="1821" spans="1:27">
      <c r="A1821" s="267" t="s">
        <v>3271</v>
      </c>
      <c r="B1821" s="267" t="s">
        <v>3287</v>
      </c>
      <c r="C1821" s="267" t="s">
        <v>3430</v>
      </c>
      <c r="D1821" s="267" t="s">
        <v>7196</v>
      </c>
      <c r="E1821" s="267" t="s">
        <v>3275</v>
      </c>
      <c r="F1821" s="267" t="s">
        <v>3276</v>
      </c>
      <c r="G1821" s="267" t="s">
        <v>3275</v>
      </c>
      <c r="H1821" s="267" t="s">
        <v>3277</v>
      </c>
      <c r="I1821" s="267" t="s">
        <v>7203</v>
      </c>
      <c r="J1821" s="267" t="s">
        <v>7204</v>
      </c>
      <c r="K1821" s="268">
        <v>0</v>
      </c>
      <c r="L1821" s="268">
        <v>0</v>
      </c>
      <c r="M1821" s="269">
        <v>0</v>
      </c>
      <c r="N1821" s="268">
        <v>0</v>
      </c>
      <c r="O1821" s="268">
        <v>0</v>
      </c>
      <c r="P1821" s="269">
        <v>0</v>
      </c>
      <c r="Q1821" s="270">
        <v>0</v>
      </c>
      <c r="R1821" s="270">
        <v>0</v>
      </c>
      <c r="S1821" s="270">
        <v>0</v>
      </c>
      <c r="T1821" s="268">
        <v>0</v>
      </c>
      <c r="U1821" s="268">
        <v>0</v>
      </c>
      <c r="V1821" s="269">
        <v>0</v>
      </c>
      <c r="W1821" s="269" cm="1">
        <f t="array" ref="W1821">IF(Z1821=756,V1821*INDEX('09.30.22 ERC'!$I$676:$I$679,MATCH($A$1,'09.30.22 ERC'!$D$676:$D$679,0),),V1821)</f>
        <v>0</v>
      </c>
      <c r="X1821" s="271">
        <f t="shared" si="57"/>
        <v>540600</v>
      </c>
      <c r="Y1821" s="106" t="s">
        <v>7129</v>
      </c>
      <c r="Z1821" s="106">
        <v>151</v>
      </c>
      <c r="AA1821" s="273" t="b">
        <f t="shared" si="58"/>
        <v>1</v>
      </c>
    </row>
    <row r="1822" spans="1:27">
      <c r="A1822" s="267" t="s">
        <v>3271</v>
      </c>
      <c r="B1822" s="267" t="s">
        <v>3294</v>
      </c>
      <c r="C1822" s="267" t="s">
        <v>3402</v>
      </c>
      <c r="D1822" s="267" t="s">
        <v>7196</v>
      </c>
      <c r="E1822" s="267" t="s">
        <v>3275</v>
      </c>
      <c r="F1822" s="267" t="s">
        <v>3276</v>
      </c>
      <c r="G1822" s="267" t="s">
        <v>3275</v>
      </c>
      <c r="H1822" s="267" t="s">
        <v>3277</v>
      </c>
      <c r="I1822" s="267" t="s">
        <v>7205</v>
      </c>
      <c r="J1822" s="267" t="s">
        <v>7206</v>
      </c>
      <c r="K1822" s="268">
        <v>0</v>
      </c>
      <c r="L1822" s="268">
        <v>0</v>
      </c>
      <c r="M1822" s="269">
        <v>0</v>
      </c>
      <c r="N1822" s="268">
        <v>0</v>
      </c>
      <c r="O1822" s="268">
        <v>0</v>
      </c>
      <c r="P1822" s="269">
        <v>0</v>
      </c>
      <c r="Q1822" s="270">
        <v>0</v>
      </c>
      <c r="R1822" s="270">
        <v>0</v>
      </c>
      <c r="S1822" s="270">
        <v>0</v>
      </c>
      <c r="T1822" s="268">
        <v>0</v>
      </c>
      <c r="U1822" s="268">
        <v>0</v>
      </c>
      <c r="V1822" s="269">
        <v>0</v>
      </c>
      <c r="W1822" s="269" cm="1">
        <f t="array" ref="W1822">IF(Z1822=756,V1822*INDEX('09.30.22 ERC'!$I$676:$I$679,MATCH($A$1,'09.30.22 ERC'!$D$676:$D$679,0),),V1822)</f>
        <v>0</v>
      </c>
      <c r="X1822" s="271">
        <f t="shared" si="57"/>
        <v>540600</v>
      </c>
      <c r="Y1822" s="106" t="s">
        <v>7129</v>
      </c>
      <c r="Z1822" s="106">
        <v>152</v>
      </c>
      <c r="AA1822" s="273" t="b">
        <f t="shared" si="58"/>
        <v>1</v>
      </c>
    </row>
    <row r="1823" spans="1:27">
      <c r="A1823" s="267" t="s">
        <v>3271</v>
      </c>
      <c r="B1823" s="267" t="s">
        <v>3272</v>
      </c>
      <c r="C1823" s="267" t="s">
        <v>3273</v>
      </c>
      <c r="D1823" s="267" t="s">
        <v>7207</v>
      </c>
      <c r="E1823" s="267" t="s">
        <v>3275</v>
      </c>
      <c r="F1823" s="267" t="s">
        <v>3276</v>
      </c>
      <c r="G1823" s="267" t="s">
        <v>3275</v>
      </c>
      <c r="H1823" s="267" t="s">
        <v>3277</v>
      </c>
      <c r="I1823" s="267" t="s">
        <v>7208</v>
      </c>
      <c r="J1823" s="267" t="s">
        <v>7209</v>
      </c>
      <c r="K1823" s="268">
        <v>0</v>
      </c>
      <c r="L1823" s="268">
        <v>0</v>
      </c>
      <c r="M1823" s="269">
        <v>0</v>
      </c>
      <c r="N1823" s="268">
        <v>0</v>
      </c>
      <c r="O1823" s="268">
        <v>0</v>
      </c>
      <c r="P1823" s="269">
        <v>0</v>
      </c>
      <c r="Q1823" s="270">
        <v>0</v>
      </c>
      <c r="R1823" s="270">
        <v>0</v>
      </c>
      <c r="S1823" s="270">
        <v>0</v>
      </c>
      <c r="T1823" s="268">
        <v>0</v>
      </c>
      <c r="U1823" s="268">
        <v>0</v>
      </c>
      <c r="V1823" s="269">
        <v>0</v>
      </c>
      <c r="W1823" s="269" cm="1">
        <f t="array" ref="W1823">IF(Z1823=756,V1823*INDEX('09.30.22 ERC'!$I$676:$I$679,MATCH($A$1,'09.30.22 ERC'!$D$676:$D$679,0),),V1823)</f>
        <v>0</v>
      </c>
      <c r="X1823" s="271">
        <f t="shared" si="57"/>
        <v>540700</v>
      </c>
      <c r="Y1823" s="106" t="s">
        <v>7129</v>
      </c>
      <c r="Z1823" s="106">
        <v>150</v>
      </c>
      <c r="AA1823" s="273" t="b">
        <f t="shared" si="58"/>
        <v>1</v>
      </c>
    </row>
    <row r="1824" spans="1:27">
      <c r="A1824" s="267" t="s">
        <v>3271</v>
      </c>
      <c r="B1824" s="267" t="s">
        <v>3280</v>
      </c>
      <c r="C1824" s="267" t="s">
        <v>3281</v>
      </c>
      <c r="D1824" s="267" t="s">
        <v>7207</v>
      </c>
      <c r="E1824" s="267" t="s">
        <v>3275</v>
      </c>
      <c r="F1824" s="267" t="s">
        <v>3276</v>
      </c>
      <c r="G1824" s="267" t="s">
        <v>3275</v>
      </c>
      <c r="H1824" s="267" t="s">
        <v>3277</v>
      </c>
      <c r="I1824" s="267" t="s">
        <v>7210</v>
      </c>
      <c r="J1824" s="267" t="s">
        <v>7211</v>
      </c>
      <c r="K1824" s="268">
        <v>0</v>
      </c>
      <c r="L1824" s="268">
        <v>0</v>
      </c>
      <c r="M1824" s="269">
        <v>0</v>
      </c>
      <c r="N1824" s="268">
        <v>500</v>
      </c>
      <c r="O1824" s="268">
        <v>0</v>
      </c>
      <c r="P1824" s="269">
        <v>500</v>
      </c>
      <c r="Q1824" s="270">
        <v>1500</v>
      </c>
      <c r="R1824" s="270">
        <v>0</v>
      </c>
      <c r="S1824" s="270">
        <v>1500</v>
      </c>
      <c r="T1824" s="268">
        <v>1500</v>
      </c>
      <c r="U1824" s="268">
        <v>0</v>
      </c>
      <c r="V1824" s="269">
        <v>1500</v>
      </c>
      <c r="W1824" s="269" cm="1">
        <f t="array" ref="W1824">IF(Z1824=756,V1824*INDEX('09.30.22 ERC'!$I$676:$I$679,MATCH($A$1,'09.30.22 ERC'!$D$676:$D$679,0),),V1824)</f>
        <v>1500</v>
      </c>
      <c r="X1824" s="271">
        <f t="shared" si="57"/>
        <v>540700</v>
      </c>
      <c r="Y1824" s="106" t="s">
        <v>7129</v>
      </c>
      <c r="Z1824" s="106">
        <v>150</v>
      </c>
      <c r="AA1824" s="273" t="b">
        <f t="shared" si="58"/>
        <v>1</v>
      </c>
    </row>
    <row r="1825" spans="1:27">
      <c r="A1825" s="267" t="s">
        <v>3271</v>
      </c>
      <c r="B1825" s="267" t="s">
        <v>3272</v>
      </c>
      <c r="C1825" s="267" t="s">
        <v>3402</v>
      </c>
      <c r="D1825" s="267" t="s">
        <v>7212</v>
      </c>
      <c r="E1825" s="267" t="s">
        <v>3275</v>
      </c>
      <c r="F1825" s="267" t="s">
        <v>3276</v>
      </c>
      <c r="G1825" s="267" t="s">
        <v>3275</v>
      </c>
      <c r="H1825" s="267" t="s">
        <v>3277</v>
      </c>
      <c r="I1825" s="267" t="s">
        <v>7213</v>
      </c>
      <c r="J1825" s="267" t="s">
        <v>7214</v>
      </c>
      <c r="K1825" s="268">
        <v>0</v>
      </c>
      <c r="L1825" s="268">
        <v>0</v>
      </c>
      <c r="M1825" s="269">
        <v>0</v>
      </c>
      <c r="N1825" s="268">
        <v>0</v>
      </c>
      <c r="O1825" s="268">
        <v>0</v>
      </c>
      <c r="P1825" s="269">
        <v>0</v>
      </c>
      <c r="Q1825" s="270">
        <v>0</v>
      </c>
      <c r="R1825" s="270">
        <v>0</v>
      </c>
      <c r="S1825" s="270">
        <v>0</v>
      </c>
      <c r="T1825" s="268">
        <v>0</v>
      </c>
      <c r="U1825" s="268">
        <v>0</v>
      </c>
      <c r="V1825" s="269">
        <v>0</v>
      </c>
      <c r="W1825" s="269" cm="1">
        <f t="array" ref="W1825">IF(Z1825=756,V1825*INDEX('09.30.22 ERC'!$I$676:$I$679,MATCH($A$1,'09.30.22 ERC'!$D$676:$D$679,0),),V1825)</f>
        <v>0</v>
      </c>
      <c r="X1825" s="271">
        <f t="shared" si="57"/>
        <v>540800</v>
      </c>
      <c r="Y1825" s="106" t="s">
        <v>7129</v>
      </c>
      <c r="Z1825" s="106">
        <v>150</v>
      </c>
      <c r="AA1825" s="273" t="b">
        <f t="shared" si="58"/>
        <v>1</v>
      </c>
    </row>
    <row r="1826" spans="1:27">
      <c r="A1826" s="267" t="s">
        <v>3271</v>
      </c>
      <c r="B1826" s="267" t="s">
        <v>3280</v>
      </c>
      <c r="C1826" s="267" t="s">
        <v>3430</v>
      </c>
      <c r="D1826" s="267" t="s">
        <v>7212</v>
      </c>
      <c r="E1826" s="267" t="s">
        <v>3275</v>
      </c>
      <c r="F1826" s="267" t="s">
        <v>3276</v>
      </c>
      <c r="G1826" s="267" t="s">
        <v>3275</v>
      </c>
      <c r="H1826" s="267" t="s">
        <v>3277</v>
      </c>
      <c r="I1826" s="267" t="s">
        <v>7215</v>
      </c>
      <c r="J1826" s="267" t="s">
        <v>7216</v>
      </c>
      <c r="K1826" s="268">
        <v>0</v>
      </c>
      <c r="L1826" s="268">
        <v>0</v>
      </c>
      <c r="M1826" s="269">
        <v>0</v>
      </c>
      <c r="N1826" s="268">
        <v>0</v>
      </c>
      <c r="O1826" s="268">
        <v>0</v>
      </c>
      <c r="P1826" s="269">
        <v>0</v>
      </c>
      <c r="Q1826" s="270">
        <v>0</v>
      </c>
      <c r="R1826" s="270">
        <v>0</v>
      </c>
      <c r="S1826" s="270">
        <v>0</v>
      </c>
      <c r="T1826" s="268">
        <v>0</v>
      </c>
      <c r="U1826" s="268">
        <v>0</v>
      </c>
      <c r="V1826" s="269">
        <v>0</v>
      </c>
      <c r="W1826" s="269" cm="1">
        <f t="array" ref="W1826">IF(Z1826=756,V1826*INDEX('09.30.22 ERC'!$I$676:$I$679,MATCH($A$1,'09.30.22 ERC'!$D$676:$D$679,0),),V1826)</f>
        <v>0</v>
      </c>
      <c r="X1826" s="271">
        <f t="shared" si="57"/>
        <v>540800</v>
      </c>
      <c r="Y1826" s="106" t="s">
        <v>7129</v>
      </c>
      <c r="Z1826" s="106">
        <v>150</v>
      </c>
      <c r="AA1826" s="273" t="b">
        <f t="shared" si="58"/>
        <v>1</v>
      </c>
    </row>
    <row r="1827" spans="1:27">
      <c r="A1827" s="267" t="s">
        <v>3271</v>
      </c>
      <c r="B1827" s="267" t="s">
        <v>3284</v>
      </c>
      <c r="C1827" s="267" t="s">
        <v>3402</v>
      </c>
      <c r="D1827" s="267" t="s">
        <v>7212</v>
      </c>
      <c r="E1827" s="267" t="s">
        <v>3275</v>
      </c>
      <c r="F1827" s="267" t="s">
        <v>3276</v>
      </c>
      <c r="G1827" s="267" t="s">
        <v>3275</v>
      </c>
      <c r="H1827" s="267" t="s">
        <v>3277</v>
      </c>
      <c r="I1827" s="267" t="s">
        <v>7217</v>
      </c>
      <c r="J1827" s="267" t="s">
        <v>7218</v>
      </c>
      <c r="K1827" s="268">
        <v>0</v>
      </c>
      <c r="L1827" s="268">
        <v>0</v>
      </c>
      <c r="M1827" s="269">
        <v>0</v>
      </c>
      <c r="N1827" s="268">
        <v>0</v>
      </c>
      <c r="O1827" s="268">
        <v>0</v>
      </c>
      <c r="P1827" s="269">
        <v>0</v>
      </c>
      <c r="Q1827" s="270">
        <v>0</v>
      </c>
      <c r="R1827" s="270">
        <v>0</v>
      </c>
      <c r="S1827" s="270">
        <v>0</v>
      </c>
      <c r="T1827" s="268">
        <v>0</v>
      </c>
      <c r="U1827" s="268">
        <v>0</v>
      </c>
      <c r="V1827" s="269">
        <v>0</v>
      </c>
      <c r="W1827" s="269" cm="1">
        <f t="array" ref="W1827">IF(Z1827=756,V1827*INDEX('09.30.22 ERC'!$I$676:$I$679,MATCH($A$1,'09.30.22 ERC'!$D$676:$D$679,0),),V1827)</f>
        <v>0</v>
      </c>
      <c r="X1827" s="271">
        <f t="shared" si="57"/>
        <v>540800</v>
      </c>
      <c r="Y1827" s="106" t="s">
        <v>7129</v>
      </c>
      <c r="Z1827" s="106">
        <v>151</v>
      </c>
      <c r="AA1827" s="273" t="b">
        <f t="shared" si="58"/>
        <v>1</v>
      </c>
    </row>
    <row r="1828" spans="1:27">
      <c r="A1828" s="267" t="s">
        <v>3271</v>
      </c>
      <c r="B1828" s="267" t="s">
        <v>3287</v>
      </c>
      <c r="C1828" s="267" t="s">
        <v>3430</v>
      </c>
      <c r="D1828" s="267" t="s">
        <v>7212</v>
      </c>
      <c r="E1828" s="267" t="s">
        <v>3275</v>
      </c>
      <c r="F1828" s="267" t="s">
        <v>3276</v>
      </c>
      <c r="G1828" s="267" t="s">
        <v>3275</v>
      </c>
      <c r="H1828" s="267" t="s">
        <v>3277</v>
      </c>
      <c r="I1828" s="267" t="s">
        <v>7219</v>
      </c>
      <c r="J1828" s="267" t="s">
        <v>7220</v>
      </c>
      <c r="K1828" s="268">
        <v>0</v>
      </c>
      <c r="L1828" s="268">
        <v>0</v>
      </c>
      <c r="M1828" s="269">
        <v>0</v>
      </c>
      <c r="N1828" s="268">
        <v>0</v>
      </c>
      <c r="O1828" s="268">
        <v>0</v>
      </c>
      <c r="P1828" s="269">
        <v>0</v>
      </c>
      <c r="Q1828" s="270">
        <v>0</v>
      </c>
      <c r="R1828" s="270">
        <v>0</v>
      </c>
      <c r="S1828" s="270">
        <v>0</v>
      </c>
      <c r="T1828" s="268">
        <v>0</v>
      </c>
      <c r="U1828" s="268">
        <v>0</v>
      </c>
      <c r="V1828" s="269">
        <v>0</v>
      </c>
      <c r="W1828" s="269" cm="1">
        <f t="array" ref="W1828">IF(Z1828=756,V1828*INDEX('09.30.22 ERC'!$I$676:$I$679,MATCH($A$1,'09.30.22 ERC'!$D$676:$D$679,0),),V1828)</f>
        <v>0</v>
      </c>
      <c r="X1828" s="271">
        <f t="shared" si="57"/>
        <v>540800</v>
      </c>
      <c r="Y1828" s="106" t="s">
        <v>7129</v>
      </c>
      <c r="Z1828" s="106">
        <v>151</v>
      </c>
      <c r="AA1828" s="273" t="b">
        <f t="shared" si="58"/>
        <v>1</v>
      </c>
    </row>
    <row r="1829" spans="1:27">
      <c r="A1829" s="267" t="s">
        <v>3271</v>
      </c>
      <c r="B1829" s="267" t="s">
        <v>3294</v>
      </c>
      <c r="C1829" s="267" t="s">
        <v>3402</v>
      </c>
      <c r="D1829" s="267" t="s">
        <v>7212</v>
      </c>
      <c r="E1829" s="267" t="s">
        <v>3275</v>
      </c>
      <c r="F1829" s="267" t="s">
        <v>3276</v>
      </c>
      <c r="G1829" s="267" t="s">
        <v>3275</v>
      </c>
      <c r="H1829" s="267" t="s">
        <v>3277</v>
      </c>
      <c r="I1829" s="267" t="s">
        <v>7221</v>
      </c>
      <c r="J1829" s="267" t="s">
        <v>7222</v>
      </c>
      <c r="K1829" s="268">
        <v>0</v>
      </c>
      <c r="L1829" s="268">
        <v>0</v>
      </c>
      <c r="M1829" s="269">
        <v>0</v>
      </c>
      <c r="N1829" s="268">
        <v>0</v>
      </c>
      <c r="O1829" s="268">
        <v>0</v>
      </c>
      <c r="P1829" s="269">
        <v>0</v>
      </c>
      <c r="Q1829" s="270">
        <v>0</v>
      </c>
      <c r="R1829" s="270">
        <v>0</v>
      </c>
      <c r="S1829" s="270">
        <v>0</v>
      </c>
      <c r="T1829" s="268">
        <v>0</v>
      </c>
      <c r="U1829" s="268">
        <v>0</v>
      </c>
      <c r="V1829" s="269">
        <v>0</v>
      </c>
      <c r="W1829" s="269" cm="1">
        <f t="array" ref="W1829">IF(Z1829=756,V1829*INDEX('09.30.22 ERC'!$I$676:$I$679,MATCH($A$1,'09.30.22 ERC'!$D$676:$D$679,0),),V1829)</f>
        <v>0</v>
      </c>
      <c r="X1829" s="271">
        <f t="shared" si="57"/>
        <v>540800</v>
      </c>
      <c r="Y1829" s="106" t="s">
        <v>7129</v>
      </c>
      <c r="Z1829" s="106">
        <v>152</v>
      </c>
      <c r="AA1829" s="273" t="b">
        <f t="shared" si="58"/>
        <v>1</v>
      </c>
    </row>
    <row r="1830" spans="1:27">
      <c r="A1830" s="267" t="s">
        <v>3271</v>
      </c>
      <c r="B1830" s="267" t="s">
        <v>3272</v>
      </c>
      <c r="C1830" s="267" t="s">
        <v>3402</v>
      </c>
      <c r="D1830" s="267" t="s">
        <v>7223</v>
      </c>
      <c r="E1830" s="267" t="s">
        <v>3275</v>
      </c>
      <c r="F1830" s="267" t="s">
        <v>3276</v>
      </c>
      <c r="G1830" s="267" t="s">
        <v>3275</v>
      </c>
      <c r="H1830" s="267" t="s">
        <v>3277</v>
      </c>
      <c r="I1830" s="267" t="s">
        <v>7224</v>
      </c>
      <c r="J1830" s="267" t="s">
        <v>7225</v>
      </c>
      <c r="K1830" s="268">
        <v>0</v>
      </c>
      <c r="L1830" s="268">
        <v>0</v>
      </c>
      <c r="M1830" s="269">
        <v>0</v>
      </c>
      <c r="N1830" s="268">
        <v>0</v>
      </c>
      <c r="O1830" s="268">
        <v>0</v>
      </c>
      <c r="P1830" s="269">
        <v>0</v>
      </c>
      <c r="Q1830" s="270">
        <v>0</v>
      </c>
      <c r="R1830" s="270">
        <v>0</v>
      </c>
      <c r="S1830" s="270">
        <v>0</v>
      </c>
      <c r="T1830" s="268">
        <v>0</v>
      </c>
      <c r="U1830" s="268">
        <v>0</v>
      </c>
      <c r="V1830" s="269">
        <v>0</v>
      </c>
      <c r="W1830" s="269" cm="1">
        <f t="array" ref="W1830">IF(Z1830=756,V1830*INDEX('09.30.22 ERC'!$I$676:$I$679,MATCH($A$1,'09.30.22 ERC'!$D$676:$D$679,0),),V1830)</f>
        <v>0</v>
      </c>
      <c r="X1830" s="271">
        <f t="shared" si="57"/>
        <v>541100</v>
      </c>
      <c r="Y1830" s="106" t="s">
        <v>7129</v>
      </c>
      <c r="Z1830" s="106">
        <v>150</v>
      </c>
      <c r="AA1830" s="273" t="b">
        <f t="shared" si="58"/>
        <v>1</v>
      </c>
    </row>
    <row r="1831" spans="1:27">
      <c r="A1831" s="267" t="s">
        <v>3271</v>
      </c>
      <c r="B1831" s="267" t="s">
        <v>3280</v>
      </c>
      <c r="C1831" s="267" t="s">
        <v>3430</v>
      </c>
      <c r="D1831" s="267" t="s">
        <v>7223</v>
      </c>
      <c r="E1831" s="267" t="s">
        <v>3275</v>
      </c>
      <c r="F1831" s="267" t="s">
        <v>3276</v>
      </c>
      <c r="G1831" s="267" t="s">
        <v>3275</v>
      </c>
      <c r="H1831" s="267" t="s">
        <v>3277</v>
      </c>
      <c r="I1831" s="267" t="s">
        <v>7226</v>
      </c>
      <c r="J1831" s="267" t="s">
        <v>7227</v>
      </c>
      <c r="K1831" s="268">
        <v>0</v>
      </c>
      <c r="L1831" s="268">
        <v>0</v>
      </c>
      <c r="M1831" s="269">
        <v>0</v>
      </c>
      <c r="N1831" s="268">
        <v>0</v>
      </c>
      <c r="O1831" s="268">
        <v>0</v>
      </c>
      <c r="P1831" s="269">
        <v>0</v>
      </c>
      <c r="Q1831" s="270">
        <v>0</v>
      </c>
      <c r="R1831" s="270">
        <v>0</v>
      </c>
      <c r="S1831" s="270">
        <v>0</v>
      </c>
      <c r="T1831" s="268">
        <v>0</v>
      </c>
      <c r="U1831" s="268">
        <v>0</v>
      </c>
      <c r="V1831" s="269">
        <v>0</v>
      </c>
      <c r="W1831" s="269" cm="1">
        <f t="array" ref="W1831">IF(Z1831=756,V1831*INDEX('09.30.22 ERC'!$I$676:$I$679,MATCH($A$1,'09.30.22 ERC'!$D$676:$D$679,0),),V1831)</f>
        <v>0</v>
      </c>
      <c r="X1831" s="271">
        <f t="shared" si="57"/>
        <v>541100</v>
      </c>
      <c r="Y1831" s="106" t="s">
        <v>7129</v>
      </c>
      <c r="Z1831" s="106">
        <v>150</v>
      </c>
      <c r="AA1831" s="273" t="b">
        <f t="shared" si="58"/>
        <v>1</v>
      </c>
    </row>
    <row r="1832" spans="1:27">
      <c r="A1832" s="267" t="s">
        <v>3271</v>
      </c>
      <c r="B1832" s="267" t="s">
        <v>3284</v>
      </c>
      <c r="C1832" s="267" t="s">
        <v>3402</v>
      </c>
      <c r="D1832" s="267" t="s">
        <v>7223</v>
      </c>
      <c r="E1832" s="267" t="s">
        <v>3275</v>
      </c>
      <c r="F1832" s="267" t="s">
        <v>3276</v>
      </c>
      <c r="G1832" s="267" t="s">
        <v>3275</v>
      </c>
      <c r="H1832" s="267" t="s">
        <v>3277</v>
      </c>
      <c r="I1832" s="267" t="s">
        <v>7228</v>
      </c>
      <c r="J1832" s="267" t="s">
        <v>7229</v>
      </c>
      <c r="K1832" s="268">
        <v>0</v>
      </c>
      <c r="L1832" s="268">
        <v>0</v>
      </c>
      <c r="M1832" s="269">
        <v>0</v>
      </c>
      <c r="N1832" s="268">
        <v>0</v>
      </c>
      <c r="O1832" s="268">
        <v>0</v>
      </c>
      <c r="P1832" s="269">
        <v>0</v>
      </c>
      <c r="Q1832" s="270">
        <v>0</v>
      </c>
      <c r="R1832" s="270">
        <v>0</v>
      </c>
      <c r="S1832" s="270">
        <v>0</v>
      </c>
      <c r="T1832" s="268">
        <v>0</v>
      </c>
      <c r="U1832" s="268">
        <v>0</v>
      </c>
      <c r="V1832" s="269">
        <v>0</v>
      </c>
      <c r="W1832" s="269" cm="1">
        <f t="array" ref="W1832">IF(Z1832=756,V1832*INDEX('09.30.22 ERC'!$I$676:$I$679,MATCH($A$1,'09.30.22 ERC'!$D$676:$D$679,0),),V1832)</f>
        <v>0</v>
      </c>
      <c r="X1832" s="271">
        <f t="shared" si="57"/>
        <v>541100</v>
      </c>
      <c r="Y1832" s="106" t="s">
        <v>7129</v>
      </c>
      <c r="Z1832" s="106">
        <v>151</v>
      </c>
      <c r="AA1832" s="273" t="b">
        <f t="shared" si="58"/>
        <v>1</v>
      </c>
    </row>
    <row r="1833" spans="1:27">
      <c r="A1833" s="267" t="s">
        <v>3271</v>
      </c>
      <c r="B1833" s="267" t="s">
        <v>3287</v>
      </c>
      <c r="C1833" s="267" t="s">
        <v>3430</v>
      </c>
      <c r="D1833" s="267" t="s">
        <v>7223</v>
      </c>
      <c r="E1833" s="267" t="s">
        <v>3275</v>
      </c>
      <c r="F1833" s="267" t="s">
        <v>3276</v>
      </c>
      <c r="G1833" s="267" t="s">
        <v>3275</v>
      </c>
      <c r="H1833" s="267" t="s">
        <v>3277</v>
      </c>
      <c r="I1833" s="267" t="s">
        <v>7230</v>
      </c>
      <c r="J1833" s="267" t="s">
        <v>7231</v>
      </c>
      <c r="K1833" s="268">
        <v>0</v>
      </c>
      <c r="L1833" s="268">
        <v>0</v>
      </c>
      <c r="M1833" s="269">
        <v>0</v>
      </c>
      <c r="N1833" s="268">
        <v>0</v>
      </c>
      <c r="O1833" s="268">
        <v>0</v>
      </c>
      <c r="P1833" s="269">
        <v>0</v>
      </c>
      <c r="Q1833" s="270">
        <v>0</v>
      </c>
      <c r="R1833" s="270">
        <v>0</v>
      </c>
      <c r="S1833" s="270">
        <v>0</v>
      </c>
      <c r="T1833" s="268">
        <v>0</v>
      </c>
      <c r="U1833" s="268">
        <v>0</v>
      </c>
      <c r="V1833" s="269">
        <v>0</v>
      </c>
      <c r="W1833" s="269" cm="1">
        <f t="array" ref="W1833">IF(Z1833=756,V1833*INDEX('09.30.22 ERC'!$I$676:$I$679,MATCH($A$1,'09.30.22 ERC'!$D$676:$D$679,0),),V1833)</f>
        <v>0</v>
      </c>
      <c r="X1833" s="271">
        <f t="shared" si="57"/>
        <v>541100</v>
      </c>
      <c r="Y1833" s="106" t="s">
        <v>7129</v>
      </c>
      <c r="Z1833" s="106">
        <v>151</v>
      </c>
      <c r="AA1833" s="273" t="b">
        <f t="shared" si="58"/>
        <v>1</v>
      </c>
    </row>
    <row r="1834" spans="1:27">
      <c r="A1834" s="267" t="s">
        <v>3271</v>
      </c>
      <c r="B1834" s="267" t="s">
        <v>3294</v>
      </c>
      <c r="C1834" s="267" t="s">
        <v>3402</v>
      </c>
      <c r="D1834" s="267" t="s">
        <v>7223</v>
      </c>
      <c r="E1834" s="267" t="s">
        <v>3275</v>
      </c>
      <c r="F1834" s="267" t="s">
        <v>3276</v>
      </c>
      <c r="G1834" s="267" t="s">
        <v>3275</v>
      </c>
      <c r="H1834" s="267" t="s">
        <v>3277</v>
      </c>
      <c r="I1834" s="267" t="s">
        <v>7232</v>
      </c>
      <c r="J1834" s="267" t="s">
        <v>7233</v>
      </c>
      <c r="K1834" s="268">
        <v>0</v>
      </c>
      <c r="L1834" s="268">
        <v>0</v>
      </c>
      <c r="M1834" s="269">
        <v>0</v>
      </c>
      <c r="N1834" s="268">
        <v>0</v>
      </c>
      <c r="O1834" s="268">
        <v>0</v>
      </c>
      <c r="P1834" s="269">
        <v>0</v>
      </c>
      <c r="Q1834" s="270">
        <v>0</v>
      </c>
      <c r="R1834" s="270">
        <v>0</v>
      </c>
      <c r="S1834" s="270">
        <v>0</v>
      </c>
      <c r="T1834" s="268">
        <v>0</v>
      </c>
      <c r="U1834" s="268">
        <v>0</v>
      </c>
      <c r="V1834" s="269">
        <v>0</v>
      </c>
      <c r="W1834" s="269" cm="1">
        <f t="array" ref="W1834">IF(Z1834=756,V1834*INDEX('09.30.22 ERC'!$I$676:$I$679,MATCH($A$1,'09.30.22 ERC'!$D$676:$D$679,0),),V1834)</f>
        <v>0</v>
      </c>
      <c r="X1834" s="271">
        <f t="shared" si="57"/>
        <v>541100</v>
      </c>
      <c r="Y1834" s="106" t="s">
        <v>7129</v>
      </c>
      <c r="Z1834" s="106">
        <v>152</v>
      </c>
      <c r="AA1834" s="273" t="b">
        <f t="shared" si="58"/>
        <v>1</v>
      </c>
    </row>
    <row r="1835" spans="1:27">
      <c r="A1835" s="267" t="s">
        <v>3271</v>
      </c>
      <c r="B1835" s="267" t="s">
        <v>3272</v>
      </c>
      <c r="C1835" s="267" t="s">
        <v>3402</v>
      </c>
      <c r="D1835" s="267" t="s">
        <v>7234</v>
      </c>
      <c r="E1835" s="267" t="s">
        <v>3275</v>
      </c>
      <c r="F1835" s="267" t="s">
        <v>3276</v>
      </c>
      <c r="G1835" s="267" t="s">
        <v>3275</v>
      </c>
      <c r="H1835" s="267" t="s">
        <v>3277</v>
      </c>
      <c r="I1835" s="267" t="s">
        <v>7235</v>
      </c>
      <c r="J1835" s="267" t="s">
        <v>7236</v>
      </c>
      <c r="K1835" s="268">
        <v>0</v>
      </c>
      <c r="L1835" s="268">
        <v>0</v>
      </c>
      <c r="M1835" s="269">
        <v>0</v>
      </c>
      <c r="N1835" s="268">
        <v>0</v>
      </c>
      <c r="O1835" s="268">
        <v>0</v>
      </c>
      <c r="P1835" s="269">
        <v>0</v>
      </c>
      <c r="Q1835" s="270">
        <v>0</v>
      </c>
      <c r="R1835" s="270">
        <v>0</v>
      </c>
      <c r="S1835" s="270">
        <v>0</v>
      </c>
      <c r="T1835" s="268">
        <v>0</v>
      </c>
      <c r="U1835" s="268">
        <v>0</v>
      </c>
      <c r="V1835" s="269">
        <v>0</v>
      </c>
      <c r="W1835" s="269" cm="1">
        <f t="array" ref="W1835">IF(Z1835=756,V1835*INDEX('09.30.22 ERC'!$I$676:$I$679,MATCH($A$1,'09.30.22 ERC'!$D$676:$D$679,0),),V1835)</f>
        <v>0</v>
      </c>
      <c r="X1835" s="271">
        <f t="shared" si="57"/>
        <v>541200</v>
      </c>
      <c r="Y1835" s="106" t="s">
        <v>7129</v>
      </c>
      <c r="Z1835" s="106">
        <v>150</v>
      </c>
      <c r="AA1835" s="273" t="b">
        <f t="shared" si="58"/>
        <v>1</v>
      </c>
    </row>
    <row r="1836" spans="1:27">
      <c r="A1836" s="267" t="s">
        <v>3271</v>
      </c>
      <c r="B1836" s="267" t="s">
        <v>3280</v>
      </c>
      <c r="C1836" s="267" t="s">
        <v>3281</v>
      </c>
      <c r="D1836" s="267" t="s">
        <v>7234</v>
      </c>
      <c r="E1836" s="267" t="s">
        <v>3275</v>
      </c>
      <c r="F1836" s="267" t="s">
        <v>3276</v>
      </c>
      <c r="G1836" s="267" t="s">
        <v>3275</v>
      </c>
      <c r="H1836" s="267" t="s">
        <v>3277</v>
      </c>
      <c r="I1836" s="267" t="s">
        <v>7237</v>
      </c>
      <c r="J1836" s="267" t="s">
        <v>7238</v>
      </c>
      <c r="K1836" s="268">
        <v>0</v>
      </c>
      <c r="L1836" s="268">
        <v>0</v>
      </c>
      <c r="M1836" s="269">
        <v>0</v>
      </c>
      <c r="N1836" s="268">
        <v>0</v>
      </c>
      <c r="O1836" s="268">
        <v>0</v>
      </c>
      <c r="P1836" s="269">
        <v>0</v>
      </c>
      <c r="Q1836" s="270">
        <v>44593.16</v>
      </c>
      <c r="R1836" s="270">
        <v>44593.16</v>
      </c>
      <c r="S1836" s="270">
        <v>0</v>
      </c>
      <c r="T1836" s="268">
        <v>44593.16</v>
      </c>
      <c r="U1836" s="268">
        <v>44593.16</v>
      </c>
      <c r="V1836" s="269">
        <v>0</v>
      </c>
      <c r="W1836" s="269" cm="1">
        <f t="array" ref="W1836">IF(Z1836=756,V1836*INDEX('09.30.22 ERC'!$I$676:$I$679,MATCH($A$1,'09.30.22 ERC'!$D$676:$D$679,0),),V1836)</f>
        <v>0</v>
      </c>
      <c r="X1836" s="271">
        <f t="shared" si="57"/>
        <v>541200</v>
      </c>
      <c r="Y1836" s="106" t="s">
        <v>7129</v>
      </c>
      <c r="Z1836" s="106">
        <v>150</v>
      </c>
      <c r="AA1836" s="273" t="b">
        <f t="shared" si="58"/>
        <v>1</v>
      </c>
    </row>
    <row r="1837" spans="1:27">
      <c r="A1837" s="267" t="s">
        <v>3271</v>
      </c>
      <c r="B1837" s="267" t="s">
        <v>3280</v>
      </c>
      <c r="C1837" s="267" t="s">
        <v>3430</v>
      </c>
      <c r="D1837" s="267" t="s">
        <v>7234</v>
      </c>
      <c r="E1837" s="267" t="s">
        <v>3275</v>
      </c>
      <c r="F1837" s="267" t="s">
        <v>3276</v>
      </c>
      <c r="G1837" s="267" t="s">
        <v>3275</v>
      </c>
      <c r="H1837" s="267" t="s">
        <v>3277</v>
      </c>
      <c r="I1837" s="267" t="s">
        <v>7239</v>
      </c>
      <c r="J1837" s="267" t="s">
        <v>7240</v>
      </c>
      <c r="K1837" s="268">
        <v>0</v>
      </c>
      <c r="L1837" s="268">
        <v>0</v>
      </c>
      <c r="M1837" s="269">
        <v>0</v>
      </c>
      <c r="N1837" s="268">
        <v>0</v>
      </c>
      <c r="O1837" s="268">
        <v>0</v>
      </c>
      <c r="P1837" s="269">
        <v>0</v>
      </c>
      <c r="Q1837" s="270">
        <v>0</v>
      </c>
      <c r="R1837" s="270">
        <v>0</v>
      </c>
      <c r="S1837" s="270">
        <v>0</v>
      </c>
      <c r="T1837" s="268">
        <v>0</v>
      </c>
      <c r="U1837" s="268">
        <v>0</v>
      </c>
      <c r="V1837" s="269">
        <v>0</v>
      </c>
      <c r="W1837" s="269" cm="1">
        <f t="array" ref="W1837">IF(Z1837=756,V1837*INDEX('09.30.22 ERC'!$I$676:$I$679,MATCH($A$1,'09.30.22 ERC'!$D$676:$D$679,0),),V1837)</f>
        <v>0</v>
      </c>
      <c r="X1837" s="271">
        <f t="shared" si="57"/>
        <v>541200</v>
      </c>
      <c r="Y1837" s="106" t="s">
        <v>7129</v>
      </c>
      <c r="Z1837" s="106">
        <v>150</v>
      </c>
      <c r="AA1837" s="273" t="b">
        <f t="shared" si="58"/>
        <v>1</v>
      </c>
    </row>
    <row r="1838" spans="1:27">
      <c r="A1838" s="267" t="s">
        <v>3271</v>
      </c>
      <c r="B1838" s="267" t="s">
        <v>3284</v>
      </c>
      <c r="C1838" s="267" t="s">
        <v>3402</v>
      </c>
      <c r="D1838" s="267" t="s">
        <v>7234</v>
      </c>
      <c r="E1838" s="267" t="s">
        <v>3275</v>
      </c>
      <c r="F1838" s="267" t="s">
        <v>3276</v>
      </c>
      <c r="G1838" s="267" t="s">
        <v>3275</v>
      </c>
      <c r="H1838" s="267" t="s">
        <v>3277</v>
      </c>
      <c r="I1838" s="267" t="s">
        <v>7241</v>
      </c>
      <c r="J1838" s="267" t="s">
        <v>7242</v>
      </c>
      <c r="K1838" s="268">
        <v>0</v>
      </c>
      <c r="L1838" s="268">
        <v>0</v>
      </c>
      <c r="M1838" s="269">
        <v>0</v>
      </c>
      <c r="N1838" s="268">
        <v>0</v>
      </c>
      <c r="O1838" s="268">
        <v>0</v>
      </c>
      <c r="P1838" s="269">
        <v>0</v>
      </c>
      <c r="Q1838" s="270">
        <v>0</v>
      </c>
      <c r="R1838" s="270">
        <v>0</v>
      </c>
      <c r="S1838" s="270">
        <v>0</v>
      </c>
      <c r="T1838" s="268">
        <v>0</v>
      </c>
      <c r="U1838" s="268">
        <v>0</v>
      </c>
      <c r="V1838" s="269">
        <v>0</v>
      </c>
      <c r="W1838" s="269" cm="1">
        <f t="array" ref="W1838">IF(Z1838=756,V1838*INDEX('09.30.22 ERC'!$I$676:$I$679,MATCH($A$1,'09.30.22 ERC'!$D$676:$D$679,0),),V1838)</f>
        <v>0</v>
      </c>
      <c r="X1838" s="271">
        <f t="shared" si="57"/>
        <v>541200</v>
      </c>
      <c r="Y1838" s="106" t="s">
        <v>7129</v>
      </c>
      <c r="Z1838" s="106">
        <v>151</v>
      </c>
      <c r="AA1838" s="273" t="b">
        <f t="shared" si="58"/>
        <v>1</v>
      </c>
    </row>
    <row r="1839" spans="1:27">
      <c r="A1839" s="267" t="s">
        <v>3271</v>
      </c>
      <c r="B1839" s="267" t="s">
        <v>3287</v>
      </c>
      <c r="C1839" s="267" t="s">
        <v>3430</v>
      </c>
      <c r="D1839" s="267" t="s">
        <v>7234</v>
      </c>
      <c r="E1839" s="267" t="s">
        <v>3275</v>
      </c>
      <c r="F1839" s="267" t="s">
        <v>3276</v>
      </c>
      <c r="G1839" s="267" t="s">
        <v>3275</v>
      </c>
      <c r="H1839" s="267" t="s">
        <v>3277</v>
      </c>
      <c r="I1839" s="267" t="s">
        <v>7243</v>
      </c>
      <c r="J1839" s="267" t="s">
        <v>7244</v>
      </c>
      <c r="K1839" s="268">
        <v>0</v>
      </c>
      <c r="L1839" s="268">
        <v>0</v>
      </c>
      <c r="M1839" s="269">
        <v>0</v>
      </c>
      <c r="N1839" s="268">
        <v>0</v>
      </c>
      <c r="O1839" s="268">
        <v>0</v>
      </c>
      <c r="P1839" s="269">
        <v>0</v>
      </c>
      <c r="Q1839" s="270">
        <v>0</v>
      </c>
      <c r="R1839" s="270">
        <v>0</v>
      </c>
      <c r="S1839" s="270">
        <v>0</v>
      </c>
      <c r="T1839" s="268">
        <v>0</v>
      </c>
      <c r="U1839" s="268">
        <v>0</v>
      </c>
      <c r="V1839" s="269">
        <v>0</v>
      </c>
      <c r="W1839" s="269" cm="1">
        <f t="array" ref="W1839">IF(Z1839=756,V1839*INDEX('09.30.22 ERC'!$I$676:$I$679,MATCH($A$1,'09.30.22 ERC'!$D$676:$D$679,0),),V1839)</f>
        <v>0</v>
      </c>
      <c r="X1839" s="271">
        <f t="shared" si="57"/>
        <v>541200</v>
      </c>
      <c r="Y1839" s="106" t="s">
        <v>7129</v>
      </c>
      <c r="Z1839" s="106">
        <v>151</v>
      </c>
      <c r="AA1839" s="273" t="b">
        <f t="shared" si="58"/>
        <v>1</v>
      </c>
    </row>
    <row r="1840" spans="1:27">
      <c r="A1840" s="267" t="s">
        <v>3271</v>
      </c>
      <c r="B1840" s="267" t="s">
        <v>3294</v>
      </c>
      <c r="C1840" s="267" t="s">
        <v>3402</v>
      </c>
      <c r="D1840" s="267" t="s">
        <v>7234</v>
      </c>
      <c r="E1840" s="267" t="s">
        <v>3275</v>
      </c>
      <c r="F1840" s="267" t="s">
        <v>3276</v>
      </c>
      <c r="G1840" s="267" t="s">
        <v>3275</v>
      </c>
      <c r="H1840" s="267" t="s">
        <v>3277</v>
      </c>
      <c r="I1840" s="267" t="s">
        <v>7245</v>
      </c>
      <c r="J1840" s="267" t="s">
        <v>7246</v>
      </c>
      <c r="K1840" s="268">
        <v>0</v>
      </c>
      <c r="L1840" s="268">
        <v>0</v>
      </c>
      <c r="M1840" s="269">
        <v>0</v>
      </c>
      <c r="N1840" s="268">
        <v>0</v>
      </c>
      <c r="O1840" s="268">
        <v>0</v>
      </c>
      <c r="P1840" s="269">
        <v>0</v>
      </c>
      <c r="Q1840" s="270">
        <v>0</v>
      </c>
      <c r="R1840" s="270">
        <v>0</v>
      </c>
      <c r="S1840" s="270">
        <v>0</v>
      </c>
      <c r="T1840" s="268">
        <v>0</v>
      </c>
      <c r="U1840" s="268">
        <v>0</v>
      </c>
      <c r="V1840" s="269">
        <v>0</v>
      </c>
      <c r="W1840" s="269" cm="1">
        <f t="array" ref="W1840">IF(Z1840=756,V1840*INDEX('09.30.22 ERC'!$I$676:$I$679,MATCH($A$1,'09.30.22 ERC'!$D$676:$D$679,0),),V1840)</f>
        <v>0</v>
      </c>
      <c r="X1840" s="271">
        <f t="shared" si="57"/>
        <v>541200</v>
      </c>
      <c r="Y1840" s="106" t="s">
        <v>7129</v>
      </c>
      <c r="Z1840" s="106">
        <v>152</v>
      </c>
      <c r="AA1840" s="273" t="b">
        <f t="shared" si="58"/>
        <v>1</v>
      </c>
    </row>
    <row r="1841" spans="1:27">
      <c r="A1841" s="267" t="s">
        <v>3271</v>
      </c>
      <c r="B1841" s="267" t="s">
        <v>3388</v>
      </c>
      <c r="C1841" s="267" t="s">
        <v>3389</v>
      </c>
      <c r="D1841" s="267" t="s">
        <v>7247</v>
      </c>
      <c r="E1841" s="267" t="s">
        <v>3275</v>
      </c>
      <c r="F1841" s="267" t="s">
        <v>3276</v>
      </c>
      <c r="G1841" s="267" t="s">
        <v>3275</v>
      </c>
      <c r="H1841" s="267" t="s">
        <v>3277</v>
      </c>
      <c r="I1841" s="267" t="s">
        <v>7248</v>
      </c>
      <c r="J1841" s="267" t="s">
        <v>7249</v>
      </c>
      <c r="K1841" s="268">
        <v>0</v>
      </c>
      <c r="L1841" s="268">
        <v>0</v>
      </c>
      <c r="M1841" s="269">
        <v>0</v>
      </c>
      <c r="N1841" s="268">
        <v>0</v>
      </c>
      <c r="O1841" s="268">
        <v>0</v>
      </c>
      <c r="P1841" s="269">
        <v>0</v>
      </c>
      <c r="Q1841" s="270">
        <v>0</v>
      </c>
      <c r="R1841" s="270">
        <v>50</v>
      </c>
      <c r="S1841" s="270">
        <v>-50</v>
      </c>
      <c r="T1841" s="268">
        <v>0</v>
      </c>
      <c r="U1841" s="268">
        <v>50</v>
      </c>
      <c r="V1841" s="269">
        <v>-50</v>
      </c>
      <c r="W1841" s="269" cm="1">
        <f t="array" ref="W1841">IF(Z1841=756,V1841*INDEX('09.30.22 ERC'!$I$676:$I$679,MATCH($A$1,'09.30.22 ERC'!$D$676:$D$679,0),),V1841)</f>
        <v>-50</v>
      </c>
      <c r="X1841" s="271">
        <f t="shared" si="57"/>
        <v>541300</v>
      </c>
      <c r="Y1841" s="106" t="s">
        <v>7129</v>
      </c>
      <c r="Z1841" s="106">
        <v>756</v>
      </c>
      <c r="AA1841" s="273" t="b">
        <f t="shared" si="58"/>
        <v>1</v>
      </c>
    </row>
    <row r="1842" spans="1:27">
      <c r="A1842" s="267" t="s">
        <v>3271</v>
      </c>
      <c r="B1842" s="267" t="s">
        <v>3388</v>
      </c>
      <c r="C1842" s="267" t="s">
        <v>3392</v>
      </c>
      <c r="D1842" s="267" t="s">
        <v>7247</v>
      </c>
      <c r="E1842" s="267" t="s">
        <v>3275</v>
      </c>
      <c r="F1842" s="267" t="s">
        <v>3276</v>
      </c>
      <c r="G1842" s="267" t="s">
        <v>3275</v>
      </c>
      <c r="H1842" s="267" t="s">
        <v>3277</v>
      </c>
      <c r="I1842" s="267" t="s">
        <v>7250</v>
      </c>
      <c r="J1842" s="267" t="s">
        <v>7251</v>
      </c>
      <c r="K1842" s="268">
        <v>0</v>
      </c>
      <c r="L1842" s="268">
        <v>0</v>
      </c>
      <c r="M1842" s="269">
        <v>0</v>
      </c>
      <c r="N1842" s="268">
        <v>0</v>
      </c>
      <c r="O1842" s="268">
        <v>0</v>
      </c>
      <c r="P1842" s="269">
        <v>0</v>
      </c>
      <c r="Q1842" s="270">
        <v>50</v>
      </c>
      <c r="R1842" s="270">
        <v>0</v>
      </c>
      <c r="S1842" s="270">
        <v>50</v>
      </c>
      <c r="T1842" s="268">
        <v>50</v>
      </c>
      <c r="U1842" s="268">
        <v>0</v>
      </c>
      <c r="V1842" s="269">
        <v>50</v>
      </c>
      <c r="W1842" s="269" cm="1">
        <f t="array" ref="W1842">IF(Z1842=756,V1842*INDEX('09.30.22 ERC'!$I$676:$I$679,MATCH($A$1,'09.30.22 ERC'!$D$676:$D$679,0),),V1842)</f>
        <v>50</v>
      </c>
      <c r="X1842" s="271">
        <f t="shared" si="57"/>
        <v>541300</v>
      </c>
      <c r="Y1842" s="106" t="s">
        <v>7129</v>
      </c>
      <c r="Z1842" s="106">
        <v>756</v>
      </c>
      <c r="AA1842" s="273" t="b">
        <f t="shared" si="58"/>
        <v>1</v>
      </c>
    </row>
    <row r="1843" spans="1:27">
      <c r="A1843" s="267" t="s">
        <v>3271</v>
      </c>
      <c r="B1843" s="267" t="s">
        <v>3272</v>
      </c>
      <c r="C1843" s="267" t="s">
        <v>3402</v>
      </c>
      <c r="D1843" s="267" t="s">
        <v>7247</v>
      </c>
      <c r="E1843" s="267" t="s">
        <v>3275</v>
      </c>
      <c r="F1843" s="267" t="s">
        <v>3276</v>
      </c>
      <c r="G1843" s="267" t="s">
        <v>3275</v>
      </c>
      <c r="H1843" s="267" t="s">
        <v>3277</v>
      </c>
      <c r="I1843" s="267" t="s">
        <v>7252</v>
      </c>
      <c r="J1843" s="267" t="s">
        <v>7253</v>
      </c>
      <c r="K1843" s="268">
        <v>0</v>
      </c>
      <c r="L1843" s="268">
        <v>0</v>
      </c>
      <c r="M1843" s="269">
        <v>0</v>
      </c>
      <c r="N1843" s="268">
        <v>0</v>
      </c>
      <c r="O1843" s="268">
        <v>0</v>
      </c>
      <c r="P1843" s="269">
        <v>0</v>
      </c>
      <c r="Q1843" s="270">
        <v>74.510000000000005</v>
      </c>
      <c r="R1843" s="270">
        <v>0</v>
      </c>
      <c r="S1843" s="270">
        <v>74.510000000000005</v>
      </c>
      <c r="T1843" s="268">
        <v>74.510000000000005</v>
      </c>
      <c r="U1843" s="268">
        <v>0</v>
      </c>
      <c r="V1843" s="269">
        <v>74.510000000000005</v>
      </c>
      <c r="W1843" s="269" cm="1">
        <f t="array" ref="W1843">IF(Z1843=756,V1843*INDEX('09.30.22 ERC'!$I$676:$I$679,MATCH($A$1,'09.30.22 ERC'!$D$676:$D$679,0),),V1843)</f>
        <v>74.510000000000005</v>
      </c>
      <c r="X1843" s="271">
        <f t="shared" si="57"/>
        <v>541300</v>
      </c>
      <c r="Y1843" s="106" t="s">
        <v>7129</v>
      </c>
      <c r="Z1843" s="106">
        <v>150</v>
      </c>
      <c r="AA1843" s="273" t="b">
        <f t="shared" si="58"/>
        <v>1</v>
      </c>
    </row>
    <row r="1844" spans="1:27">
      <c r="A1844" s="267" t="s">
        <v>3271</v>
      </c>
      <c r="B1844" s="267" t="s">
        <v>3280</v>
      </c>
      <c r="C1844" s="267" t="s">
        <v>3430</v>
      </c>
      <c r="D1844" s="267" t="s">
        <v>7247</v>
      </c>
      <c r="E1844" s="267" t="s">
        <v>3275</v>
      </c>
      <c r="F1844" s="267" t="s">
        <v>3276</v>
      </c>
      <c r="G1844" s="267" t="s">
        <v>3275</v>
      </c>
      <c r="H1844" s="267" t="s">
        <v>3277</v>
      </c>
      <c r="I1844" s="267" t="s">
        <v>7254</v>
      </c>
      <c r="J1844" s="267" t="s">
        <v>7255</v>
      </c>
      <c r="K1844" s="268">
        <v>0</v>
      </c>
      <c r="L1844" s="268">
        <v>0</v>
      </c>
      <c r="M1844" s="269">
        <v>0</v>
      </c>
      <c r="N1844" s="268">
        <v>0</v>
      </c>
      <c r="O1844" s="268">
        <v>0</v>
      </c>
      <c r="P1844" s="269">
        <v>0</v>
      </c>
      <c r="Q1844" s="270">
        <v>73.67</v>
      </c>
      <c r="R1844" s="270">
        <v>0</v>
      </c>
      <c r="S1844" s="270">
        <v>73.67</v>
      </c>
      <c r="T1844" s="268">
        <v>73.67</v>
      </c>
      <c r="U1844" s="268">
        <v>0</v>
      </c>
      <c r="V1844" s="269">
        <v>73.67</v>
      </c>
      <c r="W1844" s="269" cm="1">
        <f t="array" ref="W1844">IF(Z1844=756,V1844*INDEX('09.30.22 ERC'!$I$676:$I$679,MATCH($A$1,'09.30.22 ERC'!$D$676:$D$679,0),),V1844)</f>
        <v>73.67</v>
      </c>
      <c r="X1844" s="271">
        <f t="shared" si="57"/>
        <v>541300</v>
      </c>
      <c r="Y1844" s="106" t="s">
        <v>7129</v>
      </c>
      <c r="Z1844" s="106">
        <v>150</v>
      </c>
      <c r="AA1844" s="273" t="b">
        <f t="shared" si="58"/>
        <v>1</v>
      </c>
    </row>
    <row r="1845" spans="1:27">
      <c r="A1845" s="267" t="s">
        <v>3271</v>
      </c>
      <c r="B1845" s="267" t="s">
        <v>3284</v>
      </c>
      <c r="C1845" s="267" t="s">
        <v>3402</v>
      </c>
      <c r="D1845" s="267" t="s">
        <v>7247</v>
      </c>
      <c r="E1845" s="267" t="s">
        <v>3275</v>
      </c>
      <c r="F1845" s="267" t="s">
        <v>3276</v>
      </c>
      <c r="G1845" s="267" t="s">
        <v>3275</v>
      </c>
      <c r="H1845" s="267" t="s">
        <v>3277</v>
      </c>
      <c r="I1845" s="267" t="s">
        <v>7256</v>
      </c>
      <c r="J1845" s="267" t="s">
        <v>7257</v>
      </c>
      <c r="K1845" s="268">
        <v>0</v>
      </c>
      <c r="L1845" s="268">
        <v>0</v>
      </c>
      <c r="M1845" s="269">
        <v>0</v>
      </c>
      <c r="N1845" s="268">
        <v>0</v>
      </c>
      <c r="O1845" s="268">
        <v>0</v>
      </c>
      <c r="P1845" s="269">
        <v>0</v>
      </c>
      <c r="Q1845" s="270">
        <v>6.16</v>
      </c>
      <c r="R1845" s="270">
        <v>0</v>
      </c>
      <c r="S1845" s="270">
        <v>6.16</v>
      </c>
      <c r="T1845" s="268">
        <v>6.16</v>
      </c>
      <c r="U1845" s="268">
        <v>0</v>
      </c>
      <c r="V1845" s="269">
        <v>6.16</v>
      </c>
      <c r="W1845" s="269" cm="1">
        <f t="array" ref="W1845">IF(Z1845=756,V1845*INDEX('09.30.22 ERC'!$I$676:$I$679,MATCH($A$1,'09.30.22 ERC'!$D$676:$D$679,0),),V1845)</f>
        <v>6.16</v>
      </c>
      <c r="X1845" s="271">
        <f t="shared" si="57"/>
        <v>541300</v>
      </c>
      <c r="Y1845" s="106" t="s">
        <v>7129</v>
      </c>
      <c r="Z1845" s="106">
        <v>151</v>
      </c>
      <c r="AA1845" s="273" t="b">
        <f t="shared" si="58"/>
        <v>1</v>
      </c>
    </row>
    <row r="1846" spans="1:27">
      <c r="A1846" s="267" t="s">
        <v>3271</v>
      </c>
      <c r="B1846" s="267" t="s">
        <v>3287</v>
      </c>
      <c r="C1846" s="267" t="s">
        <v>3430</v>
      </c>
      <c r="D1846" s="267" t="s">
        <v>7247</v>
      </c>
      <c r="E1846" s="267" t="s">
        <v>3275</v>
      </c>
      <c r="F1846" s="267" t="s">
        <v>3276</v>
      </c>
      <c r="G1846" s="267" t="s">
        <v>3275</v>
      </c>
      <c r="H1846" s="267" t="s">
        <v>3277</v>
      </c>
      <c r="I1846" s="267" t="s">
        <v>7258</v>
      </c>
      <c r="J1846" s="267" t="s">
        <v>7259</v>
      </c>
      <c r="K1846" s="268">
        <v>0</v>
      </c>
      <c r="L1846" s="268">
        <v>0</v>
      </c>
      <c r="M1846" s="269">
        <v>0</v>
      </c>
      <c r="N1846" s="268">
        <v>0</v>
      </c>
      <c r="O1846" s="268">
        <v>0</v>
      </c>
      <c r="P1846" s="269">
        <v>0</v>
      </c>
      <c r="Q1846" s="270">
        <v>7.93</v>
      </c>
      <c r="R1846" s="270">
        <v>0</v>
      </c>
      <c r="S1846" s="270">
        <v>7.93</v>
      </c>
      <c r="T1846" s="268">
        <v>7.93</v>
      </c>
      <c r="U1846" s="268">
        <v>0</v>
      </c>
      <c r="V1846" s="269">
        <v>7.93</v>
      </c>
      <c r="W1846" s="269" cm="1">
        <f t="array" ref="W1846">IF(Z1846=756,V1846*INDEX('09.30.22 ERC'!$I$676:$I$679,MATCH($A$1,'09.30.22 ERC'!$D$676:$D$679,0),),V1846)</f>
        <v>7.93</v>
      </c>
      <c r="X1846" s="271">
        <f t="shared" si="57"/>
        <v>541300</v>
      </c>
      <c r="Y1846" s="106" t="s">
        <v>7129</v>
      </c>
      <c r="Z1846" s="106">
        <v>151</v>
      </c>
      <c r="AA1846" s="273" t="b">
        <f t="shared" si="58"/>
        <v>1</v>
      </c>
    </row>
    <row r="1847" spans="1:27">
      <c r="A1847" s="267" t="s">
        <v>3271</v>
      </c>
      <c r="B1847" s="267" t="s">
        <v>3294</v>
      </c>
      <c r="C1847" s="267" t="s">
        <v>3402</v>
      </c>
      <c r="D1847" s="267" t="s">
        <v>7247</v>
      </c>
      <c r="E1847" s="267" t="s">
        <v>3275</v>
      </c>
      <c r="F1847" s="267" t="s">
        <v>3276</v>
      </c>
      <c r="G1847" s="267" t="s">
        <v>3275</v>
      </c>
      <c r="H1847" s="267" t="s">
        <v>3277</v>
      </c>
      <c r="I1847" s="267" t="s">
        <v>7260</v>
      </c>
      <c r="J1847" s="267" t="s">
        <v>7261</v>
      </c>
      <c r="K1847" s="268">
        <v>0</v>
      </c>
      <c r="L1847" s="268">
        <v>0</v>
      </c>
      <c r="M1847" s="269">
        <v>0</v>
      </c>
      <c r="N1847" s="268">
        <v>0</v>
      </c>
      <c r="O1847" s="268">
        <v>0</v>
      </c>
      <c r="P1847" s="269">
        <v>0</v>
      </c>
      <c r="Q1847" s="270">
        <v>42.97</v>
      </c>
      <c r="R1847" s="270">
        <v>0</v>
      </c>
      <c r="S1847" s="270">
        <v>42.97</v>
      </c>
      <c r="T1847" s="268">
        <v>42.97</v>
      </c>
      <c r="U1847" s="268">
        <v>0</v>
      </c>
      <c r="V1847" s="269">
        <v>42.97</v>
      </c>
      <c r="W1847" s="269" cm="1">
        <f t="array" ref="W1847">IF(Z1847=756,V1847*INDEX('09.30.22 ERC'!$I$676:$I$679,MATCH($A$1,'09.30.22 ERC'!$D$676:$D$679,0),),V1847)</f>
        <v>42.97</v>
      </c>
      <c r="X1847" s="271">
        <f t="shared" si="57"/>
        <v>541300</v>
      </c>
      <c r="Y1847" s="106" t="s">
        <v>7129</v>
      </c>
      <c r="Z1847" s="106">
        <v>152</v>
      </c>
      <c r="AA1847" s="273" t="b">
        <f t="shared" si="58"/>
        <v>1</v>
      </c>
    </row>
    <row r="1848" spans="1:27">
      <c r="A1848" s="267" t="s">
        <v>3271</v>
      </c>
      <c r="B1848" s="267" t="s">
        <v>3388</v>
      </c>
      <c r="C1848" s="267" t="s">
        <v>3389</v>
      </c>
      <c r="D1848" s="267" t="s">
        <v>7262</v>
      </c>
      <c r="E1848" s="267" t="s">
        <v>3275</v>
      </c>
      <c r="F1848" s="267" t="s">
        <v>3276</v>
      </c>
      <c r="G1848" s="267" t="s">
        <v>3275</v>
      </c>
      <c r="H1848" s="267" t="s">
        <v>3277</v>
      </c>
      <c r="I1848" s="267" t="s">
        <v>7263</v>
      </c>
      <c r="J1848" s="267" t="s">
        <v>7264</v>
      </c>
      <c r="K1848" s="268">
        <v>0</v>
      </c>
      <c r="L1848" s="268">
        <v>0</v>
      </c>
      <c r="M1848" s="269">
        <v>0</v>
      </c>
      <c r="N1848" s="268">
        <v>0</v>
      </c>
      <c r="O1848" s="268">
        <v>0</v>
      </c>
      <c r="P1848" s="269">
        <v>0</v>
      </c>
      <c r="Q1848" s="270">
        <v>3402.9</v>
      </c>
      <c r="R1848" s="270">
        <v>5230.7</v>
      </c>
      <c r="S1848" s="270">
        <v>-1827.7999999999997</v>
      </c>
      <c r="T1848" s="268">
        <v>3402.9</v>
      </c>
      <c r="U1848" s="268">
        <v>5230.7</v>
      </c>
      <c r="V1848" s="269">
        <v>-1827.7999999999997</v>
      </c>
      <c r="W1848" s="269" cm="1">
        <f t="array" ref="W1848">IF(Z1848=756,V1848*INDEX('09.30.22 ERC'!$I$676:$I$679,MATCH($A$1,'09.30.22 ERC'!$D$676:$D$679,0),),V1848)</f>
        <v>-1827.7999999999997</v>
      </c>
      <c r="X1848" s="271">
        <f t="shared" si="57"/>
        <v>549000</v>
      </c>
      <c r="Y1848" s="106" t="s">
        <v>7129</v>
      </c>
      <c r="Z1848" s="106">
        <v>756</v>
      </c>
      <c r="AA1848" s="273" t="b">
        <f t="shared" si="58"/>
        <v>1</v>
      </c>
    </row>
    <row r="1849" spans="1:27">
      <c r="A1849" s="267" t="s">
        <v>3271</v>
      </c>
      <c r="B1849" s="267" t="s">
        <v>3388</v>
      </c>
      <c r="C1849" s="267" t="s">
        <v>3392</v>
      </c>
      <c r="D1849" s="267" t="s">
        <v>7262</v>
      </c>
      <c r="E1849" s="267" t="s">
        <v>3275</v>
      </c>
      <c r="F1849" s="267" t="s">
        <v>3276</v>
      </c>
      <c r="G1849" s="267" t="s">
        <v>3275</v>
      </c>
      <c r="H1849" s="267" t="s">
        <v>3277</v>
      </c>
      <c r="I1849" s="267" t="s">
        <v>7265</v>
      </c>
      <c r="J1849" s="267" t="s">
        <v>7266</v>
      </c>
      <c r="K1849" s="268">
        <v>0</v>
      </c>
      <c r="L1849" s="268">
        <v>0</v>
      </c>
      <c r="M1849" s="269">
        <v>0</v>
      </c>
      <c r="N1849" s="268">
        <v>0</v>
      </c>
      <c r="O1849" s="268">
        <v>0</v>
      </c>
      <c r="P1849" s="269">
        <v>0</v>
      </c>
      <c r="Q1849" s="270">
        <v>1827.8</v>
      </c>
      <c r="R1849" s="270">
        <v>0</v>
      </c>
      <c r="S1849" s="270">
        <v>1827.8</v>
      </c>
      <c r="T1849" s="268">
        <v>1827.8</v>
      </c>
      <c r="U1849" s="268">
        <v>0</v>
      </c>
      <c r="V1849" s="269">
        <v>1827.8</v>
      </c>
      <c r="W1849" s="269" cm="1">
        <f t="array" ref="W1849">IF(Z1849=756,V1849*INDEX('09.30.22 ERC'!$I$676:$I$679,MATCH($A$1,'09.30.22 ERC'!$D$676:$D$679,0),),V1849)</f>
        <v>1827.8</v>
      </c>
      <c r="X1849" s="271">
        <f t="shared" si="57"/>
        <v>549000</v>
      </c>
      <c r="Y1849" s="106" t="s">
        <v>7129</v>
      </c>
      <c r="Z1849" s="106">
        <v>756</v>
      </c>
      <c r="AA1849" s="273" t="b">
        <f t="shared" si="58"/>
        <v>1</v>
      </c>
    </row>
    <row r="1850" spans="1:27">
      <c r="A1850" s="267" t="s">
        <v>3271</v>
      </c>
      <c r="B1850" s="267" t="s">
        <v>3272</v>
      </c>
      <c r="C1850" s="267" t="s">
        <v>3273</v>
      </c>
      <c r="D1850" s="267" t="s">
        <v>7262</v>
      </c>
      <c r="E1850" s="267" t="s">
        <v>3275</v>
      </c>
      <c r="F1850" s="267" t="s">
        <v>3276</v>
      </c>
      <c r="G1850" s="267" t="s">
        <v>3275</v>
      </c>
      <c r="H1850" s="267" t="s">
        <v>3277</v>
      </c>
      <c r="I1850" s="267" t="s">
        <v>7267</v>
      </c>
      <c r="J1850" s="267" t="s">
        <v>7268</v>
      </c>
      <c r="K1850" s="268">
        <v>0</v>
      </c>
      <c r="L1850" s="268">
        <v>0</v>
      </c>
      <c r="M1850" s="269">
        <v>0</v>
      </c>
      <c r="N1850" s="268">
        <v>0</v>
      </c>
      <c r="O1850" s="268">
        <v>0</v>
      </c>
      <c r="P1850" s="269">
        <v>0</v>
      </c>
      <c r="Q1850" s="270">
        <v>944.3</v>
      </c>
      <c r="R1850" s="270">
        <v>0</v>
      </c>
      <c r="S1850" s="270">
        <v>944.3</v>
      </c>
      <c r="T1850" s="268">
        <v>944.3</v>
      </c>
      <c r="U1850" s="268">
        <v>0</v>
      </c>
      <c r="V1850" s="269">
        <v>944.3</v>
      </c>
      <c r="W1850" s="269" cm="1">
        <f t="array" ref="W1850">IF(Z1850=756,V1850*INDEX('09.30.22 ERC'!$I$676:$I$679,MATCH($A$1,'09.30.22 ERC'!$D$676:$D$679,0),),V1850)</f>
        <v>944.3</v>
      </c>
      <c r="X1850" s="271">
        <f t="shared" si="57"/>
        <v>549000</v>
      </c>
      <c r="Y1850" s="106" t="s">
        <v>7129</v>
      </c>
      <c r="Z1850" s="106">
        <v>150</v>
      </c>
      <c r="AA1850" s="273" t="b">
        <f t="shared" si="58"/>
        <v>1</v>
      </c>
    </row>
    <row r="1851" spans="1:27">
      <c r="A1851" s="267" t="s">
        <v>3271</v>
      </c>
      <c r="B1851" s="267" t="s">
        <v>3272</v>
      </c>
      <c r="C1851" s="267" t="s">
        <v>3402</v>
      </c>
      <c r="D1851" s="267" t="s">
        <v>7262</v>
      </c>
      <c r="E1851" s="267" t="s">
        <v>3275</v>
      </c>
      <c r="F1851" s="267" t="s">
        <v>3276</v>
      </c>
      <c r="G1851" s="267" t="s">
        <v>3275</v>
      </c>
      <c r="H1851" s="267" t="s">
        <v>3277</v>
      </c>
      <c r="I1851" s="267" t="s">
        <v>7269</v>
      </c>
      <c r="J1851" s="267" t="s">
        <v>7270</v>
      </c>
      <c r="K1851" s="268">
        <v>0</v>
      </c>
      <c r="L1851" s="268">
        <v>0</v>
      </c>
      <c r="M1851" s="269">
        <v>0</v>
      </c>
      <c r="N1851" s="268">
        <v>0</v>
      </c>
      <c r="O1851" s="268">
        <v>0</v>
      </c>
      <c r="P1851" s="269">
        <v>0</v>
      </c>
      <c r="Q1851" s="270">
        <v>1917.73</v>
      </c>
      <c r="R1851" s="270">
        <v>1249.29</v>
      </c>
      <c r="S1851" s="270">
        <v>668.44</v>
      </c>
      <c r="T1851" s="268">
        <v>1917.73</v>
      </c>
      <c r="U1851" s="268">
        <v>1249.29</v>
      </c>
      <c r="V1851" s="269">
        <v>668.44</v>
      </c>
      <c r="W1851" s="269" cm="1">
        <f t="array" ref="W1851">IF(Z1851=756,V1851*INDEX('09.30.22 ERC'!$I$676:$I$679,MATCH($A$1,'09.30.22 ERC'!$D$676:$D$679,0),),V1851)</f>
        <v>668.44</v>
      </c>
      <c r="X1851" s="271">
        <f t="shared" si="57"/>
        <v>549000</v>
      </c>
      <c r="Y1851" s="106" t="s">
        <v>7129</v>
      </c>
      <c r="Z1851" s="106">
        <v>150</v>
      </c>
      <c r="AA1851" s="273" t="b">
        <f t="shared" si="58"/>
        <v>1</v>
      </c>
    </row>
    <row r="1852" spans="1:27">
      <c r="A1852" s="267" t="s">
        <v>3271</v>
      </c>
      <c r="B1852" s="267" t="s">
        <v>3280</v>
      </c>
      <c r="C1852" s="267" t="s">
        <v>3281</v>
      </c>
      <c r="D1852" s="267" t="s">
        <v>7262</v>
      </c>
      <c r="E1852" s="267" t="s">
        <v>3275</v>
      </c>
      <c r="F1852" s="267" t="s">
        <v>3276</v>
      </c>
      <c r="G1852" s="267" t="s">
        <v>3275</v>
      </c>
      <c r="H1852" s="267" t="s">
        <v>3277</v>
      </c>
      <c r="I1852" s="267" t="s">
        <v>7271</v>
      </c>
      <c r="J1852" s="267" t="s">
        <v>7272</v>
      </c>
      <c r="K1852" s="268">
        <v>0</v>
      </c>
      <c r="L1852" s="268">
        <v>0</v>
      </c>
      <c r="M1852" s="269">
        <v>0</v>
      </c>
      <c r="N1852" s="268">
        <v>0</v>
      </c>
      <c r="O1852" s="268">
        <v>0</v>
      </c>
      <c r="P1852" s="269">
        <v>0</v>
      </c>
      <c r="Q1852" s="270">
        <v>0</v>
      </c>
      <c r="R1852" s="270">
        <v>0</v>
      </c>
      <c r="S1852" s="270">
        <v>0</v>
      </c>
      <c r="T1852" s="268">
        <v>0</v>
      </c>
      <c r="U1852" s="268">
        <v>0</v>
      </c>
      <c r="V1852" s="269">
        <v>0</v>
      </c>
      <c r="W1852" s="269" cm="1">
        <f t="array" ref="W1852">IF(Z1852=756,V1852*INDEX('09.30.22 ERC'!$I$676:$I$679,MATCH($A$1,'09.30.22 ERC'!$D$676:$D$679,0),),V1852)</f>
        <v>0</v>
      </c>
      <c r="X1852" s="271">
        <f t="shared" si="57"/>
        <v>549000</v>
      </c>
      <c r="Y1852" s="106" t="s">
        <v>7129</v>
      </c>
      <c r="Z1852" s="106">
        <v>150</v>
      </c>
      <c r="AA1852" s="273" t="b">
        <f t="shared" si="58"/>
        <v>1</v>
      </c>
    </row>
    <row r="1853" spans="1:27">
      <c r="A1853" s="267" t="s">
        <v>3271</v>
      </c>
      <c r="B1853" s="267" t="s">
        <v>3280</v>
      </c>
      <c r="C1853" s="267" t="s">
        <v>3430</v>
      </c>
      <c r="D1853" s="267" t="s">
        <v>7262</v>
      </c>
      <c r="E1853" s="267" t="s">
        <v>3275</v>
      </c>
      <c r="F1853" s="267" t="s">
        <v>3276</v>
      </c>
      <c r="G1853" s="267" t="s">
        <v>3275</v>
      </c>
      <c r="H1853" s="267" t="s">
        <v>3277</v>
      </c>
      <c r="I1853" s="267" t="s">
        <v>7273</v>
      </c>
      <c r="J1853" s="267" t="s">
        <v>7274</v>
      </c>
      <c r="K1853" s="268">
        <v>0</v>
      </c>
      <c r="L1853" s="268">
        <v>0</v>
      </c>
      <c r="M1853" s="269">
        <v>0</v>
      </c>
      <c r="N1853" s="268">
        <v>0</v>
      </c>
      <c r="O1853" s="268">
        <v>0</v>
      </c>
      <c r="P1853" s="269">
        <v>0</v>
      </c>
      <c r="Q1853" s="270">
        <v>1896.03</v>
      </c>
      <c r="R1853" s="270">
        <v>1235.19</v>
      </c>
      <c r="S1853" s="270">
        <v>660.83999999999992</v>
      </c>
      <c r="T1853" s="268">
        <v>1896.03</v>
      </c>
      <c r="U1853" s="268">
        <v>1235.19</v>
      </c>
      <c r="V1853" s="269">
        <v>660.83999999999992</v>
      </c>
      <c r="W1853" s="269" cm="1">
        <f t="array" ref="W1853">IF(Z1853=756,V1853*INDEX('09.30.22 ERC'!$I$676:$I$679,MATCH($A$1,'09.30.22 ERC'!$D$676:$D$679,0),),V1853)</f>
        <v>660.83999999999992</v>
      </c>
      <c r="X1853" s="271">
        <f t="shared" si="57"/>
        <v>549000</v>
      </c>
      <c r="Y1853" s="106" t="s">
        <v>7129</v>
      </c>
      <c r="Z1853" s="106">
        <v>150</v>
      </c>
      <c r="AA1853" s="273" t="b">
        <f t="shared" si="58"/>
        <v>1</v>
      </c>
    </row>
    <row r="1854" spans="1:27">
      <c r="A1854" s="267" t="s">
        <v>3271</v>
      </c>
      <c r="B1854" s="267" t="s">
        <v>3983</v>
      </c>
      <c r="C1854" s="267" t="s">
        <v>3291</v>
      </c>
      <c r="D1854" s="267" t="s">
        <v>7262</v>
      </c>
      <c r="E1854" s="267" t="s">
        <v>3275</v>
      </c>
      <c r="F1854" s="267" t="s">
        <v>3276</v>
      </c>
      <c r="G1854" s="267" t="s">
        <v>3275</v>
      </c>
      <c r="H1854" s="267" t="s">
        <v>3277</v>
      </c>
      <c r="I1854" s="267" t="s">
        <v>7275</v>
      </c>
      <c r="J1854" s="267" t="s">
        <v>7276</v>
      </c>
      <c r="K1854" s="268">
        <v>0</v>
      </c>
      <c r="L1854" s="268">
        <v>0</v>
      </c>
      <c r="M1854" s="269">
        <v>0</v>
      </c>
      <c r="N1854" s="268">
        <v>0</v>
      </c>
      <c r="O1854" s="268">
        <v>0</v>
      </c>
      <c r="P1854" s="269">
        <v>0</v>
      </c>
      <c r="Q1854" s="270">
        <v>0</v>
      </c>
      <c r="R1854" s="270">
        <v>0</v>
      </c>
      <c r="S1854" s="270">
        <v>0</v>
      </c>
      <c r="T1854" s="268">
        <v>0</v>
      </c>
      <c r="U1854" s="268">
        <v>0</v>
      </c>
      <c r="V1854" s="269">
        <v>0</v>
      </c>
      <c r="W1854" s="269" cm="1">
        <f t="array" ref="W1854">IF(Z1854=756,V1854*INDEX('09.30.22 ERC'!$I$676:$I$679,MATCH($A$1,'09.30.22 ERC'!$D$676:$D$679,0),),V1854)</f>
        <v>0</v>
      </c>
      <c r="X1854" s="271">
        <f t="shared" si="57"/>
        <v>549000</v>
      </c>
      <c r="Y1854" s="106" t="s">
        <v>7129</v>
      </c>
      <c r="Z1854" s="106">
        <v>150</v>
      </c>
      <c r="AA1854" s="273" t="b">
        <f t="shared" si="58"/>
        <v>1</v>
      </c>
    </row>
    <row r="1855" spans="1:27">
      <c r="A1855" s="267" t="s">
        <v>3271</v>
      </c>
      <c r="B1855" s="267" t="s">
        <v>3284</v>
      </c>
      <c r="C1855" s="267" t="s">
        <v>3273</v>
      </c>
      <c r="D1855" s="267" t="s">
        <v>7262</v>
      </c>
      <c r="E1855" s="267" t="s">
        <v>3275</v>
      </c>
      <c r="F1855" s="267" t="s">
        <v>3276</v>
      </c>
      <c r="G1855" s="267" t="s">
        <v>3275</v>
      </c>
      <c r="H1855" s="267" t="s">
        <v>3277</v>
      </c>
      <c r="I1855" s="267" t="s">
        <v>7277</v>
      </c>
      <c r="J1855" s="267" t="s">
        <v>7278</v>
      </c>
      <c r="K1855" s="268">
        <v>0</v>
      </c>
      <c r="L1855" s="268">
        <v>0</v>
      </c>
      <c r="M1855" s="269">
        <v>0</v>
      </c>
      <c r="N1855" s="268">
        <v>0</v>
      </c>
      <c r="O1855" s="268">
        <v>0</v>
      </c>
      <c r="P1855" s="269">
        <v>0</v>
      </c>
      <c r="Q1855" s="270">
        <v>1867.25</v>
      </c>
      <c r="R1855" s="270">
        <v>0</v>
      </c>
      <c r="S1855" s="270">
        <v>1867.25</v>
      </c>
      <c r="T1855" s="268">
        <v>1867.25</v>
      </c>
      <c r="U1855" s="268">
        <v>0</v>
      </c>
      <c r="V1855" s="269">
        <v>1867.25</v>
      </c>
      <c r="W1855" s="269" cm="1">
        <f t="array" ref="W1855">IF(Z1855=756,V1855*INDEX('09.30.22 ERC'!$I$676:$I$679,MATCH($A$1,'09.30.22 ERC'!$D$676:$D$679,0),),V1855)</f>
        <v>1867.25</v>
      </c>
      <c r="X1855" s="271">
        <f t="shared" si="57"/>
        <v>549000</v>
      </c>
      <c r="Y1855" s="106" t="s">
        <v>7129</v>
      </c>
      <c r="Z1855" s="106">
        <v>151</v>
      </c>
      <c r="AA1855" s="273" t="b">
        <f t="shared" si="58"/>
        <v>1</v>
      </c>
    </row>
    <row r="1856" spans="1:27">
      <c r="A1856" s="267" t="s">
        <v>3271</v>
      </c>
      <c r="B1856" s="267" t="s">
        <v>3284</v>
      </c>
      <c r="C1856" s="267" t="s">
        <v>3402</v>
      </c>
      <c r="D1856" s="267" t="s">
        <v>7262</v>
      </c>
      <c r="E1856" s="267" t="s">
        <v>3275</v>
      </c>
      <c r="F1856" s="267" t="s">
        <v>3276</v>
      </c>
      <c r="G1856" s="267" t="s">
        <v>3275</v>
      </c>
      <c r="H1856" s="267" t="s">
        <v>3277</v>
      </c>
      <c r="I1856" s="267" t="s">
        <v>7279</v>
      </c>
      <c r="J1856" s="267" t="s">
        <v>7280</v>
      </c>
      <c r="K1856" s="268">
        <v>0</v>
      </c>
      <c r="L1856" s="268">
        <v>0</v>
      </c>
      <c r="M1856" s="269">
        <v>0</v>
      </c>
      <c r="N1856" s="268">
        <v>0</v>
      </c>
      <c r="O1856" s="268">
        <v>0</v>
      </c>
      <c r="P1856" s="269">
        <v>0</v>
      </c>
      <c r="Q1856" s="270">
        <v>157.06</v>
      </c>
      <c r="R1856" s="270">
        <v>102.24</v>
      </c>
      <c r="S1856" s="270">
        <v>54.820000000000007</v>
      </c>
      <c r="T1856" s="268">
        <v>157.06</v>
      </c>
      <c r="U1856" s="268">
        <v>102.24</v>
      </c>
      <c r="V1856" s="269">
        <v>54.820000000000007</v>
      </c>
      <c r="W1856" s="269" cm="1">
        <f t="array" ref="W1856">IF(Z1856=756,V1856*INDEX('09.30.22 ERC'!$I$676:$I$679,MATCH($A$1,'09.30.22 ERC'!$D$676:$D$679,0),),V1856)</f>
        <v>54.820000000000007</v>
      </c>
      <c r="X1856" s="271">
        <f t="shared" si="57"/>
        <v>549000</v>
      </c>
      <c r="Y1856" s="106" t="s">
        <v>7129</v>
      </c>
      <c r="Z1856" s="106">
        <v>151</v>
      </c>
      <c r="AA1856" s="273" t="b">
        <f t="shared" si="58"/>
        <v>1</v>
      </c>
    </row>
    <row r="1857" spans="1:27">
      <c r="A1857" s="267" t="s">
        <v>3271</v>
      </c>
      <c r="B1857" s="267" t="s">
        <v>3287</v>
      </c>
      <c r="C1857" s="267" t="s">
        <v>3281</v>
      </c>
      <c r="D1857" s="267" t="s">
        <v>7262</v>
      </c>
      <c r="E1857" s="267" t="s">
        <v>3275</v>
      </c>
      <c r="F1857" s="267" t="s">
        <v>3276</v>
      </c>
      <c r="G1857" s="267" t="s">
        <v>3275</v>
      </c>
      <c r="H1857" s="267" t="s">
        <v>3277</v>
      </c>
      <c r="I1857" s="267" t="s">
        <v>7281</v>
      </c>
      <c r="J1857" s="267" t="s">
        <v>7282</v>
      </c>
      <c r="K1857" s="268">
        <v>0</v>
      </c>
      <c r="L1857" s="268">
        <v>0</v>
      </c>
      <c r="M1857" s="269">
        <v>0</v>
      </c>
      <c r="N1857" s="268">
        <v>0</v>
      </c>
      <c r="O1857" s="268">
        <v>0</v>
      </c>
      <c r="P1857" s="269">
        <v>0</v>
      </c>
      <c r="Q1857" s="270">
        <v>0</v>
      </c>
      <c r="R1857" s="270">
        <v>0</v>
      </c>
      <c r="S1857" s="270">
        <v>0</v>
      </c>
      <c r="T1857" s="268">
        <v>0</v>
      </c>
      <c r="U1857" s="268">
        <v>0</v>
      </c>
      <c r="V1857" s="269">
        <v>0</v>
      </c>
      <c r="W1857" s="269" cm="1">
        <f t="array" ref="W1857">IF(Z1857=756,V1857*INDEX('09.30.22 ERC'!$I$676:$I$679,MATCH($A$1,'09.30.22 ERC'!$D$676:$D$679,0),),V1857)</f>
        <v>0</v>
      </c>
      <c r="X1857" s="271">
        <f t="shared" si="57"/>
        <v>549000</v>
      </c>
      <c r="Y1857" s="106" t="s">
        <v>7129</v>
      </c>
      <c r="Z1857" s="106">
        <v>151</v>
      </c>
      <c r="AA1857" s="273" t="b">
        <f t="shared" si="58"/>
        <v>1</v>
      </c>
    </row>
    <row r="1858" spans="1:27">
      <c r="A1858" s="267" t="s">
        <v>3271</v>
      </c>
      <c r="B1858" s="267" t="s">
        <v>3287</v>
      </c>
      <c r="C1858" s="267" t="s">
        <v>3430</v>
      </c>
      <c r="D1858" s="267" t="s">
        <v>7262</v>
      </c>
      <c r="E1858" s="267" t="s">
        <v>3275</v>
      </c>
      <c r="F1858" s="267" t="s">
        <v>3276</v>
      </c>
      <c r="G1858" s="267" t="s">
        <v>3275</v>
      </c>
      <c r="H1858" s="267" t="s">
        <v>3277</v>
      </c>
      <c r="I1858" s="267" t="s">
        <v>7283</v>
      </c>
      <c r="J1858" s="267" t="s">
        <v>7284</v>
      </c>
      <c r="K1858" s="268">
        <v>0</v>
      </c>
      <c r="L1858" s="268">
        <v>0</v>
      </c>
      <c r="M1858" s="269">
        <v>0</v>
      </c>
      <c r="N1858" s="268">
        <v>0</v>
      </c>
      <c r="O1858" s="268">
        <v>0</v>
      </c>
      <c r="P1858" s="269">
        <v>0</v>
      </c>
      <c r="Q1858" s="270">
        <v>155.63999999999999</v>
      </c>
      <c r="R1858" s="270">
        <v>96.69</v>
      </c>
      <c r="S1858" s="270">
        <v>58.949999999999989</v>
      </c>
      <c r="T1858" s="268">
        <v>155.63999999999999</v>
      </c>
      <c r="U1858" s="268">
        <v>96.69</v>
      </c>
      <c r="V1858" s="269">
        <v>58.949999999999989</v>
      </c>
      <c r="W1858" s="269" cm="1">
        <f t="array" ref="W1858">IF(Z1858=756,V1858*INDEX('09.30.22 ERC'!$I$676:$I$679,MATCH($A$1,'09.30.22 ERC'!$D$676:$D$679,0),),V1858)</f>
        <v>58.949999999999989</v>
      </c>
      <c r="X1858" s="271">
        <f t="shared" si="57"/>
        <v>549000</v>
      </c>
      <c r="Y1858" s="106" t="s">
        <v>7129</v>
      </c>
      <c r="Z1858" s="106">
        <v>151</v>
      </c>
      <c r="AA1858" s="273" t="b">
        <f t="shared" si="58"/>
        <v>1</v>
      </c>
    </row>
    <row r="1859" spans="1:27">
      <c r="A1859" s="267" t="s">
        <v>3271</v>
      </c>
      <c r="B1859" s="267" t="s">
        <v>3290</v>
      </c>
      <c r="C1859" s="267" t="s">
        <v>3291</v>
      </c>
      <c r="D1859" s="267" t="s">
        <v>7262</v>
      </c>
      <c r="E1859" s="267" t="s">
        <v>3275</v>
      </c>
      <c r="F1859" s="267" t="s">
        <v>3276</v>
      </c>
      <c r="G1859" s="267" t="s">
        <v>3275</v>
      </c>
      <c r="H1859" s="267" t="s">
        <v>3277</v>
      </c>
      <c r="I1859" s="267" t="s">
        <v>7285</v>
      </c>
      <c r="J1859" s="267" t="s">
        <v>7286</v>
      </c>
      <c r="K1859" s="268">
        <v>0</v>
      </c>
      <c r="L1859" s="268">
        <v>0</v>
      </c>
      <c r="M1859" s="269">
        <v>0</v>
      </c>
      <c r="N1859" s="268">
        <v>0</v>
      </c>
      <c r="O1859" s="268">
        <v>0</v>
      </c>
      <c r="P1859" s="269">
        <v>0</v>
      </c>
      <c r="Q1859" s="270">
        <v>0</v>
      </c>
      <c r="R1859" s="270">
        <v>0</v>
      </c>
      <c r="S1859" s="270">
        <v>0</v>
      </c>
      <c r="T1859" s="268">
        <v>0</v>
      </c>
      <c r="U1859" s="268">
        <v>0</v>
      </c>
      <c r="V1859" s="269">
        <v>0</v>
      </c>
      <c r="W1859" s="269" cm="1">
        <f t="array" ref="W1859">IF(Z1859=756,V1859*INDEX('09.30.22 ERC'!$I$676:$I$679,MATCH($A$1,'09.30.22 ERC'!$D$676:$D$679,0),),V1859)</f>
        <v>0</v>
      </c>
      <c r="X1859" s="271">
        <f t="shared" si="57"/>
        <v>549000</v>
      </c>
      <c r="Y1859" s="106" t="s">
        <v>7129</v>
      </c>
      <c r="Z1859" s="106">
        <v>151</v>
      </c>
      <c r="AA1859" s="273" t="b">
        <f t="shared" si="58"/>
        <v>1</v>
      </c>
    </row>
    <row r="1860" spans="1:27">
      <c r="A1860" s="267" t="s">
        <v>3271</v>
      </c>
      <c r="B1860" s="267" t="s">
        <v>3294</v>
      </c>
      <c r="C1860" s="267" t="s">
        <v>3273</v>
      </c>
      <c r="D1860" s="267" t="s">
        <v>7262</v>
      </c>
      <c r="E1860" s="267" t="s">
        <v>3275</v>
      </c>
      <c r="F1860" s="267" t="s">
        <v>3276</v>
      </c>
      <c r="G1860" s="267" t="s">
        <v>3275</v>
      </c>
      <c r="H1860" s="267" t="s">
        <v>3277</v>
      </c>
      <c r="I1860" s="267" t="s">
        <v>7287</v>
      </c>
      <c r="J1860" s="267" t="s">
        <v>7288</v>
      </c>
      <c r="K1860" s="268">
        <v>0</v>
      </c>
      <c r="L1860" s="268">
        <v>0</v>
      </c>
      <c r="M1860" s="269">
        <v>0</v>
      </c>
      <c r="N1860" s="268">
        <v>0</v>
      </c>
      <c r="O1860" s="268">
        <v>0</v>
      </c>
      <c r="P1860" s="269">
        <v>0</v>
      </c>
      <c r="Q1860" s="270">
        <v>182.4</v>
      </c>
      <c r="R1860" s="270">
        <v>0</v>
      </c>
      <c r="S1860" s="270">
        <v>182.4</v>
      </c>
      <c r="T1860" s="268">
        <v>182.4</v>
      </c>
      <c r="U1860" s="268">
        <v>0</v>
      </c>
      <c r="V1860" s="269">
        <v>182.4</v>
      </c>
      <c r="W1860" s="269" cm="1">
        <f t="array" ref="W1860">IF(Z1860=756,V1860*INDEX('09.30.22 ERC'!$I$676:$I$679,MATCH($A$1,'09.30.22 ERC'!$D$676:$D$679,0),),V1860)</f>
        <v>182.4</v>
      </c>
      <c r="X1860" s="271">
        <f t="shared" si="57"/>
        <v>549000</v>
      </c>
      <c r="Y1860" s="106" t="s">
        <v>7129</v>
      </c>
      <c r="Z1860" s="106">
        <v>152</v>
      </c>
      <c r="AA1860" s="273" t="b">
        <f t="shared" si="58"/>
        <v>1</v>
      </c>
    </row>
    <row r="1861" spans="1:27">
      <c r="A1861" s="267" t="s">
        <v>3271</v>
      </c>
      <c r="B1861" s="267" t="s">
        <v>3294</v>
      </c>
      <c r="C1861" s="267" t="s">
        <v>3402</v>
      </c>
      <c r="D1861" s="267" t="s">
        <v>7262</v>
      </c>
      <c r="E1861" s="267" t="s">
        <v>3275</v>
      </c>
      <c r="F1861" s="267" t="s">
        <v>3276</v>
      </c>
      <c r="G1861" s="267" t="s">
        <v>3275</v>
      </c>
      <c r="H1861" s="267" t="s">
        <v>3277</v>
      </c>
      <c r="I1861" s="267" t="s">
        <v>7289</v>
      </c>
      <c r="J1861" s="267" t="s">
        <v>7290</v>
      </c>
      <c r="K1861" s="268">
        <v>0</v>
      </c>
      <c r="L1861" s="268">
        <v>0</v>
      </c>
      <c r="M1861" s="269">
        <v>0</v>
      </c>
      <c r="N1861" s="268">
        <v>0</v>
      </c>
      <c r="O1861" s="268">
        <v>0</v>
      </c>
      <c r="P1861" s="269">
        <v>0</v>
      </c>
      <c r="Q1861" s="270">
        <v>1104.24</v>
      </c>
      <c r="R1861" s="270">
        <v>719.49</v>
      </c>
      <c r="S1861" s="270">
        <v>384.75</v>
      </c>
      <c r="T1861" s="268">
        <v>1104.24</v>
      </c>
      <c r="U1861" s="268">
        <v>719.49</v>
      </c>
      <c r="V1861" s="269">
        <v>384.75</v>
      </c>
      <c r="W1861" s="269" cm="1">
        <f t="array" ref="W1861">IF(Z1861=756,V1861*INDEX('09.30.22 ERC'!$I$676:$I$679,MATCH($A$1,'09.30.22 ERC'!$D$676:$D$679,0),),V1861)</f>
        <v>384.75</v>
      </c>
      <c r="X1861" s="271">
        <f t="shared" ref="X1861:X1924" si="59">+_xlfn.NUMBERVALUE(D1861)</f>
        <v>549000</v>
      </c>
      <c r="Y1861" s="106" t="s">
        <v>7129</v>
      </c>
      <c r="Z1861" s="106">
        <v>152</v>
      </c>
      <c r="AA1861" s="273" t="b">
        <f t="shared" si="58"/>
        <v>1</v>
      </c>
    </row>
    <row r="1862" spans="1:27">
      <c r="A1862" s="267" t="s">
        <v>3271</v>
      </c>
      <c r="B1862" s="267" t="s">
        <v>3388</v>
      </c>
      <c r="C1862" s="267" t="s">
        <v>3389</v>
      </c>
      <c r="D1862" s="267" t="s">
        <v>7291</v>
      </c>
      <c r="E1862" s="267" t="s">
        <v>3275</v>
      </c>
      <c r="F1862" s="267" t="s">
        <v>3276</v>
      </c>
      <c r="G1862" s="267" t="s">
        <v>3275</v>
      </c>
      <c r="H1862" s="267" t="s">
        <v>3277</v>
      </c>
      <c r="I1862" s="267" t="s">
        <v>7292</v>
      </c>
      <c r="J1862" s="267" t="s">
        <v>7293</v>
      </c>
      <c r="K1862" s="268">
        <v>0</v>
      </c>
      <c r="L1862" s="268">
        <v>0</v>
      </c>
      <c r="M1862" s="269">
        <v>0</v>
      </c>
      <c r="N1862" s="268">
        <v>0</v>
      </c>
      <c r="O1862" s="268">
        <v>0</v>
      </c>
      <c r="P1862" s="269">
        <v>0</v>
      </c>
      <c r="Q1862" s="270">
        <v>0</v>
      </c>
      <c r="R1862" s="270">
        <v>0</v>
      </c>
      <c r="S1862" s="270">
        <v>0</v>
      </c>
      <c r="T1862" s="268">
        <v>0</v>
      </c>
      <c r="U1862" s="268">
        <v>0</v>
      </c>
      <c r="V1862" s="269">
        <v>0</v>
      </c>
      <c r="W1862" s="269" cm="1">
        <f t="array" ref="W1862">IF(Z1862=756,V1862*INDEX('09.30.22 ERC'!$I$676:$I$679,MATCH($A$1,'09.30.22 ERC'!$D$676:$D$679,0),),V1862)</f>
        <v>0</v>
      </c>
      <c r="X1862" s="271">
        <f t="shared" si="59"/>
        <v>550200</v>
      </c>
      <c r="Y1862" s="106" t="s">
        <v>7294</v>
      </c>
      <c r="Z1862" s="106">
        <v>756</v>
      </c>
      <c r="AA1862" s="273" t="b">
        <f t="shared" ref="AA1862:AA1925" si="60">IF($A$1=756,TRUE,IF($A$1=Z1862,TRUE,FALSE))</f>
        <v>1</v>
      </c>
    </row>
    <row r="1863" spans="1:27">
      <c r="A1863" s="267" t="s">
        <v>3271</v>
      </c>
      <c r="B1863" s="267" t="s">
        <v>3388</v>
      </c>
      <c r="C1863" s="267" t="s">
        <v>3392</v>
      </c>
      <c r="D1863" s="267" t="s">
        <v>7291</v>
      </c>
      <c r="E1863" s="267" t="s">
        <v>3275</v>
      </c>
      <c r="F1863" s="267" t="s">
        <v>3276</v>
      </c>
      <c r="G1863" s="267" t="s">
        <v>3275</v>
      </c>
      <c r="H1863" s="267" t="s">
        <v>3277</v>
      </c>
      <c r="I1863" s="267" t="s">
        <v>7295</v>
      </c>
      <c r="J1863" s="267" t="s">
        <v>7296</v>
      </c>
      <c r="K1863" s="268">
        <v>0</v>
      </c>
      <c r="L1863" s="268">
        <v>0</v>
      </c>
      <c r="M1863" s="269">
        <v>0</v>
      </c>
      <c r="N1863" s="268">
        <v>0</v>
      </c>
      <c r="O1863" s="268">
        <v>0</v>
      </c>
      <c r="P1863" s="269">
        <v>0</v>
      </c>
      <c r="Q1863" s="270">
        <v>0</v>
      </c>
      <c r="R1863" s="270">
        <v>0</v>
      </c>
      <c r="S1863" s="270">
        <v>0</v>
      </c>
      <c r="T1863" s="268">
        <v>0</v>
      </c>
      <c r="U1863" s="268">
        <v>0</v>
      </c>
      <c r="V1863" s="269">
        <v>0</v>
      </c>
      <c r="W1863" s="269" cm="1">
        <f t="array" ref="W1863">IF(Z1863=756,V1863*INDEX('09.30.22 ERC'!$I$676:$I$679,MATCH($A$1,'09.30.22 ERC'!$D$676:$D$679,0),),V1863)</f>
        <v>0</v>
      </c>
      <c r="X1863" s="271">
        <f t="shared" si="59"/>
        <v>550200</v>
      </c>
      <c r="Y1863" s="106" t="s">
        <v>7294</v>
      </c>
      <c r="Z1863" s="106">
        <v>756</v>
      </c>
      <c r="AA1863" s="273" t="b">
        <f t="shared" si="60"/>
        <v>1</v>
      </c>
    </row>
    <row r="1864" spans="1:27">
      <c r="A1864" s="267" t="s">
        <v>3271</v>
      </c>
      <c r="B1864" s="267" t="s">
        <v>3272</v>
      </c>
      <c r="C1864" s="267" t="s">
        <v>3402</v>
      </c>
      <c r="D1864" s="267" t="s">
        <v>7291</v>
      </c>
      <c r="E1864" s="267" t="s">
        <v>3275</v>
      </c>
      <c r="F1864" s="267" t="s">
        <v>3276</v>
      </c>
      <c r="G1864" s="267" t="s">
        <v>3275</v>
      </c>
      <c r="H1864" s="267" t="s">
        <v>3277</v>
      </c>
      <c r="I1864" s="267" t="s">
        <v>7297</v>
      </c>
      <c r="J1864" s="267" t="s">
        <v>7298</v>
      </c>
      <c r="K1864" s="268">
        <v>0</v>
      </c>
      <c r="L1864" s="268">
        <v>0</v>
      </c>
      <c r="M1864" s="269">
        <v>0</v>
      </c>
      <c r="N1864" s="268">
        <v>0</v>
      </c>
      <c r="O1864" s="268">
        <v>0</v>
      </c>
      <c r="P1864" s="269">
        <v>0</v>
      </c>
      <c r="Q1864" s="270">
        <v>0</v>
      </c>
      <c r="R1864" s="270">
        <v>0</v>
      </c>
      <c r="S1864" s="270">
        <v>0</v>
      </c>
      <c r="T1864" s="268">
        <v>0</v>
      </c>
      <c r="U1864" s="268">
        <v>0</v>
      </c>
      <c r="V1864" s="269">
        <v>0</v>
      </c>
      <c r="W1864" s="269" cm="1">
        <f t="array" ref="W1864">IF(Z1864=756,V1864*INDEX('09.30.22 ERC'!$I$676:$I$679,MATCH($A$1,'09.30.22 ERC'!$D$676:$D$679,0),),V1864)</f>
        <v>0</v>
      </c>
      <c r="X1864" s="271">
        <f t="shared" si="59"/>
        <v>550200</v>
      </c>
      <c r="Y1864" s="106" t="s">
        <v>7294</v>
      </c>
      <c r="Z1864" s="106">
        <v>150</v>
      </c>
      <c r="AA1864" s="273" t="b">
        <f t="shared" si="60"/>
        <v>1</v>
      </c>
    </row>
    <row r="1865" spans="1:27">
      <c r="A1865" s="267" t="s">
        <v>3271</v>
      </c>
      <c r="B1865" s="267" t="s">
        <v>3280</v>
      </c>
      <c r="C1865" s="267" t="s">
        <v>3430</v>
      </c>
      <c r="D1865" s="267" t="s">
        <v>7291</v>
      </c>
      <c r="E1865" s="267" t="s">
        <v>3275</v>
      </c>
      <c r="F1865" s="267" t="s">
        <v>3276</v>
      </c>
      <c r="G1865" s="267" t="s">
        <v>3275</v>
      </c>
      <c r="H1865" s="267" t="s">
        <v>3277</v>
      </c>
      <c r="I1865" s="267" t="s">
        <v>7299</v>
      </c>
      <c r="J1865" s="267" t="s">
        <v>7300</v>
      </c>
      <c r="K1865" s="268">
        <v>0</v>
      </c>
      <c r="L1865" s="268">
        <v>0</v>
      </c>
      <c r="M1865" s="269">
        <v>0</v>
      </c>
      <c r="N1865" s="268">
        <v>0</v>
      </c>
      <c r="O1865" s="268">
        <v>0</v>
      </c>
      <c r="P1865" s="269">
        <v>0</v>
      </c>
      <c r="Q1865" s="270">
        <v>0</v>
      </c>
      <c r="R1865" s="270">
        <v>0</v>
      </c>
      <c r="S1865" s="270">
        <v>0</v>
      </c>
      <c r="T1865" s="268">
        <v>0</v>
      </c>
      <c r="U1865" s="268">
        <v>0</v>
      </c>
      <c r="V1865" s="269">
        <v>0</v>
      </c>
      <c r="W1865" s="269" cm="1">
        <f t="array" ref="W1865">IF(Z1865=756,V1865*INDEX('09.30.22 ERC'!$I$676:$I$679,MATCH($A$1,'09.30.22 ERC'!$D$676:$D$679,0),),V1865)</f>
        <v>0</v>
      </c>
      <c r="X1865" s="271">
        <f t="shared" si="59"/>
        <v>550200</v>
      </c>
      <c r="Y1865" s="106" t="s">
        <v>7294</v>
      </c>
      <c r="Z1865" s="106">
        <v>150</v>
      </c>
      <c r="AA1865" s="273" t="b">
        <f t="shared" si="60"/>
        <v>1</v>
      </c>
    </row>
    <row r="1866" spans="1:27">
      <c r="A1866" s="267" t="s">
        <v>3271</v>
      </c>
      <c r="B1866" s="267" t="s">
        <v>3284</v>
      </c>
      <c r="C1866" s="267" t="s">
        <v>3402</v>
      </c>
      <c r="D1866" s="267" t="s">
        <v>7291</v>
      </c>
      <c r="E1866" s="267" t="s">
        <v>3275</v>
      </c>
      <c r="F1866" s="267" t="s">
        <v>3276</v>
      </c>
      <c r="G1866" s="267" t="s">
        <v>3275</v>
      </c>
      <c r="H1866" s="267" t="s">
        <v>3277</v>
      </c>
      <c r="I1866" s="267" t="s">
        <v>7301</v>
      </c>
      <c r="J1866" s="267" t="s">
        <v>7302</v>
      </c>
      <c r="K1866" s="268">
        <v>0</v>
      </c>
      <c r="L1866" s="268">
        <v>0</v>
      </c>
      <c r="M1866" s="269">
        <v>0</v>
      </c>
      <c r="N1866" s="268">
        <v>0</v>
      </c>
      <c r="O1866" s="268">
        <v>0</v>
      </c>
      <c r="P1866" s="269">
        <v>0</v>
      </c>
      <c r="Q1866" s="270">
        <v>0</v>
      </c>
      <c r="R1866" s="270">
        <v>0</v>
      </c>
      <c r="S1866" s="270">
        <v>0</v>
      </c>
      <c r="T1866" s="268">
        <v>0</v>
      </c>
      <c r="U1866" s="268">
        <v>0</v>
      </c>
      <c r="V1866" s="269">
        <v>0</v>
      </c>
      <c r="W1866" s="269" cm="1">
        <f t="array" ref="W1866">IF(Z1866=756,V1866*INDEX('09.30.22 ERC'!$I$676:$I$679,MATCH($A$1,'09.30.22 ERC'!$D$676:$D$679,0),),V1866)</f>
        <v>0</v>
      </c>
      <c r="X1866" s="271">
        <f t="shared" si="59"/>
        <v>550200</v>
      </c>
      <c r="Y1866" s="106" t="s">
        <v>7294</v>
      </c>
      <c r="Z1866" s="106">
        <v>151</v>
      </c>
      <c r="AA1866" s="273" t="b">
        <f t="shared" si="60"/>
        <v>1</v>
      </c>
    </row>
    <row r="1867" spans="1:27">
      <c r="A1867" s="267" t="s">
        <v>3271</v>
      </c>
      <c r="B1867" s="267" t="s">
        <v>3287</v>
      </c>
      <c r="C1867" s="267" t="s">
        <v>3430</v>
      </c>
      <c r="D1867" s="267" t="s">
        <v>7291</v>
      </c>
      <c r="E1867" s="267" t="s">
        <v>3275</v>
      </c>
      <c r="F1867" s="267" t="s">
        <v>3276</v>
      </c>
      <c r="G1867" s="267" t="s">
        <v>3275</v>
      </c>
      <c r="H1867" s="267" t="s">
        <v>3277</v>
      </c>
      <c r="I1867" s="267" t="s">
        <v>7303</v>
      </c>
      <c r="J1867" s="267" t="s">
        <v>7304</v>
      </c>
      <c r="K1867" s="268">
        <v>0</v>
      </c>
      <c r="L1867" s="268">
        <v>0</v>
      </c>
      <c r="M1867" s="269">
        <v>0</v>
      </c>
      <c r="N1867" s="268">
        <v>0</v>
      </c>
      <c r="O1867" s="268">
        <v>0</v>
      </c>
      <c r="P1867" s="269">
        <v>0</v>
      </c>
      <c r="Q1867" s="270">
        <v>0</v>
      </c>
      <c r="R1867" s="270">
        <v>0</v>
      </c>
      <c r="S1867" s="270">
        <v>0</v>
      </c>
      <c r="T1867" s="268">
        <v>0</v>
      </c>
      <c r="U1867" s="268">
        <v>0</v>
      </c>
      <c r="V1867" s="269">
        <v>0</v>
      </c>
      <c r="W1867" s="269" cm="1">
        <f t="array" ref="W1867">IF(Z1867=756,V1867*INDEX('09.30.22 ERC'!$I$676:$I$679,MATCH($A$1,'09.30.22 ERC'!$D$676:$D$679,0),),V1867)</f>
        <v>0</v>
      </c>
      <c r="X1867" s="271">
        <f t="shared" si="59"/>
        <v>550200</v>
      </c>
      <c r="Y1867" s="106" t="s">
        <v>7294</v>
      </c>
      <c r="Z1867" s="106">
        <v>151</v>
      </c>
      <c r="AA1867" s="273" t="b">
        <f t="shared" si="60"/>
        <v>1</v>
      </c>
    </row>
    <row r="1868" spans="1:27">
      <c r="A1868" s="267" t="s">
        <v>3271</v>
      </c>
      <c r="B1868" s="267" t="s">
        <v>3294</v>
      </c>
      <c r="C1868" s="267" t="s">
        <v>3402</v>
      </c>
      <c r="D1868" s="267" t="s">
        <v>7291</v>
      </c>
      <c r="E1868" s="267" t="s">
        <v>3275</v>
      </c>
      <c r="F1868" s="267" t="s">
        <v>3276</v>
      </c>
      <c r="G1868" s="267" t="s">
        <v>3275</v>
      </c>
      <c r="H1868" s="267" t="s">
        <v>3277</v>
      </c>
      <c r="I1868" s="267" t="s">
        <v>7305</v>
      </c>
      <c r="J1868" s="267" t="s">
        <v>7306</v>
      </c>
      <c r="K1868" s="268">
        <v>0</v>
      </c>
      <c r="L1868" s="268">
        <v>0</v>
      </c>
      <c r="M1868" s="269">
        <v>0</v>
      </c>
      <c r="N1868" s="268">
        <v>0</v>
      </c>
      <c r="O1868" s="268">
        <v>0</v>
      </c>
      <c r="P1868" s="269">
        <v>0</v>
      </c>
      <c r="Q1868" s="270">
        <v>0</v>
      </c>
      <c r="R1868" s="270">
        <v>0</v>
      </c>
      <c r="S1868" s="270">
        <v>0</v>
      </c>
      <c r="T1868" s="268">
        <v>0</v>
      </c>
      <c r="U1868" s="268">
        <v>0</v>
      </c>
      <c r="V1868" s="269">
        <v>0</v>
      </c>
      <c r="W1868" s="269" cm="1">
        <f t="array" ref="W1868">IF(Z1868=756,V1868*INDEX('09.30.22 ERC'!$I$676:$I$679,MATCH($A$1,'09.30.22 ERC'!$D$676:$D$679,0),),V1868)</f>
        <v>0</v>
      </c>
      <c r="X1868" s="271">
        <f t="shared" si="59"/>
        <v>550200</v>
      </c>
      <c r="Y1868" s="106" t="s">
        <v>7294</v>
      </c>
      <c r="Z1868" s="106">
        <v>152</v>
      </c>
      <c r="AA1868" s="273" t="b">
        <f t="shared" si="60"/>
        <v>1</v>
      </c>
    </row>
    <row r="1869" spans="1:27">
      <c r="A1869" s="267" t="s">
        <v>3271</v>
      </c>
      <c r="B1869" s="267" t="s">
        <v>3388</v>
      </c>
      <c r="C1869" s="267" t="s">
        <v>3389</v>
      </c>
      <c r="D1869" s="267" t="s">
        <v>7307</v>
      </c>
      <c r="E1869" s="267" t="s">
        <v>3275</v>
      </c>
      <c r="F1869" s="267" t="s">
        <v>3276</v>
      </c>
      <c r="G1869" s="267" t="s">
        <v>3275</v>
      </c>
      <c r="H1869" s="267" t="s">
        <v>3277</v>
      </c>
      <c r="I1869" s="267" t="s">
        <v>7308</v>
      </c>
      <c r="J1869" s="267" t="s">
        <v>7309</v>
      </c>
      <c r="K1869" s="268">
        <v>0</v>
      </c>
      <c r="L1869" s="268">
        <v>0</v>
      </c>
      <c r="M1869" s="269">
        <v>0</v>
      </c>
      <c r="N1869" s="268">
        <v>0</v>
      </c>
      <c r="O1869" s="268">
        <v>0</v>
      </c>
      <c r="P1869" s="269">
        <v>0</v>
      </c>
      <c r="Q1869" s="270">
        <v>0</v>
      </c>
      <c r="R1869" s="270">
        <v>0</v>
      </c>
      <c r="S1869" s="270">
        <v>0</v>
      </c>
      <c r="T1869" s="268">
        <v>0</v>
      </c>
      <c r="U1869" s="268">
        <v>0</v>
      </c>
      <c r="V1869" s="269">
        <v>0</v>
      </c>
      <c r="W1869" s="269" cm="1">
        <f t="array" ref="W1869">IF(Z1869=756,V1869*INDEX('09.30.22 ERC'!$I$676:$I$679,MATCH($A$1,'09.30.22 ERC'!$D$676:$D$679,0),),V1869)</f>
        <v>0</v>
      </c>
      <c r="X1869" s="271">
        <f t="shared" si="59"/>
        <v>550300</v>
      </c>
      <c r="Y1869" s="106" t="s">
        <v>7294</v>
      </c>
      <c r="Z1869" s="106">
        <v>756</v>
      </c>
      <c r="AA1869" s="273" t="b">
        <f t="shared" si="60"/>
        <v>1</v>
      </c>
    </row>
    <row r="1870" spans="1:27">
      <c r="A1870" s="267" t="s">
        <v>3271</v>
      </c>
      <c r="B1870" s="267" t="s">
        <v>3388</v>
      </c>
      <c r="C1870" s="267" t="s">
        <v>3392</v>
      </c>
      <c r="D1870" s="267" t="s">
        <v>7307</v>
      </c>
      <c r="E1870" s="267" t="s">
        <v>3275</v>
      </c>
      <c r="F1870" s="267" t="s">
        <v>3276</v>
      </c>
      <c r="G1870" s="267" t="s">
        <v>3275</v>
      </c>
      <c r="H1870" s="267" t="s">
        <v>3277</v>
      </c>
      <c r="I1870" s="267" t="s">
        <v>7310</v>
      </c>
      <c r="J1870" s="267" t="s">
        <v>7311</v>
      </c>
      <c r="K1870" s="268">
        <v>0</v>
      </c>
      <c r="L1870" s="268">
        <v>0</v>
      </c>
      <c r="M1870" s="269">
        <v>0</v>
      </c>
      <c r="N1870" s="268">
        <v>0</v>
      </c>
      <c r="O1870" s="268">
        <v>0</v>
      </c>
      <c r="P1870" s="269">
        <v>0</v>
      </c>
      <c r="Q1870" s="270">
        <v>0</v>
      </c>
      <c r="R1870" s="270">
        <v>0</v>
      </c>
      <c r="S1870" s="270">
        <v>0</v>
      </c>
      <c r="T1870" s="268">
        <v>0</v>
      </c>
      <c r="U1870" s="268">
        <v>0</v>
      </c>
      <c r="V1870" s="269">
        <v>0</v>
      </c>
      <c r="W1870" s="269" cm="1">
        <f t="array" ref="W1870">IF(Z1870=756,V1870*INDEX('09.30.22 ERC'!$I$676:$I$679,MATCH($A$1,'09.30.22 ERC'!$D$676:$D$679,0),),V1870)</f>
        <v>0</v>
      </c>
      <c r="X1870" s="271">
        <f t="shared" si="59"/>
        <v>550300</v>
      </c>
      <c r="Y1870" s="106" t="s">
        <v>7294</v>
      </c>
      <c r="Z1870" s="106">
        <v>756</v>
      </c>
      <c r="AA1870" s="273" t="b">
        <f t="shared" si="60"/>
        <v>1</v>
      </c>
    </row>
    <row r="1871" spans="1:27">
      <c r="A1871" s="267" t="s">
        <v>3271</v>
      </c>
      <c r="B1871" s="267" t="s">
        <v>3272</v>
      </c>
      <c r="C1871" s="267" t="s">
        <v>3273</v>
      </c>
      <c r="D1871" s="267" t="s">
        <v>7307</v>
      </c>
      <c r="E1871" s="267" t="s">
        <v>3275</v>
      </c>
      <c r="F1871" s="267" t="s">
        <v>3276</v>
      </c>
      <c r="G1871" s="267" t="s">
        <v>3275</v>
      </c>
      <c r="H1871" s="267" t="s">
        <v>3277</v>
      </c>
      <c r="I1871" s="267" t="s">
        <v>7312</v>
      </c>
      <c r="J1871" s="267" t="s">
        <v>7313</v>
      </c>
      <c r="K1871" s="268">
        <v>0</v>
      </c>
      <c r="L1871" s="268">
        <v>0</v>
      </c>
      <c r="M1871" s="269">
        <v>0</v>
      </c>
      <c r="N1871" s="268">
        <v>0</v>
      </c>
      <c r="O1871" s="268">
        <v>0</v>
      </c>
      <c r="P1871" s="269">
        <v>0</v>
      </c>
      <c r="Q1871" s="270">
        <v>0</v>
      </c>
      <c r="R1871" s="270">
        <v>0</v>
      </c>
      <c r="S1871" s="270">
        <v>0</v>
      </c>
      <c r="T1871" s="268">
        <v>0</v>
      </c>
      <c r="U1871" s="268">
        <v>0</v>
      </c>
      <c r="V1871" s="269">
        <v>0</v>
      </c>
      <c r="W1871" s="269" cm="1">
        <f t="array" ref="W1871">IF(Z1871=756,V1871*INDEX('09.30.22 ERC'!$I$676:$I$679,MATCH($A$1,'09.30.22 ERC'!$D$676:$D$679,0),),V1871)</f>
        <v>0</v>
      </c>
      <c r="X1871" s="271">
        <f t="shared" si="59"/>
        <v>550300</v>
      </c>
      <c r="Y1871" s="106" t="s">
        <v>7294</v>
      </c>
      <c r="Z1871" s="106">
        <v>150</v>
      </c>
      <c r="AA1871" s="273" t="b">
        <f t="shared" si="60"/>
        <v>1</v>
      </c>
    </row>
    <row r="1872" spans="1:27">
      <c r="A1872" s="267" t="s">
        <v>3271</v>
      </c>
      <c r="B1872" s="267" t="s">
        <v>3272</v>
      </c>
      <c r="C1872" s="267" t="s">
        <v>3402</v>
      </c>
      <c r="D1872" s="267" t="s">
        <v>7307</v>
      </c>
      <c r="E1872" s="267" t="s">
        <v>3275</v>
      </c>
      <c r="F1872" s="267" t="s">
        <v>3276</v>
      </c>
      <c r="G1872" s="267" t="s">
        <v>3275</v>
      </c>
      <c r="H1872" s="267" t="s">
        <v>3277</v>
      </c>
      <c r="I1872" s="267" t="s">
        <v>7314</v>
      </c>
      <c r="J1872" s="267" t="s">
        <v>7315</v>
      </c>
      <c r="K1872" s="268">
        <v>0</v>
      </c>
      <c r="L1872" s="268">
        <v>0</v>
      </c>
      <c r="M1872" s="269">
        <v>0</v>
      </c>
      <c r="N1872" s="268">
        <v>0</v>
      </c>
      <c r="O1872" s="268">
        <v>0</v>
      </c>
      <c r="P1872" s="269">
        <v>0</v>
      </c>
      <c r="Q1872" s="270">
        <v>0</v>
      </c>
      <c r="R1872" s="270">
        <v>0</v>
      </c>
      <c r="S1872" s="270">
        <v>0</v>
      </c>
      <c r="T1872" s="268">
        <v>0</v>
      </c>
      <c r="U1872" s="268">
        <v>0</v>
      </c>
      <c r="V1872" s="269">
        <v>0</v>
      </c>
      <c r="W1872" s="269" cm="1">
        <f t="array" ref="W1872">IF(Z1872=756,V1872*INDEX('09.30.22 ERC'!$I$676:$I$679,MATCH($A$1,'09.30.22 ERC'!$D$676:$D$679,0),),V1872)</f>
        <v>0</v>
      </c>
      <c r="X1872" s="271">
        <f t="shared" si="59"/>
        <v>550300</v>
      </c>
      <c r="Y1872" s="106" t="s">
        <v>7294</v>
      </c>
      <c r="Z1872" s="106">
        <v>150</v>
      </c>
      <c r="AA1872" s="273" t="b">
        <f t="shared" si="60"/>
        <v>1</v>
      </c>
    </row>
    <row r="1873" spans="1:27">
      <c r="A1873" s="267" t="s">
        <v>3271</v>
      </c>
      <c r="B1873" s="267" t="s">
        <v>3280</v>
      </c>
      <c r="C1873" s="267" t="s">
        <v>3430</v>
      </c>
      <c r="D1873" s="267" t="s">
        <v>7307</v>
      </c>
      <c r="E1873" s="267" t="s">
        <v>3275</v>
      </c>
      <c r="F1873" s="267" t="s">
        <v>3276</v>
      </c>
      <c r="G1873" s="267" t="s">
        <v>3275</v>
      </c>
      <c r="H1873" s="267" t="s">
        <v>3277</v>
      </c>
      <c r="I1873" s="267" t="s">
        <v>7316</v>
      </c>
      <c r="J1873" s="267" t="s">
        <v>7317</v>
      </c>
      <c r="K1873" s="268">
        <v>0</v>
      </c>
      <c r="L1873" s="268">
        <v>0</v>
      </c>
      <c r="M1873" s="269">
        <v>0</v>
      </c>
      <c r="N1873" s="268">
        <v>0</v>
      </c>
      <c r="O1873" s="268">
        <v>0</v>
      </c>
      <c r="P1873" s="269">
        <v>0</v>
      </c>
      <c r="Q1873" s="270">
        <v>0</v>
      </c>
      <c r="R1873" s="270">
        <v>0</v>
      </c>
      <c r="S1873" s="270">
        <v>0</v>
      </c>
      <c r="T1873" s="268">
        <v>0</v>
      </c>
      <c r="U1873" s="268">
        <v>0</v>
      </c>
      <c r="V1873" s="269">
        <v>0</v>
      </c>
      <c r="W1873" s="269" cm="1">
        <f t="array" ref="W1873">IF(Z1873=756,V1873*INDEX('09.30.22 ERC'!$I$676:$I$679,MATCH($A$1,'09.30.22 ERC'!$D$676:$D$679,0),),V1873)</f>
        <v>0</v>
      </c>
      <c r="X1873" s="271">
        <f t="shared" si="59"/>
        <v>550300</v>
      </c>
      <c r="Y1873" s="106" t="s">
        <v>7294</v>
      </c>
      <c r="Z1873" s="106">
        <v>150</v>
      </c>
      <c r="AA1873" s="273" t="b">
        <f t="shared" si="60"/>
        <v>1</v>
      </c>
    </row>
    <row r="1874" spans="1:27">
      <c r="A1874" s="267" t="s">
        <v>3271</v>
      </c>
      <c r="B1874" s="267" t="s">
        <v>3284</v>
      </c>
      <c r="C1874" s="267" t="s">
        <v>3402</v>
      </c>
      <c r="D1874" s="267" t="s">
        <v>7307</v>
      </c>
      <c r="E1874" s="267" t="s">
        <v>3275</v>
      </c>
      <c r="F1874" s="267" t="s">
        <v>3276</v>
      </c>
      <c r="G1874" s="267" t="s">
        <v>3275</v>
      </c>
      <c r="H1874" s="267" t="s">
        <v>3277</v>
      </c>
      <c r="I1874" s="267" t="s">
        <v>7318</v>
      </c>
      <c r="J1874" s="267" t="s">
        <v>7319</v>
      </c>
      <c r="K1874" s="268">
        <v>0</v>
      </c>
      <c r="L1874" s="268">
        <v>0</v>
      </c>
      <c r="M1874" s="269">
        <v>0</v>
      </c>
      <c r="N1874" s="268">
        <v>0</v>
      </c>
      <c r="O1874" s="268">
        <v>0</v>
      </c>
      <c r="P1874" s="269">
        <v>0</v>
      </c>
      <c r="Q1874" s="270">
        <v>0</v>
      </c>
      <c r="R1874" s="270">
        <v>0</v>
      </c>
      <c r="S1874" s="270">
        <v>0</v>
      </c>
      <c r="T1874" s="268">
        <v>0</v>
      </c>
      <c r="U1874" s="268">
        <v>0</v>
      </c>
      <c r="V1874" s="269">
        <v>0</v>
      </c>
      <c r="W1874" s="269" cm="1">
        <f t="array" ref="W1874">IF(Z1874=756,V1874*INDEX('09.30.22 ERC'!$I$676:$I$679,MATCH($A$1,'09.30.22 ERC'!$D$676:$D$679,0),),V1874)</f>
        <v>0</v>
      </c>
      <c r="X1874" s="271">
        <f t="shared" si="59"/>
        <v>550300</v>
      </c>
      <c r="Y1874" s="106" t="s">
        <v>7294</v>
      </c>
      <c r="Z1874" s="106">
        <v>151</v>
      </c>
      <c r="AA1874" s="273" t="b">
        <f t="shared" si="60"/>
        <v>1</v>
      </c>
    </row>
    <row r="1875" spans="1:27">
      <c r="A1875" s="267" t="s">
        <v>3271</v>
      </c>
      <c r="B1875" s="267" t="s">
        <v>3287</v>
      </c>
      <c r="C1875" s="267" t="s">
        <v>3430</v>
      </c>
      <c r="D1875" s="267" t="s">
        <v>7307</v>
      </c>
      <c r="E1875" s="267" t="s">
        <v>3275</v>
      </c>
      <c r="F1875" s="267" t="s">
        <v>3276</v>
      </c>
      <c r="G1875" s="267" t="s">
        <v>3275</v>
      </c>
      <c r="H1875" s="267" t="s">
        <v>3277</v>
      </c>
      <c r="I1875" s="267" t="s">
        <v>7320</v>
      </c>
      <c r="J1875" s="267" t="s">
        <v>7321</v>
      </c>
      <c r="K1875" s="268">
        <v>0</v>
      </c>
      <c r="L1875" s="268">
        <v>0</v>
      </c>
      <c r="M1875" s="269">
        <v>0</v>
      </c>
      <c r="N1875" s="268">
        <v>0</v>
      </c>
      <c r="O1875" s="268">
        <v>0</v>
      </c>
      <c r="P1875" s="269">
        <v>0</v>
      </c>
      <c r="Q1875" s="270">
        <v>0</v>
      </c>
      <c r="R1875" s="270">
        <v>0</v>
      </c>
      <c r="S1875" s="270">
        <v>0</v>
      </c>
      <c r="T1875" s="268">
        <v>0</v>
      </c>
      <c r="U1875" s="268">
        <v>0</v>
      </c>
      <c r="V1875" s="269">
        <v>0</v>
      </c>
      <c r="W1875" s="269" cm="1">
        <f t="array" ref="W1875">IF(Z1875=756,V1875*INDEX('09.30.22 ERC'!$I$676:$I$679,MATCH($A$1,'09.30.22 ERC'!$D$676:$D$679,0),),V1875)</f>
        <v>0</v>
      </c>
      <c r="X1875" s="271">
        <f t="shared" si="59"/>
        <v>550300</v>
      </c>
      <c r="Y1875" s="106" t="s">
        <v>7294</v>
      </c>
      <c r="Z1875" s="106">
        <v>151</v>
      </c>
      <c r="AA1875" s="273" t="b">
        <f t="shared" si="60"/>
        <v>1</v>
      </c>
    </row>
    <row r="1876" spans="1:27">
      <c r="A1876" s="267" t="s">
        <v>3271</v>
      </c>
      <c r="B1876" s="267" t="s">
        <v>3294</v>
      </c>
      <c r="C1876" s="267" t="s">
        <v>3402</v>
      </c>
      <c r="D1876" s="267" t="s">
        <v>7307</v>
      </c>
      <c r="E1876" s="267" t="s">
        <v>3275</v>
      </c>
      <c r="F1876" s="267" t="s">
        <v>3276</v>
      </c>
      <c r="G1876" s="267" t="s">
        <v>3275</v>
      </c>
      <c r="H1876" s="267" t="s">
        <v>3277</v>
      </c>
      <c r="I1876" s="267" t="s">
        <v>7322</v>
      </c>
      <c r="J1876" s="267" t="s">
        <v>7323</v>
      </c>
      <c r="K1876" s="268">
        <v>0</v>
      </c>
      <c r="L1876" s="268">
        <v>0</v>
      </c>
      <c r="M1876" s="269">
        <v>0</v>
      </c>
      <c r="N1876" s="268">
        <v>0</v>
      </c>
      <c r="O1876" s="268">
        <v>0</v>
      </c>
      <c r="P1876" s="269">
        <v>0</v>
      </c>
      <c r="Q1876" s="270">
        <v>0</v>
      </c>
      <c r="R1876" s="270">
        <v>0</v>
      </c>
      <c r="S1876" s="270">
        <v>0</v>
      </c>
      <c r="T1876" s="268">
        <v>0</v>
      </c>
      <c r="U1876" s="268">
        <v>0</v>
      </c>
      <c r="V1876" s="269">
        <v>0</v>
      </c>
      <c r="W1876" s="269" cm="1">
        <f t="array" ref="W1876">IF(Z1876=756,V1876*INDEX('09.30.22 ERC'!$I$676:$I$679,MATCH($A$1,'09.30.22 ERC'!$D$676:$D$679,0),),V1876)</f>
        <v>0</v>
      </c>
      <c r="X1876" s="271">
        <f t="shared" si="59"/>
        <v>550300</v>
      </c>
      <c r="Y1876" s="106" t="s">
        <v>7294</v>
      </c>
      <c r="Z1876" s="106">
        <v>152</v>
      </c>
      <c r="AA1876" s="273" t="b">
        <f t="shared" si="60"/>
        <v>1</v>
      </c>
    </row>
    <row r="1877" spans="1:27">
      <c r="A1877" s="267" t="s">
        <v>3271</v>
      </c>
      <c r="B1877" s="267" t="s">
        <v>3388</v>
      </c>
      <c r="C1877" s="267" t="s">
        <v>3389</v>
      </c>
      <c r="D1877" s="267" t="s">
        <v>7324</v>
      </c>
      <c r="E1877" s="267" t="s">
        <v>3275</v>
      </c>
      <c r="F1877" s="267" t="s">
        <v>3276</v>
      </c>
      <c r="G1877" s="267" t="s">
        <v>3275</v>
      </c>
      <c r="H1877" s="267" t="s">
        <v>3277</v>
      </c>
      <c r="I1877" s="267" t="s">
        <v>7325</v>
      </c>
      <c r="J1877" s="267" t="s">
        <v>7326</v>
      </c>
      <c r="K1877" s="268">
        <v>0</v>
      </c>
      <c r="L1877" s="268">
        <v>0</v>
      </c>
      <c r="M1877" s="269">
        <v>0</v>
      </c>
      <c r="N1877" s="268">
        <v>0</v>
      </c>
      <c r="O1877" s="268">
        <v>46.37</v>
      </c>
      <c r="P1877" s="269">
        <v>-46.37</v>
      </c>
      <c r="Q1877" s="270">
        <v>144.09</v>
      </c>
      <c r="R1877" s="270">
        <v>1082.3</v>
      </c>
      <c r="S1877" s="270">
        <v>-938.20999999999992</v>
      </c>
      <c r="T1877" s="268">
        <v>144.09</v>
      </c>
      <c r="U1877" s="268">
        <v>1082.3</v>
      </c>
      <c r="V1877" s="269">
        <v>-938.20999999999992</v>
      </c>
      <c r="W1877" s="269" cm="1">
        <f t="array" ref="W1877">IF(Z1877=756,V1877*INDEX('09.30.22 ERC'!$I$676:$I$679,MATCH($A$1,'09.30.22 ERC'!$D$676:$D$679,0),),V1877)</f>
        <v>-938.20999999999992</v>
      </c>
      <c r="X1877" s="271">
        <f t="shared" si="59"/>
        <v>550400</v>
      </c>
      <c r="Y1877" s="106" t="s">
        <v>7294</v>
      </c>
      <c r="Z1877" s="106">
        <v>756</v>
      </c>
      <c r="AA1877" s="273" t="b">
        <f t="shared" si="60"/>
        <v>1</v>
      </c>
    </row>
    <row r="1878" spans="1:27">
      <c r="A1878" s="267" t="s">
        <v>3271</v>
      </c>
      <c r="B1878" s="267" t="s">
        <v>3388</v>
      </c>
      <c r="C1878" s="267" t="s">
        <v>3392</v>
      </c>
      <c r="D1878" s="267" t="s">
        <v>7324</v>
      </c>
      <c r="E1878" s="267" t="s">
        <v>3275</v>
      </c>
      <c r="F1878" s="267" t="s">
        <v>3276</v>
      </c>
      <c r="G1878" s="267" t="s">
        <v>3275</v>
      </c>
      <c r="H1878" s="267" t="s">
        <v>3277</v>
      </c>
      <c r="I1878" s="267" t="s">
        <v>7327</v>
      </c>
      <c r="J1878" s="267" t="s">
        <v>7328</v>
      </c>
      <c r="K1878" s="268">
        <v>0</v>
      </c>
      <c r="L1878" s="268">
        <v>0</v>
      </c>
      <c r="M1878" s="269">
        <v>0</v>
      </c>
      <c r="N1878" s="268">
        <v>46.37</v>
      </c>
      <c r="O1878" s="268">
        <v>0</v>
      </c>
      <c r="P1878" s="269">
        <v>46.37</v>
      </c>
      <c r="Q1878" s="270">
        <v>938.21</v>
      </c>
      <c r="R1878" s="270">
        <v>0</v>
      </c>
      <c r="S1878" s="270">
        <v>938.21</v>
      </c>
      <c r="T1878" s="268">
        <v>938.21</v>
      </c>
      <c r="U1878" s="268">
        <v>0</v>
      </c>
      <c r="V1878" s="269">
        <v>938.21</v>
      </c>
      <c r="W1878" s="269" cm="1">
        <f t="array" ref="W1878">IF(Z1878=756,V1878*INDEX('09.30.22 ERC'!$I$676:$I$679,MATCH($A$1,'09.30.22 ERC'!$D$676:$D$679,0),),V1878)</f>
        <v>938.21</v>
      </c>
      <c r="X1878" s="271">
        <f t="shared" si="59"/>
        <v>550400</v>
      </c>
      <c r="Y1878" s="106" t="s">
        <v>7294</v>
      </c>
      <c r="Z1878" s="106">
        <v>756</v>
      </c>
      <c r="AA1878" s="273" t="b">
        <f t="shared" si="60"/>
        <v>1</v>
      </c>
    </row>
    <row r="1879" spans="1:27">
      <c r="A1879" s="267" t="s">
        <v>3271</v>
      </c>
      <c r="B1879" s="267" t="s">
        <v>3272</v>
      </c>
      <c r="C1879" s="267" t="s">
        <v>3402</v>
      </c>
      <c r="D1879" s="267" t="s">
        <v>7324</v>
      </c>
      <c r="E1879" s="267" t="s">
        <v>3275</v>
      </c>
      <c r="F1879" s="267" t="s">
        <v>3276</v>
      </c>
      <c r="G1879" s="267" t="s">
        <v>3275</v>
      </c>
      <c r="H1879" s="267" t="s">
        <v>3277</v>
      </c>
      <c r="I1879" s="267" t="s">
        <v>7329</v>
      </c>
      <c r="J1879" s="267" t="s">
        <v>7330</v>
      </c>
      <c r="K1879" s="268">
        <v>0</v>
      </c>
      <c r="L1879" s="268">
        <v>0</v>
      </c>
      <c r="M1879" s="269">
        <v>0</v>
      </c>
      <c r="N1879" s="268">
        <v>16.8</v>
      </c>
      <c r="O1879" s="268">
        <v>0</v>
      </c>
      <c r="P1879" s="269">
        <v>16.8</v>
      </c>
      <c r="Q1879" s="270">
        <v>393.48</v>
      </c>
      <c r="R1879" s="270">
        <v>52.92</v>
      </c>
      <c r="S1879" s="270">
        <v>340.56</v>
      </c>
      <c r="T1879" s="268">
        <v>393.48</v>
      </c>
      <c r="U1879" s="268">
        <v>52.92</v>
      </c>
      <c r="V1879" s="269">
        <v>340.56</v>
      </c>
      <c r="W1879" s="269" cm="1">
        <f t="array" ref="W1879">IF(Z1879=756,V1879*INDEX('09.30.22 ERC'!$I$676:$I$679,MATCH($A$1,'09.30.22 ERC'!$D$676:$D$679,0),),V1879)</f>
        <v>340.56</v>
      </c>
      <c r="X1879" s="271">
        <f t="shared" si="59"/>
        <v>550400</v>
      </c>
      <c r="Y1879" s="106" t="s">
        <v>7294</v>
      </c>
      <c r="Z1879" s="106">
        <v>150</v>
      </c>
      <c r="AA1879" s="273" t="b">
        <f t="shared" si="60"/>
        <v>1</v>
      </c>
    </row>
    <row r="1880" spans="1:27">
      <c r="A1880" s="267" t="s">
        <v>3271</v>
      </c>
      <c r="B1880" s="267" t="s">
        <v>3280</v>
      </c>
      <c r="C1880" s="267" t="s">
        <v>3430</v>
      </c>
      <c r="D1880" s="267" t="s">
        <v>7324</v>
      </c>
      <c r="E1880" s="267" t="s">
        <v>3275</v>
      </c>
      <c r="F1880" s="267" t="s">
        <v>3276</v>
      </c>
      <c r="G1880" s="267" t="s">
        <v>3275</v>
      </c>
      <c r="H1880" s="267" t="s">
        <v>3277</v>
      </c>
      <c r="I1880" s="267" t="s">
        <v>7331</v>
      </c>
      <c r="J1880" s="267" t="s">
        <v>7332</v>
      </c>
      <c r="K1880" s="268">
        <v>0</v>
      </c>
      <c r="L1880" s="268">
        <v>0</v>
      </c>
      <c r="M1880" s="269">
        <v>0</v>
      </c>
      <c r="N1880" s="268">
        <v>16.62</v>
      </c>
      <c r="O1880" s="268">
        <v>0</v>
      </c>
      <c r="P1880" s="269">
        <v>16.62</v>
      </c>
      <c r="Q1880" s="270">
        <v>389.01</v>
      </c>
      <c r="R1880" s="270">
        <v>52.29</v>
      </c>
      <c r="S1880" s="270">
        <v>336.71999999999997</v>
      </c>
      <c r="T1880" s="268">
        <v>389.01</v>
      </c>
      <c r="U1880" s="268">
        <v>52.29</v>
      </c>
      <c r="V1880" s="269">
        <v>336.71999999999997</v>
      </c>
      <c r="W1880" s="269" cm="1">
        <f t="array" ref="W1880">IF(Z1880=756,V1880*INDEX('09.30.22 ERC'!$I$676:$I$679,MATCH($A$1,'09.30.22 ERC'!$D$676:$D$679,0),),V1880)</f>
        <v>336.71999999999997</v>
      </c>
      <c r="X1880" s="271">
        <f t="shared" si="59"/>
        <v>550400</v>
      </c>
      <c r="Y1880" s="106" t="s">
        <v>7294</v>
      </c>
      <c r="Z1880" s="106">
        <v>150</v>
      </c>
      <c r="AA1880" s="273" t="b">
        <f t="shared" si="60"/>
        <v>1</v>
      </c>
    </row>
    <row r="1881" spans="1:27">
      <c r="A1881" s="267" t="s">
        <v>3271</v>
      </c>
      <c r="B1881" s="267" t="s">
        <v>3284</v>
      </c>
      <c r="C1881" s="267" t="s">
        <v>3402</v>
      </c>
      <c r="D1881" s="267" t="s">
        <v>7324</v>
      </c>
      <c r="E1881" s="267" t="s">
        <v>3275</v>
      </c>
      <c r="F1881" s="267" t="s">
        <v>3276</v>
      </c>
      <c r="G1881" s="267" t="s">
        <v>3275</v>
      </c>
      <c r="H1881" s="267" t="s">
        <v>3277</v>
      </c>
      <c r="I1881" s="267" t="s">
        <v>7333</v>
      </c>
      <c r="J1881" s="267" t="s">
        <v>7334</v>
      </c>
      <c r="K1881" s="268">
        <v>0</v>
      </c>
      <c r="L1881" s="268">
        <v>0</v>
      </c>
      <c r="M1881" s="269">
        <v>0</v>
      </c>
      <c r="N1881" s="268">
        <v>1.43</v>
      </c>
      <c r="O1881" s="268">
        <v>0</v>
      </c>
      <c r="P1881" s="269">
        <v>1.43</v>
      </c>
      <c r="Q1881" s="270">
        <v>32.9</v>
      </c>
      <c r="R1881" s="270">
        <v>4.32</v>
      </c>
      <c r="S1881" s="270">
        <v>28.58</v>
      </c>
      <c r="T1881" s="268">
        <v>32.9</v>
      </c>
      <c r="U1881" s="268">
        <v>4.32</v>
      </c>
      <c r="V1881" s="269">
        <v>28.58</v>
      </c>
      <c r="W1881" s="269" cm="1">
        <f t="array" ref="W1881">IF(Z1881=756,V1881*INDEX('09.30.22 ERC'!$I$676:$I$679,MATCH($A$1,'09.30.22 ERC'!$D$676:$D$679,0),),V1881)</f>
        <v>28.58</v>
      </c>
      <c r="X1881" s="271">
        <f t="shared" si="59"/>
        <v>550400</v>
      </c>
      <c r="Y1881" s="106" t="s">
        <v>7294</v>
      </c>
      <c r="Z1881" s="106">
        <v>151</v>
      </c>
      <c r="AA1881" s="273" t="b">
        <f t="shared" si="60"/>
        <v>1</v>
      </c>
    </row>
    <row r="1882" spans="1:27">
      <c r="A1882" s="267" t="s">
        <v>3271</v>
      </c>
      <c r="B1882" s="267" t="s">
        <v>3287</v>
      </c>
      <c r="C1882" s="267" t="s">
        <v>3430</v>
      </c>
      <c r="D1882" s="267" t="s">
        <v>7324</v>
      </c>
      <c r="E1882" s="267" t="s">
        <v>3275</v>
      </c>
      <c r="F1882" s="267" t="s">
        <v>3276</v>
      </c>
      <c r="G1882" s="267" t="s">
        <v>3275</v>
      </c>
      <c r="H1882" s="267" t="s">
        <v>3277</v>
      </c>
      <c r="I1882" s="267" t="s">
        <v>7335</v>
      </c>
      <c r="J1882" s="267" t="s">
        <v>7336</v>
      </c>
      <c r="K1882" s="268">
        <v>0</v>
      </c>
      <c r="L1882" s="268">
        <v>0</v>
      </c>
      <c r="M1882" s="269">
        <v>0</v>
      </c>
      <c r="N1882" s="268">
        <v>1.83</v>
      </c>
      <c r="O1882" s="268">
        <v>0</v>
      </c>
      <c r="P1882" s="269">
        <v>1.83</v>
      </c>
      <c r="Q1882" s="270">
        <v>40.03</v>
      </c>
      <c r="R1882" s="270">
        <v>4.08</v>
      </c>
      <c r="S1882" s="270">
        <v>35.950000000000003</v>
      </c>
      <c r="T1882" s="268">
        <v>40.03</v>
      </c>
      <c r="U1882" s="268">
        <v>4.08</v>
      </c>
      <c r="V1882" s="269">
        <v>35.950000000000003</v>
      </c>
      <c r="W1882" s="269" cm="1">
        <f t="array" ref="W1882">IF(Z1882=756,V1882*INDEX('09.30.22 ERC'!$I$676:$I$679,MATCH($A$1,'09.30.22 ERC'!$D$676:$D$679,0),),V1882)</f>
        <v>35.950000000000003</v>
      </c>
      <c r="X1882" s="271">
        <f t="shared" si="59"/>
        <v>550400</v>
      </c>
      <c r="Y1882" s="106" t="s">
        <v>7294</v>
      </c>
      <c r="Z1882" s="106">
        <v>151</v>
      </c>
      <c r="AA1882" s="273" t="b">
        <f t="shared" si="60"/>
        <v>1</v>
      </c>
    </row>
    <row r="1883" spans="1:27">
      <c r="A1883" s="267" t="s">
        <v>3271</v>
      </c>
      <c r="B1883" s="267" t="s">
        <v>3294</v>
      </c>
      <c r="C1883" s="267" t="s">
        <v>3402</v>
      </c>
      <c r="D1883" s="267" t="s">
        <v>7324</v>
      </c>
      <c r="E1883" s="267" t="s">
        <v>3275</v>
      </c>
      <c r="F1883" s="267" t="s">
        <v>3276</v>
      </c>
      <c r="G1883" s="267" t="s">
        <v>3275</v>
      </c>
      <c r="H1883" s="267" t="s">
        <v>3277</v>
      </c>
      <c r="I1883" s="267" t="s">
        <v>7337</v>
      </c>
      <c r="J1883" s="267" t="s">
        <v>7338</v>
      </c>
      <c r="K1883" s="268">
        <v>0</v>
      </c>
      <c r="L1883" s="268">
        <v>0</v>
      </c>
      <c r="M1883" s="269">
        <v>0</v>
      </c>
      <c r="N1883" s="268">
        <v>9.69</v>
      </c>
      <c r="O1883" s="268">
        <v>0</v>
      </c>
      <c r="P1883" s="269">
        <v>9.69</v>
      </c>
      <c r="Q1883" s="270">
        <v>226.88</v>
      </c>
      <c r="R1883" s="270">
        <v>30.48</v>
      </c>
      <c r="S1883" s="270">
        <v>196.4</v>
      </c>
      <c r="T1883" s="268">
        <v>226.88</v>
      </c>
      <c r="U1883" s="268">
        <v>30.48</v>
      </c>
      <c r="V1883" s="269">
        <v>196.4</v>
      </c>
      <c r="W1883" s="269" cm="1">
        <f t="array" ref="W1883">IF(Z1883=756,V1883*INDEX('09.30.22 ERC'!$I$676:$I$679,MATCH($A$1,'09.30.22 ERC'!$D$676:$D$679,0),),V1883)</f>
        <v>196.4</v>
      </c>
      <c r="X1883" s="271">
        <f t="shared" si="59"/>
        <v>550400</v>
      </c>
      <c r="Y1883" s="106" t="s">
        <v>7294</v>
      </c>
      <c r="Z1883" s="106">
        <v>152</v>
      </c>
      <c r="AA1883" s="273" t="b">
        <f t="shared" si="60"/>
        <v>1</v>
      </c>
    </row>
    <row r="1884" spans="1:27">
      <c r="A1884" s="267" t="s">
        <v>3271</v>
      </c>
      <c r="B1884" s="267" t="s">
        <v>3272</v>
      </c>
      <c r="C1884" s="267" t="s">
        <v>3402</v>
      </c>
      <c r="D1884" s="267" t="s">
        <v>7339</v>
      </c>
      <c r="E1884" s="267" t="s">
        <v>3275</v>
      </c>
      <c r="F1884" s="267" t="s">
        <v>3276</v>
      </c>
      <c r="G1884" s="267" t="s">
        <v>3275</v>
      </c>
      <c r="H1884" s="267" t="s">
        <v>3277</v>
      </c>
      <c r="I1884" s="267" t="s">
        <v>7340</v>
      </c>
      <c r="J1884" s="267" t="s">
        <v>7341</v>
      </c>
      <c r="K1884" s="268">
        <v>0</v>
      </c>
      <c r="L1884" s="268">
        <v>0</v>
      </c>
      <c r="M1884" s="269">
        <v>0</v>
      </c>
      <c r="N1884" s="268">
        <v>0</v>
      </c>
      <c r="O1884" s="268">
        <v>0</v>
      </c>
      <c r="P1884" s="269">
        <v>0</v>
      </c>
      <c r="Q1884" s="270">
        <v>0</v>
      </c>
      <c r="R1884" s="270">
        <v>0</v>
      </c>
      <c r="S1884" s="270">
        <v>0</v>
      </c>
      <c r="T1884" s="268">
        <v>0</v>
      </c>
      <c r="U1884" s="268">
        <v>0</v>
      </c>
      <c r="V1884" s="269">
        <v>0</v>
      </c>
      <c r="W1884" s="269" cm="1">
        <f t="array" ref="W1884">IF(Z1884=756,V1884*INDEX('09.30.22 ERC'!$I$676:$I$679,MATCH($A$1,'09.30.22 ERC'!$D$676:$D$679,0),),V1884)</f>
        <v>0</v>
      </c>
      <c r="X1884" s="271">
        <f t="shared" si="59"/>
        <v>550600</v>
      </c>
      <c r="Y1884" s="106" t="s">
        <v>7294</v>
      </c>
      <c r="Z1884" s="106">
        <v>150</v>
      </c>
      <c r="AA1884" s="273" t="b">
        <f t="shared" si="60"/>
        <v>1</v>
      </c>
    </row>
    <row r="1885" spans="1:27">
      <c r="A1885" s="267" t="s">
        <v>3271</v>
      </c>
      <c r="B1885" s="267" t="s">
        <v>3272</v>
      </c>
      <c r="C1885" s="267" t="s">
        <v>3402</v>
      </c>
      <c r="D1885" s="267" t="s">
        <v>7339</v>
      </c>
      <c r="E1885" s="267" t="s">
        <v>4228</v>
      </c>
      <c r="F1885" s="267" t="s">
        <v>3276</v>
      </c>
      <c r="G1885" s="267" t="s">
        <v>3275</v>
      </c>
      <c r="H1885" s="267" t="s">
        <v>3277</v>
      </c>
      <c r="I1885" s="267" t="s">
        <v>7342</v>
      </c>
      <c r="J1885" s="267" t="s">
        <v>7343</v>
      </c>
      <c r="K1885" s="268">
        <v>0</v>
      </c>
      <c r="L1885" s="268">
        <v>0</v>
      </c>
      <c r="M1885" s="269">
        <v>0</v>
      </c>
      <c r="N1885" s="268">
        <v>0</v>
      </c>
      <c r="O1885" s="268">
        <v>0</v>
      </c>
      <c r="P1885" s="269">
        <v>0</v>
      </c>
      <c r="Q1885" s="270">
        <v>0</v>
      </c>
      <c r="R1885" s="270">
        <v>0</v>
      </c>
      <c r="S1885" s="270">
        <v>0</v>
      </c>
      <c r="T1885" s="268">
        <v>0</v>
      </c>
      <c r="U1885" s="268">
        <v>0</v>
      </c>
      <c r="V1885" s="269">
        <v>0</v>
      </c>
      <c r="W1885" s="269" cm="1">
        <f t="array" ref="W1885">IF(Z1885=756,V1885*INDEX('09.30.22 ERC'!$I$676:$I$679,MATCH($A$1,'09.30.22 ERC'!$D$676:$D$679,0),),V1885)</f>
        <v>0</v>
      </c>
      <c r="X1885" s="271">
        <f t="shared" si="59"/>
        <v>550600</v>
      </c>
      <c r="Y1885" s="106" t="s">
        <v>7294</v>
      </c>
      <c r="Z1885" s="106">
        <v>150</v>
      </c>
      <c r="AA1885" s="273" t="b">
        <f t="shared" si="60"/>
        <v>1</v>
      </c>
    </row>
    <row r="1886" spans="1:27">
      <c r="A1886" s="267" t="s">
        <v>3271</v>
      </c>
      <c r="B1886" s="267" t="s">
        <v>3280</v>
      </c>
      <c r="C1886" s="267" t="s">
        <v>3430</v>
      </c>
      <c r="D1886" s="267" t="s">
        <v>7339</v>
      </c>
      <c r="E1886" s="267" t="s">
        <v>3275</v>
      </c>
      <c r="F1886" s="267" t="s">
        <v>3276</v>
      </c>
      <c r="G1886" s="267" t="s">
        <v>3275</v>
      </c>
      <c r="H1886" s="267" t="s">
        <v>3277</v>
      </c>
      <c r="I1886" s="267" t="s">
        <v>7344</v>
      </c>
      <c r="J1886" s="267" t="s">
        <v>7345</v>
      </c>
      <c r="K1886" s="268">
        <v>0</v>
      </c>
      <c r="L1886" s="268">
        <v>0</v>
      </c>
      <c r="M1886" s="269">
        <v>0</v>
      </c>
      <c r="N1886" s="268">
        <v>0</v>
      </c>
      <c r="O1886" s="268">
        <v>0</v>
      </c>
      <c r="P1886" s="269">
        <v>0</v>
      </c>
      <c r="Q1886" s="270">
        <v>0</v>
      </c>
      <c r="R1886" s="270">
        <v>0</v>
      </c>
      <c r="S1886" s="270">
        <v>0</v>
      </c>
      <c r="T1886" s="268">
        <v>0</v>
      </c>
      <c r="U1886" s="268">
        <v>0</v>
      </c>
      <c r="V1886" s="269">
        <v>0</v>
      </c>
      <c r="W1886" s="269" cm="1">
        <f t="array" ref="W1886">IF(Z1886=756,V1886*INDEX('09.30.22 ERC'!$I$676:$I$679,MATCH($A$1,'09.30.22 ERC'!$D$676:$D$679,0),),V1886)</f>
        <v>0</v>
      </c>
      <c r="X1886" s="271">
        <f t="shared" si="59"/>
        <v>550600</v>
      </c>
      <c r="Y1886" s="106" t="s">
        <v>7294</v>
      </c>
      <c r="Z1886" s="106">
        <v>150</v>
      </c>
      <c r="AA1886" s="273" t="b">
        <f t="shared" si="60"/>
        <v>1</v>
      </c>
    </row>
    <row r="1887" spans="1:27">
      <c r="A1887" s="267" t="s">
        <v>3271</v>
      </c>
      <c r="B1887" s="267" t="s">
        <v>3280</v>
      </c>
      <c r="C1887" s="267" t="s">
        <v>3430</v>
      </c>
      <c r="D1887" s="267" t="s">
        <v>7339</v>
      </c>
      <c r="E1887" s="267" t="s">
        <v>4228</v>
      </c>
      <c r="F1887" s="267" t="s">
        <v>3276</v>
      </c>
      <c r="G1887" s="267" t="s">
        <v>3275</v>
      </c>
      <c r="H1887" s="267" t="s">
        <v>3277</v>
      </c>
      <c r="I1887" s="267" t="s">
        <v>7346</v>
      </c>
      <c r="J1887" s="267" t="s">
        <v>7347</v>
      </c>
      <c r="K1887" s="268">
        <v>0</v>
      </c>
      <c r="L1887" s="268">
        <v>0</v>
      </c>
      <c r="M1887" s="269">
        <v>0</v>
      </c>
      <c r="N1887" s="268">
        <v>0</v>
      </c>
      <c r="O1887" s="268">
        <v>0</v>
      </c>
      <c r="P1887" s="269">
        <v>0</v>
      </c>
      <c r="Q1887" s="270">
        <v>0</v>
      </c>
      <c r="R1887" s="270">
        <v>0</v>
      </c>
      <c r="S1887" s="270">
        <v>0</v>
      </c>
      <c r="T1887" s="268">
        <v>0</v>
      </c>
      <c r="U1887" s="268">
        <v>0</v>
      </c>
      <c r="V1887" s="269">
        <v>0</v>
      </c>
      <c r="W1887" s="269" cm="1">
        <f t="array" ref="W1887">IF(Z1887=756,V1887*INDEX('09.30.22 ERC'!$I$676:$I$679,MATCH($A$1,'09.30.22 ERC'!$D$676:$D$679,0),),V1887)</f>
        <v>0</v>
      </c>
      <c r="X1887" s="271">
        <f t="shared" si="59"/>
        <v>550600</v>
      </c>
      <c r="Y1887" s="106" t="s">
        <v>7294</v>
      </c>
      <c r="Z1887" s="106">
        <v>150</v>
      </c>
      <c r="AA1887" s="273" t="b">
        <f t="shared" si="60"/>
        <v>1</v>
      </c>
    </row>
    <row r="1888" spans="1:27">
      <c r="A1888" s="267" t="s">
        <v>3271</v>
      </c>
      <c r="B1888" s="267" t="s">
        <v>3284</v>
      </c>
      <c r="C1888" s="267" t="s">
        <v>3402</v>
      </c>
      <c r="D1888" s="267" t="s">
        <v>7339</v>
      </c>
      <c r="E1888" s="267" t="s">
        <v>3275</v>
      </c>
      <c r="F1888" s="267" t="s">
        <v>3276</v>
      </c>
      <c r="G1888" s="267" t="s">
        <v>3275</v>
      </c>
      <c r="H1888" s="267" t="s">
        <v>3277</v>
      </c>
      <c r="I1888" s="267" t="s">
        <v>7348</v>
      </c>
      <c r="J1888" s="267" t="s">
        <v>7349</v>
      </c>
      <c r="K1888" s="268">
        <v>0</v>
      </c>
      <c r="L1888" s="268">
        <v>0</v>
      </c>
      <c r="M1888" s="269">
        <v>0</v>
      </c>
      <c r="N1888" s="268">
        <v>0</v>
      </c>
      <c r="O1888" s="268">
        <v>0</v>
      </c>
      <c r="P1888" s="269">
        <v>0</v>
      </c>
      <c r="Q1888" s="270">
        <v>0</v>
      </c>
      <c r="R1888" s="270">
        <v>0</v>
      </c>
      <c r="S1888" s="270">
        <v>0</v>
      </c>
      <c r="T1888" s="268">
        <v>0</v>
      </c>
      <c r="U1888" s="268">
        <v>0</v>
      </c>
      <c r="V1888" s="269">
        <v>0</v>
      </c>
      <c r="W1888" s="269" cm="1">
        <f t="array" ref="W1888">IF(Z1888=756,V1888*INDEX('09.30.22 ERC'!$I$676:$I$679,MATCH($A$1,'09.30.22 ERC'!$D$676:$D$679,0),),V1888)</f>
        <v>0</v>
      </c>
      <c r="X1888" s="271">
        <f t="shared" si="59"/>
        <v>550600</v>
      </c>
      <c r="Y1888" s="106" t="s">
        <v>7294</v>
      </c>
      <c r="Z1888" s="106">
        <v>151</v>
      </c>
      <c r="AA1888" s="273" t="b">
        <f t="shared" si="60"/>
        <v>1</v>
      </c>
    </row>
    <row r="1889" spans="1:27">
      <c r="A1889" s="267" t="s">
        <v>3271</v>
      </c>
      <c r="B1889" s="267" t="s">
        <v>3284</v>
      </c>
      <c r="C1889" s="267" t="s">
        <v>3402</v>
      </c>
      <c r="D1889" s="267" t="s">
        <v>7339</v>
      </c>
      <c r="E1889" s="267" t="s">
        <v>4228</v>
      </c>
      <c r="F1889" s="267" t="s">
        <v>3276</v>
      </c>
      <c r="G1889" s="267" t="s">
        <v>3275</v>
      </c>
      <c r="H1889" s="267" t="s">
        <v>3277</v>
      </c>
      <c r="I1889" s="267" t="s">
        <v>7350</v>
      </c>
      <c r="J1889" s="267" t="s">
        <v>7351</v>
      </c>
      <c r="K1889" s="268">
        <v>0</v>
      </c>
      <c r="L1889" s="268">
        <v>0</v>
      </c>
      <c r="M1889" s="269">
        <v>0</v>
      </c>
      <c r="N1889" s="268">
        <v>0</v>
      </c>
      <c r="O1889" s="268">
        <v>0</v>
      </c>
      <c r="P1889" s="269">
        <v>0</v>
      </c>
      <c r="Q1889" s="270">
        <v>0</v>
      </c>
      <c r="R1889" s="270">
        <v>0</v>
      </c>
      <c r="S1889" s="270">
        <v>0</v>
      </c>
      <c r="T1889" s="268">
        <v>0</v>
      </c>
      <c r="U1889" s="268">
        <v>0</v>
      </c>
      <c r="V1889" s="269">
        <v>0</v>
      </c>
      <c r="W1889" s="269" cm="1">
        <f t="array" ref="W1889">IF(Z1889=756,V1889*INDEX('09.30.22 ERC'!$I$676:$I$679,MATCH($A$1,'09.30.22 ERC'!$D$676:$D$679,0),),V1889)</f>
        <v>0</v>
      </c>
      <c r="X1889" s="271">
        <f t="shared" si="59"/>
        <v>550600</v>
      </c>
      <c r="Y1889" s="106" t="s">
        <v>7294</v>
      </c>
      <c r="Z1889" s="106">
        <v>151</v>
      </c>
      <c r="AA1889" s="273" t="b">
        <f t="shared" si="60"/>
        <v>1</v>
      </c>
    </row>
    <row r="1890" spans="1:27">
      <c r="A1890" s="267" t="s">
        <v>3271</v>
      </c>
      <c r="B1890" s="267" t="s">
        <v>3287</v>
      </c>
      <c r="C1890" s="267" t="s">
        <v>3430</v>
      </c>
      <c r="D1890" s="267" t="s">
        <v>7339</v>
      </c>
      <c r="E1890" s="267" t="s">
        <v>3275</v>
      </c>
      <c r="F1890" s="267" t="s">
        <v>3276</v>
      </c>
      <c r="G1890" s="267" t="s">
        <v>3275</v>
      </c>
      <c r="H1890" s="267" t="s">
        <v>3277</v>
      </c>
      <c r="I1890" s="267" t="s">
        <v>7352</v>
      </c>
      <c r="J1890" s="267" t="s">
        <v>7353</v>
      </c>
      <c r="K1890" s="268">
        <v>0</v>
      </c>
      <c r="L1890" s="268">
        <v>0</v>
      </c>
      <c r="M1890" s="269">
        <v>0</v>
      </c>
      <c r="N1890" s="268">
        <v>0</v>
      </c>
      <c r="O1890" s="268">
        <v>0</v>
      </c>
      <c r="P1890" s="269">
        <v>0</v>
      </c>
      <c r="Q1890" s="270">
        <v>0</v>
      </c>
      <c r="R1890" s="270">
        <v>0</v>
      </c>
      <c r="S1890" s="270">
        <v>0</v>
      </c>
      <c r="T1890" s="268">
        <v>0</v>
      </c>
      <c r="U1890" s="268">
        <v>0</v>
      </c>
      <c r="V1890" s="269">
        <v>0</v>
      </c>
      <c r="W1890" s="269" cm="1">
        <f t="array" ref="W1890">IF(Z1890=756,V1890*INDEX('09.30.22 ERC'!$I$676:$I$679,MATCH($A$1,'09.30.22 ERC'!$D$676:$D$679,0),),V1890)</f>
        <v>0</v>
      </c>
      <c r="X1890" s="271">
        <f t="shared" si="59"/>
        <v>550600</v>
      </c>
      <c r="Y1890" s="106" t="s">
        <v>7294</v>
      </c>
      <c r="Z1890" s="106">
        <v>151</v>
      </c>
      <c r="AA1890" s="273" t="b">
        <f t="shared" si="60"/>
        <v>1</v>
      </c>
    </row>
    <row r="1891" spans="1:27">
      <c r="A1891" s="267" t="s">
        <v>3271</v>
      </c>
      <c r="B1891" s="267" t="s">
        <v>3287</v>
      </c>
      <c r="C1891" s="267" t="s">
        <v>3430</v>
      </c>
      <c r="D1891" s="267" t="s">
        <v>7339</v>
      </c>
      <c r="E1891" s="267" t="s">
        <v>4228</v>
      </c>
      <c r="F1891" s="267" t="s">
        <v>3276</v>
      </c>
      <c r="G1891" s="267" t="s">
        <v>3275</v>
      </c>
      <c r="H1891" s="267" t="s">
        <v>3277</v>
      </c>
      <c r="I1891" s="267" t="s">
        <v>7354</v>
      </c>
      <c r="J1891" s="267" t="s">
        <v>7355</v>
      </c>
      <c r="K1891" s="268">
        <v>0</v>
      </c>
      <c r="L1891" s="268">
        <v>0</v>
      </c>
      <c r="M1891" s="269">
        <v>0</v>
      </c>
      <c r="N1891" s="268">
        <v>0</v>
      </c>
      <c r="O1891" s="268">
        <v>0</v>
      </c>
      <c r="P1891" s="269">
        <v>0</v>
      </c>
      <c r="Q1891" s="270">
        <v>0</v>
      </c>
      <c r="R1891" s="270">
        <v>0</v>
      </c>
      <c r="S1891" s="270">
        <v>0</v>
      </c>
      <c r="T1891" s="268">
        <v>0</v>
      </c>
      <c r="U1891" s="268">
        <v>0</v>
      </c>
      <c r="V1891" s="269">
        <v>0</v>
      </c>
      <c r="W1891" s="269" cm="1">
        <f t="array" ref="W1891">IF(Z1891=756,V1891*INDEX('09.30.22 ERC'!$I$676:$I$679,MATCH($A$1,'09.30.22 ERC'!$D$676:$D$679,0),),V1891)</f>
        <v>0</v>
      </c>
      <c r="X1891" s="271">
        <f t="shared" si="59"/>
        <v>550600</v>
      </c>
      <c r="Y1891" s="106" t="s">
        <v>7294</v>
      </c>
      <c r="Z1891" s="106">
        <v>151</v>
      </c>
      <c r="AA1891" s="273" t="b">
        <f t="shared" si="60"/>
        <v>1</v>
      </c>
    </row>
    <row r="1892" spans="1:27">
      <c r="A1892" s="267" t="s">
        <v>3271</v>
      </c>
      <c r="B1892" s="267" t="s">
        <v>3294</v>
      </c>
      <c r="C1892" s="267" t="s">
        <v>3402</v>
      </c>
      <c r="D1892" s="267" t="s">
        <v>7339</v>
      </c>
      <c r="E1892" s="267" t="s">
        <v>3275</v>
      </c>
      <c r="F1892" s="267" t="s">
        <v>3276</v>
      </c>
      <c r="G1892" s="267" t="s">
        <v>3275</v>
      </c>
      <c r="H1892" s="267" t="s">
        <v>3277</v>
      </c>
      <c r="I1892" s="267" t="s">
        <v>7356</v>
      </c>
      <c r="J1892" s="267" t="s">
        <v>7357</v>
      </c>
      <c r="K1892" s="268">
        <v>0</v>
      </c>
      <c r="L1892" s="268">
        <v>0</v>
      </c>
      <c r="M1892" s="269">
        <v>0</v>
      </c>
      <c r="N1892" s="268">
        <v>0</v>
      </c>
      <c r="O1892" s="268">
        <v>0</v>
      </c>
      <c r="P1892" s="269">
        <v>0</v>
      </c>
      <c r="Q1892" s="270">
        <v>0</v>
      </c>
      <c r="R1892" s="270">
        <v>0</v>
      </c>
      <c r="S1892" s="270">
        <v>0</v>
      </c>
      <c r="T1892" s="268">
        <v>0</v>
      </c>
      <c r="U1892" s="268">
        <v>0</v>
      </c>
      <c r="V1892" s="269">
        <v>0</v>
      </c>
      <c r="W1892" s="269" cm="1">
        <f t="array" ref="W1892">IF(Z1892=756,V1892*INDEX('09.30.22 ERC'!$I$676:$I$679,MATCH($A$1,'09.30.22 ERC'!$D$676:$D$679,0),),V1892)</f>
        <v>0</v>
      </c>
      <c r="X1892" s="271">
        <f t="shared" si="59"/>
        <v>550600</v>
      </c>
      <c r="Y1892" s="106" t="s">
        <v>7294</v>
      </c>
      <c r="Z1892" s="106">
        <v>152</v>
      </c>
      <c r="AA1892" s="273" t="b">
        <f t="shared" si="60"/>
        <v>1</v>
      </c>
    </row>
    <row r="1893" spans="1:27">
      <c r="A1893" s="267" t="s">
        <v>3271</v>
      </c>
      <c r="B1893" s="267" t="s">
        <v>3294</v>
      </c>
      <c r="C1893" s="267" t="s">
        <v>3402</v>
      </c>
      <c r="D1893" s="267" t="s">
        <v>7339</v>
      </c>
      <c r="E1893" s="267" t="s">
        <v>4228</v>
      </c>
      <c r="F1893" s="267" t="s">
        <v>3276</v>
      </c>
      <c r="G1893" s="267" t="s">
        <v>3275</v>
      </c>
      <c r="H1893" s="267" t="s">
        <v>3277</v>
      </c>
      <c r="I1893" s="267" t="s">
        <v>7358</v>
      </c>
      <c r="J1893" s="267" t="s">
        <v>7359</v>
      </c>
      <c r="K1893" s="268">
        <v>0</v>
      </c>
      <c r="L1893" s="268">
        <v>0</v>
      </c>
      <c r="M1893" s="269">
        <v>0</v>
      </c>
      <c r="N1893" s="268">
        <v>0</v>
      </c>
      <c r="O1893" s="268">
        <v>0</v>
      </c>
      <c r="P1893" s="269">
        <v>0</v>
      </c>
      <c r="Q1893" s="270">
        <v>0</v>
      </c>
      <c r="R1893" s="270">
        <v>0</v>
      </c>
      <c r="S1893" s="270">
        <v>0</v>
      </c>
      <c r="T1893" s="268">
        <v>0</v>
      </c>
      <c r="U1893" s="268">
        <v>0</v>
      </c>
      <c r="V1893" s="269">
        <v>0</v>
      </c>
      <c r="W1893" s="269" cm="1">
        <f t="array" ref="W1893">IF(Z1893=756,V1893*INDEX('09.30.22 ERC'!$I$676:$I$679,MATCH($A$1,'09.30.22 ERC'!$D$676:$D$679,0),),V1893)</f>
        <v>0</v>
      </c>
      <c r="X1893" s="271">
        <f t="shared" si="59"/>
        <v>550600</v>
      </c>
      <c r="Y1893" s="106" t="s">
        <v>7294</v>
      </c>
      <c r="Z1893" s="106">
        <v>152</v>
      </c>
      <c r="AA1893" s="273" t="b">
        <f t="shared" si="60"/>
        <v>1</v>
      </c>
    </row>
    <row r="1894" spans="1:27">
      <c r="A1894" s="267" t="s">
        <v>3271</v>
      </c>
      <c r="B1894" s="267" t="s">
        <v>3272</v>
      </c>
      <c r="C1894" s="267" t="s">
        <v>3402</v>
      </c>
      <c r="D1894" s="267" t="s">
        <v>7360</v>
      </c>
      <c r="E1894" s="267" t="s">
        <v>3275</v>
      </c>
      <c r="F1894" s="267" t="s">
        <v>3276</v>
      </c>
      <c r="G1894" s="267" t="s">
        <v>3275</v>
      </c>
      <c r="H1894" s="267" t="s">
        <v>3277</v>
      </c>
      <c r="I1894" s="267" t="s">
        <v>7361</v>
      </c>
      <c r="J1894" s="267" t="s">
        <v>7362</v>
      </c>
      <c r="K1894" s="268">
        <v>0</v>
      </c>
      <c r="L1894" s="268">
        <v>0</v>
      </c>
      <c r="M1894" s="269">
        <v>0</v>
      </c>
      <c r="N1894" s="268">
        <v>0</v>
      </c>
      <c r="O1894" s="268">
        <v>0</v>
      </c>
      <c r="P1894" s="269">
        <v>0</v>
      </c>
      <c r="Q1894" s="270">
        <v>0</v>
      </c>
      <c r="R1894" s="270">
        <v>0</v>
      </c>
      <c r="S1894" s="270">
        <v>0</v>
      </c>
      <c r="T1894" s="268">
        <v>0</v>
      </c>
      <c r="U1894" s="268">
        <v>0</v>
      </c>
      <c r="V1894" s="269">
        <v>0</v>
      </c>
      <c r="W1894" s="269" cm="1">
        <f t="array" ref="W1894">IF(Z1894=756,V1894*INDEX('09.30.22 ERC'!$I$676:$I$679,MATCH($A$1,'09.30.22 ERC'!$D$676:$D$679,0),),V1894)</f>
        <v>0</v>
      </c>
      <c r="X1894" s="271">
        <f t="shared" si="59"/>
        <v>550700</v>
      </c>
      <c r="Y1894" s="106" t="s">
        <v>7294</v>
      </c>
      <c r="Z1894" s="106">
        <v>150</v>
      </c>
      <c r="AA1894" s="273" t="b">
        <f t="shared" si="60"/>
        <v>1</v>
      </c>
    </row>
    <row r="1895" spans="1:27">
      <c r="A1895" s="267" t="s">
        <v>3271</v>
      </c>
      <c r="B1895" s="267" t="s">
        <v>3280</v>
      </c>
      <c r="C1895" s="267" t="s">
        <v>3430</v>
      </c>
      <c r="D1895" s="267" t="s">
        <v>7360</v>
      </c>
      <c r="E1895" s="267" t="s">
        <v>3275</v>
      </c>
      <c r="F1895" s="267" t="s">
        <v>3276</v>
      </c>
      <c r="G1895" s="267" t="s">
        <v>3275</v>
      </c>
      <c r="H1895" s="267" t="s">
        <v>3277</v>
      </c>
      <c r="I1895" s="267" t="s">
        <v>7363</v>
      </c>
      <c r="J1895" s="267" t="s">
        <v>7364</v>
      </c>
      <c r="K1895" s="268">
        <v>0</v>
      </c>
      <c r="L1895" s="268">
        <v>0</v>
      </c>
      <c r="M1895" s="269">
        <v>0</v>
      </c>
      <c r="N1895" s="268">
        <v>0</v>
      </c>
      <c r="O1895" s="268">
        <v>0</v>
      </c>
      <c r="P1895" s="269">
        <v>0</v>
      </c>
      <c r="Q1895" s="270">
        <v>0</v>
      </c>
      <c r="R1895" s="270">
        <v>0</v>
      </c>
      <c r="S1895" s="270">
        <v>0</v>
      </c>
      <c r="T1895" s="268">
        <v>0</v>
      </c>
      <c r="U1895" s="268">
        <v>0</v>
      </c>
      <c r="V1895" s="269">
        <v>0</v>
      </c>
      <c r="W1895" s="269" cm="1">
        <f t="array" ref="W1895">IF(Z1895=756,V1895*INDEX('09.30.22 ERC'!$I$676:$I$679,MATCH($A$1,'09.30.22 ERC'!$D$676:$D$679,0),),V1895)</f>
        <v>0</v>
      </c>
      <c r="X1895" s="271">
        <f t="shared" si="59"/>
        <v>550700</v>
      </c>
      <c r="Y1895" s="106" t="s">
        <v>7294</v>
      </c>
      <c r="Z1895" s="106">
        <v>150</v>
      </c>
      <c r="AA1895" s="273" t="b">
        <f t="shared" si="60"/>
        <v>1</v>
      </c>
    </row>
    <row r="1896" spans="1:27">
      <c r="A1896" s="267" t="s">
        <v>3271</v>
      </c>
      <c r="B1896" s="267" t="s">
        <v>3284</v>
      </c>
      <c r="C1896" s="267" t="s">
        <v>3402</v>
      </c>
      <c r="D1896" s="267" t="s">
        <v>7360</v>
      </c>
      <c r="E1896" s="267" t="s">
        <v>3275</v>
      </c>
      <c r="F1896" s="267" t="s">
        <v>3276</v>
      </c>
      <c r="G1896" s="267" t="s">
        <v>3275</v>
      </c>
      <c r="H1896" s="267" t="s">
        <v>3277</v>
      </c>
      <c r="I1896" s="267" t="s">
        <v>7365</v>
      </c>
      <c r="J1896" s="267" t="s">
        <v>7366</v>
      </c>
      <c r="K1896" s="268">
        <v>0</v>
      </c>
      <c r="L1896" s="268">
        <v>0</v>
      </c>
      <c r="M1896" s="269">
        <v>0</v>
      </c>
      <c r="N1896" s="268">
        <v>0</v>
      </c>
      <c r="O1896" s="268">
        <v>0</v>
      </c>
      <c r="P1896" s="269">
        <v>0</v>
      </c>
      <c r="Q1896" s="270">
        <v>0</v>
      </c>
      <c r="R1896" s="270">
        <v>0</v>
      </c>
      <c r="S1896" s="270">
        <v>0</v>
      </c>
      <c r="T1896" s="268">
        <v>0</v>
      </c>
      <c r="U1896" s="268">
        <v>0</v>
      </c>
      <c r="V1896" s="269">
        <v>0</v>
      </c>
      <c r="W1896" s="269" cm="1">
        <f t="array" ref="W1896">IF(Z1896=756,V1896*INDEX('09.30.22 ERC'!$I$676:$I$679,MATCH($A$1,'09.30.22 ERC'!$D$676:$D$679,0),),V1896)</f>
        <v>0</v>
      </c>
      <c r="X1896" s="271">
        <f t="shared" si="59"/>
        <v>550700</v>
      </c>
      <c r="Y1896" s="106" t="s">
        <v>7294</v>
      </c>
      <c r="Z1896" s="106">
        <v>151</v>
      </c>
      <c r="AA1896" s="273" t="b">
        <f t="shared" si="60"/>
        <v>1</v>
      </c>
    </row>
    <row r="1897" spans="1:27">
      <c r="A1897" s="267" t="s">
        <v>3271</v>
      </c>
      <c r="B1897" s="267" t="s">
        <v>3287</v>
      </c>
      <c r="C1897" s="267" t="s">
        <v>3430</v>
      </c>
      <c r="D1897" s="267" t="s">
        <v>7360</v>
      </c>
      <c r="E1897" s="267" t="s">
        <v>3275</v>
      </c>
      <c r="F1897" s="267" t="s">
        <v>3276</v>
      </c>
      <c r="G1897" s="267" t="s">
        <v>3275</v>
      </c>
      <c r="H1897" s="267" t="s">
        <v>3277</v>
      </c>
      <c r="I1897" s="267" t="s">
        <v>7367</v>
      </c>
      <c r="J1897" s="267" t="s">
        <v>7368</v>
      </c>
      <c r="K1897" s="268">
        <v>0</v>
      </c>
      <c r="L1897" s="268">
        <v>0</v>
      </c>
      <c r="M1897" s="269">
        <v>0</v>
      </c>
      <c r="N1897" s="268">
        <v>0</v>
      </c>
      <c r="O1897" s="268">
        <v>0</v>
      </c>
      <c r="P1897" s="269">
        <v>0</v>
      </c>
      <c r="Q1897" s="270">
        <v>0</v>
      </c>
      <c r="R1897" s="270">
        <v>0</v>
      </c>
      <c r="S1897" s="270">
        <v>0</v>
      </c>
      <c r="T1897" s="268">
        <v>0</v>
      </c>
      <c r="U1897" s="268">
        <v>0</v>
      </c>
      <c r="V1897" s="269">
        <v>0</v>
      </c>
      <c r="W1897" s="269" cm="1">
        <f t="array" ref="W1897">IF(Z1897=756,V1897*INDEX('09.30.22 ERC'!$I$676:$I$679,MATCH($A$1,'09.30.22 ERC'!$D$676:$D$679,0),),V1897)</f>
        <v>0</v>
      </c>
      <c r="X1897" s="271">
        <f t="shared" si="59"/>
        <v>550700</v>
      </c>
      <c r="Y1897" s="106" t="s">
        <v>7294</v>
      </c>
      <c r="Z1897" s="106">
        <v>151</v>
      </c>
      <c r="AA1897" s="273" t="b">
        <f t="shared" si="60"/>
        <v>1</v>
      </c>
    </row>
    <row r="1898" spans="1:27">
      <c r="A1898" s="267" t="s">
        <v>3271</v>
      </c>
      <c r="B1898" s="267" t="s">
        <v>3294</v>
      </c>
      <c r="C1898" s="267" t="s">
        <v>3402</v>
      </c>
      <c r="D1898" s="267" t="s">
        <v>7360</v>
      </c>
      <c r="E1898" s="267" t="s">
        <v>3275</v>
      </c>
      <c r="F1898" s="267" t="s">
        <v>3276</v>
      </c>
      <c r="G1898" s="267" t="s">
        <v>3275</v>
      </c>
      <c r="H1898" s="267" t="s">
        <v>3277</v>
      </c>
      <c r="I1898" s="267" t="s">
        <v>7369</v>
      </c>
      <c r="J1898" s="267" t="s">
        <v>7370</v>
      </c>
      <c r="K1898" s="268">
        <v>0</v>
      </c>
      <c r="L1898" s="268">
        <v>0</v>
      </c>
      <c r="M1898" s="269">
        <v>0</v>
      </c>
      <c r="N1898" s="268">
        <v>0</v>
      </c>
      <c r="O1898" s="268">
        <v>0</v>
      </c>
      <c r="P1898" s="269">
        <v>0</v>
      </c>
      <c r="Q1898" s="270">
        <v>0</v>
      </c>
      <c r="R1898" s="270">
        <v>0</v>
      </c>
      <c r="S1898" s="270">
        <v>0</v>
      </c>
      <c r="T1898" s="268">
        <v>0</v>
      </c>
      <c r="U1898" s="268">
        <v>0</v>
      </c>
      <c r="V1898" s="269">
        <v>0</v>
      </c>
      <c r="W1898" s="269" cm="1">
        <f t="array" ref="W1898">IF(Z1898=756,V1898*INDEX('09.30.22 ERC'!$I$676:$I$679,MATCH($A$1,'09.30.22 ERC'!$D$676:$D$679,0),),V1898)</f>
        <v>0</v>
      </c>
      <c r="X1898" s="271">
        <f t="shared" si="59"/>
        <v>550700</v>
      </c>
      <c r="Y1898" s="106" t="s">
        <v>7294</v>
      </c>
      <c r="Z1898" s="106">
        <v>152</v>
      </c>
      <c r="AA1898" s="273" t="b">
        <f t="shared" si="60"/>
        <v>1</v>
      </c>
    </row>
    <row r="1899" spans="1:27">
      <c r="A1899" s="267" t="s">
        <v>3271</v>
      </c>
      <c r="B1899" s="267" t="s">
        <v>3272</v>
      </c>
      <c r="C1899" s="267" t="s">
        <v>3402</v>
      </c>
      <c r="D1899" s="267" t="s">
        <v>7371</v>
      </c>
      <c r="E1899" s="267" t="s">
        <v>3275</v>
      </c>
      <c r="F1899" s="267" t="s">
        <v>3276</v>
      </c>
      <c r="G1899" s="267" t="s">
        <v>3275</v>
      </c>
      <c r="H1899" s="267" t="s">
        <v>3277</v>
      </c>
      <c r="I1899" s="267" t="s">
        <v>7372</v>
      </c>
      <c r="J1899" s="267" t="s">
        <v>7373</v>
      </c>
      <c r="K1899" s="268">
        <v>0</v>
      </c>
      <c r="L1899" s="268">
        <v>0</v>
      </c>
      <c r="M1899" s="269">
        <v>0</v>
      </c>
      <c r="N1899" s="268">
        <v>0</v>
      </c>
      <c r="O1899" s="268">
        <v>0</v>
      </c>
      <c r="P1899" s="269">
        <v>0</v>
      </c>
      <c r="Q1899" s="270">
        <v>0</v>
      </c>
      <c r="R1899" s="270">
        <v>0</v>
      </c>
      <c r="S1899" s="270">
        <v>0</v>
      </c>
      <c r="T1899" s="268">
        <v>0</v>
      </c>
      <c r="U1899" s="268">
        <v>0</v>
      </c>
      <c r="V1899" s="269">
        <v>0</v>
      </c>
      <c r="W1899" s="269" cm="1">
        <f t="array" ref="W1899">IF(Z1899=756,V1899*INDEX('09.30.22 ERC'!$I$676:$I$679,MATCH($A$1,'09.30.22 ERC'!$D$676:$D$679,0),),V1899)</f>
        <v>0</v>
      </c>
      <c r="X1899" s="271">
        <f t="shared" si="59"/>
        <v>559900</v>
      </c>
      <c r="Y1899" s="106" t="s">
        <v>7294</v>
      </c>
      <c r="Z1899" s="106">
        <v>150</v>
      </c>
      <c r="AA1899" s="273" t="b">
        <f t="shared" si="60"/>
        <v>1</v>
      </c>
    </row>
    <row r="1900" spans="1:27">
      <c r="A1900" s="267" t="s">
        <v>3271</v>
      </c>
      <c r="B1900" s="267" t="s">
        <v>3280</v>
      </c>
      <c r="C1900" s="267" t="s">
        <v>3430</v>
      </c>
      <c r="D1900" s="267" t="s">
        <v>7371</v>
      </c>
      <c r="E1900" s="267" t="s">
        <v>3275</v>
      </c>
      <c r="F1900" s="267" t="s">
        <v>3276</v>
      </c>
      <c r="G1900" s="267" t="s">
        <v>3275</v>
      </c>
      <c r="H1900" s="267" t="s">
        <v>3277</v>
      </c>
      <c r="I1900" s="267" t="s">
        <v>7374</v>
      </c>
      <c r="J1900" s="267" t="s">
        <v>7375</v>
      </c>
      <c r="K1900" s="268">
        <v>0</v>
      </c>
      <c r="L1900" s="268">
        <v>0</v>
      </c>
      <c r="M1900" s="269">
        <v>0</v>
      </c>
      <c r="N1900" s="268">
        <v>0</v>
      </c>
      <c r="O1900" s="268">
        <v>0</v>
      </c>
      <c r="P1900" s="269">
        <v>0</v>
      </c>
      <c r="Q1900" s="270">
        <v>0</v>
      </c>
      <c r="R1900" s="270">
        <v>0</v>
      </c>
      <c r="S1900" s="270">
        <v>0</v>
      </c>
      <c r="T1900" s="268">
        <v>0</v>
      </c>
      <c r="U1900" s="268">
        <v>0</v>
      </c>
      <c r="V1900" s="269">
        <v>0</v>
      </c>
      <c r="W1900" s="269" cm="1">
        <f t="array" ref="W1900">IF(Z1900=756,V1900*INDEX('09.30.22 ERC'!$I$676:$I$679,MATCH($A$1,'09.30.22 ERC'!$D$676:$D$679,0),),V1900)</f>
        <v>0</v>
      </c>
      <c r="X1900" s="271">
        <f t="shared" si="59"/>
        <v>559900</v>
      </c>
      <c r="Y1900" s="106" t="s">
        <v>7294</v>
      </c>
      <c r="Z1900" s="106">
        <v>150</v>
      </c>
      <c r="AA1900" s="273" t="b">
        <f t="shared" si="60"/>
        <v>1</v>
      </c>
    </row>
    <row r="1901" spans="1:27">
      <c r="A1901" s="267" t="s">
        <v>3271</v>
      </c>
      <c r="B1901" s="267" t="s">
        <v>3284</v>
      </c>
      <c r="C1901" s="267" t="s">
        <v>3402</v>
      </c>
      <c r="D1901" s="267" t="s">
        <v>7371</v>
      </c>
      <c r="E1901" s="267" t="s">
        <v>3275</v>
      </c>
      <c r="F1901" s="267" t="s">
        <v>3276</v>
      </c>
      <c r="G1901" s="267" t="s">
        <v>3275</v>
      </c>
      <c r="H1901" s="267" t="s">
        <v>3277</v>
      </c>
      <c r="I1901" s="267" t="s">
        <v>7376</v>
      </c>
      <c r="J1901" s="267" t="s">
        <v>7377</v>
      </c>
      <c r="K1901" s="268">
        <v>0</v>
      </c>
      <c r="L1901" s="268">
        <v>0</v>
      </c>
      <c r="M1901" s="269">
        <v>0</v>
      </c>
      <c r="N1901" s="268">
        <v>0</v>
      </c>
      <c r="O1901" s="268">
        <v>0</v>
      </c>
      <c r="P1901" s="269">
        <v>0</v>
      </c>
      <c r="Q1901" s="270">
        <v>0</v>
      </c>
      <c r="R1901" s="270">
        <v>0</v>
      </c>
      <c r="S1901" s="270">
        <v>0</v>
      </c>
      <c r="T1901" s="268">
        <v>0</v>
      </c>
      <c r="U1901" s="268">
        <v>0</v>
      </c>
      <c r="V1901" s="269">
        <v>0</v>
      </c>
      <c r="W1901" s="269" cm="1">
        <f t="array" ref="W1901">IF(Z1901=756,V1901*INDEX('09.30.22 ERC'!$I$676:$I$679,MATCH($A$1,'09.30.22 ERC'!$D$676:$D$679,0),),V1901)</f>
        <v>0</v>
      </c>
      <c r="X1901" s="271">
        <f t="shared" si="59"/>
        <v>559900</v>
      </c>
      <c r="Y1901" s="106" t="s">
        <v>7294</v>
      </c>
      <c r="Z1901" s="106">
        <v>151</v>
      </c>
      <c r="AA1901" s="273" t="b">
        <f t="shared" si="60"/>
        <v>1</v>
      </c>
    </row>
    <row r="1902" spans="1:27">
      <c r="A1902" s="267" t="s">
        <v>3271</v>
      </c>
      <c r="B1902" s="267" t="s">
        <v>3287</v>
      </c>
      <c r="C1902" s="267" t="s">
        <v>3430</v>
      </c>
      <c r="D1902" s="267" t="s">
        <v>7371</v>
      </c>
      <c r="E1902" s="267" t="s">
        <v>3275</v>
      </c>
      <c r="F1902" s="267" t="s">
        <v>3276</v>
      </c>
      <c r="G1902" s="267" t="s">
        <v>3275</v>
      </c>
      <c r="H1902" s="267" t="s">
        <v>3277</v>
      </c>
      <c r="I1902" s="267" t="s">
        <v>7378</v>
      </c>
      <c r="J1902" s="267" t="s">
        <v>7379</v>
      </c>
      <c r="K1902" s="268">
        <v>0</v>
      </c>
      <c r="L1902" s="268">
        <v>0</v>
      </c>
      <c r="M1902" s="269">
        <v>0</v>
      </c>
      <c r="N1902" s="268">
        <v>0</v>
      </c>
      <c r="O1902" s="268">
        <v>0</v>
      </c>
      <c r="P1902" s="269">
        <v>0</v>
      </c>
      <c r="Q1902" s="270">
        <v>0</v>
      </c>
      <c r="R1902" s="270">
        <v>0</v>
      </c>
      <c r="S1902" s="270">
        <v>0</v>
      </c>
      <c r="T1902" s="268">
        <v>0</v>
      </c>
      <c r="U1902" s="268">
        <v>0</v>
      </c>
      <c r="V1902" s="269">
        <v>0</v>
      </c>
      <c r="W1902" s="269" cm="1">
        <f t="array" ref="W1902">IF(Z1902=756,V1902*INDEX('09.30.22 ERC'!$I$676:$I$679,MATCH($A$1,'09.30.22 ERC'!$D$676:$D$679,0),),V1902)</f>
        <v>0</v>
      </c>
      <c r="X1902" s="271">
        <f t="shared" si="59"/>
        <v>559900</v>
      </c>
      <c r="Y1902" s="106" t="s">
        <v>7294</v>
      </c>
      <c r="Z1902" s="106">
        <v>151</v>
      </c>
      <c r="AA1902" s="273" t="b">
        <f t="shared" si="60"/>
        <v>1</v>
      </c>
    </row>
    <row r="1903" spans="1:27">
      <c r="A1903" s="267" t="s">
        <v>3271</v>
      </c>
      <c r="B1903" s="267" t="s">
        <v>3294</v>
      </c>
      <c r="C1903" s="267" t="s">
        <v>3402</v>
      </c>
      <c r="D1903" s="267" t="s">
        <v>7371</v>
      </c>
      <c r="E1903" s="267" t="s">
        <v>3275</v>
      </c>
      <c r="F1903" s="267" t="s">
        <v>3276</v>
      </c>
      <c r="G1903" s="267" t="s">
        <v>3275</v>
      </c>
      <c r="H1903" s="267" t="s">
        <v>3277</v>
      </c>
      <c r="I1903" s="267" t="s">
        <v>7380</v>
      </c>
      <c r="J1903" s="267" t="s">
        <v>7381</v>
      </c>
      <c r="K1903" s="268">
        <v>0</v>
      </c>
      <c r="L1903" s="268">
        <v>0</v>
      </c>
      <c r="M1903" s="269">
        <v>0</v>
      </c>
      <c r="N1903" s="268">
        <v>0</v>
      </c>
      <c r="O1903" s="268">
        <v>0</v>
      </c>
      <c r="P1903" s="269">
        <v>0</v>
      </c>
      <c r="Q1903" s="270">
        <v>0</v>
      </c>
      <c r="R1903" s="270">
        <v>0</v>
      </c>
      <c r="S1903" s="270">
        <v>0</v>
      </c>
      <c r="T1903" s="268">
        <v>0</v>
      </c>
      <c r="U1903" s="268">
        <v>0</v>
      </c>
      <c r="V1903" s="269">
        <v>0</v>
      </c>
      <c r="W1903" s="269" cm="1">
        <f t="array" ref="W1903">IF(Z1903=756,V1903*INDEX('09.30.22 ERC'!$I$676:$I$679,MATCH($A$1,'09.30.22 ERC'!$D$676:$D$679,0),),V1903)</f>
        <v>0</v>
      </c>
      <c r="X1903" s="271">
        <f t="shared" si="59"/>
        <v>559900</v>
      </c>
      <c r="Y1903" s="106" t="s">
        <v>7294</v>
      </c>
      <c r="Z1903" s="106">
        <v>152</v>
      </c>
      <c r="AA1903" s="273" t="b">
        <f t="shared" si="60"/>
        <v>1</v>
      </c>
    </row>
    <row r="1904" spans="1:27">
      <c r="A1904" s="267" t="s">
        <v>3271</v>
      </c>
      <c r="B1904" s="267" t="s">
        <v>3388</v>
      </c>
      <c r="C1904" s="267" t="s">
        <v>3389</v>
      </c>
      <c r="D1904" s="267" t="s">
        <v>7382</v>
      </c>
      <c r="E1904" s="267" t="s">
        <v>3275</v>
      </c>
      <c r="F1904" s="267" t="s">
        <v>3276</v>
      </c>
      <c r="G1904" s="267" t="s">
        <v>3275</v>
      </c>
      <c r="H1904" s="267" t="s">
        <v>3277</v>
      </c>
      <c r="I1904" s="267" t="s">
        <v>7383</v>
      </c>
      <c r="J1904" s="267" t="s">
        <v>7384</v>
      </c>
      <c r="K1904" s="268">
        <v>0</v>
      </c>
      <c r="L1904" s="268">
        <v>0</v>
      </c>
      <c r="M1904" s="269">
        <v>0</v>
      </c>
      <c r="N1904" s="268">
        <v>0</v>
      </c>
      <c r="O1904" s="268">
        <v>2886.6</v>
      </c>
      <c r="P1904" s="269">
        <v>-2886.6</v>
      </c>
      <c r="Q1904" s="270">
        <v>2619.9899999999998</v>
      </c>
      <c r="R1904" s="270">
        <v>28599.39</v>
      </c>
      <c r="S1904" s="270">
        <v>-25979.4</v>
      </c>
      <c r="T1904" s="268">
        <v>2619.9899999999998</v>
      </c>
      <c r="U1904" s="268">
        <v>28599.39</v>
      </c>
      <c r="V1904" s="269">
        <v>-25979.4</v>
      </c>
      <c r="W1904" s="269" cm="1">
        <f t="array" ref="W1904">IF(Z1904=756,V1904*INDEX('09.30.22 ERC'!$I$676:$I$679,MATCH($A$1,'09.30.22 ERC'!$D$676:$D$679,0),),V1904)</f>
        <v>-25979.4</v>
      </c>
      <c r="X1904" s="271">
        <f t="shared" si="59"/>
        <v>560100</v>
      </c>
      <c r="Y1904" s="106" t="s">
        <v>1412</v>
      </c>
      <c r="Z1904" s="106">
        <v>756</v>
      </c>
      <c r="AA1904" s="273" t="b">
        <f t="shared" si="60"/>
        <v>1</v>
      </c>
    </row>
    <row r="1905" spans="1:27">
      <c r="A1905" s="267" t="s">
        <v>3271</v>
      </c>
      <c r="B1905" s="267" t="s">
        <v>3388</v>
      </c>
      <c r="C1905" s="267" t="s">
        <v>3392</v>
      </c>
      <c r="D1905" s="267" t="s">
        <v>7382</v>
      </c>
      <c r="E1905" s="267" t="s">
        <v>3275</v>
      </c>
      <c r="F1905" s="267" t="s">
        <v>3276</v>
      </c>
      <c r="G1905" s="267" t="s">
        <v>3275</v>
      </c>
      <c r="H1905" s="267" t="s">
        <v>3277</v>
      </c>
      <c r="I1905" s="267" t="s">
        <v>7385</v>
      </c>
      <c r="J1905" s="267" t="s">
        <v>7386</v>
      </c>
      <c r="K1905" s="268">
        <v>0</v>
      </c>
      <c r="L1905" s="268">
        <v>0</v>
      </c>
      <c r="M1905" s="269">
        <v>0</v>
      </c>
      <c r="N1905" s="268">
        <v>2886.6</v>
      </c>
      <c r="O1905" s="268">
        <v>0</v>
      </c>
      <c r="P1905" s="269">
        <v>2886.6</v>
      </c>
      <c r="Q1905" s="270">
        <v>29472.720000000001</v>
      </c>
      <c r="R1905" s="270">
        <v>3493.32</v>
      </c>
      <c r="S1905" s="270">
        <v>25979.4</v>
      </c>
      <c r="T1905" s="268">
        <v>29472.720000000001</v>
      </c>
      <c r="U1905" s="268">
        <v>3493.32</v>
      </c>
      <c r="V1905" s="269">
        <v>25979.4</v>
      </c>
      <c r="W1905" s="269" cm="1">
        <f t="array" ref="W1905">IF(Z1905=756,V1905*INDEX('09.30.22 ERC'!$I$676:$I$679,MATCH($A$1,'09.30.22 ERC'!$D$676:$D$679,0),),V1905)</f>
        <v>25979.4</v>
      </c>
      <c r="X1905" s="271">
        <f t="shared" si="59"/>
        <v>560100</v>
      </c>
      <c r="Y1905" s="106" t="s">
        <v>1412</v>
      </c>
      <c r="Z1905" s="106">
        <v>756</v>
      </c>
      <c r="AA1905" s="273" t="b">
        <f t="shared" si="60"/>
        <v>1</v>
      </c>
    </row>
    <row r="1906" spans="1:27">
      <c r="A1906" s="267" t="s">
        <v>3271</v>
      </c>
      <c r="B1906" s="267" t="s">
        <v>3272</v>
      </c>
      <c r="C1906" s="267" t="s">
        <v>3402</v>
      </c>
      <c r="D1906" s="267" t="s">
        <v>7382</v>
      </c>
      <c r="E1906" s="267" t="s">
        <v>3275</v>
      </c>
      <c r="F1906" s="267" t="s">
        <v>3276</v>
      </c>
      <c r="G1906" s="267" t="s">
        <v>3275</v>
      </c>
      <c r="H1906" s="267" t="s">
        <v>3277</v>
      </c>
      <c r="I1906" s="267" t="s">
        <v>7387</v>
      </c>
      <c r="J1906" s="267" t="s">
        <v>7388</v>
      </c>
      <c r="K1906" s="268">
        <v>0</v>
      </c>
      <c r="L1906" s="268">
        <v>0</v>
      </c>
      <c r="M1906" s="269">
        <v>0</v>
      </c>
      <c r="N1906" s="268">
        <v>1046.03</v>
      </c>
      <c r="O1906" s="268">
        <v>0</v>
      </c>
      <c r="P1906" s="269">
        <v>1046.03</v>
      </c>
      <c r="Q1906" s="270">
        <v>10396.34</v>
      </c>
      <c r="R1906" s="270">
        <v>961.83</v>
      </c>
      <c r="S1906" s="270">
        <v>9434.51</v>
      </c>
      <c r="T1906" s="268">
        <v>10396.34</v>
      </c>
      <c r="U1906" s="268">
        <v>961.83</v>
      </c>
      <c r="V1906" s="269">
        <v>9434.51</v>
      </c>
      <c r="W1906" s="269" cm="1">
        <f t="array" ref="W1906">IF(Z1906=756,V1906*INDEX('09.30.22 ERC'!$I$676:$I$679,MATCH($A$1,'09.30.22 ERC'!$D$676:$D$679,0),),V1906)</f>
        <v>9434.51</v>
      </c>
      <c r="X1906" s="271">
        <f t="shared" si="59"/>
        <v>560100</v>
      </c>
      <c r="Y1906" s="106" t="s">
        <v>1412</v>
      </c>
      <c r="Z1906" s="106">
        <v>150</v>
      </c>
      <c r="AA1906" s="273" t="b">
        <f t="shared" si="60"/>
        <v>1</v>
      </c>
    </row>
    <row r="1907" spans="1:27">
      <c r="A1907" s="267" t="s">
        <v>3271</v>
      </c>
      <c r="B1907" s="267" t="s">
        <v>3280</v>
      </c>
      <c r="C1907" s="267" t="s">
        <v>3430</v>
      </c>
      <c r="D1907" s="267" t="s">
        <v>7382</v>
      </c>
      <c r="E1907" s="267" t="s">
        <v>3275</v>
      </c>
      <c r="F1907" s="267" t="s">
        <v>3276</v>
      </c>
      <c r="G1907" s="267" t="s">
        <v>3275</v>
      </c>
      <c r="H1907" s="267" t="s">
        <v>3277</v>
      </c>
      <c r="I1907" s="267" t="s">
        <v>7389</v>
      </c>
      <c r="J1907" s="267" t="s">
        <v>7390</v>
      </c>
      <c r="K1907" s="268">
        <v>0</v>
      </c>
      <c r="L1907" s="268">
        <v>0</v>
      </c>
      <c r="M1907" s="269">
        <v>0</v>
      </c>
      <c r="N1907" s="268">
        <v>1034.6199999999999</v>
      </c>
      <c r="O1907" s="268">
        <v>0</v>
      </c>
      <c r="P1907" s="269">
        <v>1034.6199999999999</v>
      </c>
      <c r="Q1907" s="270">
        <v>10279.14</v>
      </c>
      <c r="R1907" s="270">
        <v>951.03</v>
      </c>
      <c r="S1907" s="270">
        <v>9328.1099999999988</v>
      </c>
      <c r="T1907" s="268">
        <v>10279.14</v>
      </c>
      <c r="U1907" s="268">
        <v>951.03</v>
      </c>
      <c r="V1907" s="269">
        <v>9328.1099999999988</v>
      </c>
      <c r="W1907" s="269" cm="1">
        <f t="array" ref="W1907">IF(Z1907=756,V1907*INDEX('09.30.22 ERC'!$I$676:$I$679,MATCH($A$1,'09.30.22 ERC'!$D$676:$D$679,0),),V1907)</f>
        <v>9328.1099999999988</v>
      </c>
      <c r="X1907" s="271">
        <f t="shared" si="59"/>
        <v>560100</v>
      </c>
      <c r="Y1907" s="106" t="s">
        <v>1412</v>
      </c>
      <c r="Z1907" s="106">
        <v>150</v>
      </c>
      <c r="AA1907" s="273" t="b">
        <f t="shared" si="60"/>
        <v>1</v>
      </c>
    </row>
    <row r="1908" spans="1:27">
      <c r="A1908" s="267" t="s">
        <v>3271</v>
      </c>
      <c r="B1908" s="267" t="s">
        <v>3284</v>
      </c>
      <c r="C1908" s="267" t="s">
        <v>3402</v>
      </c>
      <c r="D1908" s="267" t="s">
        <v>7382</v>
      </c>
      <c r="E1908" s="267" t="s">
        <v>3275</v>
      </c>
      <c r="F1908" s="267" t="s">
        <v>3276</v>
      </c>
      <c r="G1908" s="267" t="s">
        <v>3275</v>
      </c>
      <c r="H1908" s="267" t="s">
        <v>3277</v>
      </c>
      <c r="I1908" s="267" t="s">
        <v>7391</v>
      </c>
      <c r="J1908" s="267" t="s">
        <v>7392</v>
      </c>
      <c r="K1908" s="268">
        <v>0</v>
      </c>
      <c r="L1908" s="268">
        <v>0</v>
      </c>
      <c r="M1908" s="269">
        <v>0</v>
      </c>
      <c r="N1908" s="268">
        <v>88.89</v>
      </c>
      <c r="O1908" s="268">
        <v>0</v>
      </c>
      <c r="P1908" s="269">
        <v>88.89</v>
      </c>
      <c r="Q1908" s="270">
        <v>862.95</v>
      </c>
      <c r="R1908" s="270">
        <v>78.72</v>
      </c>
      <c r="S1908" s="270">
        <v>784.23</v>
      </c>
      <c r="T1908" s="268">
        <v>862.95</v>
      </c>
      <c r="U1908" s="268">
        <v>78.72</v>
      </c>
      <c r="V1908" s="269">
        <v>784.23</v>
      </c>
      <c r="W1908" s="269" cm="1">
        <f t="array" ref="W1908">IF(Z1908=756,V1908*INDEX('09.30.22 ERC'!$I$676:$I$679,MATCH($A$1,'09.30.22 ERC'!$D$676:$D$679,0),),V1908)</f>
        <v>784.23</v>
      </c>
      <c r="X1908" s="271">
        <f t="shared" si="59"/>
        <v>560100</v>
      </c>
      <c r="Y1908" s="106" t="s">
        <v>1412</v>
      </c>
      <c r="Z1908" s="106">
        <v>151</v>
      </c>
      <c r="AA1908" s="273" t="b">
        <f t="shared" si="60"/>
        <v>1</v>
      </c>
    </row>
    <row r="1909" spans="1:27">
      <c r="A1909" s="267" t="s">
        <v>3271</v>
      </c>
      <c r="B1909" s="267" t="s">
        <v>3287</v>
      </c>
      <c r="C1909" s="267" t="s">
        <v>3430</v>
      </c>
      <c r="D1909" s="267" t="s">
        <v>7382</v>
      </c>
      <c r="E1909" s="267" t="s">
        <v>3275</v>
      </c>
      <c r="F1909" s="267" t="s">
        <v>3276</v>
      </c>
      <c r="G1909" s="267" t="s">
        <v>3275</v>
      </c>
      <c r="H1909" s="267" t="s">
        <v>3277</v>
      </c>
      <c r="I1909" s="267" t="s">
        <v>7393</v>
      </c>
      <c r="J1909" s="267" t="s">
        <v>7394</v>
      </c>
      <c r="K1909" s="268">
        <v>0</v>
      </c>
      <c r="L1909" s="268">
        <v>0</v>
      </c>
      <c r="M1909" s="269">
        <v>0</v>
      </c>
      <c r="N1909" s="268">
        <v>113.99</v>
      </c>
      <c r="O1909" s="268">
        <v>0</v>
      </c>
      <c r="P1909" s="269">
        <v>113.99</v>
      </c>
      <c r="Q1909" s="270">
        <v>1072.26</v>
      </c>
      <c r="R1909" s="270">
        <v>74.459999999999994</v>
      </c>
      <c r="S1909" s="270">
        <v>997.8</v>
      </c>
      <c r="T1909" s="268">
        <v>1072.26</v>
      </c>
      <c r="U1909" s="268">
        <v>74.459999999999994</v>
      </c>
      <c r="V1909" s="269">
        <v>997.8</v>
      </c>
      <c r="W1909" s="269" cm="1">
        <f t="array" ref="W1909">IF(Z1909=756,V1909*INDEX('09.30.22 ERC'!$I$676:$I$679,MATCH($A$1,'09.30.22 ERC'!$D$676:$D$679,0),),V1909)</f>
        <v>997.8</v>
      </c>
      <c r="X1909" s="271">
        <f t="shared" si="59"/>
        <v>560100</v>
      </c>
      <c r="Y1909" s="106" t="s">
        <v>1412</v>
      </c>
      <c r="Z1909" s="106">
        <v>151</v>
      </c>
      <c r="AA1909" s="273" t="b">
        <f t="shared" si="60"/>
        <v>1</v>
      </c>
    </row>
    <row r="1910" spans="1:27">
      <c r="A1910" s="267" t="s">
        <v>3271</v>
      </c>
      <c r="B1910" s="267" t="s">
        <v>3294</v>
      </c>
      <c r="C1910" s="267" t="s">
        <v>3402</v>
      </c>
      <c r="D1910" s="267" t="s">
        <v>7382</v>
      </c>
      <c r="E1910" s="267" t="s">
        <v>3275</v>
      </c>
      <c r="F1910" s="267" t="s">
        <v>3276</v>
      </c>
      <c r="G1910" s="267" t="s">
        <v>3275</v>
      </c>
      <c r="H1910" s="267" t="s">
        <v>3277</v>
      </c>
      <c r="I1910" s="267" t="s">
        <v>7395</v>
      </c>
      <c r="J1910" s="267" t="s">
        <v>7396</v>
      </c>
      <c r="K1910" s="268">
        <v>0</v>
      </c>
      <c r="L1910" s="268">
        <v>0</v>
      </c>
      <c r="M1910" s="269">
        <v>0</v>
      </c>
      <c r="N1910" s="268">
        <v>603.07000000000005</v>
      </c>
      <c r="O1910" s="268">
        <v>0</v>
      </c>
      <c r="P1910" s="269">
        <v>603.07000000000005</v>
      </c>
      <c r="Q1910" s="270">
        <v>5988.7</v>
      </c>
      <c r="R1910" s="270">
        <v>553.95000000000005</v>
      </c>
      <c r="S1910" s="270">
        <v>5434.75</v>
      </c>
      <c r="T1910" s="268">
        <v>5988.7</v>
      </c>
      <c r="U1910" s="268">
        <v>553.95000000000005</v>
      </c>
      <c r="V1910" s="269">
        <v>5434.75</v>
      </c>
      <c r="W1910" s="269" cm="1">
        <f t="array" ref="W1910">IF(Z1910=756,V1910*INDEX('09.30.22 ERC'!$I$676:$I$679,MATCH($A$1,'09.30.22 ERC'!$D$676:$D$679,0),),V1910)</f>
        <v>5434.75</v>
      </c>
      <c r="X1910" s="271">
        <f t="shared" si="59"/>
        <v>560100</v>
      </c>
      <c r="Y1910" s="106" t="s">
        <v>1412</v>
      </c>
      <c r="Z1910" s="106">
        <v>152</v>
      </c>
      <c r="AA1910" s="273" t="b">
        <f t="shared" si="60"/>
        <v>1</v>
      </c>
    </row>
    <row r="1911" spans="1:27">
      <c r="A1911" s="267" t="s">
        <v>3271</v>
      </c>
      <c r="B1911" s="267" t="s">
        <v>3388</v>
      </c>
      <c r="C1911" s="267" t="s">
        <v>3389</v>
      </c>
      <c r="D1911" s="267" t="s">
        <v>7397</v>
      </c>
      <c r="E1911" s="267" t="s">
        <v>3275</v>
      </c>
      <c r="F1911" s="267" t="s">
        <v>3276</v>
      </c>
      <c r="G1911" s="267" t="s">
        <v>3275</v>
      </c>
      <c r="H1911" s="267" t="s">
        <v>3277</v>
      </c>
      <c r="I1911" s="267" t="s">
        <v>7398</v>
      </c>
      <c r="J1911" s="267" t="s">
        <v>7399</v>
      </c>
      <c r="K1911" s="268">
        <v>0</v>
      </c>
      <c r="L1911" s="268">
        <v>0</v>
      </c>
      <c r="M1911" s="269">
        <v>0</v>
      </c>
      <c r="N1911" s="268">
        <v>0</v>
      </c>
      <c r="O1911" s="268">
        <v>4307.45</v>
      </c>
      <c r="P1911" s="269">
        <v>-4307.45</v>
      </c>
      <c r="Q1911" s="270">
        <v>12922.35</v>
      </c>
      <c r="R1911" s="270">
        <v>51689.4</v>
      </c>
      <c r="S1911" s="270">
        <v>-38767.050000000003</v>
      </c>
      <c r="T1911" s="268">
        <v>12922.35</v>
      </c>
      <c r="U1911" s="268">
        <v>51689.4</v>
      </c>
      <c r="V1911" s="269">
        <v>-38767.050000000003</v>
      </c>
      <c r="W1911" s="269" cm="1">
        <f t="array" ref="W1911">IF(Z1911=756,V1911*INDEX('09.30.22 ERC'!$I$676:$I$679,MATCH($A$1,'09.30.22 ERC'!$D$676:$D$679,0),),V1911)</f>
        <v>-38767.050000000003</v>
      </c>
      <c r="X1911" s="271">
        <f t="shared" si="59"/>
        <v>560200</v>
      </c>
      <c r="Y1911" s="106" t="s">
        <v>1412</v>
      </c>
      <c r="Z1911" s="106">
        <v>756</v>
      </c>
      <c r="AA1911" s="273" t="b">
        <f t="shared" si="60"/>
        <v>1</v>
      </c>
    </row>
    <row r="1912" spans="1:27">
      <c r="A1912" s="267" t="s">
        <v>3271</v>
      </c>
      <c r="B1912" s="267" t="s">
        <v>3388</v>
      </c>
      <c r="C1912" s="267" t="s">
        <v>3392</v>
      </c>
      <c r="D1912" s="267" t="s">
        <v>7397</v>
      </c>
      <c r="E1912" s="267" t="s">
        <v>3275</v>
      </c>
      <c r="F1912" s="267" t="s">
        <v>3276</v>
      </c>
      <c r="G1912" s="267" t="s">
        <v>3275</v>
      </c>
      <c r="H1912" s="267" t="s">
        <v>3277</v>
      </c>
      <c r="I1912" s="267" t="s">
        <v>7400</v>
      </c>
      <c r="J1912" s="267" t="s">
        <v>7401</v>
      </c>
      <c r="K1912" s="268">
        <v>0</v>
      </c>
      <c r="L1912" s="268">
        <v>0</v>
      </c>
      <c r="M1912" s="269">
        <v>0</v>
      </c>
      <c r="N1912" s="268">
        <v>4307.45</v>
      </c>
      <c r="O1912" s="268">
        <v>0</v>
      </c>
      <c r="P1912" s="269">
        <v>4307.45</v>
      </c>
      <c r="Q1912" s="270">
        <v>43074.5</v>
      </c>
      <c r="R1912" s="270">
        <v>4307.45</v>
      </c>
      <c r="S1912" s="270">
        <v>38767.050000000003</v>
      </c>
      <c r="T1912" s="268">
        <v>43074.5</v>
      </c>
      <c r="U1912" s="268">
        <v>4307.45</v>
      </c>
      <c r="V1912" s="269">
        <v>38767.050000000003</v>
      </c>
      <c r="W1912" s="269" cm="1">
        <f t="array" ref="W1912">IF(Z1912=756,V1912*INDEX('09.30.22 ERC'!$I$676:$I$679,MATCH($A$1,'09.30.22 ERC'!$D$676:$D$679,0),),V1912)</f>
        <v>38767.050000000003</v>
      </c>
      <c r="X1912" s="271">
        <f t="shared" si="59"/>
        <v>560200</v>
      </c>
      <c r="Y1912" s="106" t="s">
        <v>1412</v>
      </c>
      <c r="Z1912" s="106">
        <v>756</v>
      </c>
      <c r="AA1912" s="273" t="b">
        <f t="shared" si="60"/>
        <v>1</v>
      </c>
    </row>
    <row r="1913" spans="1:27">
      <c r="A1913" s="267" t="s">
        <v>3271</v>
      </c>
      <c r="B1913" s="267" t="s">
        <v>3272</v>
      </c>
      <c r="C1913" s="267" t="s">
        <v>3402</v>
      </c>
      <c r="D1913" s="267" t="s">
        <v>7397</v>
      </c>
      <c r="E1913" s="267" t="s">
        <v>3275</v>
      </c>
      <c r="F1913" s="267" t="s">
        <v>3276</v>
      </c>
      <c r="G1913" s="267" t="s">
        <v>3275</v>
      </c>
      <c r="H1913" s="267" t="s">
        <v>3277</v>
      </c>
      <c r="I1913" s="267" t="s">
        <v>7402</v>
      </c>
      <c r="J1913" s="267" t="s">
        <v>7403</v>
      </c>
      <c r="K1913" s="268">
        <v>0</v>
      </c>
      <c r="L1913" s="268">
        <v>0</v>
      </c>
      <c r="M1913" s="269">
        <v>0</v>
      </c>
      <c r="N1913" s="268">
        <v>1560.9</v>
      </c>
      <c r="O1913" s="268">
        <v>0</v>
      </c>
      <c r="P1913" s="269">
        <v>1560.9</v>
      </c>
      <c r="Q1913" s="270">
        <v>18838.53</v>
      </c>
      <c r="R1913" s="270">
        <v>4744.1099999999997</v>
      </c>
      <c r="S1913" s="270">
        <v>14094.419999999998</v>
      </c>
      <c r="T1913" s="268">
        <v>18838.53</v>
      </c>
      <c r="U1913" s="268">
        <v>4744.1099999999997</v>
      </c>
      <c r="V1913" s="269">
        <v>14094.419999999998</v>
      </c>
      <c r="W1913" s="269" cm="1">
        <f t="array" ref="W1913">IF(Z1913=756,V1913*INDEX('09.30.22 ERC'!$I$676:$I$679,MATCH($A$1,'09.30.22 ERC'!$D$676:$D$679,0),),V1913)</f>
        <v>14094.419999999998</v>
      </c>
      <c r="X1913" s="271">
        <f t="shared" si="59"/>
        <v>560200</v>
      </c>
      <c r="Y1913" s="106" t="s">
        <v>1412</v>
      </c>
      <c r="Z1913" s="106">
        <v>150</v>
      </c>
      <c r="AA1913" s="273" t="b">
        <f t="shared" si="60"/>
        <v>1</v>
      </c>
    </row>
    <row r="1914" spans="1:27">
      <c r="A1914" s="267" t="s">
        <v>3271</v>
      </c>
      <c r="B1914" s="267" t="s">
        <v>3280</v>
      </c>
      <c r="C1914" s="267" t="s">
        <v>3430</v>
      </c>
      <c r="D1914" s="267" t="s">
        <v>7397</v>
      </c>
      <c r="E1914" s="267" t="s">
        <v>3275</v>
      </c>
      <c r="F1914" s="267" t="s">
        <v>3276</v>
      </c>
      <c r="G1914" s="267" t="s">
        <v>3275</v>
      </c>
      <c r="H1914" s="267" t="s">
        <v>3277</v>
      </c>
      <c r="I1914" s="267" t="s">
        <v>7404</v>
      </c>
      <c r="J1914" s="267" t="s">
        <v>7405</v>
      </c>
      <c r="K1914" s="268">
        <v>0</v>
      </c>
      <c r="L1914" s="268">
        <v>0</v>
      </c>
      <c r="M1914" s="269">
        <v>0</v>
      </c>
      <c r="N1914" s="268">
        <v>1543.88</v>
      </c>
      <c r="O1914" s="268">
        <v>0</v>
      </c>
      <c r="P1914" s="269">
        <v>1543.88</v>
      </c>
      <c r="Q1914" s="270">
        <v>18627.3</v>
      </c>
      <c r="R1914" s="270">
        <v>4690.62</v>
      </c>
      <c r="S1914" s="270">
        <v>13936.68</v>
      </c>
      <c r="T1914" s="268">
        <v>18627.3</v>
      </c>
      <c r="U1914" s="268">
        <v>4690.62</v>
      </c>
      <c r="V1914" s="269">
        <v>13936.68</v>
      </c>
      <c r="W1914" s="269" cm="1">
        <f t="array" ref="W1914">IF(Z1914=756,V1914*INDEX('09.30.22 ERC'!$I$676:$I$679,MATCH($A$1,'09.30.22 ERC'!$D$676:$D$679,0),),V1914)</f>
        <v>13936.68</v>
      </c>
      <c r="X1914" s="271">
        <f t="shared" si="59"/>
        <v>560200</v>
      </c>
      <c r="Y1914" s="106" t="s">
        <v>1412</v>
      </c>
      <c r="Z1914" s="106">
        <v>150</v>
      </c>
      <c r="AA1914" s="273" t="b">
        <f t="shared" si="60"/>
        <v>1</v>
      </c>
    </row>
    <row r="1915" spans="1:27">
      <c r="A1915" s="267" t="s">
        <v>3271</v>
      </c>
      <c r="B1915" s="267" t="s">
        <v>3284</v>
      </c>
      <c r="C1915" s="267" t="s">
        <v>3402</v>
      </c>
      <c r="D1915" s="267" t="s">
        <v>7397</v>
      </c>
      <c r="E1915" s="267" t="s">
        <v>3275</v>
      </c>
      <c r="F1915" s="267" t="s">
        <v>3276</v>
      </c>
      <c r="G1915" s="267" t="s">
        <v>3275</v>
      </c>
      <c r="H1915" s="267" t="s">
        <v>3277</v>
      </c>
      <c r="I1915" s="267" t="s">
        <v>7406</v>
      </c>
      <c r="J1915" s="267" t="s">
        <v>7407</v>
      </c>
      <c r="K1915" s="268">
        <v>0</v>
      </c>
      <c r="L1915" s="268">
        <v>0</v>
      </c>
      <c r="M1915" s="269">
        <v>0</v>
      </c>
      <c r="N1915" s="268">
        <v>132.65</v>
      </c>
      <c r="O1915" s="268">
        <v>0</v>
      </c>
      <c r="P1915" s="269">
        <v>132.65</v>
      </c>
      <c r="Q1915" s="270">
        <v>1552.22</v>
      </c>
      <c r="R1915" s="270">
        <v>388.2</v>
      </c>
      <c r="S1915" s="270">
        <v>1164.02</v>
      </c>
      <c r="T1915" s="268">
        <v>1552.22</v>
      </c>
      <c r="U1915" s="268">
        <v>388.2</v>
      </c>
      <c r="V1915" s="269">
        <v>1164.02</v>
      </c>
      <c r="W1915" s="269" cm="1">
        <f t="array" ref="W1915">IF(Z1915=756,V1915*INDEX('09.30.22 ERC'!$I$676:$I$679,MATCH($A$1,'09.30.22 ERC'!$D$676:$D$679,0),),V1915)</f>
        <v>1164.02</v>
      </c>
      <c r="X1915" s="271">
        <f t="shared" si="59"/>
        <v>560200</v>
      </c>
      <c r="Y1915" s="106" t="s">
        <v>1412</v>
      </c>
      <c r="Z1915" s="106">
        <v>151</v>
      </c>
      <c r="AA1915" s="273" t="b">
        <f t="shared" si="60"/>
        <v>1</v>
      </c>
    </row>
    <row r="1916" spans="1:27">
      <c r="A1916" s="267" t="s">
        <v>3271</v>
      </c>
      <c r="B1916" s="267" t="s">
        <v>3287</v>
      </c>
      <c r="C1916" s="267" t="s">
        <v>3430</v>
      </c>
      <c r="D1916" s="267" t="s">
        <v>7397</v>
      </c>
      <c r="E1916" s="267" t="s">
        <v>3275</v>
      </c>
      <c r="F1916" s="267" t="s">
        <v>3276</v>
      </c>
      <c r="G1916" s="267" t="s">
        <v>3275</v>
      </c>
      <c r="H1916" s="267" t="s">
        <v>3277</v>
      </c>
      <c r="I1916" s="267" t="s">
        <v>7408</v>
      </c>
      <c r="J1916" s="267" t="s">
        <v>7409</v>
      </c>
      <c r="K1916" s="268">
        <v>0</v>
      </c>
      <c r="L1916" s="268">
        <v>0</v>
      </c>
      <c r="M1916" s="269">
        <v>0</v>
      </c>
      <c r="N1916" s="268">
        <v>170.1</v>
      </c>
      <c r="O1916" s="268">
        <v>0</v>
      </c>
      <c r="P1916" s="269">
        <v>170.1</v>
      </c>
      <c r="Q1916" s="270">
        <v>1818.16</v>
      </c>
      <c r="R1916" s="270">
        <v>367.23</v>
      </c>
      <c r="S1916" s="270">
        <v>1450.93</v>
      </c>
      <c r="T1916" s="268">
        <v>1818.16</v>
      </c>
      <c r="U1916" s="268">
        <v>367.23</v>
      </c>
      <c r="V1916" s="269">
        <v>1450.93</v>
      </c>
      <c r="W1916" s="269" cm="1">
        <f t="array" ref="W1916">IF(Z1916=756,V1916*INDEX('09.30.22 ERC'!$I$676:$I$679,MATCH($A$1,'09.30.22 ERC'!$D$676:$D$679,0),),V1916)</f>
        <v>1450.93</v>
      </c>
      <c r="X1916" s="271">
        <f t="shared" si="59"/>
        <v>560200</v>
      </c>
      <c r="Y1916" s="106" t="s">
        <v>1412</v>
      </c>
      <c r="Z1916" s="106">
        <v>151</v>
      </c>
      <c r="AA1916" s="273" t="b">
        <f t="shared" si="60"/>
        <v>1</v>
      </c>
    </row>
    <row r="1917" spans="1:27">
      <c r="A1917" s="267" t="s">
        <v>3271</v>
      </c>
      <c r="B1917" s="267" t="s">
        <v>3294</v>
      </c>
      <c r="C1917" s="267" t="s">
        <v>3402</v>
      </c>
      <c r="D1917" s="267" t="s">
        <v>7397</v>
      </c>
      <c r="E1917" s="267" t="s">
        <v>3275</v>
      </c>
      <c r="F1917" s="267" t="s">
        <v>3276</v>
      </c>
      <c r="G1917" s="267" t="s">
        <v>3275</v>
      </c>
      <c r="H1917" s="267" t="s">
        <v>3277</v>
      </c>
      <c r="I1917" s="267" t="s">
        <v>7410</v>
      </c>
      <c r="J1917" s="267" t="s">
        <v>7411</v>
      </c>
      <c r="K1917" s="268">
        <v>0</v>
      </c>
      <c r="L1917" s="268">
        <v>0</v>
      </c>
      <c r="M1917" s="269">
        <v>0</v>
      </c>
      <c r="N1917" s="268">
        <v>899.92</v>
      </c>
      <c r="O1917" s="268">
        <v>0</v>
      </c>
      <c r="P1917" s="269">
        <v>899.92</v>
      </c>
      <c r="Q1917" s="270">
        <v>10853.19</v>
      </c>
      <c r="R1917" s="270">
        <v>2732.19</v>
      </c>
      <c r="S1917" s="270">
        <v>8121</v>
      </c>
      <c r="T1917" s="268">
        <v>10853.19</v>
      </c>
      <c r="U1917" s="268">
        <v>2732.19</v>
      </c>
      <c r="V1917" s="269">
        <v>8121</v>
      </c>
      <c r="W1917" s="269" cm="1">
        <f t="array" ref="W1917">IF(Z1917=756,V1917*INDEX('09.30.22 ERC'!$I$676:$I$679,MATCH($A$1,'09.30.22 ERC'!$D$676:$D$679,0),),V1917)</f>
        <v>8121</v>
      </c>
      <c r="X1917" s="271">
        <f t="shared" si="59"/>
        <v>560200</v>
      </c>
      <c r="Y1917" s="106" t="s">
        <v>1412</v>
      </c>
      <c r="Z1917" s="106">
        <v>152</v>
      </c>
      <c r="AA1917" s="273" t="b">
        <f t="shared" si="60"/>
        <v>1</v>
      </c>
    </row>
    <row r="1918" spans="1:27">
      <c r="A1918" s="267" t="s">
        <v>3271</v>
      </c>
      <c r="B1918" s="267" t="s">
        <v>3388</v>
      </c>
      <c r="C1918" s="267" t="s">
        <v>3389</v>
      </c>
      <c r="D1918" s="267" t="s">
        <v>7412</v>
      </c>
      <c r="E1918" s="267" t="s">
        <v>3275</v>
      </c>
      <c r="F1918" s="267" t="s">
        <v>3276</v>
      </c>
      <c r="G1918" s="267" t="s">
        <v>3275</v>
      </c>
      <c r="H1918" s="267" t="s">
        <v>3277</v>
      </c>
      <c r="I1918" s="267" t="s">
        <v>7413</v>
      </c>
      <c r="J1918" s="267" t="s">
        <v>7414</v>
      </c>
      <c r="K1918" s="268">
        <v>0</v>
      </c>
      <c r="L1918" s="268">
        <v>0</v>
      </c>
      <c r="M1918" s="269">
        <v>0</v>
      </c>
      <c r="N1918" s="268">
        <v>0</v>
      </c>
      <c r="O1918" s="268">
        <v>1728.46</v>
      </c>
      <c r="P1918" s="269">
        <v>-1728.46</v>
      </c>
      <c r="Q1918" s="270">
        <v>5185.38</v>
      </c>
      <c r="R1918" s="270">
        <v>20298.11</v>
      </c>
      <c r="S1918" s="270">
        <v>-15112.73</v>
      </c>
      <c r="T1918" s="268">
        <v>5185.38</v>
      </c>
      <c r="U1918" s="268">
        <v>20298.11</v>
      </c>
      <c r="V1918" s="269">
        <v>-15112.73</v>
      </c>
      <c r="W1918" s="269" cm="1">
        <f t="array" ref="W1918">IF(Z1918=756,V1918*INDEX('09.30.22 ERC'!$I$676:$I$679,MATCH($A$1,'09.30.22 ERC'!$D$676:$D$679,0),),V1918)</f>
        <v>-15112.73</v>
      </c>
      <c r="X1918" s="271">
        <f t="shared" si="59"/>
        <v>560300</v>
      </c>
      <c r="Y1918" s="106" t="s">
        <v>1412</v>
      </c>
      <c r="Z1918" s="106">
        <v>756</v>
      </c>
      <c r="AA1918" s="273" t="b">
        <f t="shared" si="60"/>
        <v>1</v>
      </c>
    </row>
    <row r="1919" spans="1:27">
      <c r="A1919" s="267" t="s">
        <v>3271</v>
      </c>
      <c r="B1919" s="267" t="s">
        <v>3388</v>
      </c>
      <c r="C1919" s="267" t="s">
        <v>3392</v>
      </c>
      <c r="D1919" s="267" t="s">
        <v>7412</v>
      </c>
      <c r="E1919" s="267" t="s">
        <v>3275</v>
      </c>
      <c r="F1919" s="267" t="s">
        <v>3276</v>
      </c>
      <c r="G1919" s="267" t="s">
        <v>3275</v>
      </c>
      <c r="H1919" s="267" t="s">
        <v>3277</v>
      </c>
      <c r="I1919" s="267" t="s">
        <v>7415</v>
      </c>
      <c r="J1919" s="267" t="s">
        <v>7416</v>
      </c>
      <c r="K1919" s="268">
        <v>0</v>
      </c>
      <c r="L1919" s="268">
        <v>0</v>
      </c>
      <c r="M1919" s="269">
        <v>0</v>
      </c>
      <c r="N1919" s="268">
        <v>1728.46</v>
      </c>
      <c r="O1919" s="268">
        <v>0</v>
      </c>
      <c r="P1919" s="269">
        <v>1728.46</v>
      </c>
      <c r="Q1919" s="270">
        <v>17284.599999999999</v>
      </c>
      <c r="R1919" s="270">
        <v>2171.87</v>
      </c>
      <c r="S1919" s="270">
        <v>15112.73</v>
      </c>
      <c r="T1919" s="268">
        <v>17284.599999999999</v>
      </c>
      <c r="U1919" s="268">
        <v>2171.87</v>
      </c>
      <c r="V1919" s="269">
        <v>15112.73</v>
      </c>
      <c r="W1919" s="269" cm="1">
        <f t="array" ref="W1919">IF(Z1919=756,V1919*INDEX('09.30.22 ERC'!$I$676:$I$679,MATCH($A$1,'09.30.22 ERC'!$D$676:$D$679,0),),V1919)</f>
        <v>15112.73</v>
      </c>
      <c r="X1919" s="271">
        <f t="shared" si="59"/>
        <v>560300</v>
      </c>
      <c r="Y1919" s="106" t="s">
        <v>1412</v>
      </c>
      <c r="Z1919" s="106">
        <v>756</v>
      </c>
      <c r="AA1919" s="273" t="b">
        <f t="shared" si="60"/>
        <v>1</v>
      </c>
    </row>
    <row r="1920" spans="1:27">
      <c r="A1920" s="267" t="s">
        <v>3271</v>
      </c>
      <c r="B1920" s="267" t="s">
        <v>3272</v>
      </c>
      <c r="C1920" s="267" t="s">
        <v>3402</v>
      </c>
      <c r="D1920" s="267" t="s">
        <v>7412</v>
      </c>
      <c r="E1920" s="267" t="s">
        <v>3275</v>
      </c>
      <c r="F1920" s="267" t="s">
        <v>3276</v>
      </c>
      <c r="G1920" s="267" t="s">
        <v>3275</v>
      </c>
      <c r="H1920" s="267" t="s">
        <v>3277</v>
      </c>
      <c r="I1920" s="267" t="s">
        <v>7417</v>
      </c>
      <c r="J1920" s="267" t="s">
        <v>7418</v>
      </c>
      <c r="K1920" s="268">
        <v>0</v>
      </c>
      <c r="L1920" s="268">
        <v>0</v>
      </c>
      <c r="M1920" s="269">
        <v>0</v>
      </c>
      <c r="N1920" s="268">
        <v>626.34</v>
      </c>
      <c r="O1920" s="268">
        <v>0</v>
      </c>
      <c r="P1920" s="269">
        <v>626.34</v>
      </c>
      <c r="Q1920" s="270">
        <v>7398.61</v>
      </c>
      <c r="R1920" s="270">
        <v>1903.68</v>
      </c>
      <c r="S1920" s="270">
        <v>5494.9299999999994</v>
      </c>
      <c r="T1920" s="268">
        <v>7398.61</v>
      </c>
      <c r="U1920" s="268">
        <v>1903.68</v>
      </c>
      <c r="V1920" s="269">
        <v>5494.9299999999994</v>
      </c>
      <c r="W1920" s="269" cm="1">
        <f t="array" ref="W1920">IF(Z1920=756,V1920*INDEX('09.30.22 ERC'!$I$676:$I$679,MATCH($A$1,'09.30.22 ERC'!$D$676:$D$679,0),),V1920)</f>
        <v>5494.9299999999994</v>
      </c>
      <c r="X1920" s="271">
        <f t="shared" si="59"/>
        <v>560300</v>
      </c>
      <c r="Y1920" s="106" t="s">
        <v>1412</v>
      </c>
      <c r="Z1920" s="106">
        <v>150</v>
      </c>
      <c r="AA1920" s="273" t="b">
        <f t="shared" si="60"/>
        <v>1</v>
      </c>
    </row>
    <row r="1921" spans="1:27">
      <c r="A1921" s="267" t="s">
        <v>3271</v>
      </c>
      <c r="B1921" s="267" t="s">
        <v>3280</v>
      </c>
      <c r="C1921" s="267" t="s">
        <v>3430</v>
      </c>
      <c r="D1921" s="267" t="s">
        <v>7412</v>
      </c>
      <c r="E1921" s="267" t="s">
        <v>3275</v>
      </c>
      <c r="F1921" s="267" t="s">
        <v>3276</v>
      </c>
      <c r="G1921" s="267" t="s">
        <v>3275</v>
      </c>
      <c r="H1921" s="267" t="s">
        <v>3277</v>
      </c>
      <c r="I1921" s="267" t="s">
        <v>7419</v>
      </c>
      <c r="J1921" s="267" t="s">
        <v>7420</v>
      </c>
      <c r="K1921" s="268">
        <v>0</v>
      </c>
      <c r="L1921" s="268">
        <v>0</v>
      </c>
      <c r="M1921" s="269">
        <v>0</v>
      </c>
      <c r="N1921" s="268">
        <v>619.52</v>
      </c>
      <c r="O1921" s="268">
        <v>0</v>
      </c>
      <c r="P1921" s="269">
        <v>619.52</v>
      </c>
      <c r="Q1921" s="270">
        <v>7315.69</v>
      </c>
      <c r="R1921" s="270">
        <v>1882.23</v>
      </c>
      <c r="S1921" s="270">
        <v>5433.4599999999991</v>
      </c>
      <c r="T1921" s="268">
        <v>7315.69</v>
      </c>
      <c r="U1921" s="268">
        <v>1882.23</v>
      </c>
      <c r="V1921" s="269">
        <v>5433.4599999999991</v>
      </c>
      <c r="W1921" s="269" cm="1">
        <f t="array" ref="W1921">IF(Z1921=756,V1921*INDEX('09.30.22 ERC'!$I$676:$I$679,MATCH($A$1,'09.30.22 ERC'!$D$676:$D$679,0),),V1921)</f>
        <v>5433.4599999999991</v>
      </c>
      <c r="X1921" s="271">
        <f t="shared" si="59"/>
        <v>560300</v>
      </c>
      <c r="Y1921" s="106" t="s">
        <v>1412</v>
      </c>
      <c r="Z1921" s="106">
        <v>150</v>
      </c>
      <c r="AA1921" s="273" t="b">
        <f t="shared" si="60"/>
        <v>1</v>
      </c>
    </row>
    <row r="1922" spans="1:27">
      <c r="A1922" s="267" t="s">
        <v>3271</v>
      </c>
      <c r="B1922" s="267" t="s">
        <v>3284</v>
      </c>
      <c r="C1922" s="267" t="s">
        <v>3402</v>
      </c>
      <c r="D1922" s="267" t="s">
        <v>7412</v>
      </c>
      <c r="E1922" s="267" t="s">
        <v>3275</v>
      </c>
      <c r="F1922" s="267" t="s">
        <v>3276</v>
      </c>
      <c r="G1922" s="267" t="s">
        <v>3275</v>
      </c>
      <c r="H1922" s="267" t="s">
        <v>3277</v>
      </c>
      <c r="I1922" s="267" t="s">
        <v>7421</v>
      </c>
      <c r="J1922" s="267" t="s">
        <v>7422</v>
      </c>
      <c r="K1922" s="268">
        <v>0</v>
      </c>
      <c r="L1922" s="268">
        <v>0</v>
      </c>
      <c r="M1922" s="269">
        <v>0</v>
      </c>
      <c r="N1922" s="268">
        <v>53.23</v>
      </c>
      <c r="O1922" s="268">
        <v>0</v>
      </c>
      <c r="P1922" s="269">
        <v>53.23</v>
      </c>
      <c r="Q1922" s="270">
        <v>609.19000000000005</v>
      </c>
      <c r="R1922" s="270">
        <v>155.76</v>
      </c>
      <c r="S1922" s="270">
        <v>453.43000000000006</v>
      </c>
      <c r="T1922" s="268">
        <v>609.19000000000005</v>
      </c>
      <c r="U1922" s="268">
        <v>155.76</v>
      </c>
      <c r="V1922" s="269">
        <v>453.43000000000006</v>
      </c>
      <c r="W1922" s="269" cm="1">
        <f t="array" ref="W1922">IF(Z1922=756,V1922*INDEX('09.30.22 ERC'!$I$676:$I$679,MATCH($A$1,'09.30.22 ERC'!$D$676:$D$679,0),),V1922)</f>
        <v>453.43000000000006</v>
      </c>
      <c r="X1922" s="271">
        <f t="shared" si="59"/>
        <v>560300</v>
      </c>
      <c r="Y1922" s="106" t="s">
        <v>1412</v>
      </c>
      <c r="Z1922" s="106">
        <v>151</v>
      </c>
      <c r="AA1922" s="273" t="b">
        <f t="shared" si="60"/>
        <v>1</v>
      </c>
    </row>
    <row r="1923" spans="1:27">
      <c r="A1923" s="267" t="s">
        <v>3271</v>
      </c>
      <c r="B1923" s="267" t="s">
        <v>3287</v>
      </c>
      <c r="C1923" s="267" t="s">
        <v>3430</v>
      </c>
      <c r="D1923" s="267" t="s">
        <v>7412</v>
      </c>
      <c r="E1923" s="267" t="s">
        <v>3275</v>
      </c>
      <c r="F1923" s="267" t="s">
        <v>3276</v>
      </c>
      <c r="G1923" s="267" t="s">
        <v>3275</v>
      </c>
      <c r="H1923" s="267" t="s">
        <v>3277</v>
      </c>
      <c r="I1923" s="267" t="s">
        <v>7423</v>
      </c>
      <c r="J1923" s="267" t="s">
        <v>7424</v>
      </c>
      <c r="K1923" s="268">
        <v>0</v>
      </c>
      <c r="L1923" s="268">
        <v>0</v>
      </c>
      <c r="M1923" s="269">
        <v>0</v>
      </c>
      <c r="N1923" s="268">
        <v>68.260000000000005</v>
      </c>
      <c r="O1923" s="268">
        <v>0</v>
      </c>
      <c r="P1923" s="269">
        <v>68.260000000000005</v>
      </c>
      <c r="Q1923" s="270">
        <v>712.31</v>
      </c>
      <c r="R1923" s="270">
        <v>147.36000000000001</v>
      </c>
      <c r="S1923" s="270">
        <v>564.94999999999993</v>
      </c>
      <c r="T1923" s="268">
        <v>712.31</v>
      </c>
      <c r="U1923" s="268">
        <v>147.36000000000001</v>
      </c>
      <c r="V1923" s="269">
        <v>564.94999999999993</v>
      </c>
      <c r="W1923" s="269" cm="1">
        <f t="array" ref="W1923">IF(Z1923=756,V1923*INDEX('09.30.22 ERC'!$I$676:$I$679,MATCH($A$1,'09.30.22 ERC'!$D$676:$D$679,0),),V1923)</f>
        <v>564.94999999999993</v>
      </c>
      <c r="X1923" s="271">
        <f t="shared" si="59"/>
        <v>560300</v>
      </c>
      <c r="Y1923" s="106" t="s">
        <v>1412</v>
      </c>
      <c r="Z1923" s="106">
        <v>151</v>
      </c>
      <c r="AA1923" s="273" t="b">
        <f t="shared" si="60"/>
        <v>1</v>
      </c>
    </row>
    <row r="1924" spans="1:27">
      <c r="A1924" s="267" t="s">
        <v>3271</v>
      </c>
      <c r="B1924" s="267" t="s">
        <v>3294</v>
      </c>
      <c r="C1924" s="267" t="s">
        <v>3402</v>
      </c>
      <c r="D1924" s="267" t="s">
        <v>7412</v>
      </c>
      <c r="E1924" s="267" t="s">
        <v>3275</v>
      </c>
      <c r="F1924" s="267" t="s">
        <v>3276</v>
      </c>
      <c r="G1924" s="267" t="s">
        <v>3275</v>
      </c>
      <c r="H1924" s="267" t="s">
        <v>3277</v>
      </c>
      <c r="I1924" s="267" t="s">
        <v>7425</v>
      </c>
      <c r="J1924" s="267" t="s">
        <v>7426</v>
      </c>
      <c r="K1924" s="268">
        <v>0</v>
      </c>
      <c r="L1924" s="268">
        <v>0</v>
      </c>
      <c r="M1924" s="269">
        <v>0</v>
      </c>
      <c r="N1924" s="268">
        <v>361.11</v>
      </c>
      <c r="O1924" s="268">
        <v>0</v>
      </c>
      <c r="P1924" s="269">
        <v>361.11</v>
      </c>
      <c r="Q1924" s="270">
        <v>4262.3100000000004</v>
      </c>
      <c r="R1924" s="270">
        <v>1096.3499999999999</v>
      </c>
      <c r="S1924" s="270">
        <v>3165.9600000000005</v>
      </c>
      <c r="T1924" s="268">
        <v>4262.3100000000004</v>
      </c>
      <c r="U1924" s="268">
        <v>1096.3499999999999</v>
      </c>
      <c r="V1924" s="269">
        <v>3165.9600000000005</v>
      </c>
      <c r="W1924" s="269" cm="1">
        <f t="array" ref="W1924">IF(Z1924=756,V1924*INDEX('09.30.22 ERC'!$I$676:$I$679,MATCH($A$1,'09.30.22 ERC'!$D$676:$D$679,0),),V1924)</f>
        <v>3165.9600000000005</v>
      </c>
      <c r="X1924" s="271">
        <f t="shared" si="59"/>
        <v>560300</v>
      </c>
      <c r="Y1924" s="106" t="s">
        <v>1412</v>
      </c>
      <c r="Z1924" s="106">
        <v>152</v>
      </c>
      <c r="AA1924" s="273" t="b">
        <f t="shared" si="60"/>
        <v>1</v>
      </c>
    </row>
    <row r="1925" spans="1:27">
      <c r="A1925" s="267" t="s">
        <v>3271</v>
      </c>
      <c r="B1925" s="267" t="s">
        <v>3388</v>
      </c>
      <c r="C1925" s="267" t="s">
        <v>3389</v>
      </c>
      <c r="D1925" s="267" t="s">
        <v>7427</v>
      </c>
      <c r="E1925" s="267" t="s">
        <v>3275</v>
      </c>
      <c r="F1925" s="267" t="s">
        <v>3276</v>
      </c>
      <c r="G1925" s="267" t="s">
        <v>3275</v>
      </c>
      <c r="H1925" s="267" t="s">
        <v>3277</v>
      </c>
      <c r="I1925" s="267" t="s">
        <v>7428</v>
      </c>
      <c r="J1925" s="267" t="s">
        <v>7429</v>
      </c>
      <c r="K1925" s="268">
        <v>0</v>
      </c>
      <c r="L1925" s="268">
        <v>0</v>
      </c>
      <c r="M1925" s="269">
        <v>0</v>
      </c>
      <c r="N1925" s="268">
        <v>0</v>
      </c>
      <c r="O1925" s="268">
        <v>0</v>
      </c>
      <c r="P1925" s="269">
        <v>0</v>
      </c>
      <c r="Q1925" s="270">
        <v>0</v>
      </c>
      <c r="R1925" s="270">
        <v>0</v>
      </c>
      <c r="S1925" s="270">
        <v>0</v>
      </c>
      <c r="T1925" s="268">
        <v>0</v>
      </c>
      <c r="U1925" s="268">
        <v>0</v>
      </c>
      <c r="V1925" s="269">
        <v>0</v>
      </c>
      <c r="W1925" s="269" cm="1">
        <f t="array" ref="W1925">IF(Z1925=756,V1925*INDEX('09.30.22 ERC'!$I$676:$I$679,MATCH($A$1,'09.30.22 ERC'!$D$676:$D$679,0),),V1925)</f>
        <v>0</v>
      </c>
      <c r="X1925" s="271">
        <f t="shared" ref="X1925:X1988" si="61">+_xlfn.NUMBERVALUE(D1925)</f>
        <v>560400</v>
      </c>
      <c r="Y1925" s="106" t="s">
        <v>1412</v>
      </c>
      <c r="Z1925" s="106">
        <v>756</v>
      </c>
      <c r="AA1925" s="273" t="b">
        <f t="shared" si="60"/>
        <v>1</v>
      </c>
    </row>
    <row r="1926" spans="1:27">
      <c r="A1926" s="267" t="s">
        <v>3271</v>
      </c>
      <c r="B1926" s="267" t="s">
        <v>3388</v>
      </c>
      <c r="C1926" s="267" t="s">
        <v>3392</v>
      </c>
      <c r="D1926" s="267" t="s">
        <v>7427</v>
      </c>
      <c r="E1926" s="267" t="s">
        <v>3275</v>
      </c>
      <c r="F1926" s="267" t="s">
        <v>3276</v>
      </c>
      <c r="G1926" s="267" t="s">
        <v>3275</v>
      </c>
      <c r="H1926" s="267" t="s">
        <v>3277</v>
      </c>
      <c r="I1926" s="267" t="s">
        <v>7430</v>
      </c>
      <c r="J1926" s="267" t="s">
        <v>7431</v>
      </c>
      <c r="K1926" s="268">
        <v>0</v>
      </c>
      <c r="L1926" s="268">
        <v>0</v>
      </c>
      <c r="M1926" s="269">
        <v>0</v>
      </c>
      <c r="N1926" s="268">
        <v>0</v>
      </c>
      <c r="O1926" s="268">
        <v>0</v>
      </c>
      <c r="P1926" s="269">
        <v>0</v>
      </c>
      <c r="Q1926" s="270">
        <v>0</v>
      </c>
      <c r="R1926" s="270">
        <v>0</v>
      </c>
      <c r="S1926" s="270">
        <v>0</v>
      </c>
      <c r="T1926" s="268">
        <v>0</v>
      </c>
      <c r="U1926" s="268">
        <v>0</v>
      </c>
      <c r="V1926" s="269">
        <v>0</v>
      </c>
      <c r="W1926" s="269" cm="1">
        <f t="array" ref="W1926">IF(Z1926=756,V1926*INDEX('09.30.22 ERC'!$I$676:$I$679,MATCH($A$1,'09.30.22 ERC'!$D$676:$D$679,0),),V1926)</f>
        <v>0</v>
      </c>
      <c r="X1926" s="271">
        <f t="shared" si="61"/>
        <v>560400</v>
      </c>
      <c r="Y1926" s="106" t="s">
        <v>1412</v>
      </c>
      <c r="Z1926" s="106">
        <v>756</v>
      </c>
      <c r="AA1926" s="273" t="b">
        <f t="shared" ref="AA1926:AA1989" si="62">IF($A$1=756,TRUE,IF($A$1=Z1926,TRUE,FALSE))</f>
        <v>1</v>
      </c>
    </row>
    <row r="1927" spans="1:27">
      <c r="A1927" s="267" t="s">
        <v>3271</v>
      </c>
      <c r="B1927" s="267" t="s">
        <v>3272</v>
      </c>
      <c r="C1927" s="267" t="s">
        <v>3402</v>
      </c>
      <c r="D1927" s="267" t="s">
        <v>7427</v>
      </c>
      <c r="E1927" s="267" t="s">
        <v>3275</v>
      </c>
      <c r="F1927" s="267" t="s">
        <v>3276</v>
      </c>
      <c r="G1927" s="267" t="s">
        <v>3275</v>
      </c>
      <c r="H1927" s="267" t="s">
        <v>3277</v>
      </c>
      <c r="I1927" s="267" t="s">
        <v>7432</v>
      </c>
      <c r="J1927" s="267" t="s">
        <v>7433</v>
      </c>
      <c r="K1927" s="268">
        <v>0</v>
      </c>
      <c r="L1927" s="268">
        <v>0</v>
      </c>
      <c r="M1927" s="269">
        <v>0</v>
      </c>
      <c r="N1927" s="268">
        <v>0</v>
      </c>
      <c r="O1927" s="268">
        <v>0</v>
      </c>
      <c r="P1927" s="269">
        <v>0</v>
      </c>
      <c r="Q1927" s="270">
        <v>0</v>
      </c>
      <c r="R1927" s="270">
        <v>0</v>
      </c>
      <c r="S1927" s="270">
        <v>0</v>
      </c>
      <c r="T1927" s="268">
        <v>0</v>
      </c>
      <c r="U1927" s="268">
        <v>0</v>
      </c>
      <c r="V1927" s="269">
        <v>0</v>
      </c>
      <c r="W1927" s="269" cm="1">
        <f t="array" ref="W1927">IF(Z1927=756,V1927*INDEX('09.30.22 ERC'!$I$676:$I$679,MATCH($A$1,'09.30.22 ERC'!$D$676:$D$679,0),),V1927)</f>
        <v>0</v>
      </c>
      <c r="X1927" s="271">
        <f t="shared" si="61"/>
        <v>560400</v>
      </c>
      <c r="Y1927" s="106" t="s">
        <v>1412</v>
      </c>
      <c r="Z1927" s="106">
        <v>150</v>
      </c>
      <c r="AA1927" s="273" t="b">
        <f t="shared" si="62"/>
        <v>1</v>
      </c>
    </row>
    <row r="1928" spans="1:27">
      <c r="A1928" s="267" t="s">
        <v>3271</v>
      </c>
      <c r="B1928" s="267" t="s">
        <v>3280</v>
      </c>
      <c r="C1928" s="267" t="s">
        <v>3430</v>
      </c>
      <c r="D1928" s="267" t="s">
        <v>7427</v>
      </c>
      <c r="E1928" s="267" t="s">
        <v>3275</v>
      </c>
      <c r="F1928" s="267" t="s">
        <v>3276</v>
      </c>
      <c r="G1928" s="267" t="s">
        <v>3275</v>
      </c>
      <c r="H1928" s="267" t="s">
        <v>3277</v>
      </c>
      <c r="I1928" s="267" t="s">
        <v>7434</v>
      </c>
      <c r="J1928" s="267" t="s">
        <v>7435</v>
      </c>
      <c r="K1928" s="268">
        <v>0</v>
      </c>
      <c r="L1928" s="268">
        <v>0</v>
      </c>
      <c r="M1928" s="269">
        <v>0</v>
      </c>
      <c r="N1928" s="268">
        <v>0</v>
      </c>
      <c r="O1928" s="268">
        <v>0</v>
      </c>
      <c r="P1928" s="269">
        <v>0</v>
      </c>
      <c r="Q1928" s="270">
        <v>0</v>
      </c>
      <c r="R1928" s="270">
        <v>0</v>
      </c>
      <c r="S1928" s="270">
        <v>0</v>
      </c>
      <c r="T1928" s="268">
        <v>0</v>
      </c>
      <c r="U1928" s="268">
        <v>0</v>
      </c>
      <c r="V1928" s="269">
        <v>0</v>
      </c>
      <c r="W1928" s="269" cm="1">
        <f t="array" ref="W1928">IF(Z1928=756,V1928*INDEX('09.30.22 ERC'!$I$676:$I$679,MATCH($A$1,'09.30.22 ERC'!$D$676:$D$679,0),),V1928)</f>
        <v>0</v>
      </c>
      <c r="X1928" s="271">
        <f t="shared" si="61"/>
        <v>560400</v>
      </c>
      <c r="Y1928" s="106" t="s">
        <v>1412</v>
      </c>
      <c r="Z1928" s="106">
        <v>150</v>
      </c>
      <c r="AA1928" s="273" t="b">
        <f t="shared" si="62"/>
        <v>1</v>
      </c>
    </row>
    <row r="1929" spans="1:27">
      <c r="A1929" s="267" t="s">
        <v>3271</v>
      </c>
      <c r="B1929" s="267" t="s">
        <v>3284</v>
      </c>
      <c r="C1929" s="267" t="s">
        <v>3402</v>
      </c>
      <c r="D1929" s="267" t="s">
        <v>7427</v>
      </c>
      <c r="E1929" s="267" t="s">
        <v>3275</v>
      </c>
      <c r="F1929" s="267" t="s">
        <v>3276</v>
      </c>
      <c r="G1929" s="267" t="s">
        <v>3275</v>
      </c>
      <c r="H1929" s="267" t="s">
        <v>3277</v>
      </c>
      <c r="I1929" s="267" t="s">
        <v>7436</v>
      </c>
      <c r="J1929" s="267" t="s">
        <v>7437</v>
      </c>
      <c r="K1929" s="268">
        <v>0</v>
      </c>
      <c r="L1929" s="268">
        <v>0</v>
      </c>
      <c r="M1929" s="269">
        <v>0</v>
      </c>
      <c r="N1929" s="268">
        <v>0</v>
      </c>
      <c r="O1929" s="268">
        <v>0</v>
      </c>
      <c r="P1929" s="269">
        <v>0</v>
      </c>
      <c r="Q1929" s="270">
        <v>0</v>
      </c>
      <c r="R1929" s="270">
        <v>0</v>
      </c>
      <c r="S1929" s="270">
        <v>0</v>
      </c>
      <c r="T1929" s="268">
        <v>0</v>
      </c>
      <c r="U1929" s="268">
        <v>0</v>
      </c>
      <c r="V1929" s="269">
        <v>0</v>
      </c>
      <c r="W1929" s="269" cm="1">
        <f t="array" ref="W1929">IF(Z1929=756,V1929*INDEX('09.30.22 ERC'!$I$676:$I$679,MATCH($A$1,'09.30.22 ERC'!$D$676:$D$679,0),),V1929)</f>
        <v>0</v>
      </c>
      <c r="X1929" s="271">
        <f t="shared" si="61"/>
        <v>560400</v>
      </c>
      <c r="Y1929" s="106" t="s">
        <v>1412</v>
      </c>
      <c r="Z1929" s="106">
        <v>151</v>
      </c>
      <c r="AA1929" s="273" t="b">
        <f t="shared" si="62"/>
        <v>1</v>
      </c>
    </row>
    <row r="1930" spans="1:27">
      <c r="A1930" s="267" t="s">
        <v>3271</v>
      </c>
      <c r="B1930" s="267" t="s">
        <v>3287</v>
      </c>
      <c r="C1930" s="267" t="s">
        <v>3430</v>
      </c>
      <c r="D1930" s="267" t="s">
        <v>7427</v>
      </c>
      <c r="E1930" s="267" t="s">
        <v>3275</v>
      </c>
      <c r="F1930" s="267" t="s">
        <v>3276</v>
      </c>
      <c r="G1930" s="267" t="s">
        <v>3275</v>
      </c>
      <c r="H1930" s="267" t="s">
        <v>3277</v>
      </c>
      <c r="I1930" s="267" t="s">
        <v>7438</v>
      </c>
      <c r="J1930" s="267" t="s">
        <v>7439</v>
      </c>
      <c r="K1930" s="268">
        <v>0</v>
      </c>
      <c r="L1930" s="268">
        <v>0</v>
      </c>
      <c r="M1930" s="269">
        <v>0</v>
      </c>
      <c r="N1930" s="268">
        <v>0</v>
      </c>
      <c r="O1930" s="268">
        <v>0</v>
      </c>
      <c r="P1930" s="269">
        <v>0</v>
      </c>
      <c r="Q1930" s="270">
        <v>0</v>
      </c>
      <c r="R1930" s="270">
        <v>0</v>
      </c>
      <c r="S1930" s="270">
        <v>0</v>
      </c>
      <c r="T1930" s="268">
        <v>0</v>
      </c>
      <c r="U1930" s="268">
        <v>0</v>
      </c>
      <c r="V1930" s="269">
        <v>0</v>
      </c>
      <c r="W1930" s="269" cm="1">
        <f t="array" ref="W1930">IF(Z1930=756,V1930*INDEX('09.30.22 ERC'!$I$676:$I$679,MATCH($A$1,'09.30.22 ERC'!$D$676:$D$679,0),),V1930)</f>
        <v>0</v>
      </c>
      <c r="X1930" s="271">
        <f t="shared" si="61"/>
        <v>560400</v>
      </c>
      <c r="Y1930" s="106" t="s">
        <v>1412</v>
      </c>
      <c r="Z1930" s="106">
        <v>151</v>
      </c>
      <c r="AA1930" s="273" t="b">
        <f t="shared" si="62"/>
        <v>1</v>
      </c>
    </row>
    <row r="1931" spans="1:27">
      <c r="A1931" s="267" t="s">
        <v>3271</v>
      </c>
      <c r="B1931" s="267" t="s">
        <v>3294</v>
      </c>
      <c r="C1931" s="267" t="s">
        <v>3402</v>
      </c>
      <c r="D1931" s="267" t="s">
        <v>7427</v>
      </c>
      <c r="E1931" s="267" t="s">
        <v>3275</v>
      </c>
      <c r="F1931" s="267" t="s">
        <v>3276</v>
      </c>
      <c r="G1931" s="267" t="s">
        <v>3275</v>
      </c>
      <c r="H1931" s="267" t="s">
        <v>3277</v>
      </c>
      <c r="I1931" s="267" t="s">
        <v>7440</v>
      </c>
      <c r="J1931" s="267" t="s">
        <v>7441</v>
      </c>
      <c r="K1931" s="268">
        <v>0</v>
      </c>
      <c r="L1931" s="268">
        <v>0</v>
      </c>
      <c r="M1931" s="269">
        <v>0</v>
      </c>
      <c r="N1931" s="268">
        <v>0</v>
      </c>
      <c r="O1931" s="268">
        <v>0</v>
      </c>
      <c r="P1931" s="269">
        <v>0</v>
      </c>
      <c r="Q1931" s="270">
        <v>0</v>
      </c>
      <c r="R1931" s="270">
        <v>0</v>
      </c>
      <c r="S1931" s="270">
        <v>0</v>
      </c>
      <c r="T1931" s="268">
        <v>0</v>
      </c>
      <c r="U1931" s="268">
        <v>0</v>
      </c>
      <c r="V1931" s="269">
        <v>0</v>
      </c>
      <c r="W1931" s="269" cm="1">
        <f t="array" ref="W1931">IF(Z1931=756,V1931*INDEX('09.30.22 ERC'!$I$676:$I$679,MATCH($A$1,'09.30.22 ERC'!$D$676:$D$679,0),),V1931)</f>
        <v>0</v>
      </c>
      <c r="X1931" s="271">
        <f t="shared" si="61"/>
        <v>560400</v>
      </c>
      <c r="Y1931" s="106" t="s">
        <v>1412</v>
      </c>
      <c r="Z1931" s="106">
        <v>152</v>
      </c>
      <c r="AA1931" s="273" t="b">
        <f t="shared" si="62"/>
        <v>1</v>
      </c>
    </row>
    <row r="1932" spans="1:27">
      <c r="A1932" s="267" t="s">
        <v>3271</v>
      </c>
      <c r="B1932" s="267" t="s">
        <v>3388</v>
      </c>
      <c r="C1932" s="267" t="s">
        <v>3389</v>
      </c>
      <c r="D1932" s="267" t="s">
        <v>7442</v>
      </c>
      <c r="E1932" s="267" t="s">
        <v>3275</v>
      </c>
      <c r="F1932" s="267" t="s">
        <v>3276</v>
      </c>
      <c r="G1932" s="267" t="s">
        <v>3275</v>
      </c>
      <c r="H1932" s="267" t="s">
        <v>3277</v>
      </c>
      <c r="I1932" s="267" t="s">
        <v>7443</v>
      </c>
      <c r="J1932" s="267" t="s">
        <v>7444</v>
      </c>
      <c r="K1932" s="268">
        <v>0</v>
      </c>
      <c r="L1932" s="268">
        <v>0</v>
      </c>
      <c r="M1932" s="269">
        <v>0</v>
      </c>
      <c r="N1932" s="268">
        <v>0</v>
      </c>
      <c r="O1932" s="268">
        <v>5918.5</v>
      </c>
      <c r="P1932" s="269">
        <v>-5918.5</v>
      </c>
      <c r="Q1932" s="270">
        <v>3670.17</v>
      </c>
      <c r="R1932" s="270">
        <v>26582.63</v>
      </c>
      <c r="S1932" s="270">
        <v>-22912.46</v>
      </c>
      <c r="T1932" s="268">
        <v>3670.17</v>
      </c>
      <c r="U1932" s="268">
        <v>26582.63</v>
      </c>
      <c r="V1932" s="269">
        <v>-22912.46</v>
      </c>
      <c r="W1932" s="269" cm="1">
        <f t="array" ref="W1932">IF(Z1932=756,V1932*INDEX('09.30.22 ERC'!$I$676:$I$679,MATCH($A$1,'09.30.22 ERC'!$D$676:$D$679,0),),V1932)</f>
        <v>-22912.46</v>
      </c>
      <c r="X1932" s="271">
        <f t="shared" si="61"/>
        <v>560500</v>
      </c>
      <c r="Y1932" s="106" t="s">
        <v>1412</v>
      </c>
      <c r="Z1932" s="106">
        <v>756</v>
      </c>
      <c r="AA1932" s="273" t="b">
        <f t="shared" si="62"/>
        <v>1</v>
      </c>
    </row>
    <row r="1933" spans="1:27">
      <c r="A1933" s="267" t="s">
        <v>3271</v>
      </c>
      <c r="B1933" s="267" t="s">
        <v>3388</v>
      </c>
      <c r="C1933" s="267" t="s">
        <v>3392</v>
      </c>
      <c r="D1933" s="267" t="s">
        <v>7442</v>
      </c>
      <c r="E1933" s="267" t="s">
        <v>3275</v>
      </c>
      <c r="F1933" s="267" t="s">
        <v>3276</v>
      </c>
      <c r="G1933" s="267" t="s">
        <v>3275</v>
      </c>
      <c r="H1933" s="267" t="s">
        <v>3277</v>
      </c>
      <c r="I1933" s="267" t="s">
        <v>7445</v>
      </c>
      <c r="J1933" s="267" t="s">
        <v>7446</v>
      </c>
      <c r="K1933" s="268">
        <v>0</v>
      </c>
      <c r="L1933" s="268">
        <v>0</v>
      </c>
      <c r="M1933" s="269">
        <v>0</v>
      </c>
      <c r="N1933" s="268">
        <v>5918.5</v>
      </c>
      <c r="O1933" s="268">
        <v>0</v>
      </c>
      <c r="P1933" s="269">
        <v>5918.5</v>
      </c>
      <c r="Q1933" s="270">
        <v>24732.61</v>
      </c>
      <c r="R1933" s="270">
        <v>1820.15</v>
      </c>
      <c r="S1933" s="270">
        <v>22912.46</v>
      </c>
      <c r="T1933" s="268">
        <v>24732.61</v>
      </c>
      <c r="U1933" s="268">
        <v>1820.15</v>
      </c>
      <c r="V1933" s="269">
        <v>22912.46</v>
      </c>
      <c r="W1933" s="269" cm="1">
        <f t="array" ref="W1933">IF(Z1933=756,V1933*INDEX('09.30.22 ERC'!$I$676:$I$679,MATCH($A$1,'09.30.22 ERC'!$D$676:$D$679,0),),V1933)</f>
        <v>22912.46</v>
      </c>
      <c r="X1933" s="271">
        <f t="shared" si="61"/>
        <v>560500</v>
      </c>
      <c r="Y1933" s="106" t="s">
        <v>1412</v>
      </c>
      <c r="Z1933" s="106">
        <v>756</v>
      </c>
      <c r="AA1933" s="273" t="b">
        <f t="shared" si="62"/>
        <v>1</v>
      </c>
    </row>
    <row r="1934" spans="1:27">
      <c r="A1934" s="267" t="s">
        <v>3271</v>
      </c>
      <c r="B1934" s="267" t="s">
        <v>3395</v>
      </c>
      <c r="C1934" s="267" t="s">
        <v>3392</v>
      </c>
      <c r="D1934" s="267" t="s">
        <v>7442</v>
      </c>
      <c r="E1934" s="267" t="s">
        <v>3275</v>
      </c>
      <c r="F1934" s="267" t="s">
        <v>3276</v>
      </c>
      <c r="G1934" s="267" t="s">
        <v>3275</v>
      </c>
      <c r="H1934" s="267" t="s">
        <v>3277</v>
      </c>
      <c r="I1934" s="267" t="s">
        <v>7447</v>
      </c>
      <c r="J1934" s="267" t="s">
        <v>7448</v>
      </c>
      <c r="K1934" s="268">
        <v>0</v>
      </c>
      <c r="L1934" s="268">
        <v>0</v>
      </c>
      <c r="M1934" s="269">
        <v>0</v>
      </c>
      <c r="N1934" s="268">
        <v>0</v>
      </c>
      <c r="O1934" s="268">
        <v>0</v>
      </c>
      <c r="P1934" s="269">
        <v>0</v>
      </c>
      <c r="Q1934" s="270">
        <v>0</v>
      </c>
      <c r="R1934" s="270">
        <v>0</v>
      </c>
      <c r="S1934" s="270">
        <v>0</v>
      </c>
      <c r="T1934" s="268">
        <v>0</v>
      </c>
      <c r="U1934" s="268">
        <v>0</v>
      </c>
      <c r="V1934" s="269">
        <v>0</v>
      </c>
      <c r="W1934" s="269" cm="1">
        <f t="array" ref="W1934">IF(Z1934=756,V1934*INDEX('09.30.22 ERC'!$I$676:$I$679,MATCH($A$1,'09.30.22 ERC'!$D$676:$D$679,0),),V1934)</f>
        <v>0</v>
      </c>
      <c r="X1934" s="271">
        <f t="shared" si="61"/>
        <v>560500</v>
      </c>
      <c r="Y1934" s="106" t="s">
        <v>1412</v>
      </c>
      <c r="Z1934" s="106">
        <v>756</v>
      </c>
      <c r="AA1934" s="273" t="b">
        <f t="shared" si="62"/>
        <v>1</v>
      </c>
    </row>
    <row r="1935" spans="1:27">
      <c r="A1935" s="267" t="s">
        <v>3271</v>
      </c>
      <c r="B1935" s="267" t="s">
        <v>3272</v>
      </c>
      <c r="C1935" s="267" t="s">
        <v>3402</v>
      </c>
      <c r="D1935" s="267" t="s">
        <v>7442</v>
      </c>
      <c r="E1935" s="267" t="s">
        <v>3275</v>
      </c>
      <c r="F1935" s="267" t="s">
        <v>3276</v>
      </c>
      <c r="G1935" s="267" t="s">
        <v>3275</v>
      </c>
      <c r="H1935" s="267" t="s">
        <v>3277</v>
      </c>
      <c r="I1935" s="267" t="s">
        <v>7449</v>
      </c>
      <c r="J1935" s="267" t="s">
        <v>7450</v>
      </c>
      <c r="K1935" s="268">
        <v>0</v>
      </c>
      <c r="L1935" s="268">
        <v>0</v>
      </c>
      <c r="M1935" s="269">
        <v>0</v>
      </c>
      <c r="N1935" s="268">
        <v>2144.6999999999998</v>
      </c>
      <c r="O1935" s="268">
        <v>0</v>
      </c>
      <c r="P1935" s="269">
        <v>2144.6999999999998</v>
      </c>
      <c r="Q1935" s="270">
        <v>9665.7800000000007</v>
      </c>
      <c r="R1935" s="270">
        <v>1347.42</v>
      </c>
      <c r="S1935" s="270">
        <v>8318.36</v>
      </c>
      <c r="T1935" s="268">
        <v>9665.7800000000007</v>
      </c>
      <c r="U1935" s="268">
        <v>1347.42</v>
      </c>
      <c r="V1935" s="269">
        <v>8318.36</v>
      </c>
      <c r="W1935" s="269" cm="1">
        <f t="array" ref="W1935">IF(Z1935=756,V1935*INDEX('09.30.22 ERC'!$I$676:$I$679,MATCH($A$1,'09.30.22 ERC'!$D$676:$D$679,0),),V1935)</f>
        <v>8318.36</v>
      </c>
      <c r="X1935" s="271">
        <f t="shared" si="61"/>
        <v>560500</v>
      </c>
      <c r="Y1935" s="106" t="s">
        <v>1412</v>
      </c>
      <c r="Z1935" s="106">
        <v>150</v>
      </c>
      <c r="AA1935" s="273" t="b">
        <f t="shared" si="62"/>
        <v>1</v>
      </c>
    </row>
    <row r="1936" spans="1:27">
      <c r="A1936" s="267" t="s">
        <v>3271</v>
      </c>
      <c r="B1936" s="267" t="s">
        <v>3280</v>
      </c>
      <c r="C1936" s="267" t="s">
        <v>3430</v>
      </c>
      <c r="D1936" s="267" t="s">
        <v>7442</v>
      </c>
      <c r="E1936" s="267" t="s">
        <v>3275</v>
      </c>
      <c r="F1936" s="267" t="s">
        <v>3276</v>
      </c>
      <c r="G1936" s="267" t="s">
        <v>3275</v>
      </c>
      <c r="H1936" s="267" t="s">
        <v>3277</v>
      </c>
      <c r="I1936" s="267" t="s">
        <v>7451</v>
      </c>
      <c r="J1936" s="267" t="s">
        <v>7452</v>
      </c>
      <c r="K1936" s="268">
        <v>0</v>
      </c>
      <c r="L1936" s="268">
        <v>0</v>
      </c>
      <c r="M1936" s="269">
        <v>0</v>
      </c>
      <c r="N1936" s="268">
        <v>2121.3200000000002</v>
      </c>
      <c r="O1936" s="268">
        <v>0</v>
      </c>
      <c r="P1936" s="269">
        <v>2121.3200000000002</v>
      </c>
      <c r="Q1936" s="270">
        <v>9557.4699999999993</v>
      </c>
      <c r="R1936" s="270">
        <v>1332.21</v>
      </c>
      <c r="S1936" s="270">
        <v>8225.2599999999984</v>
      </c>
      <c r="T1936" s="268">
        <v>9557.4699999999993</v>
      </c>
      <c r="U1936" s="268">
        <v>1332.21</v>
      </c>
      <c r="V1936" s="269">
        <v>8225.2599999999984</v>
      </c>
      <c r="W1936" s="269" cm="1">
        <f t="array" ref="W1936">IF(Z1936=756,V1936*INDEX('09.30.22 ERC'!$I$676:$I$679,MATCH($A$1,'09.30.22 ERC'!$D$676:$D$679,0),),V1936)</f>
        <v>8225.2599999999984</v>
      </c>
      <c r="X1936" s="271">
        <f t="shared" si="61"/>
        <v>560500</v>
      </c>
      <c r="Y1936" s="106" t="s">
        <v>1412</v>
      </c>
      <c r="Z1936" s="106">
        <v>150</v>
      </c>
      <c r="AA1936" s="273" t="b">
        <f t="shared" si="62"/>
        <v>1</v>
      </c>
    </row>
    <row r="1937" spans="1:27">
      <c r="A1937" s="267" t="s">
        <v>3271</v>
      </c>
      <c r="B1937" s="267" t="s">
        <v>3284</v>
      </c>
      <c r="C1937" s="267" t="s">
        <v>3402</v>
      </c>
      <c r="D1937" s="267" t="s">
        <v>7442</v>
      </c>
      <c r="E1937" s="267" t="s">
        <v>3275</v>
      </c>
      <c r="F1937" s="267" t="s">
        <v>3276</v>
      </c>
      <c r="G1937" s="267" t="s">
        <v>3275</v>
      </c>
      <c r="H1937" s="267" t="s">
        <v>3277</v>
      </c>
      <c r="I1937" s="267" t="s">
        <v>7453</v>
      </c>
      <c r="J1937" s="267" t="s">
        <v>7454</v>
      </c>
      <c r="K1937" s="268">
        <v>0</v>
      </c>
      <c r="L1937" s="268">
        <v>0</v>
      </c>
      <c r="M1937" s="269">
        <v>0</v>
      </c>
      <c r="N1937" s="268">
        <v>182.26</v>
      </c>
      <c r="O1937" s="268">
        <v>0</v>
      </c>
      <c r="P1937" s="269">
        <v>182.26</v>
      </c>
      <c r="Q1937" s="270">
        <v>806.2</v>
      </c>
      <c r="R1937" s="270">
        <v>110.25</v>
      </c>
      <c r="S1937" s="270">
        <v>695.95</v>
      </c>
      <c r="T1937" s="268">
        <v>806.2</v>
      </c>
      <c r="U1937" s="268">
        <v>110.25</v>
      </c>
      <c r="V1937" s="269">
        <v>695.95</v>
      </c>
      <c r="W1937" s="269" cm="1">
        <f t="array" ref="W1937">IF(Z1937=756,V1937*INDEX('09.30.22 ERC'!$I$676:$I$679,MATCH($A$1,'09.30.22 ERC'!$D$676:$D$679,0),),V1937)</f>
        <v>695.95</v>
      </c>
      <c r="X1937" s="271">
        <f t="shared" si="61"/>
        <v>560500</v>
      </c>
      <c r="Y1937" s="106" t="s">
        <v>1412</v>
      </c>
      <c r="Z1937" s="106">
        <v>151</v>
      </c>
      <c r="AA1937" s="273" t="b">
        <f t="shared" si="62"/>
        <v>1</v>
      </c>
    </row>
    <row r="1938" spans="1:27">
      <c r="A1938" s="267" t="s">
        <v>3271</v>
      </c>
      <c r="B1938" s="267" t="s">
        <v>3287</v>
      </c>
      <c r="C1938" s="267" t="s">
        <v>3430</v>
      </c>
      <c r="D1938" s="267" t="s">
        <v>7442</v>
      </c>
      <c r="E1938" s="267" t="s">
        <v>3275</v>
      </c>
      <c r="F1938" s="267" t="s">
        <v>3276</v>
      </c>
      <c r="G1938" s="267" t="s">
        <v>3275</v>
      </c>
      <c r="H1938" s="267" t="s">
        <v>3277</v>
      </c>
      <c r="I1938" s="267" t="s">
        <v>7455</v>
      </c>
      <c r="J1938" s="267" t="s">
        <v>7456</v>
      </c>
      <c r="K1938" s="268">
        <v>0</v>
      </c>
      <c r="L1938" s="268">
        <v>0</v>
      </c>
      <c r="M1938" s="269">
        <v>0</v>
      </c>
      <c r="N1938" s="268">
        <v>233.72</v>
      </c>
      <c r="O1938" s="268">
        <v>0</v>
      </c>
      <c r="P1938" s="269">
        <v>233.72</v>
      </c>
      <c r="Q1938" s="270">
        <v>983.22</v>
      </c>
      <c r="R1938" s="270">
        <v>104.31</v>
      </c>
      <c r="S1938" s="270">
        <v>878.91000000000008</v>
      </c>
      <c r="T1938" s="268">
        <v>983.22</v>
      </c>
      <c r="U1938" s="268">
        <v>104.31</v>
      </c>
      <c r="V1938" s="269">
        <v>878.91000000000008</v>
      </c>
      <c r="W1938" s="269" cm="1">
        <f t="array" ref="W1938">IF(Z1938=756,V1938*INDEX('09.30.22 ERC'!$I$676:$I$679,MATCH($A$1,'09.30.22 ERC'!$D$676:$D$679,0),),V1938)</f>
        <v>878.91000000000008</v>
      </c>
      <c r="X1938" s="271">
        <f t="shared" si="61"/>
        <v>560500</v>
      </c>
      <c r="Y1938" s="106" t="s">
        <v>1412</v>
      </c>
      <c r="Z1938" s="106">
        <v>151</v>
      </c>
      <c r="AA1938" s="273" t="b">
        <f t="shared" si="62"/>
        <v>1</v>
      </c>
    </row>
    <row r="1939" spans="1:27">
      <c r="A1939" s="267" t="s">
        <v>3271</v>
      </c>
      <c r="B1939" s="267" t="s">
        <v>3294</v>
      </c>
      <c r="C1939" s="267" t="s">
        <v>3402</v>
      </c>
      <c r="D1939" s="267" t="s">
        <v>7442</v>
      </c>
      <c r="E1939" s="267" t="s">
        <v>3275</v>
      </c>
      <c r="F1939" s="267" t="s">
        <v>3276</v>
      </c>
      <c r="G1939" s="267" t="s">
        <v>3275</v>
      </c>
      <c r="H1939" s="267" t="s">
        <v>3277</v>
      </c>
      <c r="I1939" s="267" t="s">
        <v>7457</v>
      </c>
      <c r="J1939" s="267" t="s">
        <v>7458</v>
      </c>
      <c r="K1939" s="268">
        <v>0</v>
      </c>
      <c r="L1939" s="268">
        <v>0</v>
      </c>
      <c r="M1939" s="269">
        <v>0</v>
      </c>
      <c r="N1939" s="268">
        <v>1236.5</v>
      </c>
      <c r="O1939" s="268">
        <v>0</v>
      </c>
      <c r="P1939" s="269">
        <v>1236.5</v>
      </c>
      <c r="Q1939" s="270">
        <v>5569.96</v>
      </c>
      <c r="R1939" s="270">
        <v>775.98</v>
      </c>
      <c r="S1939" s="270">
        <v>4793.9799999999996</v>
      </c>
      <c r="T1939" s="268">
        <v>5569.96</v>
      </c>
      <c r="U1939" s="268">
        <v>775.98</v>
      </c>
      <c r="V1939" s="269">
        <v>4793.9799999999996</v>
      </c>
      <c r="W1939" s="269" cm="1">
        <f t="array" ref="W1939">IF(Z1939=756,V1939*INDEX('09.30.22 ERC'!$I$676:$I$679,MATCH($A$1,'09.30.22 ERC'!$D$676:$D$679,0),),V1939)</f>
        <v>4793.9799999999996</v>
      </c>
      <c r="X1939" s="271">
        <f t="shared" si="61"/>
        <v>560500</v>
      </c>
      <c r="Y1939" s="106" t="s">
        <v>1412</v>
      </c>
      <c r="Z1939" s="106">
        <v>152</v>
      </c>
      <c r="AA1939" s="273" t="b">
        <f t="shared" si="62"/>
        <v>1</v>
      </c>
    </row>
    <row r="1940" spans="1:27">
      <c r="A1940" s="267" t="s">
        <v>3271</v>
      </c>
      <c r="B1940" s="267" t="s">
        <v>3388</v>
      </c>
      <c r="C1940" s="267" t="s">
        <v>3389</v>
      </c>
      <c r="D1940" s="267" t="s">
        <v>7459</v>
      </c>
      <c r="E1940" s="267" t="s">
        <v>3275</v>
      </c>
      <c r="F1940" s="267" t="s">
        <v>3276</v>
      </c>
      <c r="G1940" s="267" t="s">
        <v>3275</v>
      </c>
      <c r="H1940" s="267" t="s">
        <v>3277</v>
      </c>
      <c r="I1940" s="267" t="s">
        <v>7460</v>
      </c>
      <c r="J1940" s="267" t="s">
        <v>7461</v>
      </c>
      <c r="K1940" s="268">
        <v>0</v>
      </c>
      <c r="L1940" s="268">
        <v>0</v>
      </c>
      <c r="M1940" s="269">
        <v>0</v>
      </c>
      <c r="N1940" s="268">
        <v>0</v>
      </c>
      <c r="O1940" s="268">
        <v>0</v>
      </c>
      <c r="P1940" s="269">
        <v>0</v>
      </c>
      <c r="Q1940" s="270">
        <v>0</v>
      </c>
      <c r="R1940" s="270">
        <v>0</v>
      </c>
      <c r="S1940" s="270">
        <v>0</v>
      </c>
      <c r="T1940" s="268">
        <v>0</v>
      </c>
      <c r="U1940" s="268">
        <v>0</v>
      </c>
      <c r="V1940" s="269">
        <v>0</v>
      </c>
      <c r="W1940" s="269" cm="1">
        <f t="array" ref="W1940">IF(Z1940=756,V1940*INDEX('09.30.22 ERC'!$I$676:$I$679,MATCH($A$1,'09.30.22 ERC'!$D$676:$D$679,0),),V1940)</f>
        <v>0</v>
      </c>
      <c r="X1940" s="271">
        <f t="shared" si="61"/>
        <v>571100</v>
      </c>
      <c r="Y1940" s="106" t="s">
        <v>7462</v>
      </c>
      <c r="Z1940" s="106">
        <v>756</v>
      </c>
      <c r="AA1940" s="273" t="b">
        <f t="shared" si="62"/>
        <v>1</v>
      </c>
    </row>
    <row r="1941" spans="1:27">
      <c r="A1941" s="267" t="s">
        <v>3271</v>
      </c>
      <c r="B1941" s="267" t="s">
        <v>3388</v>
      </c>
      <c r="C1941" s="267" t="s">
        <v>3392</v>
      </c>
      <c r="D1941" s="267" t="s">
        <v>7459</v>
      </c>
      <c r="E1941" s="267" t="s">
        <v>3275</v>
      </c>
      <c r="F1941" s="267" t="s">
        <v>3276</v>
      </c>
      <c r="G1941" s="267" t="s">
        <v>3275</v>
      </c>
      <c r="H1941" s="267" t="s">
        <v>3277</v>
      </c>
      <c r="I1941" s="267" t="s">
        <v>7463</v>
      </c>
      <c r="J1941" s="267" t="s">
        <v>7464</v>
      </c>
      <c r="K1941" s="268">
        <v>0</v>
      </c>
      <c r="L1941" s="268">
        <v>0</v>
      </c>
      <c r="M1941" s="269">
        <v>0</v>
      </c>
      <c r="N1941" s="268">
        <v>0</v>
      </c>
      <c r="O1941" s="268">
        <v>0</v>
      </c>
      <c r="P1941" s="269">
        <v>0</v>
      </c>
      <c r="Q1941" s="270">
        <v>775</v>
      </c>
      <c r="R1941" s="270">
        <v>775</v>
      </c>
      <c r="S1941" s="270">
        <v>0</v>
      </c>
      <c r="T1941" s="268">
        <v>775</v>
      </c>
      <c r="U1941" s="268">
        <v>775</v>
      </c>
      <c r="V1941" s="269">
        <v>0</v>
      </c>
      <c r="W1941" s="269" cm="1">
        <f t="array" ref="W1941">IF(Z1941=756,V1941*INDEX('09.30.22 ERC'!$I$676:$I$679,MATCH($A$1,'09.30.22 ERC'!$D$676:$D$679,0),),V1941)</f>
        <v>0</v>
      </c>
      <c r="X1941" s="271">
        <f t="shared" si="61"/>
        <v>571100</v>
      </c>
      <c r="Y1941" s="106" t="s">
        <v>7462</v>
      </c>
      <c r="Z1941" s="106">
        <v>756</v>
      </c>
      <c r="AA1941" s="273" t="b">
        <f t="shared" si="62"/>
        <v>1</v>
      </c>
    </row>
    <row r="1942" spans="1:27">
      <c r="A1942" s="267" t="s">
        <v>3271</v>
      </c>
      <c r="B1942" s="267" t="s">
        <v>3272</v>
      </c>
      <c r="C1942" s="267" t="s">
        <v>3402</v>
      </c>
      <c r="D1942" s="267" t="s">
        <v>7459</v>
      </c>
      <c r="E1942" s="267" t="s">
        <v>3275</v>
      </c>
      <c r="F1942" s="267" t="s">
        <v>3276</v>
      </c>
      <c r="G1942" s="267" t="s">
        <v>3275</v>
      </c>
      <c r="H1942" s="267" t="s">
        <v>3277</v>
      </c>
      <c r="I1942" s="267" t="s">
        <v>7465</v>
      </c>
      <c r="J1942" s="267" t="s">
        <v>7466</v>
      </c>
      <c r="K1942" s="268">
        <v>0</v>
      </c>
      <c r="L1942" s="268">
        <v>0</v>
      </c>
      <c r="M1942" s="269">
        <v>0</v>
      </c>
      <c r="N1942" s="268">
        <v>0</v>
      </c>
      <c r="O1942" s="268">
        <v>0</v>
      </c>
      <c r="P1942" s="269">
        <v>0</v>
      </c>
      <c r="Q1942" s="270">
        <v>0</v>
      </c>
      <c r="R1942" s="270">
        <v>0</v>
      </c>
      <c r="S1942" s="270">
        <v>0</v>
      </c>
      <c r="T1942" s="268">
        <v>0</v>
      </c>
      <c r="U1942" s="268">
        <v>0</v>
      </c>
      <c r="V1942" s="269">
        <v>0</v>
      </c>
      <c r="W1942" s="269" cm="1">
        <f t="array" ref="W1942">IF(Z1942=756,V1942*INDEX('09.30.22 ERC'!$I$676:$I$679,MATCH($A$1,'09.30.22 ERC'!$D$676:$D$679,0),),V1942)</f>
        <v>0</v>
      </c>
      <c r="X1942" s="271">
        <f t="shared" si="61"/>
        <v>571100</v>
      </c>
      <c r="Y1942" s="106" t="s">
        <v>7462</v>
      </c>
      <c r="Z1942" s="106">
        <v>150</v>
      </c>
      <c r="AA1942" s="273" t="b">
        <f t="shared" si="62"/>
        <v>1</v>
      </c>
    </row>
    <row r="1943" spans="1:27">
      <c r="A1943" s="267" t="s">
        <v>3271</v>
      </c>
      <c r="B1943" s="267" t="s">
        <v>3280</v>
      </c>
      <c r="C1943" s="267" t="s">
        <v>3430</v>
      </c>
      <c r="D1943" s="267" t="s">
        <v>7459</v>
      </c>
      <c r="E1943" s="267" t="s">
        <v>3275</v>
      </c>
      <c r="F1943" s="267" t="s">
        <v>3276</v>
      </c>
      <c r="G1943" s="267" t="s">
        <v>3275</v>
      </c>
      <c r="H1943" s="267" t="s">
        <v>3277</v>
      </c>
      <c r="I1943" s="267" t="s">
        <v>7467</v>
      </c>
      <c r="J1943" s="267" t="s">
        <v>7468</v>
      </c>
      <c r="K1943" s="268">
        <v>0</v>
      </c>
      <c r="L1943" s="268">
        <v>0</v>
      </c>
      <c r="M1943" s="269">
        <v>0</v>
      </c>
      <c r="N1943" s="268">
        <v>0</v>
      </c>
      <c r="O1943" s="268">
        <v>0</v>
      </c>
      <c r="P1943" s="269">
        <v>0</v>
      </c>
      <c r="Q1943" s="270">
        <v>0</v>
      </c>
      <c r="R1943" s="270">
        <v>0</v>
      </c>
      <c r="S1943" s="270">
        <v>0</v>
      </c>
      <c r="T1943" s="268">
        <v>0</v>
      </c>
      <c r="U1943" s="268">
        <v>0</v>
      </c>
      <c r="V1943" s="269">
        <v>0</v>
      </c>
      <c r="W1943" s="269" cm="1">
        <f t="array" ref="W1943">IF(Z1943=756,V1943*INDEX('09.30.22 ERC'!$I$676:$I$679,MATCH($A$1,'09.30.22 ERC'!$D$676:$D$679,0),),V1943)</f>
        <v>0</v>
      </c>
      <c r="X1943" s="271">
        <f t="shared" si="61"/>
        <v>571100</v>
      </c>
      <c r="Y1943" s="106" t="s">
        <v>7462</v>
      </c>
      <c r="Z1943" s="106">
        <v>150</v>
      </c>
      <c r="AA1943" s="273" t="b">
        <f t="shared" si="62"/>
        <v>1</v>
      </c>
    </row>
    <row r="1944" spans="1:27">
      <c r="A1944" s="267" t="s">
        <v>3271</v>
      </c>
      <c r="B1944" s="267" t="s">
        <v>3983</v>
      </c>
      <c r="C1944" s="267" t="s">
        <v>3291</v>
      </c>
      <c r="D1944" s="267" t="s">
        <v>7459</v>
      </c>
      <c r="E1944" s="267" t="s">
        <v>3275</v>
      </c>
      <c r="F1944" s="267" t="s">
        <v>3276</v>
      </c>
      <c r="G1944" s="267" t="s">
        <v>3275</v>
      </c>
      <c r="H1944" s="267" t="s">
        <v>3277</v>
      </c>
      <c r="I1944" s="267" t="s">
        <v>7469</v>
      </c>
      <c r="J1944" s="267" t="s">
        <v>7470</v>
      </c>
      <c r="K1944" s="268">
        <v>0</v>
      </c>
      <c r="L1944" s="268">
        <v>0</v>
      </c>
      <c r="M1944" s="269">
        <v>0</v>
      </c>
      <c r="N1944" s="268">
        <v>1353</v>
      </c>
      <c r="O1944" s="268">
        <v>0</v>
      </c>
      <c r="P1944" s="269">
        <v>1353</v>
      </c>
      <c r="Q1944" s="270">
        <v>12177</v>
      </c>
      <c r="R1944" s="270">
        <v>0</v>
      </c>
      <c r="S1944" s="270">
        <v>12177</v>
      </c>
      <c r="T1944" s="268">
        <v>12177</v>
      </c>
      <c r="U1944" s="268">
        <v>0</v>
      </c>
      <c r="V1944" s="269">
        <v>12177</v>
      </c>
      <c r="W1944" s="269" cm="1">
        <f t="array" ref="W1944">IF(Z1944=756,V1944*INDEX('09.30.22 ERC'!$I$676:$I$679,MATCH($A$1,'09.30.22 ERC'!$D$676:$D$679,0),),V1944)</f>
        <v>12177</v>
      </c>
      <c r="X1944" s="271">
        <f t="shared" si="61"/>
        <v>571100</v>
      </c>
      <c r="Y1944" s="106" t="s">
        <v>7462</v>
      </c>
      <c r="Z1944" s="106">
        <v>150</v>
      </c>
      <c r="AA1944" s="273" t="b">
        <f t="shared" si="62"/>
        <v>1</v>
      </c>
    </row>
    <row r="1945" spans="1:27">
      <c r="A1945" s="267" t="s">
        <v>3271</v>
      </c>
      <c r="B1945" s="267" t="s">
        <v>3284</v>
      </c>
      <c r="C1945" s="267" t="s">
        <v>3402</v>
      </c>
      <c r="D1945" s="267" t="s">
        <v>7459</v>
      </c>
      <c r="E1945" s="267" t="s">
        <v>3275</v>
      </c>
      <c r="F1945" s="267" t="s">
        <v>3276</v>
      </c>
      <c r="G1945" s="267" t="s">
        <v>3275</v>
      </c>
      <c r="H1945" s="267" t="s">
        <v>3277</v>
      </c>
      <c r="I1945" s="267" t="s">
        <v>7471</v>
      </c>
      <c r="J1945" s="267" t="s">
        <v>7472</v>
      </c>
      <c r="K1945" s="268">
        <v>0</v>
      </c>
      <c r="L1945" s="268">
        <v>0</v>
      </c>
      <c r="M1945" s="269">
        <v>0</v>
      </c>
      <c r="N1945" s="268">
        <v>0</v>
      </c>
      <c r="O1945" s="268">
        <v>0</v>
      </c>
      <c r="P1945" s="269">
        <v>0</v>
      </c>
      <c r="Q1945" s="270">
        <v>0</v>
      </c>
      <c r="R1945" s="270">
        <v>0</v>
      </c>
      <c r="S1945" s="270">
        <v>0</v>
      </c>
      <c r="T1945" s="268">
        <v>0</v>
      </c>
      <c r="U1945" s="268">
        <v>0</v>
      </c>
      <c r="V1945" s="269">
        <v>0</v>
      </c>
      <c r="W1945" s="269" cm="1">
        <f t="array" ref="W1945">IF(Z1945=756,V1945*INDEX('09.30.22 ERC'!$I$676:$I$679,MATCH($A$1,'09.30.22 ERC'!$D$676:$D$679,0),),V1945)</f>
        <v>0</v>
      </c>
      <c r="X1945" s="271">
        <f t="shared" si="61"/>
        <v>571100</v>
      </c>
      <c r="Y1945" s="106" t="s">
        <v>7462</v>
      </c>
      <c r="Z1945" s="106">
        <v>151</v>
      </c>
      <c r="AA1945" s="273" t="b">
        <f t="shared" si="62"/>
        <v>1</v>
      </c>
    </row>
    <row r="1946" spans="1:27">
      <c r="A1946" s="267" t="s">
        <v>3271</v>
      </c>
      <c r="B1946" s="267" t="s">
        <v>3287</v>
      </c>
      <c r="C1946" s="267" t="s">
        <v>3430</v>
      </c>
      <c r="D1946" s="267" t="s">
        <v>7459</v>
      </c>
      <c r="E1946" s="267" t="s">
        <v>3275</v>
      </c>
      <c r="F1946" s="267" t="s">
        <v>3276</v>
      </c>
      <c r="G1946" s="267" t="s">
        <v>3275</v>
      </c>
      <c r="H1946" s="267" t="s">
        <v>3277</v>
      </c>
      <c r="I1946" s="267" t="s">
        <v>7473</v>
      </c>
      <c r="J1946" s="267" t="s">
        <v>7474</v>
      </c>
      <c r="K1946" s="268">
        <v>0</v>
      </c>
      <c r="L1946" s="268">
        <v>0</v>
      </c>
      <c r="M1946" s="269">
        <v>0</v>
      </c>
      <c r="N1946" s="268">
        <v>0</v>
      </c>
      <c r="O1946" s="268">
        <v>0</v>
      </c>
      <c r="P1946" s="269">
        <v>0</v>
      </c>
      <c r="Q1946" s="270">
        <v>0</v>
      </c>
      <c r="R1946" s="270">
        <v>0</v>
      </c>
      <c r="S1946" s="270">
        <v>0</v>
      </c>
      <c r="T1946" s="268">
        <v>0</v>
      </c>
      <c r="U1946" s="268">
        <v>0</v>
      </c>
      <c r="V1946" s="269">
        <v>0</v>
      </c>
      <c r="W1946" s="269" cm="1">
        <f t="array" ref="W1946">IF(Z1946=756,V1946*INDEX('09.30.22 ERC'!$I$676:$I$679,MATCH($A$1,'09.30.22 ERC'!$D$676:$D$679,0),),V1946)</f>
        <v>0</v>
      </c>
      <c r="X1946" s="271">
        <f t="shared" si="61"/>
        <v>571100</v>
      </c>
      <c r="Y1946" s="106" t="s">
        <v>7462</v>
      </c>
      <c r="Z1946" s="106">
        <v>151</v>
      </c>
      <c r="AA1946" s="273" t="b">
        <f t="shared" si="62"/>
        <v>1</v>
      </c>
    </row>
    <row r="1947" spans="1:27">
      <c r="A1947" s="267" t="s">
        <v>3271</v>
      </c>
      <c r="B1947" s="267" t="s">
        <v>3294</v>
      </c>
      <c r="C1947" s="267" t="s">
        <v>3402</v>
      </c>
      <c r="D1947" s="267" t="s">
        <v>7459</v>
      </c>
      <c r="E1947" s="267" t="s">
        <v>3275</v>
      </c>
      <c r="F1947" s="267" t="s">
        <v>3276</v>
      </c>
      <c r="G1947" s="267" t="s">
        <v>3275</v>
      </c>
      <c r="H1947" s="267" t="s">
        <v>3277</v>
      </c>
      <c r="I1947" s="267" t="s">
        <v>7475</v>
      </c>
      <c r="J1947" s="267" t="s">
        <v>7476</v>
      </c>
      <c r="K1947" s="268">
        <v>0</v>
      </c>
      <c r="L1947" s="268">
        <v>0</v>
      </c>
      <c r="M1947" s="269">
        <v>0</v>
      </c>
      <c r="N1947" s="268">
        <v>0</v>
      </c>
      <c r="O1947" s="268">
        <v>0</v>
      </c>
      <c r="P1947" s="269">
        <v>0</v>
      </c>
      <c r="Q1947" s="270">
        <v>0</v>
      </c>
      <c r="R1947" s="270">
        <v>0</v>
      </c>
      <c r="S1947" s="270">
        <v>0</v>
      </c>
      <c r="T1947" s="268">
        <v>0</v>
      </c>
      <c r="U1947" s="268">
        <v>0</v>
      </c>
      <c r="V1947" s="269">
        <v>0</v>
      </c>
      <c r="W1947" s="269" cm="1">
        <f t="array" ref="W1947">IF(Z1947=756,V1947*INDEX('09.30.22 ERC'!$I$676:$I$679,MATCH($A$1,'09.30.22 ERC'!$D$676:$D$679,0),),V1947)</f>
        <v>0</v>
      </c>
      <c r="X1947" s="271">
        <f t="shared" si="61"/>
        <v>571100</v>
      </c>
      <c r="Y1947" s="106" t="s">
        <v>7462</v>
      </c>
      <c r="Z1947" s="106">
        <v>152</v>
      </c>
      <c r="AA1947" s="273" t="b">
        <f t="shared" si="62"/>
        <v>1</v>
      </c>
    </row>
    <row r="1948" spans="1:27">
      <c r="A1948" s="267" t="s">
        <v>3271</v>
      </c>
      <c r="B1948" s="267" t="s">
        <v>3388</v>
      </c>
      <c r="C1948" s="267" t="s">
        <v>3389</v>
      </c>
      <c r="D1948" s="267" t="s">
        <v>7477</v>
      </c>
      <c r="E1948" s="267" t="s">
        <v>3275</v>
      </c>
      <c r="F1948" s="267" t="s">
        <v>3276</v>
      </c>
      <c r="G1948" s="267" t="s">
        <v>3275</v>
      </c>
      <c r="H1948" s="267" t="s">
        <v>3277</v>
      </c>
      <c r="I1948" s="267" t="s">
        <v>7478</v>
      </c>
      <c r="J1948" s="267" t="s">
        <v>7479</v>
      </c>
      <c r="K1948" s="268">
        <v>0</v>
      </c>
      <c r="L1948" s="268">
        <v>0</v>
      </c>
      <c r="M1948" s="269">
        <v>0</v>
      </c>
      <c r="N1948" s="268">
        <v>0</v>
      </c>
      <c r="O1948" s="268">
        <v>568.79</v>
      </c>
      <c r="P1948" s="269">
        <v>-568.79</v>
      </c>
      <c r="Q1948" s="270">
        <v>0</v>
      </c>
      <c r="R1948" s="270">
        <v>5335.26</v>
      </c>
      <c r="S1948" s="270">
        <v>-5335.26</v>
      </c>
      <c r="T1948" s="268">
        <v>0</v>
      </c>
      <c r="U1948" s="268">
        <v>5335.26</v>
      </c>
      <c r="V1948" s="269">
        <v>-5335.26</v>
      </c>
      <c r="W1948" s="269" cm="1">
        <f t="array" ref="W1948">IF(Z1948=756,V1948*INDEX('09.30.22 ERC'!$I$676:$I$679,MATCH($A$1,'09.30.22 ERC'!$D$676:$D$679,0),),V1948)</f>
        <v>-5335.26</v>
      </c>
      <c r="X1948" s="271">
        <f t="shared" si="61"/>
        <v>581100</v>
      </c>
      <c r="Y1948" s="106" t="s">
        <v>1424</v>
      </c>
      <c r="Z1948" s="106">
        <v>756</v>
      </c>
      <c r="AA1948" s="273" t="b">
        <f t="shared" si="62"/>
        <v>1</v>
      </c>
    </row>
    <row r="1949" spans="1:27">
      <c r="A1949" s="267" t="s">
        <v>3271</v>
      </c>
      <c r="B1949" s="267" t="s">
        <v>3388</v>
      </c>
      <c r="C1949" s="267" t="s">
        <v>3392</v>
      </c>
      <c r="D1949" s="267" t="s">
        <v>7477</v>
      </c>
      <c r="E1949" s="267" t="s">
        <v>3275</v>
      </c>
      <c r="F1949" s="267" t="s">
        <v>3276</v>
      </c>
      <c r="G1949" s="267" t="s">
        <v>3275</v>
      </c>
      <c r="H1949" s="267" t="s">
        <v>3277</v>
      </c>
      <c r="I1949" s="267" t="s">
        <v>7480</v>
      </c>
      <c r="J1949" s="267" t="s">
        <v>7481</v>
      </c>
      <c r="K1949" s="268">
        <v>0</v>
      </c>
      <c r="L1949" s="268">
        <v>0</v>
      </c>
      <c r="M1949" s="269">
        <v>0</v>
      </c>
      <c r="N1949" s="268">
        <v>568.79</v>
      </c>
      <c r="O1949" s="268">
        <v>0</v>
      </c>
      <c r="P1949" s="269">
        <v>568.79</v>
      </c>
      <c r="Q1949" s="270">
        <v>5615</v>
      </c>
      <c r="R1949" s="270">
        <v>279.74</v>
      </c>
      <c r="S1949" s="270">
        <v>5335.26</v>
      </c>
      <c r="T1949" s="268">
        <v>5615</v>
      </c>
      <c r="U1949" s="268">
        <v>279.74</v>
      </c>
      <c r="V1949" s="269">
        <v>5335.26</v>
      </c>
      <c r="W1949" s="269" cm="1">
        <f t="array" ref="W1949">IF(Z1949=756,V1949*INDEX('09.30.22 ERC'!$I$676:$I$679,MATCH($A$1,'09.30.22 ERC'!$D$676:$D$679,0),),V1949)</f>
        <v>5335.26</v>
      </c>
      <c r="X1949" s="271">
        <f t="shared" si="61"/>
        <v>581100</v>
      </c>
      <c r="Y1949" s="106" t="s">
        <v>1424</v>
      </c>
      <c r="Z1949" s="106">
        <v>756</v>
      </c>
      <c r="AA1949" s="273" t="b">
        <f t="shared" si="62"/>
        <v>1</v>
      </c>
    </row>
    <row r="1950" spans="1:27">
      <c r="A1950" s="267" t="s">
        <v>3271</v>
      </c>
      <c r="B1950" s="267" t="s">
        <v>3395</v>
      </c>
      <c r="C1950" s="267" t="s">
        <v>3392</v>
      </c>
      <c r="D1950" s="267" t="s">
        <v>7477</v>
      </c>
      <c r="E1950" s="267" t="s">
        <v>3275</v>
      </c>
      <c r="F1950" s="267" t="s">
        <v>3276</v>
      </c>
      <c r="G1950" s="267" t="s">
        <v>3275</v>
      </c>
      <c r="H1950" s="267" t="s">
        <v>3277</v>
      </c>
      <c r="I1950" s="267" t="s">
        <v>7482</v>
      </c>
      <c r="J1950" s="267" t="s">
        <v>7483</v>
      </c>
      <c r="K1950" s="268">
        <v>0</v>
      </c>
      <c r="L1950" s="268">
        <v>0</v>
      </c>
      <c r="M1950" s="269">
        <v>0</v>
      </c>
      <c r="N1950" s="268">
        <v>0</v>
      </c>
      <c r="O1950" s="268">
        <v>0</v>
      </c>
      <c r="P1950" s="269">
        <v>0</v>
      </c>
      <c r="Q1950" s="270">
        <v>0</v>
      </c>
      <c r="R1950" s="270">
        <v>0</v>
      </c>
      <c r="S1950" s="270">
        <v>0</v>
      </c>
      <c r="T1950" s="268">
        <v>0</v>
      </c>
      <c r="U1950" s="268">
        <v>0</v>
      </c>
      <c r="V1950" s="269">
        <v>0</v>
      </c>
      <c r="W1950" s="269" cm="1">
        <f t="array" ref="W1950">IF(Z1950=756,V1950*INDEX('09.30.22 ERC'!$I$676:$I$679,MATCH($A$1,'09.30.22 ERC'!$D$676:$D$679,0),),V1950)</f>
        <v>0</v>
      </c>
      <c r="X1950" s="271">
        <f t="shared" si="61"/>
        <v>581100</v>
      </c>
      <c r="Y1950" s="106" t="s">
        <v>1424</v>
      </c>
      <c r="Z1950" s="106">
        <v>756</v>
      </c>
      <c r="AA1950" s="273" t="b">
        <f t="shared" si="62"/>
        <v>1</v>
      </c>
    </row>
    <row r="1951" spans="1:27">
      <c r="A1951" s="267" t="s">
        <v>3271</v>
      </c>
      <c r="B1951" s="267" t="s">
        <v>3272</v>
      </c>
      <c r="C1951" s="267" t="s">
        <v>3273</v>
      </c>
      <c r="D1951" s="267" t="s">
        <v>7477</v>
      </c>
      <c r="E1951" s="267" t="s">
        <v>3275</v>
      </c>
      <c r="F1951" s="267" t="s">
        <v>3276</v>
      </c>
      <c r="G1951" s="267" t="s">
        <v>3275</v>
      </c>
      <c r="H1951" s="267" t="s">
        <v>3277</v>
      </c>
      <c r="I1951" s="267" t="s">
        <v>7484</v>
      </c>
      <c r="J1951" s="267" t="s">
        <v>7485</v>
      </c>
      <c r="K1951" s="268">
        <v>0</v>
      </c>
      <c r="L1951" s="268">
        <v>0</v>
      </c>
      <c r="M1951" s="269">
        <v>0</v>
      </c>
      <c r="N1951" s="268">
        <v>0</v>
      </c>
      <c r="O1951" s="268">
        <v>0</v>
      </c>
      <c r="P1951" s="269">
        <v>0</v>
      </c>
      <c r="Q1951" s="270">
        <v>258.91000000000003</v>
      </c>
      <c r="R1951" s="270">
        <v>0</v>
      </c>
      <c r="S1951" s="270">
        <v>258.91000000000003</v>
      </c>
      <c r="T1951" s="268">
        <v>258.91000000000003</v>
      </c>
      <c r="U1951" s="268">
        <v>0</v>
      </c>
      <c r="V1951" s="269">
        <v>258.91000000000003</v>
      </c>
      <c r="W1951" s="269" cm="1">
        <f t="array" ref="W1951">IF(Z1951=756,V1951*INDEX('09.30.22 ERC'!$I$676:$I$679,MATCH($A$1,'09.30.22 ERC'!$D$676:$D$679,0),),V1951)</f>
        <v>258.91000000000003</v>
      </c>
      <c r="X1951" s="271">
        <f t="shared" si="61"/>
        <v>581100</v>
      </c>
      <c r="Y1951" s="106" t="s">
        <v>1424</v>
      </c>
      <c r="Z1951" s="106">
        <v>150</v>
      </c>
      <c r="AA1951" s="273" t="b">
        <f t="shared" si="62"/>
        <v>1</v>
      </c>
    </row>
    <row r="1952" spans="1:27">
      <c r="A1952" s="267" t="s">
        <v>3271</v>
      </c>
      <c r="B1952" s="267" t="s">
        <v>3272</v>
      </c>
      <c r="C1952" s="267" t="s">
        <v>3402</v>
      </c>
      <c r="D1952" s="267" t="s">
        <v>7477</v>
      </c>
      <c r="E1952" s="267" t="s">
        <v>3275</v>
      </c>
      <c r="F1952" s="267" t="s">
        <v>3276</v>
      </c>
      <c r="G1952" s="267" t="s">
        <v>3275</v>
      </c>
      <c r="H1952" s="267" t="s">
        <v>3277</v>
      </c>
      <c r="I1952" s="267" t="s">
        <v>7486</v>
      </c>
      <c r="J1952" s="267" t="s">
        <v>7487</v>
      </c>
      <c r="K1952" s="268">
        <v>0</v>
      </c>
      <c r="L1952" s="268">
        <v>0</v>
      </c>
      <c r="M1952" s="269">
        <v>0</v>
      </c>
      <c r="N1952" s="268">
        <v>206.11</v>
      </c>
      <c r="O1952" s="268">
        <v>0</v>
      </c>
      <c r="P1952" s="269">
        <v>206.11</v>
      </c>
      <c r="Q1952" s="270">
        <v>2092.4699999999998</v>
      </c>
      <c r="R1952" s="270">
        <v>89.1</v>
      </c>
      <c r="S1952" s="270">
        <v>2003.37</v>
      </c>
      <c r="T1952" s="268">
        <v>2092.4699999999998</v>
      </c>
      <c r="U1952" s="268">
        <v>89.1</v>
      </c>
      <c r="V1952" s="269">
        <v>2003.37</v>
      </c>
      <c r="W1952" s="269" cm="1">
        <f t="array" ref="W1952">IF(Z1952=756,V1952*INDEX('09.30.22 ERC'!$I$676:$I$679,MATCH($A$1,'09.30.22 ERC'!$D$676:$D$679,0),),V1952)</f>
        <v>2003.37</v>
      </c>
      <c r="X1952" s="271">
        <f t="shared" si="61"/>
        <v>581100</v>
      </c>
      <c r="Y1952" s="106" t="s">
        <v>1424</v>
      </c>
      <c r="Z1952" s="106">
        <v>150</v>
      </c>
      <c r="AA1952" s="273" t="b">
        <f t="shared" si="62"/>
        <v>1</v>
      </c>
    </row>
    <row r="1953" spans="1:27">
      <c r="A1953" s="267" t="s">
        <v>3271</v>
      </c>
      <c r="B1953" s="267" t="s">
        <v>3280</v>
      </c>
      <c r="C1953" s="267" t="s">
        <v>3281</v>
      </c>
      <c r="D1953" s="267" t="s">
        <v>7477</v>
      </c>
      <c r="E1953" s="267" t="s">
        <v>3275</v>
      </c>
      <c r="F1953" s="267" t="s">
        <v>3276</v>
      </c>
      <c r="G1953" s="267" t="s">
        <v>3275</v>
      </c>
      <c r="H1953" s="267" t="s">
        <v>3277</v>
      </c>
      <c r="I1953" s="267" t="s">
        <v>7488</v>
      </c>
      <c r="J1953" s="267" t="s">
        <v>7489</v>
      </c>
      <c r="K1953" s="268">
        <v>0</v>
      </c>
      <c r="L1953" s="268">
        <v>0</v>
      </c>
      <c r="M1953" s="269">
        <v>0</v>
      </c>
      <c r="N1953" s="268">
        <v>0</v>
      </c>
      <c r="O1953" s="268">
        <v>0</v>
      </c>
      <c r="P1953" s="269">
        <v>0</v>
      </c>
      <c r="Q1953" s="270">
        <v>0</v>
      </c>
      <c r="R1953" s="270">
        <v>0</v>
      </c>
      <c r="S1953" s="270">
        <v>0</v>
      </c>
      <c r="T1953" s="268">
        <v>0</v>
      </c>
      <c r="U1953" s="268">
        <v>0</v>
      </c>
      <c r="V1953" s="269">
        <v>0</v>
      </c>
      <c r="W1953" s="269" cm="1">
        <f t="array" ref="W1953">IF(Z1953=756,V1953*INDEX('09.30.22 ERC'!$I$676:$I$679,MATCH($A$1,'09.30.22 ERC'!$D$676:$D$679,0),),V1953)</f>
        <v>0</v>
      </c>
      <c r="X1953" s="271">
        <f t="shared" si="61"/>
        <v>581100</v>
      </c>
      <c r="Y1953" s="106" t="s">
        <v>1424</v>
      </c>
      <c r="Z1953" s="106">
        <v>150</v>
      </c>
      <c r="AA1953" s="273" t="b">
        <f t="shared" si="62"/>
        <v>1</v>
      </c>
    </row>
    <row r="1954" spans="1:27">
      <c r="A1954" s="267" t="s">
        <v>3271</v>
      </c>
      <c r="B1954" s="267" t="s">
        <v>3280</v>
      </c>
      <c r="C1954" s="267" t="s">
        <v>3430</v>
      </c>
      <c r="D1954" s="267" t="s">
        <v>7477</v>
      </c>
      <c r="E1954" s="267" t="s">
        <v>3275</v>
      </c>
      <c r="F1954" s="267" t="s">
        <v>3276</v>
      </c>
      <c r="G1954" s="267" t="s">
        <v>3275</v>
      </c>
      <c r="H1954" s="267" t="s">
        <v>3277</v>
      </c>
      <c r="I1954" s="267" t="s">
        <v>7490</v>
      </c>
      <c r="J1954" s="267" t="s">
        <v>7491</v>
      </c>
      <c r="K1954" s="268">
        <v>0</v>
      </c>
      <c r="L1954" s="268">
        <v>0</v>
      </c>
      <c r="M1954" s="269">
        <v>0</v>
      </c>
      <c r="N1954" s="268">
        <v>203.87</v>
      </c>
      <c r="O1954" s="268">
        <v>0</v>
      </c>
      <c r="P1954" s="269">
        <v>203.87</v>
      </c>
      <c r="Q1954" s="270">
        <v>2069.1</v>
      </c>
      <c r="R1954" s="270">
        <v>88.11</v>
      </c>
      <c r="S1954" s="270">
        <v>1980.99</v>
      </c>
      <c r="T1954" s="268">
        <v>2069.1</v>
      </c>
      <c r="U1954" s="268">
        <v>88.11</v>
      </c>
      <c r="V1954" s="269">
        <v>1980.99</v>
      </c>
      <c r="W1954" s="269" cm="1">
        <f t="array" ref="W1954">IF(Z1954=756,V1954*INDEX('09.30.22 ERC'!$I$676:$I$679,MATCH($A$1,'09.30.22 ERC'!$D$676:$D$679,0),),V1954)</f>
        <v>1980.99</v>
      </c>
      <c r="X1954" s="271">
        <f t="shared" si="61"/>
        <v>581100</v>
      </c>
      <c r="Y1954" s="106" t="s">
        <v>1424</v>
      </c>
      <c r="Z1954" s="106">
        <v>150</v>
      </c>
      <c r="AA1954" s="273" t="b">
        <f t="shared" si="62"/>
        <v>1</v>
      </c>
    </row>
    <row r="1955" spans="1:27">
      <c r="A1955" s="267" t="s">
        <v>3271</v>
      </c>
      <c r="B1955" s="267" t="s">
        <v>3983</v>
      </c>
      <c r="C1955" s="267" t="s">
        <v>3291</v>
      </c>
      <c r="D1955" s="267" t="s">
        <v>7477</v>
      </c>
      <c r="E1955" s="267" t="s">
        <v>3275</v>
      </c>
      <c r="F1955" s="267" t="s">
        <v>3276</v>
      </c>
      <c r="G1955" s="267" t="s">
        <v>3275</v>
      </c>
      <c r="H1955" s="267" t="s">
        <v>3277</v>
      </c>
      <c r="I1955" s="267" t="s">
        <v>7492</v>
      </c>
      <c r="J1955" s="267" t="s">
        <v>7493</v>
      </c>
      <c r="K1955" s="268">
        <v>0</v>
      </c>
      <c r="L1955" s="268">
        <v>0</v>
      </c>
      <c r="M1955" s="269">
        <v>0</v>
      </c>
      <c r="N1955" s="268">
        <v>0</v>
      </c>
      <c r="O1955" s="268">
        <v>0</v>
      </c>
      <c r="P1955" s="269">
        <v>0</v>
      </c>
      <c r="Q1955" s="270">
        <v>0</v>
      </c>
      <c r="R1955" s="270">
        <v>0</v>
      </c>
      <c r="S1955" s="270">
        <v>0</v>
      </c>
      <c r="T1955" s="268">
        <v>0</v>
      </c>
      <c r="U1955" s="268">
        <v>0</v>
      </c>
      <c r="V1955" s="269">
        <v>0</v>
      </c>
      <c r="W1955" s="269" cm="1">
        <f t="array" ref="W1955">IF(Z1955=756,V1955*INDEX('09.30.22 ERC'!$I$676:$I$679,MATCH($A$1,'09.30.22 ERC'!$D$676:$D$679,0),),V1955)</f>
        <v>0</v>
      </c>
      <c r="X1955" s="271">
        <f t="shared" si="61"/>
        <v>581100</v>
      </c>
      <c r="Y1955" s="106" t="s">
        <v>1424</v>
      </c>
      <c r="Z1955" s="106">
        <v>150</v>
      </c>
      <c r="AA1955" s="273" t="b">
        <f t="shared" si="62"/>
        <v>1</v>
      </c>
    </row>
    <row r="1956" spans="1:27">
      <c r="A1956" s="267" t="s">
        <v>3271</v>
      </c>
      <c r="B1956" s="267" t="s">
        <v>3284</v>
      </c>
      <c r="C1956" s="267" t="s">
        <v>3273</v>
      </c>
      <c r="D1956" s="267" t="s">
        <v>7477</v>
      </c>
      <c r="E1956" s="267" t="s">
        <v>3275</v>
      </c>
      <c r="F1956" s="267" t="s">
        <v>3276</v>
      </c>
      <c r="G1956" s="267" t="s">
        <v>3275</v>
      </c>
      <c r="H1956" s="267" t="s">
        <v>3277</v>
      </c>
      <c r="I1956" s="267" t="s">
        <v>7494</v>
      </c>
      <c r="J1956" s="267" t="s">
        <v>7495</v>
      </c>
      <c r="K1956" s="268">
        <v>0</v>
      </c>
      <c r="L1956" s="268">
        <v>0</v>
      </c>
      <c r="M1956" s="269">
        <v>0</v>
      </c>
      <c r="N1956" s="268">
        <v>0</v>
      </c>
      <c r="O1956" s="268">
        <v>0</v>
      </c>
      <c r="P1956" s="269">
        <v>0</v>
      </c>
      <c r="Q1956" s="270">
        <v>0</v>
      </c>
      <c r="R1956" s="270">
        <v>0</v>
      </c>
      <c r="S1956" s="270">
        <v>0</v>
      </c>
      <c r="T1956" s="268">
        <v>0</v>
      </c>
      <c r="U1956" s="268">
        <v>0</v>
      </c>
      <c r="V1956" s="269">
        <v>0</v>
      </c>
      <c r="W1956" s="269" cm="1">
        <f t="array" ref="W1956">IF(Z1956=756,V1956*INDEX('09.30.22 ERC'!$I$676:$I$679,MATCH($A$1,'09.30.22 ERC'!$D$676:$D$679,0),),V1956)</f>
        <v>0</v>
      </c>
      <c r="X1956" s="271">
        <f t="shared" si="61"/>
        <v>581100</v>
      </c>
      <c r="Y1956" s="106" t="s">
        <v>1424</v>
      </c>
      <c r="Z1956" s="106">
        <v>151</v>
      </c>
      <c r="AA1956" s="273" t="b">
        <f t="shared" si="62"/>
        <v>1</v>
      </c>
    </row>
    <row r="1957" spans="1:27">
      <c r="A1957" s="267" t="s">
        <v>3271</v>
      </c>
      <c r="B1957" s="267" t="s">
        <v>3284</v>
      </c>
      <c r="C1957" s="267" t="s">
        <v>3402</v>
      </c>
      <c r="D1957" s="267" t="s">
        <v>7477</v>
      </c>
      <c r="E1957" s="267" t="s">
        <v>3275</v>
      </c>
      <c r="F1957" s="267" t="s">
        <v>3276</v>
      </c>
      <c r="G1957" s="267" t="s">
        <v>3275</v>
      </c>
      <c r="H1957" s="267" t="s">
        <v>3277</v>
      </c>
      <c r="I1957" s="267" t="s">
        <v>7496</v>
      </c>
      <c r="J1957" s="267" t="s">
        <v>7497</v>
      </c>
      <c r="K1957" s="268">
        <v>0</v>
      </c>
      <c r="L1957" s="268">
        <v>0</v>
      </c>
      <c r="M1957" s="269">
        <v>0</v>
      </c>
      <c r="N1957" s="268">
        <v>17.52</v>
      </c>
      <c r="O1957" s="268">
        <v>0</v>
      </c>
      <c r="P1957" s="269">
        <v>17.52</v>
      </c>
      <c r="Q1957" s="270">
        <v>173.14</v>
      </c>
      <c r="R1957" s="270">
        <v>7.29</v>
      </c>
      <c r="S1957" s="270">
        <v>165.85</v>
      </c>
      <c r="T1957" s="268">
        <v>173.14</v>
      </c>
      <c r="U1957" s="268">
        <v>7.29</v>
      </c>
      <c r="V1957" s="269">
        <v>165.85</v>
      </c>
      <c r="W1957" s="269" cm="1">
        <f t="array" ref="W1957">IF(Z1957=756,V1957*INDEX('09.30.22 ERC'!$I$676:$I$679,MATCH($A$1,'09.30.22 ERC'!$D$676:$D$679,0),),V1957)</f>
        <v>165.85</v>
      </c>
      <c r="X1957" s="271">
        <f t="shared" si="61"/>
        <v>581100</v>
      </c>
      <c r="Y1957" s="106" t="s">
        <v>1424</v>
      </c>
      <c r="Z1957" s="106">
        <v>151</v>
      </c>
      <c r="AA1957" s="273" t="b">
        <f t="shared" si="62"/>
        <v>1</v>
      </c>
    </row>
    <row r="1958" spans="1:27">
      <c r="A1958" s="267" t="s">
        <v>3271</v>
      </c>
      <c r="B1958" s="267" t="s">
        <v>3287</v>
      </c>
      <c r="C1958" s="267" t="s">
        <v>3281</v>
      </c>
      <c r="D1958" s="267" t="s">
        <v>7477</v>
      </c>
      <c r="E1958" s="267" t="s">
        <v>3275</v>
      </c>
      <c r="F1958" s="267" t="s">
        <v>3276</v>
      </c>
      <c r="G1958" s="267" t="s">
        <v>3275</v>
      </c>
      <c r="H1958" s="267" t="s">
        <v>3277</v>
      </c>
      <c r="I1958" s="267" t="s">
        <v>7498</v>
      </c>
      <c r="J1958" s="267" t="s">
        <v>7499</v>
      </c>
      <c r="K1958" s="268">
        <v>0</v>
      </c>
      <c r="L1958" s="268">
        <v>0</v>
      </c>
      <c r="M1958" s="269">
        <v>0</v>
      </c>
      <c r="N1958" s="268">
        <v>0</v>
      </c>
      <c r="O1958" s="268">
        <v>0</v>
      </c>
      <c r="P1958" s="269">
        <v>0</v>
      </c>
      <c r="Q1958" s="270">
        <v>0</v>
      </c>
      <c r="R1958" s="270">
        <v>0</v>
      </c>
      <c r="S1958" s="270">
        <v>0</v>
      </c>
      <c r="T1958" s="268">
        <v>0</v>
      </c>
      <c r="U1958" s="268">
        <v>0</v>
      </c>
      <c r="V1958" s="269">
        <v>0</v>
      </c>
      <c r="W1958" s="269" cm="1">
        <f t="array" ref="W1958">IF(Z1958=756,V1958*INDEX('09.30.22 ERC'!$I$676:$I$679,MATCH($A$1,'09.30.22 ERC'!$D$676:$D$679,0),),V1958)</f>
        <v>0</v>
      </c>
      <c r="X1958" s="271">
        <f t="shared" si="61"/>
        <v>581100</v>
      </c>
      <c r="Y1958" s="106" t="s">
        <v>1424</v>
      </c>
      <c r="Z1958" s="106">
        <v>151</v>
      </c>
      <c r="AA1958" s="273" t="b">
        <f t="shared" si="62"/>
        <v>1</v>
      </c>
    </row>
    <row r="1959" spans="1:27">
      <c r="A1959" s="267" t="s">
        <v>3271</v>
      </c>
      <c r="B1959" s="267" t="s">
        <v>3287</v>
      </c>
      <c r="C1959" s="267" t="s">
        <v>3430</v>
      </c>
      <c r="D1959" s="267" t="s">
        <v>7477</v>
      </c>
      <c r="E1959" s="267" t="s">
        <v>3275</v>
      </c>
      <c r="F1959" s="267" t="s">
        <v>3276</v>
      </c>
      <c r="G1959" s="267" t="s">
        <v>3275</v>
      </c>
      <c r="H1959" s="267" t="s">
        <v>3277</v>
      </c>
      <c r="I1959" s="267" t="s">
        <v>7500</v>
      </c>
      <c r="J1959" s="267" t="s">
        <v>7501</v>
      </c>
      <c r="K1959" s="268">
        <v>0</v>
      </c>
      <c r="L1959" s="268">
        <v>0</v>
      </c>
      <c r="M1959" s="269">
        <v>0</v>
      </c>
      <c r="N1959" s="268">
        <v>22.46</v>
      </c>
      <c r="O1959" s="268">
        <v>0</v>
      </c>
      <c r="P1959" s="269">
        <v>22.46</v>
      </c>
      <c r="Q1959" s="270">
        <v>218.6</v>
      </c>
      <c r="R1959" s="270">
        <v>6.9</v>
      </c>
      <c r="S1959" s="270">
        <v>211.7</v>
      </c>
      <c r="T1959" s="268">
        <v>218.6</v>
      </c>
      <c r="U1959" s="268">
        <v>6.9</v>
      </c>
      <c r="V1959" s="269">
        <v>211.7</v>
      </c>
      <c r="W1959" s="269" cm="1">
        <f t="array" ref="W1959">IF(Z1959=756,V1959*INDEX('09.30.22 ERC'!$I$676:$I$679,MATCH($A$1,'09.30.22 ERC'!$D$676:$D$679,0),),V1959)</f>
        <v>211.7</v>
      </c>
      <c r="X1959" s="271">
        <f t="shared" si="61"/>
        <v>581100</v>
      </c>
      <c r="Y1959" s="106" t="s">
        <v>1424</v>
      </c>
      <c r="Z1959" s="106">
        <v>151</v>
      </c>
      <c r="AA1959" s="273" t="b">
        <f t="shared" si="62"/>
        <v>1</v>
      </c>
    </row>
    <row r="1960" spans="1:27">
      <c r="A1960" s="267" t="s">
        <v>3271</v>
      </c>
      <c r="B1960" s="267" t="s">
        <v>3290</v>
      </c>
      <c r="C1960" s="267" t="s">
        <v>3291</v>
      </c>
      <c r="D1960" s="267" t="s">
        <v>7477</v>
      </c>
      <c r="E1960" s="267" t="s">
        <v>3275</v>
      </c>
      <c r="F1960" s="267" t="s">
        <v>3276</v>
      </c>
      <c r="G1960" s="267" t="s">
        <v>3275</v>
      </c>
      <c r="H1960" s="267" t="s">
        <v>3277</v>
      </c>
      <c r="I1960" s="267" t="s">
        <v>7502</v>
      </c>
      <c r="J1960" s="267" t="s">
        <v>7503</v>
      </c>
      <c r="K1960" s="268">
        <v>0</v>
      </c>
      <c r="L1960" s="268">
        <v>0</v>
      </c>
      <c r="M1960" s="269">
        <v>0</v>
      </c>
      <c r="N1960" s="268">
        <v>0</v>
      </c>
      <c r="O1960" s="268">
        <v>0</v>
      </c>
      <c r="P1960" s="269">
        <v>0</v>
      </c>
      <c r="Q1960" s="270">
        <v>0</v>
      </c>
      <c r="R1960" s="270">
        <v>0</v>
      </c>
      <c r="S1960" s="270">
        <v>0</v>
      </c>
      <c r="T1960" s="268">
        <v>0</v>
      </c>
      <c r="U1960" s="268">
        <v>0</v>
      </c>
      <c r="V1960" s="269">
        <v>0</v>
      </c>
      <c r="W1960" s="269" cm="1">
        <f t="array" ref="W1960">IF(Z1960=756,V1960*INDEX('09.30.22 ERC'!$I$676:$I$679,MATCH($A$1,'09.30.22 ERC'!$D$676:$D$679,0),),V1960)</f>
        <v>0</v>
      </c>
      <c r="X1960" s="271">
        <f t="shared" si="61"/>
        <v>581100</v>
      </c>
      <c r="Y1960" s="106" t="s">
        <v>1424</v>
      </c>
      <c r="Z1960" s="106">
        <v>151</v>
      </c>
      <c r="AA1960" s="273" t="b">
        <f t="shared" si="62"/>
        <v>1</v>
      </c>
    </row>
    <row r="1961" spans="1:27">
      <c r="A1961" s="267" t="s">
        <v>3271</v>
      </c>
      <c r="B1961" s="267" t="s">
        <v>3294</v>
      </c>
      <c r="C1961" s="267" t="s">
        <v>3273</v>
      </c>
      <c r="D1961" s="267" t="s">
        <v>7477</v>
      </c>
      <c r="E1961" s="267" t="s">
        <v>3275</v>
      </c>
      <c r="F1961" s="267" t="s">
        <v>3276</v>
      </c>
      <c r="G1961" s="267" t="s">
        <v>3275</v>
      </c>
      <c r="H1961" s="267" t="s">
        <v>3277</v>
      </c>
      <c r="I1961" s="267" t="s">
        <v>7504</v>
      </c>
      <c r="J1961" s="267" t="s">
        <v>7505</v>
      </c>
      <c r="K1961" s="268">
        <v>0</v>
      </c>
      <c r="L1961" s="268">
        <v>0</v>
      </c>
      <c r="M1961" s="269">
        <v>0</v>
      </c>
      <c r="N1961" s="268">
        <v>0</v>
      </c>
      <c r="O1961" s="268">
        <v>0</v>
      </c>
      <c r="P1961" s="269">
        <v>0</v>
      </c>
      <c r="Q1961" s="270">
        <v>0</v>
      </c>
      <c r="R1961" s="270">
        <v>0</v>
      </c>
      <c r="S1961" s="270">
        <v>0</v>
      </c>
      <c r="T1961" s="268">
        <v>0</v>
      </c>
      <c r="U1961" s="268">
        <v>0</v>
      </c>
      <c r="V1961" s="269">
        <v>0</v>
      </c>
      <c r="W1961" s="269" cm="1">
        <f t="array" ref="W1961">IF(Z1961=756,V1961*INDEX('09.30.22 ERC'!$I$676:$I$679,MATCH($A$1,'09.30.22 ERC'!$D$676:$D$679,0),),V1961)</f>
        <v>0</v>
      </c>
      <c r="X1961" s="271">
        <f t="shared" si="61"/>
        <v>581100</v>
      </c>
      <c r="Y1961" s="106" t="s">
        <v>1424</v>
      </c>
      <c r="Z1961" s="106">
        <v>152</v>
      </c>
      <c r="AA1961" s="273" t="b">
        <f t="shared" si="62"/>
        <v>1</v>
      </c>
    </row>
    <row r="1962" spans="1:27">
      <c r="A1962" s="267" t="s">
        <v>3271</v>
      </c>
      <c r="B1962" s="267" t="s">
        <v>3294</v>
      </c>
      <c r="C1962" s="267" t="s">
        <v>3402</v>
      </c>
      <c r="D1962" s="267" t="s">
        <v>7477</v>
      </c>
      <c r="E1962" s="267" t="s">
        <v>3275</v>
      </c>
      <c r="F1962" s="267" t="s">
        <v>3276</v>
      </c>
      <c r="G1962" s="267" t="s">
        <v>3275</v>
      </c>
      <c r="H1962" s="267" t="s">
        <v>3277</v>
      </c>
      <c r="I1962" s="267" t="s">
        <v>7506</v>
      </c>
      <c r="J1962" s="267" t="s">
        <v>7507</v>
      </c>
      <c r="K1962" s="268">
        <v>0</v>
      </c>
      <c r="L1962" s="268">
        <v>0</v>
      </c>
      <c r="M1962" s="269">
        <v>0</v>
      </c>
      <c r="N1962" s="268">
        <v>118.83</v>
      </c>
      <c r="O1962" s="268">
        <v>0</v>
      </c>
      <c r="P1962" s="269">
        <v>118.83</v>
      </c>
      <c r="Q1962" s="270">
        <v>1205.5999999999999</v>
      </c>
      <c r="R1962" s="270">
        <v>51.33</v>
      </c>
      <c r="S1962" s="270">
        <v>1154.27</v>
      </c>
      <c r="T1962" s="268">
        <v>1205.5999999999999</v>
      </c>
      <c r="U1962" s="268">
        <v>51.33</v>
      </c>
      <c r="V1962" s="269">
        <v>1154.27</v>
      </c>
      <c r="W1962" s="269" cm="1">
        <f t="array" ref="W1962">IF(Z1962=756,V1962*INDEX('09.30.22 ERC'!$I$676:$I$679,MATCH($A$1,'09.30.22 ERC'!$D$676:$D$679,0),),V1962)</f>
        <v>1154.27</v>
      </c>
      <c r="X1962" s="271">
        <f t="shared" si="61"/>
        <v>581100</v>
      </c>
      <c r="Y1962" s="106" t="s">
        <v>1424</v>
      </c>
      <c r="Z1962" s="106">
        <v>152</v>
      </c>
      <c r="AA1962" s="273" t="b">
        <f t="shared" si="62"/>
        <v>1</v>
      </c>
    </row>
    <row r="1963" spans="1:27">
      <c r="A1963" s="267" t="s">
        <v>3271</v>
      </c>
      <c r="B1963" s="267" t="s">
        <v>3388</v>
      </c>
      <c r="C1963" s="267" t="s">
        <v>3389</v>
      </c>
      <c r="D1963" s="267" t="s">
        <v>7508</v>
      </c>
      <c r="E1963" s="267" t="s">
        <v>3275</v>
      </c>
      <c r="F1963" s="267" t="s">
        <v>3276</v>
      </c>
      <c r="G1963" s="267" t="s">
        <v>3275</v>
      </c>
      <c r="H1963" s="267" t="s">
        <v>3277</v>
      </c>
      <c r="I1963" s="267" t="s">
        <v>7509</v>
      </c>
      <c r="J1963" s="267" t="s">
        <v>7510</v>
      </c>
      <c r="K1963" s="268">
        <v>0</v>
      </c>
      <c r="L1963" s="268">
        <v>0</v>
      </c>
      <c r="M1963" s="269">
        <v>0</v>
      </c>
      <c r="N1963" s="268">
        <v>0</v>
      </c>
      <c r="O1963" s="268">
        <v>83.86</v>
      </c>
      <c r="P1963" s="269">
        <v>-83.86</v>
      </c>
      <c r="Q1963" s="270">
        <v>0</v>
      </c>
      <c r="R1963" s="270">
        <v>277.68</v>
      </c>
      <c r="S1963" s="270">
        <v>-277.68</v>
      </c>
      <c r="T1963" s="268">
        <v>0</v>
      </c>
      <c r="U1963" s="268">
        <v>277.68</v>
      </c>
      <c r="V1963" s="269">
        <v>-277.68</v>
      </c>
      <c r="W1963" s="269" cm="1">
        <f t="array" ref="W1963">IF(Z1963=756,V1963*INDEX('09.30.22 ERC'!$I$676:$I$679,MATCH($A$1,'09.30.22 ERC'!$D$676:$D$679,0),),V1963)</f>
        <v>-277.68</v>
      </c>
      <c r="X1963" s="271">
        <f t="shared" si="61"/>
        <v>581200</v>
      </c>
      <c r="Y1963" s="106" t="s">
        <v>1424</v>
      </c>
      <c r="Z1963" s="106">
        <v>756</v>
      </c>
      <c r="AA1963" s="273" t="b">
        <f t="shared" si="62"/>
        <v>1</v>
      </c>
    </row>
    <row r="1964" spans="1:27">
      <c r="A1964" s="267" t="s">
        <v>3271</v>
      </c>
      <c r="B1964" s="267" t="s">
        <v>3388</v>
      </c>
      <c r="C1964" s="267" t="s">
        <v>3392</v>
      </c>
      <c r="D1964" s="267" t="s">
        <v>7508</v>
      </c>
      <c r="E1964" s="267" t="s">
        <v>3275</v>
      </c>
      <c r="F1964" s="267" t="s">
        <v>3276</v>
      </c>
      <c r="G1964" s="267" t="s">
        <v>3275</v>
      </c>
      <c r="H1964" s="267" t="s">
        <v>3277</v>
      </c>
      <c r="I1964" s="267" t="s">
        <v>7511</v>
      </c>
      <c r="J1964" s="267" t="s">
        <v>7512</v>
      </c>
      <c r="K1964" s="268">
        <v>0</v>
      </c>
      <c r="L1964" s="268">
        <v>0</v>
      </c>
      <c r="M1964" s="269">
        <v>0</v>
      </c>
      <c r="N1964" s="268">
        <v>83.86</v>
      </c>
      <c r="O1964" s="268">
        <v>0</v>
      </c>
      <c r="P1964" s="269">
        <v>83.86</v>
      </c>
      <c r="Q1964" s="270">
        <v>277.68</v>
      </c>
      <c r="R1964" s="270">
        <v>0</v>
      </c>
      <c r="S1964" s="270">
        <v>277.68</v>
      </c>
      <c r="T1964" s="268">
        <v>277.68</v>
      </c>
      <c r="U1964" s="268">
        <v>0</v>
      </c>
      <c r="V1964" s="269">
        <v>277.68</v>
      </c>
      <c r="W1964" s="269" cm="1">
        <f t="array" ref="W1964">IF(Z1964=756,V1964*INDEX('09.30.22 ERC'!$I$676:$I$679,MATCH($A$1,'09.30.22 ERC'!$D$676:$D$679,0),),V1964)</f>
        <v>277.68</v>
      </c>
      <c r="X1964" s="271">
        <f t="shared" si="61"/>
        <v>581200</v>
      </c>
      <c r="Y1964" s="106" t="s">
        <v>1424</v>
      </c>
      <c r="Z1964" s="106">
        <v>756</v>
      </c>
      <c r="AA1964" s="273" t="b">
        <f t="shared" si="62"/>
        <v>1</v>
      </c>
    </row>
    <row r="1965" spans="1:27">
      <c r="A1965" s="267" t="s">
        <v>3271</v>
      </c>
      <c r="B1965" s="267" t="s">
        <v>3272</v>
      </c>
      <c r="C1965" s="267" t="s">
        <v>3402</v>
      </c>
      <c r="D1965" s="267" t="s">
        <v>7508</v>
      </c>
      <c r="E1965" s="267" t="s">
        <v>3275</v>
      </c>
      <c r="F1965" s="267" t="s">
        <v>3276</v>
      </c>
      <c r="G1965" s="267" t="s">
        <v>3275</v>
      </c>
      <c r="H1965" s="267" t="s">
        <v>3277</v>
      </c>
      <c r="I1965" s="267" t="s">
        <v>7513</v>
      </c>
      <c r="J1965" s="267" t="s">
        <v>7514</v>
      </c>
      <c r="K1965" s="268">
        <v>0</v>
      </c>
      <c r="L1965" s="268">
        <v>0</v>
      </c>
      <c r="M1965" s="269">
        <v>0</v>
      </c>
      <c r="N1965" s="268">
        <v>30.39</v>
      </c>
      <c r="O1965" s="268">
        <v>0</v>
      </c>
      <c r="P1965" s="269">
        <v>30.39</v>
      </c>
      <c r="Q1965" s="270">
        <v>100.66</v>
      </c>
      <c r="R1965" s="270">
        <v>0</v>
      </c>
      <c r="S1965" s="270">
        <v>100.66</v>
      </c>
      <c r="T1965" s="268">
        <v>100.66</v>
      </c>
      <c r="U1965" s="268">
        <v>0</v>
      </c>
      <c r="V1965" s="269">
        <v>100.66</v>
      </c>
      <c r="W1965" s="269" cm="1">
        <f t="array" ref="W1965">IF(Z1965=756,V1965*INDEX('09.30.22 ERC'!$I$676:$I$679,MATCH($A$1,'09.30.22 ERC'!$D$676:$D$679,0),),V1965)</f>
        <v>100.66</v>
      </c>
      <c r="X1965" s="271">
        <f t="shared" si="61"/>
        <v>581200</v>
      </c>
      <c r="Y1965" s="106" t="s">
        <v>1424</v>
      </c>
      <c r="Z1965" s="106">
        <v>150</v>
      </c>
      <c r="AA1965" s="273" t="b">
        <f t="shared" si="62"/>
        <v>1</v>
      </c>
    </row>
    <row r="1966" spans="1:27">
      <c r="A1966" s="267" t="s">
        <v>3271</v>
      </c>
      <c r="B1966" s="267" t="s">
        <v>3280</v>
      </c>
      <c r="C1966" s="267" t="s">
        <v>3430</v>
      </c>
      <c r="D1966" s="267" t="s">
        <v>7508</v>
      </c>
      <c r="E1966" s="267" t="s">
        <v>3275</v>
      </c>
      <c r="F1966" s="267" t="s">
        <v>3276</v>
      </c>
      <c r="G1966" s="267" t="s">
        <v>3275</v>
      </c>
      <c r="H1966" s="267" t="s">
        <v>3277</v>
      </c>
      <c r="I1966" s="267" t="s">
        <v>7515</v>
      </c>
      <c r="J1966" s="267" t="s">
        <v>7516</v>
      </c>
      <c r="K1966" s="268">
        <v>0</v>
      </c>
      <c r="L1966" s="268">
        <v>0</v>
      </c>
      <c r="M1966" s="269">
        <v>0</v>
      </c>
      <c r="N1966" s="268">
        <v>30.06</v>
      </c>
      <c r="O1966" s="268">
        <v>0</v>
      </c>
      <c r="P1966" s="269">
        <v>30.06</v>
      </c>
      <c r="Q1966" s="270">
        <v>99.56</v>
      </c>
      <c r="R1966" s="270">
        <v>0</v>
      </c>
      <c r="S1966" s="270">
        <v>99.56</v>
      </c>
      <c r="T1966" s="268">
        <v>99.56</v>
      </c>
      <c r="U1966" s="268">
        <v>0</v>
      </c>
      <c r="V1966" s="269">
        <v>99.56</v>
      </c>
      <c r="W1966" s="269" cm="1">
        <f t="array" ref="W1966">IF(Z1966=756,V1966*INDEX('09.30.22 ERC'!$I$676:$I$679,MATCH($A$1,'09.30.22 ERC'!$D$676:$D$679,0),),V1966)</f>
        <v>99.56</v>
      </c>
      <c r="X1966" s="271">
        <f t="shared" si="61"/>
        <v>581200</v>
      </c>
      <c r="Y1966" s="106" t="s">
        <v>1424</v>
      </c>
      <c r="Z1966" s="106">
        <v>150</v>
      </c>
      <c r="AA1966" s="273" t="b">
        <f t="shared" si="62"/>
        <v>1</v>
      </c>
    </row>
    <row r="1967" spans="1:27">
      <c r="A1967" s="267" t="s">
        <v>3271</v>
      </c>
      <c r="B1967" s="267" t="s">
        <v>3284</v>
      </c>
      <c r="C1967" s="267" t="s">
        <v>3402</v>
      </c>
      <c r="D1967" s="267" t="s">
        <v>7508</v>
      </c>
      <c r="E1967" s="267" t="s">
        <v>3275</v>
      </c>
      <c r="F1967" s="267" t="s">
        <v>3276</v>
      </c>
      <c r="G1967" s="267" t="s">
        <v>3275</v>
      </c>
      <c r="H1967" s="267" t="s">
        <v>3277</v>
      </c>
      <c r="I1967" s="267" t="s">
        <v>7517</v>
      </c>
      <c r="J1967" s="267" t="s">
        <v>7518</v>
      </c>
      <c r="K1967" s="268">
        <v>0</v>
      </c>
      <c r="L1967" s="268">
        <v>0</v>
      </c>
      <c r="M1967" s="269">
        <v>0</v>
      </c>
      <c r="N1967" s="268">
        <v>2.58</v>
      </c>
      <c r="O1967" s="268">
        <v>0</v>
      </c>
      <c r="P1967" s="269">
        <v>2.58</v>
      </c>
      <c r="Q1967" s="270">
        <v>8.51</v>
      </c>
      <c r="R1967" s="270">
        <v>0</v>
      </c>
      <c r="S1967" s="270">
        <v>8.51</v>
      </c>
      <c r="T1967" s="268">
        <v>8.51</v>
      </c>
      <c r="U1967" s="268">
        <v>0</v>
      </c>
      <c r="V1967" s="269">
        <v>8.51</v>
      </c>
      <c r="W1967" s="269" cm="1">
        <f t="array" ref="W1967">IF(Z1967=756,V1967*INDEX('09.30.22 ERC'!$I$676:$I$679,MATCH($A$1,'09.30.22 ERC'!$D$676:$D$679,0),),V1967)</f>
        <v>8.51</v>
      </c>
      <c r="X1967" s="271">
        <f t="shared" si="61"/>
        <v>581200</v>
      </c>
      <c r="Y1967" s="106" t="s">
        <v>1424</v>
      </c>
      <c r="Z1967" s="106">
        <v>151</v>
      </c>
      <c r="AA1967" s="273" t="b">
        <f t="shared" si="62"/>
        <v>1</v>
      </c>
    </row>
    <row r="1968" spans="1:27">
      <c r="A1968" s="267" t="s">
        <v>3271</v>
      </c>
      <c r="B1968" s="267" t="s">
        <v>3287</v>
      </c>
      <c r="C1968" s="267" t="s">
        <v>3430</v>
      </c>
      <c r="D1968" s="267" t="s">
        <v>7508</v>
      </c>
      <c r="E1968" s="267" t="s">
        <v>3275</v>
      </c>
      <c r="F1968" s="267" t="s">
        <v>3276</v>
      </c>
      <c r="G1968" s="267" t="s">
        <v>3275</v>
      </c>
      <c r="H1968" s="267" t="s">
        <v>3277</v>
      </c>
      <c r="I1968" s="267" t="s">
        <v>7519</v>
      </c>
      <c r="J1968" s="267" t="s">
        <v>7520</v>
      </c>
      <c r="K1968" s="268">
        <v>0</v>
      </c>
      <c r="L1968" s="268">
        <v>0</v>
      </c>
      <c r="M1968" s="269">
        <v>0</v>
      </c>
      <c r="N1968" s="268">
        <v>3.31</v>
      </c>
      <c r="O1968" s="268">
        <v>0</v>
      </c>
      <c r="P1968" s="269">
        <v>3.31</v>
      </c>
      <c r="Q1968" s="270">
        <v>10.88</v>
      </c>
      <c r="R1968" s="270">
        <v>0</v>
      </c>
      <c r="S1968" s="270">
        <v>10.88</v>
      </c>
      <c r="T1968" s="268">
        <v>10.88</v>
      </c>
      <c r="U1968" s="268">
        <v>0</v>
      </c>
      <c r="V1968" s="269">
        <v>10.88</v>
      </c>
      <c r="W1968" s="269" cm="1">
        <f t="array" ref="W1968">IF(Z1968=756,V1968*INDEX('09.30.22 ERC'!$I$676:$I$679,MATCH($A$1,'09.30.22 ERC'!$D$676:$D$679,0),),V1968)</f>
        <v>10.88</v>
      </c>
      <c r="X1968" s="271">
        <f t="shared" si="61"/>
        <v>581200</v>
      </c>
      <c r="Y1968" s="106" t="s">
        <v>1424</v>
      </c>
      <c r="Z1968" s="106">
        <v>151</v>
      </c>
      <c r="AA1968" s="273" t="b">
        <f t="shared" si="62"/>
        <v>1</v>
      </c>
    </row>
    <row r="1969" spans="1:27">
      <c r="A1969" s="267" t="s">
        <v>3271</v>
      </c>
      <c r="B1969" s="267" t="s">
        <v>3294</v>
      </c>
      <c r="C1969" s="267" t="s">
        <v>3402</v>
      </c>
      <c r="D1969" s="267" t="s">
        <v>7508</v>
      </c>
      <c r="E1969" s="267" t="s">
        <v>3275</v>
      </c>
      <c r="F1969" s="267" t="s">
        <v>3276</v>
      </c>
      <c r="G1969" s="267" t="s">
        <v>3275</v>
      </c>
      <c r="H1969" s="267" t="s">
        <v>3277</v>
      </c>
      <c r="I1969" s="267" t="s">
        <v>7521</v>
      </c>
      <c r="J1969" s="267" t="s">
        <v>7522</v>
      </c>
      <c r="K1969" s="268">
        <v>0</v>
      </c>
      <c r="L1969" s="268">
        <v>0</v>
      </c>
      <c r="M1969" s="269">
        <v>0</v>
      </c>
      <c r="N1969" s="268">
        <v>17.52</v>
      </c>
      <c r="O1969" s="268">
        <v>0</v>
      </c>
      <c r="P1969" s="269">
        <v>17.52</v>
      </c>
      <c r="Q1969" s="270">
        <v>58.07</v>
      </c>
      <c r="R1969" s="270">
        <v>0</v>
      </c>
      <c r="S1969" s="270">
        <v>58.07</v>
      </c>
      <c r="T1969" s="268">
        <v>58.07</v>
      </c>
      <c r="U1969" s="268">
        <v>0</v>
      </c>
      <c r="V1969" s="269">
        <v>58.07</v>
      </c>
      <c r="W1969" s="269" cm="1">
        <f t="array" ref="W1969">IF(Z1969=756,V1969*INDEX('09.30.22 ERC'!$I$676:$I$679,MATCH($A$1,'09.30.22 ERC'!$D$676:$D$679,0),),V1969)</f>
        <v>58.07</v>
      </c>
      <c r="X1969" s="271">
        <f t="shared" si="61"/>
        <v>581200</v>
      </c>
      <c r="Y1969" s="106" t="s">
        <v>1424</v>
      </c>
      <c r="Z1969" s="106">
        <v>152</v>
      </c>
      <c r="AA1969" s="273" t="b">
        <f t="shared" si="62"/>
        <v>1</v>
      </c>
    </row>
    <row r="1970" spans="1:27">
      <c r="A1970" s="267" t="s">
        <v>3271</v>
      </c>
      <c r="B1970" s="267" t="s">
        <v>3388</v>
      </c>
      <c r="C1970" s="267" t="s">
        <v>3389</v>
      </c>
      <c r="D1970" s="267" t="s">
        <v>7523</v>
      </c>
      <c r="E1970" s="267" t="s">
        <v>3275</v>
      </c>
      <c r="F1970" s="267" t="s">
        <v>3276</v>
      </c>
      <c r="G1970" s="267" t="s">
        <v>3275</v>
      </c>
      <c r="H1970" s="267" t="s">
        <v>3277</v>
      </c>
      <c r="I1970" s="267" t="s">
        <v>7524</v>
      </c>
      <c r="J1970" s="267" t="s">
        <v>7525</v>
      </c>
      <c r="K1970" s="268">
        <v>0</v>
      </c>
      <c r="L1970" s="268">
        <v>0</v>
      </c>
      <c r="M1970" s="269">
        <v>0</v>
      </c>
      <c r="N1970" s="268">
        <v>0</v>
      </c>
      <c r="O1970" s="268">
        <v>0</v>
      </c>
      <c r="P1970" s="269">
        <v>0</v>
      </c>
      <c r="Q1970" s="270">
        <v>0</v>
      </c>
      <c r="R1970" s="270">
        <v>0</v>
      </c>
      <c r="S1970" s="270">
        <v>0</v>
      </c>
      <c r="T1970" s="268">
        <v>0</v>
      </c>
      <c r="U1970" s="268">
        <v>0</v>
      </c>
      <c r="V1970" s="269">
        <v>0</v>
      </c>
      <c r="W1970" s="269" cm="1">
        <f t="array" ref="W1970">IF(Z1970=756,V1970*INDEX('09.30.22 ERC'!$I$676:$I$679,MATCH($A$1,'09.30.22 ERC'!$D$676:$D$679,0),),V1970)</f>
        <v>0</v>
      </c>
      <c r="X1970" s="271">
        <f t="shared" si="61"/>
        <v>581300</v>
      </c>
      <c r="Y1970" s="106" t="s">
        <v>1424</v>
      </c>
      <c r="Z1970" s="106">
        <v>756</v>
      </c>
      <c r="AA1970" s="273" t="b">
        <f t="shared" si="62"/>
        <v>1</v>
      </c>
    </row>
    <row r="1971" spans="1:27">
      <c r="A1971" s="267" t="s">
        <v>3271</v>
      </c>
      <c r="B1971" s="267" t="s">
        <v>3388</v>
      </c>
      <c r="C1971" s="267" t="s">
        <v>3392</v>
      </c>
      <c r="D1971" s="267" t="s">
        <v>7523</v>
      </c>
      <c r="E1971" s="267" t="s">
        <v>3275</v>
      </c>
      <c r="F1971" s="267" t="s">
        <v>3276</v>
      </c>
      <c r="G1971" s="267" t="s">
        <v>3275</v>
      </c>
      <c r="H1971" s="267" t="s">
        <v>3277</v>
      </c>
      <c r="I1971" s="267" t="s">
        <v>7526</v>
      </c>
      <c r="J1971" s="267" t="s">
        <v>7527</v>
      </c>
      <c r="K1971" s="268">
        <v>0</v>
      </c>
      <c r="L1971" s="268">
        <v>0</v>
      </c>
      <c r="M1971" s="269">
        <v>0</v>
      </c>
      <c r="N1971" s="268">
        <v>0</v>
      </c>
      <c r="O1971" s="268">
        <v>0</v>
      </c>
      <c r="P1971" s="269">
        <v>0</v>
      </c>
      <c r="Q1971" s="270">
        <v>0</v>
      </c>
      <c r="R1971" s="270">
        <v>0</v>
      </c>
      <c r="S1971" s="270">
        <v>0</v>
      </c>
      <c r="T1971" s="268">
        <v>0</v>
      </c>
      <c r="U1971" s="268">
        <v>0</v>
      </c>
      <c r="V1971" s="269">
        <v>0</v>
      </c>
      <c r="W1971" s="269" cm="1">
        <f t="array" ref="W1971">IF(Z1971=756,V1971*INDEX('09.30.22 ERC'!$I$676:$I$679,MATCH($A$1,'09.30.22 ERC'!$D$676:$D$679,0),),V1971)</f>
        <v>0</v>
      </c>
      <c r="X1971" s="271">
        <f t="shared" si="61"/>
        <v>581300</v>
      </c>
      <c r="Y1971" s="106" t="s">
        <v>1424</v>
      </c>
      <c r="Z1971" s="106">
        <v>756</v>
      </c>
      <c r="AA1971" s="273" t="b">
        <f t="shared" si="62"/>
        <v>1</v>
      </c>
    </row>
    <row r="1972" spans="1:27">
      <c r="A1972" s="267" t="s">
        <v>3271</v>
      </c>
      <c r="B1972" s="267" t="s">
        <v>3272</v>
      </c>
      <c r="C1972" s="267" t="s">
        <v>3273</v>
      </c>
      <c r="D1972" s="267" t="s">
        <v>7523</v>
      </c>
      <c r="E1972" s="267" t="s">
        <v>3275</v>
      </c>
      <c r="F1972" s="267" t="s">
        <v>3276</v>
      </c>
      <c r="G1972" s="267" t="s">
        <v>3275</v>
      </c>
      <c r="H1972" s="267" t="s">
        <v>3277</v>
      </c>
      <c r="I1972" s="267" t="s">
        <v>7528</v>
      </c>
      <c r="J1972" s="267" t="s">
        <v>7529</v>
      </c>
      <c r="K1972" s="268">
        <v>0</v>
      </c>
      <c r="L1972" s="268">
        <v>0</v>
      </c>
      <c r="M1972" s="269">
        <v>0</v>
      </c>
      <c r="N1972" s="268">
        <v>0</v>
      </c>
      <c r="O1972" s="268">
        <v>0</v>
      </c>
      <c r="P1972" s="269">
        <v>0</v>
      </c>
      <c r="Q1972" s="270">
        <v>0</v>
      </c>
      <c r="R1972" s="270">
        <v>0</v>
      </c>
      <c r="S1972" s="270">
        <v>0</v>
      </c>
      <c r="T1972" s="268">
        <v>0</v>
      </c>
      <c r="U1972" s="268">
        <v>0</v>
      </c>
      <c r="V1972" s="269">
        <v>0</v>
      </c>
      <c r="W1972" s="269" cm="1">
        <f t="array" ref="W1972">IF(Z1972=756,V1972*INDEX('09.30.22 ERC'!$I$676:$I$679,MATCH($A$1,'09.30.22 ERC'!$D$676:$D$679,0),),V1972)</f>
        <v>0</v>
      </c>
      <c r="X1972" s="271">
        <f t="shared" si="61"/>
        <v>581300</v>
      </c>
      <c r="Y1972" s="106" t="s">
        <v>1424</v>
      </c>
      <c r="Z1972" s="106">
        <v>150</v>
      </c>
      <c r="AA1972" s="273" t="b">
        <f t="shared" si="62"/>
        <v>1</v>
      </c>
    </row>
    <row r="1973" spans="1:27">
      <c r="A1973" s="267" t="s">
        <v>3271</v>
      </c>
      <c r="B1973" s="267" t="s">
        <v>3272</v>
      </c>
      <c r="C1973" s="267" t="s">
        <v>3402</v>
      </c>
      <c r="D1973" s="267" t="s">
        <v>7523</v>
      </c>
      <c r="E1973" s="267" t="s">
        <v>3275</v>
      </c>
      <c r="F1973" s="267" t="s">
        <v>3276</v>
      </c>
      <c r="G1973" s="267" t="s">
        <v>3275</v>
      </c>
      <c r="H1973" s="267" t="s">
        <v>3277</v>
      </c>
      <c r="I1973" s="267" t="s">
        <v>7530</v>
      </c>
      <c r="J1973" s="267" t="s">
        <v>7531</v>
      </c>
      <c r="K1973" s="268">
        <v>0</v>
      </c>
      <c r="L1973" s="268">
        <v>0</v>
      </c>
      <c r="M1973" s="269">
        <v>0</v>
      </c>
      <c r="N1973" s="268">
        <v>0</v>
      </c>
      <c r="O1973" s="268">
        <v>0</v>
      </c>
      <c r="P1973" s="269">
        <v>0</v>
      </c>
      <c r="Q1973" s="270">
        <v>0</v>
      </c>
      <c r="R1973" s="270">
        <v>0</v>
      </c>
      <c r="S1973" s="270">
        <v>0</v>
      </c>
      <c r="T1973" s="268">
        <v>0</v>
      </c>
      <c r="U1973" s="268">
        <v>0</v>
      </c>
      <c r="V1973" s="269">
        <v>0</v>
      </c>
      <c r="W1973" s="269" cm="1">
        <f t="array" ref="W1973">IF(Z1973=756,V1973*INDEX('09.30.22 ERC'!$I$676:$I$679,MATCH($A$1,'09.30.22 ERC'!$D$676:$D$679,0),),V1973)</f>
        <v>0</v>
      </c>
      <c r="X1973" s="271">
        <f t="shared" si="61"/>
        <v>581300</v>
      </c>
      <c r="Y1973" s="106" t="s">
        <v>1424</v>
      </c>
      <c r="Z1973" s="106">
        <v>150</v>
      </c>
      <c r="AA1973" s="273" t="b">
        <f t="shared" si="62"/>
        <v>1</v>
      </c>
    </row>
    <row r="1974" spans="1:27">
      <c r="A1974" s="267" t="s">
        <v>3271</v>
      </c>
      <c r="B1974" s="267" t="s">
        <v>3280</v>
      </c>
      <c r="C1974" s="267" t="s">
        <v>3281</v>
      </c>
      <c r="D1974" s="267" t="s">
        <v>7523</v>
      </c>
      <c r="E1974" s="267" t="s">
        <v>3275</v>
      </c>
      <c r="F1974" s="267" t="s">
        <v>3276</v>
      </c>
      <c r="G1974" s="267" t="s">
        <v>3275</v>
      </c>
      <c r="H1974" s="267" t="s">
        <v>3277</v>
      </c>
      <c r="I1974" s="267" t="s">
        <v>7532</v>
      </c>
      <c r="J1974" s="267" t="s">
        <v>7533</v>
      </c>
      <c r="K1974" s="268">
        <v>0</v>
      </c>
      <c r="L1974" s="268">
        <v>0</v>
      </c>
      <c r="M1974" s="269">
        <v>0</v>
      </c>
      <c r="N1974" s="268">
        <v>0</v>
      </c>
      <c r="O1974" s="268">
        <v>0</v>
      </c>
      <c r="P1974" s="269">
        <v>0</v>
      </c>
      <c r="Q1974" s="270">
        <v>64.55</v>
      </c>
      <c r="R1974" s="270">
        <v>0</v>
      </c>
      <c r="S1974" s="270">
        <v>64.55</v>
      </c>
      <c r="T1974" s="268">
        <v>64.55</v>
      </c>
      <c r="U1974" s="268">
        <v>0</v>
      </c>
      <c r="V1974" s="269">
        <v>64.55</v>
      </c>
      <c r="W1974" s="269" cm="1">
        <f t="array" ref="W1974">IF(Z1974=756,V1974*INDEX('09.30.22 ERC'!$I$676:$I$679,MATCH($A$1,'09.30.22 ERC'!$D$676:$D$679,0),),V1974)</f>
        <v>64.55</v>
      </c>
      <c r="X1974" s="271">
        <f t="shared" si="61"/>
        <v>581300</v>
      </c>
      <c r="Y1974" s="106" t="s">
        <v>1424</v>
      </c>
      <c r="Z1974" s="106">
        <v>150</v>
      </c>
      <c r="AA1974" s="273" t="b">
        <f t="shared" si="62"/>
        <v>1</v>
      </c>
    </row>
    <row r="1975" spans="1:27">
      <c r="A1975" s="267" t="s">
        <v>3271</v>
      </c>
      <c r="B1975" s="267" t="s">
        <v>3280</v>
      </c>
      <c r="C1975" s="267" t="s">
        <v>3430</v>
      </c>
      <c r="D1975" s="267" t="s">
        <v>7523</v>
      </c>
      <c r="E1975" s="267" t="s">
        <v>3275</v>
      </c>
      <c r="F1975" s="267" t="s">
        <v>3276</v>
      </c>
      <c r="G1975" s="267" t="s">
        <v>3275</v>
      </c>
      <c r="H1975" s="267" t="s">
        <v>3277</v>
      </c>
      <c r="I1975" s="267" t="s">
        <v>7534</v>
      </c>
      <c r="J1975" s="267" t="s">
        <v>7535</v>
      </c>
      <c r="K1975" s="268">
        <v>0</v>
      </c>
      <c r="L1975" s="268">
        <v>0</v>
      </c>
      <c r="M1975" s="269">
        <v>0</v>
      </c>
      <c r="N1975" s="268">
        <v>0</v>
      </c>
      <c r="O1975" s="268">
        <v>0</v>
      </c>
      <c r="P1975" s="269">
        <v>0</v>
      </c>
      <c r="Q1975" s="270">
        <v>0</v>
      </c>
      <c r="R1975" s="270">
        <v>0</v>
      </c>
      <c r="S1975" s="270">
        <v>0</v>
      </c>
      <c r="T1975" s="268">
        <v>0</v>
      </c>
      <c r="U1975" s="268">
        <v>0</v>
      </c>
      <c r="V1975" s="269">
        <v>0</v>
      </c>
      <c r="W1975" s="269" cm="1">
        <f t="array" ref="W1975">IF(Z1975=756,V1975*INDEX('09.30.22 ERC'!$I$676:$I$679,MATCH($A$1,'09.30.22 ERC'!$D$676:$D$679,0),),V1975)</f>
        <v>0</v>
      </c>
      <c r="X1975" s="271">
        <f t="shared" si="61"/>
        <v>581300</v>
      </c>
      <c r="Y1975" s="106" t="s">
        <v>1424</v>
      </c>
      <c r="Z1975" s="106">
        <v>150</v>
      </c>
      <c r="AA1975" s="273" t="b">
        <f t="shared" si="62"/>
        <v>1</v>
      </c>
    </row>
    <row r="1976" spans="1:27">
      <c r="A1976" s="267" t="s">
        <v>3271</v>
      </c>
      <c r="B1976" s="267" t="s">
        <v>3983</v>
      </c>
      <c r="C1976" s="267" t="s">
        <v>3291</v>
      </c>
      <c r="D1976" s="267" t="s">
        <v>7523</v>
      </c>
      <c r="E1976" s="267" t="s">
        <v>3275</v>
      </c>
      <c r="F1976" s="267" t="s">
        <v>3276</v>
      </c>
      <c r="G1976" s="267" t="s">
        <v>3275</v>
      </c>
      <c r="H1976" s="267" t="s">
        <v>3277</v>
      </c>
      <c r="I1976" s="267" t="s">
        <v>7536</v>
      </c>
      <c r="J1976" s="267" t="s">
        <v>7537</v>
      </c>
      <c r="K1976" s="268">
        <v>0</v>
      </c>
      <c r="L1976" s="268">
        <v>0</v>
      </c>
      <c r="M1976" s="269">
        <v>0</v>
      </c>
      <c r="N1976" s="268">
        <v>0</v>
      </c>
      <c r="O1976" s="268">
        <v>0</v>
      </c>
      <c r="P1976" s="269">
        <v>0</v>
      </c>
      <c r="Q1976" s="270">
        <v>0</v>
      </c>
      <c r="R1976" s="270">
        <v>0</v>
      </c>
      <c r="S1976" s="270">
        <v>0</v>
      </c>
      <c r="T1976" s="268">
        <v>0</v>
      </c>
      <c r="U1976" s="268">
        <v>0</v>
      </c>
      <c r="V1976" s="269">
        <v>0</v>
      </c>
      <c r="W1976" s="269" cm="1">
        <f t="array" ref="W1976">IF(Z1976=756,V1976*INDEX('09.30.22 ERC'!$I$676:$I$679,MATCH($A$1,'09.30.22 ERC'!$D$676:$D$679,0),),V1976)</f>
        <v>0</v>
      </c>
      <c r="X1976" s="271">
        <f t="shared" si="61"/>
        <v>581300</v>
      </c>
      <c r="Y1976" s="106" t="s">
        <v>1424</v>
      </c>
      <c r="Z1976" s="106">
        <v>150</v>
      </c>
      <c r="AA1976" s="273" t="b">
        <f t="shared" si="62"/>
        <v>1</v>
      </c>
    </row>
    <row r="1977" spans="1:27">
      <c r="A1977" s="267" t="s">
        <v>3271</v>
      </c>
      <c r="B1977" s="267" t="s">
        <v>3284</v>
      </c>
      <c r="C1977" s="267" t="s">
        <v>3273</v>
      </c>
      <c r="D1977" s="267" t="s">
        <v>7523</v>
      </c>
      <c r="E1977" s="267" t="s">
        <v>3275</v>
      </c>
      <c r="F1977" s="267" t="s">
        <v>3276</v>
      </c>
      <c r="G1977" s="267" t="s">
        <v>3275</v>
      </c>
      <c r="H1977" s="267" t="s">
        <v>3277</v>
      </c>
      <c r="I1977" s="267" t="s">
        <v>7538</v>
      </c>
      <c r="J1977" s="267" t="s">
        <v>7539</v>
      </c>
      <c r="K1977" s="268">
        <v>0</v>
      </c>
      <c r="L1977" s="268">
        <v>0</v>
      </c>
      <c r="M1977" s="269">
        <v>0</v>
      </c>
      <c r="N1977" s="268">
        <v>0</v>
      </c>
      <c r="O1977" s="268">
        <v>0</v>
      </c>
      <c r="P1977" s="269">
        <v>0</v>
      </c>
      <c r="Q1977" s="270">
        <v>0</v>
      </c>
      <c r="R1977" s="270">
        <v>0</v>
      </c>
      <c r="S1977" s="270">
        <v>0</v>
      </c>
      <c r="T1977" s="268">
        <v>0</v>
      </c>
      <c r="U1977" s="268">
        <v>0</v>
      </c>
      <c r="V1977" s="269">
        <v>0</v>
      </c>
      <c r="W1977" s="269" cm="1">
        <f t="array" ref="W1977">IF(Z1977=756,V1977*INDEX('09.30.22 ERC'!$I$676:$I$679,MATCH($A$1,'09.30.22 ERC'!$D$676:$D$679,0),),V1977)</f>
        <v>0</v>
      </c>
      <c r="X1977" s="271">
        <f t="shared" si="61"/>
        <v>581300</v>
      </c>
      <c r="Y1977" s="106" t="s">
        <v>1424</v>
      </c>
      <c r="Z1977" s="106">
        <v>151</v>
      </c>
      <c r="AA1977" s="273" t="b">
        <f t="shared" si="62"/>
        <v>1</v>
      </c>
    </row>
    <row r="1978" spans="1:27">
      <c r="A1978" s="267" t="s">
        <v>3271</v>
      </c>
      <c r="B1978" s="267" t="s">
        <v>3284</v>
      </c>
      <c r="C1978" s="267" t="s">
        <v>3402</v>
      </c>
      <c r="D1978" s="267" t="s">
        <v>7523</v>
      </c>
      <c r="E1978" s="267" t="s">
        <v>3275</v>
      </c>
      <c r="F1978" s="267" t="s">
        <v>3276</v>
      </c>
      <c r="G1978" s="267" t="s">
        <v>3275</v>
      </c>
      <c r="H1978" s="267" t="s">
        <v>3277</v>
      </c>
      <c r="I1978" s="267" t="s">
        <v>7540</v>
      </c>
      <c r="J1978" s="267" t="s">
        <v>7541</v>
      </c>
      <c r="K1978" s="268">
        <v>0</v>
      </c>
      <c r="L1978" s="268">
        <v>0</v>
      </c>
      <c r="M1978" s="269">
        <v>0</v>
      </c>
      <c r="N1978" s="268">
        <v>0</v>
      </c>
      <c r="O1978" s="268">
        <v>0</v>
      </c>
      <c r="P1978" s="269">
        <v>0</v>
      </c>
      <c r="Q1978" s="270">
        <v>0</v>
      </c>
      <c r="R1978" s="270">
        <v>0</v>
      </c>
      <c r="S1978" s="270">
        <v>0</v>
      </c>
      <c r="T1978" s="268">
        <v>0</v>
      </c>
      <c r="U1978" s="268">
        <v>0</v>
      </c>
      <c r="V1978" s="269">
        <v>0</v>
      </c>
      <c r="W1978" s="269" cm="1">
        <f t="array" ref="W1978">IF(Z1978=756,V1978*INDEX('09.30.22 ERC'!$I$676:$I$679,MATCH($A$1,'09.30.22 ERC'!$D$676:$D$679,0),),V1978)</f>
        <v>0</v>
      </c>
      <c r="X1978" s="271">
        <f t="shared" si="61"/>
        <v>581300</v>
      </c>
      <c r="Y1978" s="106" t="s">
        <v>1424</v>
      </c>
      <c r="Z1978" s="106">
        <v>151</v>
      </c>
      <c r="AA1978" s="273" t="b">
        <f t="shared" si="62"/>
        <v>1</v>
      </c>
    </row>
    <row r="1979" spans="1:27">
      <c r="A1979" s="267" t="s">
        <v>3271</v>
      </c>
      <c r="B1979" s="267" t="s">
        <v>3287</v>
      </c>
      <c r="C1979" s="267" t="s">
        <v>3281</v>
      </c>
      <c r="D1979" s="267" t="s">
        <v>7523</v>
      </c>
      <c r="E1979" s="267" t="s">
        <v>3275</v>
      </c>
      <c r="F1979" s="267" t="s">
        <v>3276</v>
      </c>
      <c r="G1979" s="267" t="s">
        <v>3275</v>
      </c>
      <c r="H1979" s="267" t="s">
        <v>3277</v>
      </c>
      <c r="I1979" s="267" t="s">
        <v>7542</v>
      </c>
      <c r="J1979" s="267" t="s">
        <v>7543</v>
      </c>
      <c r="K1979" s="268">
        <v>0</v>
      </c>
      <c r="L1979" s="268">
        <v>0</v>
      </c>
      <c r="M1979" s="269">
        <v>0</v>
      </c>
      <c r="N1979" s="268">
        <v>0</v>
      </c>
      <c r="O1979" s="268">
        <v>0</v>
      </c>
      <c r="P1979" s="269">
        <v>0</v>
      </c>
      <c r="Q1979" s="270">
        <v>29.9</v>
      </c>
      <c r="R1979" s="270">
        <v>0</v>
      </c>
      <c r="S1979" s="270">
        <v>29.9</v>
      </c>
      <c r="T1979" s="268">
        <v>29.9</v>
      </c>
      <c r="U1979" s="268">
        <v>0</v>
      </c>
      <c r="V1979" s="269">
        <v>29.9</v>
      </c>
      <c r="W1979" s="269" cm="1">
        <f t="array" ref="W1979">IF(Z1979=756,V1979*INDEX('09.30.22 ERC'!$I$676:$I$679,MATCH($A$1,'09.30.22 ERC'!$D$676:$D$679,0),),V1979)</f>
        <v>29.9</v>
      </c>
      <c r="X1979" s="271">
        <f t="shared" si="61"/>
        <v>581300</v>
      </c>
      <c r="Y1979" s="106" t="s">
        <v>1424</v>
      </c>
      <c r="Z1979" s="106">
        <v>151</v>
      </c>
      <c r="AA1979" s="273" t="b">
        <f t="shared" si="62"/>
        <v>1</v>
      </c>
    </row>
    <row r="1980" spans="1:27">
      <c r="A1980" s="267" t="s">
        <v>3271</v>
      </c>
      <c r="B1980" s="267" t="s">
        <v>3287</v>
      </c>
      <c r="C1980" s="267" t="s">
        <v>3430</v>
      </c>
      <c r="D1980" s="267" t="s">
        <v>7523</v>
      </c>
      <c r="E1980" s="267" t="s">
        <v>3275</v>
      </c>
      <c r="F1980" s="267" t="s">
        <v>3276</v>
      </c>
      <c r="G1980" s="267" t="s">
        <v>3275</v>
      </c>
      <c r="H1980" s="267" t="s">
        <v>3277</v>
      </c>
      <c r="I1980" s="267" t="s">
        <v>7544</v>
      </c>
      <c r="J1980" s="267" t="s">
        <v>7545</v>
      </c>
      <c r="K1980" s="268">
        <v>0</v>
      </c>
      <c r="L1980" s="268">
        <v>0</v>
      </c>
      <c r="M1980" s="269">
        <v>0</v>
      </c>
      <c r="N1980" s="268">
        <v>0</v>
      </c>
      <c r="O1980" s="268">
        <v>0</v>
      </c>
      <c r="P1980" s="269">
        <v>0</v>
      </c>
      <c r="Q1980" s="270">
        <v>0</v>
      </c>
      <c r="R1980" s="270">
        <v>0</v>
      </c>
      <c r="S1980" s="270">
        <v>0</v>
      </c>
      <c r="T1980" s="268">
        <v>0</v>
      </c>
      <c r="U1980" s="268">
        <v>0</v>
      </c>
      <c r="V1980" s="269">
        <v>0</v>
      </c>
      <c r="W1980" s="269" cm="1">
        <f t="array" ref="W1980">IF(Z1980=756,V1980*INDEX('09.30.22 ERC'!$I$676:$I$679,MATCH($A$1,'09.30.22 ERC'!$D$676:$D$679,0),),V1980)</f>
        <v>0</v>
      </c>
      <c r="X1980" s="271">
        <f t="shared" si="61"/>
        <v>581300</v>
      </c>
      <c r="Y1980" s="106" t="s">
        <v>1424</v>
      </c>
      <c r="Z1980" s="106">
        <v>151</v>
      </c>
      <c r="AA1980" s="273" t="b">
        <f t="shared" si="62"/>
        <v>1</v>
      </c>
    </row>
    <row r="1981" spans="1:27">
      <c r="A1981" s="267" t="s">
        <v>3271</v>
      </c>
      <c r="B1981" s="267" t="s">
        <v>3294</v>
      </c>
      <c r="C1981" s="267" t="s">
        <v>3402</v>
      </c>
      <c r="D1981" s="267" t="s">
        <v>7523</v>
      </c>
      <c r="E1981" s="267" t="s">
        <v>3275</v>
      </c>
      <c r="F1981" s="267" t="s">
        <v>3276</v>
      </c>
      <c r="G1981" s="267" t="s">
        <v>3275</v>
      </c>
      <c r="H1981" s="267" t="s">
        <v>3277</v>
      </c>
      <c r="I1981" s="267" t="s">
        <v>7546</v>
      </c>
      <c r="J1981" s="267" t="s">
        <v>7547</v>
      </c>
      <c r="K1981" s="268">
        <v>0</v>
      </c>
      <c r="L1981" s="268">
        <v>0</v>
      </c>
      <c r="M1981" s="269">
        <v>0</v>
      </c>
      <c r="N1981" s="268">
        <v>0</v>
      </c>
      <c r="O1981" s="268">
        <v>0</v>
      </c>
      <c r="P1981" s="269">
        <v>0</v>
      </c>
      <c r="Q1981" s="270">
        <v>0</v>
      </c>
      <c r="R1981" s="270">
        <v>0</v>
      </c>
      <c r="S1981" s="270">
        <v>0</v>
      </c>
      <c r="T1981" s="268">
        <v>0</v>
      </c>
      <c r="U1981" s="268">
        <v>0</v>
      </c>
      <c r="V1981" s="269">
        <v>0</v>
      </c>
      <c r="W1981" s="269" cm="1">
        <f t="array" ref="W1981">IF(Z1981=756,V1981*INDEX('09.30.22 ERC'!$I$676:$I$679,MATCH($A$1,'09.30.22 ERC'!$D$676:$D$679,0),),V1981)</f>
        <v>0</v>
      </c>
      <c r="X1981" s="271">
        <f t="shared" si="61"/>
        <v>581300</v>
      </c>
      <c r="Y1981" s="106" t="s">
        <v>1424</v>
      </c>
      <c r="Z1981" s="106">
        <v>152</v>
      </c>
      <c r="AA1981" s="273" t="b">
        <f t="shared" si="62"/>
        <v>1</v>
      </c>
    </row>
    <row r="1982" spans="1:27">
      <c r="A1982" s="267" t="s">
        <v>3271</v>
      </c>
      <c r="B1982" s="267" t="s">
        <v>3388</v>
      </c>
      <c r="C1982" s="267" t="s">
        <v>3389</v>
      </c>
      <c r="D1982" s="267" t="s">
        <v>7548</v>
      </c>
      <c r="E1982" s="267" t="s">
        <v>3275</v>
      </c>
      <c r="F1982" s="267" t="s">
        <v>3276</v>
      </c>
      <c r="G1982" s="267" t="s">
        <v>3275</v>
      </c>
      <c r="H1982" s="267" t="s">
        <v>3277</v>
      </c>
      <c r="I1982" s="267" t="s">
        <v>7549</v>
      </c>
      <c r="J1982" s="267" t="s">
        <v>7550</v>
      </c>
      <c r="K1982" s="268">
        <v>0</v>
      </c>
      <c r="L1982" s="268">
        <v>0</v>
      </c>
      <c r="M1982" s="269">
        <v>0</v>
      </c>
      <c r="N1982" s="268">
        <v>0</v>
      </c>
      <c r="O1982" s="268">
        <v>0</v>
      </c>
      <c r="P1982" s="269">
        <v>0</v>
      </c>
      <c r="Q1982" s="270">
        <v>0</v>
      </c>
      <c r="R1982" s="270">
        <v>1558.37</v>
      </c>
      <c r="S1982" s="270">
        <v>-1558.37</v>
      </c>
      <c r="T1982" s="268">
        <v>0</v>
      </c>
      <c r="U1982" s="268">
        <v>1558.37</v>
      </c>
      <c r="V1982" s="269">
        <v>-1558.37</v>
      </c>
      <c r="W1982" s="269" cm="1">
        <f t="array" ref="W1982">IF(Z1982=756,V1982*INDEX('09.30.22 ERC'!$I$676:$I$679,MATCH($A$1,'09.30.22 ERC'!$D$676:$D$679,0),),V1982)</f>
        <v>-1558.37</v>
      </c>
      <c r="X1982" s="271">
        <f t="shared" si="61"/>
        <v>582100</v>
      </c>
      <c r="Y1982" s="106" t="s">
        <v>391</v>
      </c>
      <c r="Z1982" s="106">
        <v>756</v>
      </c>
      <c r="AA1982" s="273" t="b">
        <f t="shared" si="62"/>
        <v>1</v>
      </c>
    </row>
    <row r="1983" spans="1:27">
      <c r="A1983" s="267" t="s">
        <v>3271</v>
      </c>
      <c r="B1983" s="267" t="s">
        <v>3388</v>
      </c>
      <c r="C1983" s="267" t="s">
        <v>3392</v>
      </c>
      <c r="D1983" s="267" t="s">
        <v>7548</v>
      </c>
      <c r="E1983" s="267" t="s">
        <v>3275</v>
      </c>
      <c r="F1983" s="267" t="s">
        <v>3276</v>
      </c>
      <c r="G1983" s="267" t="s">
        <v>3275</v>
      </c>
      <c r="H1983" s="267" t="s">
        <v>3277</v>
      </c>
      <c r="I1983" s="267" t="s">
        <v>7551</v>
      </c>
      <c r="J1983" s="267" t="s">
        <v>7552</v>
      </c>
      <c r="K1983" s="268">
        <v>0</v>
      </c>
      <c r="L1983" s="268">
        <v>0</v>
      </c>
      <c r="M1983" s="269">
        <v>0</v>
      </c>
      <c r="N1983" s="268">
        <v>0</v>
      </c>
      <c r="O1983" s="268">
        <v>0</v>
      </c>
      <c r="P1983" s="269">
        <v>0</v>
      </c>
      <c r="Q1983" s="270">
        <v>1596.88</v>
      </c>
      <c r="R1983" s="270">
        <v>38.51</v>
      </c>
      <c r="S1983" s="270">
        <v>1558.3700000000001</v>
      </c>
      <c r="T1983" s="268">
        <v>1596.88</v>
      </c>
      <c r="U1983" s="268">
        <v>38.51</v>
      </c>
      <c r="V1983" s="269">
        <v>1558.3700000000001</v>
      </c>
      <c r="W1983" s="269" cm="1">
        <f t="array" ref="W1983">IF(Z1983=756,V1983*INDEX('09.30.22 ERC'!$I$676:$I$679,MATCH($A$1,'09.30.22 ERC'!$D$676:$D$679,0),),V1983)</f>
        <v>1558.3700000000001</v>
      </c>
      <c r="X1983" s="271">
        <f t="shared" si="61"/>
        <v>582100</v>
      </c>
      <c r="Y1983" s="106" t="s">
        <v>391</v>
      </c>
      <c r="Z1983" s="106">
        <v>756</v>
      </c>
      <c r="AA1983" s="273" t="b">
        <f t="shared" si="62"/>
        <v>1</v>
      </c>
    </row>
    <row r="1984" spans="1:27">
      <c r="A1984" s="267" t="s">
        <v>3271</v>
      </c>
      <c r="B1984" s="267" t="s">
        <v>3272</v>
      </c>
      <c r="C1984" s="267" t="s">
        <v>3402</v>
      </c>
      <c r="D1984" s="267" t="s">
        <v>7548</v>
      </c>
      <c r="E1984" s="267" t="s">
        <v>3275</v>
      </c>
      <c r="F1984" s="267" t="s">
        <v>3276</v>
      </c>
      <c r="G1984" s="267" t="s">
        <v>3275</v>
      </c>
      <c r="H1984" s="267" t="s">
        <v>3277</v>
      </c>
      <c r="I1984" s="267" t="s">
        <v>3945</v>
      </c>
      <c r="J1984" s="267" t="s">
        <v>7553</v>
      </c>
      <c r="K1984" s="268">
        <v>0</v>
      </c>
      <c r="L1984" s="268">
        <v>0</v>
      </c>
      <c r="M1984" s="269">
        <v>0</v>
      </c>
      <c r="N1984" s="268">
        <v>0</v>
      </c>
      <c r="O1984" s="268">
        <v>0</v>
      </c>
      <c r="P1984" s="269">
        <v>0</v>
      </c>
      <c r="Q1984" s="270">
        <v>588.02</v>
      </c>
      <c r="R1984" s="270">
        <v>0</v>
      </c>
      <c r="S1984" s="270">
        <v>588.02</v>
      </c>
      <c r="T1984" s="268">
        <v>588.02</v>
      </c>
      <c r="U1984" s="268">
        <v>0</v>
      </c>
      <c r="V1984" s="269">
        <v>588.02</v>
      </c>
      <c r="W1984" s="269" cm="1">
        <f t="array" ref="W1984">IF(Z1984=756,V1984*INDEX('09.30.22 ERC'!$I$676:$I$679,MATCH($A$1,'09.30.22 ERC'!$D$676:$D$679,0),),V1984)</f>
        <v>588.02</v>
      </c>
      <c r="X1984" s="271">
        <f t="shared" si="61"/>
        <v>582100</v>
      </c>
      <c r="Y1984" s="106" t="s">
        <v>391</v>
      </c>
      <c r="Z1984" s="106">
        <v>150</v>
      </c>
      <c r="AA1984" s="273" t="b">
        <f t="shared" si="62"/>
        <v>1</v>
      </c>
    </row>
    <row r="1985" spans="1:27">
      <c r="A1985" s="267" t="s">
        <v>3271</v>
      </c>
      <c r="B1985" s="267" t="s">
        <v>3280</v>
      </c>
      <c r="C1985" s="267" t="s">
        <v>3430</v>
      </c>
      <c r="D1985" s="267" t="s">
        <v>7548</v>
      </c>
      <c r="E1985" s="267" t="s">
        <v>3275</v>
      </c>
      <c r="F1985" s="267" t="s">
        <v>3276</v>
      </c>
      <c r="G1985" s="267" t="s">
        <v>3275</v>
      </c>
      <c r="H1985" s="267" t="s">
        <v>3277</v>
      </c>
      <c r="I1985" s="267" t="s">
        <v>3947</v>
      </c>
      <c r="J1985" s="267" t="s">
        <v>7554</v>
      </c>
      <c r="K1985" s="268">
        <v>0</v>
      </c>
      <c r="L1985" s="268">
        <v>0</v>
      </c>
      <c r="M1985" s="269">
        <v>0</v>
      </c>
      <c r="N1985" s="268">
        <v>0</v>
      </c>
      <c r="O1985" s="268">
        <v>0</v>
      </c>
      <c r="P1985" s="269">
        <v>0</v>
      </c>
      <c r="Q1985" s="270">
        <v>581.48</v>
      </c>
      <c r="R1985" s="270">
        <v>0</v>
      </c>
      <c r="S1985" s="270">
        <v>581.48</v>
      </c>
      <c r="T1985" s="268">
        <v>581.48</v>
      </c>
      <c r="U1985" s="268">
        <v>0</v>
      </c>
      <c r="V1985" s="269">
        <v>581.48</v>
      </c>
      <c r="W1985" s="269" cm="1">
        <f t="array" ref="W1985">IF(Z1985=756,V1985*INDEX('09.30.22 ERC'!$I$676:$I$679,MATCH($A$1,'09.30.22 ERC'!$D$676:$D$679,0),),V1985)</f>
        <v>581.48</v>
      </c>
      <c r="X1985" s="271">
        <f t="shared" si="61"/>
        <v>582100</v>
      </c>
      <c r="Y1985" s="106" t="s">
        <v>391</v>
      </c>
      <c r="Z1985" s="106">
        <v>150</v>
      </c>
      <c r="AA1985" s="273" t="b">
        <f t="shared" si="62"/>
        <v>1</v>
      </c>
    </row>
    <row r="1986" spans="1:27">
      <c r="A1986" s="267" t="s">
        <v>3271</v>
      </c>
      <c r="B1986" s="267" t="s">
        <v>3284</v>
      </c>
      <c r="C1986" s="267" t="s">
        <v>3402</v>
      </c>
      <c r="D1986" s="267" t="s">
        <v>7548</v>
      </c>
      <c r="E1986" s="267" t="s">
        <v>3275</v>
      </c>
      <c r="F1986" s="267" t="s">
        <v>3276</v>
      </c>
      <c r="G1986" s="267" t="s">
        <v>3275</v>
      </c>
      <c r="H1986" s="267" t="s">
        <v>3277</v>
      </c>
      <c r="I1986" s="267" t="s">
        <v>3949</v>
      </c>
      <c r="J1986" s="267" t="s">
        <v>7555</v>
      </c>
      <c r="K1986" s="268">
        <v>0</v>
      </c>
      <c r="L1986" s="268">
        <v>0</v>
      </c>
      <c r="M1986" s="269">
        <v>0</v>
      </c>
      <c r="N1986" s="268">
        <v>0</v>
      </c>
      <c r="O1986" s="268">
        <v>0</v>
      </c>
      <c r="P1986" s="269">
        <v>0</v>
      </c>
      <c r="Q1986" s="270">
        <v>49.76</v>
      </c>
      <c r="R1986" s="270">
        <v>0</v>
      </c>
      <c r="S1986" s="270">
        <v>49.76</v>
      </c>
      <c r="T1986" s="268">
        <v>49.76</v>
      </c>
      <c r="U1986" s="268">
        <v>0</v>
      </c>
      <c r="V1986" s="269">
        <v>49.76</v>
      </c>
      <c r="W1986" s="269" cm="1">
        <f t="array" ref="W1986">IF(Z1986=756,V1986*INDEX('09.30.22 ERC'!$I$676:$I$679,MATCH($A$1,'09.30.22 ERC'!$D$676:$D$679,0),),V1986)</f>
        <v>49.76</v>
      </c>
      <c r="X1986" s="271">
        <f t="shared" si="61"/>
        <v>582100</v>
      </c>
      <c r="Y1986" s="106" t="s">
        <v>391</v>
      </c>
      <c r="Z1986" s="106">
        <v>151</v>
      </c>
      <c r="AA1986" s="273" t="b">
        <f t="shared" si="62"/>
        <v>1</v>
      </c>
    </row>
    <row r="1987" spans="1:27">
      <c r="A1987" s="267" t="s">
        <v>3271</v>
      </c>
      <c r="B1987" s="267" t="s">
        <v>3287</v>
      </c>
      <c r="C1987" s="267" t="s">
        <v>3430</v>
      </c>
      <c r="D1987" s="267" t="s">
        <v>7548</v>
      </c>
      <c r="E1987" s="267" t="s">
        <v>3275</v>
      </c>
      <c r="F1987" s="267" t="s">
        <v>3276</v>
      </c>
      <c r="G1987" s="267" t="s">
        <v>3275</v>
      </c>
      <c r="H1987" s="267" t="s">
        <v>3277</v>
      </c>
      <c r="I1987" s="267" t="s">
        <v>3951</v>
      </c>
      <c r="J1987" s="267" t="s">
        <v>7556</v>
      </c>
      <c r="K1987" s="268">
        <v>0</v>
      </c>
      <c r="L1987" s="268">
        <v>0</v>
      </c>
      <c r="M1987" s="269">
        <v>0</v>
      </c>
      <c r="N1987" s="268">
        <v>0</v>
      </c>
      <c r="O1987" s="268">
        <v>0</v>
      </c>
      <c r="P1987" s="269">
        <v>0</v>
      </c>
      <c r="Q1987" s="270">
        <v>63.43</v>
      </c>
      <c r="R1987" s="270">
        <v>0</v>
      </c>
      <c r="S1987" s="270">
        <v>63.43</v>
      </c>
      <c r="T1987" s="268">
        <v>63.43</v>
      </c>
      <c r="U1987" s="268">
        <v>0</v>
      </c>
      <c r="V1987" s="269">
        <v>63.43</v>
      </c>
      <c r="W1987" s="269" cm="1">
        <f t="array" ref="W1987">IF(Z1987=756,V1987*INDEX('09.30.22 ERC'!$I$676:$I$679,MATCH($A$1,'09.30.22 ERC'!$D$676:$D$679,0),),V1987)</f>
        <v>63.43</v>
      </c>
      <c r="X1987" s="271">
        <f t="shared" si="61"/>
        <v>582100</v>
      </c>
      <c r="Y1987" s="106" t="s">
        <v>391</v>
      </c>
      <c r="Z1987" s="106">
        <v>151</v>
      </c>
      <c r="AA1987" s="273" t="b">
        <f t="shared" si="62"/>
        <v>1</v>
      </c>
    </row>
    <row r="1988" spans="1:27">
      <c r="A1988" s="267" t="s">
        <v>3271</v>
      </c>
      <c r="B1988" s="267" t="s">
        <v>3294</v>
      </c>
      <c r="C1988" s="267" t="s">
        <v>3402</v>
      </c>
      <c r="D1988" s="267" t="s">
        <v>7548</v>
      </c>
      <c r="E1988" s="267" t="s">
        <v>3275</v>
      </c>
      <c r="F1988" s="267" t="s">
        <v>3276</v>
      </c>
      <c r="G1988" s="267" t="s">
        <v>3275</v>
      </c>
      <c r="H1988" s="267" t="s">
        <v>3277</v>
      </c>
      <c r="I1988" s="267" t="s">
        <v>3953</v>
      </c>
      <c r="J1988" s="267" t="s">
        <v>7557</v>
      </c>
      <c r="K1988" s="268">
        <v>0</v>
      </c>
      <c r="L1988" s="268">
        <v>0</v>
      </c>
      <c r="M1988" s="269">
        <v>0</v>
      </c>
      <c r="N1988" s="268">
        <v>0</v>
      </c>
      <c r="O1988" s="268">
        <v>0</v>
      </c>
      <c r="P1988" s="269">
        <v>0</v>
      </c>
      <c r="Q1988" s="270">
        <v>339.27</v>
      </c>
      <c r="R1988" s="270">
        <v>0</v>
      </c>
      <c r="S1988" s="270">
        <v>339.27</v>
      </c>
      <c r="T1988" s="268">
        <v>339.27</v>
      </c>
      <c r="U1988" s="268">
        <v>0</v>
      </c>
      <c r="V1988" s="269">
        <v>339.27</v>
      </c>
      <c r="W1988" s="269" cm="1">
        <f t="array" ref="W1988">IF(Z1988=756,V1988*INDEX('09.30.22 ERC'!$I$676:$I$679,MATCH($A$1,'09.30.22 ERC'!$D$676:$D$679,0),),V1988)</f>
        <v>339.27</v>
      </c>
      <c r="X1988" s="271">
        <f t="shared" si="61"/>
        <v>582100</v>
      </c>
      <c r="Y1988" s="106" t="s">
        <v>391</v>
      </c>
      <c r="Z1988" s="106">
        <v>152</v>
      </c>
      <c r="AA1988" s="273" t="b">
        <f t="shared" si="62"/>
        <v>1</v>
      </c>
    </row>
    <row r="1989" spans="1:27">
      <c r="A1989" s="267" t="s">
        <v>3271</v>
      </c>
      <c r="B1989" s="267" t="s">
        <v>3388</v>
      </c>
      <c r="C1989" s="267" t="s">
        <v>3389</v>
      </c>
      <c r="D1989" s="267" t="s">
        <v>7558</v>
      </c>
      <c r="E1989" s="267" t="s">
        <v>3275</v>
      </c>
      <c r="F1989" s="267" t="s">
        <v>3276</v>
      </c>
      <c r="G1989" s="267" t="s">
        <v>3275</v>
      </c>
      <c r="H1989" s="267" t="s">
        <v>3277</v>
      </c>
      <c r="I1989" s="267" t="s">
        <v>7559</v>
      </c>
      <c r="J1989" s="267" t="s">
        <v>7560</v>
      </c>
      <c r="K1989" s="268">
        <v>0</v>
      </c>
      <c r="L1989" s="268">
        <v>0</v>
      </c>
      <c r="M1989" s="269">
        <v>0</v>
      </c>
      <c r="N1989" s="268">
        <v>0</v>
      </c>
      <c r="O1989" s="268">
        <v>0</v>
      </c>
      <c r="P1989" s="269">
        <v>0</v>
      </c>
      <c r="Q1989" s="270">
        <v>0</v>
      </c>
      <c r="R1989" s="270">
        <v>0</v>
      </c>
      <c r="S1989" s="270">
        <v>0</v>
      </c>
      <c r="T1989" s="268">
        <v>0</v>
      </c>
      <c r="U1989" s="268">
        <v>0</v>
      </c>
      <c r="V1989" s="269">
        <v>0</v>
      </c>
      <c r="W1989" s="269" cm="1">
        <f t="array" ref="W1989">IF(Z1989=756,V1989*INDEX('09.30.22 ERC'!$I$676:$I$679,MATCH($A$1,'09.30.22 ERC'!$D$676:$D$679,0),),V1989)</f>
        <v>0</v>
      </c>
      <c r="X1989" s="271">
        <f t="shared" ref="X1989:X2052" si="63">+_xlfn.NUMBERVALUE(D1989)</f>
        <v>583100</v>
      </c>
      <c r="Y1989" s="106" t="s">
        <v>7561</v>
      </c>
      <c r="Z1989" s="106">
        <v>756</v>
      </c>
      <c r="AA1989" s="273" t="b">
        <f t="shared" si="62"/>
        <v>1</v>
      </c>
    </row>
    <row r="1990" spans="1:27">
      <c r="A1990" s="267" t="s">
        <v>3271</v>
      </c>
      <c r="B1990" s="267" t="s">
        <v>3388</v>
      </c>
      <c r="C1990" s="267" t="s">
        <v>3392</v>
      </c>
      <c r="D1990" s="267" t="s">
        <v>7558</v>
      </c>
      <c r="E1990" s="267" t="s">
        <v>3275</v>
      </c>
      <c r="F1990" s="267" t="s">
        <v>3276</v>
      </c>
      <c r="G1990" s="267" t="s">
        <v>3275</v>
      </c>
      <c r="H1990" s="267" t="s">
        <v>3277</v>
      </c>
      <c r="I1990" s="267" t="s">
        <v>7562</v>
      </c>
      <c r="J1990" s="267" t="s">
        <v>7563</v>
      </c>
      <c r="K1990" s="268">
        <v>0</v>
      </c>
      <c r="L1990" s="268">
        <v>0</v>
      </c>
      <c r="M1990" s="269">
        <v>0</v>
      </c>
      <c r="N1990" s="268">
        <v>0</v>
      </c>
      <c r="O1990" s="268">
        <v>0</v>
      </c>
      <c r="P1990" s="269">
        <v>0</v>
      </c>
      <c r="Q1990" s="270">
        <v>0</v>
      </c>
      <c r="R1990" s="270">
        <v>0</v>
      </c>
      <c r="S1990" s="270">
        <v>0</v>
      </c>
      <c r="T1990" s="268">
        <v>0</v>
      </c>
      <c r="U1990" s="268">
        <v>0</v>
      </c>
      <c r="V1990" s="269">
        <v>0</v>
      </c>
      <c r="W1990" s="269" cm="1">
        <f t="array" ref="W1990">IF(Z1990=756,V1990*INDEX('09.30.22 ERC'!$I$676:$I$679,MATCH($A$1,'09.30.22 ERC'!$D$676:$D$679,0),),V1990)</f>
        <v>0</v>
      </c>
      <c r="X1990" s="271">
        <f t="shared" si="63"/>
        <v>583100</v>
      </c>
      <c r="Y1990" s="106" t="s">
        <v>7561</v>
      </c>
      <c r="Z1990" s="106">
        <v>756</v>
      </c>
      <c r="AA1990" s="273" t="b">
        <f t="shared" ref="AA1990:AA2053" si="64">IF($A$1=756,TRUE,IF($A$1=Z1990,TRUE,FALSE))</f>
        <v>1</v>
      </c>
    </row>
    <row r="1991" spans="1:27">
      <c r="A1991" s="267" t="s">
        <v>3271</v>
      </c>
      <c r="B1991" s="267" t="s">
        <v>3395</v>
      </c>
      <c r="C1991" s="267" t="s">
        <v>3392</v>
      </c>
      <c r="D1991" s="267" t="s">
        <v>7558</v>
      </c>
      <c r="E1991" s="267" t="s">
        <v>3275</v>
      </c>
      <c r="F1991" s="267" t="s">
        <v>3276</v>
      </c>
      <c r="G1991" s="267" t="s">
        <v>3275</v>
      </c>
      <c r="H1991" s="267" t="s">
        <v>3277</v>
      </c>
      <c r="I1991" s="267" t="s">
        <v>7564</v>
      </c>
      <c r="J1991" s="267" t="s">
        <v>7565</v>
      </c>
      <c r="K1991" s="268">
        <v>0</v>
      </c>
      <c r="L1991" s="268">
        <v>0</v>
      </c>
      <c r="M1991" s="269">
        <v>0</v>
      </c>
      <c r="N1991" s="268">
        <v>0</v>
      </c>
      <c r="O1991" s="268">
        <v>0</v>
      </c>
      <c r="P1991" s="269">
        <v>0</v>
      </c>
      <c r="Q1991" s="270">
        <v>0</v>
      </c>
      <c r="R1991" s="270">
        <v>0</v>
      </c>
      <c r="S1991" s="270">
        <v>0</v>
      </c>
      <c r="T1991" s="268">
        <v>0</v>
      </c>
      <c r="U1991" s="268">
        <v>0</v>
      </c>
      <c r="V1991" s="269">
        <v>0</v>
      </c>
      <c r="W1991" s="269" cm="1">
        <f t="array" ref="W1991">IF(Z1991=756,V1991*INDEX('09.30.22 ERC'!$I$676:$I$679,MATCH($A$1,'09.30.22 ERC'!$D$676:$D$679,0),),V1991)</f>
        <v>0</v>
      </c>
      <c r="X1991" s="271">
        <f t="shared" si="63"/>
        <v>583100</v>
      </c>
      <c r="Y1991" s="106" t="s">
        <v>7561</v>
      </c>
      <c r="Z1991" s="106">
        <v>756</v>
      </c>
      <c r="AA1991" s="273" t="b">
        <f t="shared" si="64"/>
        <v>1</v>
      </c>
    </row>
    <row r="1992" spans="1:27">
      <c r="A1992" s="267" t="s">
        <v>3271</v>
      </c>
      <c r="B1992" s="267" t="s">
        <v>3272</v>
      </c>
      <c r="C1992" s="267" t="s">
        <v>3273</v>
      </c>
      <c r="D1992" s="267" t="s">
        <v>7558</v>
      </c>
      <c r="E1992" s="267" t="s">
        <v>3275</v>
      </c>
      <c r="F1992" s="267" t="s">
        <v>3276</v>
      </c>
      <c r="G1992" s="267" t="s">
        <v>3275</v>
      </c>
      <c r="H1992" s="267" t="s">
        <v>3277</v>
      </c>
      <c r="I1992" s="267" t="s">
        <v>7566</v>
      </c>
      <c r="J1992" s="267" t="s">
        <v>7567</v>
      </c>
      <c r="K1992" s="268">
        <v>0</v>
      </c>
      <c r="L1992" s="268">
        <v>0</v>
      </c>
      <c r="M1992" s="269">
        <v>0</v>
      </c>
      <c r="N1992" s="268">
        <v>0</v>
      </c>
      <c r="O1992" s="268">
        <v>0</v>
      </c>
      <c r="P1992" s="269">
        <v>0</v>
      </c>
      <c r="Q1992" s="270">
        <v>0</v>
      </c>
      <c r="R1992" s="270">
        <v>0</v>
      </c>
      <c r="S1992" s="270">
        <v>0</v>
      </c>
      <c r="T1992" s="268">
        <v>0</v>
      </c>
      <c r="U1992" s="268">
        <v>0</v>
      </c>
      <c r="V1992" s="269">
        <v>0</v>
      </c>
      <c r="W1992" s="269" cm="1">
        <f t="array" ref="W1992">IF(Z1992=756,V1992*INDEX('09.30.22 ERC'!$I$676:$I$679,MATCH($A$1,'09.30.22 ERC'!$D$676:$D$679,0),),V1992)</f>
        <v>0</v>
      </c>
      <c r="X1992" s="271">
        <f t="shared" si="63"/>
        <v>583100</v>
      </c>
      <c r="Y1992" s="106" t="s">
        <v>7561</v>
      </c>
      <c r="Z1992" s="106">
        <v>150</v>
      </c>
      <c r="AA1992" s="273" t="b">
        <f t="shared" si="64"/>
        <v>1</v>
      </c>
    </row>
    <row r="1993" spans="1:27">
      <c r="A1993" s="267" t="s">
        <v>3271</v>
      </c>
      <c r="B1993" s="267" t="s">
        <v>3272</v>
      </c>
      <c r="C1993" s="267" t="s">
        <v>3402</v>
      </c>
      <c r="D1993" s="267" t="s">
        <v>7558</v>
      </c>
      <c r="E1993" s="267" t="s">
        <v>3275</v>
      </c>
      <c r="F1993" s="267" t="s">
        <v>3276</v>
      </c>
      <c r="G1993" s="267" t="s">
        <v>3275</v>
      </c>
      <c r="H1993" s="267" t="s">
        <v>3277</v>
      </c>
      <c r="I1993" s="267" t="s">
        <v>7568</v>
      </c>
      <c r="J1993" s="267" t="s">
        <v>7569</v>
      </c>
      <c r="K1993" s="268">
        <v>0</v>
      </c>
      <c r="L1993" s="268">
        <v>0</v>
      </c>
      <c r="M1993" s="269">
        <v>0</v>
      </c>
      <c r="N1993" s="268">
        <v>0</v>
      </c>
      <c r="O1993" s="268">
        <v>0</v>
      </c>
      <c r="P1993" s="269">
        <v>0</v>
      </c>
      <c r="Q1993" s="270">
        <v>0</v>
      </c>
      <c r="R1993" s="270">
        <v>0</v>
      </c>
      <c r="S1993" s="270">
        <v>0</v>
      </c>
      <c r="T1993" s="268">
        <v>0</v>
      </c>
      <c r="U1993" s="268">
        <v>0</v>
      </c>
      <c r="V1993" s="269">
        <v>0</v>
      </c>
      <c r="W1993" s="269" cm="1">
        <f t="array" ref="W1993">IF(Z1993=756,V1993*INDEX('09.30.22 ERC'!$I$676:$I$679,MATCH($A$1,'09.30.22 ERC'!$D$676:$D$679,0),),V1993)</f>
        <v>0</v>
      </c>
      <c r="X1993" s="271">
        <f t="shared" si="63"/>
        <v>583100</v>
      </c>
      <c r="Y1993" s="106" t="s">
        <v>7561</v>
      </c>
      <c r="Z1993" s="106">
        <v>150</v>
      </c>
      <c r="AA1993" s="273" t="b">
        <f t="shared" si="64"/>
        <v>1</v>
      </c>
    </row>
    <row r="1994" spans="1:27">
      <c r="A1994" s="267" t="s">
        <v>3271</v>
      </c>
      <c r="B1994" s="267" t="s">
        <v>3280</v>
      </c>
      <c r="C1994" s="267" t="s">
        <v>3281</v>
      </c>
      <c r="D1994" s="267" t="s">
        <v>7558</v>
      </c>
      <c r="E1994" s="267" t="s">
        <v>3275</v>
      </c>
      <c r="F1994" s="267" t="s">
        <v>3276</v>
      </c>
      <c r="G1994" s="267" t="s">
        <v>3275</v>
      </c>
      <c r="H1994" s="267" t="s">
        <v>3277</v>
      </c>
      <c r="I1994" s="267" t="s">
        <v>7570</v>
      </c>
      <c r="J1994" s="267" t="s">
        <v>7571</v>
      </c>
      <c r="K1994" s="268">
        <v>0</v>
      </c>
      <c r="L1994" s="268">
        <v>0</v>
      </c>
      <c r="M1994" s="269">
        <v>0</v>
      </c>
      <c r="N1994" s="268">
        <v>0</v>
      </c>
      <c r="O1994" s="268">
        <v>0</v>
      </c>
      <c r="P1994" s="269">
        <v>0</v>
      </c>
      <c r="Q1994" s="270">
        <v>0</v>
      </c>
      <c r="R1994" s="270">
        <v>0</v>
      </c>
      <c r="S1994" s="270">
        <v>0</v>
      </c>
      <c r="T1994" s="268">
        <v>0</v>
      </c>
      <c r="U1994" s="268">
        <v>0</v>
      </c>
      <c r="V1994" s="269">
        <v>0</v>
      </c>
      <c r="W1994" s="269" cm="1">
        <f t="array" ref="W1994">IF(Z1994=756,V1994*INDEX('09.30.22 ERC'!$I$676:$I$679,MATCH($A$1,'09.30.22 ERC'!$D$676:$D$679,0),),V1994)</f>
        <v>0</v>
      </c>
      <c r="X1994" s="271">
        <f t="shared" si="63"/>
        <v>583100</v>
      </c>
      <c r="Y1994" s="106" t="s">
        <v>7561</v>
      </c>
      <c r="Z1994" s="106">
        <v>150</v>
      </c>
      <c r="AA1994" s="273" t="b">
        <f t="shared" si="64"/>
        <v>1</v>
      </c>
    </row>
    <row r="1995" spans="1:27">
      <c r="A1995" s="267" t="s">
        <v>3271</v>
      </c>
      <c r="B1995" s="267" t="s">
        <v>3280</v>
      </c>
      <c r="C1995" s="267" t="s">
        <v>3430</v>
      </c>
      <c r="D1995" s="267" t="s">
        <v>7558</v>
      </c>
      <c r="E1995" s="267" t="s">
        <v>3275</v>
      </c>
      <c r="F1995" s="267" t="s">
        <v>3276</v>
      </c>
      <c r="G1995" s="267" t="s">
        <v>3275</v>
      </c>
      <c r="H1995" s="267" t="s">
        <v>3277</v>
      </c>
      <c r="I1995" s="267" t="s">
        <v>7572</v>
      </c>
      <c r="J1995" s="267" t="s">
        <v>7573</v>
      </c>
      <c r="K1995" s="268">
        <v>0</v>
      </c>
      <c r="L1995" s="268">
        <v>0</v>
      </c>
      <c r="M1995" s="269">
        <v>0</v>
      </c>
      <c r="N1995" s="268">
        <v>0</v>
      </c>
      <c r="O1995" s="268">
        <v>0</v>
      </c>
      <c r="P1995" s="269">
        <v>0</v>
      </c>
      <c r="Q1995" s="270">
        <v>0</v>
      </c>
      <c r="R1995" s="270">
        <v>0</v>
      </c>
      <c r="S1995" s="270">
        <v>0</v>
      </c>
      <c r="T1995" s="268">
        <v>0</v>
      </c>
      <c r="U1995" s="268">
        <v>0</v>
      </c>
      <c r="V1995" s="269">
        <v>0</v>
      </c>
      <c r="W1995" s="269" cm="1">
        <f t="array" ref="W1995">IF(Z1995=756,V1995*INDEX('09.30.22 ERC'!$I$676:$I$679,MATCH($A$1,'09.30.22 ERC'!$D$676:$D$679,0),),V1995)</f>
        <v>0</v>
      </c>
      <c r="X1995" s="271">
        <f t="shared" si="63"/>
        <v>583100</v>
      </c>
      <c r="Y1995" s="106" t="s">
        <v>7561</v>
      </c>
      <c r="Z1995" s="106">
        <v>150</v>
      </c>
      <c r="AA1995" s="273" t="b">
        <f t="shared" si="64"/>
        <v>1</v>
      </c>
    </row>
    <row r="1996" spans="1:27">
      <c r="A1996" s="267" t="s">
        <v>3271</v>
      </c>
      <c r="B1996" s="267" t="s">
        <v>3284</v>
      </c>
      <c r="C1996" s="267" t="s">
        <v>3402</v>
      </c>
      <c r="D1996" s="267" t="s">
        <v>7558</v>
      </c>
      <c r="E1996" s="267" t="s">
        <v>3275</v>
      </c>
      <c r="F1996" s="267" t="s">
        <v>3276</v>
      </c>
      <c r="G1996" s="267" t="s">
        <v>3275</v>
      </c>
      <c r="H1996" s="267" t="s">
        <v>3277</v>
      </c>
      <c r="I1996" s="267" t="s">
        <v>7574</v>
      </c>
      <c r="J1996" s="267" t="s">
        <v>7575</v>
      </c>
      <c r="K1996" s="268">
        <v>0</v>
      </c>
      <c r="L1996" s="268">
        <v>0</v>
      </c>
      <c r="M1996" s="269">
        <v>0</v>
      </c>
      <c r="N1996" s="268">
        <v>0</v>
      </c>
      <c r="O1996" s="268">
        <v>0</v>
      </c>
      <c r="P1996" s="269">
        <v>0</v>
      </c>
      <c r="Q1996" s="270">
        <v>0</v>
      </c>
      <c r="R1996" s="270">
        <v>0</v>
      </c>
      <c r="S1996" s="270">
        <v>0</v>
      </c>
      <c r="T1996" s="268">
        <v>0</v>
      </c>
      <c r="U1996" s="268">
        <v>0</v>
      </c>
      <c r="V1996" s="269">
        <v>0</v>
      </c>
      <c r="W1996" s="269" cm="1">
        <f t="array" ref="W1996">IF(Z1996=756,V1996*INDEX('09.30.22 ERC'!$I$676:$I$679,MATCH($A$1,'09.30.22 ERC'!$D$676:$D$679,0),),V1996)</f>
        <v>0</v>
      </c>
      <c r="X1996" s="271">
        <f t="shared" si="63"/>
        <v>583100</v>
      </c>
      <c r="Y1996" s="106" t="s">
        <v>7561</v>
      </c>
      <c r="Z1996" s="106">
        <v>151</v>
      </c>
      <c r="AA1996" s="273" t="b">
        <f t="shared" si="64"/>
        <v>1</v>
      </c>
    </row>
    <row r="1997" spans="1:27">
      <c r="A1997" s="267" t="s">
        <v>3271</v>
      </c>
      <c r="B1997" s="267" t="s">
        <v>3287</v>
      </c>
      <c r="C1997" s="267" t="s">
        <v>3430</v>
      </c>
      <c r="D1997" s="267" t="s">
        <v>7558</v>
      </c>
      <c r="E1997" s="267" t="s">
        <v>3275</v>
      </c>
      <c r="F1997" s="267" t="s">
        <v>3276</v>
      </c>
      <c r="G1997" s="267" t="s">
        <v>3275</v>
      </c>
      <c r="H1997" s="267" t="s">
        <v>3277</v>
      </c>
      <c r="I1997" s="267" t="s">
        <v>7576</v>
      </c>
      <c r="J1997" s="267" t="s">
        <v>7577</v>
      </c>
      <c r="K1997" s="268">
        <v>0</v>
      </c>
      <c r="L1997" s="268">
        <v>0</v>
      </c>
      <c r="M1997" s="269">
        <v>0</v>
      </c>
      <c r="N1997" s="268">
        <v>0</v>
      </c>
      <c r="O1997" s="268">
        <v>0</v>
      </c>
      <c r="P1997" s="269">
        <v>0</v>
      </c>
      <c r="Q1997" s="270">
        <v>0</v>
      </c>
      <c r="R1997" s="270">
        <v>0</v>
      </c>
      <c r="S1997" s="270">
        <v>0</v>
      </c>
      <c r="T1997" s="268">
        <v>0</v>
      </c>
      <c r="U1997" s="268">
        <v>0</v>
      </c>
      <c r="V1997" s="269">
        <v>0</v>
      </c>
      <c r="W1997" s="269" cm="1">
        <f t="array" ref="W1997">IF(Z1997=756,V1997*INDEX('09.30.22 ERC'!$I$676:$I$679,MATCH($A$1,'09.30.22 ERC'!$D$676:$D$679,0),),V1997)</f>
        <v>0</v>
      </c>
      <c r="X1997" s="271">
        <f t="shared" si="63"/>
        <v>583100</v>
      </c>
      <c r="Y1997" s="106" t="s">
        <v>7561</v>
      </c>
      <c r="Z1997" s="106">
        <v>151</v>
      </c>
      <c r="AA1997" s="273" t="b">
        <f t="shared" si="64"/>
        <v>1</v>
      </c>
    </row>
    <row r="1998" spans="1:27">
      <c r="A1998" s="267" t="s">
        <v>3271</v>
      </c>
      <c r="B1998" s="267" t="s">
        <v>3294</v>
      </c>
      <c r="C1998" s="267" t="s">
        <v>3402</v>
      </c>
      <c r="D1998" s="267" t="s">
        <v>7558</v>
      </c>
      <c r="E1998" s="267" t="s">
        <v>3275</v>
      </c>
      <c r="F1998" s="267" t="s">
        <v>3276</v>
      </c>
      <c r="G1998" s="267" t="s">
        <v>3275</v>
      </c>
      <c r="H1998" s="267" t="s">
        <v>3277</v>
      </c>
      <c r="I1998" s="267" t="s">
        <v>7578</v>
      </c>
      <c r="J1998" s="267" t="s">
        <v>7579</v>
      </c>
      <c r="K1998" s="268">
        <v>0</v>
      </c>
      <c r="L1998" s="268">
        <v>0</v>
      </c>
      <c r="M1998" s="269">
        <v>0</v>
      </c>
      <c r="N1998" s="268">
        <v>0</v>
      </c>
      <c r="O1998" s="268">
        <v>0</v>
      </c>
      <c r="P1998" s="269">
        <v>0</v>
      </c>
      <c r="Q1998" s="270">
        <v>0</v>
      </c>
      <c r="R1998" s="270">
        <v>0</v>
      </c>
      <c r="S1998" s="270">
        <v>0</v>
      </c>
      <c r="T1998" s="268">
        <v>0</v>
      </c>
      <c r="U1998" s="268">
        <v>0</v>
      </c>
      <c r="V1998" s="269">
        <v>0</v>
      </c>
      <c r="W1998" s="269" cm="1">
        <f t="array" ref="W1998">IF(Z1998=756,V1998*INDEX('09.30.22 ERC'!$I$676:$I$679,MATCH($A$1,'09.30.22 ERC'!$D$676:$D$679,0),),V1998)</f>
        <v>0</v>
      </c>
      <c r="X1998" s="271">
        <f t="shared" si="63"/>
        <v>583100</v>
      </c>
      <c r="Y1998" s="106" t="s">
        <v>7561</v>
      </c>
      <c r="Z1998" s="106">
        <v>152</v>
      </c>
      <c r="AA1998" s="273" t="b">
        <f t="shared" si="64"/>
        <v>1</v>
      </c>
    </row>
    <row r="1999" spans="1:27">
      <c r="A1999" s="267" t="s">
        <v>3271</v>
      </c>
      <c r="B1999" s="267" t="s">
        <v>3388</v>
      </c>
      <c r="C1999" s="267" t="s">
        <v>3389</v>
      </c>
      <c r="D1999" s="267" t="s">
        <v>7580</v>
      </c>
      <c r="E1999" s="267" t="s">
        <v>3275</v>
      </c>
      <c r="F1999" s="267" t="s">
        <v>3276</v>
      </c>
      <c r="G1999" s="267" t="s">
        <v>3275</v>
      </c>
      <c r="H1999" s="267" t="s">
        <v>3277</v>
      </c>
      <c r="I1999" s="267" t="s">
        <v>7581</v>
      </c>
      <c r="J1999" s="267" t="s">
        <v>7582</v>
      </c>
      <c r="K1999" s="268">
        <v>0</v>
      </c>
      <c r="L1999" s="268">
        <v>0</v>
      </c>
      <c r="M1999" s="269">
        <v>0</v>
      </c>
      <c r="N1999" s="268">
        <v>0</v>
      </c>
      <c r="O1999" s="268">
        <v>0</v>
      </c>
      <c r="P1999" s="269">
        <v>0</v>
      </c>
      <c r="Q1999" s="270">
        <v>0</v>
      </c>
      <c r="R1999" s="270">
        <v>0</v>
      </c>
      <c r="S1999" s="270">
        <v>0</v>
      </c>
      <c r="T1999" s="268">
        <v>0</v>
      </c>
      <c r="U1999" s="268">
        <v>0</v>
      </c>
      <c r="V1999" s="269">
        <v>0</v>
      </c>
      <c r="W1999" s="269" cm="1">
        <f t="array" ref="W1999">IF(Z1999=756,V1999*INDEX('09.30.22 ERC'!$I$676:$I$679,MATCH($A$1,'09.30.22 ERC'!$D$676:$D$679,0),),V1999)</f>
        <v>0</v>
      </c>
      <c r="X1999" s="271">
        <f t="shared" si="63"/>
        <v>583200</v>
      </c>
      <c r="Y1999" s="106" t="s">
        <v>7561</v>
      </c>
      <c r="Z1999" s="106">
        <v>756</v>
      </c>
      <c r="AA1999" s="273" t="b">
        <f t="shared" si="64"/>
        <v>1</v>
      </c>
    </row>
    <row r="2000" spans="1:27">
      <c r="A2000" s="267" t="s">
        <v>3271</v>
      </c>
      <c r="B2000" s="267" t="s">
        <v>3388</v>
      </c>
      <c r="C2000" s="267" t="s">
        <v>3392</v>
      </c>
      <c r="D2000" s="267" t="s">
        <v>7580</v>
      </c>
      <c r="E2000" s="267" t="s">
        <v>3275</v>
      </c>
      <c r="F2000" s="267" t="s">
        <v>3276</v>
      </c>
      <c r="G2000" s="267" t="s">
        <v>3275</v>
      </c>
      <c r="H2000" s="267" t="s">
        <v>3277</v>
      </c>
      <c r="I2000" s="267" t="s">
        <v>7583</v>
      </c>
      <c r="J2000" s="267" t="s">
        <v>7584</v>
      </c>
      <c r="K2000" s="268">
        <v>0</v>
      </c>
      <c r="L2000" s="268">
        <v>0</v>
      </c>
      <c r="M2000" s="269">
        <v>0</v>
      </c>
      <c r="N2000" s="268">
        <v>0</v>
      </c>
      <c r="O2000" s="268">
        <v>0</v>
      </c>
      <c r="P2000" s="269">
        <v>0</v>
      </c>
      <c r="Q2000" s="270">
        <v>0</v>
      </c>
      <c r="R2000" s="270">
        <v>0</v>
      </c>
      <c r="S2000" s="270">
        <v>0</v>
      </c>
      <c r="T2000" s="268">
        <v>0</v>
      </c>
      <c r="U2000" s="268">
        <v>0</v>
      </c>
      <c r="V2000" s="269">
        <v>0</v>
      </c>
      <c r="W2000" s="269" cm="1">
        <f t="array" ref="W2000">IF(Z2000=756,V2000*INDEX('09.30.22 ERC'!$I$676:$I$679,MATCH($A$1,'09.30.22 ERC'!$D$676:$D$679,0),),V2000)</f>
        <v>0</v>
      </c>
      <c r="X2000" s="271">
        <f t="shared" si="63"/>
        <v>583200</v>
      </c>
      <c r="Y2000" s="106" t="s">
        <v>7561</v>
      </c>
      <c r="Z2000" s="106">
        <v>756</v>
      </c>
      <c r="AA2000" s="273" t="b">
        <f t="shared" si="64"/>
        <v>1</v>
      </c>
    </row>
    <row r="2001" spans="1:27">
      <c r="A2001" s="267" t="s">
        <v>3271</v>
      </c>
      <c r="B2001" s="267" t="s">
        <v>3272</v>
      </c>
      <c r="C2001" s="267" t="s">
        <v>3273</v>
      </c>
      <c r="D2001" s="267" t="s">
        <v>7580</v>
      </c>
      <c r="E2001" s="267" t="s">
        <v>3275</v>
      </c>
      <c r="F2001" s="267" t="s">
        <v>3276</v>
      </c>
      <c r="G2001" s="267" t="s">
        <v>3275</v>
      </c>
      <c r="H2001" s="267" t="s">
        <v>3277</v>
      </c>
      <c r="I2001" s="267" t="s">
        <v>7585</v>
      </c>
      <c r="J2001" s="267" t="s">
        <v>7586</v>
      </c>
      <c r="K2001" s="268">
        <v>0</v>
      </c>
      <c r="L2001" s="268">
        <v>0</v>
      </c>
      <c r="M2001" s="269">
        <v>0</v>
      </c>
      <c r="N2001" s="268">
        <v>0</v>
      </c>
      <c r="O2001" s="268">
        <v>0</v>
      </c>
      <c r="P2001" s="269">
        <v>0</v>
      </c>
      <c r="Q2001" s="270">
        <v>0</v>
      </c>
      <c r="R2001" s="270">
        <v>0</v>
      </c>
      <c r="S2001" s="270">
        <v>0</v>
      </c>
      <c r="T2001" s="268">
        <v>0</v>
      </c>
      <c r="U2001" s="268">
        <v>0</v>
      </c>
      <c r="V2001" s="269">
        <v>0</v>
      </c>
      <c r="W2001" s="269" cm="1">
        <f t="array" ref="W2001">IF(Z2001=756,V2001*INDEX('09.30.22 ERC'!$I$676:$I$679,MATCH($A$1,'09.30.22 ERC'!$D$676:$D$679,0),),V2001)</f>
        <v>0</v>
      </c>
      <c r="X2001" s="271">
        <f t="shared" si="63"/>
        <v>583200</v>
      </c>
      <c r="Y2001" s="106" t="s">
        <v>7561</v>
      </c>
      <c r="Z2001" s="106">
        <v>150</v>
      </c>
      <c r="AA2001" s="273" t="b">
        <f t="shared" si="64"/>
        <v>1</v>
      </c>
    </row>
    <row r="2002" spans="1:27">
      <c r="A2002" s="267" t="s">
        <v>3271</v>
      </c>
      <c r="B2002" s="267" t="s">
        <v>3272</v>
      </c>
      <c r="C2002" s="267" t="s">
        <v>3402</v>
      </c>
      <c r="D2002" s="267" t="s">
        <v>7580</v>
      </c>
      <c r="E2002" s="267" t="s">
        <v>3275</v>
      </c>
      <c r="F2002" s="267" t="s">
        <v>3276</v>
      </c>
      <c r="G2002" s="267" t="s">
        <v>3275</v>
      </c>
      <c r="H2002" s="267" t="s">
        <v>3277</v>
      </c>
      <c r="I2002" s="267" t="s">
        <v>7587</v>
      </c>
      <c r="J2002" s="267" t="s">
        <v>7588</v>
      </c>
      <c r="K2002" s="268">
        <v>0</v>
      </c>
      <c r="L2002" s="268">
        <v>0</v>
      </c>
      <c r="M2002" s="269">
        <v>0</v>
      </c>
      <c r="N2002" s="268">
        <v>0</v>
      </c>
      <c r="O2002" s="268">
        <v>0</v>
      </c>
      <c r="P2002" s="269">
        <v>0</v>
      </c>
      <c r="Q2002" s="270">
        <v>0</v>
      </c>
      <c r="R2002" s="270">
        <v>0</v>
      </c>
      <c r="S2002" s="270">
        <v>0</v>
      </c>
      <c r="T2002" s="268">
        <v>0</v>
      </c>
      <c r="U2002" s="268">
        <v>0</v>
      </c>
      <c r="V2002" s="269">
        <v>0</v>
      </c>
      <c r="W2002" s="269" cm="1">
        <f t="array" ref="W2002">IF(Z2002=756,V2002*INDEX('09.30.22 ERC'!$I$676:$I$679,MATCH($A$1,'09.30.22 ERC'!$D$676:$D$679,0),),V2002)</f>
        <v>0</v>
      </c>
      <c r="X2002" s="271">
        <f t="shared" si="63"/>
        <v>583200</v>
      </c>
      <c r="Y2002" s="106" t="s">
        <v>7561</v>
      </c>
      <c r="Z2002" s="106">
        <v>150</v>
      </c>
      <c r="AA2002" s="273" t="b">
        <f t="shared" si="64"/>
        <v>1</v>
      </c>
    </row>
    <row r="2003" spans="1:27">
      <c r="A2003" s="267" t="s">
        <v>3271</v>
      </c>
      <c r="B2003" s="267" t="s">
        <v>3280</v>
      </c>
      <c r="C2003" s="267" t="s">
        <v>3430</v>
      </c>
      <c r="D2003" s="267" t="s">
        <v>7580</v>
      </c>
      <c r="E2003" s="267" t="s">
        <v>3275</v>
      </c>
      <c r="F2003" s="267" t="s">
        <v>3276</v>
      </c>
      <c r="G2003" s="267" t="s">
        <v>3275</v>
      </c>
      <c r="H2003" s="267" t="s">
        <v>3277</v>
      </c>
      <c r="I2003" s="267" t="s">
        <v>7589</v>
      </c>
      <c r="J2003" s="267" t="s">
        <v>7590</v>
      </c>
      <c r="K2003" s="268">
        <v>0</v>
      </c>
      <c r="L2003" s="268">
        <v>0</v>
      </c>
      <c r="M2003" s="269">
        <v>0</v>
      </c>
      <c r="N2003" s="268">
        <v>0</v>
      </c>
      <c r="O2003" s="268">
        <v>0</v>
      </c>
      <c r="P2003" s="269">
        <v>0</v>
      </c>
      <c r="Q2003" s="270">
        <v>0</v>
      </c>
      <c r="R2003" s="270">
        <v>0</v>
      </c>
      <c r="S2003" s="270">
        <v>0</v>
      </c>
      <c r="T2003" s="268">
        <v>0</v>
      </c>
      <c r="U2003" s="268">
        <v>0</v>
      </c>
      <c r="V2003" s="269">
        <v>0</v>
      </c>
      <c r="W2003" s="269" cm="1">
        <f t="array" ref="W2003">IF(Z2003=756,V2003*INDEX('09.30.22 ERC'!$I$676:$I$679,MATCH($A$1,'09.30.22 ERC'!$D$676:$D$679,0),),V2003)</f>
        <v>0</v>
      </c>
      <c r="X2003" s="271">
        <f t="shared" si="63"/>
        <v>583200</v>
      </c>
      <c r="Y2003" s="106" t="s">
        <v>7561</v>
      </c>
      <c r="Z2003" s="106">
        <v>150</v>
      </c>
      <c r="AA2003" s="273" t="b">
        <f t="shared" si="64"/>
        <v>1</v>
      </c>
    </row>
    <row r="2004" spans="1:27">
      <c r="A2004" s="267" t="s">
        <v>3271</v>
      </c>
      <c r="B2004" s="267" t="s">
        <v>3284</v>
      </c>
      <c r="C2004" s="267" t="s">
        <v>3402</v>
      </c>
      <c r="D2004" s="267" t="s">
        <v>7580</v>
      </c>
      <c r="E2004" s="267" t="s">
        <v>3275</v>
      </c>
      <c r="F2004" s="267" t="s">
        <v>3276</v>
      </c>
      <c r="G2004" s="267" t="s">
        <v>3275</v>
      </c>
      <c r="H2004" s="267" t="s">
        <v>3277</v>
      </c>
      <c r="I2004" s="267" t="s">
        <v>7591</v>
      </c>
      <c r="J2004" s="267" t="s">
        <v>7592</v>
      </c>
      <c r="K2004" s="268">
        <v>0</v>
      </c>
      <c r="L2004" s="268">
        <v>0</v>
      </c>
      <c r="M2004" s="269">
        <v>0</v>
      </c>
      <c r="N2004" s="268">
        <v>0</v>
      </c>
      <c r="O2004" s="268">
        <v>0</v>
      </c>
      <c r="P2004" s="269">
        <v>0</v>
      </c>
      <c r="Q2004" s="270">
        <v>0</v>
      </c>
      <c r="R2004" s="270">
        <v>0</v>
      </c>
      <c r="S2004" s="270">
        <v>0</v>
      </c>
      <c r="T2004" s="268">
        <v>0</v>
      </c>
      <c r="U2004" s="268">
        <v>0</v>
      </c>
      <c r="V2004" s="269">
        <v>0</v>
      </c>
      <c r="W2004" s="269" cm="1">
        <f t="array" ref="W2004">IF(Z2004=756,V2004*INDEX('09.30.22 ERC'!$I$676:$I$679,MATCH($A$1,'09.30.22 ERC'!$D$676:$D$679,0),),V2004)</f>
        <v>0</v>
      </c>
      <c r="X2004" s="271">
        <f t="shared" si="63"/>
        <v>583200</v>
      </c>
      <c r="Y2004" s="106" t="s">
        <v>7561</v>
      </c>
      <c r="Z2004" s="106">
        <v>151</v>
      </c>
      <c r="AA2004" s="273" t="b">
        <f t="shared" si="64"/>
        <v>1</v>
      </c>
    </row>
    <row r="2005" spans="1:27">
      <c r="A2005" s="267" t="s">
        <v>3271</v>
      </c>
      <c r="B2005" s="267" t="s">
        <v>3287</v>
      </c>
      <c r="C2005" s="267" t="s">
        <v>3430</v>
      </c>
      <c r="D2005" s="267" t="s">
        <v>7580</v>
      </c>
      <c r="E2005" s="267" t="s">
        <v>3275</v>
      </c>
      <c r="F2005" s="267" t="s">
        <v>3276</v>
      </c>
      <c r="G2005" s="267" t="s">
        <v>3275</v>
      </c>
      <c r="H2005" s="267" t="s">
        <v>3277</v>
      </c>
      <c r="I2005" s="267" t="s">
        <v>7593</v>
      </c>
      <c r="J2005" s="267" t="s">
        <v>7594</v>
      </c>
      <c r="K2005" s="268">
        <v>0</v>
      </c>
      <c r="L2005" s="268">
        <v>0</v>
      </c>
      <c r="M2005" s="269">
        <v>0</v>
      </c>
      <c r="N2005" s="268">
        <v>0</v>
      </c>
      <c r="O2005" s="268">
        <v>0</v>
      </c>
      <c r="P2005" s="269">
        <v>0</v>
      </c>
      <c r="Q2005" s="270">
        <v>0</v>
      </c>
      <c r="R2005" s="270">
        <v>0</v>
      </c>
      <c r="S2005" s="270">
        <v>0</v>
      </c>
      <c r="T2005" s="268">
        <v>0</v>
      </c>
      <c r="U2005" s="268">
        <v>0</v>
      </c>
      <c r="V2005" s="269">
        <v>0</v>
      </c>
      <c r="W2005" s="269" cm="1">
        <f t="array" ref="W2005">IF(Z2005=756,V2005*INDEX('09.30.22 ERC'!$I$676:$I$679,MATCH($A$1,'09.30.22 ERC'!$D$676:$D$679,0),),V2005)</f>
        <v>0</v>
      </c>
      <c r="X2005" s="271">
        <f t="shared" si="63"/>
        <v>583200</v>
      </c>
      <c r="Y2005" s="106" t="s">
        <v>7561</v>
      </c>
      <c r="Z2005" s="106">
        <v>151</v>
      </c>
      <c r="AA2005" s="273" t="b">
        <f t="shared" si="64"/>
        <v>1</v>
      </c>
    </row>
    <row r="2006" spans="1:27">
      <c r="A2006" s="267" t="s">
        <v>3271</v>
      </c>
      <c r="B2006" s="267" t="s">
        <v>3294</v>
      </c>
      <c r="C2006" s="267" t="s">
        <v>3402</v>
      </c>
      <c r="D2006" s="267" t="s">
        <v>7580</v>
      </c>
      <c r="E2006" s="267" t="s">
        <v>3275</v>
      </c>
      <c r="F2006" s="267" t="s">
        <v>3276</v>
      </c>
      <c r="G2006" s="267" t="s">
        <v>3275</v>
      </c>
      <c r="H2006" s="267" t="s">
        <v>3277</v>
      </c>
      <c r="I2006" s="267" t="s">
        <v>7595</v>
      </c>
      <c r="J2006" s="267" t="s">
        <v>7596</v>
      </c>
      <c r="K2006" s="268">
        <v>0</v>
      </c>
      <c r="L2006" s="268">
        <v>0</v>
      </c>
      <c r="M2006" s="269">
        <v>0</v>
      </c>
      <c r="N2006" s="268">
        <v>0</v>
      </c>
      <c r="O2006" s="268">
        <v>0</v>
      </c>
      <c r="P2006" s="269">
        <v>0</v>
      </c>
      <c r="Q2006" s="270">
        <v>0</v>
      </c>
      <c r="R2006" s="270">
        <v>0</v>
      </c>
      <c r="S2006" s="270">
        <v>0</v>
      </c>
      <c r="T2006" s="268">
        <v>0</v>
      </c>
      <c r="U2006" s="268">
        <v>0</v>
      </c>
      <c r="V2006" s="269">
        <v>0</v>
      </c>
      <c r="W2006" s="269" cm="1">
        <f t="array" ref="W2006">IF(Z2006=756,V2006*INDEX('09.30.22 ERC'!$I$676:$I$679,MATCH($A$1,'09.30.22 ERC'!$D$676:$D$679,0),),V2006)</f>
        <v>0</v>
      </c>
      <c r="X2006" s="271">
        <f t="shared" si="63"/>
        <v>583200</v>
      </c>
      <c r="Y2006" s="106" t="s">
        <v>7561</v>
      </c>
      <c r="Z2006" s="106">
        <v>152</v>
      </c>
      <c r="AA2006" s="273" t="b">
        <f t="shared" si="64"/>
        <v>1</v>
      </c>
    </row>
    <row r="2007" spans="1:27">
      <c r="A2007" s="267" t="s">
        <v>3271</v>
      </c>
      <c r="B2007" s="267" t="s">
        <v>3388</v>
      </c>
      <c r="C2007" s="267" t="s">
        <v>3389</v>
      </c>
      <c r="D2007" s="267" t="s">
        <v>7597</v>
      </c>
      <c r="E2007" s="267" t="s">
        <v>3275</v>
      </c>
      <c r="F2007" s="267" t="s">
        <v>3276</v>
      </c>
      <c r="G2007" s="267" t="s">
        <v>3275</v>
      </c>
      <c r="H2007" s="267" t="s">
        <v>3277</v>
      </c>
      <c r="I2007" s="267" t="s">
        <v>7598</v>
      </c>
      <c r="J2007" s="267" t="s">
        <v>7599</v>
      </c>
      <c r="K2007" s="268">
        <v>0</v>
      </c>
      <c r="L2007" s="268">
        <v>0</v>
      </c>
      <c r="M2007" s="269">
        <v>0</v>
      </c>
      <c r="N2007" s="268">
        <v>0</v>
      </c>
      <c r="O2007" s="268">
        <v>0</v>
      </c>
      <c r="P2007" s="269">
        <v>0</v>
      </c>
      <c r="Q2007" s="270">
        <v>73.53</v>
      </c>
      <c r="R2007" s="270">
        <v>1416.36</v>
      </c>
      <c r="S2007" s="270">
        <v>-1342.83</v>
      </c>
      <c r="T2007" s="268">
        <v>73.53</v>
      </c>
      <c r="U2007" s="268">
        <v>1416.36</v>
      </c>
      <c r="V2007" s="269">
        <v>-1342.83</v>
      </c>
      <c r="W2007" s="269" cm="1">
        <f t="array" ref="W2007">IF(Z2007=756,V2007*INDEX('09.30.22 ERC'!$I$676:$I$679,MATCH($A$1,'09.30.22 ERC'!$D$676:$D$679,0),),V2007)</f>
        <v>-1342.83</v>
      </c>
      <c r="X2007" s="271">
        <f t="shared" si="63"/>
        <v>583400</v>
      </c>
      <c r="Y2007" s="106" t="s">
        <v>7561</v>
      </c>
      <c r="Z2007" s="106">
        <v>756</v>
      </c>
      <c r="AA2007" s="273" t="b">
        <f t="shared" si="64"/>
        <v>1</v>
      </c>
    </row>
    <row r="2008" spans="1:27">
      <c r="A2008" s="267" t="s">
        <v>3271</v>
      </c>
      <c r="B2008" s="267" t="s">
        <v>3388</v>
      </c>
      <c r="C2008" s="267" t="s">
        <v>3392</v>
      </c>
      <c r="D2008" s="267" t="s">
        <v>7597</v>
      </c>
      <c r="E2008" s="267" t="s">
        <v>3275</v>
      </c>
      <c r="F2008" s="267" t="s">
        <v>3276</v>
      </c>
      <c r="G2008" s="267" t="s">
        <v>3275</v>
      </c>
      <c r="H2008" s="267" t="s">
        <v>3277</v>
      </c>
      <c r="I2008" s="267" t="s">
        <v>7600</v>
      </c>
      <c r="J2008" s="267" t="s">
        <v>7601</v>
      </c>
      <c r="K2008" s="268">
        <v>0</v>
      </c>
      <c r="L2008" s="268">
        <v>0</v>
      </c>
      <c r="M2008" s="269">
        <v>0</v>
      </c>
      <c r="N2008" s="268">
        <v>16.28</v>
      </c>
      <c r="O2008" s="268">
        <v>16.28</v>
      </c>
      <c r="P2008" s="269">
        <v>0</v>
      </c>
      <c r="Q2008" s="270">
        <v>1409.16</v>
      </c>
      <c r="R2008" s="270">
        <v>66.33</v>
      </c>
      <c r="S2008" s="270">
        <v>1342.8300000000002</v>
      </c>
      <c r="T2008" s="268">
        <v>1409.16</v>
      </c>
      <c r="U2008" s="268">
        <v>66.33</v>
      </c>
      <c r="V2008" s="269">
        <v>1342.8300000000002</v>
      </c>
      <c r="W2008" s="269" cm="1">
        <f t="array" ref="W2008">IF(Z2008=756,V2008*INDEX('09.30.22 ERC'!$I$676:$I$679,MATCH($A$1,'09.30.22 ERC'!$D$676:$D$679,0),),V2008)</f>
        <v>1342.8300000000002</v>
      </c>
      <c r="X2008" s="271">
        <f t="shared" si="63"/>
        <v>583400</v>
      </c>
      <c r="Y2008" s="106" t="s">
        <v>7561</v>
      </c>
      <c r="Z2008" s="106">
        <v>756</v>
      </c>
      <c r="AA2008" s="273" t="b">
        <f t="shared" si="64"/>
        <v>1</v>
      </c>
    </row>
    <row r="2009" spans="1:27">
      <c r="A2009" s="267" t="s">
        <v>3271</v>
      </c>
      <c r="B2009" s="267" t="s">
        <v>3395</v>
      </c>
      <c r="C2009" s="267" t="s">
        <v>3392</v>
      </c>
      <c r="D2009" s="267" t="s">
        <v>7597</v>
      </c>
      <c r="E2009" s="267" t="s">
        <v>3275</v>
      </c>
      <c r="F2009" s="267" t="s">
        <v>3276</v>
      </c>
      <c r="G2009" s="267" t="s">
        <v>3275</v>
      </c>
      <c r="H2009" s="267" t="s">
        <v>3277</v>
      </c>
      <c r="I2009" s="267" t="s">
        <v>7602</v>
      </c>
      <c r="J2009" s="267" t="s">
        <v>7603</v>
      </c>
      <c r="K2009" s="268">
        <v>0</v>
      </c>
      <c r="L2009" s="268">
        <v>0</v>
      </c>
      <c r="M2009" s="269">
        <v>0</v>
      </c>
      <c r="N2009" s="268">
        <v>0</v>
      </c>
      <c r="O2009" s="268">
        <v>0</v>
      </c>
      <c r="P2009" s="269">
        <v>0</v>
      </c>
      <c r="Q2009" s="270">
        <v>0</v>
      </c>
      <c r="R2009" s="270">
        <v>0</v>
      </c>
      <c r="S2009" s="270">
        <v>0</v>
      </c>
      <c r="T2009" s="268">
        <v>0</v>
      </c>
      <c r="U2009" s="268">
        <v>0</v>
      </c>
      <c r="V2009" s="269">
        <v>0</v>
      </c>
      <c r="W2009" s="269" cm="1">
        <f t="array" ref="W2009">IF(Z2009=756,V2009*INDEX('09.30.22 ERC'!$I$676:$I$679,MATCH($A$1,'09.30.22 ERC'!$D$676:$D$679,0),),V2009)</f>
        <v>0</v>
      </c>
      <c r="X2009" s="271">
        <f t="shared" si="63"/>
        <v>583400</v>
      </c>
      <c r="Y2009" s="106" t="s">
        <v>7561</v>
      </c>
      <c r="Z2009" s="106">
        <v>756</v>
      </c>
      <c r="AA2009" s="273" t="b">
        <f t="shared" si="64"/>
        <v>1</v>
      </c>
    </row>
    <row r="2010" spans="1:27">
      <c r="A2010" s="267" t="s">
        <v>3271</v>
      </c>
      <c r="B2010" s="267" t="s">
        <v>3272</v>
      </c>
      <c r="C2010" s="267" t="s">
        <v>3273</v>
      </c>
      <c r="D2010" s="267" t="s">
        <v>7597</v>
      </c>
      <c r="E2010" s="267" t="s">
        <v>3275</v>
      </c>
      <c r="F2010" s="267" t="s">
        <v>3276</v>
      </c>
      <c r="G2010" s="267" t="s">
        <v>3275</v>
      </c>
      <c r="H2010" s="267" t="s">
        <v>3277</v>
      </c>
      <c r="I2010" s="267" t="s">
        <v>7604</v>
      </c>
      <c r="J2010" s="267" t="s">
        <v>7605</v>
      </c>
      <c r="K2010" s="268">
        <v>0</v>
      </c>
      <c r="L2010" s="268">
        <v>0</v>
      </c>
      <c r="M2010" s="269">
        <v>0</v>
      </c>
      <c r="N2010" s="268">
        <v>16.489999999999998</v>
      </c>
      <c r="O2010" s="268">
        <v>16.489999999999998</v>
      </c>
      <c r="P2010" s="269">
        <v>0</v>
      </c>
      <c r="Q2010" s="270">
        <v>65.03</v>
      </c>
      <c r="R2010" s="270">
        <v>16.489999999999998</v>
      </c>
      <c r="S2010" s="270">
        <v>48.540000000000006</v>
      </c>
      <c r="T2010" s="268">
        <v>65.03</v>
      </c>
      <c r="U2010" s="268">
        <v>16.489999999999998</v>
      </c>
      <c r="V2010" s="269">
        <v>48.540000000000006</v>
      </c>
      <c r="W2010" s="269" cm="1">
        <f t="array" ref="W2010">IF(Z2010=756,V2010*INDEX('09.30.22 ERC'!$I$676:$I$679,MATCH($A$1,'09.30.22 ERC'!$D$676:$D$679,0),),V2010)</f>
        <v>48.540000000000006</v>
      </c>
      <c r="X2010" s="271">
        <f t="shared" si="63"/>
        <v>583400</v>
      </c>
      <c r="Y2010" s="106" t="s">
        <v>7561</v>
      </c>
      <c r="Z2010" s="106">
        <v>150</v>
      </c>
      <c r="AA2010" s="273" t="b">
        <f t="shared" si="64"/>
        <v>1</v>
      </c>
    </row>
    <row r="2011" spans="1:27">
      <c r="A2011" s="267" t="s">
        <v>3271</v>
      </c>
      <c r="B2011" s="267" t="s">
        <v>3272</v>
      </c>
      <c r="C2011" s="267" t="s">
        <v>3402</v>
      </c>
      <c r="D2011" s="267" t="s">
        <v>7597</v>
      </c>
      <c r="E2011" s="267" t="s">
        <v>3275</v>
      </c>
      <c r="F2011" s="267" t="s">
        <v>3276</v>
      </c>
      <c r="G2011" s="267" t="s">
        <v>3275</v>
      </c>
      <c r="H2011" s="267" t="s">
        <v>3277</v>
      </c>
      <c r="I2011" s="267" t="s">
        <v>7606</v>
      </c>
      <c r="J2011" s="267" t="s">
        <v>7607</v>
      </c>
      <c r="K2011" s="268">
        <v>0</v>
      </c>
      <c r="L2011" s="268">
        <v>0</v>
      </c>
      <c r="M2011" s="269">
        <v>0</v>
      </c>
      <c r="N2011" s="268">
        <v>0</v>
      </c>
      <c r="O2011" s="268">
        <v>0</v>
      </c>
      <c r="P2011" s="269">
        <v>0</v>
      </c>
      <c r="Q2011" s="270">
        <v>547.11</v>
      </c>
      <c r="R2011" s="270">
        <v>31.5</v>
      </c>
      <c r="S2011" s="270">
        <v>515.61</v>
      </c>
      <c r="T2011" s="268">
        <v>547.11</v>
      </c>
      <c r="U2011" s="268">
        <v>31.5</v>
      </c>
      <c r="V2011" s="269">
        <v>515.61</v>
      </c>
      <c r="W2011" s="269" cm="1">
        <f t="array" ref="W2011">IF(Z2011=756,V2011*INDEX('09.30.22 ERC'!$I$676:$I$679,MATCH($A$1,'09.30.22 ERC'!$D$676:$D$679,0),),V2011)</f>
        <v>515.61</v>
      </c>
      <c r="X2011" s="271">
        <f t="shared" si="63"/>
        <v>583400</v>
      </c>
      <c r="Y2011" s="106" t="s">
        <v>7561</v>
      </c>
      <c r="Z2011" s="106">
        <v>150</v>
      </c>
      <c r="AA2011" s="273" t="b">
        <f t="shared" si="64"/>
        <v>1</v>
      </c>
    </row>
    <row r="2012" spans="1:27">
      <c r="A2012" s="267" t="s">
        <v>3271</v>
      </c>
      <c r="B2012" s="267" t="s">
        <v>3280</v>
      </c>
      <c r="C2012" s="267" t="s">
        <v>3281</v>
      </c>
      <c r="D2012" s="267" t="s">
        <v>7597</v>
      </c>
      <c r="E2012" s="267" t="s">
        <v>3275</v>
      </c>
      <c r="F2012" s="267" t="s">
        <v>3276</v>
      </c>
      <c r="G2012" s="267" t="s">
        <v>3275</v>
      </c>
      <c r="H2012" s="267" t="s">
        <v>3277</v>
      </c>
      <c r="I2012" s="267" t="s">
        <v>7608</v>
      </c>
      <c r="J2012" s="267" t="s">
        <v>7609</v>
      </c>
      <c r="K2012" s="268">
        <v>0</v>
      </c>
      <c r="L2012" s="268">
        <v>0</v>
      </c>
      <c r="M2012" s="269">
        <v>0</v>
      </c>
      <c r="N2012" s="268">
        <v>0</v>
      </c>
      <c r="O2012" s="268">
        <v>0</v>
      </c>
      <c r="P2012" s="269">
        <v>0</v>
      </c>
      <c r="Q2012" s="270">
        <v>15.63</v>
      </c>
      <c r="R2012" s="270">
        <v>0</v>
      </c>
      <c r="S2012" s="270">
        <v>15.63</v>
      </c>
      <c r="T2012" s="268">
        <v>15.63</v>
      </c>
      <c r="U2012" s="268">
        <v>0</v>
      </c>
      <c r="V2012" s="269">
        <v>15.63</v>
      </c>
      <c r="W2012" s="269" cm="1">
        <f t="array" ref="W2012">IF(Z2012=756,V2012*INDEX('09.30.22 ERC'!$I$676:$I$679,MATCH($A$1,'09.30.22 ERC'!$D$676:$D$679,0),),V2012)</f>
        <v>15.63</v>
      </c>
      <c r="X2012" s="271">
        <f t="shared" si="63"/>
        <v>583400</v>
      </c>
      <c r="Y2012" s="106" t="s">
        <v>7561</v>
      </c>
      <c r="Z2012" s="106">
        <v>150</v>
      </c>
      <c r="AA2012" s="273" t="b">
        <f t="shared" si="64"/>
        <v>1</v>
      </c>
    </row>
    <row r="2013" spans="1:27">
      <c r="A2013" s="267" t="s">
        <v>3271</v>
      </c>
      <c r="B2013" s="267" t="s">
        <v>3280</v>
      </c>
      <c r="C2013" s="267" t="s">
        <v>3430</v>
      </c>
      <c r="D2013" s="267" t="s">
        <v>7597</v>
      </c>
      <c r="E2013" s="267" t="s">
        <v>3275</v>
      </c>
      <c r="F2013" s="267" t="s">
        <v>3276</v>
      </c>
      <c r="G2013" s="267" t="s">
        <v>3275</v>
      </c>
      <c r="H2013" s="267" t="s">
        <v>3277</v>
      </c>
      <c r="I2013" s="267" t="s">
        <v>7610</v>
      </c>
      <c r="J2013" s="267" t="s">
        <v>7611</v>
      </c>
      <c r="K2013" s="268">
        <v>0</v>
      </c>
      <c r="L2013" s="268">
        <v>0</v>
      </c>
      <c r="M2013" s="269">
        <v>0</v>
      </c>
      <c r="N2013" s="268">
        <v>0</v>
      </c>
      <c r="O2013" s="268">
        <v>0</v>
      </c>
      <c r="P2013" s="269">
        <v>0</v>
      </c>
      <c r="Q2013" s="270">
        <v>541.08000000000004</v>
      </c>
      <c r="R2013" s="270">
        <v>31.17</v>
      </c>
      <c r="S2013" s="270">
        <v>509.91</v>
      </c>
      <c r="T2013" s="268">
        <v>541.08000000000004</v>
      </c>
      <c r="U2013" s="268">
        <v>31.17</v>
      </c>
      <c r="V2013" s="269">
        <v>509.91</v>
      </c>
      <c r="W2013" s="269" cm="1">
        <f t="array" ref="W2013">IF(Z2013=756,V2013*INDEX('09.30.22 ERC'!$I$676:$I$679,MATCH($A$1,'09.30.22 ERC'!$D$676:$D$679,0),),V2013)</f>
        <v>509.91</v>
      </c>
      <c r="X2013" s="271">
        <f t="shared" si="63"/>
        <v>583400</v>
      </c>
      <c r="Y2013" s="106" t="s">
        <v>7561</v>
      </c>
      <c r="Z2013" s="106">
        <v>150</v>
      </c>
      <c r="AA2013" s="273" t="b">
        <f t="shared" si="64"/>
        <v>1</v>
      </c>
    </row>
    <row r="2014" spans="1:27">
      <c r="A2014" s="267" t="s">
        <v>3271</v>
      </c>
      <c r="B2014" s="267" t="s">
        <v>3983</v>
      </c>
      <c r="C2014" s="267" t="s">
        <v>3291</v>
      </c>
      <c r="D2014" s="267" t="s">
        <v>7597</v>
      </c>
      <c r="E2014" s="267" t="s">
        <v>3275</v>
      </c>
      <c r="F2014" s="267" t="s">
        <v>3276</v>
      </c>
      <c r="G2014" s="267" t="s">
        <v>3275</v>
      </c>
      <c r="H2014" s="267" t="s">
        <v>3277</v>
      </c>
      <c r="I2014" s="267" t="s">
        <v>7612</v>
      </c>
      <c r="J2014" s="267" t="s">
        <v>7613</v>
      </c>
      <c r="K2014" s="268">
        <v>0</v>
      </c>
      <c r="L2014" s="268">
        <v>0</v>
      </c>
      <c r="M2014" s="269">
        <v>0</v>
      </c>
      <c r="N2014" s="268">
        <v>0</v>
      </c>
      <c r="O2014" s="268">
        <v>0</v>
      </c>
      <c r="P2014" s="269">
        <v>0</v>
      </c>
      <c r="Q2014" s="270">
        <v>17.91</v>
      </c>
      <c r="R2014" s="270">
        <v>0</v>
      </c>
      <c r="S2014" s="270">
        <v>17.91</v>
      </c>
      <c r="T2014" s="268">
        <v>17.91</v>
      </c>
      <c r="U2014" s="268">
        <v>0</v>
      </c>
      <c r="V2014" s="269">
        <v>17.91</v>
      </c>
      <c r="W2014" s="269" cm="1">
        <f t="array" ref="W2014">IF(Z2014=756,V2014*INDEX('09.30.22 ERC'!$I$676:$I$679,MATCH($A$1,'09.30.22 ERC'!$D$676:$D$679,0),),V2014)</f>
        <v>17.91</v>
      </c>
      <c r="X2014" s="271">
        <f t="shared" si="63"/>
        <v>583400</v>
      </c>
      <c r="Y2014" s="106" t="s">
        <v>7561</v>
      </c>
      <c r="Z2014" s="106">
        <v>150</v>
      </c>
      <c r="AA2014" s="273" t="b">
        <f t="shared" si="64"/>
        <v>1</v>
      </c>
    </row>
    <row r="2015" spans="1:27">
      <c r="A2015" s="267" t="s">
        <v>3271</v>
      </c>
      <c r="B2015" s="267" t="s">
        <v>3284</v>
      </c>
      <c r="C2015" s="267" t="s">
        <v>3273</v>
      </c>
      <c r="D2015" s="267" t="s">
        <v>7597</v>
      </c>
      <c r="E2015" s="267" t="s">
        <v>3275</v>
      </c>
      <c r="F2015" s="267" t="s">
        <v>3276</v>
      </c>
      <c r="G2015" s="267" t="s">
        <v>3275</v>
      </c>
      <c r="H2015" s="267" t="s">
        <v>3277</v>
      </c>
      <c r="I2015" s="267" t="s">
        <v>7614</v>
      </c>
      <c r="J2015" s="267" t="s">
        <v>7615</v>
      </c>
      <c r="K2015" s="268">
        <v>0</v>
      </c>
      <c r="L2015" s="268">
        <v>0</v>
      </c>
      <c r="M2015" s="269">
        <v>0</v>
      </c>
      <c r="N2015" s="268">
        <v>0</v>
      </c>
      <c r="O2015" s="268">
        <v>0</v>
      </c>
      <c r="P2015" s="269">
        <v>0</v>
      </c>
      <c r="Q2015" s="270">
        <v>0</v>
      </c>
      <c r="R2015" s="270">
        <v>0</v>
      </c>
      <c r="S2015" s="270">
        <v>0</v>
      </c>
      <c r="T2015" s="268">
        <v>0</v>
      </c>
      <c r="U2015" s="268">
        <v>0</v>
      </c>
      <c r="V2015" s="269">
        <v>0</v>
      </c>
      <c r="W2015" s="269" cm="1">
        <f t="array" ref="W2015">IF(Z2015=756,V2015*INDEX('09.30.22 ERC'!$I$676:$I$679,MATCH($A$1,'09.30.22 ERC'!$D$676:$D$679,0),),V2015)</f>
        <v>0</v>
      </c>
      <c r="X2015" s="271">
        <f t="shared" si="63"/>
        <v>583400</v>
      </c>
      <c r="Y2015" s="106" t="s">
        <v>7561</v>
      </c>
      <c r="Z2015" s="106">
        <v>151</v>
      </c>
      <c r="AA2015" s="273" t="b">
        <f t="shared" si="64"/>
        <v>1</v>
      </c>
    </row>
    <row r="2016" spans="1:27">
      <c r="A2016" s="267" t="s">
        <v>3271</v>
      </c>
      <c r="B2016" s="267" t="s">
        <v>3284</v>
      </c>
      <c r="C2016" s="267" t="s">
        <v>3402</v>
      </c>
      <c r="D2016" s="267" t="s">
        <v>7597</v>
      </c>
      <c r="E2016" s="267" t="s">
        <v>3275</v>
      </c>
      <c r="F2016" s="267" t="s">
        <v>3276</v>
      </c>
      <c r="G2016" s="267" t="s">
        <v>3275</v>
      </c>
      <c r="H2016" s="267" t="s">
        <v>3277</v>
      </c>
      <c r="I2016" s="267" t="s">
        <v>7616</v>
      </c>
      <c r="J2016" s="267" t="s">
        <v>7617</v>
      </c>
      <c r="K2016" s="268">
        <v>0</v>
      </c>
      <c r="L2016" s="268">
        <v>0</v>
      </c>
      <c r="M2016" s="269">
        <v>0</v>
      </c>
      <c r="N2016" s="268">
        <v>0</v>
      </c>
      <c r="O2016" s="268">
        <v>0</v>
      </c>
      <c r="P2016" s="269">
        <v>0</v>
      </c>
      <c r="Q2016" s="270">
        <v>45.79</v>
      </c>
      <c r="R2016" s="270">
        <v>2.58</v>
      </c>
      <c r="S2016" s="270">
        <v>43.21</v>
      </c>
      <c r="T2016" s="268">
        <v>45.79</v>
      </c>
      <c r="U2016" s="268">
        <v>2.58</v>
      </c>
      <c r="V2016" s="269">
        <v>43.21</v>
      </c>
      <c r="W2016" s="269" cm="1">
        <f t="array" ref="W2016">IF(Z2016=756,V2016*INDEX('09.30.22 ERC'!$I$676:$I$679,MATCH($A$1,'09.30.22 ERC'!$D$676:$D$679,0),),V2016)</f>
        <v>43.21</v>
      </c>
      <c r="X2016" s="271">
        <f t="shared" si="63"/>
        <v>583400</v>
      </c>
      <c r="Y2016" s="106" t="s">
        <v>7561</v>
      </c>
      <c r="Z2016" s="106">
        <v>151</v>
      </c>
      <c r="AA2016" s="273" t="b">
        <f t="shared" si="64"/>
        <v>1</v>
      </c>
    </row>
    <row r="2017" spans="1:27">
      <c r="A2017" s="267" t="s">
        <v>3271</v>
      </c>
      <c r="B2017" s="267" t="s">
        <v>3287</v>
      </c>
      <c r="C2017" s="267" t="s">
        <v>3281</v>
      </c>
      <c r="D2017" s="267" t="s">
        <v>7597</v>
      </c>
      <c r="E2017" s="267" t="s">
        <v>3275</v>
      </c>
      <c r="F2017" s="267" t="s">
        <v>3276</v>
      </c>
      <c r="G2017" s="267" t="s">
        <v>3275</v>
      </c>
      <c r="H2017" s="267" t="s">
        <v>3277</v>
      </c>
      <c r="I2017" s="267" t="s">
        <v>7618</v>
      </c>
      <c r="J2017" s="267" t="s">
        <v>7619</v>
      </c>
      <c r="K2017" s="268">
        <v>0</v>
      </c>
      <c r="L2017" s="268">
        <v>0</v>
      </c>
      <c r="M2017" s="269">
        <v>0</v>
      </c>
      <c r="N2017" s="268">
        <v>0</v>
      </c>
      <c r="O2017" s="268">
        <v>0</v>
      </c>
      <c r="P2017" s="269">
        <v>0</v>
      </c>
      <c r="Q2017" s="270">
        <v>0</v>
      </c>
      <c r="R2017" s="270">
        <v>0</v>
      </c>
      <c r="S2017" s="270">
        <v>0</v>
      </c>
      <c r="T2017" s="268">
        <v>0</v>
      </c>
      <c r="U2017" s="268">
        <v>0</v>
      </c>
      <c r="V2017" s="269">
        <v>0</v>
      </c>
      <c r="W2017" s="269" cm="1">
        <f t="array" ref="W2017">IF(Z2017=756,V2017*INDEX('09.30.22 ERC'!$I$676:$I$679,MATCH($A$1,'09.30.22 ERC'!$D$676:$D$679,0),),V2017)</f>
        <v>0</v>
      </c>
      <c r="X2017" s="271">
        <f t="shared" si="63"/>
        <v>583400</v>
      </c>
      <c r="Y2017" s="106" t="s">
        <v>7561</v>
      </c>
      <c r="Z2017" s="106">
        <v>151</v>
      </c>
      <c r="AA2017" s="273" t="b">
        <f t="shared" si="64"/>
        <v>1</v>
      </c>
    </row>
    <row r="2018" spans="1:27">
      <c r="A2018" s="267" t="s">
        <v>3271</v>
      </c>
      <c r="B2018" s="267" t="s">
        <v>3287</v>
      </c>
      <c r="C2018" s="267" t="s">
        <v>3430</v>
      </c>
      <c r="D2018" s="267" t="s">
        <v>7597</v>
      </c>
      <c r="E2018" s="267" t="s">
        <v>3275</v>
      </c>
      <c r="F2018" s="267" t="s">
        <v>3276</v>
      </c>
      <c r="G2018" s="267" t="s">
        <v>3275</v>
      </c>
      <c r="H2018" s="267" t="s">
        <v>3277</v>
      </c>
      <c r="I2018" s="267" t="s">
        <v>7620</v>
      </c>
      <c r="J2018" s="267" t="s">
        <v>7621</v>
      </c>
      <c r="K2018" s="268">
        <v>0</v>
      </c>
      <c r="L2018" s="268">
        <v>0</v>
      </c>
      <c r="M2018" s="269">
        <v>0</v>
      </c>
      <c r="N2018" s="268">
        <v>0</v>
      </c>
      <c r="O2018" s="268">
        <v>0</v>
      </c>
      <c r="P2018" s="269">
        <v>0</v>
      </c>
      <c r="Q2018" s="270">
        <v>57.53</v>
      </c>
      <c r="R2018" s="270">
        <v>2.46</v>
      </c>
      <c r="S2018" s="270">
        <v>55.07</v>
      </c>
      <c r="T2018" s="268">
        <v>57.53</v>
      </c>
      <c r="U2018" s="268">
        <v>2.46</v>
      </c>
      <c r="V2018" s="269">
        <v>55.07</v>
      </c>
      <c r="W2018" s="269" cm="1">
        <f t="array" ref="W2018">IF(Z2018=756,V2018*INDEX('09.30.22 ERC'!$I$676:$I$679,MATCH($A$1,'09.30.22 ERC'!$D$676:$D$679,0),),V2018)</f>
        <v>55.07</v>
      </c>
      <c r="X2018" s="271">
        <f t="shared" si="63"/>
        <v>583400</v>
      </c>
      <c r="Y2018" s="106" t="s">
        <v>7561</v>
      </c>
      <c r="Z2018" s="106">
        <v>151</v>
      </c>
      <c r="AA2018" s="273" t="b">
        <f t="shared" si="64"/>
        <v>1</v>
      </c>
    </row>
    <row r="2019" spans="1:27">
      <c r="A2019" s="267" t="s">
        <v>3271</v>
      </c>
      <c r="B2019" s="267" t="s">
        <v>3294</v>
      </c>
      <c r="C2019" s="267" t="s">
        <v>3273</v>
      </c>
      <c r="D2019" s="267" t="s">
        <v>7597</v>
      </c>
      <c r="E2019" s="267" t="s">
        <v>3275</v>
      </c>
      <c r="F2019" s="267" t="s">
        <v>3276</v>
      </c>
      <c r="G2019" s="267" t="s">
        <v>3275</v>
      </c>
      <c r="H2019" s="267" t="s">
        <v>3277</v>
      </c>
      <c r="I2019" s="267" t="s">
        <v>7622</v>
      </c>
      <c r="J2019" s="267" t="s">
        <v>7623</v>
      </c>
      <c r="K2019" s="268">
        <v>0</v>
      </c>
      <c r="L2019" s="268">
        <v>0</v>
      </c>
      <c r="M2019" s="269">
        <v>0</v>
      </c>
      <c r="N2019" s="268">
        <v>0</v>
      </c>
      <c r="O2019" s="268">
        <v>0</v>
      </c>
      <c r="P2019" s="269">
        <v>0</v>
      </c>
      <c r="Q2019" s="270">
        <v>0</v>
      </c>
      <c r="R2019" s="270">
        <v>0</v>
      </c>
      <c r="S2019" s="270">
        <v>0</v>
      </c>
      <c r="T2019" s="268">
        <v>0</v>
      </c>
      <c r="U2019" s="268">
        <v>0</v>
      </c>
      <c r="V2019" s="269">
        <v>0</v>
      </c>
      <c r="W2019" s="269" cm="1">
        <f t="array" ref="W2019">IF(Z2019=756,V2019*INDEX('09.30.22 ERC'!$I$676:$I$679,MATCH($A$1,'09.30.22 ERC'!$D$676:$D$679,0),),V2019)</f>
        <v>0</v>
      </c>
      <c r="X2019" s="271">
        <f t="shared" si="63"/>
        <v>583400</v>
      </c>
      <c r="Y2019" s="106" t="s">
        <v>7561</v>
      </c>
      <c r="Z2019" s="106">
        <v>152</v>
      </c>
      <c r="AA2019" s="273" t="b">
        <f t="shared" si="64"/>
        <v>1</v>
      </c>
    </row>
    <row r="2020" spans="1:27">
      <c r="A2020" s="267" t="s">
        <v>3271</v>
      </c>
      <c r="B2020" s="267" t="s">
        <v>3294</v>
      </c>
      <c r="C2020" s="267" t="s">
        <v>3402</v>
      </c>
      <c r="D2020" s="267" t="s">
        <v>7597</v>
      </c>
      <c r="E2020" s="267" t="s">
        <v>3275</v>
      </c>
      <c r="F2020" s="267" t="s">
        <v>3276</v>
      </c>
      <c r="G2020" s="267" t="s">
        <v>3275</v>
      </c>
      <c r="H2020" s="267" t="s">
        <v>3277</v>
      </c>
      <c r="I2020" s="267" t="s">
        <v>7624</v>
      </c>
      <c r="J2020" s="267" t="s">
        <v>7625</v>
      </c>
      <c r="K2020" s="268">
        <v>0</v>
      </c>
      <c r="L2020" s="268">
        <v>0</v>
      </c>
      <c r="M2020" s="269">
        <v>0</v>
      </c>
      <c r="N2020" s="268">
        <v>0</v>
      </c>
      <c r="O2020" s="268">
        <v>0</v>
      </c>
      <c r="P2020" s="269">
        <v>0</v>
      </c>
      <c r="Q2020" s="270">
        <v>315.57</v>
      </c>
      <c r="R2020" s="270">
        <v>18.149999999999999</v>
      </c>
      <c r="S2020" s="270">
        <v>297.42</v>
      </c>
      <c r="T2020" s="268">
        <v>315.57</v>
      </c>
      <c r="U2020" s="268">
        <v>18.149999999999999</v>
      </c>
      <c r="V2020" s="269">
        <v>297.42</v>
      </c>
      <c r="W2020" s="269" cm="1">
        <f t="array" ref="W2020">IF(Z2020=756,V2020*INDEX('09.30.22 ERC'!$I$676:$I$679,MATCH($A$1,'09.30.22 ERC'!$D$676:$D$679,0),),V2020)</f>
        <v>297.42</v>
      </c>
      <c r="X2020" s="271">
        <f t="shared" si="63"/>
        <v>583400</v>
      </c>
      <c r="Y2020" s="106" t="s">
        <v>7561</v>
      </c>
      <c r="Z2020" s="106">
        <v>152</v>
      </c>
      <c r="AA2020" s="273" t="b">
        <f t="shared" si="64"/>
        <v>1</v>
      </c>
    </row>
    <row r="2021" spans="1:27">
      <c r="A2021" s="267" t="s">
        <v>3271</v>
      </c>
      <c r="B2021" s="267" t="s">
        <v>3300</v>
      </c>
      <c r="C2021" s="267" t="s">
        <v>3273</v>
      </c>
      <c r="D2021" s="267" t="s">
        <v>7597</v>
      </c>
      <c r="E2021" s="267" t="s">
        <v>3275</v>
      </c>
      <c r="F2021" s="267" t="s">
        <v>3276</v>
      </c>
      <c r="G2021" s="267" t="s">
        <v>3275</v>
      </c>
      <c r="H2021" s="267" t="s">
        <v>3277</v>
      </c>
      <c r="I2021" s="267" t="s">
        <v>7604</v>
      </c>
      <c r="J2021" s="267" t="s">
        <v>7626</v>
      </c>
      <c r="K2021" s="268">
        <v>0</v>
      </c>
      <c r="L2021" s="268">
        <v>0</v>
      </c>
      <c r="M2021" s="269">
        <v>0</v>
      </c>
      <c r="N2021" s="268">
        <v>0</v>
      </c>
      <c r="O2021" s="268">
        <v>0</v>
      </c>
      <c r="P2021" s="269">
        <v>0</v>
      </c>
      <c r="Q2021" s="270">
        <v>0</v>
      </c>
      <c r="R2021" s="270">
        <v>0</v>
      </c>
      <c r="S2021" s="270">
        <v>0</v>
      </c>
      <c r="T2021" s="268">
        <v>0</v>
      </c>
      <c r="U2021" s="268">
        <v>0</v>
      </c>
      <c r="V2021" s="269">
        <v>0</v>
      </c>
      <c r="W2021" s="269" cm="1">
        <f t="array" ref="W2021">IF(Z2021=756,V2021*INDEX('09.30.22 ERC'!$I$676:$I$679,MATCH($A$1,'09.30.22 ERC'!$D$676:$D$679,0),),V2021)</f>
        <v>0</v>
      </c>
      <c r="X2021" s="271">
        <f t="shared" si="63"/>
        <v>583400</v>
      </c>
      <c r="Y2021" s="106" t="s">
        <v>7561</v>
      </c>
      <c r="Z2021" s="106">
        <v>150</v>
      </c>
      <c r="AA2021" s="273" t="b">
        <f t="shared" si="64"/>
        <v>1</v>
      </c>
    </row>
    <row r="2022" spans="1:27">
      <c r="A2022" s="267" t="s">
        <v>3271</v>
      </c>
      <c r="B2022" s="267" t="s">
        <v>3272</v>
      </c>
      <c r="C2022" s="267" t="s">
        <v>3402</v>
      </c>
      <c r="D2022" s="267" t="s">
        <v>7627</v>
      </c>
      <c r="E2022" s="267" t="s">
        <v>3275</v>
      </c>
      <c r="F2022" s="267" t="s">
        <v>3276</v>
      </c>
      <c r="G2022" s="267" t="s">
        <v>3275</v>
      </c>
      <c r="H2022" s="267" t="s">
        <v>3277</v>
      </c>
      <c r="I2022" s="267" t="s">
        <v>7628</v>
      </c>
      <c r="J2022" s="267" t="s">
        <v>7629</v>
      </c>
      <c r="K2022" s="268">
        <v>0</v>
      </c>
      <c r="L2022" s="268">
        <v>0</v>
      </c>
      <c r="M2022" s="269">
        <v>0</v>
      </c>
      <c r="N2022" s="268">
        <v>0</v>
      </c>
      <c r="O2022" s="268">
        <v>0</v>
      </c>
      <c r="P2022" s="269">
        <v>0</v>
      </c>
      <c r="Q2022" s="270">
        <v>0</v>
      </c>
      <c r="R2022" s="270">
        <v>0</v>
      </c>
      <c r="S2022" s="270">
        <v>0</v>
      </c>
      <c r="T2022" s="268">
        <v>0</v>
      </c>
      <c r="U2022" s="268">
        <v>0</v>
      </c>
      <c r="V2022" s="269">
        <v>0</v>
      </c>
      <c r="W2022" s="269" cm="1">
        <f t="array" ref="W2022">IF(Z2022=756,V2022*INDEX('09.30.22 ERC'!$I$676:$I$679,MATCH($A$1,'09.30.22 ERC'!$D$676:$D$679,0),),V2022)</f>
        <v>0</v>
      </c>
      <c r="X2022" s="271">
        <f t="shared" si="63"/>
        <v>584100</v>
      </c>
      <c r="Y2022" s="106" t="s">
        <v>7630</v>
      </c>
      <c r="Z2022" s="106">
        <v>150</v>
      </c>
      <c r="AA2022" s="273" t="b">
        <f t="shared" si="64"/>
        <v>1</v>
      </c>
    </row>
    <row r="2023" spans="1:27">
      <c r="A2023" s="267" t="s">
        <v>3271</v>
      </c>
      <c r="B2023" s="267" t="s">
        <v>3280</v>
      </c>
      <c r="C2023" s="267" t="s">
        <v>3430</v>
      </c>
      <c r="D2023" s="267" t="s">
        <v>7627</v>
      </c>
      <c r="E2023" s="267" t="s">
        <v>3275</v>
      </c>
      <c r="F2023" s="267" t="s">
        <v>3276</v>
      </c>
      <c r="G2023" s="267" t="s">
        <v>3275</v>
      </c>
      <c r="H2023" s="267" t="s">
        <v>3277</v>
      </c>
      <c r="I2023" s="267" t="s">
        <v>7631</v>
      </c>
      <c r="J2023" s="267" t="s">
        <v>7632</v>
      </c>
      <c r="K2023" s="268">
        <v>0</v>
      </c>
      <c r="L2023" s="268">
        <v>0</v>
      </c>
      <c r="M2023" s="269">
        <v>0</v>
      </c>
      <c r="N2023" s="268">
        <v>0</v>
      </c>
      <c r="O2023" s="268">
        <v>0</v>
      </c>
      <c r="P2023" s="269">
        <v>0</v>
      </c>
      <c r="Q2023" s="270">
        <v>0</v>
      </c>
      <c r="R2023" s="270">
        <v>0</v>
      </c>
      <c r="S2023" s="270">
        <v>0</v>
      </c>
      <c r="T2023" s="268">
        <v>0</v>
      </c>
      <c r="U2023" s="268">
        <v>0</v>
      </c>
      <c r="V2023" s="269">
        <v>0</v>
      </c>
      <c r="W2023" s="269" cm="1">
        <f t="array" ref="W2023">IF(Z2023=756,V2023*INDEX('09.30.22 ERC'!$I$676:$I$679,MATCH($A$1,'09.30.22 ERC'!$D$676:$D$679,0),),V2023)</f>
        <v>0</v>
      </c>
      <c r="X2023" s="271">
        <f t="shared" si="63"/>
        <v>584100</v>
      </c>
      <c r="Y2023" s="106" t="s">
        <v>7630</v>
      </c>
      <c r="Z2023" s="106">
        <v>150</v>
      </c>
      <c r="AA2023" s="273" t="b">
        <f t="shared" si="64"/>
        <v>1</v>
      </c>
    </row>
    <row r="2024" spans="1:27">
      <c r="A2024" s="267" t="s">
        <v>3271</v>
      </c>
      <c r="B2024" s="267" t="s">
        <v>3284</v>
      </c>
      <c r="C2024" s="267" t="s">
        <v>3402</v>
      </c>
      <c r="D2024" s="267" t="s">
        <v>7627</v>
      </c>
      <c r="E2024" s="267" t="s">
        <v>3275</v>
      </c>
      <c r="F2024" s="267" t="s">
        <v>3276</v>
      </c>
      <c r="G2024" s="267" t="s">
        <v>3275</v>
      </c>
      <c r="H2024" s="267" t="s">
        <v>3277</v>
      </c>
      <c r="I2024" s="267" t="s">
        <v>7633</v>
      </c>
      <c r="J2024" s="267" t="s">
        <v>7634</v>
      </c>
      <c r="K2024" s="268">
        <v>0</v>
      </c>
      <c r="L2024" s="268">
        <v>0</v>
      </c>
      <c r="M2024" s="269">
        <v>0</v>
      </c>
      <c r="N2024" s="268">
        <v>0</v>
      </c>
      <c r="O2024" s="268">
        <v>0</v>
      </c>
      <c r="P2024" s="269">
        <v>0</v>
      </c>
      <c r="Q2024" s="270">
        <v>0</v>
      </c>
      <c r="R2024" s="270">
        <v>0</v>
      </c>
      <c r="S2024" s="270">
        <v>0</v>
      </c>
      <c r="T2024" s="268">
        <v>0</v>
      </c>
      <c r="U2024" s="268">
        <v>0</v>
      </c>
      <c r="V2024" s="269">
        <v>0</v>
      </c>
      <c r="W2024" s="269" cm="1">
        <f t="array" ref="W2024">IF(Z2024=756,V2024*INDEX('09.30.22 ERC'!$I$676:$I$679,MATCH($A$1,'09.30.22 ERC'!$D$676:$D$679,0),),V2024)</f>
        <v>0</v>
      </c>
      <c r="X2024" s="271">
        <f t="shared" si="63"/>
        <v>584100</v>
      </c>
      <c r="Y2024" s="106" t="s">
        <v>7630</v>
      </c>
      <c r="Z2024" s="106">
        <v>151</v>
      </c>
      <c r="AA2024" s="273" t="b">
        <f t="shared" si="64"/>
        <v>1</v>
      </c>
    </row>
    <row r="2025" spans="1:27">
      <c r="A2025" s="267" t="s">
        <v>3271</v>
      </c>
      <c r="B2025" s="267" t="s">
        <v>3287</v>
      </c>
      <c r="C2025" s="267" t="s">
        <v>3430</v>
      </c>
      <c r="D2025" s="267" t="s">
        <v>7627</v>
      </c>
      <c r="E2025" s="267" t="s">
        <v>3275</v>
      </c>
      <c r="F2025" s="267" t="s">
        <v>3276</v>
      </c>
      <c r="G2025" s="267" t="s">
        <v>3275</v>
      </c>
      <c r="H2025" s="267" t="s">
        <v>3277</v>
      </c>
      <c r="I2025" s="267" t="s">
        <v>7635</v>
      </c>
      <c r="J2025" s="267" t="s">
        <v>7636</v>
      </c>
      <c r="K2025" s="268">
        <v>0</v>
      </c>
      <c r="L2025" s="268">
        <v>0</v>
      </c>
      <c r="M2025" s="269">
        <v>0</v>
      </c>
      <c r="N2025" s="268">
        <v>0</v>
      </c>
      <c r="O2025" s="268">
        <v>0</v>
      </c>
      <c r="P2025" s="269">
        <v>0</v>
      </c>
      <c r="Q2025" s="270">
        <v>0</v>
      </c>
      <c r="R2025" s="270">
        <v>0</v>
      </c>
      <c r="S2025" s="270">
        <v>0</v>
      </c>
      <c r="T2025" s="268">
        <v>0</v>
      </c>
      <c r="U2025" s="268">
        <v>0</v>
      </c>
      <c r="V2025" s="269">
        <v>0</v>
      </c>
      <c r="W2025" s="269" cm="1">
        <f t="array" ref="W2025">IF(Z2025=756,V2025*INDEX('09.30.22 ERC'!$I$676:$I$679,MATCH($A$1,'09.30.22 ERC'!$D$676:$D$679,0),),V2025)</f>
        <v>0</v>
      </c>
      <c r="X2025" s="271">
        <f t="shared" si="63"/>
        <v>584100</v>
      </c>
      <c r="Y2025" s="106" t="s">
        <v>7630</v>
      </c>
      <c r="Z2025" s="106">
        <v>151</v>
      </c>
      <c r="AA2025" s="273" t="b">
        <f t="shared" si="64"/>
        <v>1</v>
      </c>
    </row>
    <row r="2026" spans="1:27">
      <c r="A2026" s="267" t="s">
        <v>3271</v>
      </c>
      <c r="B2026" s="267" t="s">
        <v>3294</v>
      </c>
      <c r="C2026" s="267" t="s">
        <v>3402</v>
      </c>
      <c r="D2026" s="267" t="s">
        <v>7627</v>
      </c>
      <c r="E2026" s="267" t="s">
        <v>3275</v>
      </c>
      <c r="F2026" s="267" t="s">
        <v>3276</v>
      </c>
      <c r="G2026" s="267" t="s">
        <v>3275</v>
      </c>
      <c r="H2026" s="267" t="s">
        <v>3277</v>
      </c>
      <c r="I2026" s="267" t="s">
        <v>7637</v>
      </c>
      <c r="J2026" s="267" t="s">
        <v>7638</v>
      </c>
      <c r="K2026" s="268">
        <v>0</v>
      </c>
      <c r="L2026" s="268">
        <v>0</v>
      </c>
      <c r="M2026" s="269">
        <v>0</v>
      </c>
      <c r="N2026" s="268">
        <v>0</v>
      </c>
      <c r="O2026" s="268">
        <v>0</v>
      </c>
      <c r="P2026" s="269">
        <v>0</v>
      </c>
      <c r="Q2026" s="270">
        <v>0</v>
      </c>
      <c r="R2026" s="270">
        <v>0</v>
      </c>
      <c r="S2026" s="270">
        <v>0</v>
      </c>
      <c r="T2026" s="268">
        <v>0</v>
      </c>
      <c r="U2026" s="268">
        <v>0</v>
      </c>
      <c r="V2026" s="269">
        <v>0</v>
      </c>
      <c r="W2026" s="269" cm="1">
        <f t="array" ref="W2026">IF(Z2026=756,V2026*INDEX('09.30.22 ERC'!$I$676:$I$679,MATCH($A$1,'09.30.22 ERC'!$D$676:$D$679,0),),V2026)</f>
        <v>0</v>
      </c>
      <c r="X2026" s="271">
        <f t="shared" si="63"/>
        <v>584100</v>
      </c>
      <c r="Y2026" s="106" t="s">
        <v>7630</v>
      </c>
      <c r="Z2026" s="106">
        <v>152</v>
      </c>
      <c r="AA2026" s="273" t="b">
        <f t="shared" si="64"/>
        <v>1</v>
      </c>
    </row>
    <row r="2027" spans="1:27">
      <c r="A2027" s="267" t="s">
        <v>3271</v>
      </c>
      <c r="B2027" s="267" t="s">
        <v>3272</v>
      </c>
      <c r="C2027" s="267" t="s">
        <v>3402</v>
      </c>
      <c r="D2027" s="267" t="s">
        <v>7639</v>
      </c>
      <c r="E2027" s="267" t="s">
        <v>3275</v>
      </c>
      <c r="F2027" s="267" t="s">
        <v>3276</v>
      </c>
      <c r="G2027" s="267" t="s">
        <v>3275</v>
      </c>
      <c r="H2027" s="267" t="s">
        <v>3277</v>
      </c>
      <c r="I2027" s="267" t="s">
        <v>7640</v>
      </c>
      <c r="J2027" s="267" t="s">
        <v>7641</v>
      </c>
      <c r="K2027" s="268">
        <v>0</v>
      </c>
      <c r="L2027" s="268">
        <v>0</v>
      </c>
      <c r="M2027" s="269">
        <v>0</v>
      </c>
      <c r="N2027" s="268">
        <v>0</v>
      </c>
      <c r="O2027" s="268">
        <v>0</v>
      </c>
      <c r="P2027" s="269">
        <v>0</v>
      </c>
      <c r="Q2027" s="270">
        <v>0</v>
      </c>
      <c r="R2027" s="270">
        <v>0</v>
      </c>
      <c r="S2027" s="270">
        <v>0</v>
      </c>
      <c r="T2027" s="268">
        <v>0</v>
      </c>
      <c r="U2027" s="268">
        <v>0</v>
      </c>
      <c r="V2027" s="269">
        <v>0</v>
      </c>
      <c r="W2027" s="269" cm="1">
        <f t="array" ref="W2027">IF(Z2027=756,V2027*INDEX('09.30.22 ERC'!$I$676:$I$679,MATCH($A$1,'09.30.22 ERC'!$D$676:$D$679,0),),V2027)</f>
        <v>0</v>
      </c>
      <c r="X2027" s="271">
        <f t="shared" si="63"/>
        <v>584200</v>
      </c>
      <c r="Y2027" s="106" t="s">
        <v>7630</v>
      </c>
      <c r="Z2027" s="106">
        <v>150</v>
      </c>
      <c r="AA2027" s="273" t="b">
        <f t="shared" si="64"/>
        <v>1</v>
      </c>
    </row>
    <row r="2028" spans="1:27">
      <c r="A2028" s="267" t="s">
        <v>3271</v>
      </c>
      <c r="B2028" s="267" t="s">
        <v>3280</v>
      </c>
      <c r="C2028" s="267" t="s">
        <v>3281</v>
      </c>
      <c r="D2028" s="267" t="s">
        <v>7639</v>
      </c>
      <c r="E2028" s="267" t="s">
        <v>3275</v>
      </c>
      <c r="F2028" s="267" t="s">
        <v>3276</v>
      </c>
      <c r="G2028" s="267" t="s">
        <v>3275</v>
      </c>
      <c r="H2028" s="267" t="s">
        <v>3277</v>
      </c>
      <c r="I2028" s="267" t="s">
        <v>7642</v>
      </c>
      <c r="J2028" s="267" t="s">
        <v>7643</v>
      </c>
      <c r="K2028" s="268">
        <v>0</v>
      </c>
      <c r="L2028" s="268">
        <v>0</v>
      </c>
      <c r="M2028" s="269">
        <v>0</v>
      </c>
      <c r="N2028" s="268">
        <v>315.36</v>
      </c>
      <c r="O2028" s="268">
        <v>159.49</v>
      </c>
      <c r="P2028" s="269">
        <v>155.87</v>
      </c>
      <c r="Q2028" s="270">
        <v>3068.94</v>
      </c>
      <c r="R2028" s="270">
        <v>1698.68</v>
      </c>
      <c r="S2028" s="270">
        <v>1370.26</v>
      </c>
      <c r="T2028" s="268">
        <v>3068.94</v>
      </c>
      <c r="U2028" s="268">
        <v>1698.68</v>
      </c>
      <c r="V2028" s="269">
        <v>1370.26</v>
      </c>
      <c r="W2028" s="269" cm="1">
        <f t="array" ref="W2028">IF(Z2028=756,V2028*INDEX('09.30.22 ERC'!$I$676:$I$679,MATCH($A$1,'09.30.22 ERC'!$D$676:$D$679,0),),V2028)</f>
        <v>1370.26</v>
      </c>
      <c r="X2028" s="271">
        <f t="shared" si="63"/>
        <v>584200</v>
      </c>
      <c r="Y2028" s="106" t="s">
        <v>7630</v>
      </c>
      <c r="Z2028" s="106">
        <v>150</v>
      </c>
      <c r="AA2028" s="273" t="b">
        <f t="shared" si="64"/>
        <v>1</v>
      </c>
    </row>
    <row r="2029" spans="1:27">
      <c r="A2029" s="267" t="s">
        <v>3271</v>
      </c>
      <c r="B2029" s="267" t="s">
        <v>3280</v>
      </c>
      <c r="C2029" s="267" t="s">
        <v>3430</v>
      </c>
      <c r="D2029" s="267" t="s">
        <v>7639</v>
      </c>
      <c r="E2029" s="267" t="s">
        <v>3275</v>
      </c>
      <c r="F2029" s="267" t="s">
        <v>3276</v>
      </c>
      <c r="G2029" s="267" t="s">
        <v>3275</v>
      </c>
      <c r="H2029" s="267" t="s">
        <v>3277</v>
      </c>
      <c r="I2029" s="267" t="s">
        <v>7644</v>
      </c>
      <c r="J2029" s="267" t="s">
        <v>7645</v>
      </c>
      <c r="K2029" s="268">
        <v>0</v>
      </c>
      <c r="L2029" s="268">
        <v>0</v>
      </c>
      <c r="M2029" s="269">
        <v>0</v>
      </c>
      <c r="N2029" s="268">
        <v>0</v>
      </c>
      <c r="O2029" s="268">
        <v>0</v>
      </c>
      <c r="P2029" s="269">
        <v>0</v>
      </c>
      <c r="Q2029" s="270">
        <v>0</v>
      </c>
      <c r="R2029" s="270">
        <v>0</v>
      </c>
      <c r="S2029" s="270">
        <v>0</v>
      </c>
      <c r="T2029" s="268">
        <v>0</v>
      </c>
      <c r="U2029" s="268">
        <v>0</v>
      </c>
      <c r="V2029" s="269">
        <v>0</v>
      </c>
      <c r="W2029" s="269" cm="1">
        <f t="array" ref="W2029">IF(Z2029=756,V2029*INDEX('09.30.22 ERC'!$I$676:$I$679,MATCH($A$1,'09.30.22 ERC'!$D$676:$D$679,0),),V2029)</f>
        <v>0</v>
      </c>
      <c r="X2029" s="271">
        <f t="shared" si="63"/>
        <v>584200</v>
      </c>
      <c r="Y2029" s="106" t="s">
        <v>7630</v>
      </c>
      <c r="Z2029" s="106">
        <v>150</v>
      </c>
      <c r="AA2029" s="273" t="b">
        <f t="shared" si="64"/>
        <v>1</v>
      </c>
    </row>
    <row r="2030" spans="1:27">
      <c r="A2030" s="267" t="s">
        <v>3271</v>
      </c>
      <c r="B2030" s="267" t="s">
        <v>3284</v>
      </c>
      <c r="C2030" s="267" t="s">
        <v>3402</v>
      </c>
      <c r="D2030" s="267" t="s">
        <v>7639</v>
      </c>
      <c r="E2030" s="267" t="s">
        <v>3275</v>
      </c>
      <c r="F2030" s="267" t="s">
        <v>3276</v>
      </c>
      <c r="G2030" s="267" t="s">
        <v>3275</v>
      </c>
      <c r="H2030" s="267" t="s">
        <v>3277</v>
      </c>
      <c r="I2030" s="267" t="s">
        <v>7646</v>
      </c>
      <c r="J2030" s="267" t="s">
        <v>7647</v>
      </c>
      <c r="K2030" s="268">
        <v>0</v>
      </c>
      <c r="L2030" s="268">
        <v>0</v>
      </c>
      <c r="M2030" s="269">
        <v>0</v>
      </c>
      <c r="N2030" s="268">
        <v>0</v>
      </c>
      <c r="O2030" s="268">
        <v>0</v>
      </c>
      <c r="P2030" s="269">
        <v>0</v>
      </c>
      <c r="Q2030" s="270">
        <v>0</v>
      </c>
      <c r="R2030" s="270">
        <v>0</v>
      </c>
      <c r="S2030" s="270">
        <v>0</v>
      </c>
      <c r="T2030" s="268">
        <v>0</v>
      </c>
      <c r="U2030" s="268">
        <v>0</v>
      </c>
      <c r="V2030" s="269">
        <v>0</v>
      </c>
      <c r="W2030" s="269" cm="1">
        <f t="array" ref="W2030">IF(Z2030=756,V2030*INDEX('09.30.22 ERC'!$I$676:$I$679,MATCH($A$1,'09.30.22 ERC'!$D$676:$D$679,0),),V2030)</f>
        <v>0</v>
      </c>
      <c r="X2030" s="271">
        <f t="shared" si="63"/>
        <v>584200</v>
      </c>
      <c r="Y2030" s="106" t="s">
        <v>7630</v>
      </c>
      <c r="Z2030" s="106">
        <v>151</v>
      </c>
      <c r="AA2030" s="273" t="b">
        <f t="shared" si="64"/>
        <v>1</v>
      </c>
    </row>
    <row r="2031" spans="1:27">
      <c r="A2031" s="267" t="s">
        <v>3271</v>
      </c>
      <c r="B2031" s="267" t="s">
        <v>3287</v>
      </c>
      <c r="C2031" s="267" t="s">
        <v>3281</v>
      </c>
      <c r="D2031" s="267" t="s">
        <v>7639</v>
      </c>
      <c r="E2031" s="267" t="s">
        <v>3275</v>
      </c>
      <c r="F2031" s="267" t="s">
        <v>3276</v>
      </c>
      <c r="G2031" s="267" t="s">
        <v>3275</v>
      </c>
      <c r="H2031" s="267" t="s">
        <v>3277</v>
      </c>
      <c r="I2031" s="267" t="s">
        <v>7648</v>
      </c>
      <c r="J2031" s="267" t="s">
        <v>7649</v>
      </c>
      <c r="K2031" s="268">
        <v>0</v>
      </c>
      <c r="L2031" s="268">
        <v>0</v>
      </c>
      <c r="M2031" s="269">
        <v>0</v>
      </c>
      <c r="N2031" s="268">
        <v>277.49</v>
      </c>
      <c r="O2031" s="268">
        <v>94.92</v>
      </c>
      <c r="P2031" s="269">
        <v>182.57</v>
      </c>
      <c r="Q2031" s="270">
        <v>3416.43</v>
      </c>
      <c r="R2031" s="270">
        <v>1697.93</v>
      </c>
      <c r="S2031" s="270">
        <v>1718.4999999999998</v>
      </c>
      <c r="T2031" s="268">
        <v>3416.43</v>
      </c>
      <c r="U2031" s="268">
        <v>1697.93</v>
      </c>
      <c r="V2031" s="269">
        <v>1718.4999999999998</v>
      </c>
      <c r="W2031" s="269" cm="1">
        <f t="array" ref="W2031">IF(Z2031=756,V2031*INDEX('09.30.22 ERC'!$I$676:$I$679,MATCH($A$1,'09.30.22 ERC'!$D$676:$D$679,0),),V2031)</f>
        <v>1718.4999999999998</v>
      </c>
      <c r="X2031" s="271">
        <f t="shared" si="63"/>
        <v>584200</v>
      </c>
      <c r="Y2031" s="106" t="s">
        <v>7630</v>
      </c>
      <c r="Z2031" s="106">
        <v>151</v>
      </c>
      <c r="AA2031" s="273" t="b">
        <f t="shared" si="64"/>
        <v>1</v>
      </c>
    </row>
    <row r="2032" spans="1:27">
      <c r="A2032" s="267" t="s">
        <v>3271</v>
      </c>
      <c r="B2032" s="267" t="s">
        <v>3287</v>
      </c>
      <c r="C2032" s="267" t="s">
        <v>3430</v>
      </c>
      <c r="D2032" s="267" t="s">
        <v>7639</v>
      </c>
      <c r="E2032" s="267" t="s">
        <v>3275</v>
      </c>
      <c r="F2032" s="267" t="s">
        <v>3276</v>
      </c>
      <c r="G2032" s="267" t="s">
        <v>3275</v>
      </c>
      <c r="H2032" s="267" t="s">
        <v>3277</v>
      </c>
      <c r="I2032" s="267" t="s">
        <v>7650</v>
      </c>
      <c r="J2032" s="267" t="s">
        <v>7651</v>
      </c>
      <c r="K2032" s="268">
        <v>0</v>
      </c>
      <c r="L2032" s="268">
        <v>0</v>
      </c>
      <c r="M2032" s="269">
        <v>0</v>
      </c>
      <c r="N2032" s="268">
        <v>0</v>
      </c>
      <c r="O2032" s="268">
        <v>0</v>
      </c>
      <c r="P2032" s="269">
        <v>0</v>
      </c>
      <c r="Q2032" s="270">
        <v>0</v>
      </c>
      <c r="R2032" s="270">
        <v>0</v>
      </c>
      <c r="S2032" s="270">
        <v>0</v>
      </c>
      <c r="T2032" s="268">
        <v>0</v>
      </c>
      <c r="U2032" s="268">
        <v>0</v>
      </c>
      <c r="V2032" s="269">
        <v>0</v>
      </c>
      <c r="W2032" s="269" cm="1">
        <f t="array" ref="W2032">IF(Z2032=756,V2032*INDEX('09.30.22 ERC'!$I$676:$I$679,MATCH($A$1,'09.30.22 ERC'!$D$676:$D$679,0),),V2032)</f>
        <v>0</v>
      </c>
      <c r="X2032" s="271">
        <f t="shared" si="63"/>
        <v>584200</v>
      </c>
      <c r="Y2032" s="106" t="s">
        <v>7630</v>
      </c>
      <c r="Z2032" s="106">
        <v>151</v>
      </c>
      <c r="AA2032" s="273" t="b">
        <f t="shared" si="64"/>
        <v>1</v>
      </c>
    </row>
    <row r="2033" spans="1:27">
      <c r="A2033" s="267" t="s">
        <v>3271</v>
      </c>
      <c r="B2033" s="267" t="s">
        <v>3294</v>
      </c>
      <c r="C2033" s="267" t="s">
        <v>3402</v>
      </c>
      <c r="D2033" s="267" t="s">
        <v>7639</v>
      </c>
      <c r="E2033" s="267" t="s">
        <v>3275</v>
      </c>
      <c r="F2033" s="267" t="s">
        <v>3276</v>
      </c>
      <c r="G2033" s="267" t="s">
        <v>3275</v>
      </c>
      <c r="H2033" s="267" t="s">
        <v>3277</v>
      </c>
      <c r="I2033" s="267" t="s">
        <v>7652</v>
      </c>
      <c r="J2033" s="267" t="s">
        <v>7653</v>
      </c>
      <c r="K2033" s="268">
        <v>0</v>
      </c>
      <c r="L2033" s="268">
        <v>0</v>
      </c>
      <c r="M2033" s="269">
        <v>0</v>
      </c>
      <c r="N2033" s="268">
        <v>0</v>
      </c>
      <c r="O2033" s="268">
        <v>0</v>
      </c>
      <c r="P2033" s="269">
        <v>0</v>
      </c>
      <c r="Q2033" s="270">
        <v>0</v>
      </c>
      <c r="R2033" s="270">
        <v>0</v>
      </c>
      <c r="S2033" s="270">
        <v>0</v>
      </c>
      <c r="T2033" s="268">
        <v>0</v>
      </c>
      <c r="U2033" s="268">
        <v>0</v>
      </c>
      <c r="V2033" s="269">
        <v>0</v>
      </c>
      <c r="W2033" s="269" cm="1">
        <f t="array" ref="W2033">IF(Z2033=756,V2033*INDEX('09.30.22 ERC'!$I$676:$I$679,MATCH($A$1,'09.30.22 ERC'!$D$676:$D$679,0),),V2033)</f>
        <v>0</v>
      </c>
      <c r="X2033" s="271">
        <f t="shared" si="63"/>
        <v>584200</v>
      </c>
      <c r="Y2033" s="106" t="s">
        <v>7630</v>
      </c>
      <c r="Z2033" s="106">
        <v>152</v>
      </c>
      <c r="AA2033" s="273" t="b">
        <f t="shared" si="64"/>
        <v>1</v>
      </c>
    </row>
    <row r="2034" spans="1:27">
      <c r="A2034" s="267" t="s">
        <v>3271</v>
      </c>
      <c r="B2034" s="267" t="s">
        <v>3388</v>
      </c>
      <c r="C2034" s="267" t="s">
        <v>3389</v>
      </c>
      <c r="D2034" s="267" t="s">
        <v>7654</v>
      </c>
      <c r="E2034" s="267" t="s">
        <v>3275</v>
      </c>
      <c r="F2034" s="267" t="s">
        <v>3276</v>
      </c>
      <c r="G2034" s="267" t="s">
        <v>3275</v>
      </c>
      <c r="H2034" s="267" t="s">
        <v>3277</v>
      </c>
      <c r="I2034" s="267" t="s">
        <v>7655</v>
      </c>
      <c r="J2034" s="267" t="s">
        <v>7656</v>
      </c>
      <c r="K2034" s="268">
        <v>0</v>
      </c>
      <c r="L2034" s="268">
        <v>0</v>
      </c>
      <c r="M2034" s="269">
        <v>0</v>
      </c>
      <c r="N2034" s="268">
        <v>0</v>
      </c>
      <c r="O2034" s="268">
        <v>0</v>
      </c>
      <c r="P2034" s="269">
        <v>0</v>
      </c>
      <c r="Q2034" s="270">
        <v>0</v>
      </c>
      <c r="R2034" s="270">
        <v>0</v>
      </c>
      <c r="S2034" s="270">
        <v>0</v>
      </c>
      <c r="T2034" s="268">
        <v>0</v>
      </c>
      <c r="U2034" s="268">
        <v>0</v>
      </c>
      <c r="V2034" s="269">
        <v>0</v>
      </c>
      <c r="W2034" s="269" cm="1">
        <f t="array" ref="W2034">IF(Z2034=756,V2034*INDEX('09.30.22 ERC'!$I$676:$I$679,MATCH($A$1,'09.30.22 ERC'!$D$676:$D$679,0),),V2034)</f>
        <v>0</v>
      </c>
      <c r="X2034" s="271">
        <f t="shared" si="63"/>
        <v>584300</v>
      </c>
      <c r="Y2034" s="106" t="s">
        <v>7630</v>
      </c>
      <c r="Z2034" s="106">
        <v>756</v>
      </c>
      <c r="AA2034" s="273" t="b">
        <f t="shared" si="64"/>
        <v>1</v>
      </c>
    </row>
    <row r="2035" spans="1:27">
      <c r="A2035" s="267" t="s">
        <v>3271</v>
      </c>
      <c r="B2035" s="267" t="s">
        <v>3388</v>
      </c>
      <c r="C2035" s="267" t="s">
        <v>3392</v>
      </c>
      <c r="D2035" s="267" t="s">
        <v>7654</v>
      </c>
      <c r="E2035" s="267" t="s">
        <v>3275</v>
      </c>
      <c r="F2035" s="267" t="s">
        <v>3276</v>
      </c>
      <c r="G2035" s="267" t="s">
        <v>3275</v>
      </c>
      <c r="H2035" s="267" t="s">
        <v>3277</v>
      </c>
      <c r="I2035" s="267" t="s">
        <v>7657</v>
      </c>
      <c r="J2035" s="267" t="s">
        <v>7658</v>
      </c>
      <c r="K2035" s="268">
        <v>0</v>
      </c>
      <c r="L2035" s="268">
        <v>0</v>
      </c>
      <c r="M2035" s="269">
        <v>0</v>
      </c>
      <c r="N2035" s="268">
        <v>0</v>
      </c>
      <c r="O2035" s="268">
        <v>0</v>
      </c>
      <c r="P2035" s="269">
        <v>0</v>
      </c>
      <c r="Q2035" s="270">
        <v>0</v>
      </c>
      <c r="R2035" s="270">
        <v>0</v>
      </c>
      <c r="S2035" s="270">
        <v>0</v>
      </c>
      <c r="T2035" s="268">
        <v>0</v>
      </c>
      <c r="U2035" s="268">
        <v>0</v>
      </c>
      <c r="V2035" s="269">
        <v>0</v>
      </c>
      <c r="W2035" s="269" cm="1">
        <f t="array" ref="W2035">IF(Z2035=756,V2035*INDEX('09.30.22 ERC'!$I$676:$I$679,MATCH($A$1,'09.30.22 ERC'!$D$676:$D$679,0),),V2035)</f>
        <v>0</v>
      </c>
      <c r="X2035" s="271">
        <f t="shared" si="63"/>
        <v>584300</v>
      </c>
      <c r="Y2035" s="106" t="s">
        <v>7630</v>
      </c>
      <c r="Z2035" s="106">
        <v>756</v>
      </c>
      <c r="AA2035" s="273" t="b">
        <f t="shared" si="64"/>
        <v>1</v>
      </c>
    </row>
    <row r="2036" spans="1:27">
      <c r="A2036" s="267" t="s">
        <v>3271</v>
      </c>
      <c r="B2036" s="267" t="s">
        <v>3272</v>
      </c>
      <c r="C2036" s="267" t="s">
        <v>3402</v>
      </c>
      <c r="D2036" s="267" t="s">
        <v>7654</v>
      </c>
      <c r="E2036" s="267" t="s">
        <v>3275</v>
      </c>
      <c r="F2036" s="267" t="s">
        <v>3276</v>
      </c>
      <c r="G2036" s="267" t="s">
        <v>3275</v>
      </c>
      <c r="H2036" s="267" t="s">
        <v>3277</v>
      </c>
      <c r="I2036" s="267" t="s">
        <v>7659</v>
      </c>
      <c r="J2036" s="267" t="s">
        <v>7660</v>
      </c>
      <c r="K2036" s="268">
        <v>0</v>
      </c>
      <c r="L2036" s="268">
        <v>0</v>
      </c>
      <c r="M2036" s="269">
        <v>0</v>
      </c>
      <c r="N2036" s="268">
        <v>0</v>
      </c>
      <c r="O2036" s="268">
        <v>0</v>
      </c>
      <c r="P2036" s="269">
        <v>0</v>
      </c>
      <c r="Q2036" s="270">
        <v>0.8</v>
      </c>
      <c r="R2036" s="270">
        <v>0</v>
      </c>
      <c r="S2036" s="270">
        <v>0.8</v>
      </c>
      <c r="T2036" s="268">
        <v>0.8</v>
      </c>
      <c r="U2036" s="268">
        <v>0</v>
      </c>
      <c r="V2036" s="269">
        <v>0.8</v>
      </c>
      <c r="W2036" s="269" cm="1">
        <f t="array" ref="W2036">IF(Z2036=756,V2036*INDEX('09.30.22 ERC'!$I$676:$I$679,MATCH($A$1,'09.30.22 ERC'!$D$676:$D$679,0),),V2036)</f>
        <v>0.8</v>
      </c>
      <c r="X2036" s="271">
        <f t="shared" si="63"/>
        <v>584300</v>
      </c>
      <c r="Y2036" s="106" t="s">
        <v>7630</v>
      </c>
      <c r="Z2036" s="106">
        <v>150</v>
      </c>
      <c r="AA2036" s="273" t="b">
        <f t="shared" si="64"/>
        <v>1</v>
      </c>
    </row>
    <row r="2037" spans="1:27">
      <c r="A2037" s="267" t="s">
        <v>3271</v>
      </c>
      <c r="B2037" s="267" t="s">
        <v>3280</v>
      </c>
      <c r="C2037" s="267" t="s">
        <v>3430</v>
      </c>
      <c r="D2037" s="267" t="s">
        <v>7654</v>
      </c>
      <c r="E2037" s="267" t="s">
        <v>3275</v>
      </c>
      <c r="F2037" s="267" t="s">
        <v>3276</v>
      </c>
      <c r="G2037" s="267" t="s">
        <v>3275</v>
      </c>
      <c r="H2037" s="267" t="s">
        <v>3277</v>
      </c>
      <c r="I2037" s="267" t="s">
        <v>7661</v>
      </c>
      <c r="J2037" s="267" t="s">
        <v>7662</v>
      </c>
      <c r="K2037" s="268">
        <v>0</v>
      </c>
      <c r="L2037" s="268">
        <v>0</v>
      </c>
      <c r="M2037" s="269">
        <v>0</v>
      </c>
      <c r="N2037" s="268">
        <v>0</v>
      </c>
      <c r="O2037" s="268">
        <v>0</v>
      </c>
      <c r="P2037" s="269">
        <v>0</v>
      </c>
      <c r="Q2037" s="270">
        <v>0.79</v>
      </c>
      <c r="R2037" s="270">
        <v>0</v>
      </c>
      <c r="S2037" s="270">
        <v>0.79</v>
      </c>
      <c r="T2037" s="268">
        <v>0.79</v>
      </c>
      <c r="U2037" s="268">
        <v>0</v>
      </c>
      <c r="V2037" s="269">
        <v>0.79</v>
      </c>
      <c r="W2037" s="269" cm="1">
        <f t="array" ref="W2037">IF(Z2037=756,V2037*INDEX('09.30.22 ERC'!$I$676:$I$679,MATCH($A$1,'09.30.22 ERC'!$D$676:$D$679,0),),V2037)</f>
        <v>0.79</v>
      </c>
      <c r="X2037" s="271">
        <f t="shared" si="63"/>
        <v>584300</v>
      </c>
      <c r="Y2037" s="106" t="s">
        <v>7630</v>
      </c>
      <c r="Z2037" s="106">
        <v>150</v>
      </c>
      <c r="AA2037" s="273" t="b">
        <f t="shared" si="64"/>
        <v>1</v>
      </c>
    </row>
    <row r="2038" spans="1:27">
      <c r="A2038" s="267" t="s">
        <v>3271</v>
      </c>
      <c r="B2038" s="267" t="s">
        <v>3284</v>
      </c>
      <c r="C2038" s="267" t="s">
        <v>3402</v>
      </c>
      <c r="D2038" s="267" t="s">
        <v>7654</v>
      </c>
      <c r="E2038" s="267" t="s">
        <v>3275</v>
      </c>
      <c r="F2038" s="267" t="s">
        <v>3276</v>
      </c>
      <c r="G2038" s="267" t="s">
        <v>3275</v>
      </c>
      <c r="H2038" s="267" t="s">
        <v>3277</v>
      </c>
      <c r="I2038" s="267" t="s">
        <v>7663</v>
      </c>
      <c r="J2038" s="267" t="s">
        <v>7664</v>
      </c>
      <c r="K2038" s="268">
        <v>0</v>
      </c>
      <c r="L2038" s="268">
        <v>0</v>
      </c>
      <c r="M2038" s="269">
        <v>0</v>
      </c>
      <c r="N2038" s="268">
        <v>0</v>
      </c>
      <c r="O2038" s="268">
        <v>0</v>
      </c>
      <c r="P2038" s="269">
        <v>0</v>
      </c>
      <c r="Q2038" s="270">
        <v>7.0000000000000007E-2</v>
      </c>
      <c r="R2038" s="270">
        <v>0</v>
      </c>
      <c r="S2038" s="270">
        <v>7.0000000000000007E-2</v>
      </c>
      <c r="T2038" s="268">
        <v>7.0000000000000007E-2</v>
      </c>
      <c r="U2038" s="268">
        <v>0</v>
      </c>
      <c r="V2038" s="269">
        <v>7.0000000000000007E-2</v>
      </c>
      <c r="W2038" s="269" cm="1">
        <f t="array" ref="W2038">IF(Z2038=756,V2038*INDEX('09.30.22 ERC'!$I$676:$I$679,MATCH($A$1,'09.30.22 ERC'!$D$676:$D$679,0),),V2038)</f>
        <v>7.0000000000000007E-2</v>
      </c>
      <c r="X2038" s="271">
        <f t="shared" si="63"/>
        <v>584300</v>
      </c>
      <c r="Y2038" s="106" t="s">
        <v>7630</v>
      </c>
      <c r="Z2038" s="106">
        <v>151</v>
      </c>
      <c r="AA2038" s="273" t="b">
        <f t="shared" si="64"/>
        <v>1</v>
      </c>
    </row>
    <row r="2039" spans="1:27">
      <c r="A2039" s="267" t="s">
        <v>3271</v>
      </c>
      <c r="B2039" s="267" t="s">
        <v>3287</v>
      </c>
      <c r="C2039" s="267" t="s">
        <v>3430</v>
      </c>
      <c r="D2039" s="267" t="s">
        <v>7654</v>
      </c>
      <c r="E2039" s="267" t="s">
        <v>3275</v>
      </c>
      <c r="F2039" s="267" t="s">
        <v>3276</v>
      </c>
      <c r="G2039" s="267" t="s">
        <v>3275</v>
      </c>
      <c r="H2039" s="267" t="s">
        <v>3277</v>
      </c>
      <c r="I2039" s="267" t="s">
        <v>7665</v>
      </c>
      <c r="J2039" s="267" t="s">
        <v>7666</v>
      </c>
      <c r="K2039" s="268">
        <v>0</v>
      </c>
      <c r="L2039" s="268">
        <v>0</v>
      </c>
      <c r="M2039" s="269">
        <v>0</v>
      </c>
      <c r="N2039" s="268">
        <v>0</v>
      </c>
      <c r="O2039" s="268">
        <v>0</v>
      </c>
      <c r="P2039" s="269">
        <v>0</v>
      </c>
      <c r="Q2039" s="270">
        <v>0.09</v>
      </c>
      <c r="R2039" s="270">
        <v>0</v>
      </c>
      <c r="S2039" s="270">
        <v>0.09</v>
      </c>
      <c r="T2039" s="268">
        <v>0.09</v>
      </c>
      <c r="U2039" s="268">
        <v>0</v>
      </c>
      <c r="V2039" s="269">
        <v>0.09</v>
      </c>
      <c r="W2039" s="269" cm="1">
        <f t="array" ref="W2039">IF(Z2039=756,V2039*INDEX('09.30.22 ERC'!$I$676:$I$679,MATCH($A$1,'09.30.22 ERC'!$D$676:$D$679,0),),V2039)</f>
        <v>0.09</v>
      </c>
      <c r="X2039" s="271">
        <f t="shared" si="63"/>
        <v>584300</v>
      </c>
      <c r="Y2039" s="106" t="s">
        <v>7630</v>
      </c>
      <c r="Z2039" s="106">
        <v>151</v>
      </c>
      <c r="AA2039" s="273" t="b">
        <f t="shared" si="64"/>
        <v>1</v>
      </c>
    </row>
    <row r="2040" spans="1:27">
      <c r="A2040" s="267" t="s">
        <v>3271</v>
      </c>
      <c r="B2040" s="267" t="s">
        <v>3294</v>
      </c>
      <c r="C2040" s="267" t="s">
        <v>3402</v>
      </c>
      <c r="D2040" s="267" t="s">
        <v>7654</v>
      </c>
      <c r="E2040" s="267" t="s">
        <v>3275</v>
      </c>
      <c r="F2040" s="267" t="s">
        <v>3276</v>
      </c>
      <c r="G2040" s="267" t="s">
        <v>3275</v>
      </c>
      <c r="H2040" s="267" t="s">
        <v>3277</v>
      </c>
      <c r="I2040" s="267" t="s">
        <v>7667</v>
      </c>
      <c r="J2040" s="267" t="s">
        <v>7668</v>
      </c>
      <c r="K2040" s="268">
        <v>0</v>
      </c>
      <c r="L2040" s="268">
        <v>0</v>
      </c>
      <c r="M2040" s="269">
        <v>0</v>
      </c>
      <c r="N2040" s="268">
        <v>0</v>
      </c>
      <c r="O2040" s="268">
        <v>0</v>
      </c>
      <c r="P2040" s="269">
        <v>0</v>
      </c>
      <c r="Q2040" s="270">
        <v>0.46</v>
      </c>
      <c r="R2040" s="270">
        <v>0</v>
      </c>
      <c r="S2040" s="270">
        <v>0.46</v>
      </c>
      <c r="T2040" s="268">
        <v>0.46</v>
      </c>
      <c r="U2040" s="268">
        <v>0</v>
      </c>
      <c r="V2040" s="269">
        <v>0.46</v>
      </c>
      <c r="W2040" s="269" cm="1">
        <f t="array" ref="W2040">IF(Z2040=756,V2040*INDEX('09.30.22 ERC'!$I$676:$I$679,MATCH($A$1,'09.30.22 ERC'!$D$676:$D$679,0),),V2040)</f>
        <v>0.46</v>
      </c>
      <c r="X2040" s="271">
        <f t="shared" si="63"/>
        <v>584300</v>
      </c>
      <c r="Y2040" s="106" t="s">
        <v>7630</v>
      </c>
      <c r="Z2040" s="106">
        <v>152</v>
      </c>
      <c r="AA2040" s="273" t="b">
        <f t="shared" si="64"/>
        <v>1</v>
      </c>
    </row>
    <row r="2041" spans="1:27">
      <c r="A2041" s="267" t="s">
        <v>3271</v>
      </c>
      <c r="B2041" s="267" t="s">
        <v>3272</v>
      </c>
      <c r="C2041" s="267" t="s">
        <v>3273</v>
      </c>
      <c r="D2041" s="267" t="s">
        <v>7669</v>
      </c>
      <c r="E2041" s="267" t="s">
        <v>3275</v>
      </c>
      <c r="F2041" s="267" t="s">
        <v>3276</v>
      </c>
      <c r="G2041" s="267" t="s">
        <v>3275</v>
      </c>
      <c r="H2041" s="267" t="s">
        <v>3277</v>
      </c>
      <c r="I2041" s="267" t="s">
        <v>7670</v>
      </c>
      <c r="J2041" s="267" t="s">
        <v>7671</v>
      </c>
      <c r="K2041" s="268">
        <v>0</v>
      </c>
      <c r="L2041" s="268">
        <v>0</v>
      </c>
      <c r="M2041" s="269">
        <v>0</v>
      </c>
      <c r="N2041" s="268">
        <v>10.8</v>
      </c>
      <c r="O2041" s="268">
        <v>5.89</v>
      </c>
      <c r="P2041" s="269">
        <v>4.910000000000001</v>
      </c>
      <c r="Q2041" s="270">
        <v>236.93</v>
      </c>
      <c r="R2041" s="270">
        <v>169.18</v>
      </c>
      <c r="S2041" s="270">
        <v>67.75</v>
      </c>
      <c r="T2041" s="268">
        <v>236.93</v>
      </c>
      <c r="U2041" s="268">
        <v>169.18</v>
      </c>
      <c r="V2041" s="269">
        <v>67.75</v>
      </c>
      <c r="W2041" s="269" cm="1">
        <f t="array" ref="W2041">IF(Z2041=756,V2041*INDEX('09.30.22 ERC'!$I$676:$I$679,MATCH($A$1,'09.30.22 ERC'!$D$676:$D$679,0),),V2041)</f>
        <v>67.75</v>
      </c>
      <c r="X2041" s="271">
        <f t="shared" si="63"/>
        <v>584900</v>
      </c>
      <c r="Y2041" s="106" t="s">
        <v>7630</v>
      </c>
      <c r="Z2041" s="106">
        <v>150</v>
      </c>
      <c r="AA2041" s="273" t="b">
        <f t="shared" si="64"/>
        <v>1</v>
      </c>
    </row>
    <row r="2042" spans="1:27">
      <c r="A2042" s="267" t="s">
        <v>3271</v>
      </c>
      <c r="B2042" s="267" t="s">
        <v>3272</v>
      </c>
      <c r="C2042" s="267" t="s">
        <v>3402</v>
      </c>
      <c r="D2042" s="267" t="s">
        <v>7669</v>
      </c>
      <c r="E2042" s="267" t="s">
        <v>3275</v>
      </c>
      <c r="F2042" s="267" t="s">
        <v>3276</v>
      </c>
      <c r="G2042" s="267" t="s">
        <v>3275</v>
      </c>
      <c r="H2042" s="267" t="s">
        <v>3277</v>
      </c>
      <c r="I2042" s="267" t="s">
        <v>7672</v>
      </c>
      <c r="J2042" s="267" t="s">
        <v>7673</v>
      </c>
      <c r="K2042" s="268">
        <v>0</v>
      </c>
      <c r="L2042" s="268">
        <v>0</v>
      </c>
      <c r="M2042" s="269">
        <v>0</v>
      </c>
      <c r="N2042" s="268">
        <v>0</v>
      </c>
      <c r="O2042" s="268">
        <v>0</v>
      </c>
      <c r="P2042" s="269">
        <v>0</v>
      </c>
      <c r="Q2042" s="270">
        <v>0</v>
      </c>
      <c r="R2042" s="270">
        <v>0</v>
      </c>
      <c r="S2042" s="270">
        <v>0</v>
      </c>
      <c r="T2042" s="268">
        <v>0</v>
      </c>
      <c r="U2042" s="268">
        <v>0</v>
      </c>
      <c r="V2042" s="269">
        <v>0</v>
      </c>
      <c r="W2042" s="269" cm="1">
        <f t="array" ref="W2042">IF(Z2042=756,V2042*INDEX('09.30.22 ERC'!$I$676:$I$679,MATCH($A$1,'09.30.22 ERC'!$D$676:$D$679,0),),V2042)</f>
        <v>0</v>
      </c>
      <c r="X2042" s="271">
        <f t="shared" si="63"/>
        <v>584900</v>
      </c>
      <c r="Y2042" s="106" t="s">
        <v>7630</v>
      </c>
      <c r="Z2042" s="106">
        <v>150</v>
      </c>
      <c r="AA2042" s="273" t="b">
        <f t="shared" si="64"/>
        <v>1</v>
      </c>
    </row>
    <row r="2043" spans="1:27">
      <c r="A2043" s="267" t="s">
        <v>3271</v>
      </c>
      <c r="B2043" s="267" t="s">
        <v>3280</v>
      </c>
      <c r="C2043" s="267" t="s">
        <v>3430</v>
      </c>
      <c r="D2043" s="267" t="s">
        <v>7669</v>
      </c>
      <c r="E2043" s="267" t="s">
        <v>3275</v>
      </c>
      <c r="F2043" s="267" t="s">
        <v>3276</v>
      </c>
      <c r="G2043" s="267" t="s">
        <v>3275</v>
      </c>
      <c r="H2043" s="267" t="s">
        <v>3277</v>
      </c>
      <c r="I2043" s="267" t="s">
        <v>7674</v>
      </c>
      <c r="J2043" s="267" t="s">
        <v>7675</v>
      </c>
      <c r="K2043" s="268">
        <v>0</v>
      </c>
      <c r="L2043" s="268">
        <v>0</v>
      </c>
      <c r="M2043" s="269">
        <v>0</v>
      </c>
      <c r="N2043" s="268">
        <v>0</v>
      </c>
      <c r="O2043" s="268">
        <v>0</v>
      </c>
      <c r="P2043" s="269">
        <v>0</v>
      </c>
      <c r="Q2043" s="270">
        <v>0</v>
      </c>
      <c r="R2043" s="270">
        <v>0</v>
      </c>
      <c r="S2043" s="270">
        <v>0</v>
      </c>
      <c r="T2043" s="268">
        <v>0</v>
      </c>
      <c r="U2043" s="268">
        <v>0</v>
      </c>
      <c r="V2043" s="269">
        <v>0</v>
      </c>
      <c r="W2043" s="269" cm="1">
        <f t="array" ref="W2043">IF(Z2043=756,V2043*INDEX('09.30.22 ERC'!$I$676:$I$679,MATCH($A$1,'09.30.22 ERC'!$D$676:$D$679,0),),V2043)</f>
        <v>0</v>
      </c>
      <c r="X2043" s="271">
        <f t="shared" si="63"/>
        <v>584900</v>
      </c>
      <c r="Y2043" s="106" t="s">
        <v>7630</v>
      </c>
      <c r="Z2043" s="106">
        <v>150</v>
      </c>
      <c r="AA2043" s="273" t="b">
        <f t="shared" si="64"/>
        <v>1</v>
      </c>
    </row>
    <row r="2044" spans="1:27">
      <c r="A2044" s="267" t="s">
        <v>3271</v>
      </c>
      <c r="B2044" s="267" t="s">
        <v>3284</v>
      </c>
      <c r="C2044" s="267" t="s">
        <v>3402</v>
      </c>
      <c r="D2044" s="267" t="s">
        <v>7669</v>
      </c>
      <c r="E2044" s="267" t="s">
        <v>3275</v>
      </c>
      <c r="F2044" s="267" t="s">
        <v>3276</v>
      </c>
      <c r="G2044" s="267" t="s">
        <v>3275</v>
      </c>
      <c r="H2044" s="267" t="s">
        <v>3277</v>
      </c>
      <c r="I2044" s="267" t="s">
        <v>7676</v>
      </c>
      <c r="J2044" s="267" t="s">
        <v>7677</v>
      </c>
      <c r="K2044" s="268">
        <v>0</v>
      </c>
      <c r="L2044" s="268">
        <v>0</v>
      </c>
      <c r="M2044" s="269">
        <v>0</v>
      </c>
      <c r="N2044" s="268">
        <v>0</v>
      </c>
      <c r="O2044" s="268">
        <v>0</v>
      </c>
      <c r="P2044" s="269">
        <v>0</v>
      </c>
      <c r="Q2044" s="270">
        <v>0</v>
      </c>
      <c r="R2044" s="270">
        <v>0</v>
      </c>
      <c r="S2044" s="270">
        <v>0</v>
      </c>
      <c r="T2044" s="268">
        <v>0</v>
      </c>
      <c r="U2044" s="268">
        <v>0</v>
      </c>
      <c r="V2044" s="269">
        <v>0</v>
      </c>
      <c r="W2044" s="269" cm="1">
        <f t="array" ref="W2044">IF(Z2044=756,V2044*INDEX('09.30.22 ERC'!$I$676:$I$679,MATCH($A$1,'09.30.22 ERC'!$D$676:$D$679,0),),V2044)</f>
        <v>0</v>
      </c>
      <c r="X2044" s="271">
        <f t="shared" si="63"/>
        <v>584900</v>
      </c>
      <c r="Y2044" s="106" t="s">
        <v>7630</v>
      </c>
      <c r="Z2044" s="106">
        <v>151</v>
      </c>
      <c r="AA2044" s="273" t="b">
        <f t="shared" si="64"/>
        <v>1</v>
      </c>
    </row>
    <row r="2045" spans="1:27">
      <c r="A2045" s="267" t="s">
        <v>3271</v>
      </c>
      <c r="B2045" s="267" t="s">
        <v>3287</v>
      </c>
      <c r="C2045" s="267" t="s">
        <v>3430</v>
      </c>
      <c r="D2045" s="267" t="s">
        <v>7669</v>
      </c>
      <c r="E2045" s="267" t="s">
        <v>3275</v>
      </c>
      <c r="F2045" s="267" t="s">
        <v>3276</v>
      </c>
      <c r="G2045" s="267" t="s">
        <v>3275</v>
      </c>
      <c r="H2045" s="267" t="s">
        <v>3277</v>
      </c>
      <c r="I2045" s="267" t="s">
        <v>7678</v>
      </c>
      <c r="J2045" s="267" t="s">
        <v>7679</v>
      </c>
      <c r="K2045" s="268">
        <v>0</v>
      </c>
      <c r="L2045" s="268">
        <v>0</v>
      </c>
      <c r="M2045" s="269">
        <v>0</v>
      </c>
      <c r="N2045" s="268">
        <v>0</v>
      </c>
      <c r="O2045" s="268">
        <v>0</v>
      </c>
      <c r="P2045" s="269">
        <v>0</v>
      </c>
      <c r="Q2045" s="270">
        <v>0</v>
      </c>
      <c r="R2045" s="270">
        <v>0</v>
      </c>
      <c r="S2045" s="270">
        <v>0</v>
      </c>
      <c r="T2045" s="268">
        <v>0</v>
      </c>
      <c r="U2045" s="268">
        <v>0</v>
      </c>
      <c r="V2045" s="269">
        <v>0</v>
      </c>
      <c r="W2045" s="269" cm="1">
        <f t="array" ref="W2045">IF(Z2045=756,V2045*INDEX('09.30.22 ERC'!$I$676:$I$679,MATCH($A$1,'09.30.22 ERC'!$D$676:$D$679,0),),V2045)</f>
        <v>0</v>
      </c>
      <c r="X2045" s="271">
        <f t="shared" si="63"/>
        <v>584900</v>
      </c>
      <c r="Y2045" s="106" t="s">
        <v>7630</v>
      </c>
      <c r="Z2045" s="106">
        <v>151</v>
      </c>
      <c r="AA2045" s="273" t="b">
        <f t="shared" si="64"/>
        <v>1</v>
      </c>
    </row>
    <row r="2046" spans="1:27">
      <c r="A2046" s="267" t="s">
        <v>3271</v>
      </c>
      <c r="B2046" s="267" t="s">
        <v>3294</v>
      </c>
      <c r="C2046" s="267" t="s">
        <v>3402</v>
      </c>
      <c r="D2046" s="267" t="s">
        <v>7669</v>
      </c>
      <c r="E2046" s="267" t="s">
        <v>3275</v>
      </c>
      <c r="F2046" s="267" t="s">
        <v>3276</v>
      </c>
      <c r="G2046" s="267" t="s">
        <v>3275</v>
      </c>
      <c r="H2046" s="267" t="s">
        <v>3277</v>
      </c>
      <c r="I2046" s="267" t="s">
        <v>7680</v>
      </c>
      <c r="J2046" s="267" t="s">
        <v>7681</v>
      </c>
      <c r="K2046" s="268">
        <v>0</v>
      </c>
      <c r="L2046" s="268">
        <v>0</v>
      </c>
      <c r="M2046" s="269">
        <v>0</v>
      </c>
      <c r="N2046" s="268">
        <v>0</v>
      </c>
      <c r="O2046" s="268">
        <v>0</v>
      </c>
      <c r="P2046" s="269">
        <v>0</v>
      </c>
      <c r="Q2046" s="270">
        <v>0</v>
      </c>
      <c r="R2046" s="270">
        <v>0</v>
      </c>
      <c r="S2046" s="270">
        <v>0</v>
      </c>
      <c r="T2046" s="268">
        <v>0</v>
      </c>
      <c r="U2046" s="268">
        <v>0</v>
      </c>
      <c r="V2046" s="269">
        <v>0</v>
      </c>
      <c r="W2046" s="269" cm="1">
        <f t="array" ref="W2046">IF(Z2046=756,V2046*INDEX('09.30.22 ERC'!$I$676:$I$679,MATCH($A$1,'09.30.22 ERC'!$D$676:$D$679,0),),V2046)</f>
        <v>0</v>
      </c>
      <c r="X2046" s="271">
        <f t="shared" si="63"/>
        <v>584900</v>
      </c>
      <c r="Y2046" s="106" t="s">
        <v>7630</v>
      </c>
      <c r="Z2046" s="106">
        <v>152</v>
      </c>
      <c r="AA2046" s="273" t="b">
        <f t="shared" si="64"/>
        <v>1</v>
      </c>
    </row>
    <row r="2047" spans="1:27">
      <c r="A2047" s="267" t="s">
        <v>3271</v>
      </c>
      <c r="B2047" s="267" t="s">
        <v>3272</v>
      </c>
      <c r="C2047" s="267" t="s">
        <v>3273</v>
      </c>
      <c r="D2047" s="267" t="s">
        <v>7682</v>
      </c>
      <c r="E2047" s="267" t="s">
        <v>3275</v>
      </c>
      <c r="F2047" s="267" t="s">
        <v>3276</v>
      </c>
      <c r="G2047" s="267" t="s">
        <v>3275</v>
      </c>
      <c r="H2047" s="267" t="s">
        <v>3277</v>
      </c>
      <c r="I2047" s="267" t="s">
        <v>7683</v>
      </c>
      <c r="J2047" s="267" t="s">
        <v>7684</v>
      </c>
      <c r="K2047" s="268">
        <v>0</v>
      </c>
      <c r="L2047" s="268">
        <v>0</v>
      </c>
      <c r="M2047" s="269">
        <v>0</v>
      </c>
      <c r="N2047" s="268">
        <v>229.81</v>
      </c>
      <c r="O2047" s="268">
        <v>0</v>
      </c>
      <c r="P2047" s="269">
        <v>229.81</v>
      </c>
      <c r="Q2047" s="270">
        <v>443.75</v>
      </c>
      <c r="R2047" s="270">
        <v>0</v>
      </c>
      <c r="S2047" s="270">
        <v>443.75</v>
      </c>
      <c r="T2047" s="268">
        <v>443.75</v>
      </c>
      <c r="U2047" s="268">
        <v>0</v>
      </c>
      <c r="V2047" s="269">
        <v>443.75</v>
      </c>
      <c r="W2047" s="269" cm="1">
        <f t="array" ref="W2047">IF(Z2047=756,V2047*INDEX('09.30.22 ERC'!$I$676:$I$679,MATCH($A$1,'09.30.22 ERC'!$D$676:$D$679,0),),V2047)</f>
        <v>443.75</v>
      </c>
      <c r="X2047" s="271">
        <f t="shared" si="63"/>
        <v>585100</v>
      </c>
      <c r="Y2047" s="106" t="s">
        <v>7630</v>
      </c>
      <c r="Z2047" s="106">
        <v>150</v>
      </c>
      <c r="AA2047" s="273" t="b">
        <f t="shared" si="64"/>
        <v>1</v>
      </c>
    </row>
    <row r="2048" spans="1:27">
      <c r="A2048" s="267" t="s">
        <v>3271</v>
      </c>
      <c r="B2048" s="267" t="s">
        <v>3272</v>
      </c>
      <c r="C2048" s="267" t="s">
        <v>3402</v>
      </c>
      <c r="D2048" s="267" t="s">
        <v>7682</v>
      </c>
      <c r="E2048" s="267" t="s">
        <v>3275</v>
      </c>
      <c r="F2048" s="267" t="s">
        <v>3276</v>
      </c>
      <c r="G2048" s="267" t="s">
        <v>3275</v>
      </c>
      <c r="H2048" s="267" t="s">
        <v>3277</v>
      </c>
      <c r="I2048" s="267" t="s">
        <v>7685</v>
      </c>
      <c r="J2048" s="267" t="s">
        <v>7686</v>
      </c>
      <c r="K2048" s="268">
        <v>0</v>
      </c>
      <c r="L2048" s="268">
        <v>0</v>
      </c>
      <c r="M2048" s="269">
        <v>0</v>
      </c>
      <c r="N2048" s="268">
        <v>0</v>
      </c>
      <c r="O2048" s="268">
        <v>0</v>
      </c>
      <c r="P2048" s="269">
        <v>0</v>
      </c>
      <c r="Q2048" s="270">
        <v>0</v>
      </c>
      <c r="R2048" s="270">
        <v>0</v>
      </c>
      <c r="S2048" s="270">
        <v>0</v>
      </c>
      <c r="T2048" s="268">
        <v>0</v>
      </c>
      <c r="U2048" s="268">
        <v>0</v>
      </c>
      <c r="V2048" s="269">
        <v>0</v>
      </c>
      <c r="W2048" s="269" cm="1">
        <f t="array" ref="W2048">IF(Z2048=756,V2048*INDEX('09.30.22 ERC'!$I$676:$I$679,MATCH($A$1,'09.30.22 ERC'!$D$676:$D$679,0),),V2048)</f>
        <v>0</v>
      </c>
      <c r="X2048" s="271">
        <f t="shared" si="63"/>
        <v>585100</v>
      </c>
      <c r="Y2048" s="106" t="s">
        <v>7630</v>
      </c>
      <c r="Z2048" s="106">
        <v>150</v>
      </c>
      <c r="AA2048" s="273" t="b">
        <f t="shared" si="64"/>
        <v>1</v>
      </c>
    </row>
    <row r="2049" spans="1:27">
      <c r="A2049" s="267" t="s">
        <v>3271</v>
      </c>
      <c r="B2049" s="267" t="s">
        <v>3280</v>
      </c>
      <c r="C2049" s="267" t="s">
        <v>3281</v>
      </c>
      <c r="D2049" s="267" t="s">
        <v>7682</v>
      </c>
      <c r="E2049" s="267" t="s">
        <v>3275</v>
      </c>
      <c r="F2049" s="267" t="s">
        <v>3276</v>
      </c>
      <c r="G2049" s="267" t="s">
        <v>3275</v>
      </c>
      <c r="H2049" s="267" t="s">
        <v>3277</v>
      </c>
      <c r="I2049" s="267" t="s">
        <v>7687</v>
      </c>
      <c r="J2049" s="267" t="s">
        <v>7688</v>
      </c>
      <c r="K2049" s="268">
        <v>0</v>
      </c>
      <c r="L2049" s="268">
        <v>0</v>
      </c>
      <c r="M2049" s="269">
        <v>0</v>
      </c>
      <c r="N2049" s="268">
        <v>0</v>
      </c>
      <c r="O2049" s="268">
        <v>0</v>
      </c>
      <c r="P2049" s="269">
        <v>0</v>
      </c>
      <c r="Q2049" s="270">
        <v>2758.6</v>
      </c>
      <c r="R2049" s="270">
        <v>1164.6600000000001</v>
      </c>
      <c r="S2049" s="270">
        <v>1593.9399999999998</v>
      </c>
      <c r="T2049" s="268">
        <v>2758.6</v>
      </c>
      <c r="U2049" s="268">
        <v>1164.6600000000001</v>
      </c>
      <c r="V2049" s="269">
        <v>1593.9399999999998</v>
      </c>
      <c r="W2049" s="269" cm="1">
        <f t="array" ref="W2049">IF(Z2049=756,V2049*INDEX('09.30.22 ERC'!$I$676:$I$679,MATCH($A$1,'09.30.22 ERC'!$D$676:$D$679,0),),V2049)</f>
        <v>1593.9399999999998</v>
      </c>
      <c r="X2049" s="271">
        <f t="shared" si="63"/>
        <v>585100</v>
      </c>
      <c r="Y2049" s="106" t="s">
        <v>7630</v>
      </c>
      <c r="Z2049" s="106">
        <v>150</v>
      </c>
      <c r="AA2049" s="273" t="b">
        <f t="shared" si="64"/>
        <v>1</v>
      </c>
    </row>
    <row r="2050" spans="1:27">
      <c r="A2050" s="267" t="s">
        <v>3271</v>
      </c>
      <c r="B2050" s="267" t="s">
        <v>3280</v>
      </c>
      <c r="C2050" s="267" t="s">
        <v>3430</v>
      </c>
      <c r="D2050" s="267" t="s">
        <v>7682</v>
      </c>
      <c r="E2050" s="267" t="s">
        <v>3275</v>
      </c>
      <c r="F2050" s="267" t="s">
        <v>3276</v>
      </c>
      <c r="G2050" s="267" t="s">
        <v>3275</v>
      </c>
      <c r="H2050" s="267" t="s">
        <v>3277</v>
      </c>
      <c r="I2050" s="267" t="s">
        <v>7689</v>
      </c>
      <c r="J2050" s="267" t="s">
        <v>7690</v>
      </c>
      <c r="K2050" s="268">
        <v>0</v>
      </c>
      <c r="L2050" s="268">
        <v>0</v>
      </c>
      <c r="M2050" s="269">
        <v>0</v>
      </c>
      <c r="N2050" s="268">
        <v>0</v>
      </c>
      <c r="O2050" s="268">
        <v>0</v>
      </c>
      <c r="P2050" s="269">
        <v>0</v>
      </c>
      <c r="Q2050" s="270">
        <v>0</v>
      </c>
      <c r="R2050" s="270">
        <v>0</v>
      </c>
      <c r="S2050" s="270">
        <v>0</v>
      </c>
      <c r="T2050" s="268">
        <v>0</v>
      </c>
      <c r="U2050" s="268">
        <v>0</v>
      </c>
      <c r="V2050" s="269">
        <v>0</v>
      </c>
      <c r="W2050" s="269" cm="1">
        <f t="array" ref="W2050">IF(Z2050=756,V2050*INDEX('09.30.22 ERC'!$I$676:$I$679,MATCH($A$1,'09.30.22 ERC'!$D$676:$D$679,0),),V2050)</f>
        <v>0</v>
      </c>
      <c r="X2050" s="271">
        <f t="shared" si="63"/>
        <v>585100</v>
      </c>
      <c r="Y2050" s="106" t="s">
        <v>7630</v>
      </c>
      <c r="Z2050" s="106">
        <v>150</v>
      </c>
      <c r="AA2050" s="273" t="b">
        <f t="shared" si="64"/>
        <v>1</v>
      </c>
    </row>
    <row r="2051" spans="1:27">
      <c r="A2051" s="267" t="s">
        <v>3271</v>
      </c>
      <c r="B2051" s="267" t="s">
        <v>3284</v>
      </c>
      <c r="C2051" s="267" t="s">
        <v>3273</v>
      </c>
      <c r="D2051" s="267" t="s">
        <v>7682</v>
      </c>
      <c r="E2051" s="267" t="s">
        <v>3275</v>
      </c>
      <c r="F2051" s="267" t="s">
        <v>3276</v>
      </c>
      <c r="G2051" s="267" t="s">
        <v>3275</v>
      </c>
      <c r="H2051" s="267" t="s">
        <v>3277</v>
      </c>
      <c r="I2051" s="267" t="s">
        <v>7691</v>
      </c>
      <c r="J2051" s="267" t="s">
        <v>7692</v>
      </c>
      <c r="K2051" s="268">
        <v>0</v>
      </c>
      <c r="L2051" s="268">
        <v>0</v>
      </c>
      <c r="M2051" s="269">
        <v>0</v>
      </c>
      <c r="N2051" s="268">
        <v>0</v>
      </c>
      <c r="O2051" s="268">
        <v>0</v>
      </c>
      <c r="P2051" s="269">
        <v>0</v>
      </c>
      <c r="Q2051" s="270">
        <v>0</v>
      </c>
      <c r="R2051" s="270">
        <v>0</v>
      </c>
      <c r="S2051" s="270">
        <v>0</v>
      </c>
      <c r="T2051" s="268">
        <v>0</v>
      </c>
      <c r="U2051" s="268">
        <v>0</v>
      </c>
      <c r="V2051" s="269">
        <v>0</v>
      </c>
      <c r="W2051" s="269" cm="1">
        <f t="array" ref="W2051">IF(Z2051=756,V2051*INDEX('09.30.22 ERC'!$I$676:$I$679,MATCH($A$1,'09.30.22 ERC'!$D$676:$D$679,0),),V2051)</f>
        <v>0</v>
      </c>
      <c r="X2051" s="271">
        <f t="shared" si="63"/>
        <v>585100</v>
      </c>
      <c r="Y2051" s="106" t="s">
        <v>7630</v>
      </c>
      <c r="Z2051" s="106">
        <v>151</v>
      </c>
      <c r="AA2051" s="273" t="b">
        <f t="shared" si="64"/>
        <v>1</v>
      </c>
    </row>
    <row r="2052" spans="1:27">
      <c r="A2052" s="267" t="s">
        <v>3271</v>
      </c>
      <c r="B2052" s="267" t="s">
        <v>3284</v>
      </c>
      <c r="C2052" s="267" t="s">
        <v>3402</v>
      </c>
      <c r="D2052" s="267" t="s">
        <v>7682</v>
      </c>
      <c r="E2052" s="267" t="s">
        <v>3275</v>
      </c>
      <c r="F2052" s="267" t="s">
        <v>3276</v>
      </c>
      <c r="G2052" s="267" t="s">
        <v>3275</v>
      </c>
      <c r="H2052" s="267" t="s">
        <v>3277</v>
      </c>
      <c r="I2052" s="267" t="s">
        <v>7693</v>
      </c>
      <c r="J2052" s="267" t="s">
        <v>7694</v>
      </c>
      <c r="K2052" s="268">
        <v>0</v>
      </c>
      <c r="L2052" s="268">
        <v>0</v>
      </c>
      <c r="M2052" s="269">
        <v>0</v>
      </c>
      <c r="N2052" s="268">
        <v>0</v>
      </c>
      <c r="O2052" s="268">
        <v>0</v>
      </c>
      <c r="P2052" s="269">
        <v>0</v>
      </c>
      <c r="Q2052" s="270">
        <v>0</v>
      </c>
      <c r="R2052" s="270">
        <v>0</v>
      </c>
      <c r="S2052" s="270">
        <v>0</v>
      </c>
      <c r="T2052" s="268">
        <v>0</v>
      </c>
      <c r="U2052" s="268">
        <v>0</v>
      </c>
      <c r="V2052" s="269">
        <v>0</v>
      </c>
      <c r="W2052" s="269" cm="1">
        <f t="array" ref="W2052">IF(Z2052=756,V2052*INDEX('09.30.22 ERC'!$I$676:$I$679,MATCH($A$1,'09.30.22 ERC'!$D$676:$D$679,0),),V2052)</f>
        <v>0</v>
      </c>
      <c r="X2052" s="271">
        <f t="shared" si="63"/>
        <v>585100</v>
      </c>
      <c r="Y2052" s="106" t="s">
        <v>7630</v>
      </c>
      <c r="Z2052" s="106">
        <v>151</v>
      </c>
      <c r="AA2052" s="273" t="b">
        <f t="shared" si="64"/>
        <v>1</v>
      </c>
    </row>
    <row r="2053" spans="1:27">
      <c r="A2053" s="267" t="s">
        <v>3271</v>
      </c>
      <c r="B2053" s="267" t="s">
        <v>3287</v>
      </c>
      <c r="C2053" s="267" t="s">
        <v>3281</v>
      </c>
      <c r="D2053" s="267" t="s">
        <v>7682</v>
      </c>
      <c r="E2053" s="267" t="s">
        <v>3275</v>
      </c>
      <c r="F2053" s="267" t="s">
        <v>3276</v>
      </c>
      <c r="G2053" s="267" t="s">
        <v>3275</v>
      </c>
      <c r="H2053" s="267" t="s">
        <v>3277</v>
      </c>
      <c r="I2053" s="267" t="s">
        <v>7695</v>
      </c>
      <c r="J2053" s="267" t="s">
        <v>7696</v>
      </c>
      <c r="K2053" s="268">
        <v>0</v>
      </c>
      <c r="L2053" s="268">
        <v>0</v>
      </c>
      <c r="M2053" s="269">
        <v>0</v>
      </c>
      <c r="N2053" s="268">
        <v>370.39</v>
      </c>
      <c r="O2053" s="268">
        <v>0</v>
      </c>
      <c r="P2053" s="269">
        <v>370.39</v>
      </c>
      <c r="Q2053" s="270">
        <v>4255.1899999999996</v>
      </c>
      <c r="R2053" s="270">
        <v>1659.87</v>
      </c>
      <c r="S2053" s="270">
        <v>2595.3199999999997</v>
      </c>
      <c r="T2053" s="268">
        <v>4255.1899999999996</v>
      </c>
      <c r="U2053" s="268">
        <v>1659.87</v>
      </c>
      <c r="V2053" s="269">
        <v>2595.3199999999997</v>
      </c>
      <c r="W2053" s="269" cm="1">
        <f t="array" ref="W2053">IF(Z2053=756,V2053*INDEX('09.30.22 ERC'!$I$676:$I$679,MATCH($A$1,'09.30.22 ERC'!$D$676:$D$679,0),),V2053)</f>
        <v>2595.3199999999997</v>
      </c>
      <c r="X2053" s="271">
        <f t="shared" ref="X2053:X2116" si="65">+_xlfn.NUMBERVALUE(D2053)</f>
        <v>585100</v>
      </c>
      <c r="Y2053" s="106" t="s">
        <v>7630</v>
      </c>
      <c r="Z2053" s="106">
        <v>151</v>
      </c>
      <c r="AA2053" s="273" t="b">
        <f t="shared" si="64"/>
        <v>1</v>
      </c>
    </row>
    <row r="2054" spans="1:27">
      <c r="A2054" s="267" t="s">
        <v>3271</v>
      </c>
      <c r="B2054" s="267" t="s">
        <v>3287</v>
      </c>
      <c r="C2054" s="267" t="s">
        <v>3430</v>
      </c>
      <c r="D2054" s="267" t="s">
        <v>7682</v>
      </c>
      <c r="E2054" s="267" t="s">
        <v>3275</v>
      </c>
      <c r="F2054" s="267" t="s">
        <v>3276</v>
      </c>
      <c r="G2054" s="267" t="s">
        <v>3275</v>
      </c>
      <c r="H2054" s="267" t="s">
        <v>3277</v>
      </c>
      <c r="I2054" s="267" t="s">
        <v>7697</v>
      </c>
      <c r="J2054" s="267" t="s">
        <v>7698</v>
      </c>
      <c r="K2054" s="268">
        <v>0</v>
      </c>
      <c r="L2054" s="268">
        <v>0</v>
      </c>
      <c r="M2054" s="269">
        <v>0</v>
      </c>
      <c r="N2054" s="268">
        <v>0</v>
      </c>
      <c r="O2054" s="268">
        <v>0</v>
      </c>
      <c r="P2054" s="269">
        <v>0</v>
      </c>
      <c r="Q2054" s="270">
        <v>0</v>
      </c>
      <c r="R2054" s="270">
        <v>0</v>
      </c>
      <c r="S2054" s="270">
        <v>0</v>
      </c>
      <c r="T2054" s="268">
        <v>0</v>
      </c>
      <c r="U2054" s="268">
        <v>0</v>
      </c>
      <c r="V2054" s="269">
        <v>0</v>
      </c>
      <c r="W2054" s="269" cm="1">
        <f t="array" ref="W2054">IF(Z2054=756,V2054*INDEX('09.30.22 ERC'!$I$676:$I$679,MATCH($A$1,'09.30.22 ERC'!$D$676:$D$679,0),),V2054)</f>
        <v>0</v>
      </c>
      <c r="X2054" s="271">
        <f t="shared" si="65"/>
        <v>585100</v>
      </c>
      <c r="Y2054" s="106" t="s">
        <v>7630</v>
      </c>
      <c r="Z2054" s="106">
        <v>151</v>
      </c>
      <c r="AA2054" s="273" t="b">
        <f t="shared" ref="AA2054:AA2117" si="66">IF($A$1=756,TRUE,IF($A$1=Z2054,TRUE,FALSE))</f>
        <v>1</v>
      </c>
    </row>
    <row r="2055" spans="1:27">
      <c r="A2055" s="267" t="s">
        <v>3271</v>
      </c>
      <c r="B2055" s="267" t="s">
        <v>3294</v>
      </c>
      <c r="C2055" s="267" t="s">
        <v>3402</v>
      </c>
      <c r="D2055" s="267" t="s">
        <v>7682</v>
      </c>
      <c r="E2055" s="267" t="s">
        <v>3275</v>
      </c>
      <c r="F2055" s="267" t="s">
        <v>3276</v>
      </c>
      <c r="G2055" s="267" t="s">
        <v>3275</v>
      </c>
      <c r="H2055" s="267" t="s">
        <v>3277</v>
      </c>
      <c r="I2055" s="267" t="s">
        <v>7699</v>
      </c>
      <c r="J2055" s="267" t="s">
        <v>7700</v>
      </c>
      <c r="K2055" s="268">
        <v>0</v>
      </c>
      <c r="L2055" s="268">
        <v>0</v>
      </c>
      <c r="M2055" s="269">
        <v>0</v>
      </c>
      <c r="N2055" s="268">
        <v>0</v>
      </c>
      <c r="O2055" s="268">
        <v>0</v>
      </c>
      <c r="P2055" s="269">
        <v>0</v>
      </c>
      <c r="Q2055" s="270">
        <v>0</v>
      </c>
      <c r="R2055" s="270">
        <v>0</v>
      </c>
      <c r="S2055" s="270">
        <v>0</v>
      </c>
      <c r="T2055" s="268">
        <v>0</v>
      </c>
      <c r="U2055" s="268">
        <v>0</v>
      </c>
      <c r="V2055" s="269">
        <v>0</v>
      </c>
      <c r="W2055" s="269" cm="1">
        <f t="array" ref="W2055">IF(Z2055=756,V2055*INDEX('09.30.22 ERC'!$I$676:$I$679,MATCH($A$1,'09.30.22 ERC'!$D$676:$D$679,0),),V2055)</f>
        <v>0</v>
      </c>
      <c r="X2055" s="271">
        <f t="shared" si="65"/>
        <v>585100</v>
      </c>
      <c r="Y2055" s="106" t="s">
        <v>7630</v>
      </c>
      <c r="Z2055" s="106">
        <v>152</v>
      </c>
      <c r="AA2055" s="273" t="b">
        <f t="shared" si="66"/>
        <v>1</v>
      </c>
    </row>
    <row r="2056" spans="1:27">
      <c r="A2056" s="267" t="s">
        <v>3271</v>
      </c>
      <c r="B2056" s="267" t="s">
        <v>3388</v>
      </c>
      <c r="C2056" s="267" t="s">
        <v>3389</v>
      </c>
      <c r="D2056" s="267" t="s">
        <v>7701</v>
      </c>
      <c r="E2056" s="267" t="s">
        <v>3275</v>
      </c>
      <c r="F2056" s="267" t="s">
        <v>3276</v>
      </c>
      <c r="G2056" s="267" t="s">
        <v>3275</v>
      </c>
      <c r="H2056" s="267" t="s">
        <v>3277</v>
      </c>
      <c r="I2056" s="267" t="s">
        <v>7702</v>
      </c>
      <c r="J2056" s="267" t="s">
        <v>7703</v>
      </c>
      <c r="K2056" s="268">
        <v>0</v>
      </c>
      <c r="L2056" s="268">
        <v>0</v>
      </c>
      <c r="M2056" s="269">
        <v>0</v>
      </c>
      <c r="N2056" s="268">
        <v>0</v>
      </c>
      <c r="O2056" s="268">
        <v>0</v>
      </c>
      <c r="P2056" s="269">
        <v>0</v>
      </c>
      <c r="Q2056" s="270">
        <v>0</v>
      </c>
      <c r="R2056" s="270">
        <v>205</v>
      </c>
      <c r="S2056" s="270">
        <v>-205</v>
      </c>
      <c r="T2056" s="268">
        <v>0</v>
      </c>
      <c r="U2056" s="268">
        <v>205</v>
      </c>
      <c r="V2056" s="269">
        <v>-205</v>
      </c>
      <c r="W2056" s="269" cm="1">
        <f t="array" ref="W2056">IF(Z2056=756,V2056*INDEX('09.30.22 ERC'!$I$676:$I$679,MATCH($A$1,'09.30.22 ERC'!$D$676:$D$679,0),),V2056)</f>
        <v>-205</v>
      </c>
      <c r="X2056" s="271">
        <f t="shared" si="65"/>
        <v>585200</v>
      </c>
      <c r="Y2056" s="106" t="s">
        <v>7630</v>
      </c>
      <c r="Z2056" s="106">
        <v>756</v>
      </c>
      <c r="AA2056" s="273" t="b">
        <f t="shared" si="66"/>
        <v>1</v>
      </c>
    </row>
    <row r="2057" spans="1:27">
      <c r="A2057" s="267" t="s">
        <v>3271</v>
      </c>
      <c r="B2057" s="267" t="s">
        <v>3388</v>
      </c>
      <c r="C2057" s="267" t="s">
        <v>3392</v>
      </c>
      <c r="D2057" s="267" t="s">
        <v>7701</v>
      </c>
      <c r="E2057" s="267" t="s">
        <v>3275</v>
      </c>
      <c r="F2057" s="267" t="s">
        <v>3276</v>
      </c>
      <c r="G2057" s="267" t="s">
        <v>3275</v>
      </c>
      <c r="H2057" s="267" t="s">
        <v>3277</v>
      </c>
      <c r="I2057" s="267" t="s">
        <v>7704</v>
      </c>
      <c r="J2057" s="267" t="s">
        <v>7705</v>
      </c>
      <c r="K2057" s="268">
        <v>0</v>
      </c>
      <c r="L2057" s="268">
        <v>0</v>
      </c>
      <c r="M2057" s="269">
        <v>0</v>
      </c>
      <c r="N2057" s="268">
        <v>0</v>
      </c>
      <c r="O2057" s="268">
        <v>0</v>
      </c>
      <c r="P2057" s="269">
        <v>0</v>
      </c>
      <c r="Q2057" s="270">
        <v>205</v>
      </c>
      <c r="R2057" s="270">
        <v>0</v>
      </c>
      <c r="S2057" s="270">
        <v>205</v>
      </c>
      <c r="T2057" s="268">
        <v>205</v>
      </c>
      <c r="U2057" s="268">
        <v>0</v>
      </c>
      <c r="V2057" s="269">
        <v>205</v>
      </c>
      <c r="W2057" s="269" cm="1">
        <f t="array" ref="W2057">IF(Z2057=756,V2057*INDEX('09.30.22 ERC'!$I$676:$I$679,MATCH($A$1,'09.30.22 ERC'!$D$676:$D$679,0),),V2057)</f>
        <v>205</v>
      </c>
      <c r="X2057" s="271">
        <f t="shared" si="65"/>
        <v>585200</v>
      </c>
      <c r="Y2057" s="106" t="s">
        <v>7630</v>
      </c>
      <c r="Z2057" s="106">
        <v>756</v>
      </c>
      <c r="AA2057" s="273" t="b">
        <f t="shared" si="66"/>
        <v>1</v>
      </c>
    </row>
    <row r="2058" spans="1:27">
      <c r="A2058" s="267" t="s">
        <v>3271</v>
      </c>
      <c r="B2058" s="267" t="s">
        <v>3272</v>
      </c>
      <c r="C2058" s="267" t="s">
        <v>3273</v>
      </c>
      <c r="D2058" s="267" t="s">
        <v>7701</v>
      </c>
      <c r="E2058" s="267" t="s">
        <v>3275</v>
      </c>
      <c r="F2058" s="267" t="s">
        <v>3276</v>
      </c>
      <c r="G2058" s="267" t="s">
        <v>3275</v>
      </c>
      <c r="H2058" s="267" t="s">
        <v>3277</v>
      </c>
      <c r="I2058" s="267" t="s">
        <v>7706</v>
      </c>
      <c r="J2058" s="267" t="s">
        <v>7707</v>
      </c>
      <c r="K2058" s="268">
        <v>0</v>
      </c>
      <c r="L2058" s="268">
        <v>0</v>
      </c>
      <c r="M2058" s="269">
        <v>0</v>
      </c>
      <c r="N2058" s="268">
        <v>0</v>
      </c>
      <c r="O2058" s="268">
        <v>0</v>
      </c>
      <c r="P2058" s="269">
        <v>0</v>
      </c>
      <c r="Q2058" s="270">
        <v>0</v>
      </c>
      <c r="R2058" s="270">
        <v>0</v>
      </c>
      <c r="S2058" s="270">
        <v>0</v>
      </c>
      <c r="T2058" s="268">
        <v>0</v>
      </c>
      <c r="U2058" s="268">
        <v>0</v>
      </c>
      <c r="V2058" s="269">
        <v>0</v>
      </c>
      <c r="W2058" s="269" cm="1">
        <f t="array" ref="W2058">IF(Z2058=756,V2058*INDEX('09.30.22 ERC'!$I$676:$I$679,MATCH($A$1,'09.30.22 ERC'!$D$676:$D$679,0),),V2058)</f>
        <v>0</v>
      </c>
      <c r="X2058" s="271">
        <f t="shared" si="65"/>
        <v>585200</v>
      </c>
      <c r="Y2058" s="106" t="s">
        <v>7630</v>
      </c>
      <c r="Z2058" s="106">
        <v>150</v>
      </c>
      <c r="AA2058" s="273" t="b">
        <f t="shared" si="66"/>
        <v>1</v>
      </c>
    </row>
    <row r="2059" spans="1:27">
      <c r="A2059" s="267" t="s">
        <v>3271</v>
      </c>
      <c r="B2059" s="267" t="s">
        <v>3272</v>
      </c>
      <c r="C2059" s="267" t="s">
        <v>3402</v>
      </c>
      <c r="D2059" s="267" t="s">
        <v>7701</v>
      </c>
      <c r="E2059" s="267" t="s">
        <v>3275</v>
      </c>
      <c r="F2059" s="267" t="s">
        <v>3276</v>
      </c>
      <c r="G2059" s="267" t="s">
        <v>3275</v>
      </c>
      <c r="H2059" s="267" t="s">
        <v>3277</v>
      </c>
      <c r="I2059" s="267" t="s">
        <v>7708</v>
      </c>
      <c r="J2059" s="267" t="s">
        <v>7709</v>
      </c>
      <c r="K2059" s="268">
        <v>0</v>
      </c>
      <c r="L2059" s="268">
        <v>0</v>
      </c>
      <c r="M2059" s="269">
        <v>0</v>
      </c>
      <c r="N2059" s="268">
        <v>0</v>
      </c>
      <c r="O2059" s="268">
        <v>0</v>
      </c>
      <c r="P2059" s="269">
        <v>0</v>
      </c>
      <c r="Q2059" s="270">
        <v>74.25</v>
      </c>
      <c r="R2059" s="270">
        <v>0</v>
      </c>
      <c r="S2059" s="270">
        <v>74.25</v>
      </c>
      <c r="T2059" s="268">
        <v>74.25</v>
      </c>
      <c r="U2059" s="268">
        <v>0</v>
      </c>
      <c r="V2059" s="269">
        <v>74.25</v>
      </c>
      <c r="W2059" s="269" cm="1">
        <f t="array" ref="W2059">IF(Z2059=756,V2059*INDEX('09.30.22 ERC'!$I$676:$I$679,MATCH($A$1,'09.30.22 ERC'!$D$676:$D$679,0),),V2059)</f>
        <v>74.25</v>
      </c>
      <c r="X2059" s="271">
        <f t="shared" si="65"/>
        <v>585200</v>
      </c>
      <c r="Y2059" s="106" t="s">
        <v>7630</v>
      </c>
      <c r="Z2059" s="106">
        <v>150</v>
      </c>
      <c r="AA2059" s="273" t="b">
        <f t="shared" si="66"/>
        <v>1</v>
      </c>
    </row>
    <row r="2060" spans="1:27">
      <c r="A2060" s="267" t="s">
        <v>3271</v>
      </c>
      <c r="B2060" s="267" t="s">
        <v>3280</v>
      </c>
      <c r="C2060" s="267" t="s">
        <v>3281</v>
      </c>
      <c r="D2060" s="267" t="s">
        <v>7701</v>
      </c>
      <c r="E2060" s="267" t="s">
        <v>3275</v>
      </c>
      <c r="F2060" s="267" t="s">
        <v>3276</v>
      </c>
      <c r="G2060" s="267" t="s">
        <v>3275</v>
      </c>
      <c r="H2060" s="267" t="s">
        <v>3277</v>
      </c>
      <c r="I2060" s="267" t="s">
        <v>7710</v>
      </c>
      <c r="J2060" s="267" t="s">
        <v>7711</v>
      </c>
      <c r="K2060" s="268">
        <v>0</v>
      </c>
      <c r="L2060" s="268">
        <v>0</v>
      </c>
      <c r="M2060" s="269">
        <v>0</v>
      </c>
      <c r="N2060" s="268">
        <v>0</v>
      </c>
      <c r="O2060" s="268">
        <v>0</v>
      </c>
      <c r="P2060" s="269">
        <v>0</v>
      </c>
      <c r="Q2060" s="270">
        <v>0</v>
      </c>
      <c r="R2060" s="270">
        <v>0</v>
      </c>
      <c r="S2060" s="270">
        <v>0</v>
      </c>
      <c r="T2060" s="268">
        <v>0</v>
      </c>
      <c r="U2060" s="268">
        <v>0</v>
      </c>
      <c r="V2060" s="269">
        <v>0</v>
      </c>
      <c r="W2060" s="269" cm="1">
        <f t="array" ref="W2060">IF(Z2060=756,V2060*INDEX('09.30.22 ERC'!$I$676:$I$679,MATCH($A$1,'09.30.22 ERC'!$D$676:$D$679,0),),V2060)</f>
        <v>0</v>
      </c>
      <c r="X2060" s="271">
        <f t="shared" si="65"/>
        <v>585200</v>
      </c>
      <c r="Y2060" s="106" t="s">
        <v>7630</v>
      </c>
      <c r="Z2060" s="106">
        <v>150</v>
      </c>
      <c r="AA2060" s="273" t="b">
        <f t="shared" si="66"/>
        <v>1</v>
      </c>
    </row>
    <row r="2061" spans="1:27">
      <c r="A2061" s="267" t="s">
        <v>3271</v>
      </c>
      <c r="B2061" s="267" t="s">
        <v>3280</v>
      </c>
      <c r="C2061" s="267" t="s">
        <v>3430</v>
      </c>
      <c r="D2061" s="267" t="s">
        <v>7701</v>
      </c>
      <c r="E2061" s="267" t="s">
        <v>3275</v>
      </c>
      <c r="F2061" s="267" t="s">
        <v>3276</v>
      </c>
      <c r="G2061" s="267" t="s">
        <v>3275</v>
      </c>
      <c r="H2061" s="267" t="s">
        <v>3277</v>
      </c>
      <c r="I2061" s="267" t="s">
        <v>7712</v>
      </c>
      <c r="J2061" s="267" t="s">
        <v>7713</v>
      </c>
      <c r="K2061" s="268">
        <v>0</v>
      </c>
      <c r="L2061" s="268">
        <v>0</v>
      </c>
      <c r="M2061" s="269">
        <v>0</v>
      </c>
      <c r="N2061" s="268">
        <v>0</v>
      </c>
      <c r="O2061" s="268">
        <v>0</v>
      </c>
      <c r="P2061" s="269">
        <v>0</v>
      </c>
      <c r="Q2061" s="270">
        <v>73.430000000000007</v>
      </c>
      <c r="R2061" s="270">
        <v>0</v>
      </c>
      <c r="S2061" s="270">
        <v>73.430000000000007</v>
      </c>
      <c r="T2061" s="268">
        <v>73.430000000000007</v>
      </c>
      <c r="U2061" s="268">
        <v>0</v>
      </c>
      <c r="V2061" s="269">
        <v>73.430000000000007</v>
      </c>
      <c r="W2061" s="269" cm="1">
        <f t="array" ref="W2061">IF(Z2061=756,V2061*INDEX('09.30.22 ERC'!$I$676:$I$679,MATCH($A$1,'09.30.22 ERC'!$D$676:$D$679,0),),V2061)</f>
        <v>73.430000000000007</v>
      </c>
      <c r="X2061" s="271">
        <f t="shared" si="65"/>
        <v>585200</v>
      </c>
      <c r="Y2061" s="106" t="s">
        <v>7630</v>
      </c>
      <c r="Z2061" s="106">
        <v>150</v>
      </c>
      <c r="AA2061" s="273" t="b">
        <f t="shared" si="66"/>
        <v>1</v>
      </c>
    </row>
    <row r="2062" spans="1:27">
      <c r="A2062" s="267" t="s">
        <v>3271</v>
      </c>
      <c r="B2062" s="267" t="s">
        <v>3983</v>
      </c>
      <c r="C2062" s="267" t="s">
        <v>3291</v>
      </c>
      <c r="D2062" s="267" t="s">
        <v>7701</v>
      </c>
      <c r="E2062" s="267" t="s">
        <v>3275</v>
      </c>
      <c r="F2062" s="267" t="s">
        <v>3276</v>
      </c>
      <c r="G2062" s="267" t="s">
        <v>3275</v>
      </c>
      <c r="H2062" s="267" t="s">
        <v>3277</v>
      </c>
      <c r="I2062" s="267" t="s">
        <v>7714</v>
      </c>
      <c r="J2062" s="267" t="s">
        <v>7715</v>
      </c>
      <c r="K2062" s="268">
        <v>0</v>
      </c>
      <c r="L2062" s="268">
        <v>0</v>
      </c>
      <c r="M2062" s="269">
        <v>0</v>
      </c>
      <c r="N2062" s="268">
        <v>0</v>
      </c>
      <c r="O2062" s="268">
        <v>0</v>
      </c>
      <c r="P2062" s="269">
        <v>0</v>
      </c>
      <c r="Q2062" s="270">
        <v>0</v>
      </c>
      <c r="R2062" s="270">
        <v>0</v>
      </c>
      <c r="S2062" s="270">
        <v>0</v>
      </c>
      <c r="T2062" s="268">
        <v>0</v>
      </c>
      <c r="U2062" s="268">
        <v>0</v>
      </c>
      <c r="V2062" s="269">
        <v>0</v>
      </c>
      <c r="W2062" s="269" cm="1">
        <f t="array" ref="W2062">IF(Z2062=756,V2062*INDEX('09.30.22 ERC'!$I$676:$I$679,MATCH($A$1,'09.30.22 ERC'!$D$676:$D$679,0),),V2062)</f>
        <v>0</v>
      </c>
      <c r="X2062" s="271">
        <f t="shared" si="65"/>
        <v>585200</v>
      </c>
      <c r="Y2062" s="106" t="s">
        <v>7630</v>
      </c>
      <c r="Z2062" s="106">
        <v>150</v>
      </c>
      <c r="AA2062" s="273" t="b">
        <f t="shared" si="66"/>
        <v>1</v>
      </c>
    </row>
    <row r="2063" spans="1:27">
      <c r="A2063" s="267" t="s">
        <v>3271</v>
      </c>
      <c r="B2063" s="267" t="s">
        <v>3284</v>
      </c>
      <c r="C2063" s="267" t="s">
        <v>3402</v>
      </c>
      <c r="D2063" s="267" t="s">
        <v>7701</v>
      </c>
      <c r="E2063" s="267" t="s">
        <v>3275</v>
      </c>
      <c r="F2063" s="267" t="s">
        <v>3276</v>
      </c>
      <c r="G2063" s="267" t="s">
        <v>3275</v>
      </c>
      <c r="H2063" s="267" t="s">
        <v>3277</v>
      </c>
      <c r="I2063" s="267" t="s">
        <v>7716</v>
      </c>
      <c r="J2063" s="267" t="s">
        <v>7717</v>
      </c>
      <c r="K2063" s="268">
        <v>0</v>
      </c>
      <c r="L2063" s="268">
        <v>0</v>
      </c>
      <c r="M2063" s="269">
        <v>0</v>
      </c>
      <c r="N2063" s="268">
        <v>0</v>
      </c>
      <c r="O2063" s="268">
        <v>0</v>
      </c>
      <c r="P2063" s="269">
        <v>0</v>
      </c>
      <c r="Q2063" s="270">
        <v>6.35</v>
      </c>
      <c r="R2063" s="270">
        <v>0</v>
      </c>
      <c r="S2063" s="270">
        <v>6.35</v>
      </c>
      <c r="T2063" s="268">
        <v>6.35</v>
      </c>
      <c r="U2063" s="268">
        <v>0</v>
      </c>
      <c r="V2063" s="269">
        <v>6.35</v>
      </c>
      <c r="W2063" s="269" cm="1">
        <f t="array" ref="W2063">IF(Z2063=756,V2063*INDEX('09.30.22 ERC'!$I$676:$I$679,MATCH($A$1,'09.30.22 ERC'!$D$676:$D$679,0),),V2063)</f>
        <v>6.35</v>
      </c>
      <c r="X2063" s="271">
        <f t="shared" si="65"/>
        <v>585200</v>
      </c>
      <c r="Y2063" s="106" t="s">
        <v>7630</v>
      </c>
      <c r="Z2063" s="106">
        <v>151</v>
      </c>
      <c r="AA2063" s="273" t="b">
        <f t="shared" si="66"/>
        <v>1</v>
      </c>
    </row>
    <row r="2064" spans="1:27">
      <c r="A2064" s="267" t="s">
        <v>3271</v>
      </c>
      <c r="B2064" s="267" t="s">
        <v>3287</v>
      </c>
      <c r="C2064" s="267" t="s">
        <v>3430</v>
      </c>
      <c r="D2064" s="267" t="s">
        <v>7701</v>
      </c>
      <c r="E2064" s="267" t="s">
        <v>3275</v>
      </c>
      <c r="F2064" s="267" t="s">
        <v>3276</v>
      </c>
      <c r="G2064" s="267" t="s">
        <v>3275</v>
      </c>
      <c r="H2064" s="267" t="s">
        <v>3277</v>
      </c>
      <c r="I2064" s="267" t="s">
        <v>7718</v>
      </c>
      <c r="J2064" s="267" t="s">
        <v>7719</v>
      </c>
      <c r="K2064" s="268">
        <v>0</v>
      </c>
      <c r="L2064" s="268">
        <v>0</v>
      </c>
      <c r="M2064" s="269">
        <v>0</v>
      </c>
      <c r="N2064" s="268">
        <v>0</v>
      </c>
      <c r="O2064" s="268">
        <v>0</v>
      </c>
      <c r="P2064" s="269">
        <v>0</v>
      </c>
      <c r="Q2064" s="270">
        <v>8.1199999999999992</v>
      </c>
      <c r="R2064" s="270">
        <v>0</v>
      </c>
      <c r="S2064" s="270">
        <v>8.1199999999999992</v>
      </c>
      <c r="T2064" s="268">
        <v>8.1199999999999992</v>
      </c>
      <c r="U2064" s="268">
        <v>0</v>
      </c>
      <c r="V2064" s="269">
        <v>8.1199999999999992</v>
      </c>
      <c r="W2064" s="269" cm="1">
        <f t="array" ref="W2064">IF(Z2064=756,V2064*INDEX('09.30.22 ERC'!$I$676:$I$679,MATCH($A$1,'09.30.22 ERC'!$D$676:$D$679,0),),V2064)</f>
        <v>8.1199999999999992</v>
      </c>
      <c r="X2064" s="271">
        <f t="shared" si="65"/>
        <v>585200</v>
      </c>
      <c r="Y2064" s="106" t="s">
        <v>7630</v>
      </c>
      <c r="Z2064" s="106">
        <v>151</v>
      </c>
      <c r="AA2064" s="273" t="b">
        <f t="shared" si="66"/>
        <v>1</v>
      </c>
    </row>
    <row r="2065" spans="1:27">
      <c r="A2065" s="267" t="s">
        <v>3271</v>
      </c>
      <c r="B2065" s="267" t="s">
        <v>3294</v>
      </c>
      <c r="C2065" s="267" t="s">
        <v>3273</v>
      </c>
      <c r="D2065" s="267" t="s">
        <v>7701</v>
      </c>
      <c r="E2065" s="267" t="s">
        <v>3275</v>
      </c>
      <c r="F2065" s="267" t="s">
        <v>3276</v>
      </c>
      <c r="G2065" s="267" t="s">
        <v>3275</v>
      </c>
      <c r="H2065" s="267" t="s">
        <v>3277</v>
      </c>
      <c r="I2065" s="267" t="s">
        <v>7720</v>
      </c>
      <c r="J2065" s="267" t="s">
        <v>7721</v>
      </c>
      <c r="K2065" s="268">
        <v>0</v>
      </c>
      <c r="L2065" s="268">
        <v>0</v>
      </c>
      <c r="M2065" s="269">
        <v>0</v>
      </c>
      <c r="N2065" s="268">
        <v>0</v>
      </c>
      <c r="O2065" s="268">
        <v>0</v>
      </c>
      <c r="P2065" s="269">
        <v>0</v>
      </c>
      <c r="Q2065" s="270">
        <v>0</v>
      </c>
      <c r="R2065" s="270">
        <v>0</v>
      </c>
      <c r="S2065" s="270">
        <v>0</v>
      </c>
      <c r="T2065" s="268">
        <v>0</v>
      </c>
      <c r="U2065" s="268">
        <v>0</v>
      </c>
      <c r="V2065" s="269">
        <v>0</v>
      </c>
      <c r="W2065" s="269" cm="1">
        <f t="array" ref="W2065">IF(Z2065=756,V2065*INDEX('09.30.22 ERC'!$I$676:$I$679,MATCH($A$1,'09.30.22 ERC'!$D$676:$D$679,0),),V2065)</f>
        <v>0</v>
      </c>
      <c r="X2065" s="271">
        <f t="shared" si="65"/>
        <v>585200</v>
      </c>
      <c r="Y2065" s="106" t="s">
        <v>7630</v>
      </c>
      <c r="Z2065" s="106">
        <v>152</v>
      </c>
      <c r="AA2065" s="273" t="b">
        <f t="shared" si="66"/>
        <v>1</v>
      </c>
    </row>
    <row r="2066" spans="1:27">
      <c r="A2066" s="267" t="s">
        <v>3271</v>
      </c>
      <c r="B2066" s="267" t="s">
        <v>3294</v>
      </c>
      <c r="C2066" s="267" t="s">
        <v>3402</v>
      </c>
      <c r="D2066" s="267" t="s">
        <v>7701</v>
      </c>
      <c r="E2066" s="267" t="s">
        <v>3275</v>
      </c>
      <c r="F2066" s="267" t="s">
        <v>3276</v>
      </c>
      <c r="G2066" s="267" t="s">
        <v>3275</v>
      </c>
      <c r="H2066" s="267" t="s">
        <v>3277</v>
      </c>
      <c r="I2066" s="267" t="s">
        <v>7722</v>
      </c>
      <c r="J2066" s="267" t="s">
        <v>7723</v>
      </c>
      <c r="K2066" s="268">
        <v>0</v>
      </c>
      <c r="L2066" s="268">
        <v>0</v>
      </c>
      <c r="M2066" s="269">
        <v>0</v>
      </c>
      <c r="N2066" s="268">
        <v>0</v>
      </c>
      <c r="O2066" s="268">
        <v>0</v>
      </c>
      <c r="P2066" s="269">
        <v>0</v>
      </c>
      <c r="Q2066" s="270">
        <v>42.85</v>
      </c>
      <c r="R2066" s="270">
        <v>0</v>
      </c>
      <c r="S2066" s="270">
        <v>42.85</v>
      </c>
      <c r="T2066" s="268">
        <v>42.85</v>
      </c>
      <c r="U2066" s="268">
        <v>0</v>
      </c>
      <c r="V2066" s="269">
        <v>42.85</v>
      </c>
      <c r="W2066" s="269" cm="1">
        <f t="array" ref="W2066">IF(Z2066=756,V2066*INDEX('09.30.22 ERC'!$I$676:$I$679,MATCH($A$1,'09.30.22 ERC'!$D$676:$D$679,0),),V2066)</f>
        <v>42.85</v>
      </c>
      <c r="X2066" s="271">
        <f t="shared" si="65"/>
        <v>585200</v>
      </c>
      <c r="Y2066" s="106" t="s">
        <v>7630</v>
      </c>
      <c r="Z2066" s="106">
        <v>152</v>
      </c>
      <c r="AA2066" s="273" t="b">
        <f t="shared" si="66"/>
        <v>1</v>
      </c>
    </row>
    <row r="2067" spans="1:27">
      <c r="A2067" s="267" t="s">
        <v>3271</v>
      </c>
      <c r="B2067" s="267" t="s">
        <v>3272</v>
      </c>
      <c r="C2067" s="267" t="s">
        <v>3273</v>
      </c>
      <c r="D2067" s="267" t="s">
        <v>7724</v>
      </c>
      <c r="E2067" s="267" t="s">
        <v>3275</v>
      </c>
      <c r="F2067" s="267" t="s">
        <v>3276</v>
      </c>
      <c r="G2067" s="267" t="s">
        <v>3275</v>
      </c>
      <c r="H2067" s="267" t="s">
        <v>3277</v>
      </c>
      <c r="I2067" s="267" t="s">
        <v>7725</v>
      </c>
      <c r="J2067" s="267" t="s">
        <v>7726</v>
      </c>
      <c r="K2067" s="268">
        <v>0</v>
      </c>
      <c r="L2067" s="268">
        <v>0</v>
      </c>
      <c r="M2067" s="269">
        <v>0</v>
      </c>
      <c r="N2067" s="268">
        <v>0</v>
      </c>
      <c r="O2067" s="268">
        <v>0</v>
      </c>
      <c r="P2067" s="269">
        <v>0</v>
      </c>
      <c r="Q2067" s="270">
        <v>0</v>
      </c>
      <c r="R2067" s="270">
        <v>0</v>
      </c>
      <c r="S2067" s="270">
        <v>0</v>
      </c>
      <c r="T2067" s="268">
        <v>0</v>
      </c>
      <c r="U2067" s="268">
        <v>0</v>
      </c>
      <c r="V2067" s="269">
        <v>0</v>
      </c>
      <c r="W2067" s="269" cm="1">
        <f t="array" ref="W2067">IF(Z2067=756,V2067*INDEX('09.30.22 ERC'!$I$676:$I$679,MATCH($A$1,'09.30.22 ERC'!$D$676:$D$679,0),),V2067)</f>
        <v>0</v>
      </c>
      <c r="X2067" s="271">
        <f t="shared" si="65"/>
        <v>585400</v>
      </c>
      <c r="Y2067" s="106" t="s">
        <v>7630</v>
      </c>
      <c r="Z2067" s="106">
        <v>150</v>
      </c>
      <c r="AA2067" s="273" t="b">
        <f t="shared" si="66"/>
        <v>1</v>
      </c>
    </row>
    <row r="2068" spans="1:27">
      <c r="A2068" s="267" t="s">
        <v>3271</v>
      </c>
      <c r="B2068" s="267" t="s">
        <v>3272</v>
      </c>
      <c r="C2068" s="267" t="s">
        <v>3402</v>
      </c>
      <c r="D2068" s="267" t="s">
        <v>7724</v>
      </c>
      <c r="E2068" s="267" t="s">
        <v>3275</v>
      </c>
      <c r="F2068" s="267" t="s">
        <v>3276</v>
      </c>
      <c r="G2068" s="267" t="s">
        <v>3275</v>
      </c>
      <c r="H2068" s="267" t="s">
        <v>3277</v>
      </c>
      <c r="I2068" s="267" t="s">
        <v>7727</v>
      </c>
      <c r="J2068" s="267" t="s">
        <v>7728</v>
      </c>
      <c r="K2068" s="268">
        <v>0</v>
      </c>
      <c r="L2068" s="268">
        <v>0</v>
      </c>
      <c r="M2068" s="269">
        <v>0</v>
      </c>
      <c r="N2068" s="268">
        <v>0</v>
      </c>
      <c r="O2068" s="268">
        <v>0</v>
      </c>
      <c r="P2068" s="269">
        <v>0</v>
      </c>
      <c r="Q2068" s="270">
        <v>0</v>
      </c>
      <c r="R2068" s="270">
        <v>0</v>
      </c>
      <c r="S2068" s="270">
        <v>0</v>
      </c>
      <c r="T2068" s="268">
        <v>0</v>
      </c>
      <c r="U2068" s="268">
        <v>0</v>
      </c>
      <c r="V2068" s="269">
        <v>0</v>
      </c>
      <c r="W2068" s="269" cm="1">
        <f t="array" ref="W2068">IF(Z2068=756,V2068*INDEX('09.30.22 ERC'!$I$676:$I$679,MATCH($A$1,'09.30.22 ERC'!$D$676:$D$679,0),),V2068)</f>
        <v>0</v>
      </c>
      <c r="X2068" s="271">
        <f t="shared" si="65"/>
        <v>585400</v>
      </c>
      <c r="Y2068" s="106" t="s">
        <v>7630</v>
      </c>
      <c r="Z2068" s="106">
        <v>150</v>
      </c>
      <c r="AA2068" s="273" t="b">
        <f t="shared" si="66"/>
        <v>1</v>
      </c>
    </row>
    <row r="2069" spans="1:27">
      <c r="A2069" s="267" t="s">
        <v>3271</v>
      </c>
      <c r="B2069" s="267" t="s">
        <v>3280</v>
      </c>
      <c r="C2069" s="267" t="s">
        <v>3281</v>
      </c>
      <c r="D2069" s="267" t="s">
        <v>7724</v>
      </c>
      <c r="E2069" s="267" t="s">
        <v>3275</v>
      </c>
      <c r="F2069" s="267" t="s">
        <v>3276</v>
      </c>
      <c r="G2069" s="267" t="s">
        <v>3275</v>
      </c>
      <c r="H2069" s="267" t="s">
        <v>3277</v>
      </c>
      <c r="I2069" s="267" t="s">
        <v>7729</v>
      </c>
      <c r="J2069" s="267" t="s">
        <v>7730</v>
      </c>
      <c r="K2069" s="268">
        <v>0</v>
      </c>
      <c r="L2069" s="268">
        <v>0</v>
      </c>
      <c r="M2069" s="269">
        <v>0</v>
      </c>
      <c r="N2069" s="268">
        <v>147</v>
      </c>
      <c r="O2069" s="268">
        <v>0</v>
      </c>
      <c r="P2069" s="269">
        <v>147</v>
      </c>
      <c r="Q2069" s="270">
        <v>441</v>
      </c>
      <c r="R2069" s="270">
        <v>0</v>
      </c>
      <c r="S2069" s="270">
        <v>441</v>
      </c>
      <c r="T2069" s="268">
        <v>441</v>
      </c>
      <c r="U2069" s="268">
        <v>0</v>
      </c>
      <c r="V2069" s="269">
        <v>441</v>
      </c>
      <c r="W2069" s="269" cm="1">
        <f t="array" ref="W2069">IF(Z2069=756,V2069*INDEX('09.30.22 ERC'!$I$676:$I$679,MATCH($A$1,'09.30.22 ERC'!$D$676:$D$679,0),),V2069)</f>
        <v>441</v>
      </c>
      <c r="X2069" s="271">
        <f t="shared" si="65"/>
        <v>585400</v>
      </c>
      <c r="Y2069" s="106" t="s">
        <v>7630</v>
      </c>
      <c r="Z2069" s="106">
        <v>150</v>
      </c>
      <c r="AA2069" s="273" t="b">
        <f t="shared" si="66"/>
        <v>1</v>
      </c>
    </row>
    <row r="2070" spans="1:27">
      <c r="A2070" s="267" t="s">
        <v>3271</v>
      </c>
      <c r="B2070" s="267" t="s">
        <v>3280</v>
      </c>
      <c r="C2070" s="267" t="s">
        <v>3430</v>
      </c>
      <c r="D2070" s="267" t="s">
        <v>7724</v>
      </c>
      <c r="E2070" s="267" t="s">
        <v>3275</v>
      </c>
      <c r="F2070" s="267" t="s">
        <v>3276</v>
      </c>
      <c r="G2070" s="267" t="s">
        <v>3275</v>
      </c>
      <c r="H2070" s="267" t="s">
        <v>3277</v>
      </c>
      <c r="I2070" s="267" t="s">
        <v>7731</v>
      </c>
      <c r="J2070" s="267" t="s">
        <v>7732</v>
      </c>
      <c r="K2070" s="268">
        <v>0</v>
      </c>
      <c r="L2070" s="268">
        <v>0</v>
      </c>
      <c r="M2070" s="269">
        <v>0</v>
      </c>
      <c r="N2070" s="268">
        <v>0</v>
      </c>
      <c r="O2070" s="268">
        <v>0</v>
      </c>
      <c r="P2070" s="269">
        <v>0</v>
      </c>
      <c r="Q2070" s="270">
        <v>0</v>
      </c>
      <c r="R2070" s="270">
        <v>0</v>
      </c>
      <c r="S2070" s="270">
        <v>0</v>
      </c>
      <c r="T2070" s="268">
        <v>0</v>
      </c>
      <c r="U2070" s="268">
        <v>0</v>
      </c>
      <c r="V2070" s="269">
        <v>0</v>
      </c>
      <c r="W2070" s="269" cm="1">
        <f t="array" ref="W2070">IF(Z2070=756,V2070*INDEX('09.30.22 ERC'!$I$676:$I$679,MATCH($A$1,'09.30.22 ERC'!$D$676:$D$679,0),),V2070)</f>
        <v>0</v>
      </c>
      <c r="X2070" s="271">
        <f t="shared" si="65"/>
        <v>585400</v>
      </c>
      <c r="Y2070" s="106" t="s">
        <v>7630</v>
      </c>
      <c r="Z2070" s="106">
        <v>150</v>
      </c>
      <c r="AA2070" s="273" t="b">
        <f t="shared" si="66"/>
        <v>1</v>
      </c>
    </row>
    <row r="2071" spans="1:27">
      <c r="A2071" s="267" t="s">
        <v>3271</v>
      </c>
      <c r="B2071" s="267" t="s">
        <v>3284</v>
      </c>
      <c r="C2071" s="267" t="s">
        <v>3402</v>
      </c>
      <c r="D2071" s="267" t="s">
        <v>7724</v>
      </c>
      <c r="E2071" s="267" t="s">
        <v>3275</v>
      </c>
      <c r="F2071" s="267" t="s">
        <v>3276</v>
      </c>
      <c r="G2071" s="267" t="s">
        <v>3275</v>
      </c>
      <c r="H2071" s="267" t="s">
        <v>3277</v>
      </c>
      <c r="I2071" s="267" t="s">
        <v>7733</v>
      </c>
      <c r="J2071" s="267" t="s">
        <v>7734</v>
      </c>
      <c r="K2071" s="268">
        <v>0</v>
      </c>
      <c r="L2071" s="268">
        <v>0</v>
      </c>
      <c r="M2071" s="269">
        <v>0</v>
      </c>
      <c r="N2071" s="268">
        <v>0</v>
      </c>
      <c r="O2071" s="268">
        <v>0</v>
      </c>
      <c r="P2071" s="269">
        <v>0</v>
      </c>
      <c r="Q2071" s="270">
        <v>0</v>
      </c>
      <c r="R2071" s="270">
        <v>0</v>
      </c>
      <c r="S2071" s="270">
        <v>0</v>
      </c>
      <c r="T2071" s="268">
        <v>0</v>
      </c>
      <c r="U2071" s="268">
        <v>0</v>
      </c>
      <c r="V2071" s="269">
        <v>0</v>
      </c>
      <c r="W2071" s="269" cm="1">
        <f t="array" ref="W2071">IF(Z2071=756,V2071*INDEX('09.30.22 ERC'!$I$676:$I$679,MATCH($A$1,'09.30.22 ERC'!$D$676:$D$679,0),),V2071)</f>
        <v>0</v>
      </c>
      <c r="X2071" s="271">
        <f t="shared" si="65"/>
        <v>585400</v>
      </c>
      <c r="Y2071" s="106" t="s">
        <v>7630</v>
      </c>
      <c r="Z2071" s="106">
        <v>151</v>
      </c>
      <c r="AA2071" s="273" t="b">
        <f t="shared" si="66"/>
        <v>1</v>
      </c>
    </row>
    <row r="2072" spans="1:27">
      <c r="A2072" s="267" t="s">
        <v>3271</v>
      </c>
      <c r="B2072" s="267" t="s">
        <v>3287</v>
      </c>
      <c r="C2072" s="267" t="s">
        <v>3430</v>
      </c>
      <c r="D2072" s="267" t="s">
        <v>7724</v>
      </c>
      <c r="E2072" s="267" t="s">
        <v>3275</v>
      </c>
      <c r="F2072" s="267" t="s">
        <v>3276</v>
      </c>
      <c r="G2072" s="267" t="s">
        <v>3275</v>
      </c>
      <c r="H2072" s="267" t="s">
        <v>3277</v>
      </c>
      <c r="I2072" s="267" t="s">
        <v>7735</v>
      </c>
      <c r="J2072" s="267" t="s">
        <v>7736</v>
      </c>
      <c r="K2072" s="268">
        <v>0</v>
      </c>
      <c r="L2072" s="268">
        <v>0</v>
      </c>
      <c r="M2072" s="269">
        <v>0</v>
      </c>
      <c r="N2072" s="268">
        <v>0</v>
      </c>
      <c r="O2072" s="268">
        <v>0</v>
      </c>
      <c r="P2072" s="269">
        <v>0</v>
      </c>
      <c r="Q2072" s="270">
        <v>0</v>
      </c>
      <c r="R2072" s="270">
        <v>0</v>
      </c>
      <c r="S2072" s="270">
        <v>0</v>
      </c>
      <c r="T2072" s="268">
        <v>0</v>
      </c>
      <c r="U2072" s="268">
        <v>0</v>
      </c>
      <c r="V2072" s="269">
        <v>0</v>
      </c>
      <c r="W2072" s="269" cm="1">
        <f t="array" ref="W2072">IF(Z2072=756,V2072*INDEX('09.30.22 ERC'!$I$676:$I$679,MATCH($A$1,'09.30.22 ERC'!$D$676:$D$679,0),),V2072)</f>
        <v>0</v>
      </c>
      <c r="X2072" s="271">
        <f t="shared" si="65"/>
        <v>585400</v>
      </c>
      <c r="Y2072" s="106" t="s">
        <v>7630</v>
      </c>
      <c r="Z2072" s="106">
        <v>151</v>
      </c>
      <c r="AA2072" s="273" t="b">
        <f t="shared" si="66"/>
        <v>1</v>
      </c>
    </row>
    <row r="2073" spans="1:27">
      <c r="A2073" s="267" t="s">
        <v>3271</v>
      </c>
      <c r="B2073" s="267" t="s">
        <v>3294</v>
      </c>
      <c r="C2073" s="267" t="s">
        <v>3402</v>
      </c>
      <c r="D2073" s="267" t="s">
        <v>7724</v>
      </c>
      <c r="E2073" s="267" t="s">
        <v>3275</v>
      </c>
      <c r="F2073" s="267" t="s">
        <v>3276</v>
      </c>
      <c r="G2073" s="267" t="s">
        <v>3275</v>
      </c>
      <c r="H2073" s="267" t="s">
        <v>3277</v>
      </c>
      <c r="I2073" s="267" t="s">
        <v>7737</v>
      </c>
      <c r="J2073" s="267" t="s">
        <v>7738</v>
      </c>
      <c r="K2073" s="268">
        <v>0</v>
      </c>
      <c r="L2073" s="268">
        <v>0</v>
      </c>
      <c r="M2073" s="269">
        <v>0</v>
      </c>
      <c r="N2073" s="268">
        <v>0</v>
      </c>
      <c r="O2073" s="268">
        <v>0</v>
      </c>
      <c r="P2073" s="269">
        <v>0</v>
      </c>
      <c r="Q2073" s="270">
        <v>0</v>
      </c>
      <c r="R2073" s="270">
        <v>0</v>
      </c>
      <c r="S2073" s="270">
        <v>0</v>
      </c>
      <c r="T2073" s="268">
        <v>0</v>
      </c>
      <c r="U2073" s="268">
        <v>0</v>
      </c>
      <c r="V2073" s="269">
        <v>0</v>
      </c>
      <c r="W2073" s="269" cm="1">
        <f t="array" ref="W2073">IF(Z2073=756,V2073*INDEX('09.30.22 ERC'!$I$676:$I$679,MATCH($A$1,'09.30.22 ERC'!$D$676:$D$679,0),),V2073)</f>
        <v>0</v>
      </c>
      <c r="X2073" s="271">
        <f t="shared" si="65"/>
        <v>585400</v>
      </c>
      <c r="Y2073" s="106" t="s">
        <v>7630</v>
      </c>
      <c r="Z2073" s="106">
        <v>152</v>
      </c>
      <c r="AA2073" s="273" t="b">
        <f t="shared" si="66"/>
        <v>1</v>
      </c>
    </row>
    <row r="2074" spans="1:27">
      <c r="A2074" s="267" t="s">
        <v>3271</v>
      </c>
      <c r="B2074" s="267" t="s">
        <v>3388</v>
      </c>
      <c r="C2074" s="267" t="s">
        <v>3389</v>
      </c>
      <c r="D2074" s="267" t="s">
        <v>7739</v>
      </c>
      <c r="E2074" s="267" t="s">
        <v>3275</v>
      </c>
      <c r="F2074" s="267" t="s">
        <v>3276</v>
      </c>
      <c r="G2074" s="267" t="s">
        <v>3275</v>
      </c>
      <c r="H2074" s="267" t="s">
        <v>3277</v>
      </c>
      <c r="I2074" s="267" t="s">
        <v>7740</v>
      </c>
      <c r="J2074" s="267" t="s">
        <v>7741</v>
      </c>
      <c r="K2074" s="268">
        <v>0</v>
      </c>
      <c r="L2074" s="268">
        <v>0</v>
      </c>
      <c r="M2074" s="269">
        <v>0</v>
      </c>
      <c r="N2074" s="268">
        <v>0</v>
      </c>
      <c r="O2074" s="268">
        <v>0</v>
      </c>
      <c r="P2074" s="269">
        <v>0</v>
      </c>
      <c r="Q2074" s="270">
        <v>0</v>
      </c>
      <c r="R2074" s="270">
        <v>0</v>
      </c>
      <c r="S2074" s="270">
        <v>0</v>
      </c>
      <c r="T2074" s="268">
        <v>0</v>
      </c>
      <c r="U2074" s="268">
        <v>0</v>
      </c>
      <c r="V2074" s="269">
        <v>0</v>
      </c>
      <c r="W2074" s="269" cm="1">
        <f t="array" ref="W2074">IF(Z2074=756,V2074*INDEX('09.30.22 ERC'!$I$676:$I$679,MATCH($A$1,'09.30.22 ERC'!$D$676:$D$679,0),),V2074)</f>
        <v>0</v>
      </c>
      <c r="X2074" s="271">
        <f t="shared" si="65"/>
        <v>585500</v>
      </c>
      <c r="Y2074" s="106" t="s">
        <v>7630</v>
      </c>
      <c r="Z2074" s="106">
        <v>756</v>
      </c>
      <c r="AA2074" s="273" t="b">
        <f t="shared" si="66"/>
        <v>1</v>
      </c>
    </row>
    <row r="2075" spans="1:27">
      <c r="A2075" s="267" t="s">
        <v>3271</v>
      </c>
      <c r="B2075" s="267" t="s">
        <v>3388</v>
      </c>
      <c r="C2075" s="267" t="s">
        <v>3392</v>
      </c>
      <c r="D2075" s="267" t="s">
        <v>7739</v>
      </c>
      <c r="E2075" s="267" t="s">
        <v>3275</v>
      </c>
      <c r="F2075" s="267" t="s">
        <v>3276</v>
      </c>
      <c r="G2075" s="267" t="s">
        <v>3275</v>
      </c>
      <c r="H2075" s="267" t="s">
        <v>3277</v>
      </c>
      <c r="I2075" s="267" t="s">
        <v>7742</v>
      </c>
      <c r="J2075" s="267" t="s">
        <v>7743</v>
      </c>
      <c r="K2075" s="268">
        <v>0</v>
      </c>
      <c r="L2075" s="268">
        <v>0</v>
      </c>
      <c r="M2075" s="269">
        <v>0</v>
      </c>
      <c r="N2075" s="268">
        <v>0</v>
      </c>
      <c r="O2075" s="268">
        <v>0</v>
      </c>
      <c r="P2075" s="269">
        <v>0</v>
      </c>
      <c r="Q2075" s="270">
        <v>0</v>
      </c>
      <c r="R2075" s="270">
        <v>0</v>
      </c>
      <c r="S2075" s="270">
        <v>0</v>
      </c>
      <c r="T2075" s="268">
        <v>0</v>
      </c>
      <c r="U2075" s="268">
        <v>0</v>
      </c>
      <c r="V2075" s="269">
        <v>0</v>
      </c>
      <c r="W2075" s="269" cm="1">
        <f t="array" ref="W2075">IF(Z2075=756,V2075*INDEX('09.30.22 ERC'!$I$676:$I$679,MATCH($A$1,'09.30.22 ERC'!$D$676:$D$679,0),),V2075)</f>
        <v>0</v>
      </c>
      <c r="X2075" s="271">
        <f t="shared" si="65"/>
        <v>585500</v>
      </c>
      <c r="Y2075" s="106" t="s">
        <v>7630</v>
      </c>
      <c r="Z2075" s="106">
        <v>756</v>
      </c>
      <c r="AA2075" s="273" t="b">
        <f t="shared" si="66"/>
        <v>1</v>
      </c>
    </row>
    <row r="2076" spans="1:27">
      <c r="A2076" s="267" t="s">
        <v>3271</v>
      </c>
      <c r="B2076" s="267" t="s">
        <v>3272</v>
      </c>
      <c r="C2076" s="267" t="s">
        <v>3273</v>
      </c>
      <c r="D2076" s="267" t="s">
        <v>7739</v>
      </c>
      <c r="E2076" s="267" t="s">
        <v>3275</v>
      </c>
      <c r="F2076" s="267" t="s">
        <v>3276</v>
      </c>
      <c r="G2076" s="267" t="s">
        <v>3275</v>
      </c>
      <c r="H2076" s="267" t="s">
        <v>3277</v>
      </c>
      <c r="I2076" s="267" t="s">
        <v>7744</v>
      </c>
      <c r="J2076" s="267" t="s">
        <v>7745</v>
      </c>
      <c r="K2076" s="268">
        <v>0</v>
      </c>
      <c r="L2076" s="268">
        <v>0</v>
      </c>
      <c r="M2076" s="269">
        <v>0</v>
      </c>
      <c r="N2076" s="268">
        <v>0</v>
      </c>
      <c r="O2076" s="268">
        <v>0</v>
      </c>
      <c r="P2076" s="269">
        <v>0</v>
      </c>
      <c r="Q2076" s="270">
        <v>0</v>
      </c>
      <c r="R2076" s="270">
        <v>0</v>
      </c>
      <c r="S2076" s="270">
        <v>0</v>
      </c>
      <c r="T2076" s="268">
        <v>0</v>
      </c>
      <c r="U2076" s="268">
        <v>0</v>
      </c>
      <c r="V2076" s="269">
        <v>0</v>
      </c>
      <c r="W2076" s="269" cm="1">
        <f t="array" ref="W2076">IF(Z2076=756,V2076*INDEX('09.30.22 ERC'!$I$676:$I$679,MATCH($A$1,'09.30.22 ERC'!$D$676:$D$679,0),),V2076)</f>
        <v>0</v>
      </c>
      <c r="X2076" s="271">
        <f t="shared" si="65"/>
        <v>585500</v>
      </c>
      <c r="Y2076" s="106" t="s">
        <v>7630</v>
      </c>
      <c r="Z2076" s="106">
        <v>150</v>
      </c>
      <c r="AA2076" s="273" t="b">
        <f t="shared" si="66"/>
        <v>1</v>
      </c>
    </row>
    <row r="2077" spans="1:27">
      <c r="A2077" s="267" t="s">
        <v>3271</v>
      </c>
      <c r="B2077" s="267" t="s">
        <v>3272</v>
      </c>
      <c r="C2077" s="267" t="s">
        <v>3402</v>
      </c>
      <c r="D2077" s="267" t="s">
        <v>7739</v>
      </c>
      <c r="E2077" s="267" t="s">
        <v>3275</v>
      </c>
      <c r="F2077" s="267" t="s">
        <v>3276</v>
      </c>
      <c r="G2077" s="267" t="s">
        <v>3275</v>
      </c>
      <c r="H2077" s="267" t="s">
        <v>3277</v>
      </c>
      <c r="I2077" s="267" t="s">
        <v>7746</v>
      </c>
      <c r="J2077" s="267" t="s">
        <v>7747</v>
      </c>
      <c r="K2077" s="268">
        <v>0</v>
      </c>
      <c r="L2077" s="268">
        <v>0</v>
      </c>
      <c r="M2077" s="269">
        <v>0</v>
      </c>
      <c r="N2077" s="268">
        <v>0</v>
      </c>
      <c r="O2077" s="268">
        <v>0</v>
      </c>
      <c r="P2077" s="269">
        <v>0</v>
      </c>
      <c r="Q2077" s="270">
        <v>0</v>
      </c>
      <c r="R2077" s="270">
        <v>0</v>
      </c>
      <c r="S2077" s="270">
        <v>0</v>
      </c>
      <c r="T2077" s="268">
        <v>0</v>
      </c>
      <c r="U2077" s="268">
        <v>0</v>
      </c>
      <c r="V2077" s="269">
        <v>0</v>
      </c>
      <c r="W2077" s="269" cm="1">
        <f t="array" ref="W2077">IF(Z2077=756,V2077*INDEX('09.30.22 ERC'!$I$676:$I$679,MATCH($A$1,'09.30.22 ERC'!$D$676:$D$679,0),),V2077)</f>
        <v>0</v>
      </c>
      <c r="X2077" s="271">
        <f t="shared" si="65"/>
        <v>585500</v>
      </c>
      <c r="Y2077" s="106" t="s">
        <v>7630</v>
      </c>
      <c r="Z2077" s="106">
        <v>150</v>
      </c>
      <c r="AA2077" s="273" t="b">
        <f t="shared" si="66"/>
        <v>1</v>
      </c>
    </row>
    <row r="2078" spans="1:27">
      <c r="A2078" s="267" t="s">
        <v>3271</v>
      </c>
      <c r="B2078" s="267" t="s">
        <v>3280</v>
      </c>
      <c r="C2078" s="267" t="s">
        <v>3430</v>
      </c>
      <c r="D2078" s="267" t="s">
        <v>7739</v>
      </c>
      <c r="E2078" s="267" t="s">
        <v>3275</v>
      </c>
      <c r="F2078" s="267" t="s">
        <v>3276</v>
      </c>
      <c r="G2078" s="267" t="s">
        <v>3275</v>
      </c>
      <c r="H2078" s="267" t="s">
        <v>3277</v>
      </c>
      <c r="I2078" s="267" t="s">
        <v>7748</v>
      </c>
      <c r="J2078" s="267" t="s">
        <v>7749</v>
      </c>
      <c r="K2078" s="268">
        <v>0</v>
      </c>
      <c r="L2078" s="268">
        <v>0</v>
      </c>
      <c r="M2078" s="269">
        <v>0</v>
      </c>
      <c r="N2078" s="268">
        <v>0</v>
      </c>
      <c r="O2078" s="268">
        <v>0</v>
      </c>
      <c r="P2078" s="269">
        <v>0</v>
      </c>
      <c r="Q2078" s="270">
        <v>0</v>
      </c>
      <c r="R2078" s="270">
        <v>0</v>
      </c>
      <c r="S2078" s="270">
        <v>0</v>
      </c>
      <c r="T2078" s="268">
        <v>0</v>
      </c>
      <c r="U2078" s="268">
        <v>0</v>
      </c>
      <c r="V2078" s="269">
        <v>0</v>
      </c>
      <c r="W2078" s="269" cm="1">
        <f t="array" ref="W2078">IF(Z2078=756,V2078*INDEX('09.30.22 ERC'!$I$676:$I$679,MATCH($A$1,'09.30.22 ERC'!$D$676:$D$679,0),),V2078)</f>
        <v>0</v>
      </c>
      <c r="X2078" s="271">
        <f t="shared" si="65"/>
        <v>585500</v>
      </c>
      <c r="Y2078" s="106" t="s">
        <v>7630</v>
      </c>
      <c r="Z2078" s="106">
        <v>150</v>
      </c>
      <c r="AA2078" s="273" t="b">
        <f t="shared" si="66"/>
        <v>1</v>
      </c>
    </row>
    <row r="2079" spans="1:27">
      <c r="A2079" s="267" t="s">
        <v>3271</v>
      </c>
      <c r="B2079" s="267" t="s">
        <v>3284</v>
      </c>
      <c r="C2079" s="267" t="s">
        <v>3273</v>
      </c>
      <c r="D2079" s="267" t="s">
        <v>7739</v>
      </c>
      <c r="E2079" s="267" t="s">
        <v>3275</v>
      </c>
      <c r="F2079" s="267" t="s">
        <v>3276</v>
      </c>
      <c r="G2079" s="267" t="s">
        <v>3275</v>
      </c>
      <c r="H2079" s="267" t="s">
        <v>3277</v>
      </c>
      <c r="I2079" s="267" t="s">
        <v>7750</v>
      </c>
      <c r="J2079" s="267" t="s">
        <v>7751</v>
      </c>
      <c r="K2079" s="268">
        <v>0</v>
      </c>
      <c r="L2079" s="268">
        <v>0</v>
      </c>
      <c r="M2079" s="269">
        <v>0</v>
      </c>
      <c r="N2079" s="268">
        <v>0</v>
      </c>
      <c r="O2079" s="268">
        <v>0</v>
      </c>
      <c r="P2079" s="269">
        <v>0</v>
      </c>
      <c r="Q2079" s="270">
        <v>0</v>
      </c>
      <c r="R2079" s="270">
        <v>0</v>
      </c>
      <c r="S2079" s="270">
        <v>0</v>
      </c>
      <c r="T2079" s="268">
        <v>0</v>
      </c>
      <c r="U2079" s="268">
        <v>0</v>
      </c>
      <c r="V2079" s="269">
        <v>0</v>
      </c>
      <c r="W2079" s="269" cm="1">
        <f t="array" ref="W2079">IF(Z2079=756,V2079*INDEX('09.30.22 ERC'!$I$676:$I$679,MATCH($A$1,'09.30.22 ERC'!$D$676:$D$679,0),),V2079)</f>
        <v>0</v>
      </c>
      <c r="X2079" s="271">
        <f t="shared" si="65"/>
        <v>585500</v>
      </c>
      <c r="Y2079" s="106" t="s">
        <v>7630</v>
      </c>
      <c r="Z2079" s="106">
        <v>151</v>
      </c>
      <c r="AA2079" s="273" t="b">
        <f t="shared" si="66"/>
        <v>1</v>
      </c>
    </row>
    <row r="2080" spans="1:27">
      <c r="A2080" s="267" t="s">
        <v>3271</v>
      </c>
      <c r="B2080" s="267" t="s">
        <v>3284</v>
      </c>
      <c r="C2080" s="267" t="s">
        <v>3402</v>
      </c>
      <c r="D2080" s="267" t="s">
        <v>7739</v>
      </c>
      <c r="E2080" s="267" t="s">
        <v>3275</v>
      </c>
      <c r="F2080" s="267" t="s">
        <v>3276</v>
      </c>
      <c r="G2080" s="267" t="s">
        <v>3275</v>
      </c>
      <c r="H2080" s="267" t="s">
        <v>3277</v>
      </c>
      <c r="I2080" s="267" t="s">
        <v>7752</v>
      </c>
      <c r="J2080" s="267" t="s">
        <v>7753</v>
      </c>
      <c r="K2080" s="268">
        <v>0</v>
      </c>
      <c r="L2080" s="268">
        <v>0</v>
      </c>
      <c r="M2080" s="269">
        <v>0</v>
      </c>
      <c r="N2080" s="268">
        <v>0</v>
      </c>
      <c r="O2080" s="268">
        <v>0</v>
      </c>
      <c r="P2080" s="269">
        <v>0</v>
      </c>
      <c r="Q2080" s="270">
        <v>0</v>
      </c>
      <c r="R2080" s="270">
        <v>0</v>
      </c>
      <c r="S2080" s="270">
        <v>0</v>
      </c>
      <c r="T2080" s="268">
        <v>0</v>
      </c>
      <c r="U2080" s="268">
        <v>0</v>
      </c>
      <c r="V2080" s="269">
        <v>0</v>
      </c>
      <c r="W2080" s="269" cm="1">
        <f t="array" ref="W2080">IF(Z2080=756,V2080*INDEX('09.30.22 ERC'!$I$676:$I$679,MATCH($A$1,'09.30.22 ERC'!$D$676:$D$679,0),),V2080)</f>
        <v>0</v>
      </c>
      <c r="X2080" s="271">
        <f t="shared" si="65"/>
        <v>585500</v>
      </c>
      <c r="Y2080" s="106" t="s">
        <v>7630</v>
      </c>
      <c r="Z2080" s="106">
        <v>151</v>
      </c>
      <c r="AA2080" s="273" t="b">
        <f t="shared" si="66"/>
        <v>1</v>
      </c>
    </row>
    <row r="2081" spans="1:27">
      <c r="A2081" s="267" t="s">
        <v>3271</v>
      </c>
      <c r="B2081" s="267" t="s">
        <v>3287</v>
      </c>
      <c r="C2081" s="267" t="s">
        <v>3430</v>
      </c>
      <c r="D2081" s="267" t="s">
        <v>7739</v>
      </c>
      <c r="E2081" s="267" t="s">
        <v>3275</v>
      </c>
      <c r="F2081" s="267" t="s">
        <v>3276</v>
      </c>
      <c r="G2081" s="267" t="s">
        <v>3275</v>
      </c>
      <c r="H2081" s="267" t="s">
        <v>3277</v>
      </c>
      <c r="I2081" s="267" t="s">
        <v>7754</v>
      </c>
      <c r="J2081" s="267" t="s">
        <v>7755</v>
      </c>
      <c r="K2081" s="268">
        <v>0</v>
      </c>
      <c r="L2081" s="268">
        <v>0</v>
      </c>
      <c r="M2081" s="269">
        <v>0</v>
      </c>
      <c r="N2081" s="268">
        <v>0</v>
      </c>
      <c r="O2081" s="268">
        <v>0</v>
      </c>
      <c r="P2081" s="269">
        <v>0</v>
      </c>
      <c r="Q2081" s="270">
        <v>0</v>
      </c>
      <c r="R2081" s="270">
        <v>0</v>
      </c>
      <c r="S2081" s="270">
        <v>0</v>
      </c>
      <c r="T2081" s="268">
        <v>0</v>
      </c>
      <c r="U2081" s="268">
        <v>0</v>
      </c>
      <c r="V2081" s="269">
        <v>0</v>
      </c>
      <c r="W2081" s="269" cm="1">
        <f t="array" ref="W2081">IF(Z2081=756,V2081*INDEX('09.30.22 ERC'!$I$676:$I$679,MATCH($A$1,'09.30.22 ERC'!$D$676:$D$679,0),),V2081)</f>
        <v>0</v>
      </c>
      <c r="X2081" s="271">
        <f t="shared" si="65"/>
        <v>585500</v>
      </c>
      <c r="Y2081" s="106" t="s">
        <v>7630</v>
      </c>
      <c r="Z2081" s="106">
        <v>151</v>
      </c>
      <c r="AA2081" s="273" t="b">
        <f t="shared" si="66"/>
        <v>1</v>
      </c>
    </row>
    <row r="2082" spans="1:27">
      <c r="A2082" s="267" t="s">
        <v>3271</v>
      </c>
      <c r="B2082" s="267" t="s">
        <v>3294</v>
      </c>
      <c r="C2082" s="267" t="s">
        <v>3402</v>
      </c>
      <c r="D2082" s="267" t="s">
        <v>7739</v>
      </c>
      <c r="E2082" s="267" t="s">
        <v>3275</v>
      </c>
      <c r="F2082" s="267" t="s">
        <v>3276</v>
      </c>
      <c r="G2082" s="267" t="s">
        <v>3275</v>
      </c>
      <c r="H2082" s="267" t="s">
        <v>3277</v>
      </c>
      <c r="I2082" s="267" t="s">
        <v>7756</v>
      </c>
      <c r="J2082" s="267" t="s">
        <v>7757</v>
      </c>
      <c r="K2082" s="268">
        <v>0</v>
      </c>
      <c r="L2082" s="268">
        <v>0</v>
      </c>
      <c r="M2082" s="269">
        <v>0</v>
      </c>
      <c r="N2082" s="268">
        <v>0</v>
      </c>
      <c r="O2082" s="268">
        <v>0</v>
      </c>
      <c r="P2082" s="269">
        <v>0</v>
      </c>
      <c r="Q2082" s="270">
        <v>0</v>
      </c>
      <c r="R2082" s="270">
        <v>0</v>
      </c>
      <c r="S2082" s="270">
        <v>0</v>
      </c>
      <c r="T2082" s="268">
        <v>0</v>
      </c>
      <c r="U2082" s="268">
        <v>0</v>
      </c>
      <c r="V2082" s="269">
        <v>0</v>
      </c>
      <c r="W2082" s="269" cm="1">
        <f t="array" ref="W2082">IF(Z2082=756,V2082*INDEX('09.30.22 ERC'!$I$676:$I$679,MATCH($A$1,'09.30.22 ERC'!$D$676:$D$679,0),),V2082)</f>
        <v>0</v>
      </c>
      <c r="X2082" s="271">
        <f t="shared" si="65"/>
        <v>585500</v>
      </c>
      <c r="Y2082" s="106" t="s">
        <v>7630</v>
      </c>
      <c r="Z2082" s="106">
        <v>152</v>
      </c>
      <c r="AA2082" s="273" t="b">
        <f t="shared" si="66"/>
        <v>1</v>
      </c>
    </row>
    <row r="2083" spans="1:27">
      <c r="A2083" s="267" t="s">
        <v>3271</v>
      </c>
      <c r="B2083" s="267" t="s">
        <v>3388</v>
      </c>
      <c r="C2083" s="267" t="s">
        <v>3389</v>
      </c>
      <c r="D2083" s="267" t="s">
        <v>7758</v>
      </c>
      <c r="E2083" s="267" t="s">
        <v>3275</v>
      </c>
      <c r="F2083" s="267" t="s">
        <v>3276</v>
      </c>
      <c r="G2083" s="267" t="s">
        <v>3275</v>
      </c>
      <c r="H2083" s="267" t="s">
        <v>3277</v>
      </c>
      <c r="I2083" s="267" t="s">
        <v>7759</v>
      </c>
      <c r="J2083" s="267" t="s">
        <v>7760</v>
      </c>
      <c r="K2083" s="268">
        <v>0</v>
      </c>
      <c r="L2083" s="268">
        <v>0</v>
      </c>
      <c r="M2083" s="269">
        <v>0</v>
      </c>
      <c r="N2083" s="268">
        <v>0</v>
      </c>
      <c r="O2083" s="268">
        <v>0</v>
      </c>
      <c r="P2083" s="269">
        <v>0</v>
      </c>
      <c r="Q2083" s="270">
        <v>0</v>
      </c>
      <c r="R2083" s="270">
        <v>0</v>
      </c>
      <c r="S2083" s="270">
        <v>0</v>
      </c>
      <c r="T2083" s="268">
        <v>0</v>
      </c>
      <c r="U2083" s="268">
        <v>0</v>
      </c>
      <c r="V2083" s="269">
        <v>0</v>
      </c>
      <c r="W2083" s="269" cm="1">
        <f t="array" ref="W2083">IF(Z2083=756,V2083*INDEX('09.30.22 ERC'!$I$676:$I$679,MATCH($A$1,'09.30.22 ERC'!$D$676:$D$679,0),),V2083)</f>
        <v>0</v>
      </c>
      <c r="X2083" s="271">
        <f t="shared" si="65"/>
        <v>585900</v>
      </c>
      <c r="Y2083" s="106" t="s">
        <v>7630</v>
      </c>
      <c r="Z2083" s="106">
        <v>756</v>
      </c>
      <c r="AA2083" s="273" t="b">
        <f t="shared" si="66"/>
        <v>1</v>
      </c>
    </row>
    <row r="2084" spans="1:27">
      <c r="A2084" s="267" t="s">
        <v>3271</v>
      </c>
      <c r="B2084" s="267" t="s">
        <v>3388</v>
      </c>
      <c r="C2084" s="267" t="s">
        <v>3392</v>
      </c>
      <c r="D2084" s="267" t="s">
        <v>7758</v>
      </c>
      <c r="E2084" s="267" t="s">
        <v>3275</v>
      </c>
      <c r="F2084" s="267" t="s">
        <v>3276</v>
      </c>
      <c r="G2084" s="267" t="s">
        <v>3275</v>
      </c>
      <c r="H2084" s="267" t="s">
        <v>3277</v>
      </c>
      <c r="I2084" s="267" t="s">
        <v>7761</v>
      </c>
      <c r="J2084" s="267" t="s">
        <v>7762</v>
      </c>
      <c r="K2084" s="268">
        <v>0</v>
      </c>
      <c r="L2084" s="268">
        <v>0</v>
      </c>
      <c r="M2084" s="269">
        <v>0</v>
      </c>
      <c r="N2084" s="268">
        <v>0</v>
      </c>
      <c r="O2084" s="268">
        <v>0</v>
      </c>
      <c r="P2084" s="269">
        <v>0</v>
      </c>
      <c r="Q2084" s="270">
        <v>0</v>
      </c>
      <c r="R2084" s="270">
        <v>0</v>
      </c>
      <c r="S2084" s="270">
        <v>0</v>
      </c>
      <c r="T2084" s="268">
        <v>0</v>
      </c>
      <c r="U2084" s="268">
        <v>0</v>
      </c>
      <c r="V2084" s="269">
        <v>0</v>
      </c>
      <c r="W2084" s="269" cm="1">
        <f t="array" ref="W2084">IF(Z2084=756,V2084*INDEX('09.30.22 ERC'!$I$676:$I$679,MATCH($A$1,'09.30.22 ERC'!$D$676:$D$679,0),),V2084)</f>
        <v>0</v>
      </c>
      <c r="X2084" s="271">
        <f t="shared" si="65"/>
        <v>585900</v>
      </c>
      <c r="Y2084" s="106" t="s">
        <v>7630</v>
      </c>
      <c r="Z2084" s="106">
        <v>756</v>
      </c>
      <c r="AA2084" s="273" t="b">
        <f t="shared" si="66"/>
        <v>1</v>
      </c>
    </row>
    <row r="2085" spans="1:27">
      <c r="A2085" s="267" t="s">
        <v>3271</v>
      </c>
      <c r="B2085" s="267" t="s">
        <v>3272</v>
      </c>
      <c r="C2085" s="267" t="s">
        <v>3273</v>
      </c>
      <c r="D2085" s="267" t="s">
        <v>7758</v>
      </c>
      <c r="E2085" s="267" t="s">
        <v>3275</v>
      </c>
      <c r="F2085" s="267" t="s">
        <v>3276</v>
      </c>
      <c r="G2085" s="267" t="s">
        <v>3275</v>
      </c>
      <c r="H2085" s="267" t="s">
        <v>3277</v>
      </c>
      <c r="I2085" s="267" t="s">
        <v>7763</v>
      </c>
      <c r="J2085" s="267" t="s">
        <v>7764</v>
      </c>
      <c r="K2085" s="268">
        <v>0</v>
      </c>
      <c r="L2085" s="268">
        <v>0</v>
      </c>
      <c r="M2085" s="269">
        <v>0</v>
      </c>
      <c r="N2085" s="268">
        <v>0</v>
      </c>
      <c r="O2085" s="268">
        <v>0</v>
      </c>
      <c r="P2085" s="269">
        <v>0</v>
      </c>
      <c r="Q2085" s="270">
        <v>0</v>
      </c>
      <c r="R2085" s="270">
        <v>0</v>
      </c>
      <c r="S2085" s="270">
        <v>0</v>
      </c>
      <c r="T2085" s="268">
        <v>0</v>
      </c>
      <c r="U2085" s="268">
        <v>0</v>
      </c>
      <c r="V2085" s="269">
        <v>0</v>
      </c>
      <c r="W2085" s="269" cm="1">
        <f t="array" ref="W2085">IF(Z2085=756,V2085*INDEX('09.30.22 ERC'!$I$676:$I$679,MATCH($A$1,'09.30.22 ERC'!$D$676:$D$679,0),),V2085)</f>
        <v>0</v>
      </c>
      <c r="X2085" s="271">
        <f t="shared" si="65"/>
        <v>585900</v>
      </c>
      <c r="Y2085" s="106" t="s">
        <v>7630</v>
      </c>
      <c r="Z2085" s="106">
        <v>150</v>
      </c>
      <c r="AA2085" s="273" t="b">
        <f t="shared" si="66"/>
        <v>1</v>
      </c>
    </row>
    <row r="2086" spans="1:27">
      <c r="A2086" s="267" t="s">
        <v>3271</v>
      </c>
      <c r="B2086" s="267" t="s">
        <v>3272</v>
      </c>
      <c r="C2086" s="267" t="s">
        <v>3402</v>
      </c>
      <c r="D2086" s="267" t="s">
        <v>7758</v>
      </c>
      <c r="E2086" s="267" t="s">
        <v>3275</v>
      </c>
      <c r="F2086" s="267" t="s">
        <v>3276</v>
      </c>
      <c r="G2086" s="267" t="s">
        <v>3275</v>
      </c>
      <c r="H2086" s="267" t="s">
        <v>3277</v>
      </c>
      <c r="I2086" s="267" t="s">
        <v>7765</v>
      </c>
      <c r="J2086" s="267" t="s">
        <v>7766</v>
      </c>
      <c r="K2086" s="268">
        <v>0</v>
      </c>
      <c r="L2086" s="268">
        <v>0</v>
      </c>
      <c r="M2086" s="269">
        <v>0</v>
      </c>
      <c r="N2086" s="268">
        <v>0</v>
      </c>
      <c r="O2086" s="268">
        <v>0</v>
      </c>
      <c r="P2086" s="269">
        <v>0</v>
      </c>
      <c r="Q2086" s="270">
        <v>0</v>
      </c>
      <c r="R2086" s="270">
        <v>0</v>
      </c>
      <c r="S2086" s="270">
        <v>0</v>
      </c>
      <c r="T2086" s="268">
        <v>0</v>
      </c>
      <c r="U2086" s="268">
        <v>0</v>
      </c>
      <c r="V2086" s="269">
        <v>0</v>
      </c>
      <c r="W2086" s="269" cm="1">
        <f t="array" ref="W2086">IF(Z2086=756,V2086*INDEX('09.30.22 ERC'!$I$676:$I$679,MATCH($A$1,'09.30.22 ERC'!$D$676:$D$679,0),),V2086)</f>
        <v>0</v>
      </c>
      <c r="X2086" s="271">
        <f t="shared" si="65"/>
        <v>585900</v>
      </c>
      <c r="Y2086" s="106" t="s">
        <v>7630</v>
      </c>
      <c r="Z2086" s="106">
        <v>150</v>
      </c>
      <c r="AA2086" s="273" t="b">
        <f t="shared" si="66"/>
        <v>1</v>
      </c>
    </row>
    <row r="2087" spans="1:27">
      <c r="A2087" s="267" t="s">
        <v>3271</v>
      </c>
      <c r="B2087" s="267" t="s">
        <v>3280</v>
      </c>
      <c r="C2087" s="267" t="s">
        <v>3281</v>
      </c>
      <c r="D2087" s="267" t="s">
        <v>7758</v>
      </c>
      <c r="E2087" s="267" t="s">
        <v>3275</v>
      </c>
      <c r="F2087" s="267" t="s">
        <v>3276</v>
      </c>
      <c r="G2087" s="267" t="s">
        <v>3275</v>
      </c>
      <c r="H2087" s="267" t="s">
        <v>3277</v>
      </c>
      <c r="I2087" s="267" t="s">
        <v>7767</v>
      </c>
      <c r="J2087" s="267" t="s">
        <v>7768</v>
      </c>
      <c r="K2087" s="268">
        <v>0</v>
      </c>
      <c r="L2087" s="268">
        <v>0</v>
      </c>
      <c r="M2087" s="269">
        <v>0</v>
      </c>
      <c r="N2087" s="268">
        <v>0</v>
      </c>
      <c r="O2087" s="268">
        <v>0</v>
      </c>
      <c r="P2087" s="269">
        <v>0</v>
      </c>
      <c r="Q2087" s="270">
        <v>0</v>
      </c>
      <c r="R2087" s="270">
        <v>0</v>
      </c>
      <c r="S2087" s="270">
        <v>0</v>
      </c>
      <c r="T2087" s="268">
        <v>0</v>
      </c>
      <c r="U2087" s="268">
        <v>0</v>
      </c>
      <c r="V2087" s="269">
        <v>0</v>
      </c>
      <c r="W2087" s="269" cm="1">
        <f t="array" ref="W2087">IF(Z2087=756,V2087*INDEX('09.30.22 ERC'!$I$676:$I$679,MATCH($A$1,'09.30.22 ERC'!$D$676:$D$679,0),),V2087)</f>
        <v>0</v>
      </c>
      <c r="X2087" s="271">
        <f t="shared" si="65"/>
        <v>585900</v>
      </c>
      <c r="Y2087" s="106" t="s">
        <v>7630</v>
      </c>
      <c r="Z2087" s="106">
        <v>150</v>
      </c>
      <c r="AA2087" s="273" t="b">
        <f t="shared" si="66"/>
        <v>1</v>
      </c>
    </row>
    <row r="2088" spans="1:27">
      <c r="A2088" s="267" t="s">
        <v>3271</v>
      </c>
      <c r="B2088" s="267" t="s">
        <v>3280</v>
      </c>
      <c r="C2088" s="267" t="s">
        <v>3430</v>
      </c>
      <c r="D2088" s="267" t="s">
        <v>7758</v>
      </c>
      <c r="E2088" s="267" t="s">
        <v>3275</v>
      </c>
      <c r="F2088" s="267" t="s">
        <v>3276</v>
      </c>
      <c r="G2088" s="267" t="s">
        <v>3275</v>
      </c>
      <c r="H2088" s="267" t="s">
        <v>3277</v>
      </c>
      <c r="I2088" s="267" t="s">
        <v>7769</v>
      </c>
      <c r="J2088" s="267" t="s">
        <v>7770</v>
      </c>
      <c r="K2088" s="268">
        <v>0</v>
      </c>
      <c r="L2088" s="268">
        <v>0</v>
      </c>
      <c r="M2088" s="269">
        <v>0</v>
      </c>
      <c r="N2088" s="268">
        <v>0</v>
      </c>
      <c r="O2088" s="268">
        <v>0</v>
      </c>
      <c r="P2088" s="269">
        <v>0</v>
      </c>
      <c r="Q2088" s="270">
        <v>0</v>
      </c>
      <c r="R2088" s="270">
        <v>0</v>
      </c>
      <c r="S2088" s="270">
        <v>0</v>
      </c>
      <c r="T2088" s="268">
        <v>0</v>
      </c>
      <c r="U2088" s="268">
        <v>0</v>
      </c>
      <c r="V2088" s="269">
        <v>0</v>
      </c>
      <c r="W2088" s="269" cm="1">
        <f t="array" ref="W2088">IF(Z2088=756,V2088*INDEX('09.30.22 ERC'!$I$676:$I$679,MATCH($A$1,'09.30.22 ERC'!$D$676:$D$679,0),),V2088)</f>
        <v>0</v>
      </c>
      <c r="X2088" s="271">
        <f t="shared" si="65"/>
        <v>585900</v>
      </c>
      <c r="Y2088" s="106" t="s">
        <v>7630</v>
      </c>
      <c r="Z2088" s="106">
        <v>150</v>
      </c>
      <c r="AA2088" s="273" t="b">
        <f t="shared" si="66"/>
        <v>1</v>
      </c>
    </row>
    <row r="2089" spans="1:27">
      <c r="A2089" s="267" t="s">
        <v>3271</v>
      </c>
      <c r="B2089" s="267" t="s">
        <v>3983</v>
      </c>
      <c r="C2089" s="267" t="s">
        <v>3291</v>
      </c>
      <c r="D2089" s="267" t="s">
        <v>7758</v>
      </c>
      <c r="E2089" s="267" t="s">
        <v>3275</v>
      </c>
      <c r="F2089" s="267" t="s">
        <v>3276</v>
      </c>
      <c r="G2089" s="267" t="s">
        <v>3275</v>
      </c>
      <c r="H2089" s="267" t="s">
        <v>3277</v>
      </c>
      <c r="I2089" s="267" t="s">
        <v>7771</v>
      </c>
      <c r="J2089" s="267" t="s">
        <v>7772</v>
      </c>
      <c r="K2089" s="268">
        <v>0</v>
      </c>
      <c r="L2089" s="268">
        <v>0</v>
      </c>
      <c r="M2089" s="269">
        <v>0</v>
      </c>
      <c r="N2089" s="268">
        <v>0</v>
      </c>
      <c r="O2089" s="268">
        <v>0</v>
      </c>
      <c r="P2089" s="269">
        <v>0</v>
      </c>
      <c r="Q2089" s="270">
        <v>0</v>
      </c>
      <c r="R2089" s="270">
        <v>0</v>
      </c>
      <c r="S2089" s="270">
        <v>0</v>
      </c>
      <c r="T2089" s="268">
        <v>0</v>
      </c>
      <c r="U2089" s="268">
        <v>0</v>
      </c>
      <c r="V2089" s="269">
        <v>0</v>
      </c>
      <c r="W2089" s="269" cm="1">
        <f t="array" ref="W2089">IF(Z2089=756,V2089*INDEX('09.30.22 ERC'!$I$676:$I$679,MATCH($A$1,'09.30.22 ERC'!$D$676:$D$679,0),),V2089)</f>
        <v>0</v>
      </c>
      <c r="X2089" s="271">
        <f t="shared" si="65"/>
        <v>585900</v>
      </c>
      <c r="Y2089" s="106" t="s">
        <v>7630</v>
      </c>
      <c r="Z2089" s="106">
        <v>150</v>
      </c>
      <c r="AA2089" s="273" t="b">
        <f t="shared" si="66"/>
        <v>1</v>
      </c>
    </row>
    <row r="2090" spans="1:27">
      <c r="A2090" s="267" t="s">
        <v>3271</v>
      </c>
      <c r="B2090" s="267" t="s">
        <v>3284</v>
      </c>
      <c r="C2090" s="267" t="s">
        <v>3402</v>
      </c>
      <c r="D2090" s="267" t="s">
        <v>7758</v>
      </c>
      <c r="E2090" s="267" t="s">
        <v>3275</v>
      </c>
      <c r="F2090" s="267" t="s">
        <v>3276</v>
      </c>
      <c r="G2090" s="267" t="s">
        <v>3275</v>
      </c>
      <c r="H2090" s="267" t="s">
        <v>3277</v>
      </c>
      <c r="I2090" s="267" t="s">
        <v>7773</v>
      </c>
      <c r="J2090" s="267" t="s">
        <v>7774</v>
      </c>
      <c r="K2090" s="268">
        <v>0</v>
      </c>
      <c r="L2090" s="268">
        <v>0</v>
      </c>
      <c r="M2090" s="269">
        <v>0</v>
      </c>
      <c r="N2090" s="268">
        <v>0</v>
      </c>
      <c r="O2090" s="268">
        <v>0</v>
      </c>
      <c r="P2090" s="269">
        <v>0</v>
      </c>
      <c r="Q2090" s="270">
        <v>0</v>
      </c>
      <c r="R2090" s="270">
        <v>0</v>
      </c>
      <c r="S2090" s="270">
        <v>0</v>
      </c>
      <c r="T2090" s="268">
        <v>0</v>
      </c>
      <c r="U2090" s="268">
        <v>0</v>
      </c>
      <c r="V2090" s="269">
        <v>0</v>
      </c>
      <c r="W2090" s="269" cm="1">
        <f t="array" ref="W2090">IF(Z2090=756,V2090*INDEX('09.30.22 ERC'!$I$676:$I$679,MATCH($A$1,'09.30.22 ERC'!$D$676:$D$679,0),),V2090)</f>
        <v>0</v>
      </c>
      <c r="X2090" s="271">
        <f t="shared" si="65"/>
        <v>585900</v>
      </c>
      <c r="Y2090" s="106" t="s">
        <v>7630</v>
      </c>
      <c r="Z2090" s="106">
        <v>151</v>
      </c>
      <c r="AA2090" s="273" t="b">
        <f t="shared" si="66"/>
        <v>1</v>
      </c>
    </row>
    <row r="2091" spans="1:27">
      <c r="A2091" s="267" t="s">
        <v>3271</v>
      </c>
      <c r="B2091" s="267" t="s">
        <v>3287</v>
      </c>
      <c r="C2091" s="267" t="s">
        <v>3281</v>
      </c>
      <c r="D2091" s="267" t="s">
        <v>7758</v>
      </c>
      <c r="E2091" s="267" t="s">
        <v>3275</v>
      </c>
      <c r="F2091" s="267" t="s">
        <v>3276</v>
      </c>
      <c r="G2091" s="267" t="s">
        <v>3275</v>
      </c>
      <c r="H2091" s="267" t="s">
        <v>3277</v>
      </c>
      <c r="I2091" s="267" t="s">
        <v>7775</v>
      </c>
      <c r="J2091" s="267" t="s">
        <v>7776</v>
      </c>
      <c r="K2091" s="268">
        <v>0</v>
      </c>
      <c r="L2091" s="268">
        <v>0</v>
      </c>
      <c r="M2091" s="269">
        <v>0</v>
      </c>
      <c r="N2091" s="268">
        <v>0</v>
      </c>
      <c r="O2091" s="268">
        <v>0</v>
      </c>
      <c r="P2091" s="269">
        <v>0</v>
      </c>
      <c r="Q2091" s="270">
        <v>0</v>
      </c>
      <c r="R2091" s="270">
        <v>0</v>
      </c>
      <c r="S2091" s="270">
        <v>0</v>
      </c>
      <c r="T2091" s="268">
        <v>0</v>
      </c>
      <c r="U2091" s="268">
        <v>0</v>
      </c>
      <c r="V2091" s="269">
        <v>0</v>
      </c>
      <c r="W2091" s="269" cm="1">
        <f t="array" ref="W2091">IF(Z2091=756,V2091*INDEX('09.30.22 ERC'!$I$676:$I$679,MATCH($A$1,'09.30.22 ERC'!$D$676:$D$679,0),),V2091)</f>
        <v>0</v>
      </c>
      <c r="X2091" s="271">
        <f t="shared" si="65"/>
        <v>585900</v>
      </c>
      <c r="Y2091" s="106" t="s">
        <v>7630</v>
      </c>
      <c r="Z2091" s="106">
        <v>151</v>
      </c>
      <c r="AA2091" s="273" t="b">
        <f t="shared" si="66"/>
        <v>1</v>
      </c>
    </row>
    <row r="2092" spans="1:27">
      <c r="A2092" s="267" t="s">
        <v>3271</v>
      </c>
      <c r="B2092" s="267" t="s">
        <v>3287</v>
      </c>
      <c r="C2092" s="267" t="s">
        <v>3430</v>
      </c>
      <c r="D2092" s="267" t="s">
        <v>7758</v>
      </c>
      <c r="E2092" s="267" t="s">
        <v>3275</v>
      </c>
      <c r="F2092" s="267" t="s">
        <v>3276</v>
      </c>
      <c r="G2092" s="267" t="s">
        <v>3275</v>
      </c>
      <c r="H2092" s="267" t="s">
        <v>3277</v>
      </c>
      <c r="I2092" s="267" t="s">
        <v>7777</v>
      </c>
      <c r="J2092" s="267" t="s">
        <v>7778</v>
      </c>
      <c r="K2092" s="268">
        <v>0</v>
      </c>
      <c r="L2092" s="268">
        <v>0</v>
      </c>
      <c r="M2092" s="269">
        <v>0</v>
      </c>
      <c r="N2092" s="268">
        <v>0</v>
      </c>
      <c r="O2092" s="268">
        <v>0</v>
      </c>
      <c r="P2092" s="269">
        <v>0</v>
      </c>
      <c r="Q2092" s="270">
        <v>0</v>
      </c>
      <c r="R2092" s="270">
        <v>0</v>
      </c>
      <c r="S2092" s="270">
        <v>0</v>
      </c>
      <c r="T2092" s="268">
        <v>0</v>
      </c>
      <c r="U2092" s="268">
        <v>0</v>
      </c>
      <c r="V2092" s="269">
        <v>0</v>
      </c>
      <c r="W2092" s="269" cm="1">
        <f t="array" ref="W2092">IF(Z2092=756,V2092*INDEX('09.30.22 ERC'!$I$676:$I$679,MATCH($A$1,'09.30.22 ERC'!$D$676:$D$679,0),),V2092)</f>
        <v>0</v>
      </c>
      <c r="X2092" s="271">
        <f t="shared" si="65"/>
        <v>585900</v>
      </c>
      <c r="Y2092" s="106" t="s">
        <v>7630</v>
      </c>
      <c r="Z2092" s="106">
        <v>151</v>
      </c>
      <c r="AA2092" s="273" t="b">
        <f t="shared" si="66"/>
        <v>1</v>
      </c>
    </row>
    <row r="2093" spans="1:27">
      <c r="A2093" s="267" t="s">
        <v>3271</v>
      </c>
      <c r="B2093" s="267" t="s">
        <v>3294</v>
      </c>
      <c r="C2093" s="267" t="s">
        <v>3402</v>
      </c>
      <c r="D2093" s="267" t="s">
        <v>7758</v>
      </c>
      <c r="E2093" s="267" t="s">
        <v>3275</v>
      </c>
      <c r="F2093" s="267" t="s">
        <v>3276</v>
      </c>
      <c r="G2093" s="267" t="s">
        <v>3275</v>
      </c>
      <c r="H2093" s="267" t="s">
        <v>3277</v>
      </c>
      <c r="I2093" s="267" t="s">
        <v>7779</v>
      </c>
      <c r="J2093" s="267" t="s">
        <v>7780</v>
      </c>
      <c r="K2093" s="268">
        <v>0</v>
      </c>
      <c r="L2093" s="268">
        <v>0</v>
      </c>
      <c r="M2093" s="269">
        <v>0</v>
      </c>
      <c r="N2093" s="268">
        <v>0</v>
      </c>
      <c r="O2093" s="268">
        <v>0</v>
      </c>
      <c r="P2093" s="269">
        <v>0</v>
      </c>
      <c r="Q2093" s="270">
        <v>0</v>
      </c>
      <c r="R2093" s="270">
        <v>0</v>
      </c>
      <c r="S2093" s="270">
        <v>0</v>
      </c>
      <c r="T2093" s="268">
        <v>0</v>
      </c>
      <c r="U2093" s="268">
        <v>0</v>
      </c>
      <c r="V2093" s="269">
        <v>0</v>
      </c>
      <c r="W2093" s="269" cm="1">
        <f t="array" ref="W2093">IF(Z2093=756,V2093*INDEX('09.30.22 ERC'!$I$676:$I$679,MATCH($A$1,'09.30.22 ERC'!$D$676:$D$679,0),),V2093)</f>
        <v>0</v>
      </c>
      <c r="X2093" s="271">
        <f t="shared" si="65"/>
        <v>585900</v>
      </c>
      <c r="Y2093" s="106" t="s">
        <v>7630</v>
      </c>
      <c r="Z2093" s="106">
        <v>152</v>
      </c>
      <c r="AA2093" s="273" t="b">
        <f t="shared" si="66"/>
        <v>1</v>
      </c>
    </row>
    <row r="2094" spans="1:27">
      <c r="A2094" s="267" t="s">
        <v>3271</v>
      </c>
      <c r="B2094" s="267" t="s">
        <v>3388</v>
      </c>
      <c r="C2094" s="267" t="s">
        <v>3389</v>
      </c>
      <c r="D2094" s="267" t="s">
        <v>7781</v>
      </c>
      <c r="E2094" s="267" t="s">
        <v>3275</v>
      </c>
      <c r="F2094" s="267" t="s">
        <v>3276</v>
      </c>
      <c r="G2094" s="267" t="s">
        <v>3275</v>
      </c>
      <c r="H2094" s="267" t="s">
        <v>3277</v>
      </c>
      <c r="I2094" s="267" t="s">
        <v>7782</v>
      </c>
      <c r="J2094" s="267" t="s">
        <v>7783</v>
      </c>
      <c r="K2094" s="268">
        <v>0</v>
      </c>
      <c r="L2094" s="268">
        <v>0</v>
      </c>
      <c r="M2094" s="269">
        <v>0</v>
      </c>
      <c r="N2094" s="268">
        <v>0</v>
      </c>
      <c r="O2094" s="268">
        <v>263.2</v>
      </c>
      <c r="P2094" s="269">
        <v>-263.2</v>
      </c>
      <c r="Q2094" s="270">
        <v>2087.1</v>
      </c>
      <c r="R2094" s="270">
        <v>9529.74</v>
      </c>
      <c r="S2094" s="270">
        <v>-7442.6399999999994</v>
      </c>
      <c r="T2094" s="268">
        <v>2087.1</v>
      </c>
      <c r="U2094" s="268">
        <v>9529.74</v>
      </c>
      <c r="V2094" s="269">
        <v>-7442.6399999999994</v>
      </c>
      <c r="W2094" s="269" cm="1">
        <f t="array" ref="W2094">IF(Z2094=756,V2094*INDEX('09.30.22 ERC'!$I$676:$I$679,MATCH($A$1,'09.30.22 ERC'!$D$676:$D$679,0),),V2094)</f>
        <v>-7442.6399999999994</v>
      </c>
      <c r="X2094" s="271">
        <f t="shared" si="65"/>
        <v>586100</v>
      </c>
      <c r="Y2094" s="106" t="s">
        <v>7630</v>
      </c>
      <c r="Z2094" s="106">
        <v>756</v>
      </c>
      <c r="AA2094" s="273" t="b">
        <f t="shared" si="66"/>
        <v>1</v>
      </c>
    </row>
    <row r="2095" spans="1:27">
      <c r="A2095" s="267" t="s">
        <v>3271</v>
      </c>
      <c r="B2095" s="267" t="s">
        <v>3388</v>
      </c>
      <c r="C2095" s="267" t="s">
        <v>3392</v>
      </c>
      <c r="D2095" s="267" t="s">
        <v>7781</v>
      </c>
      <c r="E2095" s="267" t="s">
        <v>3275</v>
      </c>
      <c r="F2095" s="267" t="s">
        <v>3276</v>
      </c>
      <c r="G2095" s="267" t="s">
        <v>3275</v>
      </c>
      <c r="H2095" s="267" t="s">
        <v>3277</v>
      </c>
      <c r="I2095" s="267" t="s">
        <v>7784</v>
      </c>
      <c r="J2095" s="267" t="s">
        <v>7785</v>
      </c>
      <c r="K2095" s="268">
        <v>0</v>
      </c>
      <c r="L2095" s="268">
        <v>0</v>
      </c>
      <c r="M2095" s="269">
        <v>0</v>
      </c>
      <c r="N2095" s="268">
        <v>263.2</v>
      </c>
      <c r="O2095" s="268">
        <v>0</v>
      </c>
      <c r="P2095" s="269">
        <v>263.2</v>
      </c>
      <c r="Q2095" s="270">
        <v>7442.64</v>
      </c>
      <c r="R2095" s="270">
        <v>0</v>
      </c>
      <c r="S2095" s="270">
        <v>7442.64</v>
      </c>
      <c r="T2095" s="268">
        <v>7442.64</v>
      </c>
      <c r="U2095" s="268">
        <v>0</v>
      </c>
      <c r="V2095" s="269">
        <v>7442.64</v>
      </c>
      <c r="W2095" s="269" cm="1">
        <f t="array" ref="W2095">IF(Z2095=756,V2095*INDEX('09.30.22 ERC'!$I$676:$I$679,MATCH($A$1,'09.30.22 ERC'!$D$676:$D$679,0),),V2095)</f>
        <v>7442.64</v>
      </c>
      <c r="X2095" s="271">
        <f t="shared" si="65"/>
        <v>586100</v>
      </c>
      <c r="Y2095" s="106" t="s">
        <v>7630</v>
      </c>
      <c r="Z2095" s="106">
        <v>756</v>
      </c>
      <c r="AA2095" s="273" t="b">
        <f t="shared" si="66"/>
        <v>1</v>
      </c>
    </row>
    <row r="2096" spans="1:27">
      <c r="A2096" s="267" t="s">
        <v>3271</v>
      </c>
      <c r="B2096" s="267" t="s">
        <v>3272</v>
      </c>
      <c r="C2096" s="267" t="s">
        <v>3273</v>
      </c>
      <c r="D2096" s="267" t="s">
        <v>7781</v>
      </c>
      <c r="E2096" s="267" t="s">
        <v>3275</v>
      </c>
      <c r="F2096" s="267" t="s">
        <v>3276</v>
      </c>
      <c r="G2096" s="267" t="s">
        <v>3275</v>
      </c>
      <c r="H2096" s="267" t="s">
        <v>3277</v>
      </c>
      <c r="I2096" s="267" t="s">
        <v>7786</v>
      </c>
      <c r="J2096" s="267" t="s">
        <v>7787</v>
      </c>
      <c r="K2096" s="268">
        <v>0</v>
      </c>
      <c r="L2096" s="268">
        <v>0</v>
      </c>
      <c r="M2096" s="269">
        <v>0</v>
      </c>
      <c r="N2096" s="268">
        <v>779</v>
      </c>
      <c r="O2096" s="268">
        <v>0</v>
      </c>
      <c r="P2096" s="269">
        <v>779</v>
      </c>
      <c r="Q2096" s="270">
        <v>9197</v>
      </c>
      <c r="R2096" s="270">
        <v>0</v>
      </c>
      <c r="S2096" s="270">
        <v>9197</v>
      </c>
      <c r="T2096" s="268">
        <v>9197</v>
      </c>
      <c r="U2096" s="268">
        <v>0</v>
      </c>
      <c r="V2096" s="269">
        <v>9197</v>
      </c>
      <c r="W2096" s="269" cm="1">
        <f t="array" ref="W2096">IF(Z2096=756,V2096*INDEX('09.30.22 ERC'!$I$676:$I$679,MATCH($A$1,'09.30.22 ERC'!$D$676:$D$679,0),),V2096)</f>
        <v>9197</v>
      </c>
      <c r="X2096" s="271">
        <f t="shared" si="65"/>
        <v>586100</v>
      </c>
      <c r="Y2096" s="106" t="s">
        <v>7630</v>
      </c>
      <c r="Z2096" s="106">
        <v>150</v>
      </c>
      <c r="AA2096" s="273" t="b">
        <f t="shared" si="66"/>
        <v>1</v>
      </c>
    </row>
    <row r="2097" spans="1:27">
      <c r="A2097" s="267" t="s">
        <v>3271</v>
      </c>
      <c r="B2097" s="267" t="s">
        <v>3272</v>
      </c>
      <c r="C2097" s="267" t="s">
        <v>3402</v>
      </c>
      <c r="D2097" s="267" t="s">
        <v>7781</v>
      </c>
      <c r="E2097" s="267" t="s">
        <v>3275</v>
      </c>
      <c r="F2097" s="267" t="s">
        <v>3276</v>
      </c>
      <c r="G2097" s="267" t="s">
        <v>3275</v>
      </c>
      <c r="H2097" s="267" t="s">
        <v>3277</v>
      </c>
      <c r="I2097" s="267" t="s">
        <v>7788</v>
      </c>
      <c r="J2097" s="267" t="s">
        <v>7789</v>
      </c>
      <c r="K2097" s="268">
        <v>0</v>
      </c>
      <c r="L2097" s="268">
        <v>0</v>
      </c>
      <c r="M2097" s="269">
        <v>0</v>
      </c>
      <c r="N2097" s="268">
        <v>95.37</v>
      </c>
      <c r="O2097" s="268">
        <v>0</v>
      </c>
      <c r="P2097" s="269">
        <v>95.37</v>
      </c>
      <c r="Q2097" s="270">
        <v>3544.64</v>
      </c>
      <c r="R2097" s="270">
        <v>766.23</v>
      </c>
      <c r="S2097" s="270">
        <v>2778.41</v>
      </c>
      <c r="T2097" s="268">
        <v>3544.64</v>
      </c>
      <c r="U2097" s="268">
        <v>766.23</v>
      </c>
      <c r="V2097" s="269">
        <v>2778.41</v>
      </c>
      <c r="W2097" s="269" cm="1">
        <f t="array" ref="W2097">IF(Z2097=756,V2097*INDEX('09.30.22 ERC'!$I$676:$I$679,MATCH($A$1,'09.30.22 ERC'!$D$676:$D$679,0),),V2097)</f>
        <v>2778.41</v>
      </c>
      <c r="X2097" s="271">
        <f t="shared" si="65"/>
        <v>586100</v>
      </c>
      <c r="Y2097" s="106" t="s">
        <v>7630</v>
      </c>
      <c r="Z2097" s="106">
        <v>150</v>
      </c>
      <c r="AA2097" s="273" t="b">
        <f t="shared" si="66"/>
        <v>1</v>
      </c>
    </row>
    <row r="2098" spans="1:27">
      <c r="A2098" s="267" t="s">
        <v>3271</v>
      </c>
      <c r="B2098" s="267" t="s">
        <v>3280</v>
      </c>
      <c r="C2098" s="267" t="s">
        <v>3281</v>
      </c>
      <c r="D2098" s="267" t="s">
        <v>7781</v>
      </c>
      <c r="E2098" s="267" t="s">
        <v>3275</v>
      </c>
      <c r="F2098" s="267" t="s">
        <v>3276</v>
      </c>
      <c r="G2098" s="267" t="s">
        <v>3275</v>
      </c>
      <c r="H2098" s="267" t="s">
        <v>3277</v>
      </c>
      <c r="I2098" s="267" t="s">
        <v>7790</v>
      </c>
      <c r="J2098" s="267" t="s">
        <v>7791</v>
      </c>
      <c r="K2098" s="268">
        <v>0</v>
      </c>
      <c r="L2098" s="268">
        <v>0</v>
      </c>
      <c r="M2098" s="269">
        <v>0</v>
      </c>
      <c r="N2098" s="268">
        <v>0</v>
      </c>
      <c r="O2098" s="268">
        <v>0</v>
      </c>
      <c r="P2098" s="269">
        <v>0</v>
      </c>
      <c r="Q2098" s="270">
        <v>0</v>
      </c>
      <c r="R2098" s="270">
        <v>0</v>
      </c>
      <c r="S2098" s="270">
        <v>0</v>
      </c>
      <c r="T2098" s="268">
        <v>0</v>
      </c>
      <c r="U2098" s="268">
        <v>0</v>
      </c>
      <c r="V2098" s="269">
        <v>0</v>
      </c>
      <c r="W2098" s="269" cm="1">
        <f t="array" ref="W2098">IF(Z2098=756,V2098*INDEX('09.30.22 ERC'!$I$676:$I$679,MATCH($A$1,'09.30.22 ERC'!$D$676:$D$679,0),),V2098)</f>
        <v>0</v>
      </c>
      <c r="X2098" s="271">
        <f t="shared" si="65"/>
        <v>586100</v>
      </c>
      <c r="Y2098" s="106" t="s">
        <v>7630</v>
      </c>
      <c r="Z2098" s="106">
        <v>150</v>
      </c>
      <c r="AA2098" s="273" t="b">
        <f t="shared" si="66"/>
        <v>1</v>
      </c>
    </row>
    <row r="2099" spans="1:27">
      <c r="A2099" s="267" t="s">
        <v>3271</v>
      </c>
      <c r="B2099" s="267" t="s">
        <v>3280</v>
      </c>
      <c r="C2099" s="267" t="s">
        <v>3430</v>
      </c>
      <c r="D2099" s="267" t="s">
        <v>7781</v>
      </c>
      <c r="E2099" s="267" t="s">
        <v>3275</v>
      </c>
      <c r="F2099" s="267" t="s">
        <v>3276</v>
      </c>
      <c r="G2099" s="267" t="s">
        <v>3275</v>
      </c>
      <c r="H2099" s="267" t="s">
        <v>3277</v>
      </c>
      <c r="I2099" s="267" t="s">
        <v>7792</v>
      </c>
      <c r="J2099" s="267" t="s">
        <v>7793</v>
      </c>
      <c r="K2099" s="268">
        <v>0</v>
      </c>
      <c r="L2099" s="268">
        <v>0</v>
      </c>
      <c r="M2099" s="269">
        <v>0</v>
      </c>
      <c r="N2099" s="268">
        <v>94.34</v>
      </c>
      <c r="O2099" s="268">
        <v>0</v>
      </c>
      <c r="P2099" s="269">
        <v>94.34</v>
      </c>
      <c r="Q2099" s="270">
        <v>3504.98</v>
      </c>
      <c r="R2099" s="270">
        <v>757.59</v>
      </c>
      <c r="S2099" s="270">
        <v>2747.39</v>
      </c>
      <c r="T2099" s="268">
        <v>3504.98</v>
      </c>
      <c r="U2099" s="268">
        <v>757.59</v>
      </c>
      <c r="V2099" s="269">
        <v>2747.39</v>
      </c>
      <c r="W2099" s="269" cm="1">
        <f t="array" ref="W2099">IF(Z2099=756,V2099*INDEX('09.30.22 ERC'!$I$676:$I$679,MATCH($A$1,'09.30.22 ERC'!$D$676:$D$679,0),),V2099)</f>
        <v>2747.39</v>
      </c>
      <c r="X2099" s="271">
        <f t="shared" si="65"/>
        <v>586100</v>
      </c>
      <c r="Y2099" s="106" t="s">
        <v>7630</v>
      </c>
      <c r="Z2099" s="106">
        <v>150</v>
      </c>
      <c r="AA2099" s="273" t="b">
        <f t="shared" si="66"/>
        <v>1</v>
      </c>
    </row>
    <row r="2100" spans="1:27">
      <c r="A2100" s="267" t="s">
        <v>3271</v>
      </c>
      <c r="B2100" s="267" t="s">
        <v>3983</v>
      </c>
      <c r="C2100" s="267" t="s">
        <v>3291</v>
      </c>
      <c r="D2100" s="267" t="s">
        <v>7781</v>
      </c>
      <c r="E2100" s="267" t="s">
        <v>3275</v>
      </c>
      <c r="F2100" s="267" t="s">
        <v>3276</v>
      </c>
      <c r="G2100" s="267" t="s">
        <v>3275</v>
      </c>
      <c r="H2100" s="267" t="s">
        <v>3277</v>
      </c>
      <c r="I2100" s="267" t="s">
        <v>7794</v>
      </c>
      <c r="J2100" s="267" t="s">
        <v>7795</v>
      </c>
      <c r="K2100" s="268">
        <v>0</v>
      </c>
      <c r="L2100" s="268">
        <v>0</v>
      </c>
      <c r="M2100" s="269">
        <v>0</v>
      </c>
      <c r="N2100" s="268">
        <v>0</v>
      </c>
      <c r="O2100" s="268">
        <v>0</v>
      </c>
      <c r="P2100" s="269">
        <v>0</v>
      </c>
      <c r="Q2100" s="270">
        <v>0</v>
      </c>
      <c r="R2100" s="270">
        <v>0</v>
      </c>
      <c r="S2100" s="270">
        <v>0</v>
      </c>
      <c r="T2100" s="268">
        <v>0</v>
      </c>
      <c r="U2100" s="268">
        <v>0</v>
      </c>
      <c r="V2100" s="269">
        <v>0</v>
      </c>
      <c r="W2100" s="269" cm="1">
        <f t="array" ref="W2100">IF(Z2100=756,V2100*INDEX('09.30.22 ERC'!$I$676:$I$679,MATCH($A$1,'09.30.22 ERC'!$D$676:$D$679,0),),V2100)</f>
        <v>0</v>
      </c>
      <c r="X2100" s="271">
        <f t="shared" si="65"/>
        <v>586100</v>
      </c>
      <c r="Y2100" s="106" t="s">
        <v>7630</v>
      </c>
      <c r="Z2100" s="106">
        <v>150</v>
      </c>
      <c r="AA2100" s="273" t="b">
        <f t="shared" si="66"/>
        <v>1</v>
      </c>
    </row>
    <row r="2101" spans="1:27">
      <c r="A2101" s="267" t="s">
        <v>3271</v>
      </c>
      <c r="B2101" s="267" t="s">
        <v>3284</v>
      </c>
      <c r="C2101" s="267" t="s">
        <v>3273</v>
      </c>
      <c r="D2101" s="267" t="s">
        <v>7781</v>
      </c>
      <c r="E2101" s="267" t="s">
        <v>3275</v>
      </c>
      <c r="F2101" s="267" t="s">
        <v>3276</v>
      </c>
      <c r="G2101" s="267" t="s">
        <v>3275</v>
      </c>
      <c r="H2101" s="267" t="s">
        <v>3277</v>
      </c>
      <c r="I2101" s="267" t="s">
        <v>7796</v>
      </c>
      <c r="J2101" s="267" t="s">
        <v>7797</v>
      </c>
      <c r="K2101" s="268">
        <v>0</v>
      </c>
      <c r="L2101" s="268">
        <v>0</v>
      </c>
      <c r="M2101" s="269">
        <v>0</v>
      </c>
      <c r="N2101" s="268">
        <v>0</v>
      </c>
      <c r="O2101" s="268">
        <v>0</v>
      </c>
      <c r="P2101" s="269">
        <v>0</v>
      </c>
      <c r="Q2101" s="270">
        <v>0</v>
      </c>
      <c r="R2101" s="270">
        <v>0</v>
      </c>
      <c r="S2101" s="270">
        <v>0</v>
      </c>
      <c r="T2101" s="268">
        <v>0</v>
      </c>
      <c r="U2101" s="268">
        <v>0</v>
      </c>
      <c r="V2101" s="269">
        <v>0</v>
      </c>
      <c r="W2101" s="269" cm="1">
        <f t="array" ref="W2101">IF(Z2101=756,V2101*INDEX('09.30.22 ERC'!$I$676:$I$679,MATCH($A$1,'09.30.22 ERC'!$D$676:$D$679,0),),V2101)</f>
        <v>0</v>
      </c>
      <c r="X2101" s="271">
        <f t="shared" si="65"/>
        <v>586100</v>
      </c>
      <c r="Y2101" s="106" t="s">
        <v>7630</v>
      </c>
      <c r="Z2101" s="106">
        <v>151</v>
      </c>
      <c r="AA2101" s="273" t="b">
        <f t="shared" si="66"/>
        <v>1</v>
      </c>
    </row>
    <row r="2102" spans="1:27">
      <c r="A2102" s="267" t="s">
        <v>3271</v>
      </c>
      <c r="B2102" s="267" t="s">
        <v>3284</v>
      </c>
      <c r="C2102" s="267" t="s">
        <v>3402</v>
      </c>
      <c r="D2102" s="267" t="s">
        <v>7781</v>
      </c>
      <c r="E2102" s="267" t="s">
        <v>3275</v>
      </c>
      <c r="F2102" s="267" t="s">
        <v>3276</v>
      </c>
      <c r="G2102" s="267" t="s">
        <v>3275</v>
      </c>
      <c r="H2102" s="267" t="s">
        <v>3277</v>
      </c>
      <c r="I2102" s="267" t="s">
        <v>7798</v>
      </c>
      <c r="J2102" s="267" t="s">
        <v>7799</v>
      </c>
      <c r="K2102" s="268">
        <v>0</v>
      </c>
      <c r="L2102" s="268">
        <v>0</v>
      </c>
      <c r="M2102" s="269">
        <v>0</v>
      </c>
      <c r="N2102" s="268">
        <v>8.11</v>
      </c>
      <c r="O2102" s="268">
        <v>0</v>
      </c>
      <c r="P2102" s="269">
        <v>8.11</v>
      </c>
      <c r="Q2102" s="270">
        <v>288.88</v>
      </c>
      <c r="R2102" s="270">
        <v>62.7</v>
      </c>
      <c r="S2102" s="270">
        <v>226.18</v>
      </c>
      <c r="T2102" s="268">
        <v>288.88</v>
      </c>
      <c r="U2102" s="268">
        <v>62.7</v>
      </c>
      <c r="V2102" s="269">
        <v>226.18</v>
      </c>
      <c r="W2102" s="269" cm="1">
        <f t="array" ref="W2102">IF(Z2102=756,V2102*INDEX('09.30.22 ERC'!$I$676:$I$679,MATCH($A$1,'09.30.22 ERC'!$D$676:$D$679,0),),V2102)</f>
        <v>226.18</v>
      </c>
      <c r="X2102" s="271">
        <f t="shared" si="65"/>
        <v>586100</v>
      </c>
      <c r="Y2102" s="106" t="s">
        <v>7630</v>
      </c>
      <c r="Z2102" s="106">
        <v>151</v>
      </c>
      <c r="AA2102" s="273" t="b">
        <f t="shared" si="66"/>
        <v>1</v>
      </c>
    </row>
    <row r="2103" spans="1:27">
      <c r="A2103" s="267" t="s">
        <v>3271</v>
      </c>
      <c r="B2103" s="267" t="s">
        <v>3287</v>
      </c>
      <c r="C2103" s="267" t="s">
        <v>3281</v>
      </c>
      <c r="D2103" s="267" t="s">
        <v>7781</v>
      </c>
      <c r="E2103" s="267" t="s">
        <v>3275</v>
      </c>
      <c r="F2103" s="267" t="s">
        <v>3276</v>
      </c>
      <c r="G2103" s="267" t="s">
        <v>3275</v>
      </c>
      <c r="H2103" s="267" t="s">
        <v>3277</v>
      </c>
      <c r="I2103" s="267" t="s">
        <v>7800</v>
      </c>
      <c r="J2103" s="267" t="s">
        <v>7801</v>
      </c>
      <c r="K2103" s="268">
        <v>0</v>
      </c>
      <c r="L2103" s="268">
        <v>0</v>
      </c>
      <c r="M2103" s="269">
        <v>0</v>
      </c>
      <c r="N2103" s="268">
        <v>0</v>
      </c>
      <c r="O2103" s="268">
        <v>0</v>
      </c>
      <c r="P2103" s="269">
        <v>0</v>
      </c>
      <c r="Q2103" s="270">
        <v>0</v>
      </c>
      <c r="R2103" s="270">
        <v>0</v>
      </c>
      <c r="S2103" s="270">
        <v>0</v>
      </c>
      <c r="T2103" s="268">
        <v>0</v>
      </c>
      <c r="U2103" s="268">
        <v>0</v>
      </c>
      <c r="V2103" s="269">
        <v>0</v>
      </c>
      <c r="W2103" s="269" cm="1">
        <f t="array" ref="W2103">IF(Z2103=756,V2103*INDEX('09.30.22 ERC'!$I$676:$I$679,MATCH($A$1,'09.30.22 ERC'!$D$676:$D$679,0),),V2103)</f>
        <v>0</v>
      </c>
      <c r="X2103" s="271">
        <f t="shared" si="65"/>
        <v>586100</v>
      </c>
      <c r="Y2103" s="106" t="s">
        <v>7630</v>
      </c>
      <c r="Z2103" s="106">
        <v>151</v>
      </c>
      <c r="AA2103" s="273" t="b">
        <f t="shared" si="66"/>
        <v>1</v>
      </c>
    </row>
    <row r="2104" spans="1:27">
      <c r="A2104" s="267" t="s">
        <v>3271</v>
      </c>
      <c r="B2104" s="267" t="s">
        <v>3287</v>
      </c>
      <c r="C2104" s="267" t="s">
        <v>3430</v>
      </c>
      <c r="D2104" s="267" t="s">
        <v>7781</v>
      </c>
      <c r="E2104" s="267" t="s">
        <v>3275</v>
      </c>
      <c r="F2104" s="267" t="s">
        <v>3276</v>
      </c>
      <c r="G2104" s="267" t="s">
        <v>3275</v>
      </c>
      <c r="H2104" s="267" t="s">
        <v>3277</v>
      </c>
      <c r="I2104" s="267" t="s">
        <v>7802</v>
      </c>
      <c r="J2104" s="267" t="s">
        <v>7803</v>
      </c>
      <c r="K2104" s="268">
        <v>0</v>
      </c>
      <c r="L2104" s="268">
        <v>0</v>
      </c>
      <c r="M2104" s="269">
        <v>0</v>
      </c>
      <c r="N2104" s="268">
        <v>10.39</v>
      </c>
      <c r="O2104" s="268">
        <v>0</v>
      </c>
      <c r="P2104" s="269">
        <v>10.39</v>
      </c>
      <c r="Q2104" s="270">
        <v>343.08</v>
      </c>
      <c r="R2104" s="270">
        <v>59.31</v>
      </c>
      <c r="S2104" s="270">
        <v>283.77</v>
      </c>
      <c r="T2104" s="268">
        <v>343.08</v>
      </c>
      <c r="U2104" s="268">
        <v>59.31</v>
      </c>
      <c r="V2104" s="269">
        <v>283.77</v>
      </c>
      <c r="W2104" s="269" cm="1">
        <f t="array" ref="W2104">IF(Z2104=756,V2104*INDEX('09.30.22 ERC'!$I$676:$I$679,MATCH($A$1,'09.30.22 ERC'!$D$676:$D$679,0),),V2104)</f>
        <v>283.77</v>
      </c>
      <c r="X2104" s="271">
        <f t="shared" si="65"/>
        <v>586100</v>
      </c>
      <c r="Y2104" s="106" t="s">
        <v>7630</v>
      </c>
      <c r="Z2104" s="106">
        <v>151</v>
      </c>
      <c r="AA2104" s="273" t="b">
        <f t="shared" si="66"/>
        <v>1</v>
      </c>
    </row>
    <row r="2105" spans="1:27">
      <c r="A2105" s="267" t="s">
        <v>3271</v>
      </c>
      <c r="B2105" s="267" t="s">
        <v>3290</v>
      </c>
      <c r="C2105" s="267" t="s">
        <v>3291</v>
      </c>
      <c r="D2105" s="267" t="s">
        <v>7781</v>
      </c>
      <c r="E2105" s="267" t="s">
        <v>3275</v>
      </c>
      <c r="F2105" s="267" t="s">
        <v>3276</v>
      </c>
      <c r="G2105" s="267" t="s">
        <v>3275</v>
      </c>
      <c r="H2105" s="267" t="s">
        <v>3277</v>
      </c>
      <c r="I2105" s="267" t="s">
        <v>7804</v>
      </c>
      <c r="J2105" s="267" t="s">
        <v>7805</v>
      </c>
      <c r="K2105" s="268">
        <v>0</v>
      </c>
      <c r="L2105" s="268">
        <v>0</v>
      </c>
      <c r="M2105" s="269">
        <v>0</v>
      </c>
      <c r="N2105" s="268">
        <v>0</v>
      </c>
      <c r="O2105" s="268">
        <v>0</v>
      </c>
      <c r="P2105" s="269">
        <v>0</v>
      </c>
      <c r="Q2105" s="270">
        <v>0</v>
      </c>
      <c r="R2105" s="270">
        <v>0</v>
      </c>
      <c r="S2105" s="270">
        <v>0</v>
      </c>
      <c r="T2105" s="268">
        <v>0</v>
      </c>
      <c r="U2105" s="268">
        <v>0</v>
      </c>
      <c r="V2105" s="269">
        <v>0</v>
      </c>
      <c r="W2105" s="269" cm="1">
        <f t="array" ref="W2105">IF(Z2105=756,V2105*INDEX('09.30.22 ERC'!$I$676:$I$679,MATCH($A$1,'09.30.22 ERC'!$D$676:$D$679,0),),V2105)</f>
        <v>0</v>
      </c>
      <c r="X2105" s="271">
        <f t="shared" si="65"/>
        <v>586100</v>
      </c>
      <c r="Y2105" s="106" t="s">
        <v>7630</v>
      </c>
      <c r="Z2105" s="106">
        <v>151</v>
      </c>
      <c r="AA2105" s="273" t="b">
        <f t="shared" si="66"/>
        <v>1</v>
      </c>
    </row>
    <row r="2106" spans="1:27">
      <c r="A2106" s="267" t="s">
        <v>3271</v>
      </c>
      <c r="B2106" s="267" t="s">
        <v>3294</v>
      </c>
      <c r="C2106" s="267" t="s">
        <v>3402</v>
      </c>
      <c r="D2106" s="267" t="s">
        <v>7781</v>
      </c>
      <c r="E2106" s="267" t="s">
        <v>3275</v>
      </c>
      <c r="F2106" s="267" t="s">
        <v>3276</v>
      </c>
      <c r="G2106" s="267" t="s">
        <v>3275</v>
      </c>
      <c r="H2106" s="267" t="s">
        <v>3277</v>
      </c>
      <c r="I2106" s="267" t="s">
        <v>7806</v>
      </c>
      <c r="J2106" s="267" t="s">
        <v>7807</v>
      </c>
      <c r="K2106" s="268">
        <v>0</v>
      </c>
      <c r="L2106" s="268">
        <v>0</v>
      </c>
      <c r="M2106" s="269">
        <v>0</v>
      </c>
      <c r="N2106" s="268">
        <v>54.99</v>
      </c>
      <c r="O2106" s="268">
        <v>0</v>
      </c>
      <c r="P2106" s="269">
        <v>54.99</v>
      </c>
      <c r="Q2106" s="270">
        <v>2041.47</v>
      </c>
      <c r="R2106" s="270">
        <v>441.27</v>
      </c>
      <c r="S2106" s="270">
        <v>1600.2</v>
      </c>
      <c r="T2106" s="268">
        <v>2041.47</v>
      </c>
      <c r="U2106" s="268">
        <v>441.27</v>
      </c>
      <c r="V2106" s="269">
        <v>1600.2</v>
      </c>
      <c r="W2106" s="269" cm="1">
        <f t="array" ref="W2106">IF(Z2106=756,V2106*INDEX('09.30.22 ERC'!$I$676:$I$679,MATCH($A$1,'09.30.22 ERC'!$D$676:$D$679,0),),V2106)</f>
        <v>1600.2</v>
      </c>
      <c r="X2106" s="271">
        <f t="shared" si="65"/>
        <v>586100</v>
      </c>
      <c r="Y2106" s="106" t="s">
        <v>7630</v>
      </c>
      <c r="Z2106" s="106">
        <v>152</v>
      </c>
      <c r="AA2106" s="273" t="b">
        <f t="shared" si="66"/>
        <v>1</v>
      </c>
    </row>
    <row r="2107" spans="1:27">
      <c r="A2107" s="267" t="s">
        <v>3271</v>
      </c>
      <c r="B2107" s="267" t="s">
        <v>3388</v>
      </c>
      <c r="C2107" s="267" t="s">
        <v>3389</v>
      </c>
      <c r="D2107" s="267" t="s">
        <v>7808</v>
      </c>
      <c r="E2107" s="267" t="s">
        <v>3275</v>
      </c>
      <c r="F2107" s="267" t="s">
        <v>3276</v>
      </c>
      <c r="G2107" s="267" t="s">
        <v>3275</v>
      </c>
      <c r="H2107" s="267" t="s">
        <v>3277</v>
      </c>
      <c r="I2107" s="267" t="s">
        <v>7809</v>
      </c>
      <c r="J2107" s="267" t="s">
        <v>7810</v>
      </c>
      <c r="K2107" s="268">
        <v>0</v>
      </c>
      <c r="L2107" s="268">
        <v>0</v>
      </c>
      <c r="M2107" s="269">
        <v>0</v>
      </c>
      <c r="N2107" s="268">
        <v>0</v>
      </c>
      <c r="O2107" s="268">
        <v>2686.98</v>
      </c>
      <c r="P2107" s="269">
        <v>-2686.98</v>
      </c>
      <c r="Q2107" s="270">
        <v>0</v>
      </c>
      <c r="R2107" s="270">
        <v>7330.65</v>
      </c>
      <c r="S2107" s="270">
        <v>-7330.65</v>
      </c>
      <c r="T2107" s="268">
        <v>0</v>
      </c>
      <c r="U2107" s="268">
        <v>7330.65</v>
      </c>
      <c r="V2107" s="269">
        <v>-7330.65</v>
      </c>
      <c r="W2107" s="269" cm="1">
        <f t="array" ref="W2107">IF(Z2107=756,V2107*INDEX('09.30.22 ERC'!$I$676:$I$679,MATCH($A$1,'09.30.22 ERC'!$D$676:$D$679,0),),V2107)</f>
        <v>-7330.65</v>
      </c>
      <c r="X2107" s="271">
        <f t="shared" si="65"/>
        <v>586200</v>
      </c>
      <c r="Y2107" s="106" t="s">
        <v>7630</v>
      </c>
      <c r="Z2107" s="106">
        <v>756</v>
      </c>
      <c r="AA2107" s="273" t="b">
        <f t="shared" si="66"/>
        <v>1</v>
      </c>
    </row>
    <row r="2108" spans="1:27">
      <c r="A2108" s="267" t="s">
        <v>3271</v>
      </c>
      <c r="B2108" s="267" t="s">
        <v>3388</v>
      </c>
      <c r="C2108" s="267" t="s">
        <v>3392</v>
      </c>
      <c r="D2108" s="267" t="s">
        <v>7808</v>
      </c>
      <c r="E2108" s="267" t="s">
        <v>3275</v>
      </c>
      <c r="F2108" s="267" t="s">
        <v>3276</v>
      </c>
      <c r="G2108" s="267" t="s">
        <v>3275</v>
      </c>
      <c r="H2108" s="267" t="s">
        <v>3277</v>
      </c>
      <c r="I2108" s="267" t="s">
        <v>7811</v>
      </c>
      <c r="J2108" s="267" t="s">
        <v>7812</v>
      </c>
      <c r="K2108" s="268">
        <v>0</v>
      </c>
      <c r="L2108" s="268">
        <v>0</v>
      </c>
      <c r="M2108" s="269">
        <v>0</v>
      </c>
      <c r="N2108" s="268">
        <v>2686.98</v>
      </c>
      <c r="O2108" s="268">
        <v>0</v>
      </c>
      <c r="P2108" s="269">
        <v>2686.98</v>
      </c>
      <c r="Q2108" s="270">
        <v>9028.6299999999992</v>
      </c>
      <c r="R2108" s="270">
        <v>1697.98</v>
      </c>
      <c r="S2108" s="270">
        <v>7330.65</v>
      </c>
      <c r="T2108" s="268">
        <v>9028.6299999999992</v>
      </c>
      <c r="U2108" s="268">
        <v>1697.98</v>
      </c>
      <c r="V2108" s="269">
        <v>7330.65</v>
      </c>
      <c r="W2108" s="269" cm="1">
        <f t="array" ref="W2108">IF(Z2108=756,V2108*INDEX('09.30.22 ERC'!$I$676:$I$679,MATCH($A$1,'09.30.22 ERC'!$D$676:$D$679,0),),V2108)</f>
        <v>7330.65</v>
      </c>
      <c r="X2108" s="271">
        <f t="shared" si="65"/>
        <v>586200</v>
      </c>
      <c r="Y2108" s="106" t="s">
        <v>7630</v>
      </c>
      <c r="Z2108" s="106">
        <v>756</v>
      </c>
      <c r="AA2108" s="273" t="b">
        <f t="shared" si="66"/>
        <v>1</v>
      </c>
    </row>
    <row r="2109" spans="1:27">
      <c r="A2109" s="267" t="s">
        <v>3271</v>
      </c>
      <c r="B2109" s="267" t="s">
        <v>3272</v>
      </c>
      <c r="C2109" s="267" t="s">
        <v>3402</v>
      </c>
      <c r="D2109" s="267" t="s">
        <v>7808</v>
      </c>
      <c r="E2109" s="267" t="s">
        <v>3275</v>
      </c>
      <c r="F2109" s="267" t="s">
        <v>3276</v>
      </c>
      <c r="G2109" s="267" t="s">
        <v>3275</v>
      </c>
      <c r="H2109" s="267" t="s">
        <v>3277</v>
      </c>
      <c r="I2109" s="267" t="s">
        <v>7813</v>
      </c>
      <c r="J2109" s="267" t="s">
        <v>7814</v>
      </c>
      <c r="K2109" s="268">
        <v>0</v>
      </c>
      <c r="L2109" s="268">
        <v>0</v>
      </c>
      <c r="M2109" s="269">
        <v>0</v>
      </c>
      <c r="N2109" s="268">
        <v>973.69</v>
      </c>
      <c r="O2109" s="268">
        <v>0</v>
      </c>
      <c r="P2109" s="269">
        <v>973.69</v>
      </c>
      <c r="Q2109" s="270">
        <v>4358</v>
      </c>
      <c r="R2109" s="270">
        <v>87.39</v>
      </c>
      <c r="S2109" s="270">
        <v>4270.6099999999997</v>
      </c>
      <c r="T2109" s="268">
        <v>4358</v>
      </c>
      <c r="U2109" s="268">
        <v>87.39</v>
      </c>
      <c r="V2109" s="269">
        <v>4270.6099999999997</v>
      </c>
      <c r="W2109" s="269" cm="1">
        <f t="array" ref="W2109">IF(Z2109=756,V2109*INDEX('09.30.22 ERC'!$I$676:$I$679,MATCH($A$1,'09.30.22 ERC'!$D$676:$D$679,0),),V2109)</f>
        <v>4270.6099999999997</v>
      </c>
      <c r="X2109" s="271">
        <f t="shared" si="65"/>
        <v>586200</v>
      </c>
      <c r="Y2109" s="106" t="s">
        <v>7630</v>
      </c>
      <c r="Z2109" s="106">
        <v>150</v>
      </c>
      <c r="AA2109" s="273" t="b">
        <f t="shared" si="66"/>
        <v>1</v>
      </c>
    </row>
    <row r="2110" spans="1:27">
      <c r="A2110" s="267" t="s">
        <v>3271</v>
      </c>
      <c r="B2110" s="267" t="s">
        <v>3280</v>
      </c>
      <c r="C2110" s="267" t="s">
        <v>3430</v>
      </c>
      <c r="D2110" s="267" t="s">
        <v>7808</v>
      </c>
      <c r="E2110" s="267" t="s">
        <v>3275</v>
      </c>
      <c r="F2110" s="267" t="s">
        <v>3276</v>
      </c>
      <c r="G2110" s="267" t="s">
        <v>3275</v>
      </c>
      <c r="H2110" s="267" t="s">
        <v>3277</v>
      </c>
      <c r="I2110" s="267" t="s">
        <v>7815</v>
      </c>
      <c r="J2110" s="267" t="s">
        <v>7816</v>
      </c>
      <c r="K2110" s="268">
        <v>0</v>
      </c>
      <c r="L2110" s="268">
        <v>0</v>
      </c>
      <c r="M2110" s="269">
        <v>0</v>
      </c>
      <c r="N2110" s="268">
        <v>963.07</v>
      </c>
      <c r="O2110" s="268">
        <v>0</v>
      </c>
      <c r="P2110" s="269">
        <v>963.07</v>
      </c>
      <c r="Q2110" s="270">
        <v>4309.3100000000004</v>
      </c>
      <c r="R2110" s="270">
        <v>86.44</v>
      </c>
      <c r="S2110" s="270">
        <v>4222.8700000000008</v>
      </c>
      <c r="T2110" s="268">
        <v>4309.3100000000004</v>
      </c>
      <c r="U2110" s="268">
        <v>86.44</v>
      </c>
      <c r="V2110" s="269">
        <v>4222.8700000000008</v>
      </c>
      <c r="W2110" s="269" cm="1">
        <f t="array" ref="W2110">IF(Z2110=756,V2110*INDEX('09.30.22 ERC'!$I$676:$I$679,MATCH($A$1,'09.30.22 ERC'!$D$676:$D$679,0),),V2110)</f>
        <v>4222.8700000000008</v>
      </c>
      <c r="X2110" s="271">
        <f t="shared" si="65"/>
        <v>586200</v>
      </c>
      <c r="Y2110" s="106" t="s">
        <v>7630</v>
      </c>
      <c r="Z2110" s="106">
        <v>150</v>
      </c>
      <c r="AA2110" s="273" t="b">
        <f t="shared" si="66"/>
        <v>1</v>
      </c>
    </row>
    <row r="2111" spans="1:27">
      <c r="A2111" s="267" t="s">
        <v>3271</v>
      </c>
      <c r="B2111" s="267" t="s">
        <v>3284</v>
      </c>
      <c r="C2111" s="267" t="s">
        <v>3402</v>
      </c>
      <c r="D2111" s="267" t="s">
        <v>7808</v>
      </c>
      <c r="E2111" s="267" t="s">
        <v>3275</v>
      </c>
      <c r="F2111" s="267" t="s">
        <v>3276</v>
      </c>
      <c r="G2111" s="267" t="s">
        <v>3275</v>
      </c>
      <c r="H2111" s="267" t="s">
        <v>3277</v>
      </c>
      <c r="I2111" s="267" t="s">
        <v>7817</v>
      </c>
      <c r="J2111" s="267" t="s">
        <v>7818</v>
      </c>
      <c r="K2111" s="268">
        <v>0</v>
      </c>
      <c r="L2111" s="268">
        <v>0</v>
      </c>
      <c r="M2111" s="269">
        <v>0</v>
      </c>
      <c r="N2111" s="268">
        <v>82.74</v>
      </c>
      <c r="O2111" s="268">
        <v>0</v>
      </c>
      <c r="P2111" s="269">
        <v>82.74</v>
      </c>
      <c r="Q2111" s="270">
        <v>364.88</v>
      </c>
      <c r="R2111" s="270">
        <v>6.94</v>
      </c>
      <c r="S2111" s="270">
        <v>357.94</v>
      </c>
      <c r="T2111" s="268">
        <v>364.88</v>
      </c>
      <c r="U2111" s="268">
        <v>6.94</v>
      </c>
      <c r="V2111" s="269">
        <v>357.94</v>
      </c>
      <c r="W2111" s="269" cm="1">
        <f t="array" ref="W2111">IF(Z2111=756,V2111*INDEX('09.30.22 ERC'!$I$676:$I$679,MATCH($A$1,'09.30.22 ERC'!$D$676:$D$679,0),),V2111)</f>
        <v>357.94</v>
      </c>
      <c r="X2111" s="271">
        <f t="shared" si="65"/>
        <v>586200</v>
      </c>
      <c r="Y2111" s="106" t="s">
        <v>7630</v>
      </c>
      <c r="Z2111" s="106">
        <v>151</v>
      </c>
      <c r="AA2111" s="273" t="b">
        <f t="shared" si="66"/>
        <v>1</v>
      </c>
    </row>
    <row r="2112" spans="1:27">
      <c r="A2112" s="267" t="s">
        <v>3271</v>
      </c>
      <c r="B2112" s="267" t="s">
        <v>3287</v>
      </c>
      <c r="C2112" s="267" t="s">
        <v>3430</v>
      </c>
      <c r="D2112" s="267" t="s">
        <v>7808</v>
      </c>
      <c r="E2112" s="267" t="s">
        <v>3275</v>
      </c>
      <c r="F2112" s="267" t="s">
        <v>3276</v>
      </c>
      <c r="G2112" s="267" t="s">
        <v>3275</v>
      </c>
      <c r="H2112" s="267" t="s">
        <v>3277</v>
      </c>
      <c r="I2112" s="267" t="s">
        <v>7819</v>
      </c>
      <c r="J2112" s="267" t="s">
        <v>7820</v>
      </c>
      <c r="K2112" s="268">
        <v>0</v>
      </c>
      <c r="L2112" s="268">
        <v>0</v>
      </c>
      <c r="M2112" s="269">
        <v>0</v>
      </c>
      <c r="N2112" s="268">
        <v>106.11</v>
      </c>
      <c r="O2112" s="268">
        <v>0</v>
      </c>
      <c r="P2112" s="269">
        <v>106.11</v>
      </c>
      <c r="Q2112" s="270">
        <v>467.83</v>
      </c>
      <c r="R2112" s="270">
        <v>9.01</v>
      </c>
      <c r="S2112" s="270">
        <v>458.82</v>
      </c>
      <c r="T2112" s="268">
        <v>467.83</v>
      </c>
      <c r="U2112" s="268">
        <v>9.01</v>
      </c>
      <c r="V2112" s="269">
        <v>458.82</v>
      </c>
      <c r="W2112" s="269" cm="1">
        <f t="array" ref="W2112">IF(Z2112=756,V2112*INDEX('09.30.22 ERC'!$I$676:$I$679,MATCH($A$1,'09.30.22 ERC'!$D$676:$D$679,0),),V2112)</f>
        <v>458.82</v>
      </c>
      <c r="X2112" s="271">
        <f t="shared" si="65"/>
        <v>586200</v>
      </c>
      <c r="Y2112" s="106" t="s">
        <v>7630</v>
      </c>
      <c r="Z2112" s="106">
        <v>151</v>
      </c>
      <c r="AA2112" s="273" t="b">
        <f t="shared" si="66"/>
        <v>1</v>
      </c>
    </row>
    <row r="2113" spans="1:27">
      <c r="A2113" s="267" t="s">
        <v>3271</v>
      </c>
      <c r="B2113" s="267" t="s">
        <v>3294</v>
      </c>
      <c r="C2113" s="267" t="s">
        <v>3402</v>
      </c>
      <c r="D2113" s="267" t="s">
        <v>7808</v>
      </c>
      <c r="E2113" s="267" t="s">
        <v>3275</v>
      </c>
      <c r="F2113" s="267" t="s">
        <v>3276</v>
      </c>
      <c r="G2113" s="267" t="s">
        <v>3275</v>
      </c>
      <c r="H2113" s="267" t="s">
        <v>3277</v>
      </c>
      <c r="I2113" s="267" t="s">
        <v>7821</v>
      </c>
      <c r="J2113" s="267" t="s">
        <v>7822</v>
      </c>
      <c r="K2113" s="268">
        <v>0</v>
      </c>
      <c r="L2113" s="268">
        <v>0</v>
      </c>
      <c r="M2113" s="269">
        <v>0</v>
      </c>
      <c r="N2113" s="268">
        <v>561.37</v>
      </c>
      <c r="O2113" s="268">
        <v>0</v>
      </c>
      <c r="P2113" s="269">
        <v>561.37</v>
      </c>
      <c r="Q2113" s="270">
        <v>2512.13</v>
      </c>
      <c r="R2113" s="270">
        <v>50.35</v>
      </c>
      <c r="S2113" s="270">
        <v>2461.7800000000002</v>
      </c>
      <c r="T2113" s="268">
        <v>2512.13</v>
      </c>
      <c r="U2113" s="268">
        <v>50.35</v>
      </c>
      <c r="V2113" s="269">
        <v>2461.7800000000002</v>
      </c>
      <c r="W2113" s="269" cm="1">
        <f t="array" ref="W2113">IF(Z2113=756,V2113*INDEX('09.30.22 ERC'!$I$676:$I$679,MATCH($A$1,'09.30.22 ERC'!$D$676:$D$679,0),),V2113)</f>
        <v>2461.7800000000002</v>
      </c>
      <c r="X2113" s="271">
        <f t="shared" si="65"/>
        <v>586200</v>
      </c>
      <c r="Y2113" s="106" t="s">
        <v>7630</v>
      </c>
      <c r="Z2113" s="106">
        <v>152</v>
      </c>
      <c r="AA2113" s="273" t="b">
        <f t="shared" si="66"/>
        <v>1</v>
      </c>
    </row>
    <row r="2114" spans="1:27">
      <c r="A2114" s="267" t="s">
        <v>3271</v>
      </c>
      <c r="B2114" s="267" t="s">
        <v>3388</v>
      </c>
      <c r="C2114" s="267" t="s">
        <v>3389</v>
      </c>
      <c r="D2114" s="267" t="s">
        <v>7823</v>
      </c>
      <c r="E2114" s="267" t="s">
        <v>3275</v>
      </c>
      <c r="F2114" s="267" t="s">
        <v>3276</v>
      </c>
      <c r="G2114" s="267" t="s">
        <v>3275</v>
      </c>
      <c r="H2114" s="267" t="s">
        <v>3277</v>
      </c>
      <c r="I2114" s="267" t="s">
        <v>7824</v>
      </c>
      <c r="J2114" s="267" t="s">
        <v>7825</v>
      </c>
      <c r="K2114" s="268">
        <v>0</v>
      </c>
      <c r="L2114" s="268">
        <v>0</v>
      </c>
      <c r="M2114" s="269">
        <v>0</v>
      </c>
      <c r="N2114" s="268">
        <v>0</v>
      </c>
      <c r="O2114" s="268">
        <v>0</v>
      </c>
      <c r="P2114" s="269">
        <v>0</v>
      </c>
      <c r="Q2114" s="270">
        <v>0</v>
      </c>
      <c r="R2114" s="270">
        <v>0</v>
      </c>
      <c r="S2114" s="270">
        <v>0</v>
      </c>
      <c r="T2114" s="268">
        <v>0</v>
      </c>
      <c r="U2114" s="268">
        <v>0</v>
      </c>
      <c r="V2114" s="269">
        <v>0</v>
      </c>
      <c r="W2114" s="269" cm="1">
        <f t="array" ref="W2114">IF(Z2114=756,V2114*INDEX('09.30.22 ERC'!$I$676:$I$679,MATCH($A$1,'09.30.22 ERC'!$D$676:$D$679,0),),V2114)</f>
        <v>0</v>
      </c>
      <c r="X2114" s="271">
        <f t="shared" si="65"/>
        <v>587100</v>
      </c>
      <c r="Y2114" s="106" t="s">
        <v>1452</v>
      </c>
      <c r="Z2114" s="106">
        <v>756</v>
      </c>
      <c r="AA2114" s="273" t="b">
        <f t="shared" si="66"/>
        <v>1</v>
      </c>
    </row>
    <row r="2115" spans="1:27">
      <c r="A2115" s="267" t="s">
        <v>3271</v>
      </c>
      <c r="B2115" s="267" t="s">
        <v>3388</v>
      </c>
      <c r="C2115" s="267" t="s">
        <v>3392</v>
      </c>
      <c r="D2115" s="267" t="s">
        <v>7823</v>
      </c>
      <c r="E2115" s="267" t="s">
        <v>3275</v>
      </c>
      <c r="F2115" s="267" t="s">
        <v>3276</v>
      </c>
      <c r="G2115" s="267" t="s">
        <v>3275</v>
      </c>
      <c r="H2115" s="267" t="s">
        <v>3277</v>
      </c>
      <c r="I2115" s="267" t="s">
        <v>7826</v>
      </c>
      <c r="J2115" s="267" t="s">
        <v>7827</v>
      </c>
      <c r="K2115" s="268">
        <v>0</v>
      </c>
      <c r="L2115" s="268">
        <v>0</v>
      </c>
      <c r="M2115" s="269">
        <v>0</v>
      </c>
      <c r="N2115" s="268">
        <v>0</v>
      </c>
      <c r="O2115" s="268">
        <v>0</v>
      </c>
      <c r="P2115" s="269">
        <v>0</v>
      </c>
      <c r="Q2115" s="270">
        <v>0</v>
      </c>
      <c r="R2115" s="270">
        <v>0</v>
      </c>
      <c r="S2115" s="270">
        <v>0</v>
      </c>
      <c r="T2115" s="268">
        <v>0</v>
      </c>
      <c r="U2115" s="268">
        <v>0</v>
      </c>
      <c r="V2115" s="269">
        <v>0</v>
      </c>
      <c r="W2115" s="269" cm="1">
        <f t="array" ref="W2115">IF(Z2115=756,V2115*INDEX('09.30.22 ERC'!$I$676:$I$679,MATCH($A$1,'09.30.22 ERC'!$D$676:$D$679,0),),V2115)</f>
        <v>0</v>
      </c>
      <c r="X2115" s="271">
        <f t="shared" si="65"/>
        <v>587100</v>
      </c>
      <c r="Y2115" s="106" t="s">
        <v>1452</v>
      </c>
      <c r="Z2115" s="106">
        <v>756</v>
      </c>
      <c r="AA2115" s="273" t="b">
        <f t="shared" si="66"/>
        <v>1</v>
      </c>
    </row>
    <row r="2116" spans="1:27">
      <c r="A2116" s="267" t="s">
        <v>3271</v>
      </c>
      <c r="B2116" s="267" t="s">
        <v>3272</v>
      </c>
      <c r="C2116" s="267" t="s">
        <v>3402</v>
      </c>
      <c r="D2116" s="267" t="s">
        <v>7823</v>
      </c>
      <c r="E2116" s="267" t="s">
        <v>3275</v>
      </c>
      <c r="F2116" s="267" t="s">
        <v>3276</v>
      </c>
      <c r="G2116" s="267" t="s">
        <v>3275</v>
      </c>
      <c r="H2116" s="267" t="s">
        <v>3277</v>
      </c>
      <c r="I2116" s="267" t="s">
        <v>7828</v>
      </c>
      <c r="J2116" s="267" t="s">
        <v>7829</v>
      </c>
      <c r="K2116" s="268">
        <v>0</v>
      </c>
      <c r="L2116" s="268">
        <v>0</v>
      </c>
      <c r="M2116" s="269">
        <v>0</v>
      </c>
      <c r="N2116" s="268">
        <v>0</v>
      </c>
      <c r="O2116" s="268">
        <v>0</v>
      </c>
      <c r="P2116" s="269">
        <v>0</v>
      </c>
      <c r="Q2116" s="270">
        <v>0</v>
      </c>
      <c r="R2116" s="270">
        <v>0</v>
      </c>
      <c r="S2116" s="270">
        <v>0</v>
      </c>
      <c r="T2116" s="268">
        <v>0</v>
      </c>
      <c r="U2116" s="268">
        <v>0</v>
      </c>
      <c r="V2116" s="269">
        <v>0</v>
      </c>
      <c r="W2116" s="269" cm="1">
        <f t="array" ref="W2116">IF(Z2116=756,V2116*INDEX('09.30.22 ERC'!$I$676:$I$679,MATCH($A$1,'09.30.22 ERC'!$D$676:$D$679,0),),V2116)</f>
        <v>0</v>
      </c>
      <c r="X2116" s="271">
        <f t="shared" si="65"/>
        <v>587100</v>
      </c>
      <c r="Y2116" s="106" t="s">
        <v>1452</v>
      </c>
      <c r="Z2116" s="106">
        <v>150</v>
      </c>
      <c r="AA2116" s="273" t="b">
        <f t="shared" si="66"/>
        <v>1</v>
      </c>
    </row>
    <row r="2117" spans="1:27">
      <c r="A2117" s="267" t="s">
        <v>3271</v>
      </c>
      <c r="B2117" s="267" t="s">
        <v>3280</v>
      </c>
      <c r="C2117" s="267" t="s">
        <v>3430</v>
      </c>
      <c r="D2117" s="267" t="s">
        <v>7823</v>
      </c>
      <c r="E2117" s="267" t="s">
        <v>3275</v>
      </c>
      <c r="F2117" s="267" t="s">
        <v>3276</v>
      </c>
      <c r="G2117" s="267" t="s">
        <v>3275</v>
      </c>
      <c r="H2117" s="267" t="s">
        <v>3277</v>
      </c>
      <c r="I2117" s="267" t="s">
        <v>7830</v>
      </c>
      <c r="J2117" s="267" t="s">
        <v>7831</v>
      </c>
      <c r="K2117" s="268">
        <v>0</v>
      </c>
      <c r="L2117" s="268">
        <v>0</v>
      </c>
      <c r="M2117" s="269">
        <v>0</v>
      </c>
      <c r="N2117" s="268">
        <v>0</v>
      </c>
      <c r="O2117" s="268">
        <v>0</v>
      </c>
      <c r="P2117" s="269">
        <v>0</v>
      </c>
      <c r="Q2117" s="270">
        <v>0</v>
      </c>
      <c r="R2117" s="270">
        <v>0</v>
      </c>
      <c r="S2117" s="270">
        <v>0</v>
      </c>
      <c r="T2117" s="268">
        <v>0</v>
      </c>
      <c r="U2117" s="268">
        <v>0</v>
      </c>
      <c r="V2117" s="269">
        <v>0</v>
      </c>
      <c r="W2117" s="269" cm="1">
        <f t="array" ref="W2117">IF(Z2117=756,V2117*INDEX('09.30.22 ERC'!$I$676:$I$679,MATCH($A$1,'09.30.22 ERC'!$D$676:$D$679,0),),V2117)</f>
        <v>0</v>
      </c>
      <c r="X2117" s="271">
        <f t="shared" ref="X2117:X2180" si="67">+_xlfn.NUMBERVALUE(D2117)</f>
        <v>587100</v>
      </c>
      <c r="Y2117" s="106" t="s">
        <v>1452</v>
      </c>
      <c r="Z2117" s="106">
        <v>150</v>
      </c>
      <c r="AA2117" s="273" t="b">
        <f t="shared" si="66"/>
        <v>1</v>
      </c>
    </row>
    <row r="2118" spans="1:27">
      <c r="A2118" s="267" t="s">
        <v>3271</v>
      </c>
      <c r="B2118" s="267" t="s">
        <v>3284</v>
      </c>
      <c r="C2118" s="267" t="s">
        <v>3402</v>
      </c>
      <c r="D2118" s="267" t="s">
        <v>7823</v>
      </c>
      <c r="E2118" s="267" t="s">
        <v>3275</v>
      </c>
      <c r="F2118" s="267" t="s">
        <v>3276</v>
      </c>
      <c r="G2118" s="267" t="s">
        <v>3275</v>
      </c>
      <c r="H2118" s="267" t="s">
        <v>3277</v>
      </c>
      <c r="I2118" s="267" t="s">
        <v>7832</v>
      </c>
      <c r="J2118" s="267" t="s">
        <v>7833</v>
      </c>
      <c r="K2118" s="268">
        <v>0</v>
      </c>
      <c r="L2118" s="268">
        <v>0</v>
      </c>
      <c r="M2118" s="269">
        <v>0</v>
      </c>
      <c r="N2118" s="268">
        <v>0</v>
      </c>
      <c r="O2118" s="268">
        <v>0</v>
      </c>
      <c r="P2118" s="269">
        <v>0</v>
      </c>
      <c r="Q2118" s="270">
        <v>0</v>
      </c>
      <c r="R2118" s="270">
        <v>0</v>
      </c>
      <c r="S2118" s="270">
        <v>0</v>
      </c>
      <c r="T2118" s="268">
        <v>0</v>
      </c>
      <c r="U2118" s="268">
        <v>0</v>
      </c>
      <c r="V2118" s="269">
        <v>0</v>
      </c>
      <c r="W2118" s="269" cm="1">
        <f t="array" ref="W2118">IF(Z2118=756,V2118*INDEX('09.30.22 ERC'!$I$676:$I$679,MATCH($A$1,'09.30.22 ERC'!$D$676:$D$679,0),),V2118)</f>
        <v>0</v>
      </c>
      <c r="X2118" s="271">
        <f t="shared" si="67"/>
        <v>587100</v>
      </c>
      <c r="Y2118" s="106" t="s">
        <v>1452</v>
      </c>
      <c r="Z2118" s="106">
        <v>151</v>
      </c>
      <c r="AA2118" s="273" t="b">
        <f t="shared" ref="AA2118:AA2181" si="68">IF($A$1=756,TRUE,IF($A$1=Z2118,TRUE,FALSE))</f>
        <v>1</v>
      </c>
    </row>
    <row r="2119" spans="1:27">
      <c r="A2119" s="267" t="s">
        <v>3271</v>
      </c>
      <c r="B2119" s="267" t="s">
        <v>3287</v>
      </c>
      <c r="C2119" s="267" t="s">
        <v>3430</v>
      </c>
      <c r="D2119" s="267" t="s">
        <v>7823</v>
      </c>
      <c r="E2119" s="267" t="s">
        <v>3275</v>
      </c>
      <c r="F2119" s="267" t="s">
        <v>3276</v>
      </c>
      <c r="G2119" s="267" t="s">
        <v>3275</v>
      </c>
      <c r="H2119" s="267" t="s">
        <v>3277</v>
      </c>
      <c r="I2119" s="267" t="s">
        <v>7834</v>
      </c>
      <c r="J2119" s="267" t="s">
        <v>7835</v>
      </c>
      <c r="K2119" s="268">
        <v>0</v>
      </c>
      <c r="L2119" s="268">
        <v>0</v>
      </c>
      <c r="M2119" s="269">
        <v>0</v>
      </c>
      <c r="N2119" s="268">
        <v>0</v>
      </c>
      <c r="O2119" s="268">
        <v>0</v>
      </c>
      <c r="P2119" s="269">
        <v>0</v>
      </c>
      <c r="Q2119" s="270">
        <v>0</v>
      </c>
      <c r="R2119" s="270">
        <v>0</v>
      </c>
      <c r="S2119" s="270">
        <v>0</v>
      </c>
      <c r="T2119" s="268">
        <v>0</v>
      </c>
      <c r="U2119" s="268">
        <v>0</v>
      </c>
      <c r="V2119" s="269">
        <v>0</v>
      </c>
      <c r="W2119" s="269" cm="1">
        <f t="array" ref="W2119">IF(Z2119=756,V2119*INDEX('09.30.22 ERC'!$I$676:$I$679,MATCH($A$1,'09.30.22 ERC'!$D$676:$D$679,0),),V2119)</f>
        <v>0</v>
      </c>
      <c r="X2119" s="271">
        <f t="shared" si="67"/>
        <v>587100</v>
      </c>
      <c r="Y2119" s="106" t="s">
        <v>1452</v>
      </c>
      <c r="Z2119" s="106">
        <v>151</v>
      </c>
      <c r="AA2119" s="273" t="b">
        <f t="shared" si="68"/>
        <v>1</v>
      </c>
    </row>
    <row r="2120" spans="1:27">
      <c r="A2120" s="267" t="s">
        <v>3271</v>
      </c>
      <c r="B2120" s="267" t="s">
        <v>3294</v>
      </c>
      <c r="C2120" s="267" t="s">
        <v>3402</v>
      </c>
      <c r="D2120" s="267" t="s">
        <v>7823</v>
      </c>
      <c r="E2120" s="267" t="s">
        <v>3275</v>
      </c>
      <c r="F2120" s="267" t="s">
        <v>3276</v>
      </c>
      <c r="G2120" s="267" t="s">
        <v>3275</v>
      </c>
      <c r="H2120" s="267" t="s">
        <v>3277</v>
      </c>
      <c r="I2120" s="267" t="s">
        <v>7836</v>
      </c>
      <c r="J2120" s="267" t="s">
        <v>7837</v>
      </c>
      <c r="K2120" s="268">
        <v>0</v>
      </c>
      <c r="L2120" s="268">
        <v>0</v>
      </c>
      <c r="M2120" s="269">
        <v>0</v>
      </c>
      <c r="N2120" s="268">
        <v>0</v>
      </c>
      <c r="O2120" s="268">
        <v>0</v>
      </c>
      <c r="P2120" s="269">
        <v>0</v>
      </c>
      <c r="Q2120" s="270">
        <v>0</v>
      </c>
      <c r="R2120" s="270">
        <v>0</v>
      </c>
      <c r="S2120" s="270">
        <v>0</v>
      </c>
      <c r="T2120" s="268">
        <v>0</v>
      </c>
      <c r="U2120" s="268">
        <v>0</v>
      </c>
      <c r="V2120" s="269">
        <v>0</v>
      </c>
      <c r="W2120" s="269" cm="1">
        <f t="array" ref="W2120">IF(Z2120=756,V2120*INDEX('09.30.22 ERC'!$I$676:$I$679,MATCH($A$1,'09.30.22 ERC'!$D$676:$D$679,0),),V2120)</f>
        <v>0</v>
      </c>
      <c r="X2120" s="271">
        <f t="shared" si="67"/>
        <v>587100</v>
      </c>
      <c r="Y2120" s="106" t="s">
        <v>1452</v>
      </c>
      <c r="Z2120" s="106">
        <v>152</v>
      </c>
      <c r="AA2120" s="273" t="b">
        <f t="shared" si="68"/>
        <v>1</v>
      </c>
    </row>
    <row r="2121" spans="1:27">
      <c r="A2121" s="267" t="s">
        <v>3271</v>
      </c>
      <c r="B2121" s="267" t="s">
        <v>3388</v>
      </c>
      <c r="C2121" s="267" t="s">
        <v>3389</v>
      </c>
      <c r="D2121" s="267" t="s">
        <v>7838</v>
      </c>
      <c r="E2121" s="267" t="s">
        <v>3275</v>
      </c>
      <c r="F2121" s="267" t="s">
        <v>3276</v>
      </c>
      <c r="G2121" s="267" t="s">
        <v>3275</v>
      </c>
      <c r="H2121" s="267" t="s">
        <v>3277</v>
      </c>
      <c r="I2121" s="267" t="s">
        <v>7839</v>
      </c>
      <c r="J2121" s="267" t="s">
        <v>7840</v>
      </c>
      <c r="K2121" s="268">
        <v>0</v>
      </c>
      <c r="L2121" s="268">
        <v>0</v>
      </c>
      <c r="M2121" s="269">
        <v>0</v>
      </c>
      <c r="N2121" s="268">
        <v>0</v>
      </c>
      <c r="O2121" s="268">
        <v>201.2</v>
      </c>
      <c r="P2121" s="269">
        <v>-201.2</v>
      </c>
      <c r="Q2121" s="270">
        <v>572.54999999999995</v>
      </c>
      <c r="R2121" s="270">
        <v>2137.6</v>
      </c>
      <c r="S2121" s="270">
        <v>-1565.05</v>
      </c>
      <c r="T2121" s="268">
        <v>572.54999999999995</v>
      </c>
      <c r="U2121" s="268">
        <v>2137.6</v>
      </c>
      <c r="V2121" s="269">
        <v>-1565.05</v>
      </c>
      <c r="W2121" s="269" cm="1">
        <f t="array" ref="W2121">IF(Z2121=756,V2121*INDEX('09.30.22 ERC'!$I$676:$I$679,MATCH($A$1,'09.30.22 ERC'!$D$676:$D$679,0),),V2121)</f>
        <v>-1565.05</v>
      </c>
      <c r="X2121" s="271">
        <f t="shared" si="67"/>
        <v>587500</v>
      </c>
      <c r="Y2121" s="106" t="s">
        <v>1452</v>
      </c>
      <c r="Z2121" s="106">
        <v>756</v>
      </c>
      <c r="AA2121" s="273" t="b">
        <f t="shared" si="68"/>
        <v>1</v>
      </c>
    </row>
    <row r="2122" spans="1:27">
      <c r="A2122" s="267" t="s">
        <v>3271</v>
      </c>
      <c r="B2122" s="267" t="s">
        <v>3388</v>
      </c>
      <c r="C2122" s="267" t="s">
        <v>3392</v>
      </c>
      <c r="D2122" s="267" t="s">
        <v>7838</v>
      </c>
      <c r="E2122" s="267" t="s">
        <v>3275</v>
      </c>
      <c r="F2122" s="267" t="s">
        <v>3276</v>
      </c>
      <c r="G2122" s="267" t="s">
        <v>3275</v>
      </c>
      <c r="H2122" s="267" t="s">
        <v>3277</v>
      </c>
      <c r="I2122" s="267" t="s">
        <v>7841</v>
      </c>
      <c r="J2122" s="267" t="s">
        <v>7842</v>
      </c>
      <c r="K2122" s="268">
        <v>0</v>
      </c>
      <c r="L2122" s="268">
        <v>0</v>
      </c>
      <c r="M2122" s="269">
        <v>0</v>
      </c>
      <c r="N2122" s="268">
        <v>201.2</v>
      </c>
      <c r="O2122" s="268">
        <v>0</v>
      </c>
      <c r="P2122" s="269">
        <v>201.2</v>
      </c>
      <c r="Q2122" s="270">
        <v>1565.05</v>
      </c>
      <c r="R2122" s="270">
        <v>0</v>
      </c>
      <c r="S2122" s="270">
        <v>1565.05</v>
      </c>
      <c r="T2122" s="268">
        <v>1565.05</v>
      </c>
      <c r="U2122" s="268">
        <v>0</v>
      </c>
      <c r="V2122" s="269">
        <v>1565.05</v>
      </c>
      <c r="W2122" s="269" cm="1">
        <f t="array" ref="W2122">IF(Z2122=756,V2122*INDEX('09.30.22 ERC'!$I$676:$I$679,MATCH($A$1,'09.30.22 ERC'!$D$676:$D$679,0),),V2122)</f>
        <v>1565.05</v>
      </c>
      <c r="X2122" s="271">
        <f t="shared" si="67"/>
        <v>587500</v>
      </c>
      <c r="Y2122" s="106" t="s">
        <v>1452</v>
      </c>
      <c r="Z2122" s="106">
        <v>756</v>
      </c>
      <c r="AA2122" s="273" t="b">
        <f t="shared" si="68"/>
        <v>1</v>
      </c>
    </row>
    <row r="2123" spans="1:27">
      <c r="A2123" s="267" t="s">
        <v>3271</v>
      </c>
      <c r="B2123" s="267" t="s">
        <v>3272</v>
      </c>
      <c r="C2123" s="267" t="s">
        <v>3402</v>
      </c>
      <c r="D2123" s="267" t="s">
        <v>7838</v>
      </c>
      <c r="E2123" s="267" t="s">
        <v>3275</v>
      </c>
      <c r="F2123" s="267" t="s">
        <v>3276</v>
      </c>
      <c r="G2123" s="267" t="s">
        <v>3275</v>
      </c>
      <c r="H2123" s="267" t="s">
        <v>3277</v>
      </c>
      <c r="I2123" s="267" t="s">
        <v>7843</v>
      </c>
      <c r="J2123" s="267" t="s">
        <v>7844</v>
      </c>
      <c r="K2123" s="268">
        <v>0</v>
      </c>
      <c r="L2123" s="268">
        <v>0</v>
      </c>
      <c r="M2123" s="269">
        <v>0</v>
      </c>
      <c r="N2123" s="268">
        <v>72.91</v>
      </c>
      <c r="O2123" s="268">
        <v>0</v>
      </c>
      <c r="P2123" s="269">
        <v>72.91</v>
      </c>
      <c r="Q2123" s="270">
        <v>778.99</v>
      </c>
      <c r="R2123" s="270">
        <v>210.21</v>
      </c>
      <c r="S2123" s="270">
        <v>568.78</v>
      </c>
      <c r="T2123" s="268">
        <v>778.99</v>
      </c>
      <c r="U2123" s="268">
        <v>210.21</v>
      </c>
      <c r="V2123" s="269">
        <v>568.78</v>
      </c>
      <c r="W2123" s="269" cm="1">
        <f t="array" ref="W2123">IF(Z2123=756,V2123*INDEX('09.30.22 ERC'!$I$676:$I$679,MATCH($A$1,'09.30.22 ERC'!$D$676:$D$679,0),),V2123)</f>
        <v>568.78</v>
      </c>
      <c r="X2123" s="271">
        <f t="shared" si="67"/>
        <v>587500</v>
      </c>
      <c r="Y2123" s="106" t="s">
        <v>1452</v>
      </c>
      <c r="Z2123" s="106">
        <v>150</v>
      </c>
      <c r="AA2123" s="273" t="b">
        <f t="shared" si="68"/>
        <v>1</v>
      </c>
    </row>
    <row r="2124" spans="1:27">
      <c r="A2124" s="267" t="s">
        <v>3271</v>
      </c>
      <c r="B2124" s="267" t="s">
        <v>3280</v>
      </c>
      <c r="C2124" s="267" t="s">
        <v>3430</v>
      </c>
      <c r="D2124" s="267" t="s">
        <v>7838</v>
      </c>
      <c r="E2124" s="267" t="s">
        <v>3275</v>
      </c>
      <c r="F2124" s="267" t="s">
        <v>3276</v>
      </c>
      <c r="G2124" s="267" t="s">
        <v>3275</v>
      </c>
      <c r="H2124" s="267" t="s">
        <v>3277</v>
      </c>
      <c r="I2124" s="267" t="s">
        <v>7845</v>
      </c>
      <c r="J2124" s="267" t="s">
        <v>7846</v>
      </c>
      <c r="K2124" s="268">
        <v>0</v>
      </c>
      <c r="L2124" s="268">
        <v>0</v>
      </c>
      <c r="M2124" s="269">
        <v>0</v>
      </c>
      <c r="N2124" s="268">
        <v>72.11</v>
      </c>
      <c r="O2124" s="268">
        <v>0</v>
      </c>
      <c r="P2124" s="269">
        <v>72.11</v>
      </c>
      <c r="Q2124" s="270">
        <v>770.28</v>
      </c>
      <c r="R2124" s="270">
        <v>207.84</v>
      </c>
      <c r="S2124" s="270">
        <v>562.43999999999994</v>
      </c>
      <c r="T2124" s="268">
        <v>770.28</v>
      </c>
      <c r="U2124" s="268">
        <v>207.84</v>
      </c>
      <c r="V2124" s="269">
        <v>562.43999999999994</v>
      </c>
      <c r="W2124" s="269" cm="1">
        <f t="array" ref="W2124">IF(Z2124=756,V2124*INDEX('09.30.22 ERC'!$I$676:$I$679,MATCH($A$1,'09.30.22 ERC'!$D$676:$D$679,0),),V2124)</f>
        <v>562.43999999999994</v>
      </c>
      <c r="X2124" s="271">
        <f t="shared" si="67"/>
        <v>587500</v>
      </c>
      <c r="Y2124" s="106" t="s">
        <v>1452</v>
      </c>
      <c r="Z2124" s="106">
        <v>150</v>
      </c>
      <c r="AA2124" s="273" t="b">
        <f t="shared" si="68"/>
        <v>1</v>
      </c>
    </row>
    <row r="2125" spans="1:27">
      <c r="A2125" s="267" t="s">
        <v>3271</v>
      </c>
      <c r="B2125" s="267" t="s">
        <v>3284</v>
      </c>
      <c r="C2125" s="267" t="s">
        <v>3402</v>
      </c>
      <c r="D2125" s="267" t="s">
        <v>7838</v>
      </c>
      <c r="E2125" s="267" t="s">
        <v>3275</v>
      </c>
      <c r="F2125" s="267" t="s">
        <v>3276</v>
      </c>
      <c r="G2125" s="267" t="s">
        <v>3275</v>
      </c>
      <c r="H2125" s="267" t="s">
        <v>3277</v>
      </c>
      <c r="I2125" s="267" t="s">
        <v>7847</v>
      </c>
      <c r="J2125" s="267" t="s">
        <v>7848</v>
      </c>
      <c r="K2125" s="268">
        <v>0</v>
      </c>
      <c r="L2125" s="268">
        <v>0</v>
      </c>
      <c r="M2125" s="269">
        <v>0</v>
      </c>
      <c r="N2125" s="268">
        <v>6.2</v>
      </c>
      <c r="O2125" s="268">
        <v>0</v>
      </c>
      <c r="P2125" s="269">
        <v>6.2</v>
      </c>
      <c r="Q2125" s="270">
        <v>64.459999999999994</v>
      </c>
      <c r="R2125" s="270">
        <v>17.190000000000001</v>
      </c>
      <c r="S2125" s="270">
        <v>47.269999999999996</v>
      </c>
      <c r="T2125" s="268">
        <v>64.459999999999994</v>
      </c>
      <c r="U2125" s="268">
        <v>17.190000000000001</v>
      </c>
      <c r="V2125" s="269">
        <v>47.269999999999996</v>
      </c>
      <c r="W2125" s="269" cm="1">
        <f t="array" ref="W2125">IF(Z2125=756,V2125*INDEX('09.30.22 ERC'!$I$676:$I$679,MATCH($A$1,'09.30.22 ERC'!$D$676:$D$679,0),),V2125)</f>
        <v>47.269999999999996</v>
      </c>
      <c r="X2125" s="271">
        <f t="shared" si="67"/>
        <v>587500</v>
      </c>
      <c r="Y2125" s="106" t="s">
        <v>1452</v>
      </c>
      <c r="Z2125" s="106">
        <v>151</v>
      </c>
      <c r="AA2125" s="273" t="b">
        <f t="shared" si="68"/>
        <v>1</v>
      </c>
    </row>
    <row r="2126" spans="1:27">
      <c r="A2126" s="267" t="s">
        <v>3271</v>
      </c>
      <c r="B2126" s="267" t="s">
        <v>3287</v>
      </c>
      <c r="C2126" s="267" t="s">
        <v>3430</v>
      </c>
      <c r="D2126" s="267" t="s">
        <v>7838</v>
      </c>
      <c r="E2126" s="267" t="s">
        <v>3275</v>
      </c>
      <c r="F2126" s="267" t="s">
        <v>3276</v>
      </c>
      <c r="G2126" s="267" t="s">
        <v>3275</v>
      </c>
      <c r="H2126" s="267" t="s">
        <v>3277</v>
      </c>
      <c r="I2126" s="267" t="s">
        <v>7849</v>
      </c>
      <c r="J2126" s="267" t="s">
        <v>7850</v>
      </c>
      <c r="K2126" s="268">
        <v>0</v>
      </c>
      <c r="L2126" s="268">
        <v>0</v>
      </c>
      <c r="M2126" s="269">
        <v>0</v>
      </c>
      <c r="N2126" s="268">
        <v>7.95</v>
      </c>
      <c r="O2126" s="268">
        <v>0</v>
      </c>
      <c r="P2126" s="269">
        <v>7.95</v>
      </c>
      <c r="Q2126" s="270">
        <v>74.989999999999995</v>
      </c>
      <c r="R2126" s="270">
        <v>16.260000000000002</v>
      </c>
      <c r="S2126" s="270">
        <v>58.72999999999999</v>
      </c>
      <c r="T2126" s="268">
        <v>74.989999999999995</v>
      </c>
      <c r="U2126" s="268">
        <v>16.260000000000002</v>
      </c>
      <c r="V2126" s="269">
        <v>58.72999999999999</v>
      </c>
      <c r="W2126" s="269" cm="1">
        <f t="array" ref="W2126">IF(Z2126=756,V2126*INDEX('09.30.22 ERC'!$I$676:$I$679,MATCH($A$1,'09.30.22 ERC'!$D$676:$D$679,0),),V2126)</f>
        <v>58.72999999999999</v>
      </c>
      <c r="X2126" s="271">
        <f t="shared" si="67"/>
        <v>587500</v>
      </c>
      <c r="Y2126" s="106" t="s">
        <v>1452</v>
      </c>
      <c r="Z2126" s="106">
        <v>151</v>
      </c>
      <c r="AA2126" s="273" t="b">
        <f t="shared" si="68"/>
        <v>1</v>
      </c>
    </row>
    <row r="2127" spans="1:27">
      <c r="A2127" s="267" t="s">
        <v>3271</v>
      </c>
      <c r="B2127" s="267" t="s">
        <v>3294</v>
      </c>
      <c r="C2127" s="267" t="s">
        <v>3402</v>
      </c>
      <c r="D2127" s="267" t="s">
        <v>7838</v>
      </c>
      <c r="E2127" s="267" t="s">
        <v>3275</v>
      </c>
      <c r="F2127" s="267" t="s">
        <v>3276</v>
      </c>
      <c r="G2127" s="267" t="s">
        <v>3275</v>
      </c>
      <c r="H2127" s="267" t="s">
        <v>3277</v>
      </c>
      <c r="I2127" s="267" t="s">
        <v>7851</v>
      </c>
      <c r="J2127" s="267" t="s">
        <v>7852</v>
      </c>
      <c r="K2127" s="268">
        <v>0</v>
      </c>
      <c r="L2127" s="268">
        <v>0</v>
      </c>
      <c r="M2127" s="269">
        <v>0</v>
      </c>
      <c r="N2127" s="268">
        <v>42.03</v>
      </c>
      <c r="O2127" s="268">
        <v>0</v>
      </c>
      <c r="P2127" s="269">
        <v>42.03</v>
      </c>
      <c r="Q2127" s="270">
        <v>448.88</v>
      </c>
      <c r="R2127" s="270">
        <v>121.05</v>
      </c>
      <c r="S2127" s="270">
        <v>327.83</v>
      </c>
      <c r="T2127" s="268">
        <v>448.88</v>
      </c>
      <c r="U2127" s="268">
        <v>121.05</v>
      </c>
      <c r="V2127" s="269">
        <v>327.83</v>
      </c>
      <c r="W2127" s="269" cm="1">
        <f t="array" ref="W2127">IF(Z2127=756,V2127*INDEX('09.30.22 ERC'!$I$676:$I$679,MATCH($A$1,'09.30.22 ERC'!$D$676:$D$679,0),),V2127)</f>
        <v>327.83</v>
      </c>
      <c r="X2127" s="271">
        <f t="shared" si="67"/>
        <v>587500</v>
      </c>
      <c r="Y2127" s="106" t="s">
        <v>1452</v>
      </c>
      <c r="Z2127" s="106">
        <v>152</v>
      </c>
      <c r="AA2127" s="273" t="b">
        <f t="shared" si="68"/>
        <v>1</v>
      </c>
    </row>
    <row r="2128" spans="1:27">
      <c r="A2128" s="267" t="s">
        <v>3271</v>
      </c>
      <c r="B2128" s="267" t="s">
        <v>3388</v>
      </c>
      <c r="C2128" s="267" t="s">
        <v>3389</v>
      </c>
      <c r="D2128" s="267" t="s">
        <v>7853</v>
      </c>
      <c r="E2128" s="267" t="s">
        <v>3275</v>
      </c>
      <c r="F2128" s="267" t="s">
        <v>3276</v>
      </c>
      <c r="G2128" s="267" t="s">
        <v>3275</v>
      </c>
      <c r="H2128" s="267" t="s">
        <v>3277</v>
      </c>
      <c r="I2128" s="267" t="s">
        <v>7854</v>
      </c>
      <c r="J2128" s="267" t="s">
        <v>7855</v>
      </c>
      <c r="K2128" s="268">
        <v>0</v>
      </c>
      <c r="L2128" s="268">
        <v>0</v>
      </c>
      <c r="M2128" s="269">
        <v>0</v>
      </c>
      <c r="N2128" s="268">
        <v>0</v>
      </c>
      <c r="O2128" s="268">
        <v>0</v>
      </c>
      <c r="P2128" s="269">
        <v>0</v>
      </c>
      <c r="Q2128" s="270">
        <v>0</v>
      </c>
      <c r="R2128" s="270">
        <v>6414.6</v>
      </c>
      <c r="S2128" s="270">
        <v>-6414.6</v>
      </c>
      <c r="T2128" s="268">
        <v>0</v>
      </c>
      <c r="U2128" s="268">
        <v>6414.6</v>
      </c>
      <c r="V2128" s="269">
        <v>-6414.6</v>
      </c>
      <c r="W2128" s="269" cm="1">
        <f t="array" ref="W2128">IF(Z2128=756,V2128*INDEX('09.30.22 ERC'!$I$676:$I$679,MATCH($A$1,'09.30.22 ERC'!$D$676:$D$679,0),),V2128)</f>
        <v>-6414.6</v>
      </c>
      <c r="X2128" s="271">
        <f t="shared" si="67"/>
        <v>587900</v>
      </c>
      <c r="Y2128" s="106" t="s">
        <v>1452</v>
      </c>
      <c r="Z2128" s="106">
        <v>756</v>
      </c>
      <c r="AA2128" s="273" t="b">
        <f t="shared" si="68"/>
        <v>1</v>
      </c>
    </row>
    <row r="2129" spans="1:27">
      <c r="A2129" s="267" t="s">
        <v>3271</v>
      </c>
      <c r="B2129" s="267" t="s">
        <v>3388</v>
      </c>
      <c r="C2129" s="267" t="s">
        <v>3392</v>
      </c>
      <c r="D2129" s="267" t="s">
        <v>7853</v>
      </c>
      <c r="E2129" s="267" t="s">
        <v>3275</v>
      </c>
      <c r="F2129" s="267" t="s">
        <v>3276</v>
      </c>
      <c r="G2129" s="267" t="s">
        <v>3275</v>
      </c>
      <c r="H2129" s="267" t="s">
        <v>3277</v>
      </c>
      <c r="I2129" s="267" t="s">
        <v>7856</v>
      </c>
      <c r="J2129" s="267" t="s">
        <v>7857</v>
      </c>
      <c r="K2129" s="268">
        <v>0</v>
      </c>
      <c r="L2129" s="268">
        <v>0</v>
      </c>
      <c r="M2129" s="269">
        <v>0</v>
      </c>
      <c r="N2129" s="268">
        <v>0</v>
      </c>
      <c r="O2129" s="268">
        <v>0</v>
      </c>
      <c r="P2129" s="269">
        <v>0</v>
      </c>
      <c r="Q2129" s="270">
        <v>6414.6</v>
      </c>
      <c r="R2129" s="270">
        <v>0</v>
      </c>
      <c r="S2129" s="270">
        <v>6414.6</v>
      </c>
      <c r="T2129" s="268">
        <v>6414.6</v>
      </c>
      <c r="U2129" s="268">
        <v>0</v>
      </c>
      <c r="V2129" s="269">
        <v>6414.6</v>
      </c>
      <c r="W2129" s="269" cm="1">
        <f t="array" ref="W2129">IF(Z2129=756,V2129*INDEX('09.30.22 ERC'!$I$676:$I$679,MATCH($A$1,'09.30.22 ERC'!$D$676:$D$679,0),),V2129)</f>
        <v>6414.6</v>
      </c>
      <c r="X2129" s="271">
        <f t="shared" si="67"/>
        <v>587900</v>
      </c>
      <c r="Y2129" s="106" t="s">
        <v>1452</v>
      </c>
      <c r="Z2129" s="106">
        <v>756</v>
      </c>
      <c r="AA2129" s="273" t="b">
        <f t="shared" si="68"/>
        <v>1</v>
      </c>
    </row>
    <row r="2130" spans="1:27">
      <c r="A2130" s="267" t="s">
        <v>3271</v>
      </c>
      <c r="B2130" s="267" t="s">
        <v>3272</v>
      </c>
      <c r="C2130" s="267" t="s">
        <v>3273</v>
      </c>
      <c r="D2130" s="267" t="s">
        <v>7853</v>
      </c>
      <c r="E2130" s="267" t="s">
        <v>3275</v>
      </c>
      <c r="F2130" s="267" t="s">
        <v>3276</v>
      </c>
      <c r="G2130" s="267" t="s">
        <v>3275</v>
      </c>
      <c r="H2130" s="267" t="s">
        <v>3277</v>
      </c>
      <c r="I2130" s="267" t="s">
        <v>7858</v>
      </c>
      <c r="J2130" s="267" t="s">
        <v>7859</v>
      </c>
      <c r="K2130" s="268">
        <v>0</v>
      </c>
      <c r="L2130" s="268">
        <v>0</v>
      </c>
      <c r="M2130" s="269">
        <v>0</v>
      </c>
      <c r="N2130" s="268">
        <v>0</v>
      </c>
      <c r="O2130" s="268">
        <v>0</v>
      </c>
      <c r="P2130" s="269">
        <v>0</v>
      </c>
      <c r="Q2130" s="270">
        <v>0</v>
      </c>
      <c r="R2130" s="270">
        <v>0</v>
      </c>
      <c r="S2130" s="270">
        <v>0</v>
      </c>
      <c r="T2130" s="268">
        <v>0</v>
      </c>
      <c r="U2130" s="268">
        <v>0</v>
      </c>
      <c r="V2130" s="269">
        <v>0</v>
      </c>
      <c r="W2130" s="269" cm="1">
        <f t="array" ref="W2130">IF(Z2130=756,V2130*INDEX('09.30.22 ERC'!$I$676:$I$679,MATCH($A$1,'09.30.22 ERC'!$D$676:$D$679,0),),V2130)</f>
        <v>0</v>
      </c>
      <c r="X2130" s="271">
        <f t="shared" si="67"/>
        <v>587900</v>
      </c>
      <c r="Y2130" s="106" t="s">
        <v>1452</v>
      </c>
      <c r="Z2130" s="106">
        <v>150</v>
      </c>
      <c r="AA2130" s="273" t="b">
        <f t="shared" si="68"/>
        <v>1</v>
      </c>
    </row>
    <row r="2131" spans="1:27">
      <c r="A2131" s="267" t="s">
        <v>3271</v>
      </c>
      <c r="B2131" s="267" t="s">
        <v>3272</v>
      </c>
      <c r="C2131" s="267" t="s">
        <v>3402</v>
      </c>
      <c r="D2131" s="267" t="s">
        <v>7853</v>
      </c>
      <c r="E2131" s="267" t="s">
        <v>3275</v>
      </c>
      <c r="F2131" s="267" t="s">
        <v>3276</v>
      </c>
      <c r="G2131" s="267" t="s">
        <v>3275</v>
      </c>
      <c r="H2131" s="267" t="s">
        <v>3277</v>
      </c>
      <c r="I2131" s="267" t="s">
        <v>7860</v>
      </c>
      <c r="J2131" s="267" t="s">
        <v>7861</v>
      </c>
      <c r="K2131" s="268">
        <v>0</v>
      </c>
      <c r="L2131" s="268">
        <v>0</v>
      </c>
      <c r="M2131" s="269">
        <v>0</v>
      </c>
      <c r="N2131" s="268">
        <v>0</v>
      </c>
      <c r="O2131" s="268">
        <v>0</v>
      </c>
      <c r="P2131" s="269">
        <v>0</v>
      </c>
      <c r="Q2131" s="270">
        <v>2331.79</v>
      </c>
      <c r="R2131" s="270">
        <v>0</v>
      </c>
      <c r="S2131" s="270">
        <v>2331.79</v>
      </c>
      <c r="T2131" s="268">
        <v>2331.79</v>
      </c>
      <c r="U2131" s="268">
        <v>0</v>
      </c>
      <c r="V2131" s="269">
        <v>2331.79</v>
      </c>
      <c r="W2131" s="269" cm="1">
        <f t="array" ref="W2131">IF(Z2131=756,V2131*INDEX('09.30.22 ERC'!$I$676:$I$679,MATCH($A$1,'09.30.22 ERC'!$D$676:$D$679,0),),V2131)</f>
        <v>2331.79</v>
      </c>
      <c r="X2131" s="271">
        <f t="shared" si="67"/>
        <v>587900</v>
      </c>
      <c r="Y2131" s="106" t="s">
        <v>1452</v>
      </c>
      <c r="Z2131" s="106">
        <v>150</v>
      </c>
      <c r="AA2131" s="273" t="b">
        <f t="shared" si="68"/>
        <v>1</v>
      </c>
    </row>
    <row r="2132" spans="1:27">
      <c r="A2132" s="267" t="s">
        <v>3271</v>
      </c>
      <c r="B2132" s="267" t="s">
        <v>3280</v>
      </c>
      <c r="C2132" s="267" t="s">
        <v>3281</v>
      </c>
      <c r="D2132" s="267" t="s">
        <v>7853</v>
      </c>
      <c r="E2132" s="267" t="s">
        <v>3275</v>
      </c>
      <c r="F2132" s="267" t="s">
        <v>3276</v>
      </c>
      <c r="G2132" s="267" t="s">
        <v>3275</v>
      </c>
      <c r="H2132" s="267" t="s">
        <v>3277</v>
      </c>
      <c r="I2132" s="267" t="s">
        <v>7862</v>
      </c>
      <c r="J2132" s="267" t="s">
        <v>7863</v>
      </c>
      <c r="K2132" s="268">
        <v>0</v>
      </c>
      <c r="L2132" s="268">
        <v>0</v>
      </c>
      <c r="M2132" s="269">
        <v>0</v>
      </c>
      <c r="N2132" s="268">
        <v>0</v>
      </c>
      <c r="O2132" s="268">
        <v>0</v>
      </c>
      <c r="P2132" s="269">
        <v>0</v>
      </c>
      <c r="Q2132" s="270">
        <v>8</v>
      </c>
      <c r="R2132" s="270">
        <v>0</v>
      </c>
      <c r="S2132" s="270">
        <v>8</v>
      </c>
      <c r="T2132" s="268">
        <v>8</v>
      </c>
      <c r="U2132" s="268">
        <v>0</v>
      </c>
      <c r="V2132" s="269">
        <v>8</v>
      </c>
      <c r="W2132" s="269" cm="1">
        <f t="array" ref="W2132">IF(Z2132=756,V2132*INDEX('09.30.22 ERC'!$I$676:$I$679,MATCH($A$1,'09.30.22 ERC'!$D$676:$D$679,0),),V2132)</f>
        <v>8</v>
      </c>
      <c r="X2132" s="271">
        <f t="shared" si="67"/>
        <v>587900</v>
      </c>
      <c r="Y2132" s="106" t="s">
        <v>1452</v>
      </c>
      <c r="Z2132" s="106">
        <v>150</v>
      </c>
      <c r="AA2132" s="273" t="b">
        <f t="shared" si="68"/>
        <v>1</v>
      </c>
    </row>
    <row r="2133" spans="1:27">
      <c r="A2133" s="267" t="s">
        <v>3271</v>
      </c>
      <c r="B2133" s="267" t="s">
        <v>3280</v>
      </c>
      <c r="C2133" s="267" t="s">
        <v>3430</v>
      </c>
      <c r="D2133" s="267" t="s">
        <v>7853</v>
      </c>
      <c r="E2133" s="267" t="s">
        <v>3275</v>
      </c>
      <c r="F2133" s="267" t="s">
        <v>3276</v>
      </c>
      <c r="G2133" s="267" t="s">
        <v>3275</v>
      </c>
      <c r="H2133" s="267" t="s">
        <v>3277</v>
      </c>
      <c r="I2133" s="267" t="s">
        <v>7864</v>
      </c>
      <c r="J2133" s="267" t="s">
        <v>7865</v>
      </c>
      <c r="K2133" s="268">
        <v>0</v>
      </c>
      <c r="L2133" s="268">
        <v>0</v>
      </c>
      <c r="M2133" s="269">
        <v>0</v>
      </c>
      <c r="N2133" s="268">
        <v>0</v>
      </c>
      <c r="O2133" s="268">
        <v>0</v>
      </c>
      <c r="P2133" s="269">
        <v>0</v>
      </c>
      <c r="Q2133" s="270">
        <v>2305.9699999999998</v>
      </c>
      <c r="R2133" s="270">
        <v>0</v>
      </c>
      <c r="S2133" s="270">
        <v>2305.9699999999998</v>
      </c>
      <c r="T2133" s="268">
        <v>2305.9699999999998</v>
      </c>
      <c r="U2133" s="268">
        <v>0</v>
      </c>
      <c r="V2133" s="269">
        <v>2305.9699999999998</v>
      </c>
      <c r="W2133" s="269" cm="1">
        <f t="array" ref="W2133">IF(Z2133=756,V2133*INDEX('09.30.22 ERC'!$I$676:$I$679,MATCH($A$1,'09.30.22 ERC'!$D$676:$D$679,0),),V2133)</f>
        <v>2305.9699999999998</v>
      </c>
      <c r="X2133" s="271">
        <f t="shared" si="67"/>
        <v>587900</v>
      </c>
      <c r="Y2133" s="106" t="s">
        <v>1452</v>
      </c>
      <c r="Z2133" s="106">
        <v>150</v>
      </c>
      <c r="AA2133" s="273" t="b">
        <f t="shared" si="68"/>
        <v>1</v>
      </c>
    </row>
    <row r="2134" spans="1:27">
      <c r="A2134" s="267" t="s">
        <v>3271</v>
      </c>
      <c r="B2134" s="267" t="s">
        <v>3983</v>
      </c>
      <c r="C2134" s="267" t="s">
        <v>3291</v>
      </c>
      <c r="D2134" s="267" t="s">
        <v>7853</v>
      </c>
      <c r="E2134" s="267" t="s">
        <v>3275</v>
      </c>
      <c r="F2134" s="267" t="s">
        <v>3276</v>
      </c>
      <c r="G2134" s="267" t="s">
        <v>3275</v>
      </c>
      <c r="H2134" s="267" t="s">
        <v>3277</v>
      </c>
      <c r="I2134" s="267" t="s">
        <v>7866</v>
      </c>
      <c r="J2134" s="267" t="s">
        <v>7867</v>
      </c>
      <c r="K2134" s="268">
        <v>0</v>
      </c>
      <c r="L2134" s="268">
        <v>0</v>
      </c>
      <c r="M2134" s="269">
        <v>0</v>
      </c>
      <c r="N2134" s="268">
        <v>0</v>
      </c>
      <c r="O2134" s="268">
        <v>0</v>
      </c>
      <c r="P2134" s="269">
        <v>0</v>
      </c>
      <c r="Q2134" s="270">
        <v>0</v>
      </c>
      <c r="R2134" s="270">
        <v>0</v>
      </c>
      <c r="S2134" s="270">
        <v>0</v>
      </c>
      <c r="T2134" s="268">
        <v>0</v>
      </c>
      <c r="U2134" s="268">
        <v>0</v>
      </c>
      <c r="V2134" s="269">
        <v>0</v>
      </c>
      <c r="W2134" s="269" cm="1">
        <f t="array" ref="W2134">IF(Z2134=756,V2134*INDEX('09.30.22 ERC'!$I$676:$I$679,MATCH($A$1,'09.30.22 ERC'!$D$676:$D$679,0),),V2134)</f>
        <v>0</v>
      </c>
      <c r="X2134" s="271">
        <f t="shared" si="67"/>
        <v>587900</v>
      </c>
      <c r="Y2134" s="106" t="s">
        <v>1452</v>
      </c>
      <c r="Z2134" s="106">
        <v>150</v>
      </c>
      <c r="AA2134" s="273" t="b">
        <f t="shared" si="68"/>
        <v>1</v>
      </c>
    </row>
    <row r="2135" spans="1:27">
      <c r="A2135" s="267" t="s">
        <v>3271</v>
      </c>
      <c r="B2135" s="267" t="s">
        <v>3284</v>
      </c>
      <c r="C2135" s="267" t="s">
        <v>3273</v>
      </c>
      <c r="D2135" s="267" t="s">
        <v>7853</v>
      </c>
      <c r="E2135" s="267" t="s">
        <v>3275</v>
      </c>
      <c r="F2135" s="267" t="s">
        <v>3276</v>
      </c>
      <c r="G2135" s="267" t="s">
        <v>3275</v>
      </c>
      <c r="H2135" s="267" t="s">
        <v>3277</v>
      </c>
      <c r="I2135" s="267" t="s">
        <v>7868</v>
      </c>
      <c r="J2135" s="267" t="s">
        <v>7869</v>
      </c>
      <c r="K2135" s="268">
        <v>0</v>
      </c>
      <c r="L2135" s="268">
        <v>0</v>
      </c>
      <c r="M2135" s="269">
        <v>0</v>
      </c>
      <c r="N2135" s="268">
        <v>0</v>
      </c>
      <c r="O2135" s="268">
        <v>0</v>
      </c>
      <c r="P2135" s="269">
        <v>0</v>
      </c>
      <c r="Q2135" s="270">
        <v>0</v>
      </c>
      <c r="R2135" s="270">
        <v>0</v>
      </c>
      <c r="S2135" s="270">
        <v>0</v>
      </c>
      <c r="T2135" s="268">
        <v>0</v>
      </c>
      <c r="U2135" s="268">
        <v>0</v>
      </c>
      <c r="V2135" s="269">
        <v>0</v>
      </c>
      <c r="W2135" s="269" cm="1">
        <f t="array" ref="W2135">IF(Z2135=756,V2135*INDEX('09.30.22 ERC'!$I$676:$I$679,MATCH($A$1,'09.30.22 ERC'!$D$676:$D$679,0),),V2135)</f>
        <v>0</v>
      </c>
      <c r="X2135" s="271">
        <f t="shared" si="67"/>
        <v>587900</v>
      </c>
      <c r="Y2135" s="106" t="s">
        <v>1452</v>
      </c>
      <c r="Z2135" s="106">
        <v>151</v>
      </c>
      <c r="AA2135" s="273" t="b">
        <f t="shared" si="68"/>
        <v>1</v>
      </c>
    </row>
    <row r="2136" spans="1:27">
      <c r="A2136" s="267" t="s">
        <v>3271</v>
      </c>
      <c r="B2136" s="267" t="s">
        <v>3284</v>
      </c>
      <c r="C2136" s="267" t="s">
        <v>3402</v>
      </c>
      <c r="D2136" s="267" t="s">
        <v>7853</v>
      </c>
      <c r="E2136" s="267" t="s">
        <v>3275</v>
      </c>
      <c r="F2136" s="267" t="s">
        <v>3276</v>
      </c>
      <c r="G2136" s="267" t="s">
        <v>3275</v>
      </c>
      <c r="H2136" s="267" t="s">
        <v>3277</v>
      </c>
      <c r="I2136" s="267" t="s">
        <v>7870</v>
      </c>
      <c r="J2136" s="267" t="s">
        <v>7871</v>
      </c>
      <c r="K2136" s="268">
        <v>0</v>
      </c>
      <c r="L2136" s="268">
        <v>0</v>
      </c>
      <c r="M2136" s="269">
        <v>0</v>
      </c>
      <c r="N2136" s="268">
        <v>0</v>
      </c>
      <c r="O2136" s="268">
        <v>0</v>
      </c>
      <c r="P2136" s="269">
        <v>0</v>
      </c>
      <c r="Q2136" s="270">
        <v>189.25</v>
      </c>
      <c r="R2136" s="270">
        <v>0</v>
      </c>
      <c r="S2136" s="270">
        <v>189.25</v>
      </c>
      <c r="T2136" s="268">
        <v>189.25</v>
      </c>
      <c r="U2136" s="268">
        <v>0</v>
      </c>
      <c r="V2136" s="269">
        <v>189.25</v>
      </c>
      <c r="W2136" s="269" cm="1">
        <f t="array" ref="W2136">IF(Z2136=756,V2136*INDEX('09.30.22 ERC'!$I$676:$I$679,MATCH($A$1,'09.30.22 ERC'!$D$676:$D$679,0),),V2136)</f>
        <v>189.25</v>
      </c>
      <c r="X2136" s="271">
        <f t="shared" si="67"/>
        <v>587900</v>
      </c>
      <c r="Y2136" s="106" t="s">
        <v>1452</v>
      </c>
      <c r="Z2136" s="106">
        <v>151</v>
      </c>
      <c r="AA2136" s="273" t="b">
        <f t="shared" si="68"/>
        <v>1</v>
      </c>
    </row>
    <row r="2137" spans="1:27">
      <c r="A2137" s="267" t="s">
        <v>3271</v>
      </c>
      <c r="B2137" s="267" t="s">
        <v>3287</v>
      </c>
      <c r="C2137" s="267" t="s">
        <v>3281</v>
      </c>
      <c r="D2137" s="267" t="s">
        <v>7853</v>
      </c>
      <c r="E2137" s="267" t="s">
        <v>3275</v>
      </c>
      <c r="F2137" s="267" t="s">
        <v>3276</v>
      </c>
      <c r="G2137" s="267" t="s">
        <v>3275</v>
      </c>
      <c r="H2137" s="267" t="s">
        <v>3277</v>
      </c>
      <c r="I2137" s="267" t="s">
        <v>7872</v>
      </c>
      <c r="J2137" s="267" t="s">
        <v>7873</v>
      </c>
      <c r="K2137" s="268">
        <v>0</v>
      </c>
      <c r="L2137" s="268">
        <v>0</v>
      </c>
      <c r="M2137" s="269">
        <v>0</v>
      </c>
      <c r="N2137" s="268">
        <v>0</v>
      </c>
      <c r="O2137" s="268">
        <v>0</v>
      </c>
      <c r="P2137" s="269">
        <v>0</v>
      </c>
      <c r="Q2137" s="270">
        <v>0</v>
      </c>
      <c r="R2137" s="270">
        <v>0</v>
      </c>
      <c r="S2137" s="270">
        <v>0</v>
      </c>
      <c r="T2137" s="268">
        <v>0</v>
      </c>
      <c r="U2137" s="268">
        <v>0</v>
      </c>
      <c r="V2137" s="269">
        <v>0</v>
      </c>
      <c r="W2137" s="269" cm="1">
        <f t="array" ref="W2137">IF(Z2137=756,V2137*INDEX('09.30.22 ERC'!$I$676:$I$679,MATCH($A$1,'09.30.22 ERC'!$D$676:$D$679,0),),V2137)</f>
        <v>0</v>
      </c>
      <c r="X2137" s="271">
        <f t="shared" si="67"/>
        <v>587900</v>
      </c>
      <c r="Y2137" s="106" t="s">
        <v>1452</v>
      </c>
      <c r="Z2137" s="106">
        <v>151</v>
      </c>
      <c r="AA2137" s="273" t="b">
        <f t="shared" si="68"/>
        <v>1</v>
      </c>
    </row>
    <row r="2138" spans="1:27">
      <c r="A2138" s="267" t="s">
        <v>3271</v>
      </c>
      <c r="B2138" s="267" t="s">
        <v>3287</v>
      </c>
      <c r="C2138" s="267" t="s">
        <v>3430</v>
      </c>
      <c r="D2138" s="267" t="s">
        <v>7853</v>
      </c>
      <c r="E2138" s="267" t="s">
        <v>3275</v>
      </c>
      <c r="F2138" s="267" t="s">
        <v>3276</v>
      </c>
      <c r="G2138" s="267" t="s">
        <v>3275</v>
      </c>
      <c r="H2138" s="267" t="s">
        <v>3277</v>
      </c>
      <c r="I2138" s="267" t="s">
        <v>7874</v>
      </c>
      <c r="J2138" s="267" t="s">
        <v>7875</v>
      </c>
      <c r="K2138" s="268">
        <v>0</v>
      </c>
      <c r="L2138" s="268">
        <v>0</v>
      </c>
      <c r="M2138" s="269">
        <v>0</v>
      </c>
      <c r="N2138" s="268">
        <v>0</v>
      </c>
      <c r="O2138" s="268">
        <v>0</v>
      </c>
      <c r="P2138" s="269">
        <v>0</v>
      </c>
      <c r="Q2138" s="270">
        <v>244.5</v>
      </c>
      <c r="R2138" s="270">
        <v>0</v>
      </c>
      <c r="S2138" s="270">
        <v>244.5</v>
      </c>
      <c r="T2138" s="268">
        <v>244.5</v>
      </c>
      <c r="U2138" s="268">
        <v>0</v>
      </c>
      <c r="V2138" s="269">
        <v>244.5</v>
      </c>
      <c r="W2138" s="269" cm="1">
        <f t="array" ref="W2138">IF(Z2138=756,V2138*INDEX('09.30.22 ERC'!$I$676:$I$679,MATCH($A$1,'09.30.22 ERC'!$D$676:$D$679,0),),V2138)</f>
        <v>244.5</v>
      </c>
      <c r="X2138" s="271">
        <f t="shared" si="67"/>
        <v>587900</v>
      </c>
      <c r="Y2138" s="106" t="s">
        <v>1452</v>
      </c>
      <c r="Z2138" s="106">
        <v>151</v>
      </c>
      <c r="AA2138" s="273" t="b">
        <f t="shared" si="68"/>
        <v>1</v>
      </c>
    </row>
    <row r="2139" spans="1:27">
      <c r="A2139" s="267" t="s">
        <v>3271</v>
      </c>
      <c r="B2139" s="267" t="s">
        <v>3290</v>
      </c>
      <c r="C2139" s="267" t="s">
        <v>3291</v>
      </c>
      <c r="D2139" s="267" t="s">
        <v>7853</v>
      </c>
      <c r="E2139" s="267" t="s">
        <v>3275</v>
      </c>
      <c r="F2139" s="267" t="s">
        <v>3276</v>
      </c>
      <c r="G2139" s="267" t="s">
        <v>3275</v>
      </c>
      <c r="H2139" s="267" t="s">
        <v>3277</v>
      </c>
      <c r="I2139" s="267" t="s">
        <v>7876</v>
      </c>
      <c r="J2139" s="267" t="s">
        <v>7877</v>
      </c>
      <c r="K2139" s="268">
        <v>0</v>
      </c>
      <c r="L2139" s="268">
        <v>0</v>
      </c>
      <c r="M2139" s="269">
        <v>0</v>
      </c>
      <c r="N2139" s="268">
        <v>0</v>
      </c>
      <c r="O2139" s="268">
        <v>0</v>
      </c>
      <c r="P2139" s="269">
        <v>0</v>
      </c>
      <c r="Q2139" s="270">
        <v>0</v>
      </c>
      <c r="R2139" s="270">
        <v>0</v>
      </c>
      <c r="S2139" s="270">
        <v>0</v>
      </c>
      <c r="T2139" s="268">
        <v>0</v>
      </c>
      <c r="U2139" s="268">
        <v>0</v>
      </c>
      <c r="V2139" s="269">
        <v>0</v>
      </c>
      <c r="W2139" s="269" cm="1">
        <f t="array" ref="W2139">IF(Z2139=756,V2139*INDEX('09.30.22 ERC'!$I$676:$I$679,MATCH($A$1,'09.30.22 ERC'!$D$676:$D$679,0),),V2139)</f>
        <v>0</v>
      </c>
      <c r="X2139" s="271">
        <f t="shared" si="67"/>
        <v>587900</v>
      </c>
      <c r="Y2139" s="106" t="s">
        <v>1452</v>
      </c>
      <c r="Z2139" s="106">
        <v>151</v>
      </c>
      <c r="AA2139" s="273" t="b">
        <f t="shared" si="68"/>
        <v>1</v>
      </c>
    </row>
    <row r="2140" spans="1:27">
      <c r="A2140" s="267" t="s">
        <v>3271</v>
      </c>
      <c r="B2140" s="267" t="s">
        <v>3294</v>
      </c>
      <c r="C2140" s="267" t="s">
        <v>3402</v>
      </c>
      <c r="D2140" s="267" t="s">
        <v>7853</v>
      </c>
      <c r="E2140" s="267" t="s">
        <v>3275</v>
      </c>
      <c r="F2140" s="267" t="s">
        <v>3276</v>
      </c>
      <c r="G2140" s="267" t="s">
        <v>3275</v>
      </c>
      <c r="H2140" s="267" t="s">
        <v>3277</v>
      </c>
      <c r="I2140" s="267" t="s">
        <v>7878</v>
      </c>
      <c r="J2140" s="267" t="s">
        <v>7879</v>
      </c>
      <c r="K2140" s="268">
        <v>0</v>
      </c>
      <c r="L2140" s="268">
        <v>0</v>
      </c>
      <c r="M2140" s="269">
        <v>0</v>
      </c>
      <c r="N2140" s="268">
        <v>0</v>
      </c>
      <c r="O2140" s="268">
        <v>0</v>
      </c>
      <c r="P2140" s="269">
        <v>0</v>
      </c>
      <c r="Q2140" s="270">
        <v>1343.09</v>
      </c>
      <c r="R2140" s="270">
        <v>0</v>
      </c>
      <c r="S2140" s="270">
        <v>1343.09</v>
      </c>
      <c r="T2140" s="268">
        <v>1343.09</v>
      </c>
      <c r="U2140" s="268">
        <v>0</v>
      </c>
      <c r="V2140" s="269">
        <v>1343.09</v>
      </c>
      <c r="W2140" s="269" cm="1">
        <f t="array" ref="W2140">IF(Z2140=756,V2140*INDEX('09.30.22 ERC'!$I$676:$I$679,MATCH($A$1,'09.30.22 ERC'!$D$676:$D$679,0),),V2140)</f>
        <v>1343.09</v>
      </c>
      <c r="X2140" s="271">
        <f t="shared" si="67"/>
        <v>587900</v>
      </c>
      <c r="Y2140" s="106" t="s">
        <v>1452</v>
      </c>
      <c r="Z2140" s="106">
        <v>152</v>
      </c>
      <c r="AA2140" s="273" t="b">
        <f t="shared" si="68"/>
        <v>1</v>
      </c>
    </row>
    <row r="2141" spans="1:27">
      <c r="A2141" s="267" t="s">
        <v>3271</v>
      </c>
      <c r="B2141" s="267" t="s">
        <v>3388</v>
      </c>
      <c r="C2141" s="267" t="s">
        <v>3389</v>
      </c>
      <c r="D2141" s="267" t="s">
        <v>7880</v>
      </c>
      <c r="E2141" s="267" t="s">
        <v>3275</v>
      </c>
      <c r="F2141" s="267" t="s">
        <v>3276</v>
      </c>
      <c r="G2141" s="267" t="s">
        <v>3275</v>
      </c>
      <c r="H2141" s="267" t="s">
        <v>3277</v>
      </c>
      <c r="I2141" s="267" t="s">
        <v>7881</v>
      </c>
      <c r="J2141" s="267" t="s">
        <v>7882</v>
      </c>
      <c r="K2141" s="268">
        <v>0</v>
      </c>
      <c r="L2141" s="268">
        <v>0</v>
      </c>
      <c r="M2141" s="269">
        <v>0</v>
      </c>
      <c r="N2141" s="268">
        <v>0</v>
      </c>
      <c r="O2141" s="268">
        <v>2043.16</v>
      </c>
      <c r="P2141" s="269">
        <v>-2043.16</v>
      </c>
      <c r="Q2141" s="270">
        <v>0</v>
      </c>
      <c r="R2141" s="270">
        <v>3391.74</v>
      </c>
      <c r="S2141" s="270">
        <v>-3391.74</v>
      </c>
      <c r="T2141" s="268">
        <v>0</v>
      </c>
      <c r="U2141" s="268">
        <v>3391.74</v>
      </c>
      <c r="V2141" s="269">
        <v>-3391.74</v>
      </c>
      <c r="W2141" s="269" cm="1">
        <f t="array" ref="W2141">IF(Z2141=756,V2141*INDEX('09.30.22 ERC'!$I$676:$I$679,MATCH($A$1,'09.30.22 ERC'!$D$676:$D$679,0),),V2141)</f>
        <v>-3391.74</v>
      </c>
      <c r="X2141" s="271">
        <f t="shared" si="67"/>
        <v>591000</v>
      </c>
      <c r="Y2141" s="106" t="s">
        <v>1453</v>
      </c>
      <c r="Z2141" s="106">
        <v>756</v>
      </c>
      <c r="AA2141" s="273" t="b">
        <f t="shared" si="68"/>
        <v>1</v>
      </c>
    </row>
    <row r="2142" spans="1:27">
      <c r="A2142" s="267" t="s">
        <v>3271</v>
      </c>
      <c r="B2142" s="267" t="s">
        <v>3388</v>
      </c>
      <c r="C2142" s="267" t="s">
        <v>3392</v>
      </c>
      <c r="D2142" s="267" t="s">
        <v>7880</v>
      </c>
      <c r="E2142" s="267" t="s">
        <v>3275</v>
      </c>
      <c r="F2142" s="267" t="s">
        <v>3276</v>
      </c>
      <c r="G2142" s="267" t="s">
        <v>3275</v>
      </c>
      <c r="H2142" s="267" t="s">
        <v>3277</v>
      </c>
      <c r="I2142" s="267" t="s">
        <v>7883</v>
      </c>
      <c r="J2142" s="267" t="s">
        <v>7884</v>
      </c>
      <c r="K2142" s="268">
        <v>0</v>
      </c>
      <c r="L2142" s="268">
        <v>0</v>
      </c>
      <c r="M2142" s="269">
        <v>0</v>
      </c>
      <c r="N2142" s="268">
        <v>2043.16</v>
      </c>
      <c r="O2142" s="268">
        <v>0</v>
      </c>
      <c r="P2142" s="269">
        <v>2043.16</v>
      </c>
      <c r="Q2142" s="270">
        <v>3391.74</v>
      </c>
      <c r="R2142" s="270">
        <v>0</v>
      </c>
      <c r="S2142" s="270">
        <v>3391.74</v>
      </c>
      <c r="T2142" s="268">
        <v>3391.74</v>
      </c>
      <c r="U2142" s="268">
        <v>0</v>
      </c>
      <c r="V2142" s="269">
        <v>3391.74</v>
      </c>
      <c r="W2142" s="269" cm="1">
        <f t="array" ref="W2142">IF(Z2142=756,V2142*INDEX('09.30.22 ERC'!$I$676:$I$679,MATCH($A$1,'09.30.22 ERC'!$D$676:$D$679,0),),V2142)</f>
        <v>3391.74</v>
      </c>
      <c r="X2142" s="271">
        <f t="shared" si="67"/>
        <v>591000</v>
      </c>
      <c r="Y2142" s="106" t="s">
        <v>1453</v>
      </c>
      <c r="Z2142" s="106">
        <v>756</v>
      </c>
      <c r="AA2142" s="273" t="b">
        <f t="shared" si="68"/>
        <v>1</v>
      </c>
    </row>
    <row r="2143" spans="1:27">
      <c r="A2143" s="267" t="s">
        <v>3271</v>
      </c>
      <c r="B2143" s="267" t="s">
        <v>3395</v>
      </c>
      <c r="C2143" s="267" t="s">
        <v>3392</v>
      </c>
      <c r="D2143" s="267" t="s">
        <v>7880</v>
      </c>
      <c r="E2143" s="267" t="s">
        <v>3275</v>
      </c>
      <c r="F2143" s="267" t="s">
        <v>3276</v>
      </c>
      <c r="G2143" s="267" t="s">
        <v>3275</v>
      </c>
      <c r="H2143" s="267" t="s">
        <v>3277</v>
      </c>
      <c r="I2143" s="267" t="s">
        <v>7885</v>
      </c>
      <c r="J2143" s="267" t="s">
        <v>7886</v>
      </c>
      <c r="K2143" s="268">
        <v>0</v>
      </c>
      <c r="L2143" s="268">
        <v>0</v>
      </c>
      <c r="M2143" s="269">
        <v>0</v>
      </c>
      <c r="N2143" s="268">
        <v>0</v>
      </c>
      <c r="O2143" s="268">
        <v>0</v>
      </c>
      <c r="P2143" s="269">
        <v>0</v>
      </c>
      <c r="Q2143" s="270">
        <v>0</v>
      </c>
      <c r="R2143" s="270">
        <v>0</v>
      </c>
      <c r="S2143" s="270">
        <v>0</v>
      </c>
      <c r="T2143" s="268">
        <v>0</v>
      </c>
      <c r="U2143" s="268">
        <v>0</v>
      </c>
      <c r="V2143" s="269">
        <v>0</v>
      </c>
      <c r="W2143" s="269" cm="1">
        <f t="array" ref="W2143">IF(Z2143=756,V2143*INDEX('09.30.22 ERC'!$I$676:$I$679,MATCH($A$1,'09.30.22 ERC'!$D$676:$D$679,0),),V2143)</f>
        <v>0</v>
      </c>
      <c r="X2143" s="271">
        <f t="shared" si="67"/>
        <v>591000</v>
      </c>
      <c r="Y2143" s="106" t="s">
        <v>1453</v>
      </c>
      <c r="Z2143" s="106">
        <v>756</v>
      </c>
      <c r="AA2143" s="273" t="b">
        <f t="shared" si="68"/>
        <v>1</v>
      </c>
    </row>
    <row r="2144" spans="1:27">
      <c r="A2144" s="267" t="s">
        <v>3271</v>
      </c>
      <c r="B2144" s="267" t="s">
        <v>3272</v>
      </c>
      <c r="C2144" s="267" t="s">
        <v>3273</v>
      </c>
      <c r="D2144" s="267" t="s">
        <v>7880</v>
      </c>
      <c r="E2144" s="267" t="s">
        <v>3275</v>
      </c>
      <c r="F2144" s="267" t="s">
        <v>3276</v>
      </c>
      <c r="G2144" s="267" t="s">
        <v>3275</v>
      </c>
      <c r="H2144" s="267" t="s">
        <v>3277</v>
      </c>
      <c r="I2144" s="267" t="s">
        <v>7887</v>
      </c>
      <c r="J2144" s="267" t="s">
        <v>7888</v>
      </c>
      <c r="K2144" s="268">
        <v>0</v>
      </c>
      <c r="L2144" s="268">
        <v>0</v>
      </c>
      <c r="M2144" s="269">
        <v>0</v>
      </c>
      <c r="N2144" s="268">
        <v>0</v>
      </c>
      <c r="O2144" s="268">
        <v>0</v>
      </c>
      <c r="P2144" s="269">
        <v>0</v>
      </c>
      <c r="Q2144" s="270">
        <v>0</v>
      </c>
      <c r="R2144" s="270">
        <v>0</v>
      </c>
      <c r="S2144" s="270">
        <v>0</v>
      </c>
      <c r="T2144" s="268">
        <v>0</v>
      </c>
      <c r="U2144" s="268">
        <v>0</v>
      </c>
      <c r="V2144" s="269">
        <v>0</v>
      </c>
      <c r="W2144" s="269" cm="1">
        <f t="array" ref="W2144">IF(Z2144=756,V2144*INDEX('09.30.22 ERC'!$I$676:$I$679,MATCH($A$1,'09.30.22 ERC'!$D$676:$D$679,0),),V2144)</f>
        <v>0</v>
      </c>
      <c r="X2144" s="271">
        <f t="shared" si="67"/>
        <v>591000</v>
      </c>
      <c r="Y2144" s="106" t="s">
        <v>1453</v>
      </c>
      <c r="Z2144" s="106">
        <v>150</v>
      </c>
      <c r="AA2144" s="273" t="b">
        <f t="shared" si="68"/>
        <v>1</v>
      </c>
    </row>
    <row r="2145" spans="1:27">
      <c r="A2145" s="267" t="s">
        <v>3271</v>
      </c>
      <c r="B2145" s="267" t="s">
        <v>3272</v>
      </c>
      <c r="C2145" s="267" t="s">
        <v>3402</v>
      </c>
      <c r="D2145" s="267" t="s">
        <v>7880</v>
      </c>
      <c r="E2145" s="267" t="s">
        <v>3275</v>
      </c>
      <c r="F2145" s="267" t="s">
        <v>3276</v>
      </c>
      <c r="G2145" s="267" t="s">
        <v>3275</v>
      </c>
      <c r="H2145" s="267" t="s">
        <v>3277</v>
      </c>
      <c r="I2145" s="267" t="s">
        <v>7889</v>
      </c>
      <c r="J2145" s="267" t="s">
        <v>7890</v>
      </c>
      <c r="K2145" s="268">
        <v>0</v>
      </c>
      <c r="L2145" s="268">
        <v>0</v>
      </c>
      <c r="M2145" s="269">
        <v>0</v>
      </c>
      <c r="N2145" s="268">
        <v>740.39</v>
      </c>
      <c r="O2145" s="268">
        <v>0</v>
      </c>
      <c r="P2145" s="269">
        <v>740.39</v>
      </c>
      <c r="Q2145" s="270">
        <v>1648.23</v>
      </c>
      <c r="R2145" s="270">
        <v>112.26</v>
      </c>
      <c r="S2145" s="270">
        <v>1535.97</v>
      </c>
      <c r="T2145" s="268">
        <v>1648.23</v>
      </c>
      <c r="U2145" s="268">
        <v>112.26</v>
      </c>
      <c r="V2145" s="269">
        <v>1535.97</v>
      </c>
      <c r="W2145" s="269" cm="1">
        <f t="array" ref="W2145">IF(Z2145=756,V2145*INDEX('09.30.22 ERC'!$I$676:$I$679,MATCH($A$1,'09.30.22 ERC'!$D$676:$D$679,0),),V2145)</f>
        <v>1535.97</v>
      </c>
      <c r="X2145" s="271">
        <f t="shared" si="67"/>
        <v>591000</v>
      </c>
      <c r="Y2145" s="106" t="s">
        <v>1453</v>
      </c>
      <c r="Z2145" s="106">
        <v>150</v>
      </c>
      <c r="AA2145" s="273" t="b">
        <f t="shared" si="68"/>
        <v>1</v>
      </c>
    </row>
    <row r="2146" spans="1:27">
      <c r="A2146" s="267" t="s">
        <v>3271</v>
      </c>
      <c r="B2146" s="267" t="s">
        <v>3280</v>
      </c>
      <c r="C2146" s="267" t="s">
        <v>3281</v>
      </c>
      <c r="D2146" s="267" t="s">
        <v>7880</v>
      </c>
      <c r="E2146" s="267" t="s">
        <v>3275</v>
      </c>
      <c r="F2146" s="267" t="s">
        <v>3276</v>
      </c>
      <c r="G2146" s="267" t="s">
        <v>3275</v>
      </c>
      <c r="H2146" s="267" t="s">
        <v>3277</v>
      </c>
      <c r="I2146" s="267" t="s">
        <v>7891</v>
      </c>
      <c r="J2146" s="267" t="s">
        <v>7892</v>
      </c>
      <c r="K2146" s="268">
        <v>0</v>
      </c>
      <c r="L2146" s="268">
        <v>0</v>
      </c>
      <c r="M2146" s="269">
        <v>0</v>
      </c>
      <c r="N2146" s="268">
        <v>0</v>
      </c>
      <c r="O2146" s="268">
        <v>0</v>
      </c>
      <c r="P2146" s="269">
        <v>0</v>
      </c>
      <c r="Q2146" s="270">
        <v>0</v>
      </c>
      <c r="R2146" s="270">
        <v>0</v>
      </c>
      <c r="S2146" s="270">
        <v>0</v>
      </c>
      <c r="T2146" s="268">
        <v>0</v>
      </c>
      <c r="U2146" s="268">
        <v>0</v>
      </c>
      <c r="V2146" s="269">
        <v>0</v>
      </c>
      <c r="W2146" s="269" cm="1">
        <f t="array" ref="W2146">IF(Z2146=756,V2146*INDEX('09.30.22 ERC'!$I$676:$I$679,MATCH($A$1,'09.30.22 ERC'!$D$676:$D$679,0),),V2146)</f>
        <v>0</v>
      </c>
      <c r="X2146" s="271">
        <f t="shared" si="67"/>
        <v>591000</v>
      </c>
      <c r="Y2146" s="106" t="s">
        <v>1453</v>
      </c>
      <c r="Z2146" s="106">
        <v>150</v>
      </c>
      <c r="AA2146" s="273" t="b">
        <f t="shared" si="68"/>
        <v>1</v>
      </c>
    </row>
    <row r="2147" spans="1:27">
      <c r="A2147" s="267" t="s">
        <v>3271</v>
      </c>
      <c r="B2147" s="267" t="s">
        <v>3280</v>
      </c>
      <c r="C2147" s="267" t="s">
        <v>3430</v>
      </c>
      <c r="D2147" s="267" t="s">
        <v>7880</v>
      </c>
      <c r="E2147" s="267" t="s">
        <v>3275</v>
      </c>
      <c r="F2147" s="267" t="s">
        <v>3276</v>
      </c>
      <c r="G2147" s="267" t="s">
        <v>3275</v>
      </c>
      <c r="H2147" s="267" t="s">
        <v>3277</v>
      </c>
      <c r="I2147" s="267" t="s">
        <v>7893</v>
      </c>
      <c r="J2147" s="267" t="s">
        <v>7894</v>
      </c>
      <c r="K2147" s="268">
        <v>0</v>
      </c>
      <c r="L2147" s="268">
        <v>0</v>
      </c>
      <c r="M2147" s="269">
        <v>0</v>
      </c>
      <c r="N2147" s="268">
        <v>732.31</v>
      </c>
      <c r="O2147" s="268">
        <v>0</v>
      </c>
      <c r="P2147" s="269">
        <v>732.31</v>
      </c>
      <c r="Q2147" s="270">
        <v>1629.89</v>
      </c>
      <c r="R2147" s="270">
        <v>110.97</v>
      </c>
      <c r="S2147" s="270">
        <v>1518.92</v>
      </c>
      <c r="T2147" s="268">
        <v>1629.89</v>
      </c>
      <c r="U2147" s="268">
        <v>110.97</v>
      </c>
      <c r="V2147" s="269">
        <v>1518.92</v>
      </c>
      <c r="W2147" s="269" cm="1">
        <f t="array" ref="W2147">IF(Z2147=756,V2147*INDEX('09.30.22 ERC'!$I$676:$I$679,MATCH($A$1,'09.30.22 ERC'!$D$676:$D$679,0),),V2147)</f>
        <v>1518.92</v>
      </c>
      <c r="X2147" s="271">
        <f t="shared" si="67"/>
        <v>591000</v>
      </c>
      <c r="Y2147" s="106" t="s">
        <v>1453</v>
      </c>
      <c r="Z2147" s="106">
        <v>150</v>
      </c>
      <c r="AA2147" s="273" t="b">
        <f t="shared" si="68"/>
        <v>1</v>
      </c>
    </row>
    <row r="2148" spans="1:27">
      <c r="A2148" s="267" t="s">
        <v>3271</v>
      </c>
      <c r="B2148" s="267" t="s">
        <v>3983</v>
      </c>
      <c r="C2148" s="267" t="s">
        <v>3291</v>
      </c>
      <c r="D2148" s="267" t="s">
        <v>7880</v>
      </c>
      <c r="E2148" s="267" t="s">
        <v>3275</v>
      </c>
      <c r="F2148" s="267" t="s">
        <v>3276</v>
      </c>
      <c r="G2148" s="267" t="s">
        <v>3275</v>
      </c>
      <c r="H2148" s="267" t="s">
        <v>3277</v>
      </c>
      <c r="I2148" s="267" t="s">
        <v>7895</v>
      </c>
      <c r="J2148" s="267" t="s">
        <v>7896</v>
      </c>
      <c r="K2148" s="268">
        <v>0</v>
      </c>
      <c r="L2148" s="268">
        <v>0</v>
      </c>
      <c r="M2148" s="269">
        <v>0</v>
      </c>
      <c r="N2148" s="268">
        <v>0</v>
      </c>
      <c r="O2148" s="268">
        <v>0</v>
      </c>
      <c r="P2148" s="269">
        <v>0</v>
      </c>
      <c r="Q2148" s="270">
        <v>0</v>
      </c>
      <c r="R2148" s="270">
        <v>0</v>
      </c>
      <c r="S2148" s="270">
        <v>0</v>
      </c>
      <c r="T2148" s="268">
        <v>0</v>
      </c>
      <c r="U2148" s="268">
        <v>0</v>
      </c>
      <c r="V2148" s="269">
        <v>0</v>
      </c>
      <c r="W2148" s="269" cm="1">
        <f t="array" ref="W2148">IF(Z2148=756,V2148*INDEX('09.30.22 ERC'!$I$676:$I$679,MATCH($A$1,'09.30.22 ERC'!$D$676:$D$679,0),),V2148)</f>
        <v>0</v>
      </c>
      <c r="X2148" s="271">
        <f t="shared" si="67"/>
        <v>591000</v>
      </c>
      <c r="Y2148" s="106" t="s">
        <v>1453</v>
      </c>
      <c r="Z2148" s="106">
        <v>150</v>
      </c>
      <c r="AA2148" s="273" t="b">
        <f t="shared" si="68"/>
        <v>1</v>
      </c>
    </row>
    <row r="2149" spans="1:27">
      <c r="A2149" s="267" t="s">
        <v>3271</v>
      </c>
      <c r="B2149" s="267" t="s">
        <v>3284</v>
      </c>
      <c r="C2149" s="267" t="s">
        <v>3402</v>
      </c>
      <c r="D2149" s="267" t="s">
        <v>7880</v>
      </c>
      <c r="E2149" s="267" t="s">
        <v>3275</v>
      </c>
      <c r="F2149" s="267" t="s">
        <v>3276</v>
      </c>
      <c r="G2149" s="267" t="s">
        <v>3275</v>
      </c>
      <c r="H2149" s="267" t="s">
        <v>3277</v>
      </c>
      <c r="I2149" s="267" t="s">
        <v>7897</v>
      </c>
      <c r="J2149" s="267" t="s">
        <v>7898</v>
      </c>
      <c r="K2149" s="268">
        <v>0</v>
      </c>
      <c r="L2149" s="268">
        <v>0</v>
      </c>
      <c r="M2149" s="269">
        <v>0</v>
      </c>
      <c r="N2149" s="268">
        <v>62.92</v>
      </c>
      <c r="O2149" s="268">
        <v>0</v>
      </c>
      <c r="P2149" s="269">
        <v>62.92</v>
      </c>
      <c r="Q2149" s="270">
        <v>139.57</v>
      </c>
      <c r="R2149" s="270">
        <v>9.18</v>
      </c>
      <c r="S2149" s="270">
        <v>130.38999999999999</v>
      </c>
      <c r="T2149" s="268">
        <v>139.57</v>
      </c>
      <c r="U2149" s="268">
        <v>9.18</v>
      </c>
      <c r="V2149" s="269">
        <v>130.38999999999999</v>
      </c>
      <c r="W2149" s="269" cm="1">
        <f t="array" ref="W2149">IF(Z2149=756,V2149*INDEX('09.30.22 ERC'!$I$676:$I$679,MATCH($A$1,'09.30.22 ERC'!$D$676:$D$679,0),),V2149)</f>
        <v>130.38999999999999</v>
      </c>
      <c r="X2149" s="271">
        <f t="shared" si="67"/>
        <v>591000</v>
      </c>
      <c r="Y2149" s="106" t="s">
        <v>1453</v>
      </c>
      <c r="Z2149" s="106">
        <v>151</v>
      </c>
      <c r="AA2149" s="273" t="b">
        <f t="shared" si="68"/>
        <v>1</v>
      </c>
    </row>
    <row r="2150" spans="1:27">
      <c r="A2150" s="267" t="s">
        <v>3271</v>
      </c>
      <c r="B2150" s="267" t="s">
        <v>3287</v>
      </c>
      <c r="C2150" s="267" t="s">
        <v>3430</v>
      </c>
      <c r="D2150" s="267" t="s">
        <v>7880</v>
      </c>
      <c r="E2150" s="267" t="s">
        <v>3275</v>
      </c>
      <c r="F2150" s="267" t="s">
        <v>3276</v>
      </c>
      <c r="G2150" s="267" t="s">
        <v>3275</v>
      </c>
      <c r="H2150" s="267" t="s">
        <v>3277</v>
      </c>
      <c r="I2150" s="267" t="s">
        <v>7899</v>
      </c>
      <c r="J2150" s="267" t="s">
        <v>7900</v>
      </c>
      <c r="K2150" s="268">
        <v>0</v>
      </c>
      <c r="L2150" s="268">
        <v>0</v>
      </c>
      <c r="M2150" s="269">
        <v>0</v>
      </c>
      <c r="N2150" s="268">
        <v>80.680000000000007</v>
      </c>
      <c r="O2150" s="268">
        <v>0</v>
      </c>
      <c r="P2150" s="269">
        <v>80.680000000000007</v>
      </c>
      <c r="Q2150" s="270">
        <v>174.4</v>
      </c>
      <c r="R2150" s="270">
        <v>8.6999999999999993</v>
      </c>
      <c r="S2150" s="270">
        <v>165.70000000000002</v>
      </c>
      <c r="T2150" s="268">
        <v>174.4</v>
      </c>
      <c r="U2150" s="268">
        <v>8.6999999999999993</v>
      </c>
      <c r="V2150" s="269">
        <v>165.70000000000002</v>
      </c>
      <c r="W2150" s="269" cm="1">
        <f t="array" ref="W2150">IF(Z2150=756,V2150*INDEX('09.30.22 ERC'!$I$676:$I$679,MATCH($A$1,'09.30.22 ERC'!$D$676:$D$679,0),),V2150)</f>
        <v>165.70000000000002</v>
      </c>
      <c r="X2150" s="271">
        <f t="shared" si="67"/>
        <v>591000</v>
      </c>
      <c r="Y2150" s="106" t="s">
        <v>1453</v>
      </c>
      <c r="Z2150" s="106">
        <v>151</v>
      </c>
      <c r="AA2150" s="273" t="b">
        <f t="shared" si="68"/>
        <v>1</v>
      </c>
    </row>
    <row r="2151" spans="1:27">
      <c r="A2151" s="267" t="s">
        <v>3271</v>
      </c>
      <c r="B2151" s="267" t="s">
        <v>3294</v>
      </c>
      <c r="C2151" s="267" t="s">
        <v>3402</v>
      </c>
      <c r="D2151" s="267" t="s">
        <v>7880</v>
      </c>
      <c r="E2151" s="267" t="s">
        <v>3275</v>
      </c>
      <c r="F2151" s="267" t="s">
        <v>3276</v>
      </c>
      <c r="G2151" s="267" t="s">
        <v>3275</v>
      </c>
      <c r="H2151" s="267" t="s">
        <v>3277</v>
      </c>
      <c r="I2151" s="267" t="s">
        <v>7901</v>
      </c>
      <c r="J2151" s="267" t="s">
        <v>7902</v>
      </c>
      <c r="K2151" s="268">
        <v>0</v>
      </c>
      <c r="L2151" s="268">
        <v>0</v>
      </c>
      <c r="M2151" s="269">
        <v>0</v>
      </c>
      <c r="N2151" s="268">
        <v>426.86</v>
      </c>
      <c r="O2151" s="268">
        <v>0</v>
      </c>
      <c r="P2151" s="269">
        <v>426.86</v>
      </c>
      <c r="Q2151" s="270">
        <v>950.44</v>
      </c>
      <c r="R2151" s="270">
        <v>64.650000000000006</v>
      </c>
      <c r="S2151" s="270">
        <v>885.79000000000008</v>
      </c>
      <c r="T2151" s="268">
        <v>950.44</v>
      </c>
      <c r="U2151" s="268">
        <v>64.650000000000006</v>
      </c>
      <c r="V2151" s="269">
        <v>885.79000000000008</v>
      </c>
      <c r="W2151" s="269" cm="1">
        <f t="array" ref="W2151">IF(Z2151=756,V2151*INDEX('09.30.22 ERC'!$I$676:$I$679,MATCH($A$1,'09.30.22 ERC'!$D$676:$D$679,0),),V2151)</f>
        <v>885.79000000000008</v>
      </c>
      <c r="X2151" s="271">
        <f t="shared" si="67"/>
        <v>591000</v>
      </c>
      <c r="Y2151" s="106" t="s">
        <v>1453</v>
      </c>
      <c r="Z2151" s="106">
        <v>152</v>
      </c>
      <c r="AA2151" s="273" t="b">
        <f t="shared" si="68"/>
        <v>1</v>
      </c>
    </row>
    <row r="2152" spans="1:27">
      <c r="A2152" s="267" t="s">
        <v>3271</v>
      </c>
      <c r="B2152" s="267" t="s">
        <v>3388</v>
      </c>
      <c r="C2152" s="267" t="s">
        <v>3389</v>
      </c>
      <c r="D2152" s="267" t="s">
        <v>7903</v>
      </c>
      <c r="E2152" s="267" t="s">
        <v>3275</v>
      </c>
      <c r="F2152" s="267" t="s">
        <v>3276</v>
      </c>
      <c r="G2152" s="267" t="s">
        <v>3275</v>
      </c>
      <c r="H2152" s="267" t="s">
        <v>3277</v>
      </c>
      <c r="I2152" s="267" t="s">
        <v>7904</v>
      </c>
      <c r="J2152" s="267" t="s">
        <v>7905</v>
      </c>
      <c r="K2152" s="268">
        <v>0</v>
      </c>
      <c r="L2152" s="268">
        <v>0</v>
      </c>
      <c r="M2152" s="269">
        <v>0</v>
      </c>
      <c r="N2152" s="268">
        <v>0</v>
      </c>
      <c r="O2152" s="268">
        <v>0</v>
      </c>
      <c r="P2152" s="269">
        <v>0</v>
      </c>
      <c r="Q2152" s="270">
        <v>0</v>
      </c>
      <c r="R2152" s="270">
        <v>6599.44</v>
      </c>
      <c r="S2152" s="270">
        <v>-6599.44</v>
      </c>
      <c r="T2152" s="268">
        <v>0</v>
      </c>
      <c r="U2152" s="268">
        <v>6599.44</v>
      </c>
      <c r="V2152" s="269">
        <v>-6599.44</v>
      </c>
      <c r="W2152" s="269" cm="1">
        <f t="array" ref="W2152">IF(Z2152=756,V2152*INDEX('09.30.22 ERC'!$I$676:$I$679,MATCH($A$1,'09.30.22 ERC'!$D$676:$D$679,0),),V2152)</f>
        <v>-6599.44</v>
      </c>
      <c r="X2152" s="271">
        <f t="shared" si="67"/>
        <v>592000</v>
      </c>
      <c r="Y2152" s="106" t="s">
        <v>1453</v>
      </c>
      <c r="Z2152" s="106">
        <v>756</v>
      </c>
      <c r="AA2152" s="273" t="b">
        <f t="shared" si="68"/>
        <v>1</v>
      </c>
    </row>
    <row r="2153" spans="1:27">
      <c r="A2153" s="267" t="s">
        <v>3271</v>
      </c>
      <c r="B2153" s="267" t="s">
        <v>3388</v>
      </c>
      <c r="C2153" s="267" t="s">
        <v>3392</v>
      </c>
      <c r="D2153" s="267" t="s">
        <v>7903</v>
      </c>
      <c r="E2153" s="267" t="s">
        <v>3275</v>
      </c>
      <c r="F2153" s="267" t="s">
        <v>3276</v>
      </c>
      <c r="G2153" s="267" t="s">
        <v>3275</v>
      </c>
      <c r="H2153" s="267" t="s">
        <v>3277</v>
      </c>
      <c r="I2153" s="267" t="s">
        <v>7906</v>
      </c>
      <c r="J2153" s="267" t="s">
        <v>7907</v>
      </c>
      <c r="K2153" s="268">
        <v>0</v>
      </c>
      <c r="L2153" s="268">
        <v>0</v>
      </c>
      <c r="M2153" s="269">
        <v>0</v>
      </c>
      <c r="N2153" s="268">
        <v>0</v>
      </c>
      <c r="O2153" s="268">
        <v>0</v>
      </c>
      <c r="P2153" s="269">
        <v>0</v>
      </c>
      <c r="Q2153" s="270">
        <v>6599.44</v>
      </c>
      <c r="R2153" s="270">
        <v>0</v>
      </c>
      <c r="S2153" s="270">
        <v>6599.44</v>
      </c>
      <c r="T2153" s="268">
        <v>6599.44</v>
      </c>
      <c r="U2153" s="268">
        <v>0</v>
      </c>
      <c r="V2153" s="269">
        <v>6599.44</v>
      </c>
      <c r="W2153" s="269" cm="1">
        <f t="array" ref="W2153">IF(Z2153=756,V2153*INDEX('09.30.22 ERC'!$I$676:$I$679,MATCH($A$1,'09.30.22 ERC'!$D$676:$D$679,0),),V2153)</f>
        <v>6599.44</v>
      </c>
      <c r="X2153" s="271">
        <f t="shared" si="67"/>
        <v>592000</v>
      </c>
      <c r="Y2153" s="106" t="s">
        <v>1453</v>
      </c>
      <c r="Z2153" s="106">
        <v>756</v>
      </c>
      <c r="AA2153" s="273" t="b">
        <f t="shared" si="68"/>
        <v>1</v>
      </c>
    </row>
    <row r="2154" spans="1:27">
      <c r="A2154" s="267" t="s">
        <v>3271</v>
      </c>
      <c r="B2154" s="267" t="s">
        <v>3272</v>
      </c>
      <c r="C2154" s="267" t="s">
        <v>3273</v>
      </c>
      <c r="D2154" s="267" t="s">
        <v>7903</v>
      </c>
      <c r="E2154" s="267" t="s">
        <v>3275</v>
      </c>
      <c r="F2154" s="267" t="s">
        <v>3276</v>
      </c>
      <c r="G2154" s="267" t="s">
        <v>3275</v>
      </c>
      <c r="H2154" s="267" t="s">
        <v>3277</v>
      </c>
      <c r="I2154" s="267" t="s">
        <v>7908</v>
      </c>
      <c r="J2154" s="267" t="s">
        <v>7909</v>
      </c>
      <c r="K2154" s="268">
        <v>0</v>
      </c>
      <c r="L2154" s="268">
        <v>0</v>
      </c>
      <c r="M2154" s="269">
        <v>0</v>
      </c>
      <c r="N2154" s="268">
        <v>0</v>
      </c>
      <c r="O2154" s="268">
        <v>0</v>
      </c>
      <c r="P2154" s="269">
        <v>0</v>
      </c>
      <c r="Q2154" s="270">
        <v>0</v>
      </c>
      <c r="R2154" s="270">
        <v>0</v>
      </c>
      <c r="S2154" s="270">
        <v>0</v>
      </c>
      <c r="T2154" s="268">
        <v>0</v>
      </c>
      <c r="U2154" s="268">
        <v>0</v>
      </c>
      <c r="V2154" s="269">
        <v>0</v>
      </c>
      <c r="W2154" s="269" cm="1">
        <f t="array" ref="W2154">IF(Z2154=756,V2154*INDEX('09.30.22 ERC'!$I$676:$I$679,MATCH($A$1,'09.30.22 ERC'!$D$676:$D$679,0),),V2154)</f>
        <v>0</v>
      </c>
      <c r="X2154" s="271">
        <f t="shared" si="67"/>
        <v>592000</v>
      </c>
      <c r="Y2154" s="106" t="s">
        <v>1453</v>
      </c>
      <c r="Z2154" s="106">
        <v>150</v>
      </c>
      <c r="AA2154" s="273" t="b">
        <f t="shared" si="68"/>
        <v>1</v>
      </c>
    </row>
    <row r="2155" spans="1:27">
      <c r="A2155" s="267" t="s">
        <v>3271</v>
      </c>
      <c r="B2155" s="267" t="s">
        <v>3272</v>
      </c>
      <c r="C2155" s="267" t="s">
        <v>3402</v>
      </c>
      <c r="D2155" s="267" t="s">
        <v>7903</v>
      </c>
      <c r="E2155" s="267" t="s">
        <v>3275</v>
      </c>
      <c r="F2155" s="267" t="s">
        <v>3276</v>
      </c>
      <c r="G2155" s="267" t="s">
        <v>3275</v>
      </c>
      <c r="H2155" s="267" t="s">
        <v>3277</v>
      </c>
      <c r="I2155" s="267" t="s">
        <v>7910</v>
      </c>
      <c r="J2155" s="267" t="s">
        <v>7911</v>
      </c>
      <c r="K2155" s="268">
        <v>0</v>
      </c>
      <c r="L2155" s="268">
        <v>0</v>
      </c>
      <c r="M2155" s="269">
        <v>0</v>
      </c>
      <c r="N2155" s="268">
        <v>49.69</v>
      </c>
      <c r="O2155" s="268">
        <v>0</v>
      </c>
      <c r="P2155" s="269">
        <v>49.69</v>
      </c>
      <c r="Q2155" s="270">
        <v>2716.25</v>
      </c>
      <c r="R2155" s="270">
        <v>166.56</v>
      </c>
      <c r="S2155" s="270">
        <v>2549.69</v>
      </c>
      <c r="T2155" s="268">
        <v>2716.25</v>
      </c>
      <c r="U2155" s="268">
        <v>166.56</v>
      </c>
      <c r="V2155" s="269">
        <v>2549.69</v>
      </c>
      <c r="W2155" s="269" cm="1">
        <f t="array" ref="W2155">IF(Z2155=756,V2155*INDEX('09.30.22 ERC'!$I$676:$I$679,MATCH($A$1,'09.30.22 ERC'!$D$676:$D$679,0),),V2155)</f>
        <v>2549.69</v>
      </c>
      <c r="X2155" s="271">
        <f t="shared" si="67"/>
        <v>592000</v>
      </c>
      <c r="Y2155" s="106" t="s">
        <v>1453</v>
      </c>
      <c r="Z2155" s="106">
        <v>150</v>
      </c>
      <c r="AA2155" s="273" t="b">
        <f t="shared" si="68"/>
        <v>1</v>
      </c>
    </row>
    <row r="2156" spans="1:27">
      <c r="A2156" s="267" t="s">
        <v>3271</v>
      </c>
      <c r="B2156" s="267" t="s">
        <v>3280</v>
      </c>
      <c r="C2156" s="267" t="s">
        <v>3281</v>
      </c>
      <c r="D2156" s="267" t="s">
        <v>7903</v>
      </c>
      <c r="E2156" s="267" t="s">
        <v>3275</v>
      </c>
      <c r="F2156" s="267" t="s">
        <v>3276</v>
      </c>
      <c r="G2156" s="267" t="s">
        <v>3275</v>
      </c>
      <c r="H2156" s="267" t="s">
        <v>3277</v>
      </c>
      <c r="I2156" s="267" t="s">
        <v>7912</v>
      </c>
      <c r="J2156" s="267" t="s">
        <v>7913</v>
      </c>
      <c r="K2156" s="268">
        <v>0</v>
      </c>
      <c r="L2156" s="268">
        <v>0</v>
      </c>
      <c r="M2156" s="269">
        <v>0</v>
      </c>
      <c r="N2156" s="268">
        <v>0</v>
      </c>
      <c r="O2156" s="268">
        <v>0</v>
      </c>
      <c r="P2156" s="269">
        <v>0</v>
      </c>
      <c r="Q2156" s="270">
        <v>0</v>
      </c>
      <c r="R2156" s="270">
        <v>0</v>
      </c>
      <c r="S2156" s="270">
        <v>0</v>
      </c>
      <c r="T2156" s="268">
        <v>0</v>
      </c>
      <c r="U2156" s="268">
        <v>0</v>
      </c>
      <c r="V2156" s="269">
        <v>0</v>
      </c>
      <c r="W2156" s="269" cm="1">
        <f t="array" ref="W2156">IF(Z2156=756,V2156*INDEX('09.30.22 ERC'!$I$676:$I$679,MATCH($A$1,'09.30.22 ERC'!$D$676:$D$679,0),),V2156)</f>
        <v>0</v>
      </c>
      <c r="X2156" s="271">
        <f t="shared" si="67"/>
        <v>592000</v>
      </c>
      <c r="Y2156" s="106" t="s">
        <v>1453</v>
      </c>
      <c r="Z2156" s="106">
        <v>150</v>
      </c>
      <c r="AA2156" s="273" t="b">
        <f t="shared" si="68"/>
        <v>1</v>
      </c>
    </row>
    <row r="2157" spans="1:27">
      <c r="A2157" s="267" t="s">
        <v>3271</v>
      </c>
      <c r="B2157" s="267" t="s">
        <v>3280</v>
      </c>
      <c r="C2157" s="267" t="s">
        <v>3430</v>
      </c>
      <c r="D2157" s="267" t="s">
        <v>7903</v>
      </c>
      <c r="E2157" s="267" t="s">
        <v>3275</v>
      </c>
      <c r="F2157" s="267" t="s">
        <v>3276</v>
      </c>
      <c r="G2157" s="267" t="s">
        <v>3275</v>
      </c>
      <c r="H2157" s="267" t="s">
        <v>3277</v>
      </c>
      <c r="I2157" s="267" t="s">
        <v>7914</v>
      </c>
      <c r="J2157" s="267" t="s">
        <v>7915</v>
      </c>
      <c r="K2157" s="268">
        <v>0</v>
      </c>
      <c r="L2157" s="268">
        <v>0</v>
      </c>
      <c r="M2157" s="269">
        <v>0</v>
      </c>
      <c r="N2157" s="268">
        <v>49.17</v>
      </c>
      <c r="O2157" s="268">
        <v>0</v>
      </c>
      <c r="P2157" s="269">
        <v>49.17</v>
      </c>
      <c r="Q2157" s="270">
        <v>2685.85</v>
      </c>
      <c r="R2157" s="270">
        <v>164.7</v>
      </c>
      <c r="S2157" s="270">
        <v>2521.15</v>
      </c>
      <c r="T2157" s="268">
        <v>2685.85</v>
      </c>
      <c r="U2157" s="268">
        <v>164.7</v>
      </c>
      <c r="V2157" s="269">
        <v>2521.15</v>
      </c>
      <c r="W2157" s="269" cm="1">
        <f t="array" ref="W2157">IF(Z2157=756,V2157*INDEX('09.30.22 ERC'!$I$676:$I$679,MATCH($A$1,'09.30.22 ERC'!$D$676:$D$679,0),),V2157)</f>
        <v>2521.15</v>
      </c>
      <c r="X2157" s="271">
        <f t="shared" si="67"/>
        <v>592000</v>
      </c>
      <c r="Y2157" s="106" t="s">
        <v>1453</v>
      </c>
      <c r="Z2157" s="106">
        <v>150</v>
      </c>
      <c r="AA2157" s="273" t="b">
        <f t="shared" si="68"/>
        <v>1</v>
      </c>
    </row>
    <row r="2158" spans="1:27">
      <c r="A2158" s="267" t="s">
        <v>3271</v>
      </c>
      <c r="B2158" s="267" t="s">
        <v>3983</v>
      </c>
      <c r="C2158" s="267" t="s">
        <v>3291</v>
      </c>
      <c r="D2158" s="267" t="s">
        <v>7903</v>
      </c>
      <c r="E2158" s="267" t="s">
        <v>3275</v>
      </c>
      <c r="F2158" s="267" t="s">
        <v>3276</v>
      </c>
      <c r="G2158" s="267" t="s">
        <v>3275</v>
      </c>
      <c r="H2158" s="267" t="s">
        <v>3277</v>
      </c>
      <c r="I2158" s="267" t="s">
        <v>7916</v>
      </c>
      <c r="J2158" s="267" t="s">
        <v>7917</v>
      </c>
      <c r="K2158" s="268">
        <v>0</v>
      </c>
      <c r="L2158" s="268">
        <v>0</v>
      </c>
      <c r="M2158" s="269">
        <v>0</v>
      </c>
      <c r="N2158" s="268">
        <v>0</v>
      </c>
      <c r="O2158" s="268">
        <v>0</v>
      </c>
      <c r="P2158" s="269">
        <v>0</v>
      </c>
      <c r="Q2158" s="270">
        <v>0</v>
      </c>
      <c r="R2158" s="270">
        <v>0</v>
      </c>
      <c r="S2158" s="270">
        <v>0</v>
      </c>
      <c r="T2158" s="268">
        <v>0</v>
      </c>
      <c r="U2158" s="268">
        <v>0</v>
      </c>
      <c r="V2158" s="269">
        <v>0</v>
      </c>
      <c r="W2158" s="269" cm="1">
        <f t="array" ref="W2158">IF(Z2158=756,V2158*INDEX('09.30.22 ERC'!$I$676:$I$679,MATCH($A$1,'09.30.22 ERC'!$D$676:$D$679,0),),V2158)</f>
        <v>0</v>
      </c>
      <c r="X2158" s="271">
        <f t="shared" si="67"/>
        <v>592000</v>
      </c>
      <c r="Y2158" s="106" t="s">
        <v>1453</v>
      </c>
      <c r="Z2158" s="106">
        <v>150</v>
      </c>
      <c r="AA2158" s="273" t="b">
        <f t="shared" si="68"/>
        <v>1</v>
      </c>
    </row>
    <row r="2159" spans="1:27">
      <c r="A2159" s="267" t="s">
        <v>3271</v>
      </c>
      <c r="B2159" s="267" t="s">
        <v>3284</v>
      </c>
      <c r="C2159" s="267" t="s">
        <v>3402</v>
      </c>
      <c r="D2159" s="267" t="s">
        <v>7903</v>
      </c>
      <c r="E2159" s="267" t="s">
        <v>3275</v>
      </c>
      <c r="F2159" s="267" t="s">
        <v>3276</v>
      </c>
      <c r="G2159" s="267" t="s">
        <v>3275</v>
      </c>
      <c r="H2159" s="267" t="s">
        <v>3277</v>
      </c>
      <c r="I2159" s="267" t="s">
        <v>7918</v>
      </c>
      <c r="J2159" s="267" t="s">
        <v>7919</v>
      </c>
      <c r="K2159" s="268">
        <v>0</v>
      </c>
      <c r="L2159" s="268">
        <v>0</v>
      </c>
      <c r="M2159" s="269">
        <v>0</v>
      </c>
      <c r="N2159" s="268">
        <v>4.22</v>
      </c>
      <c r="O2159" s="268">
        <v>0</v>
      </c>
      <c r="P2159" s="269">
        <v>4.22</v>
      </c>
      <c r="Q2159" s="270">
        <v>231.49</v>
      </c>
      <c r="R2159" s="270">
        <v>13.62</v>
      </c>
      <c r="S2159" s="270">
        <v>217.87</v>
      </c>
      <c r="T2159" s="268">
        <v>231.49</v>
      </c>
      <c r="U2159" s="268">
        <v>13.62</v>
      </c>
      <c r="V2159" s="269">
        <v>217.87</v>
      </c>
      <c r="W2159" s="269" cm="1">
        <f t="array" ref="W2159">IF(Z2159=756,V2159*INDEX('09.30.22 ERC'!$I$676:$I$679,MATCH($A$1,'09.30.22 ERC'!$D$676:$D$679,0),),V2159)</f>
        <v>217.87</v>
      </c>
      <c r="X2159" s="271">
        <f t="shared" si="67"/>
        <v>592000</v>
      </c>
      <c r="Y2159" s="106" t="s">
        <v>1453</v>
      </c>
      <c r="Z2159" s="106">
        <v>151</v>
      </c>
      <c r="AA2159" s="273" t="b">
        <f t="shared" si="68"/>
        <v>1</v>
      </c>
    </row>
    <row r="2160" spans="1:27">
      <c r="A2160" s="267" t="s">
        <v>3271</v>
      </c>
      <c r="B2160" s="267" t="s">
        <v>3287</v>
      </c>
      <c r="C2160" s="267" t="s">
        <v>3430</v>
      </c>
      <c r="D2160" s="267" t="s">
        <v>7903</v>
      </c>
      <c r="E2160" s="267" t="s">
        <v>3275</v>
      </c>
      <c r="F2160" s="267" t="s">
        <v>3276</v>
      </c>
      <c r="G2160" s="267" t="s">
        <v>3275</v>
      </c>
      <c r="H2160" s="267" t="s">
        <v>3277</v>
      </c>
      <c r="I2160" s="267" t="s">
        <v>7920</v>
      </c>
      <c r="J2160" s="267" t="s">
        <v>7921</v>
      </c>
      <c r="K2160" s="268">
        <v>0</v>
      </c>
      <c r="L2160" s="268">
        <v>0</v>
      </c>
      <c r="M2160" s="269">
        <v>0</v>
      </c>
      <c r="N2160" s="268">
        <v>5.42</v>
      </c>
      <c r="O2160" s="268">
        <v>0</v>
      </c>
      <c r="P2160" s="269">
        <v>5.42</v>
      </c>
      <c r="Q2160" s="270">
        <v>289.77</v>
      </c>
      <c r="R2160" s="270">
        <v>12.9</v>
      </c>
      <c r="S2160" s="270">
        <v>276.87</v>
      </c>
      <c r="T2160" s="268">
        <v>289.77</v>
      </c>
      <c r="U2160" s="268">
        <v>12.9</v>
      </c>
      <c r="V2160" s="269">
        <v>276.87</v>
      </c>
      <c r="W2160" s="269" cm="1">
        <f t="array" ref="W2160">IF(Z2160=756,V2160*INDEX('09.30.22 ERC'!$I$676:$I$679,MATCH($A$1,'09.30.22 ERC'!$D$676:$D$679,0),),V2160)</f>
        <v>276.87</v>
      </c>
      <c r="X2160" s="271">
        <f t="shared" si="67"/>
        <v>592000</v>
      </c>
      <c r="Y2160" s="106" t="s">
        <v>1453</v>
      </c>
      <c r="Z2160" s="106">
        <v>151</v>
      </c>
      <c r="AA2160" s="273" t="b">
        <f t="shared" si="68"/>
        <v>1</v>
      </c>
    </row>
    <row r="2161" spans="1:27">
      <c r="A2161" s="267" t="s">
        <v>3271</v>
      </c>
      <c r="B2161" s="267" t="s">
        <v>3294</v>
      </c>
      <c r="C2161" s="267" t="s">
        <v>3402</v>
      </c>
      <c r="D2161" s="267" t="s">
        <v>7903</v>
      </c>
      <c r="E2161" s="267" t="s">
        <v>3275</v>
      </c>
      <c r="F2161" s="267" t="s">
        <v>3276</v>
      </c>
      <c r="G2161" s="267" t="s">
        <v>3275</v>
      </c>
      <c r="H2161" s="267" t="s">
        <v>3277</v>
      </c>
      <c r="I2161" s="267" t="s">
        <v>7922</v>
      </c>
      <c r="J2161" s="267" t="s">
        <v>7923</v>
      </c>
      <c r="K2161" s="268">
        <v>0</v>
      </c>
      <c r="L2161" s="268">
        <v>0</v>
      </c>
      <c r="M2161" s="269">
        <v>0</v>
      </c>
      <c r="N2161" s="268">
        <v>28.66</v>
      </c>
      <c r="O2161" s="268">
        <v>0</v>
      </c>
      <c r="P2161" s="269">
        <v>28.66</v>
      </c>
      <c r="Q2161" s="270">
        <v>1567.13</v>
      </c>
      <c r="R2161" s="270">
        <v>95.94</v>
      </c>
      <c r="S2161" s="270">
        <v>1471.19</v>
      </c>
      <c r="T2161" s="268">
        <v>1567.13</v>
      </c>
      <c r="U2161" s="268">
        <v>95.94</v>
      </c>
      <c r="V2161" s="269">
        <v>1471.19</v>
      </c>
      <c r="W2161" s="269" cm="1">
        <f t="array" ref="W2161">IF(Z2161=756,V2161*INDEX('09.30.22 ERC'!$I$676:$I$679,MATCH($A$1,'09.30.22 ERC'!$D$676:$D$679,0),),V2161)</f>
        <v>1471.19</v>
      </c>
      <c r="X2161" s="271">
        <f t="shared" si="67"/>
        <v>592000</v>
      </c>
      <c r="Y2161" s="106" t="s">
        <v>1453</v>
      </c>
      <c r="Z2161" s="106">
        <v>152</v>
      </c>
      <c r="AA2161" s="273" t="b">
        <f t="shared" si="68"/>
        <v>1</v>
      </c>
    </row>
    <row r="2162" spans="1:27">
      <c r="A2162" s="267" t="s">
        <v>3271</v>
      </c>
      <c r="B2162" s="267" t="s">
        <v>3388</v>
      </c>
      <c r="C2162" s="267" t="s">
        <v>3389</v>
      </c>
      <c r="D2162" s="267" t="s">
        <v>7924</v>
      </c>
      <c r="E2162" s="267" t="s">
        <v>3275</v>
      </c>
      <c r="F2162" s="267" t="s">
        <v>3276</v>
      </c>
      <c r="G2162" s="267" t="s">
        <v>3275</v>
      </c>
      <c r="H2162" s="267" t="s">
        <v>3277</v>
      </c>
      <c r="I2162" s="267" t="s">
        <v>7925</v>
      </c>
      <c r="J2162" s="267" t="s">
        <v>7926</v>
      </c>
      <c r="K2162" s="268">
        <v>0</v>
      </c>
      <c r="L2162" s="268">
        <v>0</v>
      </c>
      <c r="M2162" s="269">
        <v>0</v>
      </c>
      <c r="N2162" s="268">
        <v>0</v>
      </c>
      <c r="O2162" s="268">
        <v>0</v>
      </c>
      <c r="P2162" s="269">
        <v>0</v>
      </c>
      <c r="Q2162" s="270">
        <v>0</v>
      </c>
      <c r="R2162" s="270">
        <v>27.96</v>
      </c>
      <c r="S2162" s="270">
        <v>-27.96</v>
      </c>
      <c r="T2162" s="268">
        <v>0</v>
      </c>
      <c r="U2162" s="268">
        <v>27.96</v>
      </c>
      <c r="V2162" s="269">
        <v>-27.96</v>
      </c>
      <c r="W2162" s="269" cm="1">
        <f t="array" ref="W2162">IF(Z2162=756,V2162*INDEX('09.30.22 ERC'!$I$676:$I$679,MATCH($A$1,'09.30.22 ERC'!$D$676:$D$679,0),),V2162)</f>
        <v>-27.96</v>
      </c>
      <c r="X2162" s="271">
        <f t="shared" si="67"/>
        <v>593000</v>
      </c>
      <c r="Y2162" s="106" t="s">
        <v>1453</v>
      </c>
      <c r="Z2162" s="106">
        <v>756</v>
      </c>
      <c r="AA2162" s="273" t="b">
        <f t="shared" si="68"/>
        <v>1</v>
      </c>
    </row>
    <row r="2163" spans="1:27">
      <c r="A2163" s="267" t="s">
        <v>3271</v>
      </c>
      <c r="B2163" s="267" t="s">
        <v>3388</v>
      </c>
      <c r="C2163" s="267" t="s">
        <v>3392</v>
      </c>
      <c r="D2163" s="267" t="s">
        <v>7924</v>
      </c>
      <c r="E2163" s="267" t="s">
        <v>3275</v>
      </c>
      <c r="F2163" s="267" t="s">
        <v>3276</v>
      </c>
      <c r="G2163" s="267" t="s">
        <v>3275</v>
      </c>
      <c r="H2163" s="267" t="s">
        <v>3277</v>
      </c>
      <c r="I2163" s="267" t="s">
        <v>7927</v>
      </c>
      <c r="J2163" s="267" t="s">
        <v>7928</v>
      </c>
      <c r="K2163" s="268">
        <v>0</v>
      </c>
      <c r="L2163" s="268">
        <v>0</v>
      </c>
      <c r="M2163" s="269">
        <v>0</v>
      </c>
      <c r="N2163" s="268">
        <v>0</v>
      </c>
      <c r="O2163" s="268">
        <v>0</v>
      </c>
      <c r="P2163" s="269">
        <v>0</v>
      </c>
      <c r="Q2163" s="270">
        <v>27.96</v>
      </c>
      <c r="R2163" s="270">
        <v>0</v>
      </c>
      <c r="S2163" s="270">
        <v>27.96</v>
      </c>
      <c r="T2163" s="268">
        <v>27.96</v>
      </c>
      <c r="U2163" s="268">
        <v>0</v>
      </c>
      <c r="V2163" s="269">
        <v>27.96</v>
      </c>
      <c r="W2163" s="269" cm="1">
        <f t="array" ref="W2163">IF(Z2163=756,V2163*INDEX('09.30.22 ERC'!$I$676:$I$679,MATCH($A$1,'09.30.22 ERC'!$D$676:$D$679,0),),V2163)</f>
        <v>27.96</v>
      </c>
      <c r="X2163" s="271">
        <f t="shared" si="67"/>
        <v>593000</v>
      </c>
      <c r="Y2163" s="106" t="s">
        <v>1453</v>
      </c>
      <c r="Z2163" s="106">
        <v>756</v>
      </c>
      <c r="AA2163" s="273" t="b">
        <f t="shared" si="68"/>
        <v>1</v>
      </c>
    </row>
    <row r="2164" spans="1:27">
      <c r="A2164" s="267" t="s">
        <v>3271</v>
      </c>
      <c r="B2164" s="267" t="s">
        <v>3395</v>
      </c>
      <c r="C2164" s="267" t="s">
        <v>3392</v>
      </c>
      <c r="D2164" s="267" t="s">
        <v>7924</v>
      </c>
      <c r="E2164" s="267" t="s">
        <v>3275</v>
      </c>
      <c r="F2164" s="267" t="s">
        <v>3276</v>
      </c>
      <c r="G2164" s="267" t="s">
        <v>3275</v>
      </c>
      <c r="H2164" s="267" t="s">
        <v>3277</v>
      </c>
      <c r="I2164" s="267" t="s">
        <v>7929</v>
      </c>
      <c r="J2164" s="267" t="s">
        <v>7930</v>
      </c>
      <c r="K2164" s="268">
        <v>0</v>
      </c>
      <c r="L2164" s="268">
        <v>0</v>
      </c>
      <c r="M2164" s="269">
        <v>0</v>
      </c>
      <c r="N2164" s="268">
        <v>0</v>
      </c>
      <c r="O2164" s="268">
        <v>0</v>
      </c>
      <c r="P2164" s="269">
        <v>0</v>
      </c>
      <c r="Q2164" s="270">
        <v>0</v>
      </c>
      <c r="R2164" s="270">
        <v>0</v>
      </c>
      <c r="S2164" s="270">
        <v>0</v>
      </c>
      <c r="T2164" s="268">
        <v>0</v>
      </c>
      <c r="U2164" s="268">
        <v>0</v>
      </c>
      <c r="V2164" s="269">
        <v>0</v>
      </c>
      <c r="W2164" s="269" cm="1">
        <f t="array" ref="W2164">IF(Z2164=756,V2164*INDEX('09.30.22 ERC'!$I$676:$I$679,MATCH($A$1,'09.30.22 ERC'!$D$676:$D$679,0),),V2164)</f>
        <v>0</v>
      </c>
      <c r="X2164" s="271">
        <f t="shared" si="67"/>
        <v>593000</v>
      </c>
      <c r="Y2164" s="106" t="s">
        <v>1453</v>
      </c>
      <c r="Z2164" s="106">
        <v>756</v>
      </c>
      <c r="AA2164" s="273" t="b">
        <f t="shared" si="68"/>
        <v>1</v>
      </c>
    </row>
    <row r="2165" spans="1:27">
      <c r="A2165" s="267" t="s">
        <v>3271</v>
      </c>
      <c r="B2165" s="267" t="s">
        <v>3272</v>
      </c>
      <c r="C2165" s="267" t="s">
        <v>3273</v>
      </c>
      <c r="D2165" s="267" t="s">
        <v>7924</v>
      </c>
      <c r="E2165" s="267" t="s">
        <v>3275</v>
      </c>
      <c r="F2165" s="267" t="s">
        <v>3276</v>
      </c>
      <c r="G2165" s="267" t="s">
        <v>3275</v>
      </c>
      <c r="H2165" s="267" t="s">
        <v>3277</v>
      </c>
      <c r="I2165" s="267" t="s">
        <v>7931</v>
      </c>
      <c r="J2165" s="267" t="s">
        <v>7932</v>
      </c>
      <c r="K2165" s="268">
        <v>0</v>
      </c>
      <c r="L2165" s="268">
        <v>0</v>
      </c>
      <c r="M2165" s="269">
        <v>0</v>
      </c>
      <c r="N2165" s="268">
        <v>0</v>
      </c>
      <c r="O2165" s="268">
        <v>0</v>
      </c>
      <c r="P2165" s="269">
        <v>0</v>
      </c>
      <c r="Q2165" s="270">
        <v>0</v>
      </c>
      <c r="R2165" s="270">
        <v>0</v>
      </c>
      <c r="S2165" s="270">
        <v>0</v>
      </c>
      <c r="T2165" s="268">
        <v>0</v>
      </c>
      <c r="U2165" s="268">
        <v>0</v>
      </c>
      <c r="V2165" s="269">
        <v>0</v>
      </c>
      <c r="W2165" s="269" cm="1">
        <f t="array" ref="W2165">IF(Z2165=756,V2165*INDEX('09.30.22 ERC'!$I$676:$I$679,MATCH($A$1,'09.30.22 ERC'!$D$676:$D$679,0),),V2165)</f>
        <v>0</v>
      </c>
      <c r="X2165" s="271">
        <f t="shared" si="67"/>
        <v>593000</v>
      </c>
      <c r="Y2165" s="106" t="s">
        <v>1453</v>
      </c>
      <c r="Z2165" s="106">
        <v>150</v>
      </c>
      <c r="AA2165" s="273" t="b">
        <f t="shared" si="68"/>
        <v>1</v>
      </c>
    </row>
    <row r="2166" spans="1:27">
      <c r="A2166" s="267" t="s">
        <v>3271</v>
      </c>
      <c r="B2166" s="267" t="s">
        <v>3272</v>
      </c>
      <c r="C2166" s="267" t="s">
        <v>3402</v>
      </c>
      <c r="D2166" s="267" t="s">
        <v>7924</v>
      </c>
      <c r="E2166" s="267" t="s">
        <v>3275</v>
      </c>
      <c r="F2166" s="267" t="s">
        <v>3276</v>
      </c>
      <c r="G2166" s="267" t="s">
        <v>3275</v>
      </c>
      <c r="H2166" s="267" t="s">
        <v>3277</v>
      </c>
      <c r="I2166" s="267" t="s">
        <v>7933</v>
      </c>
      <c r="J2166" s="267" t="s">
        <v>7934</v>
      </c>
      <c r="K2166" s="268">
        <v>0</v>
      </c>
      <c r="L2166" s="268">
        <v>0</v>
      </c>
      <c r="M2166" s="269">
        <v>0</v>
      </c>
      <c r="N2166" s="268">
        <v>0</v>
      </c>
      <c r="O2166" s="268">
        <v>0</v>
      </c>
      <c r="P2166" s="269">
        <v>0</v>
      </c>
      <c r="Q2166" s="270">
        <v>84.32</v>
      </c>
      <c r="R2166" s="270">
        <v>31.89</v>
      </c>
      <c r="S2166" s="270">
        <v>52.429999999999993</v>
      </c>
      <c r="T2166" s="268">
        <v>84.32</v>
      </c>
      <c r="U2166" s="268">
        <v>31.89</v>
      </c>
      <c r="V2166" s="269">
        <v>52.429999999999993</v>
      </c>
      <c r="W2166" s="269" cm="1">
        <f t="array" ref="W2166">IF(Z2166=756,V2166*INDEX('09.30.22 ERC'!$I$676:$I$679,MATCH($A$1,'09.30.22 ERC'!$D$676:$D$679,0),),V2166)</f>
        <v>52.429999999999993</v>
      </c>
      <c r="X2166" s="271">
        <f t="shared" si="67"/>
        <v>593000</v>
      </c>
      <c r="Y2166" s="106" t="s">
        <v>1453</v>
      </c>
      <c r="Z2166" s="106">
        <v>150</v>
      </c>
      <c r="AA2166" s="273" t="b">
        <f t="shared" si="68"/>
        <v>1</v>
      </c>
    </row>
    <row r="2167" spans="1:27">
      <c r="A2167" s="267" t="s">
        <v>3271</v>
      </c>
      <c r="B2167" s="267" t="s">
        <v>3280</v>
      </c>
      <c r="C2167" s="267" t="s">
        <v>3281</v>
      </c>
      <c r="D2167" s="267" t="s">
        <v>7924</v>
      </c>
      <c r="E2167" s="267" t="s">
        <v>3275</v>
      </c>
      <c r="F2167" s="267" t="s">
        <v>3276</v>
      </c>
      <c r="G2167" s="267" t="s">
        <v>3275</v>
      </c>
      <c r="H2167" s="267" t="s">
        <v>3277</v>
      </c>
      <c r="I2167" s="267" t="s">
        <v>7935</v>
      </c>
      <c r="J2167" s="267" t="s">
        <v>7936</v>
      </c>
      <c r="K2167" s="268">
        <v>0</v>
      </c>
      <c r="L2167" s="268">
        <v>0</v>
      </c>
      <c r="M2167" s="269">
        <v>0</v>
      </c>
      <c r="N2167" s="268">
        <v>0</v>
      </c>
      <c r="O2167" s="268">
        <v>0</v>
      </c>
      <c r="P2167" s="269">
        <v>0</v>
      </c>
      <c r="Q2167" s="270">
        <v>0</v>
      </c>
      <c r="R2167" s="270">
        <v>0</v>
      </c>
      <c r="S2167" s="270">
        <v>0</v>
      </c>
      <c r="T2167" s="268">
        <v>0</v>
      </c>
      <c r="U2167" s="268">
        <v>0</v>
      </c>
      <c r="V2167" s="269">
        <v>0</v>
      </c>
      <c r="W2167" s="269" cm="1">
        <f t="array" ref="W2167">IF(Z2167=756,V2167*INDEX('09.30.22 ERC'!$I$676:$I$679,MATCH($A$1,'09.30.22 ERC'!$D$676:$D$679,0),),V2167)</f>
        <v>0</v>
      </c>
      <c r="X2167" s="271">
        <f t="shared" si="67"/>
        <v>593000</v>
      </c>
      <c r="Y2167" s="106" t="s">
        <v>1453</v>
      </c>
      <c r="Z2167" s="106">
        <v>150</v>
      </c>
      <c r="AA2167" s="273" t="b">
        <f t="shared" si="68"/>
        <v>1</v>
      </c>
    </row>
    <row r="2168" spans="1:27">
      <c r="A2168" s="267" t="s">
        <v>3271</v>
      </c>
      <c r="B2168" s="267" t="s">
        <v>3280</v>
      </c>
      <c r="C2168" s="267" t="s">
        <v>3430</v>
      </c>
      <c r="D2168" s="267" t="s">
        <v>7924</v>
      </c>
      <c r="E2168" s="267" t="s">
        <v>3275</v>
      </c>
      <c r="F2168" s="267" t="s">
        <v>3276</v>
      </c>
      <c r="G2168" s="267" t="s">
        <v>3275</v>
      </c>
      <c r="H2168" s="267" t="s">
        <v>3277</v>
      </c>
      <c r="I2168" s="267" t="s">
        <v>7937</v>
      </c>
      <c r="J2168" s="267" t="s">
        <v>7938</v>
      </c>
      <c r="K2168" s="268">
        <v>0</v>
      </c>
      <c r="L2168" s="268">
        <v>0</v>
      </c>
      <c r="M2168" s="269">
        <v>0</v>
      </c>
      <c r="N2168" s="268">
        <v>0</v>
      </c>
      <c r="O2168" s="268">
        <v>0</v>
      </c>
      <c r="P2168" s="269">
        <v>0</v>
      </c>
      <c r="Q2168" s="270">
        <v>83.38</v>
      </c>
      <c r="R2168" s="270">
        <v>31.53</v>
      </c>
      <c r="S2168" s="270">
        <v>51.849999999999994</v>
      </c>
      <c r="T2168" s="268">
        <v>83.38</v>
      </c>
      <c r="U2168" s="268">
        <v>31.53</v>
      </c>
      <c r="V2168" s="269">
        <v>51.849999999999994</v>
      </c>
      <c r="W2168" s="269" cm="1">
        <f t="array" ref="W2168">IF(Z2168=756,V2168*INDEX('09.30.22 ERC'!$I$676:$I$679,MATCH($A$1,'09.30.22 ERC'!$D$676:$D$679,0),),V2168)</f>
        <v>51.849999999999994</v>
      </c>
      <c r="X2168" s="271">
        <f t="shared" si="67"/>
        <v>593000</v>
      </c>
      <c r="Y2168" s="106" t="s">
        <v>1453</v>
      </c>
      <c r="Z2168" s="106">
        <v>150</v>
      </c>
      <c r="AA2168" s="273" t="b">
        <f t="shared" si="68"/>
        <v>1</v>
      </c>
    </row>
    <row r="2169" spans="1:27">
      <c r="A2169" s="267" t="s">
        <v>3271</v>
      </c>
      <c r="B2169" s="267" t="s">
        <v>3983</v>
      </c>
      <c r="C2169" s="267" t="s">
        <v>3291</v>
      </c>
      <c r="D2169" s="267" t="s">
        <v>7924</v>
      </c>
      <c r="E2169" s="267" t="s">
        <v>3275</v>
      </c>
      <c r="F2169" s="267" t="s">
        <v>3276</v>
      </c>
      <c r="G2169" s="267" t="s">
        <v>3275</v>
      </c>
      <c r="H2169" s="267" t="s">
        <v>3277</v>
      </c>
      <c r="I2169" s="267" t="s">
        <v>7939</v>
      </c>
      <c r="J2169" s="267" t="s">
        <v>7940</v>
      </c>
      <c r="K2169" s="268">
        <v>0</v>
      </c>
      <c r="L2169" s="268">
        <v>0</v>
      </c>
      <c r="M2169" s="269">
        <v>0</v>
      </c>
      <c r="N2169" s="268">
        <v>0</v>
      </c>
      <c r="O2169" s="268">
        <v>0</v>
      </c>
      <c r="P2169" s="269">
        <v>0</v>
      </c>
      <c r="Q2169" s="270">
        <v>0</v>
      </c>
      <c r="R2169" s="270">
        <v>0</v>
      </c>
      <c r="S2169" s="270">
        <v>0</v>
      </c>
      <c r="T2169" s="268">
        <v>0</v>
      </c>
      <c r="U2169" s="268">
        <v>0</v>
      </c>
      <c r="V2169" s="269">
        <v>0</v>
      </c>
      <c r="W2169" s="269" cm="1">
        <f t="array" ref="W2169">IF(Z2169=756,V2169*INDEX('09.30.22 ERC'!$I$676:$I$679,MATCH($A$1,'09.30.22 ERC'!$D$676:$D$679,0),),V2169)</f>
        <v>0</v>
      </c>
      <c r="X2169" s="271">
        <f t="shared" si="67"/>
        <v>593000</v>
      </c>
      <c r="Y2169" s="106" t="s">
        <v>1453</v>
      </c>
      <c r="Z2169" s="106">
        <v>150</v>
      </c>
      <c r="AA2169" s="273" t="b">
        <f t="shared" si="68"/>
        <v>1</v>
      </c>
    </row>
    <row r="2170" spans="1:27">
      <c r="A2170" s="267" t="s">
        <v>3271</v>
      </c>
      <c r="B2170" s="267" t="s">
        <v>3284</v>
      </c>
      <c r="C2170" s="267" t="s">
        <v>3402</v>
      </c>
      <c r="D2170" s="267" t="s">
        <v>7924</v>
      </c>
      <c r="E2170" s="267" t="s">
        <v>3275</v>
      </c>
      <c r="F2170" s="267" t="s">
        <v>3276</v>
      </c>
      <c r="G2170" s="267" t="s">
        <v>3275</v>
      </c>
      <c r="H2170" s="267" t="s">
        <v>3277</v>
      </c>
      <c r="I2170" s="267" t="s">
        <v>7941</v>
      </c>
      <c r="J2170" s="267" t="s">
        <v>7942</v>
      </c>
      <c r="K2170" s="268">
        <v>0</v>
      </c>
      <c r="L2170" s="268">
        <v>0</v>
      </c>
      <c r="M2170" s="269">
        <v>0</v>
      </c>
      <c r="N2170" s="268">
        <v>0</v>
      </c>
      <c r="O2170" s="268">
        <v>0</v>
      </c>
      <c r="P2170" s="269">
        <v>0</v>
      </c>
      <c r="Q2170" s="270">
        <v>6.96</v>
      </c>
      <c r="R2170" s="270">
        <v>2.61</v>
      </c>
      <c r="S2170" s="270">
        <v>4.3499999999999996</v>
      </c>
      <c r="T2170" s="268">
        <v>6.96</v>
      </c>
      <c r="U2170" s="268">
        <v>2.61</v>
      </c>
      <c r="V2170" s="269">
        <v>4.3499999999999996</v>
      </c>
      <c r="W2170" s="269" cm="1">
        <f t="array" ref="W2170">IF(Z2170=756,V2170*INDEX('09.30.22 ERC'!$I$676:$I$679,MATCH($A$1,'09.30.22 ERC'!$D$676:$D$679,0),),V2170)</f>
        <v>4.3499999999999996</v>
      </c>
      <c r="X2170" s="271">
        <f t="shared" si="67"/>
        <v>593000</v>
      </c>
      <c r="Y2170" s="106" t="s">
        <v>1453</v>
      </c>
      <c r="Z2170" s="106">
        <v>151</v>
      </c>
      <c r="AA2170" s="273" t="b">
        <f t="shared" si="68"/>
        <v>1</v>
      </c>
    </row>
    <row r="2171" spans="1:27">
      <c r="A2171" s="267" t="s">
        <v>3271</v>
      </c>
      <c r="B2171" s="267" t="s">
        <v>3287</v>
      </c>
      <c r="C2171" s="267" t="s">
        <v>3430</v>
      </c>
      <c r="D2171" s="267" t="s">
        <v>7924</v>
      </c>
      <c r="E2171" s="267" t="s">
        <v>3275</v>
      </c>
      <c r="F2171" s="267" t="s">
        <v>3276</v>
      </c>
      <c r="G2171" s="267" t="s">
        <v>3275</v>
      </c>
      <c r="H2171" s="267" t="s">
        <v>3277</v>
      </c>
      <c r="I2171" s="267" t="s">
        <v>7943</v>
      </c>
      <c r="J2171" s="267" t="s">
        <v>7944</v>
      </c>
      <c r="K2171" s="268">
        <v>0</v>
      </c>
      <c r="L2171" s="268">
        <v>0</v>
      </c>
      <c r="M2171" s="269">
        <v>0</v>
      </c>
      <c r="N2171" s="268">
        <v>0</v>
      </c>
      <c r="O2171" s="268">
        <v>0</v>
      </c>
      <c r="P2171" s="269">
        <v>0</v>
      </c>
      <c r="Q2171" s="270">
        <v>7.73</v>
      </c>
      <c r="R2171" s="270">
        <v>2.46</v>
      </c>
      <c r="S2171" s="270">
        <v>5.2700000000000005</v>
      </c>
      <c r="T2171" s="268">
        <v>7.73</v>
      </c>
      <c r="U2171" s="268">
        <v>2.46</v>
      </c>
      <c r="V2171" s="269">
        <v>5.2700000000000005</v>
      </c>
      <c r="W2171" s="269" cm="1">
        <f t="array" ref="W2171">IF(Z2171=756,V2171*INDEX('09.30.22 ERC'!$I$676:$I$679,MATCH($A$1,'09.30.22 ERC'!$D$676:$D$679,0),),V2171)</f>
        <v>5.2700000000000005</v>
      </c>
      <c r="X2171" s="271">
        <f t="shared" si="67"/>
        <v>593000</v>
      </c>
      <c r="Y2171" s="106" t="s">
        <v>1453</v>
      </c>
      <c r="Z2171" s="106">
        <v>151</v>
      </c>
      <c r="AA2171" s="273" t="b">
        <f t="shared" si="68"/>
        <v>1</v>
      </c>
    </row>
    <row r="2172" spans="1:27">
      <c r="A2172" s="267" t="s">
        <v>3271</v>
      </c>
      <c r="B2172" s="267" t="s">
        <v>3294</v>
      </c>
      <c r="C2172" s="267" t="s">
        <v>3402</v>
      </c>
      <c r="D2172" s="267" t="s">
        <v>7924</v>
      </c>
      <c r="E2172" s="267" t="s">
        <v>3275</v>
      </c>
      <c r="F2172" s="267" t="s">
        <v>3276</v>
      </c>
      <c r="G2172" s="267" t="s">
        <v>3275</v>
      </c>
      <c r="H2172" s="267" t="s">
        <v>3277</v>
      </c>
      <c r="I2172" s="267" t="s">
        <v>7945</v>
      </c>
      <c r="J2172" s="267" t="s">
        <v>7946</v>
      </c>
      <c r="K2172" s="268">
        <v>0</v>
      </c>
      <c r="L2172" s="268">
        <v>0</v>
      </c>
      <c r="M2172" s="269">
        <v>0</v>
      </c>
      <c r="N2172" s="268">
        <v>0</v>
      </c>
      <c r="O2172" s="268">
        <v>0</v>
      </c>
      <c r="P2172" s="269">
        <v>0</v>
      </c>
      <c r="Q2172" s="270">
        <v>48.58</v>
      </c>
      <c r="R2172" s="270">
        <v>18.36</v>
      </c>
      <c r="S2172" s="270">
        <v>30.22</v>
      </c>
      <c r="T2172" s="268">
        <v>48.58</v>
      </c>
      <c r="U2172" s="268">
        <v>18.36</v>
      </c>
      <c r="V2172" s="269">
        <v>30.22</v>
      </c>
      <c r="W2172" s="269" cm="1">
        <f t="array" ref="W2172">IF(Z2172=756,V2172*INDEX('09.30.22 ERC'!$I$676:$I$679,MATCH($A$1,'09.30.22 ERC'!$D$676:$D$679,0),),V2172)</f>
        <v>30.22</v>
      </c>
      <c r="X2172" s="271">
        <f t="shared" si="67"/>
        <v>593000</v>
      </c>
      <c r="Y2172" s="106" t="s">
        <v>1453</v>
      </c>
      <c r="Z2172" s="106">
        <v>152</v>
      </c>
      <c r="AA2172" s="273" t="b">
        <f t="shared" si="68"/>
        <v>1</v>
      </c>
    </row>
    <row r="2173" spans="1:27">
      <c r="A2173" s="267" t="s">
        <v>3271</v>
      </c>
      <c r="B2173" s="267" t="s">
        <v>3388</v>
      </c>
      <c r="C2173" s="267" t="s">
        <v>3389</v>
      </c>
      <c r="D2173" s="267" t="s">
        <v>7947</v>
      </c>
      <c r="E2173" s="267" t="s">
        <v>3275</v>
      </c>
      <c r="F2173" s="267" t="s">
        <v>3276</v>
      </c>
      <c r="G2173" s="267" t="s">
        <v>3275</v>
      </c>
      <c r="H2173" s="267" t="s">
        <v>3277</v>
      </c>
      <c r="I2173" s="267" t="s">
        <v>7948</v>
      </c>
      <c r="J2173" s="267" t="s">
        <v>7949</v>
      </c>
      <c r="K2173" s="268">
        <v>0</v>
      </c>
      <c r="L2173" s="268">
        <v>0</v>
      </c>
      <c r="M2173" s="269">
        <v>0</v>
      </c>
      <c r="N2173" s="268">
        <v>0</v>
      </c>
      <c r="O2173" s="268">
        <v>0</v>
      </c>
      <c r="P2173" s="269">
        <v>0</v>
      </c>
      <c r="Q2173" s="270">
        <v>0</v>
      </c>
      <c r="R2173" s="270">
        <v>0</v>
      </c>
      <c r="S2173" s="270">
        <v>0</v>
      </c>
      <c r="T2173" s="268">
        <v>0</v>
      </c>
      <c r="U2173" s="268">
        <v>0</v>
      </c>
      <c r="V2173" s="269">
        <v>0</v>
      </c>
      <c r="W2173" s="269" cm="1">
        <f t="array" ref="W2173">IF(Z2173=756,V2173*INDEX('09.30.22 ERC'!$I$676:$I$679,MATCH($A$1,'09.30.22 ERC'!$D$676:$D$679,0),),V2173)</f>
        <v>0</v>
      </c>
      <c r="X2173" s="271">
        <f t="shared" si="67"/>
        <v>594000</v>
      </c>
      <c r="Y2173" s="106" t="s">
        <v>1453</v>
      </c>
      <c r="Z2173" s="106">
        <v>756</v>
      </c>
      <c r="AA2173" s="273" t="b">
        <f t="shared" si="68"/>
        <v>1</v>
      </c>
    </row>
    <row r="2174" spans="1:27">
      <c r="A2174" s="267" t="s">
        <v>3271</v>
      </c>
      <c r="B2174" s="267" t="s">
        <v>3388</v>
      </c>
      <c r="C2174" s="267" t="s">
        <v>3392</v>
      </c>
      <c r="D2174" s="267" t="s">
        <v>7947</v>
      </c>
      <c r="E2174" s="267" t="s">
        <v>3275</v>
      </c>
      <c r="F2174" s="267" t="s">
        <v>3276</v>
      </c>
      <c r="G2174" s="267" t="s">
        <v>3275</v>
      </c>
      <c r="H2174" s="267" t="s">
        <v>3277</v>
      </c>
      <c r="I2174" s="267" t="s">
        <v>7950</v>
      </c>
      <c r="J2174" s="267" t="s">
        <v>7951</v>
      </c>
      <c r="K2174" s="268">
        <v>0</v>
      </c>
      <c r="L2174" s="268">
        <v>0</v>
      </c>
      <c r="M2174" s="269">
        <v>0</v>
      </c>
      <c r="N2174" s="268">
        <v>0</v>
      </c>
      <c r="O2174" s="268">
        <v>0</v>
      </c>
      <c r="P2174" s="269">
        <v>0</v>
      </c>
      <c r="Q2174" s="270">
        <v>0</v>
      </c>
      <c r="R2174" s="270">
        <v>0</v>
      </c>
      <c r="S2174" s="270">
        <v>0</v>
      </c>
      <c r="T2174" s="268">
        <v>0</v>
      </c>
      <c r="U2174" s="268">
        <v>0</v>
      </c>
      <c r="V2174" s="269">
        <v>0</v>
      </c>
      <c r="W2174" s="269" cm="1">
        <f t="array" ref="W2174">IF(Z2174=756,V2174*INDEX('09.30.22 ERC'!$I$676:$I$679,MATCH($A$1,'09.30.22 ERC'!$D$676:$D$679,0),),V2174)</f>
        <v>0</v>
      </c>
      <c r="X2174" s="271">
        <f t="shared" si="67"/>
        <v>594000</v>
      </c>
      <c r="Y2174" s="106" t="s">
        <v>1453</v>
      </c>
      <c r="Z2174" s="106">
        <v>756</v>
      </c>
      <c r="AA2174" s="273" t="b">
        <f t="shared" si="68"/>
        <v>1</v>
      </c>
    </row>
    <row r="2175" spans="1:27">
      <c r="A2175" s="267" t="s">
        <v>3271</v>
      </c>
      <c r="B2175" s="267" t="s">
        <v>3395</v>
      </c>
      <c r="C2175" s="267" t="s">
        <v>3392</v>
      </c>
      <c r="D2175" s="267" t="s">
        <v>7947</v>
      </c>
      <c r="E2175" s="267" t="s">
        <v>3275</v>
      </c>
      <c r="F2175" s="267" t="s">
        <v>3276</v>
      </c>
      <c r="G2175" s="267" t="s">
        <v>3275</v>
      </c>
      <c r="H2175" s="267" t="s">
        <v>3277</v>
      </c>
      <c r="I2175" s="267" t="s">
        <v>7952</v>
      </c>
      <c r="J2175" s="267" t="s">
        <v>7953</v>
      </c>
      <c r="K2175" s="268">
        <v>0</v>
      </c>
      <c r="L2175" s="268">
        <v>0</v>
      </c>
      <c r="M2175" s="269">
        <v>0</v>
      </c>
      <c r="N2175" s="268">
        <v>0</v>
      </c>
      <c r="O2175" s="268">
        <v>0</v>
      </c>
      <c r="P2175" s="269">
        <v>0</v>
      </c>
      <c r="Q2175" s="270">
        <v>0</v>
      </c>
      <c r="R2175" s="270">
        <v>0</v>
      </c>
      <c r="S2175" s="270">
        <v>0</v>
      </c>
      <c r="T2175" s="268">
        <v>0</v>
      </c>
      <c r="U2175" s="268">
        <v>0</v>
      </c>
      <c r="V2175" s="269">
        <v>0</v>
      </c>
      <c r="W2175" s="269" cm="1">
        <f t="array" ref="W2175">IF(Z2175=756,V2175*INDEX('09.30.22 ERC'!$I$676:$I$679,MATCH($A$1,'09.30.22 ERC'!$D$676:$D$679,0),),V2175)</f>
        <v>0</v>
      </c>
      <c r="X2175" s="271">
        <f t="shared" si="67"/>
        <v>594000</v>
      </c>
      <c r="Y2175" s="106" t="s">
        <v>1453</v>
      </c>
      <c r="Z2175" s="106">
        <v>756</v>
      </c>
      <c r="AA2175" s="273" t="b">
        <f t="shared" si="68"/>
        <v>1</v>
      </c>
    </row>
    <row r="2176" spans="1:27">
      <c r="A2176" s="267" t="s">
        <v>3271</v>
      </c>
      <c r="B2176" s="267" t="s">
        <v>3272</v>
      </c>
      <c r="C2176" s="267" t="s">
        <v>3273</v>
      </c>
      <c r="D2176" s="267" t="s">
        <v>7947</v>
      </c>
      <c r="E2176" s="267" t="s">
        <v>3275</v>
      </c>
      <c r="F2176" s="267" t="s">
        <v>3276</v>
      </c>
      <c r="G2176" s="267" t="s">
        <v>3275</v>
      </c>
      <c r="H2176" s="267" t="s">
        <v>3277</v>
      </c>
      <c r="I2176" s="267" t="s">
        <v>7954</v>
      </c>
      <c r="J2176" s="267" t="s">
        <v>7955</v>
      </c>
      <c r="K2176" s="268">
        <v>0</v>
      </c>
      <c r="L2176" s="268">
        <v>0</v>
      </c>
      <c r="M2176" s="269">
        <v>0</v>
      </c>
      <c r="N2176" s="268">
        <v>0</v>
      </c>
      <c r="O2176" s="268">
        <v>0</v>
      </c>
      <c r="P2176" s="269">
        <v>0</v>
      </c>
      <c r="Q2176" s="270">
        <v>0</v>
      </c>
      <c r="R2176" s="270">
        <v>0</v>
      </c>
      <c r="S2176" s="270">
        <v>0</v>
      </c>
      <c r="T2176" s="268">
        <v>0</v>
      </c>
      <c r="U2176" s="268">
        <v>0</v>
      </c>
      <c r="V2176" s="269">
        <v>0</v>
      </c>
      <c r="W2176" s="269" cm="1">
        <f t="array" ref="W2176">IF(Z2176=756,V2176*INDEX('09.30.22 ERC'!$I$676:$I$679,MATCH($A$1,'09.30.22 ERC'!$D$676:$D$679,0),),V2176)</f>
        <v>0</v>
      </c>
      <c r="X2176" s="271">
        <f t="shared" si="67"/>
        <v>594000</v>
      </c>
      <c r="Y2176" s="106" t="s">
        <v>1453</v>
      </c>
      <c r="Z2176" s="106">
        <v>150</v>
      </c>
      <c r="AA2176" s="273" t="b">
        <f t="shared" si="68"/>
        <v>1</v>
      </c>
    </row>
    <row r="2177" spans="1:27">
      <c r="A2177" s="267" t="s">
        <v>3271</v>
      </c>
      <c r="B2177" s="267" t="s">
        <v>3272</v>
      </c>
      <c r="C2177" s="267" t="s">
        <v>3402</v>
      </c>
      <c r="D2177" s="267" t="s">
        <v>7947</v>
      </c>
      <c r="E2177" s="267" t="s">
        <v>3275</v>
      </c>
      <c r="F2177" s="267" t="s">
        <v>3276</v>
      </c>
      <c r="G2177" s="267" t="s">
        <v>3275</v>
      </c>
      <c r="H2177" s="267" t="s">
        <v>3277</v>
      </c>
      <c r="I2177" s="267" t="s">
        <v>7956</v>
      </c>
      <c r="J2177" s="267" t="s">
        <v>7957</v>
      </c>
      <c r="K2177" s="268">
        <v>0</v>
      </c>
      <c r="L2177" s="268">
        <v>0</v>
      </c>
      <c r="M2177" s="269">
        <v>0</v>
      </c>
      <c r="N2177" s="268">
        <v>0</v>
      </c>
      <c r="O2177" s="268">
        <v>0</v>
      </c>
      <c r="P2177" s="269">
        <v>0</v>
      </c>
      <c r="Q2177" s="270">
        <v>0</v>
      </c>
      <c r="R2177" s="270">
        <v>0</v>
      </c>
      <c r="S2177" s="270">
        <v>0</v>
      </c>
      <c r="T2177" s="268">
        <v>0</v>
      </c>
      <c r="U2177" s="268">
        <v>0</v>
      </c>
      <c r="V2177" s="269">
        <v>0</v>
      </c>
      <c r="W2177" s="269" cm="1">
        <f t="array" ref="W2177">IF(Z2177=756,V2177*INDEX('09.30.22 ERC'!$I$676:$I$679,MATCH($A$1,'09.30.22 ERC'!$D$676:$D$679,0),),V2177)</f>
        <v>0</v>
      </c>
      <c r="X2177" s="271">
        <f t="shared" si="67"/>
        <v>594000</v>
      </c>
      <c r="Y2177" s="106" t="s">
        <v>1453</v>
      </c>
      <c r="Z2177" s="106">
        <v>150</v>
      </c>
      <c r="AA2177" s="273" t="b">
        <f t="shared" si="68"/>
        <v>1</v>
      </c>
    </row>
    <row r="2178" spans="1:27">
      <c r="A2178" s="267" t="s">
        <v>3271</v>
      </c>
      <c r="B2178" s="267" t="s">
        <v>3280</v>
      </c>
      <c r="C2178" s="267" t="s">
        <v>3281</v>
      </c>
      <c r="D2178" s="267" t="s">
        <v>7947</v>
      </c>
      <c r="E2178" s="267" t="s">
        <v>3275</v>
      </c>
      <c r="F2178" s="267" t="s">
        <v>3276</v>
      </c>
      <c r="G2178" s="267" t="s">
        <v>3275</v>
      </c>
      <c r="H2178" s="267" t="s">
        <v>3277</v>
      </c>
      <c r="I2178" s="267" t="s">
        <v>7958</v>
      </c>
      <c r="J2178" s="267" t="s">
        <v>7959</v>
      </c>
      <c r="K2178" s="268">
        <v>0</v>
      </c>
      <c r="L2178" s="268">
        <v>0</v>
      </c>
      <c r="M2178" s="269">
        <v>0</v>
      </c>
      <c r="N2178" s="268">
        <v>0</v>
      </c>
      <c r="O2178" s="268">
        <v>0</v>
      </c>
      <c r="P2178" s="269">
        <v>0</v>
      </c>
      <c r="Q2178" s="270">
        <v>0</v>
      </c>
      <c r="R2178" s="270">
        <v>0</v>
      </c>
      <c r="S2178" s="270">
        <v>0</v>
      </c>
      <c r="T2178" s="268">
        <v>0</v>
      </c>
      <c r="U2178" s="268">
        <v>0</v>
      </c>
      <c r="V2178" s="269">
        <v>0</v>
      </c>
      <c r="W2178" s="269" cm="1">
        <f t="array" ref="W2178">IF(Z2178=756,V2178*INDEX('09.30.22 ERC'!$I$676:$I$679,MATCH($A$1,'09.30.22 ERC'!$D$676:$D$679,0),),V2178)</f>
        <v>0</v>
      </c>
      <c r="X2178" s="271">
        <f t="shared" si="67"/>
        <v>594000</v>
      </c>
      <c r="Y2178" s="106" t="s">
        <v>1453</v>
      </c>
      <c r="Z2178" s="106">
        <v>150</v>
      </c>
      <c r="AA2178" s="273" t="b">
        <f t="shared" si="68"/>
        <v>1</v>
      </c>
    </row>
    <row r="2179" spans="1:27">
      <c r="A2179" s="267" t="s">
        <v>3271</v>
      </c>
      <c r="B2179" s="267" t="s">
        <v>3280</v>
      </c>
      <c r="C2179" s="267" t="s">
        <v>3430</v>
      </c>
      <c r="D2179" s="267" t="s">
        <v>7947</v>
      </c>
      <c r="E2179" s="267" t="s">
        <v>3275</v>
      </c>
      <c r="F2179" s="267" t="s">
        <v>3276</v>
      </c>
      <c r="G2179" s="267" t="s">
        <v>3275</v>
      </c>
      <c r="H2179" s="267" t="s">
        <v>3277</v>
      </c>
      <c r="I2179" s="267" t="s">
        <v>7960</v>
      </c>
      <c r="J2179" s="267" t="s">
        <v>7961</v>
      </c>
      <c r="K2179" s="268">
        <v>0</v>
      </c>
      <c r="L2179" s="268">
        <v>0</v>
      </c>
      <c r="M2179" s="269">
        <v>0</v>
      </c>
      <c r="N2179" s="268">
        <v>0</v>
      </c>
      <c r="O2179" s="268">
        <v>0</v>
      </c>
      <c r="P2179" s="269">
        <v>0</v>
      </c>
      <c r="Q2179" s="270">
        <v>0</v>
      </c>
      <c r="R2179" s="270">
        <v>0</v>
      </c>
      <c r="S2179" s="270">
        <v>0</v>
      </c>
      <c r="T2179" s="268">
        <v>0</v>
      </c>
      <c r="U2179" s="268">
        <v>0</v>
      </c>
      <c r="V2179" s="269">
        <v>0</v>
      </c>
      <c r="W2179" s="269" cm="1">
        <f t="array" ref="W2179">IF(Z2179=756,V2179*INDEX('09.30.22 ERC'!$I$676:$I$679,MATCH($A$1,'09.30.22 ERC'!$D$676:$D$679,0),),V2179)</f>
        <v>0</v>
      </c>
      <c r="X2179" s="271">
        <f t="shared" si="67"/>
        <v>594000</v>
      </c>
      <c r="Y2179" s="106" t="s">
        <v>1453</v>
      </c>
      <c r="Z2179" s="106">
        <v>150</v>
      </c>
      <c r="AA2179" s="273" t="b">
        <f t="shared" si="68"/>
        <v>1</v>
      </c>
    </row>
    <row r="2180" spans="1:27">
      <c r="A2180" s="267" t="s">
        <v>3271</v>
      </c>
      <c r="B2180" s="267" t="s">
        <v>3983</v>
      </c>
      <c r="C2180" s="267" t="s">
        <v>3291</v>
      </c>
      <c r="D2180" s="267" t="s">
        <v>7947</v>
      </c>
      <c r="E2180" s="267" t="s">
        <v>3275</v>
      </c>
      <c r="F2180" s="267" t="s">
        <v>3276</v>
      </c>
      <c r="G2180" s="267" t="s">
        <v>3275</v>
      </c>
      <c r="H2180" s="267" t="s">
        <v>3277</v>
      </c>
      <c r="I2180" s="267" t="s">
        <v>7962</v>
      </c>
      <c r="J2180" s="267" t="s">
        <v>7963</v>
      </c>
      <c r="K2180" s="268">
        <v>0</v>
      </c>
      <c r="L2180" s="268">
        <v>0</v>
      </c>
      <c r="M2180" s="269">
        <v>0</v>
      </c>
      <c r="N2180" s="268">
        <v>0</v>
      </c>
      <c r="O2180" s="268">
        <v>0</v>
      </c>
      <c r="P2180" s="269">
        <v>0</v>
      </c>
      <c r="Q2180" s="270">
        <v>0</v>
      </c>
      <c r="R2180" s="270">
        <v>0</v>
      </c>
      <c r="S2180" s="270">
        <v>0</v>
      </c>
      <c r="T2180" s="268">
        <v>0</v>
      </c>
      <c r="U2180" s="268">
        <v>0</v>
      </c>
      <c r="V2180" s="269">
        <v>0</v>
      </c>
      <c r="W2180" s="269" cm="1">
        <f t="array" ref="W2180">IF(Z2180=756,V2180*INDEX('09.30.22 ERC'!$I$676:$I$679,MATCH($A$1,'09.30.22 ERC'!$D$676:$D$679,0),),V2180)</f>
        <v>0</v>
      </c>
      <c r="X2180" s="271">
        <f t="shared" si="67"/>
        <v>594000</v>
      </c>
      <c r="Y2180" s="106" t="s">
        <v>1453</v>
      </c>
      <c r="Z2180" s="106">
        <v>150</v>
      </c>
      <c r="AA2180" s="273" t="b">
        <f t="shared" si="68"/>
        <v>1</v>
      </c>
    </row>
    <row r="2181" spans="1:27">
      <c r="A2181" s="267" t="s">
        <v>3271</v>
      </c>
      <c r="B2181" s="267" t="s">
        <v>3284</v>
      </c>
      <c r="C2181" s="267" t="s">
        <v>3402</v>
      </c>
      <c r="D2181" s="267" t="s">
        <v>7947</v>
      </c>
      <c r="E2181" s="267" t="s">
        <v>3275</v>
      </c>
      <c r="F2181" s="267" t="s">
        <v>3276</v>
      </c>
      <c r="G2181" s="267" t="s">
        <v>3275</v>
      </c>
      <c r="H2181" s="267" t="s">
        <v>3277</v>
      </c>
      <c r="I2181" s="267" t="s">
        <v>7964</v>
      </c>
      <c r="J2181" s="267" t="s">
        <v>7965</v>
      </c>
      <c r="K2181" s="268">
        <v>0</v>
      </c>
      <c r="L2181" s="268">
        <v>0</v>
      </c>
      <c r="M2181" s="269">
        <v>0</v>
      </c>
      <c r="N2181" s="268">
        <v>0</v>
      </c>
      <c r="O2181" s="268">
        <v>0</v>
      </c>
      <c r="P2181" s="269">
        <v>0</v>
      </c>
      <c r="Q2181" s="270">
        <v>0</v>
      </c>
      <c r="R2181" s="270">
        <v>0</v>
      </c>
      <c r="S2181" s="270">
        <v>0</v>
      </c>
      <c r="T2181" s="268">
        <v>0</v>
      </c>
      <c r="U2181" s="268">
        <v>0</v>
      </c>
      <c r="V2181" s="269">
        <v>0</v>
      </c>
      <c r="W2181" s="269" cm="1">
        <f t="array" ref="W2181">IF(Z2181=756,V2181*INDEX('09.30.22 ERC'!$I$676:$I$679,MATCH($A$1,'09.30.22 ERC'!$D$676:$D$679,0),),V2181)</f>
        <v>0</v>
      </c>
      <c r="X2181" s="271">
        <f t="shared" ref="X2181:X2244" si="69">+_xlfn.NUMBERVALUE(D2181)</f>
        <v>594000</v>
      </c>
      <c r="Y2181" s="106" t="s">
        <v>1453</v>
      </c>
      <c r="Z2181" s="106">
        <v>151</v>
      </c>
      <c r="AA2181" s="273" t="b">
        <f t="shared" si="68"/>
        <v>1</v>
      </c>
    </row>
    <row r="2182" spans="1:27">
      <c r="A2182" s="267" t="s">
        <v>3271</v>
      </c>
      <c r="B2182" s="267" t="s">
        <v>3287</v>
      </c>
      <c r="C2182" s="267" t="s">
        <v>3430</v>
      </c>
      <c r="D2182" s="267" t="s">
        <v>7947</v>
      </c>
      <c r="E2182" s="267" t="s">
        <v>3275</v>
      </c>
      <c r="F2182" s="267" t="s">
        <v>3276</v>
      </c>
      <c r="G2182" s="267" t="s">
        <v>3275</v>
      </c>
      <c r="H2182" s="267" t="s">
        <v>3277</v>
      </c>
      <c r="I2182" s="267" t="s">
        <v>7966</v>
      </c>
      <c r="J2182" s="267" t="s">
        <v>7967</v>
      </c>
      <c r="K2182" s="268">
        <v>0</v>
      </c>
      <c r="L2182" s="268">
        <v>0</v>
      </c>
      <c r="M2182" s="269">
        <v>0</v>
      </c>
      <c r="N2182" s="268">
        <v>0</v>
      </c>
      <c r="O2182" s="268">
        <v>0</v>
      </c>
      <c r="P2182" s="269">
        <v>0</v>
      </c>
      <c r="Q2182" s="270">
        <v>0</v>
      </c>
      <c r="R2182" s="270">
        <v>0</v>
      </c>
      <c r="S2182" s="270">
        <v>0</v>
      </c>
      <c r="T2182" s="268">
        <v>0</v>
      </c>
      <c r="U2182" s="268">
        <v>0</v>
      </c>
      <c r="V2182" s="269">
        <v>0</v>
      </c>
      <c r="W2182" s="269" cm="1">
        <f t="array" ref="W2182">IF(Z2182=756,V2182*INDEX('09.30.22 ERC'!$I$676:$I$679,MATCH($A$1,'09.30.22 ERC'!$D$676:$D$679,0),),V2182)</f>
        <v>0</v>
      </c>
      <c r="X2182" s="271">
        <f t="shared" si="69"/>
        <v>594000</v>
      </c>
      <c r="Y2182" s="106" t="s">
        <v>1453</v>
      </c>
      <c r="Z2182" s="106">
        <v>151</v>
      </c>
      <c r="AA2182" s="273" t="b">
        <f t="shared" ref="AA2182:AA2245" si="70">IF($A$1=756,TRUE,IF($A$1=Z2182,TRUE,FALSE))</f>
        <v>1</v>
      </c>
    </row>
    <row r="2183" spans="1:27">
      <c r="A2183" s="267" t="s">
        <v>3271</v>
      </c>
      <c r="B2183" s="267" t="s">
        <v>3294</v>
      </c>
      <c r="C2183" s="267" t="s">
        <v>3402</v>
      </c>
      <c r="D2183" s="267" t="s">
        <v>7947</v>
      </c>
      <c r="E2183" s="267" t="s">
        <v>3275</v>
      </c>
      <c r="F2183" s="267" t="s">
        <v>3276</v>
      </c>
      <c r="G2183" s="267" t="s">
        <v>3275</v>
      </c>
      <c r="H2183" s="267" t="s">
        <v>3277</v>
      </c>
      <c r="I2183" s="267" t="s">
        <v>7968</v>
      </c>
      <c r="J2183" s="267" t="s">
        <v>7969</v>
      </c>
      <c r="K2183" s="268">
        <v>0</v>
      </c>
      <c r="L2183" s="268">
        <v>0</v>
      </c>
      <c r="M2183" s="269">
        <v>0</v>
      </c>
      <c r="N2183" s="268">
        <v>0</v>
      </c>
      <c r="O2183" s="268">
        <v>0</v>
      </c>
      <c r="P2183" s="269">
        <v>0</v>
      </c>
      <c r="Q2183" s="270">
        <v>0</v>
      </c>
      <c r="R2183" s="270">
        <v>0</v>
      </c>
      <c r="S2183" s="270">
        <v>0</v>
      </c>
      <c r="T2183" s="268">
        <v>0</v>
      </c>
      <c r="U2183" s="268">
        <v>0</v>
      </c>
      <c r="V2183" s="269">
        <v>0</v>
      </c>
      <c r="W2183" s="269" cm="1">
        <f t="array" ref="W2183">IF(Z2183=756,V2183*INDEX('09.30.22 ERC'!$I$676:$I$679,MATCH($A$1,'09.30.22 ERC'!$D$676:$D$679,0),),V2183)</f>
        <v>0</v>
      </c>
      <c r="X2183" s="271">
        <f t="shared" si="69"/>
        <v>594000</v>
      </c>
      <c r="Y2183" s="106" t="s">
        <v>1453</v>
      </c>
      <c r="Z2183" s="106">
        <v>152</v>
      </c>
      <c r="AA2183" s="273" t="b">
        <f t="shared" si="70"/>
        <v>1</v>
      </c>
    </row>
    <row r="2184" spans="1:27">
      <c r="A2184" s="267" t="s">
        <v>3271</v>
      </c>
      <c r="B2184" s="267" t="s">
        <v>3388</v>
      </c>
      <c r="C2184" s="267" t="s">
        <v>3389</v>
      </c>
      <c r="D2184" s="267" t="s">
        <v>7970</v>
      </c>
      <c r="E2184" s="267" t="s">
        <v>3275</v>
      </c>
      <c r="F2184" s="267" t="s">
        <v>3276</v>
      </c>
      <c r="G2184" s="267" t="s">
        <v>3275</v>
      </c>
      <c r="H2184" s="267" t="s">
        <v>3277</v>
      </c>
      <c r="I2184" s="267" t="s">
        <v>7948</v>
      </c>
      <c r="J2184" s="267" t="s">
        <v>7971</v>
      </c>
      <c r="K2184" s="268">
        <v>0</v>
      </c>
      <c r="L2184" s="268">
        <v>0</v>
      </c>
      <c r="M2184" s="269">
        <v>0</v>
      </c>
      <c r="N2184" s="268">
        <v>0</v>
      </c>
      <c r="O2184" s="268">
        <v>507.63</v>
      </c>
      <c r="P2184" s="269">
        <v>-507.63</v>
      </c>
      <c r="Q2184" s="270">
        <v>0</v>
      </c>
      <c r="R2184" s="270">
        <v>1722.13</v>
      </c>
      <c r="S2184" s="270">
        <v>-1722.13</v>
      </c>
      <c r="T2184" s="268">
        <v>0</v>
      </c>
      <c r="U2184" s="268">
        <v>1722.13</v>
      </c>
      <c r="V2184" s="269">
        <v>-1722.13</v>
      </c>
      <c r="W2184" s="269" cm="1">
        <f t="array" ref="W2184">IF(Z2184=756,V2184*INDEX('09.30.22 ERC'!$I$676:$I$679,MATCH($A$1,'09.30.22 ERC'!$D$676:$D$679,0),),V2184)</f>
        <v>-1722.13</v>
      </c>
      <c r="X2184" s="271">
        <f t="shared" si="69"/>
        <v>595000</v>
      </c>
      <c r="Y2184" s="106" t="s">
        <v>1453</v>
      </c>
      <c r="Z2184" s="106">
        <v>756</v>
      </c>
      <c r="AA2184" s="273" t="b">
        <f t="shared" si="70"/>
        <v>1</v>
      </c>
    </row>
    <row r="2185" spans="1:27">
      <c r="A2185" s="267" t="s">
        <v>3271</v>
      </c>
      <c r="B2185" s="267" t="s">
        <v>3388</v>
      </c>
      <c r="C2185" s="267" t="s">
        <v>3392</v>
      </c>
      <c r="D2185" s="267" t="s">
        <v>7970</v>
      </c>
      <c r="E2185" s="267" t="s">
        <v>3275</v>
      </c>
      <c r="F2185" s="267" t="s">
        <v>3276</v>
      </c>
      <c r="G2185" s="267" t="s">
        <v>3275</v>
      </c>
      <c r="H2185" s="267" t="s">
        <v>3277</v>
      </c>
      <c r="I2185" s="267" t="s">
        <v>7950</v>
      </c>
      <c r="J2185" s="267" t="s">
        <v>7972</v>
      </c>
      <c r="K2185" s="268">
        <v>0</v>
      </c>
      <c r="L2185" s="268">
        <v>0</v>
      </c>
      <c r="M2185" s="269">
        <v>0</v>
      </c>
      <c r="N2185" s="268">
        <v>507.63</v>
      </c>
      <c r="O2185" s="268">
        <v>0</v>
      </c>
      <c r="P2185" s="269">
        <v>507.63</v>
      </c>
      <c r="Q2185" s="270">
        <v>1722.13</v>
      </c>
      <c r="R2185" s="270">
        <v>0</v>
      </c>
      <c r="S2185" s="270">
        <v>1722.13</v>
      </c>
      <c r="T2185" s="268">
        <v>1722.13</v>
      </c>
      <c r="U2185" s="268">
        <v>0</v>
      </c>
      <c r="V2185" s="269">
        <v>1722.13</v>
      </c>
      <c r="W2185" s="269" cm="1">
        <f t="array" ref="W2185">IF(Z2185=756,V2185*INDEX('09.30.22 ERC'!$I$676:$I$679,MATCH($A$1,'09.30.22 ERC'!$D$676:$D$679,0),),V2185)</f>
        <v>1722.13</v>
      </c>
      <c r="X2185" s="271">
        <f t="shared" si="69"/>
        <v>595000</v>
      </c>
      <c r="Y2185" s="106" t="s">
        <v>1453</v>
      </c>
      <c r="Z2185" s="106">
        <v>756</v>
      </c>
      <c r="AA2185" s="273" t="b">
        <f t="shared" si="70"/>
        <v>1</v>
      </c>
    </row>
    <row r="2186" spans="1:27">
      <c r="A2186" s="267" t="s">
        <v>3271</v>
      </c>
      <c r="B2186" s="267" t="s">
        <v>3272</v>
      </c>
      <c r="C2186" s="267" t="s">
        <v>3273</v>
      </c>
      <c r="D2186" s="267" t="s">
        <v>7970</v>
      </c>
      <c r="E2186" s="267" t="s">
        <v>3275</v>
      </c>
      <c r="F2186" s="267" t="s">
        <v>3276</v>
      </c>
      <c r="G2186" s="267" t="s">
        <v>3275</v>
      </c>
      <c r="H2186" s="267" t="s">
        <v>3277</v>
      </c>
      <c r="I2186" s="267" t="s">
        <v>7954</v>
      </c>
      <c r="J2186" s="267" t="s">
        <v>7973</v>
      </c>
      <c r="K2186" s="268">
        <v>0</v>
      </c>
      <c r="L2186" s="268">
        <v>0</v>
      </c>
      <c r="M2186" s="269">
        <v>0</v>
      </c>
      <c r="N2186" s="268">
        <v>0</v>
      </c>
      <c r="O2186" s="268">
        <v>0</v>
      </c>
      <c r="P2186" s="269">
        <v>0</v>
      </c>
      <c r="Q2186" s="270">
        <v>0</v>
      </c>
      <c r="R2186" s="270">
        <v>0</v>
      </c>
      <c r="S2186" s="270">
        <v>0</v>
      </c>
      <c r="T2186" s="268">
        <v>0</v>
      </c>
      <c r="U2186" s="268">
        <v>0</v>
      </c>
      <c r="V2186" s="269">
        <v>0</v>
      </c>
      <c r="W2186" s="269" cm="1">
        <f t="array" ref="W2186">IF(Z2186=756,V2186*INDEX('09.30.22 ERC'!$I$676:$I$679,MATCH($A$1,'09.30.22 ERC'!$D$676:$D$679,0),),V2186)</f>
        <v>0</v>
      </c>
      <c r="X2186" s="271">
        <f t="shared" si="69"/>
        <v>595000</v>
      </c>
      <c r="Y2186" s="106" t="s">
        <v>1453</v>
      </c>
      <c r="Z2186" s="106">
        <v>150</v>
      </c>
      <c r="AA2186" s="273" t="b">
        <f t="shared" si="70"/>
        <v>1</v>
      </c>
    </row>
    <row r="2187" spans="1:27">
      <c r="A2187" s="267" t="s">
        <v>3271</v>
      </c>
      <c r="B2187" s="267" t="s">
        <v>3272</v>
      </c>
      <c r="C2187" s="267" t="s">
        <v>3402</v>
      </c>
      <c r="D2187" s="267" t="s">
        <v>7970</v>
      </c>
      <c r="E2187" s="267" t="s">
        <v>3275</v>
      </c>
      <c r="F2187" s="267" t="s">
        <v>3276</v>
      </c>
      <c r="G2187" s="267" t="s">
        <v>3275</v>
      </c>
      <c r="H2187" s="267" t="s">
        <v>3277</v>
      </c>
      <c r="I2187" s="267" t="s">
        <v>7956</v>
      </c>
      <c r="J2187" s="267" t="s">
        <v>7974</v>
      </c>
      <c r="K2187" s="268">
        <v>0</v>
      </c>
      <c r="L2187" s="268">
        <v>0</v>
      </c>
      <c r="M2187" s="269">
        <v>0</v>
      </c>
      <c r="N2187" s="268">
        <v>203.21</v>
      </c>
      <c r="O2187" s="268">
        <v>0</v>
      </c>
      <c r="P2187" s="269">
        <v>203.21</v>
      </c>
      <c r="Q2187" s="270">
        <v>873.11</v>
      </c>
      <c r="R2187" s="270">
        <v>33.57</v>
      </c>
      <c r="S2187" s="270">
        <v>839.54</v>
      </c>
      <c r="T2187" s="268">
        <v>873.11</v>
      </c>
      <c r="U2187" s="268">
        <v>33.57</v>
      </c>
      <c r="V2187" s="269">
        <v>839.54</v>
      </c>
      <c r="W2187" s="269" cm="1">
        <f t="array" ref="W2187">IF(Z2187=756,V2187*INDEX('09.30.22 ERC'!$I$676:$I$679,MATCH($A$1,'09.30.22 ERC'!$D$676:$D$679,0),),V2187)</f>
        <v>839.54</v>
      </c>
      <c r="X2187" s="271">
        <f t="shared" si="69"/>
        <v>595000</v>
      </c>
      <c r="Y2187" s="106" t="s">
        <v>1453</v>
      </c>
      <c r="Z2187" s="106">
        <v>150</v>
      </c>
      <c r="AA2187" s="273" t="b">
        <f t="shared" si="70"/>
        <v>1</v>
      </c>
    </row>
    <row r="2188" spans="1:27">
      <c r="A2188" s="267" t="s">
        <v>3271</v>
      </c>
      <c r="B2188" s="267" t="s">
        <v>3280</v>
      </c>
      <c r="C2188" s="267" t="s">
        <v>3430</v>
      </c>
      <c r="D2188" s="267" t="s">
        <v>7970</v>
      </c>
      <c r="E2188" s="267" t="s">
        <v>3275</v>
      </c>
      <c r="F2188" s="267" t="s">
        <v>3276</v>
      </c>
      <c r="G2188" s="267" t="s">
        <v>3275</v>
      </c>
      <c r="H2188" s="267" t="s">
        <v>3277</v>
      </c>
      <c r="I2188" s="267" t="s">
        <v>7960</v>
      </c>
      <c r="J2188" s="267" t="s">
        <v>7975</v>
      </c>
      <c r="K2188" s="268">
        <v>0</v>
      </c>
      <c r="L2188" s="268">
        <v>0</v>
      </c>
      <c r="M2188" s="269">
        <v>0</v>
      </c>
      <c r="N2188" s="268">
        <v>201.04</v>
      </c>
      <c r="O2188" s="268">
        <v>0</v>
      </c>
      <c r="P2188" s="269">
        <v>201.04</v>
      </c>
      <c r="Q2188" s="270">
        <v>863.37</v>
      </c>
      <c r="R2188" s="270">
        <v>33.18</v>
      </c>
      <c r="S2188" s="270">
        <v>830.19</v>
      </c>
      <c r="T2188" s="268">
        <v>863.37</v>
      </c>
      <c r="U2188" s="268">
        <v>33.18</v>
      </c>
      <c r="V2188" s="269">
        <v>830.19</v>
      </c>
      <c r="W2188" s="269" cm="1">
        <f t="array" ref="W2188">IF(Z2188=756,V2188*INDEX('09.30.22 ERC'!$I$676:$I$679,MATCH($A$1,'09.30.22 ERC'!$D$676:$D$679,0),),V2188)</f>
        <v>830.19</v>
      </c>
      <c r="X2188" s="271">
        <f t="shared" si="69"/>
        <v>595000</v>
      </c>
      <c r="Y2188" s="106" t="s">
        <v>1453</v>
      </c>
      <c r="Z2188" s="106">
        <v>150</v>
      </c>
      <c r="AA2188" s="273" t="b">
        <f t="shared" si="70"/>
        <v>1</v>
      </c>
    </row>
    <row r="2189" spans="1:27">
      <c r="A2189" s="267" t="s">
        <v>3271</v>
      </c>
      <c r="B2189" s="267" t="s">
        <v>3284</v>
      </c>
      <c r="C2189" s="267" t="s">
        <v>3402</v>
      </c>
      <c r="D2189" s="267" t="s">
        <v>7970</v>
      </c>
      <c r="E2189" s="267" t="s">
        <v>3275</v>
      </c>
      <c r="F2189" s="267" t="s">
        <v>3276</v>
      </c>
      <c r="G2189" s="267" t="s">
        <v>3275</v>
      </c>
      <c r="H2189" s="267" t="s">
        <v>3277</v>
      </c>
      <c r="I2189" s="267" t="s">
        <v>7964</v>
      </c>
      <c r="J2189" s="267" t="s">
        <v>7976</v>
      </c>
      <c r="K2189" s="268">
        <v>0</v>
      </c>
      <c r="L2189" s="268">
        <v>0</v>
      </c>
      <c r="M2189" s="269">
        <v>0</v>
      </c>
      <c r="N2189" s="268">
        <v>17.27</v>
      </c>
      <c r="O2189" s="268">
        <v>0</v>
      </c>
      <c r="P2189" s="269">
        <v>17.27</v>
      </c>
      <c r="Q2189" s="270">
        <v>73.7</v>
      </c>
      <c r="R2189" s="270">
        <v>2.73</v>
      </c>
      <c r="S2189" s="270">
        <v>70.97</v>
      </c>
      <c r="T2189" s="268">
        <v>73.7</v>
      </c>
      <c r="U2189" s="268">
        <v>2.73</v>
      </c>
      <c r="V2189" s="269">
        <v>70.97</v>
      </c>
      <c r="W2189" s="269" cm="1">
        <f t="array" ref="W2189">IF(Z2189=756,V2189*INDEX('09.30.22 ERC'!$I$676:$I$679,MATCH($A$1,'09.30.22 ERC'!$D$676:$D$679,0),),V2189)</f>
        <v>70.97</v>
      </c>
      <c r="X2189" s="271">
        <f t="shared" si="69"/>
        <v>595000</v>
      </c>
      <c r="Y2189" s="106" t="s">
        <v>1453</v>
      </c>
      <c r="Z2189" s="106">
        <v>151</v>
      </c>
      <c r="AA2189" s="273" t="b">
        <f t="shared" si="70"/>
        <v>1</v>
      </c>
    </row>
    <row r="2190" spans="1:27">
      <c r="A2190" s="267" t="s">
        <v>3271</v>
      </c>
      <c r="B2190" s="267" t="s">
        <v>3287</v>
      </c>
      <c r="C2190" s="267" t="s">
        <v>3430</v>
      </c>
      <c r="D2190" s="267" t="s">
        <v>7970</v>
      </c>
      <c r="E2190" s="267" t="s">
        <v>3275</v>
      </c>
      <c r="F2190" s="267" t="s">
        <v>3276</v>
      </c>
      <c r="G2190" s="267" t="s">
        <v>3275</v>
      </c>
      <c r="H2190" s="267" t="s">
        <v>3277</v>
      </c>
      <c r="I2190" s="267" t="s">
        <v>7966</v>
      </c>
      <c r="J2190" s="267" t="s">
        <v>7977</v>
      </c>
      <c r="K2190" s="268">
        <v>0</v>
      </c>
      <c r="L2190" s="268">
        <v>0</v>
      </c>
      <c r="M2190" s="269">
        <v>0</v>
      </c>
      <c r="N2190" s="268">
        <v>22.15</v>
      </c>
      <c r="O2190" s="268">
        <v>0</v>
      </c>
      <c r="P2190" s="269">
        <v>22.15</v>
      </c>
      <c r="Q2190" s="270">
        <v>93.04</v>
      </c>
      <c r="R2190" s="270">
        <v>2.58</v>
      </c>
      <c r="S2190" s="270">
        <v>90.460000000000008</v>
      </c>
      <c r="T2190" s="268">
        <v>93.04</v>
      </c>
      <c r="U2190" s="268">
        <v>2.58</v>
      </c>
      <c r="V2190" s="269">
        <v>90.460000000000008</v>
      </c>
      <c r="W2190" s="269" cm="1">
        <f t="array" ref="W2190">IF(Z2190=756,V2190*INDEX('09.30.22 ERC'!$I$676:$I$679,MATCH($A$1,'09.30.22 ERC'!$D$676:$D$679,0),),V2190)</f>
        <v>90.460000000000008</v>
      </c>
      <c r="X2190" s="271">
        <f t="shared" si="69"/>
        <v>595000</v>
      </c>
      <c r="Y2190" s="106" t="s">
        <v>1453</v>
      </c>
      <c r="Z2190" s="106">
        <v>151</v>
      </c>
      <c r="AA2190" s="273" t="b">
        <f t="shared" si="70"/>
        <v>1</v>
      </c>
    </row>
    <row r="2191" spans="1:27">
      <c r="A2191" s="267" t="s">
        <v>3271</v>
      </c>
      <c r="B2191" s="267" t="s">
        <v>3294</v>
      </c>
      <c r="C2191" s="267" t="s">
        <v>3402</v>
      </c>
      <c r="D2191" s="267" t="s">
        <v>7970</v>
      </c>
      <c r="E2191" s="267" t="s">
        <v>3275</v>
      </c>
      <c r="F2191" s="267" t="s">
        <v>3276</v>
      </c>
      <c r="G2191" s="267" t="s">
        <v>3275</v>
      </c>
      <c r="H2191" s="267" t="s">
        <v>3277</v>
      </c>
      <c r="I2191" s="267" t="s">
        <v>7968</v>
      </c>
      <c r="J2191" s="267" t="s">
        <v>7978</v>
      </c>
      <c r="K2191" s="268">
        <v>0</v>
      </c>
      <c r="L2191" s="268">
        <v>0</v>
      </c>
      <c r="M2191" s="269">
        <v>0</v>
      </c>
      <c r="N2191" s="268">
        <v>117.17</v>
      </c>
      <c r="O2191" s="268">
        <v>0</v>
      </c>
      <c r="P2191" s="269">
        <v>117.17</v>
      </c>
      <c r="Q2191" s="270">
        <v>503.5</v>
      </c>
      <c r="R2191" s="270">
        <v>19.32</v>
      </c>
      <c r="S2191" s="270">
        <v>484.18</v>
      </c>
      <c r="T2191" s="268">
        <v>503.5</v>
      </c>
      <c r="U2191" s="268">
        <v>19.32</v>
      </c>
      <c r="V2191" s="269">
        <v>484.18</v>
      </c>
      <c r="W2191" s="269" cm="1">
        <f t="array" ref="W2191">IF(Z2191=756,V2191*INDEX('09.30.22 ERC'!$I$676:$I$679,MATCH($A$1,'09.30.22 ERC'!$D$676:$D$679,0),),V2191)</f>
        <v>484.18</v>
      </c>
      <c r="X2191" s="271">
        <f t="shared" si="69"/>
        <v>595000</v>
      </c>
      <c r="Y2191" s="106" t="s">
        <v>1453</v>
      </c>
      <c r="Z2191" s="106">
        <v>152</v>
      </c>
      <c r="AA2191" s="273" t="b">
        <f t="shared" si="70"/>
        <v>1</v>
      </c>
    </row>
    <row r="2192" spans="1:27">
      <c r="A2192" s="267" t="s">
        <v>3271</v>
      </c>
      <c r="B2192" s="267" t="s">
        <v>3388</v>
      </c>
      <c r="C2192" s="267" t="s">
        <v>3389</v>
      </c>
      <c r="D2192" s="267" t="s">
        <v>7979</v>
      </c>
      <c r="E2192" s="267" t="s">
        <v>3275</v>
      </c>
      <c r="F2192" s="267" t="s">
        <v>3276</v>
      </c>
      <c r="G2192" s="267" t="s">
        <v>3275</v>
      </c>
      <c r="H2192" s="267" t="s">
        <v>3277</v>
      </c>
      <c r="I2192" s="267" t="s">
        <v>7980</v>
      </c>
      <c r="J2192" s="267" t="s">
        <v>7981</v>
      </c>
      <c r="K2192" s="268">
        <v>0</v>
      </c>
      <c r="L2192" s="268">
        <v>0</v>
      </c>
      <c r="M2192" s="269">
        <v>0</v>
      </c>
      <c r="N2192" s="268">
        <v>0</v>
      </c>
      <c r="O2192" s="268">
        <v>1666.26</v>
      </c>
      <c r="P2192" s="269">
        <v>-1666.26</v>
      </c>
      <c r="Q2192" s="270">
        <v>285.69</v>
      </c>
      <c r="R2192" s="270">
        <v>2886.1</v>
      </c>
      <c r="S2192" s="270">
        <v>-2600.41</v>
      </c>
      <c r="T2192" s="268">
        <v>285.69</v>
      </c>
      <c r="U2192" s="268">
        <v>2886.1</v>
      </c>
      <c r="V2192" s="269">
        <v>-2600.41</v>
      </c>
      <c r="W2192" s="269" cm="1">
        <f t="array" ref="W2192">IF(Z2192=756,V2192*INDEX('09.30.22 ERC'!$I$676:$I$679,MATCH($A$1,'09.30.22 ERC'!$D$676:$D$679,0),),V2192)</f>
        <v>-2600.41</v>
      </c>
      <c r="X2192" s="271">
        <f t="shared" si="69"/>
        <v>599900</v>
      </c>
      <c r="Y2192" s="106" t="s">
        <v>1453</v>
      </c>
      <c r="Z2192" s="106">
        <v>756</v>
      </c>
      <c r="AA2192" s="273" t="b">
        <f t="shared" si="70"/>
        <v>1</v>
      </c>
    </row>
    <row r="2193" spans="1:27">
      <c r="A2193" s="267" t="s">
        <v>3271</v>
      </c>
      <c r="B2193" s="267" t="s">
        <v>3388</v>
      </c>
      <c r="C2193" s="267" t="s">
        <v>3392</v>
      </c>
      <c r="D2193" s="267" t="s">
        <v>7979</v>
      </c>
      <c r="E2193" s="267" t="s">
        <v>3275</v>
      </c>
      <c r="F2193" s="267" t="s">
        <v>3276</v>
      </c>
      <c r="G2193" s="267" t="s">
        <v>3275</v>
      </c>
      <c r="H2193" s="267" t="s">
        <v>3277</v>
      </c>
      <c r="I2193" s="267" t="s">
        <v>7982</v>
      </c>
      <c r="J2193" s="267" t="s">
        <v>7983</v>
      </c>
      <c r="K2193" s="268">
        <v>0</v>
      </c>
      <c r="L2193" s="268">
        <v>0</v>
      </c>
      <c r="M2193" s="269">
        <v>0</v>
      </c>
      <c r="N2193" s="268">
        <v>1666.26</v>
      </c>
      <c r="O2193" s="268">
        <v>0</v>
      </c>
      <c r="P2193" s="269">
        <v>1666.26</v>
      </c>
      <c r="Q2193" s="270">
        <v>2870.41</v>
      </c>
      <c r="R2193" s="270">
        <v>270</v>
      </c>
      <c r="S2193" s="270">
        <v>2600.41</v>
      </c>
      <c r="T2193" s="268">
        <v>2870.41</v>
      </c>
      <c r="U2193" s="268">
        <v>270</v>
      </c>
      <c r="V2193" s="269">
        <v>2600.41</v>
      </c>
      <c r="W2193" s="269" cm="1">
        <f t="array" ref="W2193">IF(Z2193=756,V2193*INDEX('09.30.22 ERC'!$I$676:$I$679,MATCH($A$1,'09.30.22 ERC'!$D$676:$D$679,0),),V2193)</f>
        <v>2600.41</v>
      </c>
      <c r="X2193" s="271">
        <f t="shared" si="69"/>
        <v>599900</v>
      </c>
      <c r="Y2193" s="106" t="s">
        <v>1453</v>
      </c>
      <c r="Z2193" s="106">
        <v>756</v>
      </c>
      <c r="AA2193" s="273" t="b">
        <f t="shared" si="70"/>
        <v>1</v>
      </c>
    </row>
    <row r="2194" spans="1:27">
      <c r="A2194" s="267" t="s">
        <v>3271</v>
      </c>
      <c r="B2194" s="267" t="s">
        <v>3395</v>
      </c>
      <c r="C2194" s="267" t="s">
        <v>3392</v>
      </c>
      <c r="D2194" s="267" t="s">
        <v>7979</v>
      </c>
      <c r="E2194" s="267" t="s">
        <v>3275</v>
      </c>
      <c r="F2194" s="267" t="s">
        <v>3276</v>
      </c>
      <c r="G2194" s="267" t="s">
        <v>3275</v>
      </c>
      <c r="H2194" s="267" t="s">
        <v>3277</v>
      </c>
      <c r="I2194" s="267" t="s">
        <v>7984</v>
      </c>
      <c r="J2194" s="267" t="s">
        <v>7985</v>
      </c>
      <c r="K2194" s="268">
        <v>0</v>
      </c>
      <c r="L2194" s="268">
        <v>0</v>
      </c>
      <c r="M2194" s="269">
        <v>0</v>
      </c>
      <c r="N2194" s="268">
        <v>0</v>
      </c>
      <c r="O2194" s="268">
        <v>0</v>
      </c>
      <c r="P2194" s="269">
        <v>0</v>
      </c>
      <c r="Q2194" s="270">
        <v>0</v>
      </c>
      <c r="R2194" s="270">
        <v>0</v>
      </c>
      <c r="S2194" s="270">
        <v>0</v>
      </c>
      <c r="T2194" s="268">
        <v>0</v>
      </c>
      <c r="U2194" s="268">
        <v>0</v>
      </c>
      <c r="V2194" s="269">
        <v>0</v>
      </c>
      <c r="W2194" s="269" cm="1">
        <f t="array" ref="W2194">IF(Z2194=756,V2194*INDEX('09.30.22 ERC'!$I$676:$I$679,MATCH($A$1,'09.30.22 ERC'!$D$676:$D$679,0),),V2194)</f>
        <v>0</v>
      </c>
      <c r="X2194" s="271">
        <f t="shared" si="69"/>
        <v>599900</v>
      </c>
      <c r="Y2194" s="106" t="s">
        <v>1453</v>
      </c>
      <c r="Z2194" s="106">
        <v>756</v>
      </c>
      <c r="AA2194" s="273" t="b">
        <f t="shared" si="70"/>
        <v>1</v>
      </c>
    </row>
    <row r="2195" spans="1:27">
      <c r="A2195" s="267" t="s">
        <v>3271</v>
      </c>
      <c r="B2195" s="267" t="s">
        <v>3272</v>
      </c>
      <c r="C2195" s="267" t="s">
        <v>3273</v>
      </c>
      <c r="D2195" s="267" t="s">
        <v>7979</v>
      </c>
      <c r="E2195" s="267" t="s">
        <v>3275</v>
      </c>
      <c r="F2195" s="267" t="s">
        <v>3276</v>
      </c>
      <c r="G2195" s="267" t="s">
        <v>3275</v>
      </c>
      <c r="H2195" s="267" t="s">
        <v>3277</v>
      </c>
      <c r="I2195" s="267" t="s">
        <v>7986</v>
      </c>
      <c r="J2195" s="267" t="s">
        <v>7987</v>
      </c>
      <c r="K2195" s="268">
        <v>0</v>
      </c>
      <c r="L2195" s="268">
        <v>0</v>
      </c>
      <c r="M2195" s="269">
        <v>0</v>
      </c>
      <c r="N2195" s="268">
        <v>0</v>
      </c>
      <c r="O2195" s="268">
        <v>0</v>
      </c>
      <c r="P2195" s="269">
        <v>0</v>
      </c>
      <c r="Q2195" s="270">
        <v>0</v>
      </c>
      <c r="R2195" s="270">
        <v>0</v>
      </c>
      <c r="S2195" s="270">
        <v>0</v>
      </c>
      <c r="T2195" s="268">
        <v>0</v>
      </c>
      <c r="U2195" s="268">
        <v>0</v>
      </c>
      <c r="V2195" s="269">
        <v>0</v>
      </c>
      <c r="W2195" s="269" cm="1">
        <f t="array" ref="W2195">IF(Z2195=756,V2195*INDEX('09.30.22 ERC'!$I$676:$I$679,MATCH($A$1,'09.30.22 ERC'!$D$676:$D$679,0),),V2195)</f>
        <v>0</v>
      </c>
      <c r="X2195" s="271">
        <f t="shared" si="69"/>
        <v>599900</v>
      </c>
      <c r="Y2195" s="106" t="s">
        <v>1453</v>
      </c>
      <c r="Z2195" s="106">
        <v>150</v>
      </c>
      <c r="AA2195" s="273" t="b">
        <f t="shared" si="70"/>
        <v>1</v>
      </c>
    </row>
    <row r="2196" spans="1:27">
      <c r="A2196" s="267" t="s">
        <v>3271</v>
      </c>
      <c r="B2196" s="267" t="s">
        <v>3272</v>
      </c>
      <c r="C2196" s="267" t="s">
        <v>3402</v>
      </c>
      <c r="D2196" s="267" t="s">
        <v>7979</v>
      </c>
      <c r="E2196" s="267" t="s">
        <v>3275</v>
      </c>
      <c r="F2196" s="267" t="s">
        <v>3276</v>
      </c>
      <c r="G2196" s="267" t="s">
        <v>3275</v>
      </c>
      <c r="H2196" s="267" t="s">
        <v>3277</v>
      </c>
      <c r="I2196" s="267" t="s">
        <v>7988</v>
      </c>
      <c r="J2196" s="267" t="s">
        <v>7989</v>
      </c>
      <c r="K2196" s="268">
        <v>0</v>
      </c>
      <c r="L2196" s="268">
        <v>0</v>
      </c>
      <c r="M2196" s="269">
        <v>0</v>
      </c>
      <c r="N2196" s="268">
        <v>604.51</v>
      </c>
      <c r="O2196" s="268">
        <v>0</v>
      </c>
      <c r="P2196" s="269">
        <v>604.51</v>
      </c>
      <c r="Q2196" s="270">
        <v>1052.81</v>
      </c>
      <c r="R2196" s="270">
        <v>104.88</v>
      </c>
      <c r="S2196" s="270">
        <v>947.93</v>
      </c>
      <c r="T2196" s="268">
        <v>1052.81</v>
      </c>
      <c r="U2196" s="268">
        <v>104.88</v>
      </c>
      <c r="V2196" s="269">
        <v>947.93</v>
      </c>
      <c r="W2196" s="269" cm="1">
        <f t="array" ref="W2196">IF(Z2196=756,V2196*INDEX('09.30.22 ERC'!$I$676:$I$679,MATCH($A$1,'09.30.22 ERC'!$D$676:$D$679,0),),V2196)</f>
        <v>947.93</v>
      </c>
      <c r="X2196" s="271">
        <f t="shared" si="69"/>
        <v>599900</v>
      </c>
      <c r="Y2196" s="106" t="s">
        <v>1453</v>
      </c>
      <c r="Z2196" s="106">
        <v>150</v>
      </c>
      <c r="AA2196" s="273" t="b">
        <f t="shared" si="70"/>
        <v>1</v>
      </c>
    </row>
    <row r="2197" spans="1:27">
      <c r="A2197" s="267" t="s">
        <v>3271</v>
      </c>
      <c r="B2197" s="267" t="s">
        <v>3280</v>
      </c>
      <c r="C2197" s="267" t="s">
        <v>3281</v>
      </c>
      <c r="D2197" s="267" t="s">
        <v>7979</v>
      </c>
      <c r="E2197" s="267" t="s">
        <v>3275</v>
      </c>
      <c r="F2197" s="267" t="s">
        <v>3276</v>
      </c>
      <c r="G2197" s="267" t="s">
        <v>3275</v>
      </c>
      <c r="H2197" s="267" t="s">
        <v>3277</v>
      </c>
      <c r="I2197" s="267" t="s">
        <v>7990</v>
      </c>
      <c r="J2197" s="267" t="s">
        <v>7991</v>
      </c>
      <c r="K2197" s="268">
        <v>0</v>
      </c>
      <c r="L2197" s="268">
        <v>0</v>
      </c>
      <c r="M2197" s="269">
        <v>0</v>
      </c>
      <c r="N2197" s="268">
        <v>8.3800000000000008</v>
      </c>
      <c r="O2197" s="268">
        <v>0</v>
      </c>
      <c r="P2197" s="269">
        <v>8.3800000000000008</v>
      </c>
      <c r="Q2197" s="270">
        <v>8.3800000000000008</v>
      </c>
      <c r="R2197" s="270">
        <v>0</v>
      </c>
      <c r="S2197" s="270">
        <v>8.3800000000000008</v>
      </c>
      <c r="T2197" s="268">
        <v>8.3800000000000008</v>
      </c>
      <c r="U2197" s="268">
        <v>0</v>
      </c>
      <c r="V2197" s="269">
        <v>8.3800000000000008</v>
      </c>
      <c r="W2197" s="269" cm="1">
        <f t="array" ref="W2197">IF(Z2197=756,V2197*INDEX('09.30.22 ERC'!$I$676:$I$679,MATCH($A$1,'09.30.22 ERC'!$D$676:$D$679,0),),V2197)</f>
        <v>8.3800000000000008</v>
      </c>
      <c r="X2197" s="271">
        <f t="shared" si="69"/>
        <v>599900</v>
      </c>
      <c r="Y2197" s="106" t="s">
        <v>1453</v>
      </c>
      <c r="Z2197" s="106">
        <v>150</v>
      </c>
      <c r="AA2197" s="273" t="b">
        <f t="shared" si="70"/>
        <v>1</v>
      </c>
    </row>
    <row r="2198" spans="1:27">
      <c r="A2198" s="267" t="s">
        <v>3271</v>
      </c>
      <c r="B2198" s="267" t="s">
        <v>3280</v>
      </c>
      <c r="C2198" s="267" t="s">
        <v>3430</v>
      </c>
      <c r="D2198" s="267" t="s">
        <v>7979</v>
      </c>
      <c r="E2198" s="267" t="s">
        <v>3275</v>
      </c>
      <c r="F2198" s="267" t="s">
        <v>3276</v>
      </c>
      <c r="G2198" s="267" t="s">
        <v>3275</v>
      </c>
      <c r="H2198" s="267" t="s">
        <v>3277</v>
      </c>
      <c r="I2198" s="267" t="s">
        <v>7992</v>
      </c>
      <c r="J2198" s="267" t="s">
        <v>7993</v>
      </c>
      <c r="K2198" s="268">
        <v>0</v>
      </c>
      <c r="L2198" s="268">
        <v>0</v>
      </c>
      <c r="M2198" s="269">
        <v>0</v>
      </c>
      <c r="N2198" s="268">
        <v>597.89</v>
      </c>
      <c r="O2198" s="268">
        <v>0</v>
      </c>
      <c r="P2198" s="269">
        <v>597.89</v>
      </c>
      <c r="Q2198" s="270">
        <v>1041.1500000000001</v>
      </c>
      <c r="R2198" s="270">
        <v>103.71</v>
      </c>
      <c r="S2198" s="270">
        <v>937.44</v>
      </c>
      <c r="T2198" s="268">
        <v>1041.1500000000001</v>
      </c>
      <c r="U2198" s="268">
        <v>103.71</v>
      </c>
      <c r="V2198" s="269">
        <v>937.44</v>
      </c>
      <c r="W2198" s="269" cm="1">
        <f t="array" ref="W2198">IF(Z2198=756,V2198*INDEX('09.30.22 ERC'!$I$676:$I$679,MATCH($A$1,'09.30.22 ERC'!$D$676:$D$679,0),),V2198)</f>
        <v>937.44</v>
      </c>
      <c r="X2198" s="271">
        <f t="shared" si="69"/>
        <v>599900</v>
      </c>
      <c r="Y2198" s="106" t="s">
        <v>1453</v>
      </c>
      <c r="Z2198" s="106">
        <v>150</v>
      </c>
      <c r="AA2198" s="273" t="b">
        <f t="shared" si="70"/>
        <v>1</v>
      </c>
    </row>
    <row r="2199" spans="1:27">
      <c r="A2199" s="267" t="s">
        <v>3271</v>
      </c>
      <c r="B2199" s="267" t="s">
        <v>3983</v>
      </c>
      <c r="C2199" s="267" t="s">
        <v>3291</v>
      </c>
      <c r="D2199" s="267" t="s">
        <v>7979</v>
      </c>
      <c r="E2199" s="267" t="s">
        <v>3275</v>
      </c>
      <c r="F2199" s="267" t="s">
        <v>3276</v>
      </c>
      <c r="G2199" s="267" t="s">
        <v>3275</v>
      </c>
      <c r="H2199" s="267" t="s">
        <v>3277</v>
      </c>
      <c r="I2199" s="267" t="s">
        <v>7994</v>
      </c>
      <c r="J2199" s="267" t="s">
        <v>7995</v>
      </c>
      <c r="K2199" s="268">
        <v>0</v>
      </c>
      <c r="L2199" s="268">
        <v>0</v>
      </c>
      <c r="M2199" s="269">
        <v>0</v>
      </c>
      <c r="N2199" s="268">
        <v>0</v>
      </c>
      <c r="O2199" s="268">
        <v>0</v>
      </c>
      <c r="P2199" s="269">
        <v>0</v>
      </c>
      <c r="Q2199" s="270">
        <v>0</v>
      </c>
      <c r="R2199" s="270">
        <v>0</v>
      </c>
      <c r="S2199" s="270">
        <v>0</v>
      </c>
      <c r="T2199" s="268">
        <v>0</v>
      </c>
      <c r="U2199" s="268">
        <v>0</v>
      </c>
      <c r="V2199" s="269">
        <v>0</v>
      </c>
      <c r="W2199" s="269" cm="1">
        <f t="array" ref="W2199">IF(Z2199=756,V2199*INDEX('09.30.22 ERC'!$I$676:$I$679,MATCH($A$1,'09.30.22 ERC'!$D$676:$D$679,0),),V2199)</f>
        <v>0</v>
      </c>
      <c r="X2199" s="271">
        <f t="shared" si="69"/>
        <v>599900</v>
      </c>
      <c r="Y2199" s="106" t="s">
        <v>1453</v>
      </c>
      <c r="Z2199" s="106">
        <v>150</v>
      </c>
      <c r="AA2199" s="273" t="b">
        <f t="shared" si="70"/>
        <v>1</v>
      </c>
    </row>
    <row r="2200" spans="1:27">
      <c r="A2200" s="267" t="s">
        <v>3271</v>
      </c>
      <c r="B2200" s="267" t="s">
        <v>3284</v>
      </c>
      <c r="C2200" s="267" t="s">
        <v>3402</v>
      </c>
      <c r="D2200" s="267" t="s">
        <v>7979</v>
      </c>
      <c r="E2200" s="267" t="s">
        <v>3275</v>
      </c>
      <c r="F2200" s="267" t="s">
        <v>3276</v>
      </c>
      <c r="G2200" s="267" t="s">
        <v>3275</v>
      </c>
      <c r="H2200" s="267" t="s">
        <v>3277</v>
      </c>
      <c r="I2200" s="267" t="s">
        <v>7996</v>
      </c>
      <c r="J2200" s="267" t="s">
        <v>7997</v>
      </c>
      <c r="K2200" s="268">
        <v>0</v>
      </c>
      <c r="L2200" s="268">
        <v>0</v>
      </c>
      <c r="M2200" s="269">
        <v>0</v>
      </c>
      <c r="N2200" s="268">
        <v>51.37</v>
      </c>
      <c r="O2200" s="268">
        <v>0</v>
      </c>
      <c r="P2200" s="269">
        <v>51.37</v>
      </c>
      <c r="Q2200" s="270">
        <v>87.75</v>
      </c>
      <c r="R2200" s="270">
        <v>8.58</v>
      </c>
      <c r="S2200" s="270">
        <v>79.17</v>
      </c>
      <c r="T2200" s="268">
        <v>87.75</v>
      </c>
      <c r="U2200" s="268">
        <v>8.58</v>
      </c>
      <c r="V2200" s="269">
        <v>79.17</v>
      </c>
      <c r="W2200" s="269" cm="1">
        <f t="array" ref="W2200">IF(Z2200=756,V2200*INDEX('09.30.22 ERC'!$I$676:$I$679,MATCH($A$1,'09.30.22 ERC'!$D$676:$D$679,0),),V2200)</f>
        <v>79.17</v>
      </c>
      <c r="X2200" s="271">
        <f t="shared" si="69"/>
        <v>599900</v>
      </c>
      <c r="Y2200" s="106" t="s">
        <v>1453</v>
      </c>
      <c r="Z2200" s="106">
        <v>151</v>
      </c>
      <c r="AA2200" s="273" t="b">
        <f t="shared" si="70"/>
        <v>1</v>
      </c>
    </row>
    <row r="2201" spans="1:27">
      <c r="A2201" s="267" t="s">
        <v>3271</v>
      </c>
      <c r="B2201" s="267" t="s">
        <v>3287</v>
      </c>
      <c r="C2201" s="267" t="s">
        <v>3430</v>
      </c>
      <c r="D2201" s="267" t="s">
        <v>7979</v>
      </c>
      <c r="E2201" s="267" t="s">
        <v>3275</v>
      </c>
      <c r="F2201" s="267" t="s">
        <v>3276</v>
      </c>
      <c r="G2201" s="267" t="s">
        <v>3275</v>
      </c>
      <c r="H2201" s="267" t="s">
        <v>3277</v>
      </c>
      <c r="I2201" s="267" t="s">
        <v>7998</v>
      </c>
      <c r="J2201" s="267" t="s">
        <v>7999</v>
      </c>
      <c r="K2201" s="268">
        <v>0</v>
      </c>
      <c r="L2201" s="268">
        <v>0</v>
      </c>
      <c r="M2201" s="269">
        <v>0</v>
      </c>
      <c r="N2201" s="268">
        <v>65.87</v>
      </c>
      <c r="O2201" s="268">
        <v>0</v>
      </c>
      <c r="P2201" s="269">
        <v>65.87</v>
      </c>
      <c r="Q2201" s="270">
        <v>108.83</v>
      </c>
      <c r="R2201" s="270">
        <v>8.1300000000000008</v>
      </c>
      <c r="S2201" s="270">
        <v>100.7</v>
      </c>
      <c r="T2201" s="268">
        <v>108.83</v>
      </c>
      <c r="U2201" s="268">
        <v>8.1300000000000008</v>
      </c>
      <c r="V2201" s="269">
        <v>100.7</v>
      </c>
      <c r="W2201" s="269" cm="1">
        <f t="array" ref="W2201">IF(Z2201=756,V2201*INDEX('09.30.22 ERC'!$I$676:$I$679,MATCH($A$1,'09.30.22 ERC'!$D$676:$D$679,0),),V2201)</f>
        <v>100.7</v>
      </c>
      <c r="X2201" s="271">
        <f t="shared" si="69"/>
        <v>599900</v>
      </c>
      <c r="Y2201" s="106" t="s">
        <v>1453</v>
      </c>
      <c r="Z2201" s="106">
        <v>151</v>
      </c>
      <c r="AA2201" s="273" t="b">
        <f t="shared" si="70"/>
        <v>1</v>
      </c>
    </row>
    <row r="2202" spans="1:27">
      <c r="A2202" s="267" t="s">
        <v>3271</v>
      </c>
      <c r="B2202" s="267" t="s">
        <v>3294</v>
      </c>
      <c r="C2202" s="267" t="s">
        <v>3402</v>
      </c>
      <c r="D2202" s="267" t="s">
        <v>7979</v>
      </c>
      <c r="E2202" s="267" t="s">
        <v>3275</v>
      </c>
      <c r="F2202" s="267" t="s">
        <v>3276</v>
      </c>
      <c r="G2202" s="267" t="s">
        <v>3275</v>
      </c>
      <c r="H2202" s="267" t="s">
        <v>3277</v>
      </c>
      <c r="I2202" s="267" t="s">
        <v>8000</v>
      </c>
      <c r="J2202" s="267" t="s">
        <v>8001</v>
      </c>
      <c r="K2202" s="268">
        <v>0</v>
      </c>
      <c r="L2202" s="268">
        <v>0</v>
      </c>
      <c r="M2202" s="269">
        <v>0</v>
      </c>
      <c r="N2202" s="268">
        <v>348.51</v>
      </c>
      <c r="O2202" s="268">
        <v>0</v>
      </c>
      <c r="P2202" s="269">
        <v>348.51</v>
      </c>
      <c r="Q2202" s="270">
        <v>606.52</v>
      </c>
      <c r="R2202" s="270">
        <v>60.39</v>
      </c>
      <c r="S2202" s="270">
        <v>546.13</v>
      </c>
      <c r="T2202" s="268">
        <v>606.52</v>
      </c>
      <c r="U2202" s="268">
        <v>60.39</v>
      </c>
      <c r="V2202" s="269">
        <v>546.13</v>
      </c>
      <c r="W2202" s="269" cm="1">
        <f t="array" ref="W2202">IF(Z2202=756,V2202*INDEX('09.30.22 ERC'!$I$676:$I$679,MATCH($A$1,'09.30.22 ERC'!$D$676:$D$679,0),),V2202)</f>
        <v>546.13</v>
      </c>
      <c r="X2202" s="271">
        <f t="shared" si="69"/>
        <v>599900</v>
      </c>
      <c r="Y2202" s="106" t="s">
        <v>1453</v>
      </c>
      <c r="Z2202" s="106">
        <v>152</v>
      </c>
      <c r="AA2202" s="273" t="b">
        <f t="shared" si="70"/>
        <v>1</v>
      </c>
    </row>
    <row r="2203" spans="1:27">
      <c r="A2203" s="267" t="s">
        <v>3271</v>
      </c>
      <c r="B2203" s="267" t="s">
        <v>3388</v>
      </c>
      <c r="C2203" s="267" t="s">
        <v>3389</v>
      </c>
      <c r="D2203" s="267" t="s">
        <v>8002</v>
      </c>
      <c r="E2203" s="267" t="s">
        <v>3275</v>
      </c>
      <c r="F2203" s="267" t="s">
        <v>3276</v>
      </c>
      <c r="G2203" s="267" t="s">
        <v>3275</v>
      </c>
      <c r="H2203" s="267" t="s">
        <v>3277</v>
      </c>
      <c r="I2203" s="267" t="s">
        <v>8003</v>
      </c>
      <c r="J2203" s="267" t="s">
        <v>8004</v>
      </c>
      <c r="K2203" s="268">
        <v>0</v>
      </c>
      <c r="L2203" s="268">
        <v>0</v>
      </c>
      <c r="M2203" s="269">
        <v>0</v>
      </c>
      <c r="N2203" s="268">
        <v>0</v>
      </c>
      <c r="O2203" s="268">
        <v>0</v>
      </c>
      <c r="P2203" s="269">
        <v>0</v>
      </c>
      <c r="Q2203" s="270">
        <v>0</v>
      </c>
      <c r="R2203" s="270">
        <v>0</v>
      </c>
      <c r="S2203" s="270">
        <v>0</v>
      </c>
      <c r="T2203" s="268">
        <v>0</v>
      </c>
      <c r="U2203" s="268">
        <v>0</v>
      </c>
      <c r="V2203" s="269">
        <v>0</v>
      </c>
      <c r="W2203" s="269" cm="1">
        <f t="array" ref="W2203">IF(Z2203=756,V2203*INDEX('09.30.22 ERC'!$I$676:$I$679,MATCH($A$1,'09.30.22 ERC'!$D$676:$D$679,0),),V2203)</f>
        <v>0</v>
      </c>
      <c r="X2203" s="271">
        <f t="shared" si="69"/>
        <v>601000</v>
      </c>
      <c r="Y2203" s="106" t="s">
        <v>8005</v>
      </c>
      <c r="Z2203" s="106">
        <v>756</v>
      </c>
      <c r="AA2203" s="273" t="b">
        <f t="shared" si="70"/>
        <v>1</v>
      </c>
    </row>
    <row r="2204" spans="1:27">
      <c r="A2204" s="267" t="s">
        <v>3271</v>
      </c>
      <c r="B2204" s="267" t="s">
        <v>3388</v>
      </c>
      <c r="C2204" s="267" t="s">
        <v>3392</v>
      </c>
      <c r="D2204" s="267" t="s">
        <v>8002</v>
      </c>
      <c r="E2204" s="267" t="s">
        <v>3275</v>
      </c>
      <c r="F2204" s="267" t="s">
        <v>3276</v>
      </c>
      <c r="G2204" s="267" t="s">
        <v>3275</v>
      </c>
      <c r="H2204" s="267" t="s">
        <v>3277</v>
      </c>
      <c r="I2204" s="267" t="s">
        <v>8006</v>
      </c>
      <c r="J2204" s="267" t="s">
        <v>8007</v>
      </c>
      <c r="K2204" s="268">
        <v>0</v>
      </c>
      <c r="L2204" s="268">
        <v>0</v>
      </c>
      <c r="M2204" s="269">
        <v>0</v>
      </c>
      <c r="N2204" s="268">
        <v>0</v>
      </c>
      <c r="O2204" s="268">
        <v>0</v>
      </c>
      <c r="P2204" s="269">
        <v>0</v>
      </c>
      <c r="Q2204" s="270">
        <v>0</v>
      </c>
      <c r="R2204" s="270">
        <v>0</v>
      </c>
      <c r="S2204" s="270">
        <v>0</v>
      </c>
      <c r="T2204" s="268">
        <v>0</v>
      </c>
      <c r="U2204" s="268">
        <v>0</v>
      </c>
      <c r="V2204" s="269">
        <v>0</v>
      </c>
      <c r="W2204" s="269" cm="1">
        <f t="array" ref="W2204">IF(Z2204=756,V2204*INDEX('09.30.22 ERC'!$I$676:$I$679,MATCH($A$1,'09.30.22 ERC'!$D$676:$D$679,0),),V2204)</f>
        <v>0</v>
      </c>
      <c r="X2204" s="271">
        <f t="shared" si="69"/>
        <v>601000</v>
      </c>
      <c r="Y2204" s="106" t="s">
        <v>8005</v>
      </c>
      <c r="Z2204" s="106">
        <v>756</v>
      </c>
      <c r="AA2204" s="273" t="b">
        <f t="shared" si="70"/>
        <v>1</v>
      </c>
    </row>
    <row r="2205" spans="1:27">
      <c r="A2205" s="267" t="s">
        <v>3271</v>
      </c>
      <c r="B2205" s="267" t="s">
        <v>3272</v>
      </c>
      <c r="C2205" s="267" t="s">
        <v>3402</v>
      </c>
      <c r="D2205" s="267" t="s">
        <v>8002</v>
      </c>
      <c r="E2205" s="267" t="s">
        <v>3275</v>
      </c>
      <c r="F2205" s="267" t="s">
        <v>3276</v>
      </c>
      <c r="G2205" s="267" t="s">
        <v>3275</v>
      </c>
      <c r="H2205" s="267" t="s">
        <v>3277</v>
      </c>
      <c r="I2205" s="267" t="s">
        <v>8008</v>
      </c>
      <c r="J2205" s="267" t="s">
        <v>8009</v>
      </c>
      <c r="K2205" s="268">
        <v>0</v>
      </c>
      <c r="L2205" s="268">
        <v>0</v>
      </c>
      <c r="M2205" s="269">
        <v>0</v>
      </c>
      <c r="N2205" s="268">
        <v>0</v>
      </c>
      <c r="O2205" s="268">
        <v>0</v>
      </c>
      <c r="P2205" s="269">
        <v>0</v>
      </c>
      <c r="Q2205" s="270">
        <v>96.6</v>
      </c>
      <c r="R2205" s="270">
        <v>0</v>
      </c>
      <c r="S2205" s="270">
        <v>96.6</v>
      </c>
      <c r="T2205" s="268">
        <v>96.6</v>
      </c>
      <c r="U2205" s="268">
        <v>0</v>
      </c>
      <c r="V2205" s="269">
        <v>96.6</v>
      </c>
      <c r="W2205" s="269" cm="1">
        <f t="array" ref="W2205">IF(Z2205=756,V2205*INDEX('09.30.22 ERC'!$I$676:$I$679,MATCH($A$1,'09.30.22 ERC'!$D$676:$D$679,0),),V2205)</f>
        <v>96.6</v>
      </c>
      <c r="X2205" s="271">
        <f t="shared" si="69"/>
        <v>601000</v>
      </c>
      <c r="Y2205" s="106" t="s">
        <v>8005</v>
      </c>
      <c r="Z2205" s="106">
        <v>150</v>
      </c>
      <c r="AA2205" s="273" t="b">
        <f t="shared" si="70"/>
        <v>1</v>
      </c>
    </row>
    <row r="2206" spans="1:27">
      <c r="A2206" s="267" t="s">
        <v>3271</v>
      </c>
      <c r="B2206" s="267" t="s">
        <v>3280</v>
      </c>
      <c r="C2206" s="267" t="s">
        <v>3430</v>
      </c>
      <c r="D2206" s="267" t="s">
        <v>8002</v>
      </c>
      <c r="E2206" s="267" t="s">
        <v>3275</v>
      </c>
      <c r="F2206" s="267" t="s">
        <v>3276</v>
      </c>
      <c r="G2206" s="267" t="s">
        <v>3275</v>
      </c>
      <c r="H2206" s="267" t="s">
        <v>3277</v>
      </c>
      <c r="I2206" s="267" t="s">
        <v>8010</v>
      </c>
      <c r="J2206" s="267" t="s">
        <v>8011</v>
      </c>
      <c r="K2206" s="268">
        <v>0</v>
      </c>
      <c r="L2206" s="268">
        <v>0</v>
      </c>
      <c r="M2206" s="269">
        <v>0</v>
      </c>
      <c r="N2206" s="268">
        <v>0</v>
      </c>
      <c r="O2206" s="268">
        <v>0</v>
      </c>
      <c r="P2206" s="269">
        <v>0</v>
      </c>
      <c r="Q2206" s="270">
        <v>95.54</v>
      </c>
      <c r="R2206" s="270">
        <v>0</v>
      </c>
      <c r="S2206" s="270">
        <v>95.54</v>
      </c>
      <c r="T2206" s="268">
        <v>95.54</v>
      </c>
      <c r="U2206" s="268">
        <v>0</v>
      </c>
      <c r="V2206" s="269">
        <v>95.54</v>
      </c>
      <c r="W2206" s="269" cm="1">
        <f t="array" ref="W2206">IF(Z2206=756,V2206*INDEX('09.30.22 ERC'!$I$676:$I$679,MATCH($A$1,'09.30.22 ERC'!$D$676:$D$679,0),),V2206)</f>
        <v>95.54</v>
      </c>
      <c r="X2206" s="271">
        <f t="shared" si="69"/>
        <v>601000</v>
      </c>
      <c r="Y2206" s="106" t="s">
        <v>8005</v>
      </c>
      <c r="Z2206" s="106">
        <v>150</v>
      </c>
      <c r="AA2206" s="273" t="b">
        <f t="shared" si="70"/>
        <v>1</v>
      </c>
    </row>
    <row r="2207" spans="1:27">
      <c r="A2207" s="267" t="s">
        <v>3271</v>
      </c>
      <c r="B2207" s="267" t="s">
        <v>3284</v>
      </c>
      <c r="C2207" s="267" t="s">
        <v>3402</v>
      </c>
      <c r="D2207" s="267" t="s">
        <v>8002</v>
      </c>
      <c r="E2207" s="267" t="s">
        <v>3275</v>
      </c>
      <c r="F2207" s="267" t="s">
        <v>3276</v>
      </c>
      <c r="G2207" s="267" t="s">
        <v>3275</v>
      </c>
      <c r="H2207" s="267" t="s">
        <v>3277</v>
      </c>
      <c r="I2207" s="267" t="s">
        <v>8012</v>
      </c>
      <c r="J2207" s="267" t="s">
        <v>8013</v>
      </c>
      <c r="K2207" s="268">
        <v>0</v>
      </c>
      <c r="L2207" s="268">
        <v>0</v>
      </c>
      <c r="M2207" s="269">
        <v>0</v>
      </c>
      <c r="N2207" s="268">
        <v>0</v>
      </c>
      <c r="O2207" s="268">
        <v>0</v>
      </c>
      <c r="P2207" s="269">
        <v>0</v>
      </c>
      <c r="Q2207" s="270">
        <v>8.2100000000000009</v>
      </c>
      <c r="R2207" s="270">
        <v>0</v>
      </c>
      <c r="S2207" s="270">
        <v>8.2100000000000009</v>
      </c>
      <c r="T2207" s="268">
        <v>8.2100000000000009</v>
      </c>
      <c r="U2207" s="268">
        <v>0</v>
      </c>
      <c r="V2207" s="269">
        <v>8.2100000000000009</v>
      </c>
      <c r="W2207" s="269" cm="1">
        <f t="array" ref="W2207">IF(Z2207=756,V2207*INDEX('09.30.22 ERC'!$I$676:$I$679,MATCH($A$1,'09.30.22 ERC'!$D$676:$D$679,0),),V2207)</f>
        <v>8.2100000000000009</v>
      </c>
      <c r="X2207" s="271">
        <f t="shared" si="69"/>
        <v>601000</v>
      </c>
      <c r="Y2207" s="106" t="s">
        <v>8005</v>
      </c>
      <c r="Z2207" s="106">
        <v>151</v>
      </c>
      <c r="AA2207" s="273" t="b">
        <f t="shared" si="70"/>
        <v>1</v>
      </c>
    </row>
    <row r="2208" spans="1:27">
      <c r="A2208" s="267" t="s">
        <v>3271</v>
      </c>
      <c r="B2208" s="267" t="s">
        <v>3287</v>
      </c>
      <c r="C2208" s="267" t="s">
        <v>3430</v>
      </c>
      <c r="D2208" s="267" t="s">
        <v>8002</v>
      </c>
      <c r="E2208" s="267" t="s">
        <v>3275</v>
      </c>
      <c r="F2208" s="267" t="s">
        <v>3276</v>
      </c>
      <c r="G2208" s="267" t="s">
        <v>3275</v>
      </c>
      <c r="H2208" s="267" t="s">
        <v>3277</v>
      </c>
      <c r="I2208" s="267" t="s">
        <v>8014</v>
      </c>
      <c r="J2208" s="267" t="s">
        <v>8015</v>
      </c>
      <c r="K2208" s="268">
        <v>0</v>
      </c>
      <c r="L2208" s="268">
        <v>0</v>
      </c>
      <c r="M2208" s="269">
        <v>0</v>
      </c>
      <c r="N2208" s="268">
        <v>0</v>
      </c>
      <c r="O2208" s="268">
        <v>0</v>
      </c>
      <c r="P2208" s="269">
        <v>0</v>
      </c>
      <c r="Q2208" s="270">
        <v>10.38</v>
      </c>
      <c r="R2208" s="270">
        <v>0</v>
      </c>
      <c r="S2208" s="270">
        <v>10.38</v>
      </c>
      <c r="T2208" s="268">
        <v>10.38</v>
      </c>
      <c r="U2208" s="268">
        <v>0</v>
      </c>
      <c r="V2208" s="269">
        <v>10.38</v>
      </c>
      <c r="W2208" s="269" cm="1">
        <f t="array" ref="W2208">IF(Z2208=756,V2208*INDEX('09.30.22 ERC'!$I$676:$I$679,MATCH($A$1,'09.30.22 ERC'!$D$676:$D$679,0),),V2208)</f>
        <v>10.38</v>
      </c>
      <c r="X2208" s="271">
        <f t="shared" si="69"/>
        <v>601000</v>
      </c>
      <c r="Y2208" s="106" t="s">
        <v>8005</v>
      </c>
      <c r="Z2208" s="106">
        <v>151</v>
      </c>
      <c r="AA2208" s="273" t="b">
        <f t="shared" si="70"/>
        <v>1</v>
      </c>
    </row>
    <row r="2209" spans="1:27">
      <c r="A2209" s="267" t="s">
        <v>3271</v>
      </c>
      <c r="B2209" s="267" t="s">
        <v>3294</v>
      </c>
      <c r="C2209" s="267" t="s">
        <v>3402</v>
      </c>
      <c r="D2209" s="267" t="s">
        <v>8002</v>
      </c>
      <c r="E2209" s="267" t="s">
        <v>3275</v>
      </c>
      <c r="F2209" s="267" t="s">
        <v>3276</v>
      </c>
      <c r="G2209" s="267" t="s">
        <v>3275</v>
      </c>
      <c r="H2209" s="267" t="s">
        <v>3277</v>
      </c>
      <c r="I2209" s="267" t="s">
        <v>8016</v>
      </c>
      <c r="J2209" s="267" t="s">
        <v>8017</v>
      </c>
      <c r="K2209" s="268">
        <v>0</v>
      </c>
      <c r="L2209" s="268">
        <v>0</v>
      </c>
      <c r="M2209" s="269">
        <v>0</v>
      </c>
      <c r="N2209" s="268">
        <v>0</v>
      </c>
      <c r="O2209" s="268">
        <v>0</v>
      </c>
      <c r="P2209" s="269">
        <v>0</v>
      </c>
      <c r="Q2209" s="270">
        <v>55.76</v>
      </c>
      <c r="R2209" s="270">
        <v>0</v>
      </c>
      <c r="S2209" s="270">
        <v>55.76</v>
      </c>
      <c r="T2209" s="268">
        <v>55.76</v>
      </c>
      <c r="U2209" s="268">
        <v>0</v>
      </c>
      <c r="V2209" s="269">
        <v>55.76</v>
      </c>
      <c r="W2209" s="269" cm="1">
        <f t="array" ref="W2209">IF(Z2209=756,V2209*INDEX('09.30.22 ERC'!$I$676:$I$679,MATCH($A$1,'09.30.22 ERC'!$D$676:$D$679,0),),V2209)</f>
        <v>55.76</v>
      </c>
      <c r="X2209" s="271">
        <f t="shared" si="69"/>
        <v>601000</v>
      </c>
      <c r="Y2209" s="106" t="s">
        <v>8005</v>
      </c>
      <c r="Z2209" s="106">
        <v>152</v>
      </c>
      <c r="AA2209" s="273" t="b">
        <f t="shared" si="70"/>
        <v>1</v>
      </c>
    </row>
    <row r="2210" spans="1:27">
      <c r="A2210" s="267" t="s">
        <v>3271</v>
      </c>
      <c r="B2210" s="267" t="s">
        <v>3388</v>
      </c>
      <c r="C2210" s="267" t="s">
        <v>3389</v>
      </c>
      <c r="D2210" s="267" t="s">
        <v>8018</v>
      </c>
      <c r="E2210" s="267" t="s">
        <v>3275</v>
      </c>
      <c r="F2210" s="267" t="s">
        <v>3276</v>
      </c>
      <c r="G2210" s="267" t="s">
        <v>3275</v>
      </c>
      <c r="H2210" s="267" t="s">
        <v>3277</v>
      </c>
      <c r="I2210" s="267" t="s">
        <v>8019</v>
      </c>
      <c r="J2210" s="267" t="s">
        <v>8020</v>
      </c>
      <c r="K2210" s="268">
        <v>0</v>
      </c>
      <c r="L2210" s="268">
        <v>0</v>
      </c>
      <c r="M2210" s="269">
        <v>0</v>
      </c>
      <c r="N2210" s="268">
        <v>0</v>
      </c>
      <c r="O2210" s="268">
        <v>2770.65</v>
      </c>
      <c r="P2210" s="269">
        <v>-2770.65</v>
      </c>
      <c r="Q2210" s="270">
        <v>7548.24</v>
      </c>
      <c r="R2210" s="270">
        <v>32622.34</v>
      </c>
      <c r="S2210" s="270">
        <v>-25074.1</v>
      </c>
      <c r="T2210" s="268">
        <v>7548.24</v>
      </c>
      <c r="U2210" s="268">
        <v>32622.34</v>
      </c>
      <c r="V2210" s="269">
        <v>-25074.1</v>
      </c>
      <c r="W2210" s="269" cm="1">
        <f t="array" ref="W2210">IF(Z2210=756,V2210*INDEX('09.30.22 ERC'!$I$676:$I$679,MATCH($A$1,'09.30.22 ERC'!$D$676:$D$679,0),),V2210)</f>
        <v>-25074.1</v>
      </c>
      <c r="X2210" s="271">
        <f t="shared" si="69"/>
        <v>602000</v>
      </c>
      <c r="Y2210" s="106" t="s">
        <v>8005</v>
      </c>
      <c r="Z2210" s="106">
        <v>756</v>
      </c>
      <c r="AA2210" s="273" t="b">
        <f t="shared" si="70"/>
        <v>1</v>
      </c>
    </row>
    <row r="2211" spans="1:27">
      <c r="A2211" s="267" t="s">
        <v>3271</v>
      </c>
      <c r="B2211" s="267" t="s">
        <v>3388</v>
      </c>
      <c r="C2211" s="267" t="s">
        <v>3392</v>
      </c>
      <c r="D2211" s="267" t="s">
        <v>8018</v>
      </c>
      <c r="E2211" s="267" t="s">
        <v>3275</v>
      </c>
      <c r="F2211" s="267" t="s">
        <v>3276</v>
      </c>
      <c r="G2211" s="267" t="s">
        <v>3275</v>
      </c>
      <c r="H2211" s="267" t="s">
        <v>3277</v>
      </c>
      <c r="I2211" s="267" t="s">
        <v>8021</v>
      </c>
      <c r="J2211" s="267" t="s">
        <v>8022</v>
      </c>
      <c r="K2211" s="268">
        <v>0</v>
      </c>
      <c r="L2211" s="268">
        <v>0</v>
      </c>
      <c r="M2211" s="269">
        <v>0</v>
      </c>
      <c r="N2211" s="268">
        <v>2770.65</v>
      </c>
      <c r="O2211" s="268">
        <v>0</v>
      </c>
      <c r="P2211" s="269">
        <v>2770.65</v>
      </c>
      <c r="Q2211" s="270">
        <v>25074.1</v>
      </c>
      <c r="R2211" s="270">
        <v>0</v>
      </c>
      <c r="S2211" s="270">
        <v>25074.1</v>
      </c>
      <c r="T2211" s="268">
        <v>25074.1</v>
      </c>
      <c r="U2211" s="268">
        <v>0</v>
      </c>
      <c r="V2211" s="269">
        <v>25074.1</v>
      </c>
      <c r="W2211" s="269" cm="1">
        <f t="array" ref="W2211">IF(Z2211=756,V2211*INDEX('09.30.22 ERC'!$I$676:$I$679,MATCH($A$1,'09.30.22 ERC'!$D$676:$D$679,0),),V2211)</f>
        <v>25074.1</v>
      </c>
      <c r="X2211" s="271">
        <f t="shared" si="69"/>
        <v>602000</v>
      </c>
      <c r="Y2211" s="106" t="s">
        <v>8005</v>
      </c>
      <c r="Z2211" s="106">
        <v>756</v>
      </c>
      <c r="AA2211" s="273" t="b">
        <f t="shared" si="70"/>
        <v>1</v>
      </c>
    </row>
    <row r="2212" spans="1:27">
      <c r="A2212" s="267" t="s">
        <v>3271</v>
      </c>
      <c r="B2212" s="267" t="s">
        <v>3395</v>
      </c>
      <c r="C2212" s="267" t="s">
        <v>3392</v>
      </c>
      <c r="D2212" s="267" t="s">
        <v>8018</v>
      </c>
      <c r="E2212" s="267" t="s">
        <v>3275</v>
      </c>
      <c r="F2212" s="267" t="s">
        <v>3276</v>
      </c>
      <c r="G2212" s="267" t="s">
        <v>3275</v>
      </c>
      <c r="H2212" s="267" t="s">
        <v>3277</v>
      </c>
      <c r="I2212" s="267" t="s">
        <v>8023</v>
      </c>
      <c r="J2212" s="267" t="s">
        <v>8024</v>
      </c>
      <c r="K2212" s="268">
        <v>0</v>
      </c>
      <c r="L2212" s="268">
        <v>0</v>
      </c>
      <c r="M2212" s="269">
        <v>0</v>
      </c>
      <c r="N2212" s="268">
        <v>0</v>
      </c>
      <c r="O2212" s="268">
        <v>0</v>
      </c>
      <c r="P2212" s="269">
        <v>0</v>
      </c>
      <c r="Q2212" s="270">
        <v>0</v>
      </c>
      <c r="R2212" s="270">
        <v>0</v>
      </c>
      <c r="S2212" s="270">
        <v>0</v>
      </c>
      <c r="T2212" s="268">
        <v>0</v>
      </c>
      <c r="U2212" s="268">
        <v>0</v>
      </c>
      <c r="V2212" s="269">
        <v>0</v>
      </c>
      <c r="W2212" s="269" cm="1">
        <f t="array" ref="W2212">IF(Z2212=756,V2212*INDEX('09.30.22 ERC'!$I$676:$I$679,MATCH($A$1,'09.30.22 ERC'!$D$676:$D$679,0),),V2212)</f>
        <v>0</v>
      </c>
      <c r="X2212" s="271">
        <f t="shared" si="69"/>
        <v>602000</v>
      </c>
      <c r="Y2212" s="106" t="s">
        <v>8005</v>
      </c>
      <c r="Z2212" s="106">
        <v>756</v>
      </c>
      <c r="AA2212" s="273" t="b">
        <f t="shared" si="70"/>
        <v>1</v>
      </c>
    </row>
    <row r="2213" spans="1:27">
      <c r="A2213" s="267" t="s">
        <v>3271</v>
      </c>
      <c r="B2213" s="267" t="s">
        <v>3272</v>
      </c>
      <c r="C2213" s="267" t="s">
        <v>3402</v>
      </c>
      <c r="D2213" s="267" t="s">
        <v>8018</v>
      </c>
      <c r="E2213" s="267" t="s">
        <v>3275</v>
      </c>
      <c r="F2213" s="267" t="s">
        <v>3276</v>
      </c>
      <c r="G2213" s="267" t="s">
        <v>3275</v>
      </c>
      <c r="H2213" s="267" t="s">
        <v>3277</v>
      </c>
      <c r="I2213" s="267" t="s">
        <v>8025</v>
      </c>
      <c r="J2213" s="267" t="s">
        <v>8026</v>
      </c>
      <c r="K2213" s="268">
        <v>0</v>
      </c>
      <c r="L2213" s="268">
        <v>0</v>
      </c>
      <c r="M2213" s="269">
        <v>0</v>
      </c>
      <c r="N2213" s="268">
        <v>1042.5899999999999</v>
      </c>
      <c r="O2213" s="268">
        <v>0</v>
      </c>
      <c r="P2213" s="269">
        <v>1042.5899999999999</v>
      </c>
      <c r="Q2213" s="270">
        <v>12283.24</v>
      </c>
      <c r="R2213" s="270">
        <v>2865.39</v>
      </c>
      <c r="S2213" s="270">
        <v>9417.85</v>
      </c>
      <c r="T2213" s="268">
        <v>12283.24</v>
      </c>
      <c r="U2213" s="268">
        <v>2865.39</v>
      </c>
      <c r="V2213" s="269">
        <v>9417.85</v>
      </c>
      <c r="W2213" s="269" cm="1">
        <f t="array" ref="W2213">IF(Z2213=756,V2213*INDEX('09.30.22 ERC'!$I$676:$I$679,MATCH($A$1,'09.30.22 ERC'!$D$676:$D$679,0),),V2213)</f>
        <v>9417.85</v>
      </c>
      <c r="X2213" s="271">
        <f t="shared" si="69"/>
        <v>602000</v>
      </c>
      <c r="Y2213" s="106" t="s">
        <v>8005</v>
      </c>
      <c r="Z2213" s="106">
        <v>150</v>
      </c>
      <c r="AA2213" s="273" t="b">
        <f t="shared" si="70"/>
        <v>1</v>
      </c>
    </row>
    <row r="2214" spans="1:27">
      <c r="A2214" s="267" t="s">
        <v>3271</v>
      </c>
      <c r="B2214" s="267" t="s">
        <v>3280</v>
      </c>
      <c r="C2214" s="267" t="s">
        <v>3430</v>
      </c>
      <c r="D2214" s="267" t="s">
        <v>8018</v>
      </c>
      <c r="E2214" s="267" t="s">
        <v>3275</v>
      </c>
      <c r="F2214" s="267" t="s">
        <v>3276</v>
      </c>
      <c r="G2214" s="267" t="s">
        <v>3275</v>
      </c>
      <c r="H2214" s="267" t="s">
        <v>3277</v>
      </c>
      <c r="I2214" s="267" t="s">
        <v>8027</v>
      </c>
      <c r="J2214" s="267" t="s">
        <v>8028</v>
      </c>
      <c r="K2214" s="268">
        <v>0</v>
      </c>
      <c r="L2214" s="268">
        <v>0</v>
      </c>
      <c r="M2214" s="269">
        <v>0</v>
      </c>
      <c r="N2214" s="268">
        <v>1031.26</v>
      </c>
      <c r="O2214" s="268">
        <v>0</v>
      </c>
      <c r="P2214" s="269">
        <v>1031.26</v>
      </c>
      <c r="Q2214" s="270">
        <v>12145.51</v>
      </c>
      <c r="R2214" s="270">
        <v>2833.11</v>
      </c>
      <c r="S2214" s="270">
        <v>9312.4</v>
      </c>
      <c r="T2214" s="268">
        <v>12145.51</v>
      </c>
      <c r="U2214" s="268">
        <v>2833.11</v>
      </c>
      <c r="V2214" s="269">
        <v>9312.4</v>
      </c>
      <c r="W2214" s="269" cm="1">
        <f t="array" ref="W2214">IF(Z2214=756,V2214*INDEX('09.30.22 ERC'!$I$676:$I$679,MATCH($A$1,'09.30.22 ERC'!$D$676:$D$679,0),),V2214)</f>
        <v>9312.4</v>
      </c>
      <c r="X2214" s="271">
        <f t="shared" si="69"/>
        <v>602000</v>
      </c>
      <c r="Y2214" s="106" t="s">
        <v>8005</v>
      </c>
      <c r="Z2214" s="106">
        <v>150</v>
      </c>
      <c r="AA2214" s="273" t="b">
        <f t="shared" si="70"/>
        <v>1</v>
      </c>
    </row>
    <row r="2215" spans="1:27">
      <c r="A2215" s="267" t="s">
        <v>3271</v>
      </c>
      <c r="B2215" s="267" t="s">
        <v>3284</v>
      </c>
      <c r="C2215" s="267" t="s">
        <v>3402</v>
      </c>
      <c r="D2215" s="267" t="s">
        <v>8018</v>
      </c>
      <c r="E2215" s="267" t="s">
        <v>3275</v>
      </c>
      <c r="F2215" s="267" t="s">
        <v>3276</v>
      </c>
      <c r="G2215" s="267" t="s">
        <v>3275</v>
      </c>
      <c r="H2215" s="267" t="s">
        <v>3277</v>
      </c>
      <c r="I2215" s="267" t="s">
        <v>8029</v>
      </c>
      <c r="J2215" s="267" t="s">
        <v>8030</v>
      </c>
      <c r="K2215" s="268">
        <v>0</v>
      </c>
      <c r="L2215" s="268">
        <v>0</v>
      </c>
      <c r="M2215" s="269">
        <v>0</v>
      </c>
      <c r="N2215" s="268">
        <v>88.6</v>
      </c>
      <c r="O2215" s="268">
        <v>0</v>
      </c>
      <c r="P2215" s="269">
        <v>88.6</v>
      </c>
      <c r="Q2215" s="270">
        <v>1014.83</v>
      </c>
      <c r="R2215" s="270">
        <v>234.48</v>
      </c>
      <c r="S2215" s="270">
        <v>780.35</v>
      </c>
      <c r="T2215" s="268">
        <v>1014.83</v>
      </c>
      <c r="U2215" s="268">
        <v>234.48</v>
      </c>
      <c r="V2215" s="269">
        <v>780.35</v>
      </c>
      <c r="W2215" s="269" cm="1">
        <f t="array" ref="W2215">IF(Z2215=756,V2215*INDEX('09.30.22 ERC'!$I$676:$I$679,MATCH($A$1,'09.30.22 ERC'!$D$676:$D$679,0),),V2215)</f>
        <v>780.35</v>
      </c>
      <c r="X2215" s="271">
        <f t="shared" si="69"/>
        <v>602000</v>
      </c>
      <c r="Y2215" s="106" t="s">
        <v>8005</v>
      </c>
      <c r="Z2215" s="106">
        <v>151</v>
      </c>
      <c r="AA2215" s="273" t="b">
        <f t="shared" si="70"/>
        <v>1</v>
      </c>
    </row>
    <row r="2216" spans="1:27">
      <c r="A2216" s="267" t="s">
        <v>3271</v>
      </c>
      <c r="B2216" s="267" t="s">
        <v>3287</v>
      </c>
      <c r="C2216" s="267" t="s">
        <v>3430</v>
      </c>
      <c r="D2216" s="267" t="s">
        <v>8018</v>
      </c>
      <c r="E2216" s="267" t="s">
        <v>3275</v>
      </c>
      <c r="F2216" s="267" t="s">
        <v>3276</v>
      </c>
      <c r="G2216" s="267" t="s">
        <v>3275</v>
      </c>
      <c r="H2216" s="267" t="s">
        <v>3277</v>
      </c>
      <c r="I2216" s="267" t="s">
        <v>8031</v>
      </c>
      <c r="J2216" s="267" t="s">
        <v>8032</v>
      </c>
      <c r="K2216" s="268">
        <v>0</v>
      </c>
      <c r="L2216" s="268">
        <v>0</v>
      </c>
      <c r="M2216" s="269">
        <v>0</v>
      </c>
      <c r="N2216" s="268">
        <v>113.62</v>
      </c>
      <c r="O2216" s="268">
        <v>0</v>
      </c>
      <c r="P2216" s="269">
        <v>113.62</v>
      </c>
      <c r="Q2216" s="270">
        <v>1197.03</v>
      </c>
      <c r="R2216" s="270">
        <v>221.79</v>
      </c>
      <c r="S2216" s="270">
        <v>975.24</v>
      </c>
      <c r="T2216" s="268">
        <v>1197.03</v>
      </c>
      <c r="U2216" s="268">
        <v>221.79</v>
      </c>
      <c r="V2216" s="269">
        <v>975.24</v>
      </c>
      <c r="W2216" s="269" cm="1">
        <f t="array" ref="W2216">IF(Z2216=756,V2216*INDEX('09.30.22 ERC'!$I$676:$I$679,MATCH($A$1,'09.30.22 ERC'!$D$676:$D$679,0),),V2216)</f>
        <v>975.24</v>
      </c>
      <c r="X2216" s="271">
        <f t="shared" si="69"/>
        <v>602000</v>
      </c>
      <c r="Y2216" s="106" t="s">
        <v>8005</v>
      </c>
      <c r="Z2216" s="106">
        <v>151</v>
      </c>
      <c r="AA2216" s="273" t="b">
        <f t="shared" si="70"/>
        <v>1</v>
      </c>
    </row>
    <row r="2217" spans="1:27">
      <c r="A2217" s="267" t="s">
        <v>3271</v>
      </c>
      <c r="B2217" s="267" t="s">
        <v>3294</v>
      </c>
      <c r="C2217" s="267" t="s">
        <v>3402</v>
      </c>
      <c r="D2217" s="267" t="s">
        <v>8018</v>
      </c>
      <c r="E2217" s="267" t="s">
        <v>3275</v>
      </c>
      <c r="F2217" s="267" t="s">
        <v>3276</v>
      </c>
      <c r="G2217" s="267" t="s">
        <v>3275</v>
      </c>
      <c r="H2217" s="267" t="s">
        <v>3277</v>
      </c>
      <c r="I2217" s="267" t="s">
        <v>8033</v>
      </c>
      <c r="J2217" s="267" t="s">
        <v>8034</v>
      </c>
      <c r="K2217" s="268">
        <v>0</v>
      </c>
      <c r="L2217" s="268">
        <v>0</v>
      </c>
      <c r="M2217" s="269">
        <v>0</v>
      </c>
      <c r="N2217" s="268">
        <v>601.11</v>
      </c>
      <c r="O2217" s="268">
        <v>0</v>
      </c>
      <c r="P2217" s="269">
        <v>601.11</v>
      </c>
      <c r="Q2217" s="270">
        <v>7077.48</v>
      </c>
      <c r="R2217" s="270">
        <v>1650.21</v>
      </c>
      <c r="S2217" s="270">
        <v>5427.2699999999995</v>
      </c>
      <c r="T2217" s="268">
        <v>7077.48</v>
      </c>
      <c r="U2217" s="268">
        <v>1650.21</v>
      </c>
      <c r="V2217" s="269">
        <v>5427.2699999999995</v>
      </c>
      <c r="W2217" s="269" cm="1">
        <f t="array" ref="W2217">IF(Z2217=756,V2217*INDEX('09.30.22 ERC'!$I$676:$I$679,MATCH($A$1,'09.30.22 ERC'!$D$676:$D$679,0),),V2217)</f>
        <v>5427.2699999999995</v>
      </c>
      <c r="X2217" s="271">
        <f t="shared" si="69"/>
        <v>602000</v>
      </c>
      <c r="Y2217" s="106" t="s">
        <v>8005</v>
      </c>
      <c r="Z2217" s="106">
        <v>152</v>
      </c>
      <c r="AA2217" s="273" t="b">
        <f t="shared" si="70"/>
        <v>1</v>
      </c>
    </row>
    <row r="2218" spans="1:27">
      <c r="A2218" s="267" t="s">
        <v>3271</v>
      </c>
      <c r="B2218" s="267" t="s">
        <v>3388</v>
      </c>
      <c r="C2218" s="267" t="s">
        <v>3389</v>
      </c>
      <c r="D2218" s="267" t="s">
        <v>8035</v>
      </c>
      <c r="E2218" s="267" t="s">
        <v>3275</v>
      </c>
      <c r="F2218" s="267" t="s">
        <v>3276</v>
      </c>
      <c r="G2218" s="267" t="s">
        <v>3275</v>
      </c>
      <c r="H2218" s="267" t="s">
        <v>3277</v>
      </c>
      <c r="I2218" s="267" t="s">
        <v>8036</v>
      </c>
      <c r="J2218" s="267" t="s">
        <v>8037</v>
      </c>
      <c r="K2218" s="268">
        <v>0</v>
      </c>
      <c r="L2218" s="268">
        <v>0</v>
      </c>
      <c r="M2218" s="269">
        <v>0</v>
      </c>
      <c r="N2218" s="268">
        <v>0</v>
      </c>
      <c r="O2218" s="268">
        <v>2533.77</v>
      </c>
      <c r="P2218" s="269">
        <v>-2533.77</v>
      </c>
      <c r="Q2218" s="270">
        <v>231</v>
      </c>
      <c r="R2218" s="270">
        <v>17334.87</v>
      </c>
      <c r="S2218" s="270">
        <v>-17103.87</v>
      </c>
      <c r="T2218" s="268">
        <v>231</v>
      </c>
      <c r="U2218" s="268">
        <v>17334.87</v>
      </c>
      <c r="V2218" s="269">
        <v>-17103.87</v>
      </c>
      <c r="W2218" s="269" cm="1">
        <f t="array" ref="W2218">IF(Z2218=756,V2218*INDEX('09.30.22 ERC'!$I$676:$I$679,MATCH($A$1,'09.30.22 ERC'!$D$676:$D$679,0),),V2218)</f>
        <v>-17103.87</v>
      </c>
      <c r="X2218" s="271">
        <f t="shared" si="69"/>
        <v>603000</v>
      </c>
      <c r="Y2218" s="106" t="s">
        <v>8005</v>
      </c>
      <c r="Z2218" s="106">
        <v>756</v>
      </c>
      <c r="AA2218" s="273" t="b">
        <f t="shared" si="70"/>
        <v>1</v>
      </c>
    </row>
    <row r="2219" spans="1:27">
      <c r="A2219" s="267" t="s">
        <v>3271</v>
      </c>
      <c r="B2219" s="267" t="s">
        <v>3388</v>
      </c>
      <c r="C2219" s="267" t="s">
        <v>3392</v>
      </c>
      <c r="D2219" s="267" t="s">
        <v>8035</v>
      </c>
      <c r="E2219" s="267" t="s">
        <v>3275</v>
      </c>
      <c r="F2219" s="267" t="s">
        <v>3276</v>
      </c>
      <c r="G2219" s="267" t="s">
        <v>3275</v>
      </c>
      <c r="H2219" s="267" t="s">
        <v>3277</v>
      </c>
      <c r="I2219" s="267" t="s">
        <v>8038</v>
      </c>
      <c r="J2219" s="267" t="s">
        <v>8039</v>
      </c>
      <c r="K2219" s="268">
        <v>0</v>
      </c>
      <c r="L2219" s="268">
        <v>0</v>
      </c>
      <c r="M2219" s="269">
        <v>0</v>
      </c>
      <c r="N2219" s="268">
        <v>2533.77</v>
      </c>
      <c r="O2219" s="268">
        <v>0</v>
      </c>
      <c r="P2219" s="269">
        <v>2533.77</v>
      </c>
      <c r="Q2219" s="270">
        <v>17103.87</v>
      </c>
      <c r="R2219" s="270">
        <v>0</v>
      </c>
      <c r="S2219" s="270">
        <v>17103.87</v>
      </c>
      <c r="T2219" s="268">
        <v>17103.87</v>
      </c>
      <c r="U2219" s="268">
        <v>0</v>
      </c>
      <c r="V2219" s="269">
        <v>17103.87</v>
      </c>
      <c r="W2219" s="269" cm="1">
        <f t="array" ref="W2219">IF(Z2219=756,V2219*INDEX('09.30.22 ERC'!$I$676:$I$679,MATCH($A$1,'09.30.22 ERC'!$D$676:$D$679,0),),V2219)</f>
        <v>17103.87</v>
      </c>
      <c r="X2219" s="271">
        <f t="shared" si="69"/>
        <v>603000</v>
      </c>
      <c r="Y2219" s="106" t="s">
        <v>8005</v>
      </c>
      <c r="Z2219" s="106">
        <v>756</v>
      </c>
      <c r="AA2219" s="273" t="b">
        <f t="shared" si="70"/>
        <v>1</v>
      </c>
    </row>
    <row r="2220" spans="1:27">
      <c r="A2220" s="267" t="s">
        <v>3271</v>
      </c>
      <c r="B2220" s="267" t="s">
        <v>3395</v>
      </c>
      <c r="C2220" s="267" t="s">
        <v>3392</v>
      </c>
      <c r="D2220" s="267" t="s">
        <v>8035</v>
      </c>
      <c r="E2220" s="267" t="s">
        <v>3275</v>
      </c>
      <c r="F2220" s="267" t="s">
        <v>3276</v>
      </c>
      <c r="G2220" s="267" t="s">
        <v>3275</v>
      </c>
      <c r="H2220" s="267" t="s">
        <v>3277</v>
      </c>
      <c r="I2220" s="267" t="s">
        <v>8040</v>
      </c>
      <c r="J2220" s="267" t="s">
        <v>8041</v>
      </c>
      <c r="K2220" s="268">
        <v>0</v>
      </c>
      <c r="L2220" s="268">
        <v>0</v>
      </c>
      <c r="M2220" s="269">
        <v>0</v>
      </c>
      <c r="N2220" s="268">
        <v>0</v>
      </c>
      <c r="O2220" s="268">
        <v>0</v>
      </c>
      <c r="P2220" s="269">
        <v>0</v>
      </c>
      <c r="Q2220" s="270">
        <v>35.61</v>
      </c>
      <c r="R2220" s="270">
        <v>0</v>
      </c>
      <c r="S2220" s="270">
        <v>35.61</v>
      </c>
      <c r="T2220" s="268">
        <v>35.61</v>
      </c>
      <c r="U2220" s="268">
        <v>0</v>
      </c>
      <c r="V2220" s="269">
        <v>35.61</v>
      </c>
      <c r="W2220" s="269" cm="1">
        <f t="array" ref="W2220">IF(Z2220=756,V2220*INDEX('09.30.22 ERC'!$I$676:$I$679,MATCH($A$1,'09.30.22 ERC'!$D$676:$D$679,0),),V2220)</f>
        <v>35.61</v>
      </c>
      <c r="X2220" s="271">
        <f t="shared" si="69"/>
        <v>603000</v>
      </c>
      <c r="Y2220" s="106" t="s">
        <v>8005</v>
      </c>
      <c r="Z2220" s="106">
        <v>756</v>
      </c>
      <c r="AA2220" s="273" t="b">
        <f t="shared" si="70"/>
        <v>1</v>
      </c>
    </row>
    <row r="2221" spans="1:27">
      <c r="A2221" s="267" t="s">
        <v>3271</v>
      </c>
      <c r="B2221" s="267" t="s">
        <v>3272</v>
      </c>
      <c r="C2221" s="267" t="s">
        <v>3273</v>
      </c>
      <c r="D2221" s="267" t="s">
        <v>8035</v>
      </c>
      <c r="E2221" s="267" t="s">
        <v>3275</v>
      </c>
      <c r="F2221" s="267" t="s">
        <v>3276</v>
      </c>
      <c r="G2221" s="267" t="s">
        <v>3275</v>
      </c>
      <c r="H2221" s="267" t="s">
        <v>3277</v>
      </c>
      <c r="I2221" s="267" t="s">
        <v>8042</v>
      </c>
      <c r="J2221" s="267" t="s">
        <v>8043</v>
      </c>
      <c r="K2221" s="268">
        <v>0</v>
      </c>
      <c r="L2221" s="268">
        <v>0</v>
      </c>
      <c r="M2221" s="269">
        <v>0</v>
      </c>
      <c r="N2221" s="268">
        <v>0</v>
      </c>
      <c r="O2221" s="268">
        <v>0</v>
      </c>
      <c r="P2221" s="269">
        <v>0</v>
      </c>
      <c r="Q2221" s="270">
        <v>0</v>
      </c>
      <c r="R2221" s="270">
        <v>0</v>
      </c>
      <c r="S2221" s="270">
        <v>0</v>
      </c>
      <c r="T2221" s="268">
        <v>0</v>
      </c>
      <c r="U2221" s="268">
        <v>0</v>
      </c>
      <c r="V2221" s="269">
        <v>0</v>
      </c>
      <c r="W2221" s="269" cm="1">
        <f t="array" ref="W2221">IF(Z2221=756,V2221*INDEX('09.30.22 ERC'!$I$676:$I$679,MATCH($A$1,'09.30.22 ERC'!$D$676:$D$679,0),),V2221)</f>
        <v>0</v>
      </c>
      <c r="X2221" s="271">
        <f t="shared" si="69"/>
        <v>603000</v>
      </c>
      <c r="Y2221" s="106" t="s">
        <v>8005</v>
      </c>
      <c r="Z2221" s="106">
        <v>150</v>
      </c>
      <c r="AA2221" s="273" t="b">
        <f t="shared" si="70"/>
        <v>1</v>
      </c>
    </row>
    <row r="2222" spans="1:27">
      <c r="A2222" s="267" t="s">
        <v>3271</v>
      </c>
      <c r="B2222" s="267" t="s">
        <v>3272</v>
      </c>
      <c r="C2222" s="267" t="s">
        <v>3402</v>
      </c>
      <c r="D2222" s="267" t="s">
        <v>8035</v>
      </c>
      <c r="E2222" s="267" t="s">
        <v>3275</v>
      </c>
      <c r="F2222" s="267" t="s">
        <v>3276</v>
      </c>
      <c r="G2222" s="267" t="s">
        <v>3275</v>
      </c>
      <c r="H2222" s="267" t="s">
        <v>3277</v>
      </c>
      <c r="I2222" s="267" t="s">
        <v>8044</v>
      </c>
      <c r="J2222" s="267" t="s">
        <v>8045</v>
      </c>
      <c r="K2222" s="268">
        <v>0</v>
      </c>
      <c r="L2222" s="268">
        <v>0</v>
      </c>
      <c r="M2222" s="269">
        <v>0</v>
      </c>
      <c r="N2222" s="268">
        <v>953.2</v>
      </c>
      <c r="O2222" s="268">
        <v>0</v>
      </c>
      <c r="P2222" s="269">
        <v>953.2</v>
      </c>
      <c r="Q2222" s="270">
        <v>6571.65</v>
      </c>
      <c r="R2222" s="270">
        <v>97.8</v>
      </c>
      <c r="S2222" s="270">
        <v>6473.8499999999995</v>
      </c>
      <c r="T2222" s="268">
        <v>6571.65</v>
      </c>
      <c r="U2222" s="268">
        <v>97.8</v>
      </c>
      <c r="V2222" s="269">
        <v>6473.8499999999995</v>
      </c>
      <c r="W2222" s="269" cm="1">
        <f t="array" ref="W2222">IF(Z2222=756,V2222*INDEX('09.30.22 ERC'!$I$676:$I$679,MATCH($A$1,'09.30.22 ERC'!$D$676:$D$679,0),),V2222)</f>
        <v>6473.8499999999995</v>
      </c>
      <c r="X2222" s="271">
        <f t="shared" si="69"/>
        <v>603000</v>
      </c>
      <c r="Y2222" s="106" t="s">
        <v>8005</v>
      </c>
      <c r="Z2222" s="106">
        <v>150</v>
      </c>
      <c r="AA2222" s="273" t="b">
        <f t="shared" si="70"/>
        <v>1</v>
      </c>
    </row>
    <row r="2223" spans="1:27">
      <c r="A2223" s="267" t="s">
        <v>3271</v>
      </c>
      <c r="B2223" s="267" t="s">
        <v>3280</v>
      </c>
      <c r="C2223" s="267" t="s">
        <v>3281</v>
      </c>
      <c r="D2223" s="267" t="s">
        <v>8035</v>
      </c>
      <c r="E2223" s="267" t="s">
        <v>3275</v>
      </c>
      <c r="F2223" s="267" t="s">
        <v>3276</v>
      </c>
      <c r="G2223" s="267" t="s">
        <v>3275</v>
      </c>
      <c r="H2223" s="267" t="s">
        <v>3277</v>
      </c>
      <c r="I2223" s="267" t="s">
        <v>8046</v>
      </c>
      <c r="J2223" s="267" t="s">
        <v>8047</v>
      </c>
      <c r="K2223" s="268">
        <v>0</v>
      </c>
      <c r="L2223" s="268">
        <v>0</v>
      </c>
      <c r="M2223" s="269">
        <v>0</v>
      </c>
      <c r="N2223" s="268">
        <v>0</v>
      </c>
      <c r="O2223" s="268">
        <v>0</v>
      </c>
      <c r="P2223" s="269">
        <v>0</v>
      </c>
      <c r="Q2223" s="270">
        <v>0</v>
      </c>
      <c r="R2223" s="270">
        <v>0</v>
      </c>
      <c r="S2223" s="270">
        <v>0</v>
      </c>
      <c r="T2223" s="268">
        <v>0</v>
      </c>
      <c r="U2223" s="268">
        <v>0</v>
      </c>
      <c r="V2223" s="269">
        <v>0</v>
      </c>
      <c r="W2223" s="269" cm="1">
        <f t="array" ref="W2223">IF(Z2223=756,V2223*INDEX('09.30.22 ERC'!$I$676:$I$679,MATCH($A$1,'09.30.22 ERC'!$D$676:$D$679,0),),V2223)</f>
        <v>0</v>
      </c>
      <c r="X2223" s="271">
        <f t="shared" si="69"/>
        <v>603000</v>
      </c>
      <c r="Y2223" s="106" t="s">
        <v>8005</v>
      </c>
      <c r="Z2223" s="106">
        <v>150</v>
      </c>
      <c r="AA2223" s="273" t="b">
        <f t="shared" si="70"/>
        <v>1</v>
      </c>
    </row>
    <row r="2224" spans="1:27">
      <c r="A2224" s="267" t="s">
        <v>3271</v>
      </c>
      <c r="B2224" s="267" t="s">
        <v>3280</v>
      </c>
      <c r="C2224" s="267" t="s">
        <v>3430</v>
      </c>
      <c r="D2224" s="267" t="s">
        <v>8035</v>
      </c>
      <c r="E2224" s="267" t="s">
        <v>3275</v>
      </c>
      <c r="F2224" s="267" t="s">
        <v>3276</v>
      </c>
      <c r="G2224" s="267" t="s">
        <v>3275</v>
      </c>
      <c r="H2224" s="267" t="s">
        <v>3277</v>
      </c>
      <c r="I2224" s="267" t="s">
        <v>8048</v>
      </c>
      <c r="J2224" s="267" t="s">
        <v>8049</v>
      </c>
      <c r="K2224" s="268">
        <v>0</v>
      </c>
      <c r="L2224" s="268">
        <v>0</v>
      </c>
      <c r="M2224" s="269">
        <v>0</v>
      </c>
      <c r="N2224" s="268">
        <v>942.82</v>
      </c>
      <c r="O2224" s="268">
        <v>0</v>
      </c>
      <c r="P2224" s="269">
        <v>942.82</v>
      </c>
      <c r="Q2224" s="270">
        <v>6499.1</v>
      </c>
      <c r="R2224" s="270">
        <v>96.69</v>
      </c>
      <c r="S2224" s="270">
        <v>6402.4100000000008</v>
      </c>
      <c r="T2224" s="268">
        <v>6499.1</v>
      </c>
      <c r="U2224" s="268">
        <v>96.69</v>
      </c>
      <c r="V2224" s="269">
        <v>6402.4100000000008</v>
      </c>
      <c r="W2224" s="269" cm="1">
        <f t="array" ref="W2224">IF(Z2224=756,V2224*INDEX('09.30.22 ERC'!$I$676:$I$679,MATCH($A$1,'09.30.22 ERC'!$D$676:$D$679,0),),V2224)</f>
        <v>6402.4100000000008</v>
      </c>
      <c r="X2224" s="271">
        <f t="shared" si="69"/>
        <v>603000</v>
      </c>
      <c r="Y2224" s="106" t="s">
        <v>8005</v>
      </c>
      <c r="Z2224" s="106">
        <v>150</v>
      </c>
      <c r="AA2224" s="273" t="b">
        <f t="shared" si="70"/>
        <v>1</v>
      </c>
    </row>
    <row r="2225" spans="1:27">
      <c r="A2225" s="267" t="s">
        <v>3271</v>
      </c>
      <c r="B2225" s="267" t="s">
        <v>3983</v>
      </c>
      <c r="C2225" s="267" t="s">
        <v>3291</v>
      </c>
      <c r="D2225" s="267" t="s">
        <v>8035</v>
      </c>
      <c r="E2225" s="267" t="s">
        <v>3275</v>
      </c>
      <c r="F2225" s="267" t="s">
        <v>3276</v>
      </c>
      <c r="G2225" s="267" t="s">
        <v>3275</v>
      </c>
      <c r="H2225" s="267" t="s">
        <v>3277</v>
      </c>
      <c r="I2225" s="267" t="s">
        <v>8050</v>
      </c>
      <c r="J2225" s="267" t="s">
        <v>8051</v>
      </c>
      <c r="K2225" s="268">
        <v>0</v>
      </c>
      <c r="L2225" s="268">
        <v>0</v>
      </c>
      <c r="M2225" s="269">
        <v>0</v>
      </c>
      <c r="N2225" s="268">
        <v>0</v>
      </c>
      <c r="O2225" s="268">
        <v>0</v>
      </c>
      <c r="P2225" s="269">
        <v>0</v>
      </c>
      <c r="Q2225" s="270">
        <v>0</v>
      </c>
      <c r="R2225" s="270">
        <v>0</v>
      </c>
      <c r="S2225" s="270">
        <v>0</v>
      </c>
      <c r="T2225" s="268">
        <v>0</v>
      </c>
      <c r="U2225" s="268">
        <v>0</v>
      </c>
      <c r="V2225" s="269">
        <v>0</v>
      </c>
      <c r="W2225" s="269" cm="1">
        <f t="array" ref="W2225">IF(Z2225=756,V2225*INDEX('09.30.22 ERC'!$I$676:$I$679,MATCH($A$1,'09.30.22 ERC'!$D$676:$D$679,0),),V2225)</f>
        <v>0</v>
      </c>
      <c r="X2225" s="271">
        <f t="shared" si="69"/>
        <v>603000</v>
      </c>
      <c r="Y2225" s="106" t="s">
        <v>8005</v>
      </c>
      <c r="Z2225" s="106">
        <v>150</v>
      </c>
      <c r="AA2225" s="273" t="b">
        <f t="shared" si="70"/>
        <v>1</v>
      </c>
    </row>
    <row r="2226" spans="1:27">
      <c r="A2226" s="267" t="s">
        <v>3271</v>
      </c>
      <c r="B2226" s="267" t="s">
        <v>3284</v>
      </c>
      <c r="C2226" s="267" t="s">
        <v>3273</v>
      </c>
      <c r="D2226" s="267" t="s">
        <v>8035</v>
      </c>
      <c r="E2226" s="267" t="s">
        <v>3275</v>
      </c>
      <c r="F2226" s="267" t="s">
        <v>3276</v>
      </c>
      <c r="G2226" s="267" t="s">
        <v>3275</v>
      </c>
      <c r="H2226" s="267" t="s">
        <v>3277</v>
      </c>
      <c r="I2226" s="267" t="s">
        <v>8052</v>
      </c>
      <c r="J2226" s="267" t="s">
        <v>8053</v>
      </c>
      <c r="K2226" s="268">
        <v>0</v>
      </c>
      <c r="L2226" s="268">
        <v>0</v>
      </c>
      <c r="M2226" s="269">
        <v>0</v>
      </c>
      <c r="N2226" s="268">
        <v>0</v>
      </c>
      <c r="O2226" s="268">
        <v>0</v>
      </c>
      <c r="P2226" s="269">
        <v>0</v>
      </c>
      <c r="Q2226" s="270">
        <v>0</v>
      </c>
      <c r="R2226" s="270">
        <v>0</v>
      </c>
      <c r="S2226" s="270">
        <v>0</v>
      </c>
      <c r="T2226" s="268">
        <v>0</v>
      </c>
      <c r="U2226" s="268">
        <v>0</v>
      </c>
      <c r="V2226" s="269">
        <v>0</v>
      </c>
      <c r="W2226" s="269" cm="1">
        <f t="array" ref="W2226">IF(Z2226=756,V2226*INDEX('09.30.22 ERC'!$I$676:$I$679,MATCH($A$1,'09.30.22 ERC'!$D$676:$D$679,0),),V2226)</f>
        <v>0</v>
      </c>
      <c r="X2226" s="271">
        <f t="shared" si="69"/>
        <v>603000</v>
      </c>
      <c r="Y2226" s="106" t="s">
        <v>8005</v>
      </c>
      <c r="Z2226" s="106">
        <v>151</v>
      </c>
      <c r="AA2226" s="273" t="b">
        <f t="shared" si="70"/>
        <v>1</v>
      </c>
    </row>
    <row r="2227" spans="1:27">
      <c r="A2227" s="267" t="s">
        <v>3271</v>
      </c>
      <c r="B2227" s="267" t="s">
        <v>3284</v>
      </c>
      <c r="C2227" s="267" t="s">
        <v>3402</v>
      </c>
      <c r="D2227" s="267" t="s">
        <v>8035</v>
      </c>
      <c r="E2227" s="267" t="s">
        <v>3275</v>
      </c>
      <c r="F2227" s="267" t="s">
        <v>3276</v>
      </c>
      <c r="G2227" s="267" t="s">
        <v>3275</v>
      </c>
      <c r="H2227" s="267" t="s">
        <v>3277</v>
      </c>
      <c r="I2227" s="267" t="s">
        <v>8054</v>
      </c>
      <c r="J2227" s="267" t="s">
        <v>8055</v>
      </c>
      <c r="K2227" s="268">
        <v>0</v>
      </c>
      <c r="L2227" s="268">
        <v>0</v>
      </c>
      <c r="M2227" s="269">
        <v>0</v>
      </c>
      <c r="N2227" s="268">
        <v>81.010000000000005</v>
      </c>
      <c r="O2227" s="268">
        <v>0</v>
      </c>
      <c r="P2227" s="269">
        <v>81.010000000000005</v>
      </c>
      <c r="Q2227" s="270">
        <v>531.25</v>
      </c>
      <c r="R2227" s="270">
        <v>7.98</v>
      </c>
      <c r="S2227" s="270">
        <v>523.27</v>
      </c>
      <c r="T2227" s="268">
        <v>531.25</v>
      </c>
      <c r="U2227" s="268">
        <v>7.98</v>
      </c>
      <c r="V2227" s="269">
        <v>523.27</v>
      </c>
      <c r="W2227" s="269" cm="1">
        <f t="array" ref="W2227">IF(Z2227=756,V2227*INDEX('09.30.22 ERC'!$I$676:$I$679,MATCH($A$1,'09.30.22 ERC'!$D$676:$D$679,0),),V2227)</f>
        <v>523.27</v>
      </c>
      <c r="X2227" s="271">
        <f t="shared" si="69"/>
        <v>603000</v>
      </c>
      <c r="Y2227" s="106" t="s">
        <v>8005</v>
      </c>
      <c r="Z2227" s="106">
        <v>151</v>
      </c>
      <c r="AA2227" s="273" t="b">
        <f t="shared" si="70"/>
        <v>1</v>
      </c>
    </row>
    <row r="2228" spans="1:27">
      <c r="A2228" s="267" t="s">
        <v>3271</v>
      </c>
      <c r="B2228" s="267" t="s">
        <v>3287</v>
      </c>
      <c r="C2228" s="267" t="s">
        <v>3281</v>
      </c>
      <c r="D2228" s="267" t="s">
        <v>8035</v>
      </c>
      <c r="E2228" s="267" t="s">
        <v>3275</v>
      </c>
      <c r="F2228" s="267" t="s">
        <v>3276</v>
      </c>
      <c r="G2228" s="267" t="s">
        <v>3275</v>
      </c>
      <c r="H2228" s="267" t="s">
        <v>3277</v>
      </c>
      <c r="I2228" s="267" t="s">
        <v>8056</v>
      </c>
      <c r="J2228" s="267" t="s">
        <v>8057</v>
      </c>
      <c r="K2228" s="268">
        <v>0</v>
      </c>
      <c r="L2228" s="268">
        <v>0</v>
      </c>
      <c r="M2228" s="269">
        <v>0</v>
      </c>
      <c r="N2228" s="268">
        <v>0</v>
      </c>
      <c r="O2228" s="268">
        <v>0</v>
      </c>
      <c r="P2228" s="269">
        <v>0</v>
      </c>
      <c r="Q2228" s="270">
        <v>0</v>
      </c>
      <c r="R2228" s="270">
        <v>0</v>
      </c>
      <c r="S2228" s="270">
        <v>0</v>
      </c>
      <c r="T2228" s="268">
        <v>0</v>
      </c>
      <c r="U2228" s="268">
        <v>0</v>
      </c>
      <c r="V2228" s="269">
        <v>0</v>
      </c>
      <c r="W2228" s="269" cm="1">
        <f t="array" ref="W2228">IF(Z2228=756,V2228*INDEX('09.30.22 ERC'!$I$676:$I$679,MATCH($A$1,'09.30.22 ERC'!$D$676:$D$679,0),),V2228)</f>
        <v>0</v>
      </c>
      <c r="X2228" s="271">
        <f t="shared" si="69"/>
        <v>603000</v>
      </c>
      <c r="Y2228" s="106" t="s">
        <v>8005</v>
      </c>
      <c r="Z2228" s="106">
        <v>151</v>
      </c>
      <c r="AA2228" s="273" t="b">
        <f t="shared" si="70"/>
        <v>1</v>
      </c>
    </row>
    <row r="2229" spans="1:27">
      <c r="A2229" s="267" t="s">
        <v>3271</v>
      </c>
      <c r="B2229" s="267" t="s">
        <v>3287</v>
      </c>
      <c r="C2229" s="267" t="s">
        <v>3430</v>
      </c>
      <c r="D2229" s="267" t="s">
        <v>8035</v>
      </c>
      <c r="E2229" s="267" t="s">
        <v>3275</v>
      </c>
      <c r="F2229" s="267" t="s">
        <v>3276</v>
      </c>
      <c r="G2229" s="267" t="s">
        <v>3275</v>
      </c>
      <c r="H2229" s="267" t="s">
        <v>3277</v>
      </c>
      <c r="I2229" s="267" t="s">
        <v>8058</v>
      </c>
      <c r="J2229" s="267" t="s">
        <v>8059</v>
      </c>
      <c r="K2229" s="268">
        <v>0</v>
      </c>
      <c r="L2229" s="268">
        <v>0</v>
      </c>
      <c r="M2229" s="269">
        <v>0</v>
      </c>
      <c r="N2229" s="268">
        <v>103.88</v>
      </c>
      <c r="O2229" s="268">
        <v>0</v>
      </c>
      <c r="P2229" s="269">
        <v>103.88</v>
      </c>
      <c r="Q2229" s="270">
        <v>682.19</v>
      </c>
      <c r="R2229" s="270">
        <v>7.59</v>
      </c>
      <c r="S2229" s="270">
        <v>674.6</v>
      </c>
      <c r="T2229" s="268">
        <v>682.19</v>
      </c>
      <c r="U2229" s="268">
        <v>7.59</v>
      </c>
      <c r="V2229" s="269">
        <v>674.6</v>
      </c>
      <c r="W2229" s="269" cm="1">
        <f t="array" ref="W2229">IF(Z2229=756,V2229*INDEX('09.30.22 ERC'!$I$676:$I$679,MATCH($A$1,'09.30.22 ERC'!$D$676:$D$679,0),),V2229)</f>
        <v>674.6</v>
      </c>
      <c r="X2229" s="271">
        <f t="shared" si="69"/>
        <v>603000</v>
      </c>
      <c r="Y2229" s="106" t="s">
        <v>8005</v>
      </c>
      <c r="Z2229" s="106">
        <v>151</v>
      </c>
      <c r="AA2229" s="273" t="b">
        <f t="shared" si="70"/>
        <v>1</v>
      </c>
    </row>
    <row r="2230" spans="1:27">
      <c r="A2230" s="267" t="s">
        <v>3271</v>
      </c>
      <c r="B2230" s="267" t="s">
        <v>3290</v>
      </c>
      <c r="C2230" s="267" t="s">
        <v>3291</v>
      </c>
      <c r="D2230" s="267" t="s">
        <v>8035</v>
      </c>
      <c r="E2230" s="267" t="s">
        <v>3275</v>
      </c>
      <c r="F2230" s="267" t="s">
        <v>3276</v>
      </c>
      <c r="G2230" s="267" t="s">
        <v>3275</v>
      </c>
      <c r="H2230" s="267" t="s">
        <v>3277</v>
      </c>
      <c r="I2230" s="267" t="s">
        <v>8060</v>
      </c>
      <c r="J2230" s="267" t="s">
        <v>8061</v>
      </c>
      <c r="K2230" s="268">
        <v>0</v>
      </c>
      <c r="L2230" s="268">
        <v>0</v>
      </c>
      <c r="M2230" s="269">
        <v>0</v>
      </c>
      <c r="N2230" s="268">
        <v>0</v>
      </c>
      <c r="O2230" s="268">
        <v>0</v>
      </c>
      <c r="P2230" s="269">
        <v>0</v>
      </c>
      <c r="Q2230" s="270">
        <v>0</v>
      </c>
      <c r="R2230" s="270">
        <v>0</v>
      </c>
      <c r="S2230" s="270">
        <v>0</v>
      </c>
      <c r="T2230" s="268">
        <v>0</v>
      </c>
      <c r="U2230" s="268">
        <v>0</v>
      </c>
      <c r="V2230" s="269">
        <v>0</v>
      </c>
      <c r="W2230" s="269" cm="1">
        <f t="array" ref="W2230">IF(Z2230=756,V2230*INDEX('09.30.22 ERC'!$I$676:$I$679,MATCH($A$1,'09.30.22 ERC'!$D$676:$D$679,0),),V2230)</f>
        <v>0</v>
      </c>
      <c r="X2230" s="271">
        <f t="shared" si="69"/>
        <v>603000</v>
      </c>
      <c r="Y2230" s="106" t="s">
        <v>8005</v>
      </c>
      <c r="Z2230" s="106">
        <v>151</v>
      </c>
      <c r="AA2230" s="273" t="b">
        <f t="shared" si="70"/>
        <v>1</v>
      </c>
    </row>
    <row r="2231" spans="1:27">
      <c r="A2231" s="267" t="s">
        <v>3271</v>
      </c>
      <c r="B2231" s="267" t="s">
        <v>3294</v>
      </c>
      <c r="C2231" s="267" t="s">
        <v>3402</v>
      </c>
      <c r="D2231" s="267" t="s">
        <v>8035</v>
      </c>
      <c r="E2231" s="267" t="s">
        <v>3275</v>
      </c>
      <c r="F2231" s="267" t="s">
        <v>3276</v>
      </c>
      <c r="G2231" s="267" t="s">
        <v>3275</v>
      </c>
      <c r="H2231" s="267" t="s">
        <v>3277</v>
      </c>
      <c r="I2231" s="267" t="s">
        <v>8062</v>
      </c>
      <c r="J2231" s="267" t="s">
        <v>8063</v>
      </c>
      <c r="K2231" s="268">
        <v>0</v>
      </c>
      <c r="L2231" s="268">
        <v>0</v>
      </c>
      <c r="M2231" s="269">
        <v>0</v>
      </c>
      <c r="N2231" s="268">
        <v>549.55999999999995</v>
      </c>
      <c r="O2231" s="268">
        <v>0</v>
      </c>
      <c r="P2231" s="269">
        <v>549.55999999999995</v>
      </c>
      <c r="Q2231" s="270">
        <v>3785.13</v>
      </c>
      <c r="R2231" s="270">
        <v>56.31</v>
      </c>
      <c r="S2231" s="270">
        <v>3728.82</v>
      </c>
      <c r="T2231" s="268">
        <v>3785.13</v>
      </c>
      <c r="U2231" s="268">
        <v>56.31</v>
      </c>
      <c r="V2231" s="269">
        <v>3728.82</v>
      </c>
      <c r="W2231" s="269" cm="1">
        <f t="array" ref="W2231">IF(Z2231=756,V2231*INDEX('09.30.22 ERC'!$I$676:$I$679,MATCH($A$1,'09.30.22 ERC'!$D$676:$D$679,0),),V2231)</f>
        <v>3728.82</v>
      </c>
      <c r="X2231" s="271">
        <f t="shared" si="69"/>
        <v>603000</v>
      </c>
      <c r="Y2231" s="106" t="s">
        <v>8005</v>
      </c>
      <c r="Z2231" s="106">
        <v>152</v>
      </c>
      <c r="AA2231" s="273" t="b">
        <f t="shared" si="70"/>
        <v>1</v>
      </c>
    </row>
    <row r="2232" spans="1:27">
      <c r="A2232" s="267" t="s">
        <v>3271</v>
      </c>
      <c r="B2232" s="267" t="s">
        <v>3388</v>
      </c>
      <c r="C2232" s="267" t="s">
        <v>3389</v>
      </c>
      <c r="D2232" s="267" t="s">
        <v>8064</v>
      </c>
      <c r="E2232" s="267" t="s">
        <v>3275</v>
      </c>
      <c r="F2232" s="267" t="s">
        <v>3276</v>
      </c>
      <c r="G2232" s="267" t="s">
        <v>3275</v>
      </c>
      <c r="H2232" s="267" t="s">
        <v>3277</v>
      </c>
      <c r="I2232" s="267" t="s">
        <v>8065</v>
      </c>
      <c r="J2232" s="267" t="s">
        <v>8066</v>
      </c>
      <c r="K2232" s="268">
        <v>0</v>
      </c>
      <c r="L2232" s="268">
        <v>0</v>
      </c>
      <c r="M2232" s="269">
        <v>0</v>
      </c>
      <c r="N2232" s="268">
        <v>0</v>
      </c>
      <c r="O2232" s="268">
        <v>329.25</v>
      </c>
      <c r="P2232" s="269">
        <v>-329.25</v>
      </c>
      <c r="Q2232" s="270">
        <v>0</v>
      </c>
      <c r="R2232" s="270">
        <v>3487.03</v>
      </c>
      <c r="S2232" s="270">
        <v>-3487.03</v>
      </c>
      <c r="T2232" s="268">
        <v>0</v>
      </c>
      <c r="U2232" s="268">
        <v>3487.03</v>
      </c>
      <c r="V2232" s="269">
        <v>-3487.03</v>
      </c>
      <c r="W2232" s="269" cm="1">
        <f t="array" ref="W2232">IF(Z2232=756,V2232*INDEX('09.30.22 ERC'!$I$676:$I$679,MATCH($A$1,'09.30.22 ERC'!$D$676:$D$679,0),),V2232)</f>
        <v>-3487.03</v>
      </c>
      <c r="X2232" s="271">
        <f t="shared" si="69"/>
        <v>604000</v>
      </c>
      <c r="Y2232" s="106" t="s">
        <v>8005</v>
      </c>
      <c r="Z2232" s="106">
        <v>756</v>
      </c>
      <c r="AA2232" s="273" t="b">
        <f t="shared" si="70"/>
        <v>1</v>
      </c>
    </row>
    <row r="2233" spans="1:27">
      <c r="A2233" s="267" t="s">
        <v>3271</v>
      </c>
      <c r="B2233" s="267" t="s">
        <v>3388</v>
      </c>
      <c r="C2233" s="267" t="s">
        <v>3392</v>
      </c>
      <c r="D2233" s="267" t="s">
        <v>8064</v>
      </c>
      <c r="E2233" s="267" t="s">
        <v>3275</v>
      </c>
      <c r="F2233" s="267" t="s">
        <v>3276</v>
      </c>
      <c r="G2233" s="267" t="s">
        <v>3275</v>
      </c>
      <c r="H2233" s="267" t="s">
        <v>3277</v>
      </c>
      <c r="I2233" s="267" t="s">
        <v>8067</v>
      </c>
      <c r="J2233" s="267" t="s">
        <v>8068</v>
      </c>
      <c r="K2233" s="268">
        <v>0</v>
      </c>
      <c r="L2233" s="268">
        <v>0</v>
      </c>
      <c r="M2233" s="269">
        <v>0</v>
      </c>
      <c r="N2233" s="268">
        <v>329.25</v>
      </c>
      <c r="O2233" s="268">
        <v>0</v>
      </c>
      <c r="P2233" s="269">
        <v>329.25</v>
      </c>
      <c r="Q2233" s="270">
        <v>3487.03</v>
      </c>
      <c r="R2233" s="270">
        <v>0</v>
      </c>
      <c r="S2233" s="270">
        <v>3487.03</v>
      </c>
      <c r="T2233" s="268">
        <v>3487.03</v>
      </c>
      <c r="U2233" s="268">
        <v>0</v>
      </c>
      <c r="V2233" s="269">
        <v>3487.03</v>
      </c>
      <c r="W2233" s="269" cm="1">
        <f t="array" ref="W2233">IF(Z2233=756,V2233*INDEX('09.30.22 ERC'!$I$676:$I$679,MATCH($A$1,'09.30.22 ERC'!$D$676:$D$679,0),),V2233)</f>
        <v>3487.03</v>
      </c>
      <c r="X2233" s="271">
        <f t="shared" si="69"/>
        <v>604000</v>
      </c>
      <c r="Y2233" s="106" t="s">
        <v>8005</v>
      </c>
      <c r="Z2233" s="106">
        <v>756</v>
      </c>
      <c r="AA2233" s="273" t="b">
        <f t="shared" si="70"/>
        <v>1</v>
      </c>
    </row>
    <row r="2234" spans="1:27">
      <c r="A2234" s="267" t="s">
        <v>3271</v>
      </c>
      <c r="B2234" s="267" t="s">
        <v>3272</v>
      </c>
      <c r="C2234" s="267" t="s">
        <v>3402</v>
      </c>
      <c r="D2234" s="267" t="s">
        <v>8064</v>
      </c>
      <c r="E2234" s="267" t="s">
        <v>3275</v>
      </c>
      <c r="F2234" s="267" t="s">
        <v>3276</v>
      </c>
      <c r="G2234" s="267" t="s">
        <v>3275</v>
      </c>
      <c r="H2234" s="267" t="s">
        <v>3277</v>
      </c>
      <c r="I2234" s="267" t="s">
        <v>8069</v>
      </c>
      <c r="J2234" s="267" t="s">
        <v>8070</v>
      </c>
      <c r="K2234" s="268">
        <v>0</v>
      </c>
      <c r="L2234" s="268">
        <v>0</v>
      </c>
      <c r="M2234" s="269">
        <v>0</v>
      </c>
      <c r="N2234" s="268">
        <v>119.31</v>
      </c>
      <c r="O2234" s="268">
        <v>0</v>
      </c>
      <c r="P2234" s="269">
        <v>119.31</v>
      </c>
      <c r="Q2234" s="270">
        <v>1269.29</v>
      </c>
      <c r="R2234" s="270">
        <v>0</v>
      </c>
      <c r="S2234" s="270">
        <v>1269.29</v>
      </c>
      <c r="T2234" s="268">
        <v>1269.29</v>
      </c>
      <c r="U2234" s="268">
        <v>0</v>
      </c>
      <c r="V2234" s="269">
        <v>1269.29</v>
      </c>
      <c r="W2234" s="269" cm="1">
        <f t="array" ref="W2234">IF(Z2234=756,V2234*INDEX('09.30.22 ERC'!$I$676:$I$679,MATCH($A$1,'09.30.22 ERC'!$D$676:$D$679,0),),V2234)</f>
        <v>1269.29</v>
      </c>
      <c r="X2234" s="271">
        <f t="shared" si="69"/>
        <v>604000</v>
      </c>
      <c r="Y2234" s="106" t="s">
        <v>8005</v>
      </c>
      <c r="Z2234" s="106">
        <v>150</v>
      </c>
      <c r="AA2234" s="273" t="b">
        <f t="shared" si="70"/>
        <v>1</v>
      </c>
    </row>
    <row r="2235" spans="1:27">
      <c r="A2235" s="267" t="s">
        <v>3271</v>
      </c>
      <c r="B2235" s="267" t="s">
        <v>3280</v>
      </c>
      <c r="C2235" s="267" t="s">
        <v>3430</v>
      </c>
      <c r="D2235" s="267" t="s">
        <v>8064</v>
      </c>
      <c r="E2235" s="267" t="s">
        <v>3275</v>
      </c>
      <c r="F2235" s="267" t="s">
        <v>3276</v>
      </c>
      <c r="G2235" s="267" t="s">
        <v>3275</v>
      </c>
      <c r="H2235" s="267" t="s">
        <v>3277</v>
      </c>
      <c r="I2235" s="267" t="s">
        <v>8071</v>
      </c>
      <c r="J2235" s="267" t="s">
        <v>8072</v>
      </c>
      <c r="K2235" s="268">
        <v>0</v>
      </c>
      <c r="L2235" s="268">
        <v>0</v>
      </c>
      <c r="M2235" s="269">
        <v>0</v>
      </c>
      <c r="N2235" s="268">
        <v>118.01</v>
      </c>
      <c r="O2235" s="268">
        <v>0</v>
      </c>
      <c r="P2235" s="269">
        <v>118.01</v>
      </c>
      <c r="Q2235" s="270">
        <v>1255.23</v>
      </c>
      <c r="R2235" s="270">
        <v>0</v>
      </c>
      <c r="S2235" s="270">
        <v>1255.23</v>
      </c>
      <c r="T2235" s="268">
        <v>1255.23</v>
      </c>
      <c r="U2235" s="268">
        <v>0</v>
      </c>
      <c r="V2235" s="269">
        <v>1255.23</v>
      </c>
      <c r="W2235" s="269" cm="1">
        <f t="array" ref="W2235">IF(Z2235=756,V2235*INDEX('09.30.22 ERC'!$I$676:$I$679,MATCH($A$1,'09.30.22 ERC'!$D$676:$D$679,0),),V2235)</f>
        <v>1255.23</v>
      </c>
      <c r="X2235" s="271">
        <f t="shared" si="69"/>
        <v>604000</v>
      </c>
      <c r="Y2235" s="106" t="s">
        <v>8005</v>
      </c>
      <c r="Z2235" s="106">
        <v>150</v>
      </c>
      <c r="AA2235" s="273" t="b">
        <f t="shared" si="70"/>
        <v>1</v>
      </c>
    </row>
    <row r="2236" spans="1:27">
      <c r="A2236" s="267" t="s">
        <v>3271</v>
      </c>
      <c r="B2236" s="267" t="s">
        <v>3284</v>
      </c>
      <c r="C2236" s="267" t="s">
        <v>3402</v>
      </c>
      <c r="D2236" s="267" t="s">
        <v>8064</v>
      </c>
      <c r="E2236" s="267" t="s">
        <v>3275</v>
      </c>
      <c r="F2236" s="267" t="s">
        <v>3276</v>
      </c>
      <c r="G2236" s="267" t="s">
        <v>3275</v>
      </c>
      <c r="H2236" s="267" t="s">
        <v>3277</v>
      </c>
      <c r="I2236" s="267" t="s">
        <v>8073</v>
      </c>
      <c r="J2236" s="267" t="s">
        <v>8074</v>
      </c>
      <c r="K2236" s="268">
        <v>0</v>
      </c>
      <c r="L2236" s="268">
        <v>0</v>
      </c>
      <c r="M2236" s="269">
        <v>0</v>
      </c>
      <c r="N2236" s="268">
        <v>10.14</v>
      </c>
      <c r="O2236" s="268">
        <v>0</v>
      </c>
      <c r="P2236" s="269">
        <v>10.14</v>
      </c>
      <c r="Q2236" s="270">
        <v>101.29</v>
      </c>
      <c r="R2236" s="270">
        <v>0</v>
      </c>
      <c r="S2236" s="270">
        <v>101.29</v>
      </c>
      <c r="T2236" s="268">
        <v>101.29</v>
      </c>
      <c r="U2236" s="268">
        <v>0</v>
      </c>
      <c r="V2236" s="269">
        <v>101.29</v>
      </c>
      <c r="W2236" s="269" cm="1">
        <f t="array" ref="W2236">IF(Z2236=756,V2236*INDEX('09.30.22 ERC'!$I$676:$I$679,MATCH($A$1,'09.30.22 ERC'!$D$676:$D$679,0),),V2236)</f>
        <v>101.29</v>
      </c>
      <c r="X2236" s="271">
        <f t="shared" si="69"/>
        <v>604000</v>
      </c>
      <c r="Y2236" s="106" t="s">
        <v>8005</v>
      </c>
      <c r="Z2236" s="106">
        <v>151</v>
      </c>
      <c r="AA2236" s="273" t="b">
        <f t="shared" si="70"/>
        <v>1</v>
      </c>
    </row>
    <row r="2237" spans="1:27">
      <c r="A2237" s="267" t="s">
        <v>3271</v>
      </c>
      <c r="B2237" s="267" t="s">
        <v>3287</v>
      </c>
      <c r="C2237" s="267" t="s">
        <v>3430</v>
      </c>
      <c r="D2237" s="267" t="s">
        <v>8064</v>
      </c>
      <c r="E2237" s="267" t="s">
        <v>3275</v>
      </c>
      <c r="F2237" s="267" t="s">
        <v>3276</v>
      </c>
      <c r="G2237" s="267" t="s">
        <v>3275</v>
      </c>
      <c r="H2237" s="267" t="s">
        <v>3277</v>
      </c>
      <c r="I2237" s="267" t="s">
        <v>8075</v>
      </c>
      <c r="J2237" s="267" t="s">
        <v>8076</v>
      </c>
      <c r="K2237" s="268">
        <v>0</v>
      </c>
      <c r="L2237" s="268">
        <v>0</v>
      </c>
      <c r="M2237" s="269">
        <v>0</v>
      </c>
      <c r="N2237" s="268">
        <v>13</v>
      </c>
      <c r="O2237" s="268">
        <v>0</v>
      </c>
      <c r="P2237" s="269">
        <v>13</v>
      </c>
      <c r="Q2237" s="270">
        <v>130.76</v>
      </c>
      <c r="R2237" s="270">
        <v>0</v>
      </c>
      <c r="S2237" s="270">
        <v>130.76</v>
      </c>
      <c r="T2237" s="268">
        <v>130.76</v>
      </c>
      <c r="U2237" s="268">
        <v>0</v>
      </c>
      <c r="V2237" s="269">
        <v>130.76</v>
      </c>
      <c r="W2237" s="269" cm="1">
        <f t="array" ref="W2237">IF(Z2237=756,V2237*INDEX('09.30.22 ERC'!$I$676:$I$679,MATCH($A$1,'09.30.22 ERC'!$D$676:$D$679,0),),V2237)</f>
        <v>130.76</v>
      </c>
      <c r="X2237" s="271">
        <f t="shared" si="69"/>
        <v>604000</v>
      </c>
      <c r="Y2237" s="106" t="s">
        <v>8005</v>
      </c>
      <c r="Z2237" s="106">
        <v>151</v>
      </c>
      <c r="AA2237" s="273" t="b">
        <f t="shared" si="70"/>
        <v>1</v>
      </c>
    </row>
    <row r="2238" spans="1:27">
      <c r="A2238" s="267" t="s">
        <v>3271</v>
      </c>
      <c r="B2238" s="267" t="s">
        <v>3294</v>
      </c>
      <c r="C2238" s="267" t="s">
        <v>3402</v>
      </c>
      <c r="D2238" s="267" t="s">
        <v>8064</v>
      </c>
      <c r="E2238" s="267" t="s">
        <v>3275</v>
      </c>
      <c r="F2238" s="267" t="s">
        <v>3276</v>
      </c>
      <c r="G2238" s="267" t="s">
        <v>3275</v>
      </c>
      <c r="H2238" s="267" t="s">
        <v>3277</v>
      </c>
      <c r="I2238" s="267" t="s">
        <v>8077</v>
      </c>
      <c r="J2238" s="267" t="s">
        <v>8078</v>
      </c>
      <c r="K2238" s="268">
        <v>0</v>
      </c>
      <c r="L2238" s="268">
        <v>0</v>
      </c>
      <c r="M2238" s="269">
        <v>0</v>
      </c>
      <c r="N2238" s="268">
        <v>68.790000000000006</v>
      </c>
      <c r="O2238" s="268">
        <v>0</v>
      </c>
      <c r="P2238" s="269">
        <v>68.790000000000006</v>
      </c>
      <c r="Q2238" s="270">
        <v>730.46</v>
      </c>
      <c r="R2238" s="270">
        <v>0</v>
      </c>
      <c r="S2238" s="270">
        <v>730.46</v>
      </c>
      <c r="T2238" s="268">
        <v>730.46</v>
      </c>
      <c r="U2238" s="268">
        <v>0</v>
      </c>
      <c r="V2238" s="269">
        <v>730.46</v>
      </c>
      <c r="W2238" s="269" cm="1">
        <f t="array" ref="W2238">IF(Z2238=756,V2238*INDEX('09.30.22 ERC'!$I$676:$I$679,MATCH($A$1,'09.30.22 ERC'!$D$676:$D$679,0),),V2238)</f>
        <v>730.46</v>
      </c>
      <c r="X2238" s="271">
        <f t="shared" si="69"/>
        <v>604000</v>
      </c>
      <c r="Y2238" s="106" t="s">
        <v>8005</v>
      </c>
      <c r="Z2238" s="106">
        <v>152</v>
      </c>
      <c r="AA2238" s="273" t="b">
        <f t="shared" si="70"/>
        <v>1</v>
      </c>
    </row>
    <row r="2239" spans="1:27">
      <c r="A2239" s="267" t="s">
        <v>3271</v>
      </c>
      <c r="B2239" s="267" t="s">
        <v>3388</v>
      </c>
      <c r="C2239" s="267" t="s">
        <v>3389</v>
      </c>
      <c r="D2239" s="267" t="s">
        <v>8079</v>
      </c>
      <c r="E2239" s="267" t="s">
        <v>3275</v>
      </c>
      <c r="F2239" s="267" t="s">
        <v>3276</v>
      </c>
      <c r="G2239" s="267" t="s">
        <v>3275</v>
      </c>
      <c r="H2239" s="267" t="s">
        <v>3277</v>
      </c>
      <c r="I2239" s="267" t="s">
        <v>8080</v>
      </c>
      <c r="J2239" s="267" t="s">
        <v>8081</v>
      </c>
      <c r="K2239" s="268">
        <v>0</v>
      </c>
      <c r="L2239" s="268">
        <v>0</v>
      </c>
      <c r="M2239" s="269">
        <v>0</v>
      </c>
      <c r="N2239" s="268">
        <v>0</v>
      </c>
      <c r="O2239" s="268">
        <v>1125.93</v>
      </c>
      <c r="P2239" s="269">
        <v>-1125.93</v>
      </c>
      <c r="Q2239" s="270">
        <v>0</v>
      </c>
      <c r="R2239" s="270">
        <v>5118.95</v>
      </c>
      <c r="S2239" s="270">
        <v>-5118.95</v>
      </c>
      <c r="T2239" s="268">
        <v>0</v>
      </c>
      <c r="U2239" s="268">
        <v>5118.95</v>
      </c>
      <c r="V2239" s="269">
        <v>-5118.95</v>
      </c>
      <c r="W2239" s="269" cm="1">
        <f t="array" ref="W2239">IF(Z2239=756,V2239*INDEX('09.30.22 ERC'!$I$676:$I$679,MATCH($A$1,'09.30.22 ERC'!$D$676:$D$679,0),),V2239)</f>
        <v>-5118.95</v>
      </c>
      <c r="X2239" s="271">
        <f t="shared" si="69"/>
        <v>609000</v>
      </c>
      <c r="Y2239" s="106" t="s">
        <v>8005</v>
      </c>
      <c r="Z2239" s="106">
        <v>756</v>
      </c>
      <c r="AA2239" s="273" t="b">
        <f t="shared" si="70"/>
        <v>1</v>
      </c>
    </row>
    <row r="2240" spans="1:27">
      <c r="A2240" s="267" t="s">
        <v>3271</v>
      </c>
      <c r="B2240" s="267" t="s">
        <v>3388</v>
      </c>
      <c r="C2240" s="267" t="s">
        <v>3392</v>
      </c>
      <c r="D2240" s="267" t="s">
        <v>8079</v>
      </c>
      <c r="E2240" s="267" t="s">
        <v>3275</v>
      </c>
      <c r="F2240" s="267" t="s">
        <v>3276</v>
      </c>
      <c r="G2240" s="267" t="s">
        <v>3275</v>
      </c>
      <c r="H2240" s="267" t="s">
        <v>3277</v>
      </c>
      <c r="I2240" s="267" t="s">
        <v>8082</v>
      </c>
      <c r="J2240" s="267" t="s">
        <v>8083</v>
      </c>
      <c r="K2240" s="268">
        <v>0</v>
      </c>
      <c r="L2240" s="268">
        <v>0</v>
      </c>
      <c r="M2240" s="269">
        <v>0</v>
      </c>
      <c r="N2240" s="268">
        <v>1705.93</v>
      </c>
      <c r="O2240" s="268">
        <v>580</v>
      </c>
      <c r="P2240" s="269">
        <v>1125.93</v>
      </c>
      <c r="Q2240" s="270">
        <v>6931.45</v>
      </c>
      <c r="R2240" s="270">
        <v>1812.5</v>
      </c>
      <c r="S2240" s="270">
        <v>5118.95</v>
      </c>
      <c r="T2240" s="268">
        <v>6931.45</v>
      </c>
      <c r="U2240" s="268">
        <v>1812.5</v>
      </c>
      <c r="V2240" s="269">
        <v>5118.95</v>
      </c>
      <c r="W2240" s="269" cm="1">
        <f t="array" ref="W2240">IF(Z2240=756,V2240*INDEX('09.30.22 ERC'!$I$676:$I$679,MATCH($A$1,'09.30.22 ERC'!$D$676:$D$679,0),),V2240)</f>
        <v>5118.95</v>
      </c>
      <c r="X2240" s="271">
        <f t="shared" si="69"/>
        <v>609000</v>
      </c>
      <c r="Y2240" s="106" t="s">
        <v>8005</v>
      </c>
      <c r="Z2240" s="106">
        <v>756</v>
      </c>
      <c r="AA2240" s="273" t="b">
        <f t="shared" si="70"/>
        <v>1</v>
      </c>
    </row>
    <row r="2241" spans="1:27">
      <c r="A2241" s="267" t="s">
        <v>3271</v>
      </c>
      <c r="B2241" s="267" t="s">
        <v>3272</v>
      </c>
      <c r="C2241" s="267" t="s">
        <v>3402</v>
      </c>
      <c r="D2241" s="267" t="s">
        <v>8079</v>
      </c>
      <c r="E2241" s="267" t="s">
        <v>3275</v>
      </c>
      <c r="F2241" s="267" t="s">
        <v>3276</v>
      </c>
      <c r="G2241" s="267" t="s">
        <v>3275</v>
      </c>
      <c r="H2241" s="267" t="s">
        <v>3277</v>
      </c>
      <c r="I2241" s="267" t="s">
        <v>8084</v>
      </c>
      <c r="J2241" s="267" t="s">
        <v>8085</v>
      </c>
      <c r="K2241" s="268">
        <v>0</v>
      </c>
      <c r="L2241" s="268">
        <v>0</v>
      </c>
      <c r="M2241" s="269">
        <v>0</v>
      </c>
      <c r="N2241" s="268">
        <v>425.2</v>
      </c>
      <c r="O2241" s="268">
        <v>0</v>
      </c>
      <c r="P2241" s="269">
        <v>425.2</v>
      </c>
      <c r="Q2241" s="270">
        <v>2577.9699999999998</v>
      </c>
      <c r="R2241" s="270">
        <v>43.86</v>
      </c>
      <c r="S2241" s="270">
        <v>2534.1099999999997</v>
      </c>
      <c r="T2241" s="268">
        <v>2577.9699999999998</v>
      </c>
      <c r="U2241" s="268">
        <v>43.86</v>
      </c>
      <c r="V2241" s="269">
        <v>2534.1099999999997</v>
      </c>
      <c r="W2241" s="269" cm="1">
        <f t="array" ref="W2241">IF(Z2241=756,V2241*INDEX('09.30.22 ERC'!$I$676:$I$679,MATCH($A$1,'09.30.22 ERC'!$D$676:$D$679,0),),V2241)</f>
        <v>2534.1099999999997</v>
      </c>
      <c r="X2241" s="271">
        <f t="shared" si="69"/>
        <v>609000</v>
      </c>
      <c r="Y2241" s="106" t="s">
        <v>8005</v>
      </c>
      <c r="Z2241" s="106">
        <v>150</v>
      </c>
      <c r="AA2241" s="273" t="b">
        <f t="shared" si="70"/>
        <v>1</v>
      </c>
    </row>
    <row r="2242" spans="1:27">
      <c r="A2242" s="267" t="s">
        <v>3271</v>
      </c>
      <c r="B2242" s="267" t="s">
        <v>3280</v>
      </c>
      <c r="C2242" s="267" t="s">
        <v>3430</v>
      </c>
      <c r="D2242" s="267" t="s">
        <v>8079</v>
      </c>
      <c r="E2242" s="267" t="s">
        <v>3275</v>
      </c>
      <c r="F2242" s="267" t="s">
        <v>3276</v>
      </c>
      <c r="G2242" s="267" t="s">
        <v>3275</v>
      </c>
      <c r="H2242" s="267" t="s">
        <v>3277</v>
      </c>
      <c r="I2242" s="267" t="s">
        <v>8086</v>
      </c>
      <c r="J2242" s="267" t="s">
        <v>8087</v>
      </c>
      <c r="K2242" s="268">
        <v>0</v>
      </c>
      <c r="L2242" s="268">
        <v>0</v>
      </c>
      <c r="M2242" s="269">
        <v>0</v>
      </c>
      <c r="N2242" s="268">
        <v>420.58</v>
      </c>
      <c r="O2242" s="268">
        <v>0</v>
      </c>
      <c r="P2242" s="269">
        <v>420.58</v>
      </c>
      <c r="Q2242" s="270">
        <v>2548.8200000000002</v>
      </c>
      <c r="R2242" s="270">
        <v>43.35</v>
      </c>
      <c r="S2242" s="270">
        <v>2505.4700000000003</v>
      </c>
      <c r="T2242" s="268">
        <v>2548.8200000000002</v>
      </c>
      <c r="U2242" s="268">
        <v>43.35</v>
      </c>
      <c r="V2242" s="269">
        <v>2505.4700000000003</v>
      </c>
      <c r="W2242" s="269" cm="1">
        <f t="array" ref="W2242">IF(Z2242=756,V2242*INDEX('09.30.22 ERC'!$I$676:$I$679,MATCH($A$1,'09.30.22 ERC'!$D$676:$D$679,0),),V2242)</f>
        <v>2505.4700000000003</v>
      </c>
      <c r="X2242" s="271">
        <f t="shared" si="69"/>
        <v>609000</v>
      </c>
      <c r="Y2242" s="106" t="s">
        <v>8005</v>
      </c>
      <c r="Z2242" s="106">
        <v>150</v>
      </c>
      <c r="AA2242" s="273" t="b">
        <f t="shared" si="70"/>
        <v>1</v>
      </c>
    </row>
    <row r="2243" spans="1:27">
      <c r="A2243" s="267" t="s">
        <v>3271</v>
      </c>
      <c r="B2243" s="267" t="s">
        <v>3983</v>
      </c>
      <c r="C2243" s="267" t="s">
        <v>3291</v>
      </c>
      <c r="D2243" s="267" t="s">
        <v>8079</v>
      </c>
      <c r="E2243" s="267" t="s">
        <v>3275</v>
      </c>
      <c r="F2243" s="267" t="s">
        <v>3276</v>
      </c>
      <c r="G2243" s="267" t="s">
        <v>3275</v>
      </c>
      <c r="H2243" s="267" t="s">
        <v>3277</v>
      </c>
      <c r="I2243" s="267" t="s">
        <v>8088</v>
      </c>
      <c r="J2243" s="267" t="s">
        <v>8089</v>
      </c>
      <c r="K2243" s="268">
        <v>0</v>
      </c>
      <c r="L2243" s="268">
        <v>0</v>
      </c>
      <c r="M2243" s="269">
        <v>0</v>
      </c>
      <c r="N2243" s="268">
        <v>0</v>
      </c>
      <c r="O2243" s="268">
        <v>0</v>
      </c>
      <c r="P2243" s="269">
        <v>0</v>
      </c>
      <c r="Q2243" s="270">
        <v>0</v>
      </c>
      <c r="R2243" s="270">
        <v>0</v>
      </c>
      <c r="S2243" s="270">
        <v>0</v>
      </c>
      <c r="T2243" s="268">
        <v>0</v>
      </c>
      <c r="U2243" s="268">
        <v>0</v>
      </c>
      <c r="V2243" s="269">
        <v>0</v>
      </c>
      <c r="W2243" s="269" cm="1">
        <f t="array" ref="W2243">IF(Z2243=756,V2243*INDEX('09.30.22 ERC'!$I$676:$I$679,MATCH($A$1,'09.30.22 ERC'!$D$676:$D$679,0),),V2243)</f>
        <v>0</v>
      </c>
      <c r="X2243" s="271">
        <f t="shared" si="69"/>
        <v>609000</v>
      </c>
      <c r="Y2243" s="106" t="s">
        <v>8005</v>
      </c>
      <c r="Z2243" s="106">
        <v>150</v>
      </c>
      <c r="AA2243" s="273" t="b">
        <f t="shared" si="70"/>
        <v>1</v>
      </c>
    </row>
    <row r="2244" spans="1:27">
      <c r="A2244" s="267" t="s">
        <v>3271</v>
      </c>
      <c r="B2244" s="267" t="s">
        <v>3284</v>
      </c>
      <c r="C2244" s="267" t="s">
        <v>3402</v>
      </c>
      <c r="D2244" s="267" t="s">
        <v>8079</v>
      </c>
      <c r="E2244" s="267" t="s">
        <v>3275</v>
      </c>
      <c r="F2244" s="267" t="s">
        <v>3276</v>
      </c>
      <c r="G2244" s="267" t="s">
        <v>3275</v>
      </c>
      <c r="H2244" s="267" t="s">
        <v>3277</v>
      </c>
      <c r="I2244" s="267" t="s">
        <v>8090</v>
      </c>
      <c r="J2244" s="267" t="s">
        <v>8091</v>
      </c>
      <c r="K2244" s="268">
        <v>0</v>
      </c>
      <c r="L2244" s="268">
        <v>0</v>
      </c>
      <c r="M2244" s="269">
        <v>0</v>
      </c>
      <c r="N2244" s="268">
        <v>36.130000000000003</v>
      </c>
      <c r="O2244" s="268">
        <v>0</v>
      </c>
      <c r="P2244" s="269">
        <v>36.130000000000003</v>
      </c>
      <c r="Q2244" s="270">
        <v>213.51</v>
      </c>
      <c r="R2244" s="270">
        <v>3.6</v>
      </c>
      <c r="S2244" s="270">
        <v>209.91</v>
      </c>
      <c r="T2244" s="268">
        <v>213.51</v>
      </c>
      <c r="U2244" s="268">
        <v>3.6</v>
      </c>
      <c r="V2244" s="269">
        <v>209.91</v>
      </c>
      <c r="W2244" s="269" cm="1">
        <f t="array" ref="W2244">IF(Z2244=756,V2244*INDEX('09.30.22 ERC'!$I$676:$I$679,MATCH($A$1,'09.30.22 ERC'!$D$676:$D$679,0),),V2244)</f>
        <v>209.91</v>
      </c>
      <c r="X2244" s="271">
        <f t="shared" si="69"/>
        <v>609000</v>
      </c>
      <c r="Y2244" s="106" t="s">
        <v>8005</v>
      </c>
      <c r="Z2244" s="106">
        <v>151</v>
      </c>
      <c r="AA2244" s="273" t="b">
        <f t="shared" si="70"/>
        <v>1</v>
      </c>
    </row>
    <row r="2245" spans="1:27">
      <c r="A2245" s="267" t="s">
        <v>3271</v>
      </c>
      <c r="B2245" s="267" t="s">
        <v>3287</v>
      </c>
      <c r="C2245" s="267" t="s">
        <v>3430</v>
      </c>
      <c r="D2245" s="267" t="s">
        <v>8079</v>
      </c>
      <c r="E2245" s="267" t="s">
        <v>3275</v>
      </c>
      <c r="F2245" s="267" t="s">
        <v>3276</v>
      </c>
      <c r="G2245" s="267" t="s">
        <v>3275</v>
      </c>
      <c r="H2245" s="267" t="s">
        <v>3277</v>
      </c>
      <c r="I2245" s="267" t="s">
        <v>8092</v>
      </c>
      <c r="J2245" s="267" t="s">
        <v>8093</v>
      </c>
      <c r="K2245" s="268">
        <v>0</v>
      </c>
      <c r="L2245" s="268">
        <v>0</v>
      </c>
      <c r="M2245" s="269">
        <v>0</v>
      </c>
      <c r="N2245" s="268">
        <v>46.34</v>
      </c>
      <c r="O2245" s="268">
        <v>0</v>
      </c>
      <c r="P2245" s="269">
        <v>46.34</v>
      </c>
      <c r="Q2245" s="270">
        <v>272.67</v>
      </c>
      <c r="R2245" s="270">
        <v>3.39</v>
      </c>
      <c r="S2245" s="270">
        <v>269.28000000000003</v>
      </c>
      <c r="T2245" s="268">
        <v>272.67</v>
      </c>
      <c r="U2245" s="268">
        <v>3.39</v>
      </c>
      <c r="V2245" s="269">
        <v>269.28000000000003</v>
      </c>
      <c r="W2245" s="269" cm="1">
        <f t="array" ref="W2245">IF(Z2245=756,V2245*INDEX('09.30.22 ERC'!$I$676:$I$679,MATCH($A$1,'09.30.22 ERC'!$D$676:$D$679,0),),V2245)</f>
        <v>269.28000000000003</v>
      </c>
      <c r="X2245" s="271">
        <f t="shared" ref="X2245:X2308" si="71">+_xlfn.NUMBERVALUE(D2245)</f>
        <v>609000</v>
      </c>
      <c r="Y2245" s="106" t="s">
        <v>8005</v>
      </c>
      <c r="Z2245" s="106">
        <v>151</v>
      </c>
      <c r="AA2245" s="273" t="b">
        <f t="shared" si="70"/>
        <v>1</v>
      </c>
    </row>
    <row r="2246" spans="1:27">
      <c r="A2246" s="267" t="s">
        <v>3271</v>
      </c>
      <c r="B2246" s="267" t="s">
        <v>3294</v>
      </c>
      <c r="C2246" s="267" t="s">
        <v>3402</v>
      </c>
      <c r="D2246" s="267" t="s">
        <v>8079</v>
      </c>
      <c r="E2246" s="267" t="s">
        <v>3275</v>
      </c>
      <c r="F2246" s="267" t="s">
        <v>3276</v>
      </c>
      <c r="G2246" s="267" t="s">
        <v>3275</v>
      </c>
      <c r="H2246" s="267" t="s">
        <v>3277</v>
      </c>
      <c r="I2246" s="267" t="s">
        <v>8094</v>
      </c>
      <c r="J2246" s="267" t="s">
        <v>8095</v>
      </c>
      <c r="K2246" s="268">
        <v>0</v>
      </c>
      <c r="L2246" s="268">
        <v>0</v>
      </c>
      <c r="M2246" s="269">
        <v>0</v>
      </c>
      <c r="N2246" s="268">
        <v>245.15</v>
      </c>
      <c r="O2246" s="268">
        <v>0</v>
      </c>
      <c r="P2246" s="269">
        <v>245.15</v>
      </c>
      <c r="Q2246" s="270">
        <v>1484.66</v>
      </c>
      <c r="R2246" s="270">
        <v>25.26</v>
      </c>
      <c r="S2246" s="270">
        <v>1459.4</v>
      </c>
      <c r="T2246" s="268">
        <v>1484.66</v>
      </c>
      <c r="U2246" s="268">
        <v>25.26</v>
      </c>
      <c r="V2246" s="269">
        <v>1459.4</v>
      </c>
      <c r="W2246" s="269" cm="1">
        <f t="array" ref="W2246">IF(Z2246=756,V2246*INDEX('09.30.22 ERC'!$I$676:$I$679,MATCH($A$1,'09.30.22 ERC'!$D$676:$D$679,0),),V2246)</f>
        <v>1459.4</v>
      </c>
      <c r="X2246" s="271">
        <f t="shared" si="71"/>
        <v>609000</v>
      </c>
      <c r="Y2246" s="106" t="s">
        <v>8005</v>
      </c>
      <c r="Z2246" s="106">
        <v>152</v>
      </c>
      <c r="AA2246" s="273" t="b">
        <f t="shared" ref="AA2246:AA2309" si="72">IF($A$1=756,TRUE,IF($A$1=Z2246,TRUE,FALSE))</f>
        <v>1</v>
      </c>
    </row>
    <row r="2247" spans="1:27">
      <c r="A2247" s="267" t="s">
        <v>3271</v>
      </c>
      <c r="B2247" s="267" t="s">
        <v>3388</v>
      </c>
      <c r="C2247" s="267" t="s">
        <v>3389</v>
      </c>
      <c r="D2247" s="267" t="s">
        <v>8096</v>
      </c>
      <c r="E2247" s="267" t="s">
        <v>3275</v>
      </c>
      <c r="F2247" s="267" t="s">
        <v>3276</v>
      </c>
      <c r="G2247" s="267" t="s">
        <v>3275</v>
      </c>
      <c r="H2247" s="267" t="s">
        <v>3277</v>
      </c>
      <c r="I2247" s="267" t="s">
        <v>8097</v>
      </c>
      <c r="J2247" s="267" t="s">
        <v>8098</v>
      </c>
      <c r="K2247" s="268">
        <v>0</v>
      </c>
      <c r="L2247" s="268">
        <v>0</v>
      </c>
      <c r="M2247" s="269">
        <v>0</v>
      </c>
      <c r="N2247" s="268">
        <v>0</v>
      </c>
      <c r="O2247" s="268">
        <v>0</v>
      </c>
      <c r="P2247" s="269">
        <v>0</v>
      </c>
      <c r="Q2247" s="270">
        <v>0</v>
      </c>
      <c r="R2247" s="270">
        <v>0</v>
      </c>
      <c r="S2247" s="270">
        <v>0</v>
      </c>
      <c r="T2247" s="268">
        <v>0</v>
      </c>
      <c r="U2247" s="268">
        <v>0</v>
      </c>
      <c r="V2247" s="269">
        <v>0</v>
      </c>
      <c r="W2247" s="269" cm="1">
        <f t="array" ref="W2247">IF(Z2247=756,V2247*INDEX('09.30.22 ERC'!$I$676:$I$679,MATCH($A$1,'09.30.22 ERC'!$D$676:$D$679,0),),V2247)</f>
        <v>0</v>
      </c>
      <c r="X2247" s="271">
        <f t="shared" si="71"/>
        <v>611100</v>
      </c>
      <c r="Y2247" s="106" t="s">
        <v>8099</v>
      </c>
      <c r="Z2247" s="106">
        <v>756</v>
      </c>
      <c r="AA2247" s="273" t="b">
        <f t="shared" si="72"/>
        <v>1</v>
      </c>
    </row>
    <row r="2248" spans="1:27">
      <c r="A2248" s="267" t="s">
        <v>3271</v>
      </c>
      <c r="B2248" s="267" t="s">
        <v>3388</v>
      </c>
      <c r="C2248" s="267" t="s">
        <v>3392</v>
      </c>
      <c r="D2248" s="267" t="s">
        <v>8096</v>
      </c>
      <c r="E2248" s="267" t="s">
        <v>3275</v>
      </c>
      <c r="F2248" s="267" t="s">
        <v>3276</v>
      </c>
      <c r="G2248" s="267" t="s">
        <v>3275</v>
      </c>
      <c r="H2248" s="267" t="s">
        <v>3277</v>
      </c>
      <c r="I2248" s="267" t="s">
        <v>8100</v>
      </c>
      <c r="J2248" s="267" t="s">
        <v>8101</v>
      </c>
      <c r="K2248" s="268">
        <v>0</v>
      </c>
      <c r="L2248" s="268">
        <v>0</v>
      </c>
      <c r="M2248" s="269">
        <v>0</v>
      </c>
      <c r="N2248" s="268">
        <v>0</v>
      </c>
      <c r="O2248" s="268">
        <v>0</v>
      </c>
      <c r="P2248" s="269">
        <v>0</v>
      </c>
      <c r="Q2248" s="270">
        <v>0</v>
      </c>
      <c r="R2248" s="270">
        <v>0</v>
      </c>
      <c r="S2248" s="270">
        <v>0</v>
      </c>
      <c r="T2248" s="268">
        <v>0</v>
      </c>
      <c r="U2248" s="268">
        <v>0</v>
      </c>
      <c r="V2248" s="269">
        <v>0</v>
      </c>
      <c r="W2248" s="269" cm="1">
        <f t="array" ref="W2248">IF(Z2248=756,V2248*INDEX('09.30.22 ERC'!$I$676:$I$679,MATCH($A$1,'09.30.22 ERC'!$D$676:$D$679,0),),V2248)</f>
        <v>0</v>
      </c>
      <c r="X2248" s="271">
        <f t="shared" si="71"/>
        <v>611100</v>
      </c>
      <c r="Y2248" s="106" t="s">
        <v>8099</v>
      </c>
      <c r="Z2248" s="106">
        <v>756</v>
      </c>
      <c r="AA2248" s="273" t="b">
        <f t="shared" si="72"/>
        <v>1</v>
      </c>
    </row>
    <row r="2249" spans="1:27">
      <c r="A2249" s="267" t="s">
        <v>3271</v>
      </c>
      <c r="B2249" s="267" t="s">
        <v>3272</v>
      </c>
      <c r="C2249" s="267" t="s">
        <v>3402</v>
      </c>
      <c r="D2249" s="267" t="s">
        <v>8096</v>
      </c>
      <c r="E2249" s="267" t="s">
        <v>3275</v>
      </c>
      <c r="F2249" s="267" t="s">
        <v>3276</v>
      </c>
      <c r="G2249" s="267" t="s">
        <v>3275</v>
      </c>
      <c r="H2249" s="267" t="s">
        <v>3277</v>
      </c>
      <c r="I2249" s="267" t="s">
        <v>8102</v>
      </c>
      <c r="J2249" s="267" t="s">
        <v>8103</v>
      </c>
      <c r="K2249" s="268">
        <v>0</v>
      </c>
      <c r="L2249" s="268">
        <v>0</v>
      </c>
      <c r="M2249" s="269">
        <v>0</v>
      </c>
      <c r="N2249" s="268">
        <v>0</v>
      </c>
      <c r="O2249" s="268">
        <v>0</v>
      </c>
      <c r="P2249" s="269">
        <v>0</v>
      </c>
      <c r="Q2249" s="270">
        <v>0</v>
      </c>
      <c r="R2249" s="270">
        <v>0</v>
      </c>
      <c r="S2249" s="270">
        <v>0</v>
      </c>
      <c r="T2249" s="268">
        <v>0</v>
      </c>
      <c r="U2249" s="268">
        <v>0</v>
      </c>
      <c r="V2249" s="269">
        <v>0</v>
      </c>
      <c r="W2249" s="269" cm="1">
        <f t="array" ref="W2249">IF(Z2249=756,V2249*INDEX('09.30.22 ERC'!$I$676:$I$679,MATCH($A$1,'09.30.22 ERC'!$D$676:$D$679,0),),V2249)</f>
        <v>0</v>
      </c>
      <c r="X2249" s="271">
        <f t="shared" si="71"/>
        <v>611100</v>
      </c>
      <c r="Y2249" s="106" t="s">
        <v>8099</v>
      </c>
      <c r="Z2249" s="106">
        <v>150</v>
      </c>
      <c r="AA2249" s="273" t="b">
        <f t="shared" si="72"/>
        <v>1</v>
      </c>
    </row>
    <row r="2250" spans="1:27">
      <c r="A2250" s="267" t="s">
        <v>3271</v>
      </c>
      <c r="B2250" s="267" t="s">
        <v>3280</v>
      </c>
      <c r="C2250" s="267" t="s">
        <v>3430</v>
      </c>
      <c r="D2250" s="267" t="s">
        <v>8096</v>
      </c>
      <c r="E2250" s="267" t="s">
        <v>3275</v>
      </c>
      <c r="F2250" s="267" t="s">
        <v>3276</v>
      </c>
      <c r="G2250" s="267" t="s">
        <v>3275</v>
      </c>
      <c r="H2250" s="267" t="s">
        <v>3277</v>
      </c>
      <c r="I2250" s="267" t="s">
        <v>8104</v>
      </c>
      <c r="J2250" s="267" t="s">
        <v>8105</v>
      </c>
      <c r="K2250" s="268">
        <v>0</v>
      </c>
      <c r="L2250" s="268">
        <v>0</v>
      </c>
      <c r="M2250" s="269">
        <v>0</v>
      </c>
      <c r="N2250" s="268">
        <v>0</v>
      </c>
      <c r="O2250" s="268">
        <v>0</v>
      </c>
      <c r="P2250" s="269">
        <v>0</v>
      </c>
      <c r="Q2250" s="270">
        <v>0</v>
      </c>
      <c r="R2250" s="270">
        <v>0</v>
      </c>
      <c r="S2250" s="270">
        <v>0</v>
      </c>
      <c r="T2250" s="268">
        <v>0</v>
      </c>
      <c r="U2250" s="268">
        <v>0</v>
      </c>
      <c r="V2250" s="269">
        <v>0</v>
      </c>
      <c r="W2250" s="269" cm="1">
        <f t="array" ref="W2250">IF(Z2250=756,V2250*INDEX('09.30.22 ERC'!$I$676:$I$679,MATCH($A$1,'09.30.22 ERC'!$D$676:$D$679,0),),V2250)</f>
        <v>0</v>
      </c>
      <c r="X2250" s="271">
        <f t="shared" si="71"/>
        <v>611100</v>
      </c>
      <c r="Y2250" s="106" t="s">
        <v>8099</v>
      </c>
      <c r="Z2250" s="106">
        <v>150</v>
      </c>
      <c r="AA2250" s="273" t="b">
        <f t="shared" si="72"/>
        <v>1</v>
      </c>
    </row>
    <row r="2251" spans="1:27">
      <c r="A2251" s="267" t="s">
        <v>3271</v>
      </c>
      <c r="B2251" s="267" t="s">
        <v>3983</v>
      </c>
      <c r="C2251" s="267" t="s">
        <v>3291</v>
      </c>
      <c r="D2251" s="267" t="s">
        <v>8096</v>
      </c>
      <c r="E2251" s="267" t="s">
        <v>3275</v>
      </c>
      <c r="F2251" s="267" t="s">
        <v>3276</v>
      </c>
      <c r="G2251" s="267" t="s">
        <v>3275</v>
      </c>
      <c r="H2251" s="267" t="s">
        <v>3277</v>
      </c>
      <c r="I2251" s="267" t="s">
        <v>8106</v>
      </c>
      <c r="J2251" s="267" t="s">
        <v>8107</v>
      </c>
      <c r="K2251" s="268">
        <v>0</v>
      </c>
      <c r="L2251" s="268">
        <v>0</v>
      </c>
      <c r="M2251" s="269">
        <v>0</v>
      </c>
      <c r="N2251" s="268">
        <v>0</v>
      </c>
      <c r="O2251" s="268">
        <v>0</v>
      </c>
      <c r="P2251" s="269">
        <v>0</v>
      </c>
      <c r="Q2251" s="270">
        <v>0</v>
      </c>
      <c r="R2251" s="270">
        <v>0</v>
      </c>
      <c r="S2251" s="270">
        <v>0</v>
      </c>
      <c r="T2251" s="268">
        <v>0</v>
      </c>
      <c r="U2251" s="268">
        <v>0</v>
      </c>
      <c r="V2251" s="269">
        <v>0</v>
      </c>
      <c r="W2251" s="269" cm="1">
        <f t="array" ref="W2251">IF(Z2251=756,V2251*INDEX('09.30.22 ERC'!$I$676:$I$679,MATCH($A$1,'09.30.22 ERC'!$D$676:$D$679,0),),V2251)</f>
        <v>0</v>
      </c>
      <c r="X2251" s="271">
        <f t="shared" si="71"/>
        <v>611100</v>
      </c>
      <c r="Y2251" s="106" t="s">
        <v>8099</v>
      </c>
      <c r="Z2251" s="106">
        <v>150</v>
      </c>
      <c r="AA2251" s="273" t="b">
        <f t="shared" si="72"/>
        <v>1</v>
      </c>
    </row>
    <row r="2252" spans="1:27">
      <c r="A2252" s="267" t="s">
        <v>3271</v>
      </c>
      <c r="B2252" s="267" t="s">
        <v>3284</v>
      </c>
      <c r="C2252" s="267" t="s">
        <v>3402</v>
      </c>
      <c r="D2252" s="267" t="s">
        <v>8096</v>
      </c>
      <c r="E2252" s="267" t="s">
        <v>3275</v>
      </c>
      <c r="F2252" s="267" t="s">
        <v>3276</v>
      </c>
      <c r="G2252" s="267" t="s">
        <v>3275</v>
      </c>
      <c r="H2252" s="267" t="s">
        <v>3277</v>
      </c>
      <c r="I2252" s="267" t="s">
        <v>8108</v>
      </c>
      <c r="J2252" s="267" t="s">
        <v>8109</v>
      </c>
      <c r="K2252" s="268">
        <v>0</v>
      </c>
      <c r="L2252" s="268">
        <v>0</v>
      </c>
      <c r="M2252" s="269">
        <v>0</v>
      </c>
      <c r="N2252" s="268">
        <v>0</v>
      </c>
      <c r="O2252" s="268">
        <v>0</v>
      </c>
      <c r="P2252" s="269">
        <v>0</v>
      </c>
      <c r="Q2252" s="270">
        <v>0</v>
      </c>
      <c r="R2252" s="270">
        <v>0</v>
      </c>
      <c r="S2252" s="270">
        <v>0</v>
      </c>
      <c r="T2252" s="268">
        <v>0</v>
      </c>
      <c r="U2252" s="268">
        <v>0</v>
      </c>
      <c r="V2252" s="269">
        <v>0</v>
      </c>
      <c r="W2252" s="269" cm="1">
        <f t="array" ref="W2252">IF(Z2252=756,V2252*INDEX('09.30.22 ERC'!$I$676:$I$679,MATCH($A$1,'09.30.22 ERC'!$D$676:$D$679,0),),V2252)</f>
        <v>0</v>
      </c>
      <c r="X2252" s="271">
        <f t="shared" si="71"/>
        <v>611100</v>
      </c>
      <c r="Y2252" s="106" t="s">
        <v>8099</v>
      </c>
      <c r="Z2252" s="106">
        <v>151</v>
      </c>
      <c r="AA2252" s="273" t="b">
        <f t="shared" si="72"/>
        <v>1</v>
      </c>
    </row>
    <row r="2253" spans="1:27">
      <c r="A2253" s="267" t="s">
        <v>3271</v>
      </c>
      <c r="B2253" s="267" t="s">
        <v>3287</v>
      </c>
      <c r="C2253" s="267" t="s">
        <v>3430</v>
      </c>
      <c r="D2253" s="267" t="s">
        <v>8096</v>
      </c>
      <c r="E2253" s="267" t="s">
        <v>3275</v>
      </c>
      <c r="F2253" s="267" t="s">
        <v>3276</v>
      </c>
      <c r="G2253" s="267" t="s">
        <v>3275</v>
      </c>
      <c r="H2253" s="267" t="s">
        <v>3277</v>
      </c>
      <c r="I2253" s="267" t="s">
        <v>8110</v>
      </c>
      <c r="J2253" s="267" t="s">
        <v>8111</v>
      </c>
      <c r="K2253" s="268">
        <v>0</v>
      </c>
      <c r="L2253" s="268">
        <v>0</v>
      </c>
      <c r="M2253" s="269">
        <v>0</v>
      </c>
      <c r="N2253" s="268">
        <v>0</v>
      </c>
      <c r="O2253" s="268">
        <v>0</v>
      </c>
      <c r="P2253" s="269">
        <v>0</v>
      </c>
      <c r="Q2253" s="270">
        <v>0</v>
      </c>
      <c r="R2253" s="270">
        <v>0</v>
      </c>
      <c r="S2253" s="270">
        <v>0</v>
      </c>
      <c r="T2253" s="268">
        <v>0</v>
      </c>
      <c r="U2253" s="268">
        <v>0</v>
      </c>
      <c r="V2253" s="269">
        <v>0</v>
      </c>
      <c r="W2253" s="269" cm="1">
        <f t="array" ref="W2253">IF(Z2253=756,V2253*INDEX('09.30.22 ERC'!$I$676:$I$679,MATCH($A$1,'09.30.22 ERC'!$D$676:$D$679,0),),V2253)</f>
        <v>0</v>
      </c>
      <c r="X2253" s="271">
        <f t="shared" si="71"/>
        <v>611100</v>
      </c>
      <c r="Y2253" s="106" t="s">
        <v>8099</v>
      </c>
      <c r="Z2253" s="106">
        <v>151</v>
      </c>
      <c r="AA2253" s="273" t="b">
        <f t="shared" si="72"/>
        <v>1</v>
      </c>
    </row>
    <row r="2254" spans="1:27">
      <c r="A2254" s="267" t="s">
        <v>3271</v>
      </c>
      <c r="B2254" s="267" t="s">
        <v>3294</v>
      </c>
      <c r="C2254" s="267" t="s">
        <v>3402</v>
      </c>
      <c r="D2254" s="267" t="s">
        <v>8096</v>
      </c>
      <c r="E2254" s="267" t="s">
        <v>3275</v>
      </c>
      <c r="F2254" s="267" t="s">
        <v>3276</v>
      </c>
      <c r="G2254" s="267" t="s">
        <v>3275</v>
      </c>
      <c r="H2254" s="267" t="s">
        <v>3277</v>
      </c>
      <c r="I2254" s="267" t="s">
        <v>8112</v>
      </c>
      <c r="J2254" s="267" t="s">
        <v>8113</v>
      </c>
      <c r="K2254" s="268">
        <v>0</v>
      </c>
      <c r="L2254" s="268">
        <v>0</v>
      </c>
      <c r="M2254" s="269">
        <v>0</v>
      </c>
      <c r="N2254" s="268">
        <v>0</v>
      </c>
      <c r="O2254" s="268">
        <v>0</v>
      </c>
      <c r="P2254" s="269">
        <v>0</v>
      </c>
      <c r="Q2254" s="270">
        <v>0</v>
      </c>
      <c r="R2254" s="270">
        <v>0</v>
      </c>
      <c r="S2254" s="270">
        <v>0</v>
      </c>
      <c r="T2254" s="268">
        <v>0</v>
      </c>
      <c r="U2254" s="268">
        <v>0</v>
      </c>
      <c r="V2254" s="269">
        <v>0</v>
      </c>
      <c r="W2254" s="269" cm="1">
        <f t="array" ref="W2254">IF(Z2254=756,V2254*INDEX('09.30.22 ERC'!$I$676:$I$679,MATCH($A$1,'09.30.22 ERC'!$D$676:$D$679,0),),V2254)</f>
        <v>0</v>
      </c>
      <c r="X2254" s="271">
        <f t="shared" si="71"/>
        <v>611100</v>
      </c>
      <c r="Y2254" s="106" t="s">
        <v>8099</v>
      </c>
      <c r="Z2254" s="106">
        <v>152</v>
      </c>
      <c r="AA2254" s="273" t="b">
        <f t="shared" si="72"/>
        <v>1</v>
      </c>
    </row>
    <row r="2255" spans="1:27">
      <c r="A2255" s="267" t="s">
        <v>3271</v>
      </c>
      <c r="B2255" s="267" t="s">
        <v>3388</v>
      </c>
      <c r="C2255" s="267" t="s">
        <v>3389</v>
      </c>
      <c r="D2255" s="267" t="s">
        <v>8114</v>
      </c>
      <c r="E2255" s="267" t="s">
        <v>3275</v>
      </c>
      <c r="F2255" s="267" t="s">
        <v>3276</v>
      </c>
      <c r="G2255" s="267" t="s">
        <v>3275</v>
      </c>
      <c r="H2255" s="267" t="s">
        <v>3277</v>
      </c>
      <c r="I2255" s="267" t="s">
        <v>8115</v>
      </c>
      <c r="J2255" s="267" t="s">
        <v>8116</v>
      </c>
      <c r="K2255" s="268">
        <v>0</v>
      </c>
      <c r="L2255" s="268">
        <v>0</v>
      </c>
      <c r="M2255" s="269">
        <v>0</v>
      </c>
      <c r="N2255" s="268">
        <v>0</v>
      </c>
      <c r="O2255" s="268">
        <v>0</v>
      </c>
      <c r="P2255" s="269">
        <v>0</v>
      </c>
      <c r="Q2255" s="270">
        <v>0</v>
      </c>
      <c r="R2255" s="270">
        <v>0</v>
      </c>
      <c r="S2255" s="270">
        <v>0</v>
      </c>
      <c r="T2255" s="268">
        <v>0</v>
      </c>
      <c r="U2255" s="268">
        <v>0</v>
      </c>
      <c r="V2255" s="269">
        <v>0</v>
      </c>
      <c r="W2255" s="269" cm="1">
        <f t="array" ref="W2255">IF(Z2255=756,V2255*INDEX('09.30.22 ERC'!$I$676:$I$679,MATCH($A$1,'09.30.22 ERC'!$D$676:$D$679,0),),V2255)</f>
        <v>0</v>
      </c>
      <c r="X2255" s="271">
        <f t="shared" si="71"/>
        <v>612100</v>
      </c>
      <c r="Y2255" s="106" t="s">
        <v>1477</v>
      </c>
      <c r="Z2255" s="106">
        <v>756</v>
      </c>
      <c r="AA2255" s="273" t="b">
        <f t="shared" si="72"/>
        <v>1</v>
      </c>
    </row>
    <row r="2256" spans="1:27">
      <c r="A2256" s="267" t="s">
        <v>3271</v>
      </c>
      <c r="B2256" s="267" t="s">
        <v>3388</v>
      </c>
      <c r="C2256" s="267" t="s">
        <v>3392</v>
      </c>
      <c r="D2256" s="267" t="s">
        <v>8114</v>
      </c>
      <c r="E2256" s="267" t="s">
        <v>3275</v>
      </c>
      <c r="F2256" s="267" t="s">
        <v>3276</v>
      </c>
      <c r="G2256" s="267" t="s">
        <v>3275</v>
      </c>
      <c r="H2256" s="267" t="s">
        <v>3277</v>
      </c>
      <c r="I2256" s="267" t="s">
        <v>8117</v>
      </c>
      <c r="J2256" s="267" t="s">
        <v>8118</v>
      </c>
      <c r="K2256" s="268">
        <v>0</v>
      </c>
      <c r="L2256" s="268">
        <v>0</v>
      </c>
      <c r="M2256" s="269">
        <v>0</v>
      </c>
      <c r="N2256" s="268">
        <v>0</v>
      </c>
      <c r="O2256" s="268">
        <v>0</v>
      </c>
      <c r="P2256" s="269">
        <v>0</v>
      </c>
      <c r="Q2256" s="270">
        <v>0</v>
      </c>
      <c r="R2256" s="270">
        <v>0</v>
      </c>
      <c r="S2256" s="270">
        <v>0</v>
      </c>
      <c r="T2256" s="268">
        <v>0</v>
      </c>
      <c r="U2256" s="268">
        <v>0</v>
      </c>
      <c r="V2256" s="269">
        <v>0</v>
      </c>
      <c r="W2256" s="269" cm="1">
        <f t="array" ref="W2256">IF(Z2256=756,V2256*INDEX('09.30.22 ERC'!$I$676:$I$679,MATCH($A$1,'09.30.22 ERC'!$D$676:$D$679,0),),V2256)</f>
        <v>0</v>
      </c>
      <c r="X2256" s="271">
        <f t="shared" si="71"/>
        <v>612100</v>
      </c>
      <c r="Y2256" s="106" t="s">
        <v>1477</v>
      </c>
      <c r="Z2256" s="106">
        <v>756</v>
      </c>
      <c r="AA2256" s="273" t="b">
        <f t="shared" si="72"/>
        <v>1</v>
      </c>
    </row>
    <row r="2257" spans="1:27">
      <c r="A2257" s="267" t="s">
        <v>3271</v>
      </c>
      <c r="B2257" s="267" t="s">
        <v>3272</v>
      </c>
      <c r="C2257" s="267" t="s">
        <v>3402</v>
      </c>
      <c r="D2257" s="267" t="s">
        <v>8114</v>
      </c>
      <c r="E2257" s="267" t="s">
        <v>3275</v>
      </c>
      <c r="F2257" s="267" t="s">
        <v>3276</v>
      </c>
      <c r="G2257" s="267" t="s">
        <v>3275</v>
      </c>
      <c r="H2257" s="267" t="s">
        <v>3277</v>
      </c>
      <c r="I2257" s="267" t="s">
        <v>8119</v>
      </c>
      <c r="J2257" s="267" t="s">
        <v>8120</v>
      </c>
      <c r="K2257" s="268">
        <v>0</v>
      </c>
      <c r="L2257" s="268">
        <v>0</v>
      </c>
      <c r="M2257" s="269">
        <v>0</v>
      </c>
      <c r="N2257" s="268">
        <v>0</v>
      </c>
      <c r="O2257" s="268">
        <v>0</v>
      </c>
      <c r="P2257" s="269">
        <v>0</v>
      </c>
      <c r="Q2257" s="270">
        <v>0</v>
      </c>
      <c r="R2257" s="270">
        <v>0</v>
      </c>
      <c r="S2257" s="270">
        <v>0</v>
      </c>
      <c r="T2257" s="268">
        <v>0</v>
      </c>
      <c r="U2257" s="268">
        <v>0</v>
      </c>
      <c r="V2257" s="269">
        <v>0</v>
      </c>
      <c r="W2257" s="269" cm="1">
        <f t="array" ref="W2257">IF(Z2257=756,V2257*INDEX('09.30.22 ERC'!$I$676:$I$679,MATCH($A$1,'09.30.22 ERC'!$D$676:$D$679,0),),V2257)</f>
        <v>0</v>
      </c>
      <c r="X2257" s="271">
        <f t="shared" si="71"/>
        <v>612100</v>
      </c>
      <c r="Y2257" s="106" t="s">
        <v>1477</v>
      </c>
      <c r="Z2257" s="106">
        <v>150</v>
      </c>
      <c r="AA2257" s="273" t="b">
        <f t="shared" si="72"/>
        <v>1</v>
      </c>
    </row>
    <row r="2258" spans="1:27">
      <c r="A2258" s="267" t="s">
        <v>3271</v>
      </c>
      <c r="B2258" s="267" t="s">
        <v>3280</v>
      </c>
      <c r="C2258" s="267" t="s">
        <v>3430</v>
      </c>
      <c r="D2258" s="267" t="s">
        <v>8114</v>
      </c>
      <c r="E2258" s="267" t="s">
        <v>3275</v>
      </c>
      <c r="F2258" s="267" t="s">
        <v>3276</v>
      </c>
      <c r="G2258" s="267" t="s">
        <v>3275</v>
      </c>
      <c r="H2258" s="267" t="s">
        <v>3277</v>
      </c>
      <c r="I2258" s="267" t="s">
        <v>8121</v>
      </c>
      <c r="J2258" s="267" t="s">
        <v>8122</v>
      </c>
      <c r="K2258" s="268">
        <v>0</v>
      </c>
      <c r="L2258" s="268">
        <v>0</v>
      </c>
      <c r="M2258" s="269">
        <v>0</v>
      </c>
      <c r="N2258" s="268">
        <v>0</v>
      </c>
      <c r="O2258" s="268">
        <v>0</v>
      </c>
      <c r="P2258" s="269">
        <v>0</v>
      </c>
      <c r="Q2258" s="270">
        <v>0</v>
      </c>
      <c r="R2258" s="270">
        <v>0</v>
      </c>
      <c r="S2258" s="270">
        <v>0</v>
      </c>
      <c r="T2258" s="268">
        <v>0</v>
      </c>
      <c r="U2258" s="268">
        <v>0</v>
      </c>
      <c r="V2258" s="269">
        <v>0</v>
      </c>
      <c r="W2258" s="269" cm="1">
        <f t="array" ref="W2258">IF(Z2258=756,V2258*INDEX('09.30.22 ERC'!$I$676:$I$679,MATCH($A$1,'09.30.22 ERC'!$D$676:$D$679,0),),V2258)</f>
        <v>0</v>
      </c>
      <c r="X2258" s="271">
        <f t="shared" si="71"/>
        <v>612100</v>
      </c>
      <c r="Y2258" s="106" t="s">
        <v>1477</v>
      </c>
      <c r="Z2258" s="106">
        <v>150</v>
      </c>
      <c r="AA2258" s="273" t="b">
        <f t="shared" si="72"/>
        <v>1</v>
      </c>
    </row>
    <row r="2259" spans="1:27">
      <c r="A2259" s="267" t="s">
        <v>3271</v>
      </c>
      <c r="B2259" s="267" t="s">
        <v>3284</v>
      </c>
      <c r="C2259" s="267" t="s">
        <v>3273</v>
      </c>
      <c r="D2259" s="267" t="s">
        <v>8114</v>
      </c>
      <c r="E2259" s="267" t="s">
        <v>3275</v>
      </c>
      <c r="F2259" s="267" t="s">
        <v>3276</v>
      </c>
      <c r="G2259" s="267" t="s">
        <v>3275</v>
      </c>
      <c r="H2259" s="267" t="s">
        <v>3277</v>
      </c>
      <c r="I2259" s="267" t="s">
        <v>8123</v>
      </c>
      <c r="J2259" s="267" t="s">
        <v>8124</v>
      </c>
      <c r="K2259" s="268">
        <v>0</v>
      </c>
      <c r="L2259" s="268">
        <v>0</v>
      </c>
      <c r="M2259" s="269">
        <v>0</v>
      </c>
      <c r="N2259" s="268">
        <v>0</v>
      </c>
      <c r="O2259" s="268">
        <v>0</v>
      </c>
      <c r="P2259" s="269">
        <v>0</v>
      </c>
      <c r="Q2259" s="270">
        <v>0</v>
      </c>
      <c r="R2259" s="270">
        <v>0</v>
      </c>
      <c r="S2259" s="270">
        <v>0</v>
      </c>
      <c r="T2259" s="268">
        <v>0</v>
      </c>
      <c r="U2259" s="268">
        <v>0</v>
      </c>
      <c r="V2259" s="269">
        <v>0</v>
      </c>
      <c r="W2259" s="269" cm="1">
        <f t="array" ref="W2259">IF(Z2259=756,V2259*INDEX('09.30.22 ERC'!$I$676:$I$679,MATCH($A$1,'09.30.22 ERC'!$D$676:$D$679,0),),V2259)</f>
        <v>0</v>
      </c>
      <c r="X2259" s="271">
        <f t="shared" si="71"/>
        <v>612100</v>
      </c>
      <c r="Y2259" s="106" t="s">
        <v>1477</v>
      </c>
      <c r="Z2259" s="106">
        <v>151</v>
      </c>
      <c r="AA2259" s="273" t="b">
        <f t="shared" si="72"/>
        <v>1</v>
      </c>
    </row>
    <row r="2260" spans="1:27">
      <c r="A2260" s="267" t="s">
        <v>3271</v>
      </c>
      <c r="B2260" s="267" t="s">
        <v>3284</v>
      </c>
      <c r="C2260" s="267" t="s">
        <v>3402</v>
      </c>
      <c r="D2260" s="267" t="s">
        <v>8114</v>
      </c>
      <c r="E2260" s="267" t="s">
        <v>3275</v>
      </c>
      <c r="F2260" s="267" t="s">
        <v>3276</v>
      </c>
      <c r="G2260" s="267" t="s">
        <v>3275</v>
      </c>
      <c r="H2260" s="267" t="s">
        <v>3277</v>
      </c>
      <c r="I2260" s="267" t="s">
        <v>8125</v>
      </c>
      <c r="J2260" s="267" t="s">
        <v>8126</v>
      </c>
      <c r="K2260" s="268">
        <v>0</v>
      </c>
      <c r="L2260" s="268">
        <v>0</v>
      </c>
      <c r="M2260" s="269">
        <v>0</v>
      </c>
      <c r="N2260" s="268">
        <v>0</v>
      </c>
      <c r="O2260" s="268">
        <v>0</v>
      </c>
      <c r="P2260" s="269">
        <v>0</v>
      </c>
      <c r="Q2260" s="270">
        <v>0</v>
      </c>
      <c r="R2260" s="270">
        <v>0</v>
      </c>
      <c r="S2260" s="270">
        <v>0</v>
      </c>
      <c r="T2260" s="268">
        <v>0</v>
      </c>
      <c r="U2260" s="268">
        <v>0</v>
      </c>
      <c r="V2260" s="269">
        <v>0</v>
      </c>
      <c r="W2260" s="269" cm="1">
        <f t="array" ref="W2260">IF(Z2260=756,V2260*INDEX('09.30.22 ERC'!$I$676:$I$679,MATCH($A$1,'09.30.22 ERC'!$D$676:$D$679,0),),V2260)</f>
        <v>0</v>
      </c>
      <c r="X2260" s="271">
        <f t="shared" si="71"/>
        <v>612100</v>
      </c>
      <c r="Y2260" s="106" t="s">
        <v>1477</v>
      </c>
      <c r="Z2260" s="106">
        <v>151</v>
      </c>
      <c r="AA2260" s="273" t="b">
        <f t="shared" si="72"/>
        <v>1</v>
      </c>
    </row>
    <row r="2261" spans="1:27">
      <c r="A2261" s="267" t="s">
        <v>3271</v>
      </c>
      <c r="B2261" s="267" t="s">
        <v>3287</v>
      </c>
      <c r="C2261" s="267" t="s">
        <v>3430</v>
      </c>
      <c r="D2261" s="267" t="s">
        <v>8114</v>
      </c>
      <c r="E2261" s="267" t="s">
        <v>3275</v>
      </c>
      <c r="F2261" s="267" t="s">
        <v>3276</v>
      </c>
      <c r="G2261" s="267" t="s">
        <v>3275</v>
      </c>
      <c r="H2261" s="267" t="s">
        <v>3277</v>
      </c>
      <c r="I2261" s="267" t="s">
        <v>8127</v>
      </c>
      <c r="J2261" s="267" t="s">
        <v>8128</v>
      </c>
      <c r="K2261" s="268">
        <v>0</v>
      </c>
      <c r="L2261" s="268">
        <v>0</v>
      </c>
      <c r="M2261" s="269">
        <v>0</v>
      </c>
      <c r="N2261" s="268">
        <v>0</v>
      </c>
      <c r="O2261" s="268">
        <v>0</v>
      </c>
      <c r="P2261" s="269">
        <v>0</v>
      </c>
      <c r="Q2261" s="270">
        <v>0</v>
      </c>
      <c r="R2261" s="270">
        <v>0</v>
      </c>
      <c r="S2261" s="270">
        <v>0</v>
      </c>
      <c r="T2261" s="268">
        <v>0</v>
      </c>
      <c r="U2261" s="268">
        <v>0</v>
      </c>
      <c r="V2261" s="269">
        <v>0</v>
      </c>
      <c r="W2261" s="269" cm="1">
        <f t="array" ref="W2261">IF(Z2261=756,V2261*INDEX('09.30.22 ERC'!$I$676:$I$679,MATCH($A$1,'09.30.22 ERC'!$D$676:$D$679,0),),V2261)</f>
        <v>0</v>
      </c>
      <c r="X2261" s="271">
        <f t="shared" si="71"/>
        <v>612100</v>
      </c>
      <c r="Y2261" s="106" t="s">
        <v>1477</v>
      </c>
      <c r="Z2261" s="106">
        <v>151</v>
      </c>
      <c r="AA2261" s="273" t="b">
        <f t="shared" si="72"/>
        <v>1</v>
      </c>
    </row>
    <row r="2262" spans="1:27">
      <c r="A2262" s="267" t="s">
        <v>3271</v>
      </c>
      <c r="B2262" s="267" t="s">
        <v>3294</v>
      </c>
      <c r="C2262" s="267" t="s">
        <v>3273</v>
      </c>
      <c r="D2262" s="267" t="s">
        <v>8114</v>
      </c>
      <c r="E2262" s="267" t="s">
        <v>3275</v>
      </c>
      <c r="F2262" s="267" t="s">
        <v>3276</v>
      </c>
      <c r="G2262" s="267" t="s">
        <v>3275</v>
      </c>
      <c r="H2262" s="267" t="s">
        <v>3277</v>
      </c>
      <c r="I2262" s="267" t="s">
        <v>8129</v>
      </c>
      <c r="J2262" s="267" t="s">
        <v>8130</v>
      </c>
      <c r="K2262" s="268">
        <v>0</v>
      </c>
      <c r="L2262" s="268">
        <v>0</v>
      </c>
      <c r="M2262" s="269">
        <v>0</v>
      </c>
      <c r="N2262" s="268">
        <v>0</v>
      </c>
      <c r="O2262" s="268">
        <v>0</v>
      </c>
      <c r="P2262" s="269">
        <v>0</v>
      </c>
      <c r="Q2262" s="270">
        <v>0</v>
      </c>
      <c r="R2262" s="270">
        <v>0</v>
      </c>
      <c r="S2262" s="270">
        <v>0</v>
      </c>
      <c r="T2262" s="268">
        <v>0</v>
      </c>
      <c r="U2262" s="268">
        <v>0</v>
      </c>
      <c r="V2262" s="269">
        <v>0</v>
      </c>
      <c r="W2262" s="269" cm="1">
        <f t="array" ref="W2262">IF(Z2262=756,V2262*INDEX('09.30.22 ERC'!$I$676:$I$679,MATCH($A$1,'09.30.22 ERC'!$D$676:$D$679,0),),V2262)</f>
        <v>0</v>
      </c>
      <c r="X2262" s="271">
        <f t="shared" si="71"/>
        <v>612100</v>
      </c>
      <c r="Y2262" s="106" t="s">
        <v>1477</v>
      </c>
      <c r="Z2262" s="106">
        <v>152</v>
      </c>
      <c r="AA2262" s="273" t="b">
        <f t="shared" si="72"/>
        <v>1</v>
      </c>
    </row>
    <row r="2263" spans="1:27">
      <c r="A2263" s="267" t="s">
        <v>3271</v>
      </c>
      <c r="B2263" s="267" t="s">
        <v>3294</v>
      </c>
      <c r="C2263" s="267" t="s">
        <v>3402</v>
      </c>
      <c r="D2263" s="267" t="s">
        <v>8114</v>
      </c>
      <c r="E2263" s="267" t="s">
        <v>3275</v>
      </c>
      <c r="F2263" s="267" t="s">
        <v>3276</v>
      </c>
      <c r="G2263" s="267" t="s">
        <v>3275</v>
      </c>
      <c r="H2263" s="267" t="s">
        <v>3277</v>
      </c>
      <c r="I2263" s="267" t="s">
        <v>8131</v>
      </c>
      <c r="J2263" s="267" t="s">
        <v>8132</v>
      </c>
      <c r="K2263" s="268">
        <v>0</v>
      </c>
      <c r="L2263" s="268">
        <v>0</v>
      </c>
      <c r="M2263" s="269">
        <v>0</v>
      </c>
      <c r="N2263" s="268">
        <v>0</v>
      </c>
      <c r="O2263" s="268">
        <v>0</v>
      </c>
      <c r="P2263" s="269">
        <v>0</v>
      </c>
      <c r="Q2263" s="270">
        <v>0</v>
      </c>
      <c r="R2263" s="270">
        <v>0</v>
      </c>
      <c r="S2263" s="270">
        <v>0</v>
      </c>
      <c r="T2263" s="268">
        <v>0</v>
      </c>
      <c r="U2263" s="268">
        <v>0</v>
      </c>
      <c r="V2263" s="269">
        <v>0</v>
      </c>
      <c r="W2263" s="269" cm="1">
        <f t="array" ref="W2263">IF(Z2263=756,V2263*INDEX('09.30.22 ERC'!$I$676:$I$679,MATCH($A$1,'09.30.22 ERC'!$D$676:$D$679,0),),V2263)</f>
        <v>0</v>
      </c>
      <c r="X2263" s="271">
        <f t="shared" si="71"/>
        <v>612100</v>
      </c>
      <c r="Y2263" s="106" t="s">
        <v>1477</v>
      </c>
      <c r="Z2263" s="106">
        <v>152</v>
      </c>
      <c r="AA2263" s="273" t="b">
        <f t="shared" si="72"/>
        <v>1</v>
      </c>
    </row>
    <row r="2264" spans="1:27">
      <c r="A2264" s="267" t="s">
        <v>3271</v>
      </c>
      <c r="B2264" s="267" t="s">
        <v>3388</v>
      </c>
      <c r="C2264" s="267" t="s">
        <v>3389</v>
      </c>
      <c r="D2264" s="267" t="s">
        <v>8133</v>
      </c>
      <c r="E2264" s="267" t="s">
        <v>3275</v>
      </c>
      <c r="F2264" s="267" t="s">
        <v>3276</v>
      </c>
      <c r="G2264" s="267" t="s">
        <v>3275</v>
      </c>
      <c r="H2264" s="267" t="s">
        <v>3277</v>
      </c>
      <c r="I2264" s="267" t="s">
        <v>8134</v>
      </c>
      <c r="J2264" s="267" t="s">
        <v>8135</v>
      </c>
      <c r="K2264" s="268">
        <v>0</v>
      </c>
      <c r="L2264" s="268">
        <v>0</v>
      </c>
      <c r="M2264" s="269">
        <v>0</v>
      </c>
      <c r="N2264" s="268">
        <v>0</v>
      </c>
      <c r="O2264" s="268">
        <v>0</v>
      </c>
      <c r="P2264" s="269">
        <v>0</v>
      </c>
      <c r="Q2264" s="270">
        <v>0</v>
      </c>
      <c r="R2264" s="270">
        <v>138.91999999999999</v>
      </c>
      <c r="S2264" s="270">
        <v>-138.91999999999999</v>
      </c>
      <c r="T2264" s="268">
        <v>0</v>
      </c>
      <c r="U2264" s="268">
        <v>138.91999999999999</v>
      </c>
      <c r="V2264" s="269">
        <v>-138.91999999999999</v>
      </c>
      <c r="W2264" s="269" cm="1">
        <f t="array" ref="W2264">IF(Z2264=756,V2264*INDEX('09.30.22 ERC'!$I$676:$I$679,MATCH($A$1,'09.30.22 ERC'!$D$676:$D$679,0),),V2264)</f>
        <v>-138.91999999999999</v>
      </c>
      <c r="X2264" s="271">
        <f t="shared" si="71"/>
        <v>621100</v>
      </c>
      <c r="Y2264" s="106" t="s">
        <v>8136</v>
      </c>
      <c r="Z2264" s="106">
        <v>756</v>
      </c>
      <c r="AA2264" s="273" t="b">
        <f t="shared" si="72"/>
        <v>1</v>
      </c>
    </row>
    <row r="2265" spans="1:27">
      <c r="A2265" s="267" t="s">
        <v>3271</v>
      </c>
      <c r="B2265" s="267" t="s">
        <v>3388</v>
      </c>
      <c r="C2265" s="267" t="s">
        <v>3392</v>
      </c>
      <c r="D2265" s="267" t="s">
        <v>8133</v>
      </c>
      <c r="E2265" s="267" t="s">
        <v>3275</v>
      </c>
      <c r="F2265" s="267" t="s">
        <v>3276</v>
      </c>
      <c r="G2265" s="267" t="s">
        <v>3275</v>
      </c>
      <c r="H2265" s="267" t="s">
        <v>3277</v>
      </c>
      <c r="I2265" s="267" t="s">
        <v>8137</v>
      </c>
      <c r="J2265" s="267" t="s">
        <v>8138</v>
      </c>
      <c r="K2265" s="268">
        <v>0</v>
      </c>
      <c r="L2265" s="268">
        <v>0</v>
      </c>
      <c r="M2265" s="269">
        <v>0</v>
      </c>
      <c r="N2265" s="268">
        <v>0</v>
      </c>
      <c r="O2265" s="268">
        <v>0</v>
      </c>
      <c r="P2265" s="269">
        <v>0</v>
      </c>
      <c r="Q2265" s="270">
        <v>138.91999999999999</v>
      </c>
      <c r="R2265" s="270">
        <v>0</v>
      </c>
      <c r="S2265" s="270">
        <v>138.91999999999999</v>
      </c>
      <c r="T2265" s="268">
        <v>138.91999999999999</v>
      </c>
      <c r="U2265" s="268">
        <v>0</v>
      </c>
      <c r="V2265" s="269">
        <v>138.91999999999999</v>
      </c>
      <c r="W2265" s="269" cm="1">
        <f t="array" ref="W2265">IF(Z2265=756,V2265*INDEX('09.30.22 ERC'!$I$676:$I$679,MATCH($A$1,'09.30.22 ERC'!$D$676:$D$679,0),),V2265)</f>
        <v>138.91999999999999</v>
      </c>
      <c r="X2265" s="271">
        <f t="shared" si="71"/>
        <v>621100</v>
      </c>
      <c r="Y2265" s="106" t="s">
        <v>8136</v>
      </c>
      <c r="Z2265" s="106">
        <v>756</v>
      </c>
      <c r="AA2265" s="273" t="b">
        <f t="shared" si="72"/>
        <v>1</v>
      </c>
    </row>
    <row r="2266" spans="1:27">
      <c r="A2266" s="267" t="s">
        <v>3271</v>
      </c>
      <c r="B2266" s="267" t="s">
        <v>3272</v>
      </c>
      <c r="C2266" s="267" t="s">
        <v>3402</v>
      </c>
      <c r="D2266" s="267" t="s">
        <v>8133</v>
      </c>
      <c r="E2266" s="267" t="s">
        <v>3275</v>
      </c>
      <c r="F2266" s="267" t="s">
        <v>3276</v>
      </c>
      <c r="G2266" s="267" t="s">
        <v>3275</v>
      </c>
      <c r="H2266" s="267" t="s">
        <v>3277</v>
      </c>
      <c r="I2266" s="267" t="s">
        <v>8139</v>
      </c>
      <c r="J2266" s="267" t="s">
        <v>8140</v>
      </c>
      <c r="K2266" s="268">
        <v>0</v>
      </c>
      <c r="L2266" s="268">
        <v>0</v>
      </c>
      <c r="M2266" s="269">
        <v>0</v>
      </c>
      <c r="N2266" s="268">
        <v>0</v>
      </c>
      <c r="O2266" s="268">
        <v>0</v>
      </c>
      <c r="P2266" s="269">
        <v>0</v>
      </c>
      <c r="Q2266" s="270">
        <v>50.42</v>
      </c>
      <c r="R2266" s="270">
        <v>0</v>
      </c>
      <c r="S2266" s="270">
        <v>50.42</v>
      </c>
      <c r="T2266" s="268">
        <v>50.42</v>
      </c>
      <c r="U2266" s="268">
        <v>0</v>
      </c>
      <c r="V2266" s="269">
        <v>50.42</v>
      </c>
      <c r="W2266" s="269" cm="1">
        <f t="array" ref="W2266">IF(Z2266=756,V2266*INDEX('09.30.22 ERC'!$I$676:$I$679,MATCH($A$1,'09.30.22 ERC'!$D$676:$D$679,0),),V2266)</f>
        <v>50.42</v>
      </c>
      <c r="X2266" s="271">
        <f t="shared" si="71"/>
        <v>621100</v>
      </c>
      <c r="Y2266" s="106" t="s">
        <v>8136</v>
      </c>
      <c r="Z2266" s="106">
        <v>150</v>
      </c>
      <c r="AA2266" s="273" t="b">
        <f t="shared" si="72"/>
        <v>1</v>
      </c>
    </row>
    <row r="2267" spans="1:27">
      <c r="A2267" s="267" t="s">
        <v>3271</v>
      </c>
      <c r="B2267" s="267" t="s">
        <v>3280</v>
      </c>
      <c r="C2267" s="267" t="s">
        <v>3430</v>
      </c>
      <c r="D2267" s="267" t="s">
        <v>8133</v>
      </c>
      <c r="E2267" s="267" t="s">
        <v>3275</v>
      </c>
      <c r="F2267" s="267" t="s">
        <v>3276</v>
      </c>
      <c r="G2267" s="267" t="s">
        <v>3275</v>
      </c>
      <c r="H2267" s="267" t="s">
        <v>3277</v>
      </c>
      <c r="I2267" s="267" t="s">
        <v>8141</v>
      </c>
      <c r="J2267" s="267" t="s">
        <v>8142</v>
      </c>
      <c r="K2267" s="268">
        <v>0</v>
      </c>
      <c r="L2267" s="268">
        <v>0</v>
      </c>
      <c r="M2267" s="269">
        <v>0</v>
      </c>
      <c r="N2267" s="268">
        <v>0</v>
      </c>
      <c r="O2267" s="268">
        <v>0</v>
      </c>
      <c r="P2267" s="269">
        <v>0</v>
      </c>
      <c r="Q2267" s="270">
        <v>49.86</v>
      </c>
      <c r="R2267" s="270">
        <v>0</v>
      </c>
      <c r="S2267" s="270">
        <v>49.86</v>
      </c>
      <c r="T2267" s="268">
        <v>49.86</v>
      </c>
      <c r="U2267" s="268">
        <v>0</v>
      </c>
      <c r="V2267" s="269">
        <v>49.86</v>
      </c>
      <c r="W2267" s="269" cm="1">
        <f t="array" ref="W2267">IF(Z2267=756,V2267*INDEX('09.30.22 ERC'!$I$676:$I$679,MATCH($A$1,'09.30.22 ERC'!$D$676:$D$679,0),),V2267)</f>
        <v>49.86</v>
      </c>
      <c r="X2267" s="271">
        <f t="shared" si="71"/>
        <v>621100</v>
      </c>
      <c r="Y2267" s="106" t="s">
        <v>8136</v>
      </c>
      <c r="Z2267" s="106">
        <v>150</v>
      </c>
      <c r="AA2267" s="273" t="b">
        <f t="shared" si="72"/>
        <v>1</v>
      </c>
    </row>
    <row r="2268" spans="1:27">
      <c r="A2268" s="267" t="s">
        <v>3271</v>
      </c>
      <c r="B2268" s="267" t="s">
        <v>3284</v>
      </c>
      <c r="C2268" s="267" t="s">
        <v>3402</v>
      </c>
      <c r="D2268" s="267" t="s">
        <v>8133</v>
      </c>
      <c r="E2268" s="267" t="s">
        <v>3275</v>
      </c>
      <c r="F2268" s="267" t="s">
        <v>3276</v>
      </c>
      <c r="G2268" s="267" t="s">
        <v>3275</v>
      </c>
      <c r="H2268" s="267" t="s">
        <v>3277</v>
      </c>
      <c r="I2268" s="267" t="s">
        <v>8143</v>
      </c>
      <c r="J2268" s="267" t="s">
        <v>8144</v>
      </c>
      <c r="K2268" s="268">
        <v>0</v>
      </c>
      <c r="L2268" s="268">
        <v>0</v>
      </c>
      <c r="M2268" s="269">
        <v>0</v>
      </c>
      <c r="N2268" s="268">
        <v>0</v>
      </c>
      <c r="O2268" s="268">
        <v>0</v>
      </c>
      <c r="P2268" s="269">
        <v>0</v>
      </c>
      <c r="Q2268" s="270">
        <v>4.17</v>
      </c>
      <c r="R2268" s="270">
        <v>0</v>
      </c>
      <c r="S2268" s="270">
        <v>4.17</v>
      </c>
      <c r="T2268" s="268">
        <v>4.17</v>
      </c>
      <c r="U2268" s="268">
        <v>0</v>
      </c>
      <c r="V2268" s="269">
        <v>4.17</v>
      </c>
      <c r="W2268" s="269" cm="1">
        <f t="array" ref="W2268">IF(Z2268=756,V2268*INDEX('09.30.22 ERC'!$I$676:$I$679,MATCH($A$1,'09.30.22 ERC'!$D$676:$D$679,0),),V2268)</f>
        <v>4.17</v>
      </c>
      <c r="X2268" s="271">
        <f t="shared" si="71"/>
        <v>621100</v>
      </c>
      <c r="Y2268" s="106" t="s">
        <v>8136</v>
      </c>
      <c r="Z2268" s="106">
        <v>151</v>
      </c>
      <c r="AA2268" s="273" t="b">
        <f t="shared" si="72"/>
        <v>1</v>
      </c>
    </row>
    <row r="2269" spans="1:27">
      <c r="A2269" s="267" t="s">
        <v>3271</v>
      </c>
      <c r="B2269" s="267" t="s">
        <v>3287</v>
      </c>
      <c r="C2269" s="267" t="s">
        <v>3430</v>
      </c>
      <c r="D2269" s="267" t="s">
        <v>8133</v>
      </c>
      <c r="E2269" s="267" t="s">
        <v>3275</v>
      </c>
      <c r="F2269" s="267" t="s">
        <v>3276</v>
      </c>
      <c r="G2269" s="267" t="s">
        <v>3275</v>
      </c>
      <c r="H2269" s="267" t="s">
        <v>3277</v>
      </c>
      <c r="I2269" s="267" t="s">
        <v>8145</v>
      </c>
      <c r="J2269" s="267" t="s">
        <v>8146</v>
      </c>
      <c r="K2269" s="268">
        <v>0</v>
      </c>
      <c r="L2269" s="268">
        <v>0</v>
      </c>
      <c r="M2269" s="269">
        <v>0</v>
      </c>
      <c r="N2269" s="268">
        <v>0</v>
      </c>
      <c r="O2269" s="268">
        <v>0</v>
      </c>
      <c r="P2269" s="269">
        <v>0</v>
      </c>
      <c r="Q2269" s="270">
        <v>5.37</v>
      </c>
      <c r="R2269" s="270">
        <v>0</v>
      </c>
      <c r="S2269" s="270">
        <v>5.37</v>
      </c>
      <c r="T2269" s="268">
        <v>5.37</v>
      </c>
      <c r="U2269" s="268">
        <v>0</v>
      </c>
      <c r="V2269" s="269">
        <v>5.37</v>
      </c>
      <c r="W2269" s="269" cm="1">
        <f t="array" ref="W2269">IF(Z2269=756,V2269*INDEX('09.30.22 ERC'!$I$676:$I$679,MATCH($A$1,'09.30.22 ERC'!$D$676:$D$679,0),),V2269)</f>
        <v>5.37</v>
      </c>
      <c r="X2269" s="271">
        <f t="shared" si="71"/>
        <v>621100</v>
      </c>
      <c r="Y2269" s="106" t="s">
        <v>8136</v>
      </c>
      <c r="Z2269" s="106">
        <v>151</v>
      </c>
      <c r="AA2269" s="273" t="b">
        <f t="shared" si="72"/>
        <v>1</v>
      </c>
    </row>
    <row r="2270" spans="1:27">
      <c r="A2270" s="267" t="s">
        <v>3271</v>
      </c>
      <c r="B2270" s="267" t="s">
        <v>3294</v>
      </c>
      <c r="C2270" s="267" t="s">
        <v>3402</v>
      </c>
      <c r="D2270" s="267" t="s">
        <v>8133</v>
      </c>
      <c r="E2270" s="267" t="s">
        <v>3275</v>
      </c>
      <c r="F2270" s="267" t="s">
        <v>3276</v>
      </c>
      <c r="G2270" s="267" t="s">
        <v>3275</v>
      </c>
      <c r="H2270" s="267" t="s">
        <v>3277</v>
      </c>
      <c r="I2270" s="267" t="s">
        <v>8147</v>
      </c>
      <c r="J2270" s="267" t="s">
        <v>8148</v>
      </c>
      <c r="K2270" s="268">
        <v>0</v>
      </c>
      <c r="L2270" s="268">
        <v>0</v>
      </c>
      <c r="M2270" s="269">
        <v>0</v>
      </c>
      <c r="N2270" s="268">
        <v>0</v>
      </c>
      <c r="O2270" s="268">
        <v>0</v>
      </c>
      <c r="P2270" s="269">
        <v>0</v>
      </c>
      <c r="Q2270" s="270">
        <v>29.1</v>
      </c>
      <c r="R2270" s="270">
        <v>0</v>
      </c>
      <c r="S2270" s="270">
        <v>29.1</v>
      </c>
      <c r="T2270" s="268">
        <v>29.1</v>
      </c>
      <c r="U2270" s="268">
        <v>0</v>
      </c>
      <c r="V2270" s="269">
        <v>29.1</v>
      </c>
      <c r="W2270" s="269" cm="1">
        <f t="array" ref="W2270">IF(Z2270=756,V2270*INDEX('09.30.22 ERC'!$I$676:$I$679,MATCH($A$1,'09.30.22 ERC'!$D$676:$D$679,0),),V2270)</f>
        <v>29.1</v>
      </c>
      <c r="X2270" s="271">
        <f t="shared" si="71"/>
        <v>621100</v>
      </c>
      <c r="Y2270" s="106" t="s">
        <v>8136</v>
      </c>
      <c r="Z2270" s="106">
        <v>152</v>
      </c>
      <c r="AA2270" s="273" t="b">
        <f t="shared" si="72"/>
        <v>1</v>
      </c>
    </row>
    <row r="2271" spans="1:27">
      <c r="A2271" s="267" t="s">
        <v>3271</v>
      </c>
      <c r="B2271" s="267" t="s">
        <v>3272</v>
      </c>
      <c r="C2271" s="267" t="s">
        <v>3402</v>
      </c>
      <c r="D2271" s="267" t="s">
        <v>8149</v>
      </c>
      <c r="E2271" s="267" t="s">
        <v>3275</v>
      </c>
      <c r="F2271" s="267" t="s">
        <v>3276</v>
      </c>
      <c r="G2271" s="267" t="s">
        <v>3275</v>
      </c>
      <c r="H2271" s="267" t="s">
        <v>3277</v>
      </c>
      <c r="I2271" s="267" t="s">
        <v>8150</v>
      </c>
      <c r="J2271" s="267" t="s">
        <v>8151</v>
      </c>
      <c r="K2271" s="268">
        <v>0</v>
      </c>
      <c r="L2271" s="268">
        <v>0</v>
      </c>
      <c r="M2271" s="269">
        <v>0</v>
      </c>
      <c r="N2271" s="268">
        <v>0</v>
      </c>
      <c r="O2271" s="268">
        <v>0</v>
      </c>
      <c r="P2271" s="269">
        <v>0</v>
      </c>
      <c r="Q2271" s="270">
        <v>0</v>
      </c>
      <c r="R2271" s="270">
        <v>0</v>
      </c>
      <c r="S2271" s="270">
        <v>0</v>
      </c>
      <c r="T2271" s="268">
        <v>0</v>
      </c>
      <c r="U2271" s="268">
        <v>0</v>
      </c>
      <c r="V2271" s="269">
        <v>0</v>
      </c>
      <c r="W2271" s="269" cm="1">
        <f t="array" ref="W2271">IF(Z2271=756,V2271*INDEX('09.30.22 ERC'!$I$676:$I$679,MATCH($A$1,'09.30.22 ERC'!$D$676:$D$679,0),),V2271)</f>
        <v>0</v>
      </c>
      <c r="X2271" s="271">
        <f t="shared" si="71"/>
        <v>622100</v>
      </c>
      <c r="Y2271" s="106" t="s">
        <v>8136</v>
      </c>
      <c r="Z2271" s="106">
        <v>150</v>
      </c>
      <c r="AA2271" s="273" t="b">
        <f t="shared" si="72"/>
        <v>1</v>
      </c>
    </row>
    <row r="2272" spans="1:27">
      <c r="A2272" s="267" t="s">
        <v>3271</v>
      </c>
      <c r="B2272" s="267" t="s">
        <v>3280</v>
      </c>
      <c r="C2272" s="267" t="s">
        <v>3430</v>
      </c>
      <c r="D2272" s="267" t="s">
        <v>8149</v>
      </c>
      <c r="E2272" s="267" t="s">
        <v>3275</v>
      </c>
      <c r="F2272" s="267" t="s">
        <v>3276</v>
      </c>
      <c r="G2272" s="267" t="s">
        <v>3275</v>
      </c>
      <c r="H2272" s="267" t="s">
        <v>3277</v>
      </c>
      <c r="I2272" s="267" t="s">
        <v>8152</v>
      </c>
      <c r="J2272" s="267" t="s">
        <v>8153</v>
      </c>
      <c r="K2272" s="268">
        <v>0</v>
      </c>
      <c r="L2272" s="268">
        <v>0</v>
      </c>
      <c r="M2272" s="269">
        <v>0</v>
      </c>
      <c r="N2272" s="268">
        <v>0</v>
      </c>
      <c r="O2272" s="268">
        <v>0</v>
      </c>
      <c r="P2272" s="269">
        <v>0</v>
      </c>
      <c r="Q2272" s="270">
        <v>0</v>
      </c>
      <c r="R2272" s="270">
        <v>0</v>
      </c>
      <c r="S2272" s="270">
        <v>0</v>
      </c>
      <c r="T2272" s="268">
        <v>0</v>
      </c>
      <c r="U2272" s="268">
        <v>0</v>
      </c>
      <c r="V2272" s="269">
        <v>0</v>
      </c>
      <c r="W2272" s="269" cm="1">
        <f t="array" ref="W2272">IF(Z2272=756,V2272*INDEX('09.30.22 ERC'!$I$676:$I$679,MATCH($A$1,'09.30.22 ERC'!$D$676:$D$679,0),),V2272)</f>
        <v>0</v>
      </c>
      <c r="X2272" s="271">
        <f t="shared" si="71"/>
        <v>622100</v>
      </c>
      <c r="Y2272" s="106" t="s">
        <v>8136</v>
      </c>
      <c r="Z2272" s="106">
        <v>150</v>
      </c>
      <c r="AA2272" s="273" t="b">
        <f t="shared" si="72"/>
        <v>1</v>
      </c>
    </row>
    <row r="2273" spans="1:27">
      <c r="A2273" s="267" t="s">
        <v>3271</v>
      </c>
      <c r="B2273" s="267" t="s">
        <v>3284</v>
      </c>
      <c r="C2273" s="267" t="s">
        <v>3402</v>
      </c>
      <c r="D2273" s="267" t="s">
        <v>8149</v>
      </c>
      <c r="E2273" s="267" t="s">
        <v>3275</v>
      </c>
      <c r="F2273" s="267" t="s">
        <v>3276</v>
      </c>
      <c r="G2273" s="267" t="s">
        <v>3275</v>
      </c>
      <c r="H2273" s="267" t="s">
        <v>3277</v>
      </c>
      <c r="I2273" s="267" t="s">
        <v>8154</v>
      </c>
      <c r="J2273" s="267" t="s">
        <v>8155</v>
      </c>
      <c r="K2273" s="268">
        <v>0</v>
      </c>
      <c r="L2273" s="268">
        <v>0</v>
      </c>
      <c r="M2273" s="269">
        <v>0</v>
      </c>
      <c r="N2273" s="268">
        <v>0</v>
      </c>
      <c r="O2273" s="268">
        <v>0</v>
      </c>
      <c r="P2273" s="269">
        <v>0</v>
      </c>
      <c r="Q2273" s="270">
        <v>0</v>
      </c>
      <c r="R2273" s="270">
        <v>0</v>
      </c>
      <c r="S2273" s="270">
        <v>0</v>
      </c>
      <c r="T2273" s="268">
        <v>0</v>
      </c>
      <c r="U2273" s="268">
        <v>0</v>
      </c>
      <c r="V2273" s="269">
        <v>0</v>
      </c>
      <c r="W2273" s="269" cm="1">
        <f t="array" ref="W2273">IF(Z2273=756,V2273*INDEX('09.30.22 ERC'!$I$676:$I$679,MATCH($A$1,'09.30.22 ERC'!$D$676:$D$679,0),),V2273)</f>
        <v>0</v>
      </c>
      <c r="X2273" s="271">
        <f t="shared" si="71"/>
        <v>622100</v>
      </c>
      <c r="Y2273" s="106" t="s">
        <v>8136</v>
      </c>
      <c r="Z2273" s="106">
        <v>151</v>
      </c>
      <c r="AA2273" s="273" t="b">
        <f t="shared" si="72"/>
        <v>1</v>
      </c>
    </row>
    <row r="2274" spans="1:27">
      <c r="A2274" s="267" t="s">
        <v>3271</v>
      </c>
      <c r="B2274" s="267" t="s">
        <v>3287</v>
      </c>
      <c r="C2274" s="267" t="s">
        <v>3430</v>
      </c>
      <c r="D2274" s="267" t="s">
        <v>8149</v>
      </c>
      <c r="E2274" s="267" t="s">
        <v>3275</v>
      </c>
      <c r="F2274" s="267" t="s">
        <v>3276</v>
      </c>
      <c r="G2274" s="267" t="s">
        <v>3275</v>
      </c>
      <c r="H2274" s="267" t="s">
        <v>3277</v>
      </c>
      <c r="I2274" s="267" t="s">
        <v>8156</v>
      </c>
      <c r="J2274" s="267" t="s">
        <v>8157</v>
      </c>
      <c r="K2274" s="268">
        <v>0</v>
      </c>
      <c r="L2274" s="268">
        <v>0</v>
      </c>
      <c r="M2274" s="269">
        <v>0</v>
      </c>
      <c r="N2274" s="268">
        <v>0</v>
      </c>
      <c r="O2274" s="268">
        <v>0</v>
      </c>
      <c r="P2274" s="269">
        <v>0</v>
      </c>
      <c r="Q2274" s="270">
        <v>0</v>
      </c>
      <c r="R2274" s="270">
        <v>0</v>
      </c>
      <c r="S2274" s="270">
        <v>0</v>
      </c>
      <c r="T2274" s="268">
        <v>0</v>
      </c>
      <c r="U2274" s="268">
        <v>0</v>
      </c>
      <c r="V2274" s="269">
        <v>0</v>
      </c>
      <c r="W2274" s="269" cm="1">
        <f t="array" ref="W2274">IF(Z2274=756,V2274*INDEX('09.30.22 ERC'!$I$676:$I$679,MATCH($A$1,'09.30.22 ERC'!$D$676:$D$679,0),),V2274)</f>
        <v>0</v>
      </c>
      <c r="X2274" s="271">
        <f t="shared" si="71"/>
        <v>622100</v>
      </c>
      <c r="Y2274" s="106" t="s">
        <v>8136</v>
      </c>
      <c r="Z2274" s="106">
        <v>151</v>
      </c>
      <c r="AA2274" s="273" t="b">
        <f t="shared" si="72"/>
        <v>1</v>
      </c>
    </row>
    <row r="2275" spans="1:27">
      <c r="A2275" s="267" t="s">
        <v>3271</v>
      </c>
      <c r="B2275" s="267" t="s">
        <v>3294</v>
      </c>
      <c r="C2275" s="267" t="s">
        <v>3402</v>
      </c>
      <c r="D2275" s="267" t="s">
        <v>8149</v>
      </c>
      <c r="E2275" s="267" t="s">
        <v>3275</v>
      </c>
      <c r="F2275" s="267" t="s">
        <v>3276</v>
      </c>
      <c r="G2275" s="267" t="s">
        <v>3275</v>
      </c>
      <c r="H2275" s="267" t="s">
        <v>3277</v>
      </c>
      <c r="I2275" s="267" t="s">
        <v>8158</v>
      </c>
      <c r="J2275" s="267" t="s">
        <v>8159</v>
      </c>
      <c r="K2275" s="268">
        <v>0</v>
      </c>
      <c r="L2275" s="268">
        <v>0</v>
      </c>
      <c r="M2275" s="269">
        <v>0</v>
      </c>
      <c r="N2275" s="268">
        <v>0</v>
      </c>
      <c r="O2275" s="268">
        <v>0</v>
      </c>
      <c r="P2275" s="269">
        <v>0</v>
      </c>
      <c r="Q2275" s="270">
        <v>0</v>
      </c>
      <c r="R2275" s="270">
        <v>0</v>
      </c>
      <c r="S2275" s="270">
        <v>0</v>
      </c>
      <c r="T2275" s="268">
        <v>0</v>
      </c>
      <c r="U2275" s="268">
        <v>0</v>
      </c>
      <c r="V2275" s="269">
        <v>0</v>
      </c>
      <c r="W2275" s="269" cm="1">
        <f t="array" ref="W2275">IF(Z2275=756,V2275*INDEX('09.30.22 ERC'!$I$676:$I$679,MATCH($A$1,'09.30.22 ERC'!$D$676:$D$679,0),),V2275)</f>
        <v>0</v>
      </c>
      <c r="X2275" s="271">
        <f t="shared" si="71"/>
        <v>622100</v>
      </c>
      <c r="Y2275" s="106" t="s">
        <v>8136</v>
      </c>
      <c r="Z2275" s="106">
        <v>152</v>
      </c>
      <c r="AA2275" s="273" t="b">
        <f t="shared" si="72"/>
        <v>1</v>
      </c>
    </row>
    <row r="2276" spans="1:27">
      <c r="A2276" s="267" t="s">
        <v>3271</v>
      </c>
      <c r="B2276" s="267" t="s">
        <v>3272</v>
      </c>
      <c r="C2276" s="267" t="s">
        <v>3273</v>
      </c>
      <c r="D2276" s="267" t="s">
        <v>8160</v>
      </c>
      <c r="E2276" s="267" t="s">
        <v>3275</v>
      </c>
      <c r="F2276" s="267" t="s">
        <v>3276</v>
      </c>
      <c r="G2276" s="267" t="s">
        <v>3275</v>
      </c>
      <c r="H2276" s="267" t="s">
        <v>3277</v>
      </c>
      <c r="I2276" s="267" t="s">
        <v>8161</v>
      </c>
      <c r="J2276" s="267" t="s">
        <v>8162</v>
      </c>
      <c r="K2276" s="268">
        <v>0</v>
      </c>
      <c r="L2276" s="268">
        <v>0</v>
      </c>
      <c r="M2276" s="269">
        <v>0</v>
      </c>
      <c r="N2276" s="268">
        <v>0</v>
      </c>
      <c r="O2276" s="268">
        <v>0</v>
      </c>
      <c r="P2276" s="269">
        <v>0</v>
      </c>
      <c r="Q2276" s="270">
        <v>0</v>
      </c>
      <c r="R2276" s="270">
        <v>0</v>
      </c>
      <c r="S2276" s="270">
        <v>0</v>
      </c>
      <c r="T2276" s="268">
        <v>0</v>
      </c>
      <c r="U2276" s="268">
        <v>0</v>
      </c>
      <c r="V2276" s="269">
        <v>0</v>
      </c>
      <c r="W2276" s="269" cm="1">
        <f t="array" ref="W2276">IF(Z2276=756,V2276*INDEX('09.30.22 ERC'!$I$676:$I$679,MATCH($A$1,'09.30.22 ERC'!$D$676:$D$679,0),),V2276)</f>
        <v>0</v>
      </c>
      <c r="X2276" s="271">
        <f t="shared" si="71"/>
        <v>623100</v>
      </c>
      <c r="Y2276" s="106" t="s">
        <v>8136</v>
      </c>
      <c r="Z2276" s="106">
        <v>150</v>
      </c>
      <c r="AA2276" s="273" t="b">
        <f t="shared" si="72"/>
        <v>1</v>
      </c>
    </row>
    <row r="2277" spans="1:27">
      <c r="A2277" s="267" t="s">
        <v>3271</v>
      </c>
      <c r="B2277" s="267" t="s">
        <v>3272</v>
      </c>
      <c r="C2277" s="267" t="s">
        <v>3402</v>
      </c>
      <c r="D2277" s="267" t="s">
        <v>8160</v>
      </c>
      <c r="E2277" s="267" t="s">
        <v>3275</v>
      </c>
      <c r="F2277" s="267" t="s">
        <v>3276</v>
      </c>
      <c r="G2277" s="267" t="s">
        <v>3275</v>
      </c>
      <c r="H2277" s="267" t="s">
        <v>3277</v>
      </c>
      <c r="I2277" s="267" t="s">
        <v>8163</v>
      </c>
      <c r="J2277" s="267" t="s">
        <v>8164</v>
      </c>
      <c r="K2277" s="268">
        <v>0</v>
      </c>
      <c r="L2277" s="268">
        <v>0</v>
      </c>
      <c r="M2277" s="269">
        <v>0</v>
      </c>
      <c r="N2277" s="268">
        <v>0</v>
      </c>
      <c r="O2277" s="268">
        <v>0</v>
      </c>
      <c r="P2277" s="269">
        <v>0</v>
      </c>
      <c r="Q2277" s="270">
        <v>0</v>
      </c>
      <c r="R2277" s="270">
        <v>0</v>
      </c>
      <c r="S2277" s="270">
        <v>0</v>
      </c>
      <c r="T2277" s="268">
        <v>0</v>
      </c>
      <c r="U2277" s="268">
        <v>0</v>
      </c>
      <c r="V2277" s="269">
        <v>0</v>
      </c>
      <c r="W2277" s="269" cm="1">
        <f t="array" ref="W2277">IF(Z2277=756,V2277*INDEX('09.30.22 ERC'!$I$676:$I$679,MATCH($A$1,'09.30.22 ERC'!$D$676:$D$679,0),),V2277)</f>
        <v>0</v>
      </c>
      <c r="X2277" s="271">
        <f t="shared" si="71"/>
        <v>623100</v>
      </c>
      <c r="Y2277" s="106" t="s">
        <v>8136</v>
      </c>
      <c r="Z2277" s="106">
        <v>150</v>
      </c>
      <c r="AA2277" s="273" t="b">
        <f t="shared" si="72"/>
        <v>1</v>
      </c>
    </row>
    <row r="2278" spans="1:27">
      <c r="A2278" s="267" t="s">
        <v>3271</v>
      </c>
      <c r="B2278" s="267" t="s">
        <v>3280</v>
      </c>
      <c r="C2278" s="267" t="s">
        <v>3281</v>
      </c>
      <c r="D2278" s="267" t="s">
        <v>8160</v>
      </c>
      <c r="E2278" s="267" t="s">
        <v>3275</v>
      </c>
      <c r="F2278" s="267" t="s">
        <v>3276</v>
      </c>
      <c r="G2278" s="267" t="s">
        <v>3275</v>
      </c>
      <c r="H2278" s="267" t="s">
        <v>3277</v>
      </c>
      <c r="I2278" s="267" t="s">
        <v>8165</v>
      </c>
      <c r="J2278" s="267" t="s">
        <v>8166</v>
      </c>
      <c r="K2278" s="268">
        <v>0</v>
      </c>
      <c r="L2278" s="268">
        <v>0</v>
      </c>
      <c r="M2278" s="269">
        <v>0</v>
      </c>
      <c r="N2278" s="268">
        <v>0</v>
      </c>
      <c r="O2278" s="268">
        <v>0</v>
      </c>
      <c r="P2278" s="269">
        <v>0</v>
      </c>
      <c r="Q2278" s="270">
        <v>0</v>
      </c>
      <c r="R2278" s="270">
        <v>0</v>
      </c>
      <c r="S2278" s="270">
        <v>0</v>
      </c>
      <c r="T2278" s="268">
        <v>0</v>
      </c>
      <c r="U2278" s="268">
        <v>0</v>
      </c>
      <c r="V2278" s="269">
        <v>0</v>
      </c>
      <c r="W2278" s="269" cm="1">
        <f t="array" ref="W2278">IF(Z2278=756,V2278*INDEX('09.30.22 ERC'!$I$676:$I$679,MATCH($A$1,'09.30.22 ERC'!$D$676:$D$679,0),),V2278)</f>
        <v>0</v>
      </c>
      <c r="X2278" s="271">
        <f t="shared" si="71"/>
        <v>623100</v>
      </c>
      <c r="Y2278" s="106" t="s">
        <v>8136</v>
      </c>
      <c r="Z2278" s="106">
        <v>150</v>
      </c>
      <c r="AA2278" s="273" t="b">
        <f t="shared" si="72"/>
        <v>1</v>
      </c>
    </row>
    <row r="2279" spans="1:27">
      <c r="A2279" s="267" t="s">
        <v>3271</v>
      </c>
      <c r="B2279" s="267" t="s">
        <v>3280</v>
      </c>
      <c r="C2279" s="267" t="s">
        <v>3430</v>
      </c>
      <c r="D2279" s="267" t="s">
        <v>8160</v>
      </c>
      <c r="E2279" s="267" t="s">
        <v>3275</v>
      </c>
      <c r="F2279" s="267" t="s">
        <v>3276</v>
      </c>
      <c r="G2279" s="267" t="s">
        <v>3275</v>
      </c>
      <c r="H2279" s="267" t="s">
        <v>3277</v>
      </c>
      <c r="I2279" s="267" t="s">
        <v>8167</v>
      </c>
      <c r="J2279" s="267" t="s">
        <v>8168</v>
      </c>
      <c r="K2279" s="268">
        <v>0</v>
      </c>
      <c r="L2279" s="268">
        <v>0</v>
      </c>
      <c r="M2279" s="269">
        <v>0</v>
      </c>
      <c r="N2279" s="268">
        <v>0</v>
      </c>
      <c r="O2279" s="268">
        <v>0</v>
      </c>
      <c r="P2279" s="269">
        <v>0</v>
      </c>
      <c r="Q2279" s="270">
        <v>0</v>
      </c>
      <c r="R2279" s="270">
        <v>0</v>
      </c>
      <c r="S2279" s="270">
        <v>0</v>
      </c>
      <c r="T2279" s="268">
        <v>0</v>
      </c>
      <c r="U2279" s="268">
        <v>0</v>
      </c>
      <c r="V2279" s="269">
        <v>0</v>
      </c>
      <c r="W2279" s="269" cm="1">
        <f t="array" ref="W2279">IF(Z2279=756,V2279*INDEX('09.30.22 ERC'!$I$676:$I$679,MATCH($A$1,'09.30.22 ERC'!$D$676:$D$679,0),),V2279)</f>
        <v>0</v>
      </c>
      <c r="X2279" s="271">
        <f t="shared" si="71"/>
        <v>623100</v>
      </c>
      <c r="Y2279" s="106" t="s">
        <v>8136</v>
      </c>
      <c r="Z2279" s="106">
        <v>150</v>
      </c>
      <c r="AA2279" s="273" t="b">
        <f t="shared" si="72"/>
        <v>1</v>
      </c>
    </row>
    <row r="2280" spans="1:27">
      <c r="A2280" s="267" t="s">
        <v>3271</v>
      </c>
      <c r="B2280" s="267" t="s">
        <v>3983</v>
      </c>
      <c r="C2280" s="267" t="s">
        <v>3291</v>
      </c>
      <c r="D2280" s="267" t="s">
        <v>8160</v>
      </c>
      <c r="E2280" s="267" t="s">
        <v>3275</v>
      </c>
      <c r="F2280" s="267" t="s">
        <v>3276</v>
      </c>
      <c r="G2280" s="267" t="s">
        <v>3275</v>
      </c>
      <c r="H2280" s="267" t="s">
        <v>3277</v>
      </c>
      <c r="I2280" s="267" t="s">
        <v>8169</v>
      </c>
      <c r="J2280" s="267" t="s">
        <v>8170</v>
      </c>
      <c r="K2280" s="268">
        <v>0</v>
      </c>
      <c r="L2280" s="268">
        <v>0</v>
      </c>
      <c r="M2280" s="269">
        <v>0</v>
      </c>
      <c r="N2280" s="268">
        <v>0</v>
      </c>
      <c r="O2280" s="268">
        <v>0</v>
      </c>
      <c r="P2280" s="269">
        <v>0</v>
      </c>
      <c r="Q2280" s="270">
        <v>0</v>
      </c>
      <c r="R2280" s="270">
        <v>0</v>
      </c>
      <c r="S2280" s="270">
        <v>0</v>
      </c>
      <c r="T2280" s="268">
        <v>0</v>
      </c>
      <c r="U2280" s="268">
        <v>0</v>
      </c>
      <c r="V2280" s="269">
        <v>0</v>
      </c>
      <c r="W2280" s="269" cm="1">
        <f t="array" ref="W2280">IF(Z2280=756,V2280*INDEX('09.30.22 ERC'!$I$676:$I$679,MATCH($A$1,'09.30.22 ERC'!$D$676:$D$679,0),),V2280)</f>
        <v>0</v>
      </c>
      <c r="X2280" s="271">
        <f t="shared" si="71"/>
        <v>623100</v>
      </c>
      <c r="Y2280" s="106" t="s">
        <v>8136</v>
      </c>
      <c r="Z2280" s="106">
        <v>150</v>
      </c>
      <c r="AA2280" s="273" t="b">
        <f t="shared" si="72"/>
        <v>1</v>
      </c>
    </row>
    <row r="2281" spans="1:27">
      <c r="A2281" s="267" t="s">
        <v>3271</v>
      </c>
      <c r="B2281" s="267" t="s">
        <v>3284</v>
      </c>
      <c r="C2281" s="267" t="s">
        <v>3402</v>
      </c>
      <c r="D2281" s="267" t="s">
        <v>8160</v>
      </c>
      <c r="E2281" s="267" t="s">
        <v>3275</v>
      </c>
      <c r="F2281" s="267" t="s">
        <v>3276</v>
      </c>
      <c r="G2281" s="267" t="s">
        <v>3275</v>
      </c>
      <c r="H2281" s="267" t="s">
        <v>3277</v>
      </c>
      <c r="I2281" s="267" t="s">
        <v>8171</v>
      </c>
      <c r="J2281" s="267" t="s">
        <v>8172</v>
      </c>
      <c r="K2281" s="268">
        <v>0</v>
      </c>
      <c r="L2281" s="268">
        <v>0</v>
      </c>
      <c r="M2281" s="269">
        <v>0</v>
      </c>
      <c r="N2281" s="268">
        <v>0</v>
      </c>
      <c r="O2281" s="268">
        <v>0</v>
      </c>
      <c r="P2281" s="269">
        <v>0</v>
      </c>
      <c r="Q2281" s="270">
        <v>0</v>
      </c>
      <c r="R2281" s="270">
        <v>0</v>
      </c>
      <c r="S2281" s="270">
        <v>0</v>
      </c>
      <c r="T2281" s="268">
        <v>0</v>
      </c>
      <c r="U2281" s="268">
        <v>0</v>
      </c>
      <c r="V2281" s="269">
        <v>0</v>
      </c>
      <c r="W2281" s="269" cm="1">
        <f t="array" ref="W2281">IF(Z2281=756,V2281*INDEX('09.30.22 ERC'!$I$676:$I$679,MATCH($A$1,'09.30.22 ERC'!$D$676:$D$679,0),),V2281)</f>
        <v>0</v>
      </c>
      <c r="X2281" s="271">
        <f t="shared" si="71"/>
        <v>623100</v>
      </c>
      <c r="Y2281" s="106" t="s">
        <v>8136</v>
      </c>
      <c r="Z2281" s="106">
        <v>151</v>
      </c>
      <c r="AA2281" s="273" t="b">
        <f t="shared" si="72"/>
        <v>1</v>
      </c>
    </row>
    <row r="2282" spans="1:27">
      <c r="A2282" s="267" t="s">
        <v>3271</v>
      </c>
      <c r="B2282" s="267" t="s">
        <v>3287</v>
      </c>
      <c r="C2282" s="267" t="s">
        <v>3430</v>
      </c>
      <c r="D2282" s="267" t="s">
        <v>8160</v>
      </c>
      <c r="E2282" s="267" t="s">
        <v>3275</v>
      </c>
      <c r="F2282" s="267" t="s">
        <v>3276</v>
      </c>
      <c r="G2282" s="267" t="s">
        <v>3275</v>
      </c>
      <c r="H2282" s="267" t="s">
        <v>3277</v>
      </c>
      <c r="I2282" s="267" t="s">
        <v>8173</v>
      </c>
      <c r="J2282" s="267" t="s">
        <v>8174</v>
      </c>
      <c r="K2282" s="268">
        <v>0</v>
      </c>
      <c r="L2282" s="268">
        <v>0</v>
      </c>
      <c r="M2282" s="269">
        <v>0</v>
      </c>
      <c r="N2282" s="268">
        <v>0</v>
      </c>
      <c r="O2282" s="268">
        <v>0</v>
      </c>
      <c r="P2282" s="269">
        <v>0</v>
      </c>
      <c r="Q2282" s="270">
        <v>0</v>
      </c>
      <c r="R2282" s="270">
        <v>0</v>
      </c>
      <c r="S2282" s="270">
        <v>0</v>
      </c>
      <c r="T2282" s="268">
        <v>0</v>
      </c>
      <c r="U2282" s="268">
        <v>0</v>
      </c>
      <c r="V2282" s="269">
        <v>0</v>
      </c>
      <c r="W2282" s="269" cm="1">
        <f t="array" ref="W2282">IF(Z2282=756,V2282*INDEX('09.30.22 ERC'!$I$676:$I$679,MATCH($A$1,'09.30.22 ERC'!$D$676:$D$679,0),),V2282)</f>
        <v>0</v>
      </c>
      <c r="X2282" s="271">
        <f t="shared" si="71"/>
        <v>623100</v>
      </c>
      <c r="Y2282" s="106" t="s">
        <v>8136</v>
      </c>
      <c r="Z2282" s="106">
        <v>151</v>
      </c>
      <c r="AA2282" s="273" t="b">
        <f t="shared" si="72"/>
        <v>1</v>
      </c>
    </row>
    <row r="2283" spans="1:27">
      <c r="A2283" s="267" t="s">
        <v>3271</v>
      </c>
      <c r="B2283" s="267" t="s">
        <v>3294</v>
      </c>
      <c r="C2283" s="267" t="s">
        <v>3402</v>
      </c>
      <c r="D2283" s="267" t="s">
        <v>8160</v>
      </c>
      <c r="E2283" s="267" t="s">
        <v>3275</v>
      </c>
      <c r="F2283" s="267" t="s">
        <v>3276</v>
      </c>
      <c r="G2283" s="267" t="s">
        <v>3275</v>
      </c>
      <c r="H2283" s="267" t="s">
        <v>3277</v>
      </c>
      <c r="I2283" s="267" t="s">
        <v>8175</v>
      </c>
      <c r="J2283" s="267" t="s">
        <v>8176</v>
      </c>
      <c r="K2283" s="268">
        <v>0</v>
      </c>
      <c r="L2283" s="268">
        <v>0</v>
      </c>
      <c r="M2283" s="269">
        <v>0</v>
      </c>
      <c r="N2283" s="268">
        <v>0</v>
      </c>
      <c r="O2283" s="268">
        <v>0</v>
      </c>
      <c r="P2283" s="269">
        <v>0</v>
      </c>
      <c r="Q2283" s="270">
        <v>0</v>
      </c>
      <c r="R2283" s="270">
        <v>0</v>
      </c>
      <c r="S2283" s="270">
        <v>0</v>
      </c>
      <c r="T2283" s="268">
        <v>0</v>
      </c>
      <c r="U2283" s="268">
        <v>0</v>
      </c>
      <c r="V2283" s="269">
        <v>0</v>
      </c>
      <c r="W2283" s="269" cm="1">
        <f t="array" ref="W2283">IF(Z2283=756,V2283*INDEX('09.30.22 ERC'!$I$676:$I$679,MATCH($A$1,'09.30.22 ERC'!$D$676:$D$679,0),),V2283)</f>
        <v>0</v>
      </c>
      <c r="X2283" s="271">
        <f t="shared" si="71"/>
        <v>623100</v>
      </c>
      <c r="Y2283" s="106" t="s">
        <v>8136</v>
      </c>
      <c r="Z2283" s="106">
        <v>152</v>
      </c>
      <c r="AA2283" s="273" t="b">
        <f t="shared" si="72"/>
        <v>1</v>
      </c>
    </row>
    <row r="2284" spans="1:27">
      <c r="A2284" s="267" t="s">
        <v>3271</v>
      </c>
      <c r="B2284" s="267" t="s">
        <v>3388</v>
      </c>
      <c r="C2284" s="267" t="s">
        <v>3389</v>
      </c>
      <c r="D2284" s="267" t="s">
        <v>8177</v>
      </c>
      <c r="E2284" s="267" t="s">
        <v>3275</v>
      </c>
      <c r="F2284" s="267" t="s">
        <v>3276</v>
      </c>
      <c r="G2284" s="267" t="s">
        <v>3275</v>
      </c>
      <c r="H2284" s="267" t="s">
        <v>3277</v>
      </c>
      <c r="I2284" s="267" t="s">
        <v>8178</v>
      </c>
      <c r="J2284" s="267" t="s">
        <v>8179</v>
      </c>
      <c r="K2284" s="268">
        <v>0</v>
      </c>
      <c r="L2284" s="268">
        <v>0</v>
      </c>
      <c r="M2284" s="269">
        <v>0</v>
      </c>
      <c r="N2284" s="268">
        <v>0</v>
      </c>
      <c r="O2284" s="268">
        <v>0</v>
      </c>
      <c r="P2284" s="269">
        <v>0</v>
      </c>
      <c r="Q2284" s="270">
        <v>0</v>
      </c>
      <c r="R2284" s="270">
        <v>0</v>
      </c>
      <c r="S2284" s="270">
        <v>0</v>
      </c>
      <c r="T2284" s="268">
        <v>0</v>
      </c>
      <c r="U2284" s="268">
        <v>0</v>
      </c>
      <c r="V2284" s="269">
        <v>0</v>
      </c>
      <c r="W2284" s="269" cm="1">
        <f t="array" ref="W2284">IF(Z2284=756,V2284*INDEX('09.30.22 ERC'!$I$676:$I$679,MATCH($A$1,'09.30.22 ERC'!$D$676:$D$679,0),),V2284)</f>
        <v>0</v>
      </c>
      <c r="X2284" s="271">
        <f t="shared" si="71"/>
        <v>623200</v>
      </c>
      <c r="Y2284" s="106" t="s">
        <v>8136</v>
      </c>
      <c r="Z2284" s="106">
        <v>756</v>
      </c>
      <c r="AA2284" s="273" t="b">
        <f t="shared" si="72"/>
        <v>1</v>
      </c>
    </row>
    <row r="2285" spans="1:27">
      <c r="A2285" s="267" t="s">
        <v>3271</v>
      </c>
      <c r="B2285" s="267" t="s">
        <v>3388</v>
      </c>
      <c r="C2285" s="267" t="s">
        <v>3392</v>
      </c>
      <c r="D2285" s="267" t="s">
        <v>8177</v>
      </c>
      <c r="E2285" s="267" t="s">
        <v>3275</v>
      </c>
      <c r="F2285" s="267" t="s">
        <v>3276</v>
      </c>
      <c r="G2285" s="267" t="s">
        <v>3275</v>
      </c>
      <c r="H2285" s="267" t="s">
        <v>3277</v>
      </c>
      <c r="I2285" s="267" t="s">
        <v>8180</v>
      </c>
      <c r="J2285" s="267" t="s">
        <v>8181</v>
      </c>
      <c r="K2285" s="268">
        <v>0</v>
      </c>
      <c r="L2285" s="268">
        <v>0</v>
      </c>
      <c r="M2285" s="269">
        <v>0</v>
      </c>
      <c r="N2285" s="268">
        <v>0</v>
      </c>
      <c r="O2285" s="268">
        <v>0</v>
      </c>
      <c r="P2285" s="269">
        <v>0</v>
      </c>
      <c r="Q2285" s="270">
        <v>0</v>
      </c>
      <c r="R2285" s="270">
        <v>0</v>
      </c>
      <c r="S2285" s="270">
        <v>0</v>
      </c>
      <c r="T2285" s="268">
        <v>0</v>
      </c>
      <c r="U2285" s="268">
        <v>0</v>
      </c>
      <c r="V2285" s="269">
        <v>0</v>
      </c>
      <c r="W2285" s="269" cm="1">
        <f t="array" ref="W2285">IF(Z2285=756,V2285*INDEX('09.30.22 ERC'!$I$676:$I$679,MATCH($A$1,'09.30.22 ERC'!$D$676:$D$679,0),),V2285)</f>
        <v>0</v>
      </c>
      <c r="X2285" s="271">
        <f t="shared" si="71"/>
        <v>623200</v>
      </c>
      <c r="Y2285" s="106" t="s">
        <v>8136</v>
      </c>
      <c r="Z2285" s="106">
        <v>756</v>
      </c>
      <c r="AA2285" s="273" t="b">
        <f t="shared" si="72"/>
        <v>1</v>
      </c>
    </row>
    <row r="2286" spans="1:27">
      <c r="A2286" s="267" t="s">
        <v>3271</v>
      </c>
      <c r="B2286" s="267" t="s">
        <v>3272</v>
      </c>
      <c r="C2286" s="267" t="s">
        <v>3402</v>
      </c>
      <c r="D2286" s="267" t="s">
        <v>8177</v>
      </c>
      <c r="E2286" s="267" t="s">
        <v>3275</v>
      </c>
      <c r="F2286" s="267" t="s">
        <v>3276</v>
      </c>
      <c r="G2286" s="267" t="s">
        <v>3275</v>
      </c>
      <c r="H2286" s="267" t="s">
        <v>3277</v>
      </c>
      <c r="I2286" s="267" t="s">
        <v>8182</v>
      </c>
      <c r="J2286" s="267" t="s">
        <v>8183</v>
      </c>
      <c r="K2286" s="268">
        <v>0</v>
      </c>
      <c r="L2286" s="268">
        <v>0</v>
      </c>
      <c r="M2286" s="269">
        <v>0</v>
      </c>
      <c r="N2286" s="268">
        <v>0</v>
      </c>
      <c r="O2286" s="268">
        <v>0</v>
      </c>
      <c r="P2286" s="269">
        <v>0</v>
      </c>
      <c r="Q2286" s="270">
        <v>0</v>
      </c>
      <c r="R2286" s="270">
        <v>0</v>
      </c>
      <c r="S2286" s="270">
        <v>0</v>
      </c>
      <c r="T2286" s="268">
        <v>0</v>
      </c>
      <c r="U2286" s="268">
        <v>0</v>
      </c>
      <c r="V2286" s="269">
        <v>0</v>
      </c>
      <c r="W2286" s="269" cm="1">
        <f t="array" ref="W2286">IF(Z2286=756,V2286*INDEX('09.30.22 ERC'!$I$676:$I$679,MATCH($A$1,'09.30.22 ERC'!$D$676:$D$679,0),),V2286)</f>
        <v>0</v>
      </c>
      <c r="X2286" s="271">
        <f t="shared" si="71"/>
        <v>623200</v>
      </c>
      <c r="Y2286" s="106" t="s">
        <v>8136</v>
      </c>
      <c r="Z2286" s="106">
        <v>150</v>
      </c>
      <c r="AA2286" s="273" t="b">
        <f t="shared" si="72"/>
        <v>1</v>
      </c>
    </row>
    <row r="2287" spans="1:27">
      <c r="A2287" s="267" t="s">
        <v>3271</v>
      </c>
      <c r="B2287" s="267" t="s">
        <v>3280</v>
      </c>
      <c r="C2287" s="267" t="s">
        <v>3430</v>
      </c>
      <c r="D2287" s="267" t="s">
        <v>8177</v>
      </c>
      <c r="E2287" s="267" t="s">
        <v>3275</v>
      </c>
      <c r="F2287" s="267" t="s">
        <v>3276</v>
      </c>
      <c r="G2287" s="267" t="s">
        <v>3275</v>
      </c>
      <c r="H2287" s="267" t="s">
        <v>3277</v>
      </c>
      <c r="I2287" s="267" t="s">
        <v>8184</v>
      </c>
      <c r="J2287" s="267" t="s">
        <v>8185</v>
      </c>
      <c r="K2287" s="268">
        <v>0</v>
      </c>
      <c r="L2287" s="268">
        <v>0</v>
      </c>
      <c r="M2287" s="269">
        <v>0</v>
      </c>
      <c r="N2287" s="268">
        <v>0</v>
      </c>
      <c r="O2287" s="268">
        <v>0</v>
      </c>
      <c r="P2287" s="269">
        <v>0</v>
      </c>
      <c r="Q2287" s="270">
        <v>0</v>
      </c>
      <c r="R2287" s="270">
        <v>0</v>
      </c>
      <c r="S2287" s="270">
        <v>0</v>
      </c>
      <c r="T2287" s="268">
        <v>0</v>
      </c>
      <c r="U2287" s="268">
        <v>0</v>
      </c>
      <c r="V2287" s="269">
        <v>0</v>
      </c>
      <c r="W2287" s="269" cm="1">
        <f t="array" ref="W2287">IF(Z2287=756,V2287*INDEX('09.30.22 ERC'!$I$676:$I$679,MATCH($A$1,'09.30.22 ERC'!$D$676:$D$679,0),),V2287)</f>
        <v>0</v>
      </c>
      <c r="X2287" s="271">
        <f t="shared" si="71"/>
        <v>623200</v>
      </c>
      <c r="Y2287" s="106" t="s">
        <v>8136</v>
      </c>
      <c r="Z2287" s="106">
        <v>150</v>
      </c>
      <c r="AA2287" s="273" t="b">
        <f t="shared" si="72"/>
        <v>1</v>
      </c>
    </row>
    <row r="2288" spans="1:27">
      <c r="A2288" s="267" t="s">
        <v>3271</v>
      </c>
      <c r="B2288" s="267" t="s">
        <v>3284</v>
      </c>
      <c r="C2288" s="267" t="s">
        <v>3402</v>
      </c>
      <c r="D2288" s="267" t="s">
        <v>8177</v>
      </c>
      <c r="E2288" s="267" t="s">
        <v>3275</v>
      </c>
      <c r="F2288" s="267" t="s">
        <v>3276</v>
      </c>
      <c r="G2288" s="267" t="s">
        <v>3275</v>
      </c>
      <c r="H2288" s="267" t="s">
        <v>3277</v>
      </c>
      <c r="I2288" s="267" t="s">
        <v>8186</v>
      </c>
      <c r="J2288" s="267" t="s">
        <v>8187</v>
      </c>
      <c r="K2288" s="268">
        <v>0</v>
      </c>
      <c r="L2288" s="268">
        <v>0</v>
      </c>
      <c r="M2288" s="269">
        <v>0</v>
      </c>
      <c r="N2288" s="268">
        <v>0</v>
      </c>
      <c r="O2288" s="268">
        <v>0</v>
      </c>
      <c r="P2288" s="269">
        <v>0</v>
      </c>
      <c r="Q2288" s="270">
        <v>0</v>
      </c>
      <c r="R2288" s="270">
        <v>0</v>
      </c>
      <c r="S2288" s="270">
        <v>0</v>
      </c>
      <c r="T2288" s="268">
        <v>0</v>
      </c>
      <c r="U2288" s="268">
        <v>0</v>
      </c>
      <c r="V2288" s="269">
        <v>0</v>
      </c>
      <c r="W2288" s="269" cm="1">
        <f t="array" ref="W2288">IF(Z2288=756,V2288*INDEX('09.30.22 ERC'!$I$676:$I$679,MATCH($A$1,'09.30.22 ERC'!$D$676:$D$679,0),),V2288)</f>
        <v>0</v>
      </c>
      <c r="X2288" s="271">
        <f t="shared" si="71"/>
        <v>623200</v>
      </c>
      <c r="Y2288" s="106" t="s">
        <v>8136</v>
      </c>
      <c r="Z2288" s="106">
        <v>151</v>
      </c>
      <c r="AA2288" s="273" t="b">
        <f t="shared" si="72"/>
        <v>1</v>
      </c>
    </row>
    <row r="2289" spans="1:27">
      <c r="A2289" s="267" t="s">
        <v>3271</v>
      </c>
      <c r="B2289" s="267" t="s">
        <v>3287</v>
      </c>
      <c r="C2289" s="267" t="s">
        <v>3430</v>
      </c>
      <c r="D2289" s="267" t="s">
        <v>8177</v>
      </c>
      <c r="E2289" s="267" t="s">
        <v>3275</v>
      </c>
      <c r="F2289" s="267" t="s">
        <v>3276</v>
      </c>
      <c r="G2289" s="267" t="s">
        <v>3275</v>
      </c>
      <c r="H2289" s="267" t="s">
        <v>3277</v>
      </c>
      <c r="I2289" s="267" t="s">
        <v>8188</v>
      </c>
      <c r="J2289" s="267" t="s">
        <v>8189</v>
      </c>
      <c r="K2289" s="268">
        <v>0</v>
      </c>
      <c r="L2289" s="268">
        <v>0</v>
      </c>
      <c r="M2289" s="269">
        <v>0</v>
      </c>
      <c r="N2289" s="268">
        <v>0</v>
      </c>
      <c r="O2289" s="268">
        <v>0</v>
      </c>
      <c r="P2289" s="269">
        <v>0</v>
      </c>
      <c r="Q2289" s="270">
        <v>0</v>
      </c>
      <c r="R2289" s="270">
        <v>0</v>
      </c>
      <c r="S2289" s="270">
        <v>0</v>
      </c>
      <c r="T2289" s="268">
        <v>0</v>
      </c>
      <c r="U2289" s="268">
        <v>0</v>
      </c>
      <c r="V2289" s="269">
        <v>0</v>
      </c>
      <c r="W2289" s="269" cm="1">
        <f t="array" ref="W2289">IF(Z2289=756,V2289*INDEX('09.30.22 ERC'!$I$676:$I$679,MATCH($A$1,'09.30.22 ERC'!$D$676:$D$679,0),),V2289)</f>
        <v>0</v>
      </c>
      <c r="X2289" s="271">
        <f t="shared" si="71"/>
        <v>623200</v>
      </c>
      <c r="Y2289" s="106" t="s">
        <v>8136</v>
      </c>
      <c r="Z2289" s="106">
        <v>151</v>
      </c>
      <c r="AA2289" s="273" t="b">
        <f t="shared" si="72"/>
        <v>1</v>
      </c>
    </row>
    <row r="2290" spans="1:27">
      <c r="A2290" s="267" t="s">
        <v>3271</v>
      </c>
      <c r="B2290" s="267" t="s">
        <v>3294</v>
      </c>
      <c r="C2290" s="267" t="s">
        <v>3402</v>
      </c>
      <c r="D2290" s="267" t="s">
        <v>8177</v>
      </c>
      <c r="E2290" s="267" t="s">
        <v>3275</v>
      </c>
      <c r="F2290" s="267" t="s">
        <v>3276</v>
      </c>
      <c r="G2290" s="267" t="s">
        <v>3275</v>
      </c>
      <c r="H2290" s="267" t="s">
        <v>3277</v>
      </c>
      <c r="I2290" s="267" t="s">
        <v>8190</v>
      </c>
      <c r="J2290" s="267" t="s">
        <v>8191</v>
      </c>
      <c r="K2290" s="268">
        <v>0</v>
      </c>
      <c r="L2290" s="268">
        <v>0</v>
      </c>
      <c r="M2290" s="269">
        <v>0</v>
      </c>
      <c r="N2290" s="268">
        <v>0</v>
      </c>
      <c r="O2290" s="268">
        <v>0</v>
      </c>
      <c r="P2290" s="269">
        <v>0</v>
      </c>
      <c r="Q2290" s="270">
        <v>0</v>
      </c>
      <c r="R2290" s="270">
        <v>0</v>
      </c>
      <c r="S2290" s="270">
        <v>0</v>
      </c>
      <c r="T2290" s="268">
        <v>0</v>
      </c>
      <c r="U2290" s="268">
        <v>0</v>
      </c>
      <c r="V2290" s="269">
        <v>0</v>
      </c>
      <c r="W2290" s="269" cm="1">
        <f t="array" ref="W2290">IF(Z2290=756,V2290*INDEX('09.30.22 ERC'!$I$676:$I$679,MATCH($A$1,'09.30.22 ERC'!$D$676:$D$679,0),),V2290)</f>
        <v>0</v>
      </c>
      <c r="X2290" s="271">
        <f t="shared" si="71"/>
        <v>623200</v>
      </c>
      <c r="Y2290" s="106" t="s">
        <v>8136</v>
      </c>
      <c r="Z2290" s="106">
        <v>152</v>
      </c>
      <c r="AA2290" s="273" t="b">
        <f t="shared" si="72"/>
        <v>1</v>
      </c>
    </row>
    <row r="2291" spans="1:27">
      <c r="A2291" s="267" t="s">
        <v>3271</v>
      </c>
      <c r="B2291" s="267" t="s">
        <v>3388</v>
      </c>
      <c r="C2291" s="267" t="s">
        <v>3389</v>
      </c>
      <c r="D2291" s="267" t="s">
        <v>8192</v>
      </c>
      <c r="E2291" s="267" t="s">
        <v>3275</v>
      </c>
      <c r="F2291" s="267" t="s">
        <v>3276</v>
      </c>
      <c r="G2291" s="267" t="s">
        <v>3275</v>
      </c>
      <c r="H2291" s="267" t="s">
        <v>3277</v>
      </c>
      <c r="I2291" s="267" t="s">
        <v>8193</v>
      </c>
      <c r="J2291" s="267" t="s">
        <v>8194</v>
      </c>
      <c r="K2291" s="268">
        <v>0</v>
      </c>
      <c r="L2291" s="268">
        <v>0</v>
      </c>
      <c r="M2291" s="269">
        <v>0</v>
      </c>
      <c r="N2291" s="268">
        <v>0</v>
      </c>
      <c r="O2291" s="268">
        <v>0</v>
      </c>
      <c r="P2291" s="269">
        <v>0</v>
      </c>
      <c r="Q2291" s="270">
        <v>0</v>
      </c>
      <c r="R2291" s="270">
        <v>0</v>
      </c>
      <c r="S2291" s="270">
        <v>0</v>
      </c>
      <c r="T2291" s="268">
        <v>0</v>
      </c>
      <c r="U2291" s="268">
        <v>0</v>
      </c>
      <c r="V2291" s="269">
        <v>0</v>
      </c>
      <c r="W2291" s="269" cm="1">
        <f t="array" ref="W2291">IF(Z2291=756,V2291*INDEX('09.30.22 ERC'!$I$676:$I$679,MATCH($A$1,'09.30.22 ERC'!$D$676:$D$679,0),),V2291)</f>
        <v>0</v>
      </c>
      <c r="X2291" s="271">
        <f t="shared" si="71"/>
        <v>624100</v>
      </c>
      <c r="Y2291" s="106" t="s">
        <v>8136</v>
      </c>
      <c r="Z2291" s="106">
        <v>756</v>
      </c>
      <c r="AA2291" s="273" t="b">
        <f t="shared" si="72"/>
        <v>1</v>
      </c>
    </row>
    <row r="2292" spans="1:27">
      <c r="A2292" s="267" t="s">
        <v>3271</v>
      </c>
      <c r="B2292" s="267" t="s">
        <v>3388</v>
      </c>
      <c r="C2292" s="267" t="s">
        <v>3392</v>
      </c>
      <c r="D2292" s="267" t="s">
        <v>8192</v>
      </c>
      <c r="E2292" s="267" t="s">
        <v>3275</v>
      </c>
      <c r="F2292" s="267" t="s">
        <v>3276</v>
      </c>
      <c r="G2292" s="267" t="s">
        <v>3275</v>
      </c>
      <c r="H2292" s="267" t="s">
        <v>3277</v>
      </c>
      <c r="I2292" s="267" t="s">
        <v>8195</v>
      </c>
      <c r="J2292" s="267" t="s">
        <v>8196</v>
      </c>
      <c r="K2292" s="268">
        <v>0</v>
      </c>
      <c r="L2292" s="268">
        <v>0</v>
      </c>
      <c r="M2292" s="269">
        <v>0</v>
      </c>
      <c r="N2292" s="268">
        <v>0</v>
      </c>
      <c r="O2292" s="268">
        <v>0</v>
      </c>
      <c r="P2292" s="269">
        <v>0</v>
      </c>
      <c r="Q2292" s="270">
        <v>0</v>
      </c>
      <c r="R2292" s="270">
        <v>0</v>
      </c>
      <c r="S2292" s="270">
        <v>0</v>
      </c>
      <c r="T2292" s="268">
        <v>0</v>
      </c>
      <c r="U2292" s="268">
        <v>0</v>
      </c>
      <c r="V2292" s="269">
        <v>0</v>
      </c>
      <c r="W2292" s="269" cm="1">
        <f t="array" ref="W2292">IF(Z2292=756,V2292*INDEX('09.30.22 ERC'!$I$676:$I$679,MATCH($A$1,'09.30.22 ERC'!$D$676:$D$679,0),),V2292)</f>
        <v>0</v>
      </c>
      <c r="X2292" s="271">
        <f t="shared" si="71"/>
        <v>624100</v>
      </c>
      <c r="Y2292" s="106" t="s">
        <v>8136</v>
      </c>
      <c r="Z2292" s="106">
        <v>756</v>
      </c>
      <c r="AA2292" s="273" t="b">
        <f t="shared" si="72"/>
        <v>1</v>
      </c>
    </row>
    <row r="2293" spans="1:27">
      <c r="A2293" s="267" t="s">
        <v>3271</v>
      </c>
      <c r="B2293" s="267" t="s">
        <v>3272</v>
      </c>
      <c r="C2293" s="267" t="s">
        <v>3273</v>
      </c>
      <c r="D2293" s="267" t="s">
        <v>8192</v>
      </c>
      <c r="E2293" s="267" t="s">
        <v>3275</v>
      </c>
      <c r="F2293" s="267" t="s">
        <v>3276</v>
      </c>
      <c r="G2293" s="267" t="s">
        <v>3275</v>
      </c>
      <c r="H2293" s="267" t="s">
        <v>3277</v>
      </c>
      <c r="I2293" s="267" t="s">
        <v>8197</v>
      </c>
      <c r="J2293" s="267" t="s">
        <v>8198</v>
      </c>
      <c r="K2293" s="268">
        <v>0</v>
      </c>
      <c r="L2293" s="268">
        <v>0</v>
      </c>
      <c r="M2293" s="269">
        <v>0</v>
      </c>
      <c r="N2293" s="268">
        <v>0</v>
      </c>
      <c r="O2293" s="268">
        <v>0</v>
      </c>
      <c r="P2293" s="269">
        <v>0</v>
      </c>
      <c r="Q2293" s="270">
        <v>34.17</v>
      </c>
      <c r="R2293" s="270">
        <v>0</v>
      </c>
      <c r="S2293" s="270">
        <v>34.17</v>
      </c>
      <c r="T2293" s="268">
        <v>34.17</v>
      </c>
      <c r="U2293" s="268">
        <v>0</v>
      </c>
      <c r="V2293" s="269">
        <v>34.17</v>
      </c>
      <c r="W2293" s="269" cm="1">
        <f t="array" ref="W2293">IF(Z2293=756,V2293*INDEX('09.30.22 ERC'!$I$676:$I$679,MATCH($A$1,'09.30.22 ERC'!$D$676:$D$679,0),),V2293)</f>
        <v>34.17</v>
      </c>
      <c r="X2293" s="271">
        <f t="shared" si="71"/>
        <v>624100</v>
      </c>
      <c r="Y2293" s="106" t="s">
        <v>8136</v>
      </c>
      <c r="Z2293" s="106">
        <v>150</v>
      </c>
      <c r="AA2293" s="273" t="b">
        <f t="shared" si="72"/>
        <v>1</v>
      </c>
    </row>
    <row r="2294" spans="1:27">
      <c r="A2294" s="267" t="s">
        <v>3271</v>
      </c>
      <c r="B2294" s="267" t="s">
        <v>3272</v>
      </c>
      <c r="C2294" s="267" t="s">
        <v>3402</v>
      </c>
      <c r="D2294" s="267" t="s">
        <v>8192</v>
      </c>
      <c r="E2294" s="267" t="s">
        <v>3275</v>
      </c>
      <c r="F2294" s="267" t="s">
        <v>3276</v>
      </c>
      <c r="G2294" s="267" t="s">
        <v>3275</v>
      </c>
      <c r="H2294" s="267" t="s">
        <v>3277</v>
      </c>
      <c r="I2294" s="267" t="s">
        <v>8199</v>
      </c>
      <c r="J2294" s="267" t="s">
        <v>8200</v>
      </c>
      <c r="K2294" s="268">
        <v>0</v>
      </c>
      <c r="L2294" s="268">
        <v>0</v>
      </c>
      <c r="M2294" s="269">
        <v>0</v>
      </c>
      <c r="N2294" s="268">
        <v>0</v>
      </c>
      <c r="O2294" s="268">
        <v>0</v>
      </c>
      <c r="P2294" s="269">
        <v>0</v>
      </c>
      <c r="Q2294" s="270">
        <v>16.989999999999998</v>
      </c>
      <c r="R2294" s="270">
        <v>0</v>
      </c>
      <c r="S2294" s="270">
        <v>16.989999999999998</v>
      </c>
      <c r="T2294" s="268">
        <v>16.989999999999998</v>
      </c>
      <c r="U2294" s="268">
        <v>0</v>
      </c>
      <c r="V2294" s="269">
        <v>16.989999999999998</v>
      </c>
      <c r="W2294" s="269" cm="1">
        <f t="array" ref="W2294">IF(Z2294=756,V2294*INDEX('09.30.22 ERC'!$I$676:$I$679,MATCH($A$1,'09.30.22 ERC'!$D$676:$D$679,0),),V2294)</f>
        <v>16.989999999999998</v>
      </c>
      <c r="X2294" s="271">
        <f t="shared" si="71"/>
        <v>624100</v>
      </c>
      <c r="Y2294" s="106" t="s">
        <v>8136</v>
      </c>
      <c r="Z2294" s="106">
        <v>150</v>
      </c>
      <c r="AA2294" s="273" t="b">
        <f t="shared" si="72"/>
        <v>1</v>
      </c>
    </row>
    <row r="2295" spans="1:27">
      <c r="A2295" s="267" t="s">
        <v>3271</v>
      </c>
      <c r="B2295" s="267" t="s">
        <v>3280</v>
      </c>
      <c r="C2295" s="267" t="s">
        <v>3430</v>
      </c>
      <c r="D2295" s="267" t="s">
        <v>8192</v>
      </c>
      <c r="E2295" s="267" t="s">
        <v>3275</v>
      </c>
      <c r="F2295" s="267" t="s">
        <v>3276</v>
      </c>
      <c r="G2295" s="267" t="s">
        <v>3275</v>
      </c>
      <c r="H2295" s="267" t="s">
        <v>3277</v>
      </c>
      <c r="I2295" s="267" t="s">
        <v>8201</v>
      </c>
      <c r="J2295" s="267" t="s">
        <v>8202</v>
      </c>
      <c r="K2295" s="268">
        <v>0</v>
      </c>
      <c r="L2295" s="268">
        <v>0</v>
      </c>
      <c r="M2295" s="269">
        <v>0</v>
      </c>
      <c r="N2295" s="268">
        <v>0</v>
      </c>
      <c r="O2295" s="268">
        <v>0</v>
      </c>
      <c r="P2295" s="269">
        <v>0</v>
      </c>
      <c r="Q2295" s="270">
        <v>16.829999999999998</v>
      </c>
      <c r="R2295" s="270">
        <v>0</v>
      </c>
      <c r="S2295" s="270">
        <v>16.829999999999998</v>
      </c>
      <c r="T2295" s="268">
        <v>16.829999999999998</v>
      </c>
      <c r="U2295" s="268">
        <v>0</v>
      </c>
      <c r="V2295" s="269">
        <v>16.829999999999998</v>
      </c>
      <c r="W2295" s="269" cm="1">
        <f t="array" ref="W2295">IF(Z2295=756,V2295*INDEX('09.30.22 ERC'!$I$676:$I$679,MATCH($A$1,'09.30.22 ERC'!$D$676:$D$679,0),),V2295)</f>
        <v>16.829999999999998</v>
      </c>
      <c r="X2295" s="271">
        <f t="shared" si="71"/>
        <v>624100</v>
      </c>
      <c r="Y2295" s="106" t="s">
        <v>8136</v>
      </c>
      <c r="Z2295" s="106">
        <v>150</v>
      </c>
      <c r="AA2295" s="273" t="b">
        <f t="shared" si="72"/>
        <v>1</v>
      </c>
    </row>
    <row r="2296" spans="1:27">
      <c r="A2296" s="267" t="s">
        <v>3271</v>
      </c>
      <c r="B2296" s="267" t="s">
        <v>3284</v>
      </c>
      <c r="C2296" s="267" t="s">
        <v>3402</v>
      </c>
      <c r="D2296" s="267" t="s">
        <v>8192</v>
      </c>
      <c r="E2296" s="267" t="s">
        <v>3275</v>
      </c>
      <c r="F2296" s="267" t="s">
        <v>3276</v>
      </c>
      <c r="G2296" s="267" t="s">
        <v>3275</v>
      </c>
      <c r="H2296" s="267" t="s">
        <v>3277</v>
      </c>
      <c r="I2296" s="267" t="s">
        <v>8203</v>
      </c>
      <c r="J2296" s="267" t="s">
        <v>8204</v>
      </c>
      <c r="K2296" s="268">
        <v>0</v>
      </c>
      <c r="L2296" s="268">
        <v>0</v>
      </c>
      <c r="M2296" s="269">
        <v>0</v>
      </c>
      <c r="N2296" s="268">
        <v>0</v>
      </c>
      <c r="O2296" s="268">
        <v>0</v>
      </c>
      <c r="P2296" s="269">
        <v>0</v>
      </c>
      <c r="Q2296" s="270">
        <v>1.41</v>
      </c>
      <c r="R2296" s="270">
        <v>0</v>
      </c>
      <c r="S2296" s="270">
        <v>1.41</v>
      </c>
      <c r="T2296" s="268">
        <v>1.41</v>
      </c>
      <c r="U2296" s="268">
        <v>0</v>
      </c>
      <c r="V2296" s="269">
        <v>1.41</v>
      </c>
      <c r="W2296" s="269" cm="1">
        <f t="array" ref="W2296">IF(Z2296=756,V2296*INDEX('09.30.22 ERC'!$I$676:$I$679,MATCH($A$1,'09.30.22 ERC'!$D$676:$D$679,0),),V2296)</f>
        <v>1.41</v>
      </c>
      <c r="X2296" s="271">
        <f t="shared" si="71"/>
        <v>624100</v>
      </c>
      <c r="Y2296" s="106" t="s">
        <v>8136</v>
      </c>
      <c r="Z2296" s="106">
        <v>151</v>
      </c>
      <c r="AA2296" s="273" t="b">
        <f t="shared" si="72"/>
        <v>1</v>
      </c>
    </row>
    <row r="2297" spans="1:27">
      <c r="A2297" s="267" t="s">
        <v>3271</v>
      </c>
      <c r="B2297" s="267" t="s">
        <v>3287</v>
      </c>
      <c r="C2297" s="267" t="s">
        <v>3430</v>
      </c>
      <c r="D2297" s="267" t="s">
        <v>8192</v>
      </c>
      <c r="E2297" s="267" t="s">
        <v>3275</v>
      </c>
      <c r="F2297" s="267" t="s">
        <v>3276</v>
      </c>
      <c r="G2297" s="267" t="s">
        <v>3275</v>
      </c>
      <c r="H2297" s="267" t="s">
        <v>3277</v>
      </c>
      <c r="I2297" s="267" t="s">
        <v>8205</v>
      </c>
      <c r="J2297" s="267" t="s">
        <v>8206</v>
      </c>
      <c r="K2297" s="268">
        <v>0</v>
      </c>
      <c r="L2297" s="268">
        <v>0</v>
      </c>
      <c r="M2297" s="269">
        <v>0</v>
      </c>
      <c r="N2297" s="268">
        <v>0</v>
      </c>
      <c r="O2297" s="268">
        <v>0</v>
      </c>
      <c r="P2297" s="269">
        <v>0</v>
      </c>
      <c r="Q2297" s="270">
        <v>1.81</v>
      </c>
      <c r="R2297" s="270">
        <v>0</v>
      </c>
      <c r="S2297" s="270">
        <v>1.81</v>
      </c>
      <c r="T2297" s="268">
        <v>1.81</v>
      </c>
      <c r="U2297" s="268">
        <v>0</v>
      </c>
      <c r="V2297" s="269">
        <v>1.81</v>
      </c>
      <c r="W2297" s="269" cm="1">
        <f t="array" ref="W2297">IF(Z2297=756,V2297*INDEX('09.30.22 ERC'!$I$676:$I$679,MATCH($A$1,'09.30.22 ERC'!$D$676:$D$679,0),),V2297)</f>
        <v>1.81</v>
      </c>
      <c r="X2297" s="271">
        <f t="shared" si="71"/>
        <v>624100</v>
      </c>
      <c r="Y2297" s="106" t="s">
        <v>8136</v>
      </c>
      <c r="Z2297" s="106">
        <v>151</v>
      </c>
      <c r="AA2297" s="273" t="b">
        <f t="shared" si="72"/>
        <v>1</v>
      </c>
    </row>
    <row r="2298" spans="1:27">
      <c r="A2298" s="267" t="s">
        <v>3271</v>
      </c>
      <c r="B2298" s="267" t="s">
        <v>3294</v>
      </c>
      <c r="C2298" s="267" t="s">
        <v>3402</v>
      </c>
      <c r="D2298" s="267" t="s">
        <v>8192</v>
      </c>
      <c r="E2298" s="267" t="s">
        <v>3275</v>
      </c>
      <c r="F2298" s="267" t="s">
        <v>3276</v>
      </c>
      <c r="G2298" s="267" t="s">
        <v>3275</v>
      </c>
      <c r="H2298" s="267" t="s">
        <v>3277</v>
      </c>
      <c r="I2298" s="267" t="s">
        <v>8207</v>
      </c>
      <c r="J2298" s="267" t="s">
        <v>8208</v>
      </c>
      <c r="K2298" s="268">
        <v>0</v>
      </c>
      <c r="L2298" s="268">
        <v>0</v>
      </c>
      <c r="M2298" s="269">
        <v>0</v>
      </c>
      <c r="N2298" s="268">
        <v>0</v>
      </c>
      <c r="O2298" s="268">
        <v>0</v>
      </c>
      <c r="P2298" s="269">
        <v>0</v>
      </c>
      <c r="Q2298" s="270">
        <v>9.8000000000000007</v>
      </c>
      <c r="R2298" s="270">
        <v>0</v>
      </c>
      <c r="S2298" s="270">
        <v>9.8000000000000007</v>
      </c>
      <c r="T2298" s="268">
        <v>9.8000000000000007</v>
      </c>
      <c r="U2298" s="268">
        <v>0</v>
      </c>
      <c r="V2298" s="269">
        <v>9.8000000000000007</v>
      </c>
      <c r="W2298" s="269" cm="1">
        <f t="array" ref="W2298">IF(Z2298=756,V2298*INDEX('09.30.22 ERC'!$I$676:$I$679,MATCH($A$1,'09.30.22 ERC'!$D$676:$D$679,0),),V2298)</f>
        <v>9.8000000000000007</v>
      </c>
      <c r="X2298" s="271">
        <f t="shared" si="71"/>
        <v>624100</v>
      </c>
      <c r="Y2298" s="106" t="s">
        <v>8136</v>
      </c>
      <c r="Z2298" s="106">
        <v>152</v>
      </c>
      <c r="AA2298" s="273" t="b">
        <f t="shared" si="72"/>
        <v>1</v>
      </c>
    </row>
    <row r="2299" spans="1:27">
      <c r="A2299" s="267" t="s">
        <v>3271</v>
      </c>
      <c r="B2299" s="267" t="s">
        <v>3388</v>
      </c>
      <c r="C2299" s="267" t="s">
        <v>3389</v>
      </c>
      <c r="D2299" s="267" t="s">
        <v>8209</v>
      </c>
      <c r="E2299" s="267" t="s">
        <v>3275</v>
      </c>
      <c r="F2299" s="267" t="s">
        <v>3276</v>
      </c>
      <c r="G2299" s="267" t="s">
        <v>3275</v>
      </c>
      <c r="H2299" s="267" t="s">
        <v>3277</v>
      </c>
      <c r="I2299" s="267" t="s">
        <v>8210</v>
      </c>
      <c r="J2299" s="267" t="s">
        <v>8211</v>
      </c>
      <c r="K2299" s="268">
        <v>0</v>
      </c>
      <c r="L2299" s="268">
        <v>0</v>
      </c>
      <c r="M2299" s="269">
        <v>0</v>
      </c>
      <c r="N2299" s="268">
        <v>0</v>
      </c>
      <c r="O2299" s="268">
        <v>162.71</v>
      </c>
      <c r="P2299" s="269">
        <v>-162.71</v>
      </c>
      <c r="Q2299" s="270">
        <v>90</v>
      </c>
      <c r="R2299" s="270">
        <v>1151.8599999999999</v>
      </c>
      <c r="S2299" s="270">
        <v>-1061.8599999999999</v>
      </c>
      <c r="T2299" s="268">
        <v>90</v>
      </c>
      <c r="U2299" s="268">
        <v>1151.8599999999999</v>
      </c>
      <c r="V2299" s="269">
        <v>-1061.8599999999999</v>
      </c>
      <c r="W2299" s="269" cm="1">
        <f t="array" ref="W2299">IF(Z2299=756,V2299*INDEX('09.30.22 ERC'!$I$676:$I$679,MATCH($A$1,'09.30.22 ERC'!$D$676:$D$679,0),),V2299)</f>
        <v>-1061.8599999999999</v>
      </c>
      <c r="X2299" s="271">
        <f t="shared" si="71"/>
        <v>626100</v>
      </c>
      <c r="Y2299" s="106" t="s">
        <v>8136</v>
      </c>
      <c r="Z2299" s="106">
        <v>756</v>
      </c>
      <c r="AA2299" s="273" t="b">
        <f t="shared" si="72"/>
        <v>1</v>
      </c>
    </row>
    <row r="2300" spans="1:27">
      <c r="A2300" s="267" t="s">
        <v>3271</v>
      </c>
      <c r="B2300" s="267" t="s">
        <v>3388</v>
      </c>
      <c r="C2300" s="267" t="s">
        <v>3392</v>
      </c>
      <c r="D2300" s="267" t="s">
        <v>8209</v>
      </c>
      <c r="E2300" s="267" t="s">
        <v>3275</v>
      </c>
      <c r="F2300" s="267" t="s">
        <v>3276</v>
      </c>
      <c r="G2300" s="267" t="s">
        <v>3275</v>
      </c>
      <c r="H2300" s="267" t="s">
        <v>3277</v>
      </c>
      <c r="I2300" s="267" t="s">
        <v>8212</v>
      </c>
      <c r="J2300" s="267" t="s">
        <v>8213</v>
      </c>
      <c r="K2300" s="268">
        <v>0</v>
      </c>
      <c r="L2300" s="268">
        <v>0</v>
      </c>
      <c r="M2300" s="269">
        <v>0</v>
      </c>
      <c r="N2300" s="268">
        <v>162.71</v>
      </c>
      <c r="O2300" s="268">
        <v>0</v>
      </c>
      <c r="P2300" s="269">
        <v>162.71</v>
      </c>
      <c r="Q2300" s="270">
        <v>1061.8599999999999</v>
      </c>
      <c r="R2300" s="270">
        <v>0</v>
      </c>
      <c r="S2300" s="270">
        <v>1061.8599999999999</v>
      </c>
      <c r="T2300" s="268">
        <v>1061.8599999999999</v>
      </c>
      <c r="U2300" s="268">
        <v>0</v>
      </c>
      <c r="V2300" s="269">
        <v>1061.8599999999999</v>
      </c>
      <c r="W2300" s="269" cm="1">
        <f t="array" ref="W2300">IF(Z2300=756,V2300*INDEX('09.30.22 ERC'!$I$676:$I$679,MATCH($A$1,'09.30.22 ERC'!$D$676:$D$679,0),),V2300)</f>
        <v>1061.8599999999999</v>
      </c>
      <c r="X2300" s="271">
        <f t="shared" si="71"/>
        <v>626100</v>
      </c>
      <c r="Y2300" s="106" t="s">
        <v>8136</v>
      </c>
      <c r="Z2300" s="106">
        <v>756</v>
      </c>
      <c r="AA2300" s="273" t="b">
        <f t="shared" si="72"/>
        <v>1</v>
      </c>
    </row>
    <row r="2301" spans="1:27">
      <c r="A2301" s="267" t="s">
        <v>3271</v>
      </c>
      <c r="B2301" s="267" t="s">
        <v>3272</v>
      </c>
      <c r="C2301" s="267" t="s">
        <v>3273</v>
      </c>
      <c r="D2301" s="267" t="s">
        <v>8209</v>
      </c>
      <c r="E2301" s="267" t="s">
        <v>3275</v>
      </c>
      <c r="F2301" s="267" t="s">
        <v>3276</v>
      </c>
      <c r="G2301" s="267" t="s">
        <v>3275</v>
      </c>
      <c r="H2301" s="267" t="s">
        <v>3277</v>
      </c>
      <c r="I2301" s="267" t="s">
        <v>8214</v>
      </c>
      <c r="J2301" s="267" t="s">
        <v>8215</v>
      </c>
      <c r="K2301" s="268">
        <v>0</v>
      </c>
      <c r="L2301" s="268">
        <v>0</v>
      </c>
      <c r="M2301" s="269">
        <v>0</v>
      </c>
      <c r="N2301" s="268">
        <v>0</v>
      </c>
      <c r="O2301" s="268">
        <v>0</v>
      </c>
      <c r="P2301" s="269">
        <v>0</v>
      </c>
      <c r="Q2301" s="270">
        <v>60</v>
      </c>
      <c r="R2301" s="270">
        <v>0</v>
      </c>
      <c r="S2301" s="270">
        <v>60</v>
      </c>
      <c r="T2301" s="268">
        <v>60</v>
      </c>
      <c r="U2301" s="268">
        <v>0</v>
      </c>
      <c r="V2301" s="269">
        <v>60</v>
      </c>
      <c r="W2301" s="269" cm="1">
        <f t="array" ref="W2301">IF(Z2301=756,V2301*INDEX('09.30.22 ERC'!$I$676:$I$679,MATCH($A$1,'09.30.22 ERC'!$D$676:$D$679,0),),V2301)</f>
        <v>60</v>
      </c>
      <c r="X2301" s="271">
        <f t="shared" si="71"/>
        <v>626100</v>
      </c>
      <c r="Y2301" s="106" t="s">
        <v>8136</v>
      </c>
      <c r="Z2301" s="106">
        <v>150</v>
      </c>
      <c r="AA2301" s="273" t="b">
        <f t="shared" si="72"/>
        <v>1</v>
      </c>
    </row>
    <row r="2302" spans="1:27">
      <c r="A2302" s="267" t="s">
        <v>3271</v>
      </c>
      <c r="B2302" s="267" t="s">
        <v>3272</v>
      </c>
      <c r="C2302" s="267" t="s">
        <v>3402</v>
      </c>
      <c r="D2302" s="267" t="s">
        <v>8209</v>
      </c>
      <c r="E2302" s="267" t="s">
        <v>3275</v>
      </c>
      <c r="F2302" s="267" t="s">
        <v>3276</v>
      </c>
      <c r="G2302" s="267" t="s">
        <v>3275</v>
      </c>
      <c r="H2302" s="267" t="s">
        <v>3277</v>
      </c>
      <c r="I2302" s="267" t="s">
        <v>8216</v>
      </c>
      <c r="J2302" s="267" t="s">
        <v>8217</v>
      </c>
      <c r="K2302" s="268">
        <v>0</v>
      </c>
      <c r="L2302" s="268">
        <v>0</v>
      </c>
      <c r="M2302" s="269">
        <v>0</v>
      </c>
      <c r="N2302" s="268">
        <v>70.98</v>
      </c>
      <c r="O2302" s="268">
        <v>0</v>
      </c>
      <c r="P2302" s="269">
        <v>70.98</v>
      </c>
      <c r="Q2302" s="270">
        <v>562.84</v>
      </c>
      <c r="R2302" s="270">
        <v>33.06</v>
      </c>
      <c r="S2302" s="270">
        <v>529.78</v>
      </c>
      <c r="T2302" s="268">
        <v>562.84</v>
      </c>
      <c r="U2302" s="268">
        <v>33.06</v>
      </c>
      <c r="V2302" s="269">
        <v>529.78</v>
      </c>
      <c r="W2302" s="269" cm="1">
        <f t="array" ref="W2302">IF(Z2302=756,V2302*INDEX('09.30.22 ERC'!$I$676:$I$679,MATCH($A$1,'09.30.22 ERC'!$D$676:$D$679,0),),V2302)</f>
        <v>529.78</v>
      </c>
      <c r="X2302" s="271">
        <f t="shared" si="71"/>
        <v>626100</v>
      </c>
      <c r="Y2302" s="106" t="s">
        <v>8136</v>
      </c>
      <c r="Z2302" s="106">
        <v>150</v>
      </c>
      <c r="AA2302" s="273" t="b">
        <f t="shared" si="72"/>
        <v>1</v>
      </c>
    </row>
    <row r="2303" spans="1:27">
      <c r="A2303" s="267" t="s">
        <v>3271</v>
      </c>
      <c r="B2303" s="267" t="s">
        <v>3280</v>
      </c>
      <c r="C2303" s="267" t="s">
        <v>3430</v>
      </c>
      <c r="D2303" s="267" t="s">
        <v>8209</v>
      </c>
      <c r="E2303" s="267" t="s">
        <v>3275</v>
      </c>
      <c r="F2303" s="267" t="s">
        <v>3276</v>
      </c>
      <c r="G2303" s="267" t="s">
        <v>3275</v>
      </c>
      <c r="H2303" s="267" t="s">
        <v>3277</v>
      </c>
      <c r="I2303" s="267" t="s">
        <v>8218</v>
      </c>
      <c r="J2303" s="267" t="s">
        <v>8219</v>
      </c>
      <c r="K2303" s="268">
        <v>0</v>
      </c>
      <c r="L2303" s="268">
        <v>0</v>
      </c>
      <c r="M2303" s="269">
        <v>0</v>
      </c>
      <c r="N2303" s="268">
        <v>70.2</v>
      </c>
      <c r="O2303" s="268">
        <v>0</v>
      </c>
      <c r="P2303" s="269">
        <v>70.2</v>
      </c>
      <c r="Q2303" s="270">
        <v>556.45000000000005</v>
      </c>
      <c r="R2303" s="270">
        <v>32.67</v>
      </c>
      <c r="S2303" s="270">
        <v>523.78000000000009</v>
      </c>
      <c r="T2303" s="268">
        <v>556.45000000000005</v>
      </c>
      <c r="U2303" s="268">
        <v>32.67</v>
      </c>
      <c r="V2303" s="269">
        <v>523.78000000000009</v>
      </c>
      <c r="W2303" s="269" cm="1">
        <f t="array" ref="W2303">IF(Z2303=756,V2303*INDEX('09.30.22 ERC'!$I$676:$I$679,MATCH($A$1,'09.30.22 ERC'!$D$676:$D$679,0),),V2303)</f>
        <v>523.78000000000009</v>
      </c>
      <c r="X2303" s="271">
        <f t="shared" si="71"/>
        <v>626100</v>
      </c>
      <c r="Y2303" s="106" t="s">
        <v>8136</v>
      </c>
      <c r="Z2303" s="106">
        <v>150</v>
      </c>
      <c r="AA2303" s="273" t="b">
        <f t="shared" si="72"/>
        <v>1</v>
      </c>
    </row>
    <row r="2304" spans="1:27">
      <c r="A2304" s="267" t="s">
        <v>3271</v>
      </c>
      <c r="B2304" s="267" t="s">
        <v>3284</v>
      </c>
      <c r="C2304" s="267" t="s">
        <v>3402</v>
      </c>
      <c r="D2304" s="267" t="s">
        <v>8209</v>
      </c>
      <c r="E2304" s="267" t="s">
        <v>3275</v>
      </c>
      <c r="F2304" s="267" t="s">
        <v>3276</v>
      </c>
      <c r="G2304" s="267" t="s">
        <v>3275</v>
      </c>
      <c r="H2304" s="267" t="s">
        <v>3277</v>
      </c>
      <c r="I2304" s="267" t="s">
        <v>8220</v>
      </c>
      <c r="J2304" s="267" t="s">
        <v>8221</v>
      </c>
      <c r="K2304" s="268">
        <v>0</v>
      </c>
      <c r="L2304" s="268">
        <v>0</v>
      </c>
      <c r="M2304" s="269">
        <v>0</v>
      </c>
      <c r="N2304" s="268">
        <v>6.03</v>
      </c>
      <c r="O2304" s="268">
        <v>0</v>
      </c>
      <c r="P2304" s="269">
        <v>6.03</v>
      </c>
      <c r="Q2304" s="270">
        <v>46.76</v>
      </c>
      <c r="R2304" s="270">
        <v>2.7</v>
      </c>
      <c r="S2304" s="270">
        <v>44.059999999999995</v>
      </c>
      <c r="T2304" s="268">
        <v>46.76</v>
      </c>
      <c r="U2304" s="268">
        <v>2.7</v>
      </c>
      <c r="V2304" s="269">
        <v>44.059999999999995</v>
      </c>
      <c r="W2304" s="269" cm="1">
        <f t="array" ref="W2304">IF(Z2304=756,V2304*INDEX('09.30.22 ERC'!$I$676:$I$679,MATCH($A$1,'09.30.22 ERC'!$D$676:$D$679,0),),V2304)</f>
        <v>44.059999999999995</v>
      </c>
      <c r="X2304" s="271">
        <f t="shared" si="71"/>
        <v>626100</v>
      </c>
      <c r="Y2304" s="106" t="s">
        <v>8136</v>
      </c>
      <c r="Z2304" s="106">
        <v>151</v>
      </c>
      <c r="AA2304" s="273" t="b">
        <f t="shared" si="72"/>
        <v>1</v>
      </c>
    </row>
    <row r="2305" spans="1:27">
      <c r="A2305" s="267" t="s">
        <v>3271</v>
      </c>
      <c r="B2305" s="267" t="s">
        <v>3287</v>
      </c>
      <c r="C2305" s="267" t="s">
        <v>3281</v>
      </c>
      <c r="D2305" s="267" t="s">
        <v>8209</v>
      </c>
      <c r="E2305" s="267" t="s">
        <v>3275</v>
      </c>
      <c r="F2305" s="267" t="s">
        <v>3276</v>
      </c>
      <c r="G2305" s="267" t="s">
        <v>3275</v>
      </c>
      <c r="H2305" s="267" t="s">
        <v>3277</v>
      </c>
      <c r="I2305" s="267" t="s">
        <v>8222</v>
      </c>
      <c r="J2305" s="267" t="s">
        <v>8223</v>
      </c>
      <c r="K2305" s="268">
        <v>0</v>
      </c>
      <c r="L2305" s="268">
        <v>0</v>
      </c>
      <c r="M2305" s="269">
        <v>0</v>
      </c>
      <c r="N2305" s="268">
        <v>0</v>
      </c>
      <c r="O2305" s="268">
        <v>0</v>
      </c>
      <c r="P2305" s="269">
        <v>0</v>
      </c>
      <c r="Q2305" s="270">
        <v>0</v>
      </c>
      <c r="R2305" s="270">
        <v>0</v>
      </c>
      <c r="S2305" s="270">
        <v>0</v>
      </c>
      <c r="T2305" s="268">
        <v>0</v>
      </c>
      <c r="U2305" s="268">
        <v>0</v>
      </c>
      <c r="V2305" s="269">
        <v>0</v>
      </c>
      <c r="W2305" s="269" cm="1">
        <f t="array" ref="W2305">IF(Z2305=756,V2305*INDEX('09.30.22 ERC'!$I$676:$I$679,MATCH($A$1,'09.30.22 ERC'!$D$676:$D$679,0),),V2305)</f>
        <v>0</v>
      </c>
      <c r="X2305" s="271">
        <f t="shared" si="71"/>
        <v>626100</v>
      </c>
      <c r="Y2305" s="106" t="s">
        <v>8136</v>
      </c>
      <c r="Z2305" s="106">
        <v>151</v>
      </c>
      <c r="AA2305" s="273" t="b">
        <f t="shared" si="72"/>
        <v>1</v>
      </c>
    </row>
    <row r="2306" spans="1:27">
      <c r="A2306" s="267" t="s">
        <v>3271</v>
      </c>
      <c r="B2306" s="267" t="s">
        <v>3287</v>
      </c>
      <c r="C2306" s="267" t="s">
        <v>3430</v>
      </c>
      <c r="D2306" s="267" t="s">
        <v>8209</v>
      </c>
      <c r="E2306" s="267" t="s">
        <v>3275</v>
      </c>
      <c r="F2306" s="267" t="s">
        <v>3276</v>
      </c>
      <c r="G2306" s="267" t="s">
        <v>3275</v>
      </c>
      <c r="H2306" s="267" t="s">
        <v>3277</v>
      </c>
      <c r="I2306" s="267" t="s">
        <v>8224</v>
      </c>
      <c r="J2306" s="267" t="s">
        <v>8225</v>
      </c>
      <c r="K2306" s="268">
        <v>0</v>
      </c>
      <c r="L2306" s="268">
        <v>0</v>
      </c>
      <c r="M2306" s="269">
        <v>0</v>
      </c>
      <c r="N2306" s="268">
        <v>7.74</v>
      </c>
      <c r="O2306" s="268">
        <v>0</v>
      </c>
      <c r="P2306" s="269">
        <v>7.74</v>
      </c>
      <c r="Q2306" s="270">
        <v>58.81</v>
      </c>
      <c r="R2306" s="270">
        <v>2.5499999999999998</v>
      </c>
      <c r="S2306" s="270">
        <v>56.260000000000005</v>
      </c>
      <c r="T2306" s="268">
        <v>58.81</v>
      </c>
      <c r="U2306" s="268">
        <v>2.5499999999999998</v>
      </c>
      <c r="V2306" s="269">
        <v>56.260000000000005</v>
      </c>
      <c r="W2306" s="269" cm="1">
        <f t="array" ref="W2306">IF(Z2306=756,V2306*INDEX('09.30.22 ERC'!$I$676:$I$679,MATCH($A$1,'09.30.22 ERC'!$D$676:$D$679,0),),V2306)</f>
        <v>56.260000000000005</v>
      </c>
      <c r="X2306" s="271">
        <f t="shared" si="71"/>
        <v>626100</v>
      </c>
      <c r="Y2306" s="106" t="s">
        <v>8136</v>
      </c>
      <c r="Z2306" s="106">
        <v>151</v>
      </c>
      <c r="AA2306" s="273" t="b">
        <f t="shared" si="72"/>
        <v>1</v>
      </c>
    </row>
    <row r="2307" spans="1:27">
      <c r="A2307" s="267" t="s">
        <v>3271</v>
      </c>
      <c r="B2307" s="267" t="s">
        <v>3294</v>
      </c>
      <c r="C2307" s="267" t="s">
        <v>3402</v>
      </c>
      <c r="D2307" s="267" t="s">
        <v>8209</v>
      </c>
      <c r="E2307" s="267" t="s">
        <v>3275</v>
      </c>
      <c r="F2307" s="267" t="s">
        <v>3276</v>
      </c>
      <c r="G2307" s="267" t="s">
        <v>3275</v>
      </c>
      <c r="H2307" s="267" t="s">
        <v>3277</v>
      </c>
      <c r="I2307" s="267" t="s">
        <v>8226</v>
      </c>
      <c r="J2307" s="267" t="s">
        <v>8227</v>
      </c>
      <c r="K2307" s="268">
        <v>0</v>
      </c>
      <c r="L2307" s="268">
        <v>0</v>
      </c>
      <c r="M2307" s="269">
        <v>0</v>
      </c>
      <c r="N2307" s="268">
        <v>40.92</v>
      </c>
      <c r="O2307" s="268">
        <v>0</v>
      </c>
      <c r="P2307" s="269">
        <v>40.92</v>
      </c>
      <c r="Q2307" s="270">
        <v>324.39</v>
      </c>
      <c r="R2307" s="270">
        <v>19.02</v>
      </c>
      <c r="S2307" s="270">
        <v>305.37</v>
      </c>
      <c r="T2307" s="268">
        <v>324.39</v>
      </c>
      <c r="U2307" s="268">
        <v>19.02</v>
      </c>
      <c r="V2307" s="269">
        <v>305.37</v>
      </c>
      <c r="W2307" s="269" cm="1">
        <f t="array" ref="W2307">IF(Z2307=756,V2307*INDEX('09.30.22 ERC'!$I$676:$I$679,MATCH($A$1,'09.30.22 ERC'!$D$676:$D$679,0),),V2307)</f>
        <v>305.37</v>
      </c>
      <c r="X2307" s="271">
        <f t="shared" si="71"/>
        <v>626100</v>
      </c>
      <c r="Y2307" s="106" t="s">
        <v>8136</v>
      </c>
      <c r="Z2307" s="106">
        <v>152</v>
      </c>
      <c r="AA2307" s="273" t="b">
        <f t="shared" si="72"/>
        <v>1</v>
      </c>
    </row>
    <row r="2308" spans="1:27">
      <c r="A2308" s="267" t="s">
        <v>3271</v>
      </c>
      <c r="B2308" s="267" t="s">
        <v>3272</v>
      </c>
      <c r="C2308" s="267" t="s">
        <v>3273</v>
      </c>
      <c r="D2308" s="267" t="s">
        <v>8228</v>
      </c>
      <c r="E2308" s="267" t="s">
        <v>3275</v>
      </c>
      <c r="F2308" s="267" t="s">
        <v>3276</v>
      </c>
      <c r="G2308" s="267" t="s">
        <v>3275</v>
      </c>
      <c r="H2308" s="267" t="s">
        <v>3277</v>
      </c>
      <c r="I2308" s="267" t="s">
        <v>8229</v>
      </c>
      <c r="J2308" s="267" t="s">
        <v>8230</v>
      </c>
      <c r="K2308" s="268">
        <v>0</v>
      </c>
      <c r="L2308" s="268">
        <v>0</v>
      </c>
      <c r="M2308" s="269">
        <v>0</v>
      </c>
      <c r="N2308" s="268">
        <v>832.12</v>
      </c>
      <c r="O2308" s="268">
        <v>0</v>
      </c>
      <c r="P2308" s="269">
        <v>832.12</v>
      </c>
      <c r="Q2308" s="270">
        <v>29819.22</v>
      </c>
      <c r="R2308" s="270">
        <v>472.11</v>
      </c>
      <c r="S2308" s="270">
        <v>29347.11</v>
      </c>
      <c r="T2308" s="268">
        <v>29819.22</v>
      </c>
      <c r="U2308" s="268">
        <v>472.11</v>
      </c>
      <c r="V2308" s="269">
        <v>29347.11</v>
      </c>
      <c r="W2308" s="269" cm="1">
        <f t="array" ref="W2308">IF(Z2308=756,V2308*INDEX('09.30.22 ERC'!$I$676:$I$679,MATCH($A$1,'09.30.22 ERC'!$D$676:$D$679,0),),V2308)</f>
        <v>29347.11</v>
      </c>
      <c r="X2308" s="271">
        <f t="shared" si="71"/>
        <v>627100</v>
      </c>
      <c r="Y2308" s="106" t="s">
        <v>1507</v>
      </c>
      <c r="Z2308" s="106">
        <v>150</v>
      </c>
      <c r="AA2308" s="273" t="b">
        <f t="shared" si="72"/>
        <v>1</v>
      </c>
    </row>
    <row r="2309" spans="1:27">
      <c r="A2309" s="267" t="s">
        <v>3271</v>
      </c>
      <c r="B2309" s="267" t="s">
        <v>3280</v>
      </c>
      <c r="C2309" s="267" t="s">
        <v>3281</v>
      </c>
      <c r="D2309" s="267" t="s">
        <v>8228</v>
      </c>
      <c r="E2309" s="267" t="s">
        <v>3275</v>
      </c>
      <c r="F2309" s="267" t="s">
        <v>3276</v>
      </c>
      <c r="G2309" s="267" t="s">
        <v>3275</v>
      </c>
      <c r="H2309" s="267" t="s">
        <v>3277</v>
      </c>
      <c r="I2309" s="267" t="s">
        <v>8231</v>
      </c>
      <c r="J2309" s="267" t="s">
        <v>8232</v>
      </c>
      <c r="K2309" s="268">
        <v>0</v>
      </c>
      <c r="L2309" s="268">
        <v>0</v>
      </c>
      <c r="M2309" s="269">
        <v>0</v>
      </c>
      <c r="N2309" s="268">
        <v>0</v>
      </c>
      <c r="O2309" s="268">
        <v>0</v>
      </c>
      <c r="P2309" s="269">
        <v>0</v>
      </c>
      <c r="Q2309" s="270">
        <v>0.33</v>
      </c>
      <c r="R2309" s="270">
        <v>0</v>
      </c>
      <c r="S2309" s="270">
        <v>0.33</v>
      </c>
      <c r="T2309" s="268">
        <v>0.33</v>
      </c>
      <c r="U2309" s="268">
        <v>0</v>
      </c>
      <c r="V2309" s="269">
        <v>0.33</v>
      </c>
      <c r="W2309" s="269" cm="1">
        <f t="array" ref="W2309">IF(Z2309=756,V2309*INDEX('09.30.22 ERC'!$I$676:$I$679,MATCH($A$1,'09.30.22 ERC'!$D$676:$D$679,0),),V2309)</f>
        <v>0.33</v>
      </c>
      <c r="X2309" s="271">
        <f t="shared" ref="X2309:X2372" si="73">+_xlfn.NUMBERVALUE(D2309)</f>
        <v>627100</v>
      </c>
      <c r="Y2309" s="106" t="s">
        <v>1507</v>
      </c>
      <c r="Z2309" s="106">
        <v>150</v>
      </c>
      <c r="AA2309" s="273" t="b">
        <f t="shared" si="72"/>
        <v>1</v>
      </c>
    </row>
    <row r="2310" spans="1:27">
      <c r="A2310" s="267" t="s">
        <v>3271</v>
      </c>
      <c r="B2310" s="267" t="s">
        <v>3284</v>
      </c>
      <c r="C2310" s="267" t="s">
        <v>3273</v>
      </c>
      <c r="D2310" s="267" t="s">
        <v>8228</v>
      </c>
      <c r="E2310" s="267" t="s">
        <v>3275</v>
      </c>
      <c r="F2310" s="267" t="s">
        <v>3276</v>
      </c>
      <c r="G2310" s="267" t="s">
        <v>3275</v>
      </c>
      <c r="H2310" s="267" t="s">
        <v>3277</v>
      </c>
      <c r="I2310" s="267" t="s">
        <v>8233</v>
      </c>
      <c r="J2310" s="267" t="s">
        <v>8234</v>
      </c>
      <c r="K2310" s="268">
        <v>0</v>
      </c>
      <c r="L2310" s="268">
        <v>0</v>
      </c>
      <c r="M2310" s="269">
        <v>0</v>
      </c>
      <c r="N2310" s="268">
        <v>91.23</v>
      </c>
      <c r="O2310" s="268">
        <v>0</v>
      </c>
      <c r="P2310" s="269">
        <v>91.23</v>
      </c>
      <c r="Q2310" s="270">
        <v>14943.58</v>
      </c>
      <c r="R2310" s="270">
        <v>2.82</v>
      </c>
      <c r="S2310" s="270">
        <v>14940.76</v>
      </c>
      <c r="T2310" s="268">
        <v>14943.58</v>
      </c>
      <c r="U2310" s="268">
        <v>2.82</v>
      </c>
      <c r="V2310" s="269">
        <v>14940.76</v>
      </c>
      <c r="W2310" s="269" cm="1">
        <f t="array" ref="W2310">IF(Z2310=756,V2310*INDEX('09.30.22 ERC'!$I$676:$I$679,MATCH($A$1,'09.30.22 ERC'!$D$676:$D$679,0),),V2310)</f>
        <v>14940.76</v>
      </c>
      <c r="X2310" s="271">
        <f t="shared" si="73"/>
        <v>627100</v>
      </c>
      <c r="Y2310" s="106" t="s">
        <v>1507</v>
      </c>
      <c r="Z2310" s="106">
        <v>151</v>
      </c>
      <c r="AA2310" s="273" t="b">
        <f t="shared" ref="AA2310:AA2373" si="74">IF($A$1=756,TRUE,IF($A$1=Z2310,TRUE,FALSE))</f>
        <v>1</v>
      </c>
    </row>
    <row r="2311" spans="1:27">
      <c r="A2311" s="267" t="s">
        <v>3271</v>
      </c>
      <c r="B2311" s="267" t="s">
        <v>3287</v>
      </c>
      <c r="C2311" s="267" t="s">
        <v>3281</v>
      </c>
      <c r="D2311" s="267" t="s">
        <v>8228</v>
      </c>
      <c r="E2311" s="267" t="s">
        <v>3275</v>
      </c>
      <c r="F2311" s="267" t="s">
        <v>3276</v>
      </c>
      <c r="G2311" s="267" t="s">
        <v>3275</v>
      </c>
      <c r="H2311" s="267" t="s">
        <v>3277</v>
      </c>
      <c r="I2311" s="267" t="s">
        <v>8235</v>
      </c>
      <c r="J2311" s="267" t="s">
        <v>8236</v>
      </c>
      <c r="K2311" s="268">
        <v>0</v>
      </c>
      <c r="L2311" s="268">
        <v>0</v>
      </c>
      <c r="M2311" s="269">
        <v>0</v>
      </c>
      <c r="N2311" s="268">
        <v>0</v>
      </c>
      <c r="O2311" s="268">
        <v>0</v>
      </c>
      <c r="P2311" s="269">
        <v>0</v>
      </c>
      <c r="Q2311" s="270">
        <v>0</v>
      </c>
      <c r="R2311" s="270">
        <v>0</v>
      </c>
      <c r="S2311" s="270">
        <v>0</v>
      </c>
      <c r="T2311" s="268">
        <v>0</v>
      </c>
      <c r="U2311" s="268">
        <v>0</v>
      </c>
      <c r="V2311" s="269">
        <v>0</v>
      </c>
      <c r="W2311" s="269" cm="1">
        <f t="array" ref="W2311">IF(Z2311=756,V2311*INDEX('09.30.22 ERC'!$I$676:$I$679,MATCH($A$1,'09.30.22 ERC'!$D$676:$D$679,0),),V2311)</f>
        <v>0</v>
      </c>
      <c r="X2311" s="271">
        <f t="shared" si="73"/>
        <v>627100</v>
      </c>
      <c r="Y2311" s="106" t="s">
        <v>1507</v>
      </c>
      <c r="Z2311" s="106">
        <v>151</v>
      </c>
      <c r="AA2311" s="273" t="b">
        <f t="shared" si="74"/>
        <v>1</v>
      </c>
    </row>
    <row r="2312" spans="1:27">
      <c r="A2312" s="267" t="s">
        <v>3271</v>
      </c>
      <c r="B2312" s="267" t="s">
        <v>3294</v>
      </c>
      <c r="C2312" s="267" t="s">
        <v>3273</v>
      </c>
      <c r="D2312" s="267" t="s">
        <v>8228</v>
      </c>
      <c r="E2312" s="267" t="s">
        <v>3275</v>
      </c>
      <c r="F2312" s="267" t="s">
        <v>3276</v>
      </c>
      <c r="G2312" s="267" t="s">
        <v>3275</v>
      </c>
      <c r="H2312" s="267" t="s">
        <v>3277</v>
      </c>
      <c r="I2312" s="267" t="s">
        <v>8237</v>
      </c>
      <c r="J2312" s="267" t="s">
        <v>8238</v>
      </c>
      <c r="K2312" s="268">
        <v>0</v>
      </c>
      <c r="L2312" s="268">
        <v>0</v>
      </c>
      <c r="M2312" s="269">
        <v>0</v>
      </c>
      <c r="N2312" s="268">
        <v>2821.08</v>
      </c>
      <c r="O2312" s="268">
        <v>35.409999999999997</v>
      </c>
      <c r="P2312" s="269">
        <v>2785.67</v>
      </c>
      <c r="Q2312" s="270">
        <v>32468.38</v>
      </c>
      <c r="R2312" s="270">
        <v>1787.13</v>
      </c>
      <c r="S2312" s="270">
        <v>30681.25</v>
      </c>
      <c r="T2312" s="268">
        <v>32468.38</v>
      </c>
      <c r="U2312" s="268">
        <v>1787.13</v>
      </c>
      <c r="V2312" s="269">
        <v>30681.25</v>
      </c>
      <c r="W2312" s="269" cm="1">
        <f t="array" ref="W2312">IF(Z2312=756,V2312*INDEX('09.30.22 ERC'!$I$676:$I$679,MATCH($A$1,'09.30.22 ERC'!$D$676:$D$679,0),),V2312)</f>
        <v>30681.25</v>
      </c>
      <c r="X2312" s="271">
        <f t="shared" si="73"/>
        <v>627100</v>
      </c>
      <c r="Y2312" s="106" t="s">
        <v>1507</v>
      </c>
      <c r="Z2312" s="106">
        <v>152</v>
      </c>
      <c r="AA2312" s="273" t="b">
        <f t="shared" si="74"/>
        <v>1</v>
      </c>
    </row>
    <row r="2313" spans="1:27">
      <c r="A2313" s="267" t="s">
        <v>3271</v>
      </c>
      <c r="B2313" s="267" t="s">
        <v>3272</v>
      </c>
      <c r="C2313" s="267" t="s">
        <v>3402</v>
      </c>
      <c r="D2313" s="267" t="s">
        <v>8239</v>
      </c>
      <c r="E2313" s="267" t="s">
        <v>3275</v>
      </c>
      <c r="F2313" s="267" t="s">
        <v>3276</v>
      </c>
      <c r="G2313" s="267" t="s">
        <v>3275</v>
      </c>
      <c r="H2313" s="267" t="s">
        <v>3277</v>
      </c>
      <c r="I2313" s="267" t="s">
        <v>8240</v>
      </c>
      <c r="J2313" s="267" t="s">
        <v>8241</v>
      </c>
      <c r="K2313" s="268">
        <v>0</v>
      </c>
      <c r="L2313" s="268">
        <v>0</v>
      </c>
      <c r="M2313" s="269">
        <v>0</v>
      </c>
      <c r="N2313" s="268">
        <v>0</v>
      </c>
      <c r="O2313" s="268">
        <v>0</v>
      </c>
      <c r="P2313" s="269">
        <v>0</v>
      </c>
      <c r="Q2313" s="270">
        <v>0</v>
      </c>
      <c r="R2313" s="270">
        <v>0</v>
      </c>
      <c r="S2313" s="270">
        <v>0</v>
      </c>
      <c r="T2313" s="268">
        <v>0</v>
      </c>
      <c r="U2313" s="268">
        <v>0</v>
      </c>
      <c r="V2313" s="269">
        <v>0</v>
      </c>
      <c r="W2313" s="269" cm="1">
        <f t="array" ref="W2313">IF(Z2313=756,V2313*INDEX('09.30.22 ERC'!$I$676:$I$679,MATCH($A$1,'09.30.22 ERC'!$D$676:$D$679,0),),V2313)</f>
        <v>0</v>
      </c>
      <c r="X2313" s="271">
        <f t="shared" si="73"/>
        <v>627200</v>
      </c>
      <c r="Y2313" s="106" t="s">
        <v>1507</v>
      </c>
      <c r="Z2313" s="106">
        <v>150</v>
      </c>
      <c r="AA2313" s="273" t="b">
        <f t="shared" si="74"/>
        <v>1</v>
      </c>
    </row>
    <row r="2314" spans="1:27">
      <c r="A2314" s="267" t="s">
        <v>3271</v>
      </c>
      <c r="B2314" s="267" t="s">
        <v>3280</v>
      </c>
      <c r="C2314" s="267" t="s">
        <v>3430</v>
      </c>
      <c r="D2314" s="267" t="s">
        <v>8239</v>
      </c>
      <c r="E2314" s="267" t="s">
        <v>3275</v>
      </c>
      <c r="F2314" s="267" t="s">
        <v>3276</v>
      </c>
      <c r="G2314" s="267" t="s">
        <v>3275</v>
      </c>
      <c r="H2314" s="267" t="s">
        <v>3277</v>
      </c>
      <c r="I2314" s="267" t="s">
        <v>8242</v>
      </c>
      <c r="J2314" s="267" t="s">
        <v>8243</v>
      </c>
      <c r="K2314" s="268">
        <v>0</v>
      </c>
      <c r="L2314" s="268">
        <v>0</v>
      </c>
      <c r="M2314" s="269">
        <v>0</v>
      </c>
      <c r="N2314" s="268">
        <v>0</v>
      </c>
      <c r="O2314" s="268">
        <v>0</v>
      </c>
      <c r="P2314" s="269">
        <v>0</v>
      </c>
      <c r="Q2314" s="270">
        <v>0</v>
      </c>
      <c r="R2314" s="270">
        <v>0</v>
      </c>
      <c r="S2314" s="270">
        <v>0</v>
      </c>
      <c r="T2314" s="268">
        <v>0</v>
      </c>
      <c r="U2314" s="268">
        <v>0</v>
      </c>
      <c r="V2314" s="269">
        <v>0</v>
      </c>
      <c r="W2314" s="269" cm="1">
        <f t="array" ref="W2314">IF(Z2314=756,V2314*INDEX('09.30.22 ERC'!$I$676:$I$679,MATCH($A$1,'09.30.22 ERC'!$D$676:$D$679,0),),V2314)</f>
        <v>0</v>
      </c>
      <c r="X2314" s="271">
        <f t="shared" si="73"/>
        <v>627200</v>
      </c>
      <c r="Y2314" s="106" t="s">
        <v>1507</v>
      </c>
      <c r="Z2314" s="106">
        <v>150</v>
      </c>
      <c r="AA2314" s="273" t="b">
        <f t="shared" si="74"/>
        <v>1</v>
      </c>
    </row>
    <row r="2315" spans="1:27">
      <c r="A2315" s="267" t="s">
        <v>3271</v>
      </c>
      <c r="B2315" s="267" t="s">
        <v>3284</v>
      </c>
      <c r="C2315" s="267" t="s">
        <v>3402</v>
      </c>
      <c r="D2315" s="267" t="s">
        <v>8239</v>
      </c>
      <c r="E2315" s="267" t="s">
        <v>3275</v>
      </c>
      <c r="F2315" s="267" t="s">
        <v>3276</v>
      </c>
      <c r="G2315" s="267" t="s">
        <v>3275</v>
      </c>
      <c r="H2315" s="267" t="s">
        <v>3277</v>
      </c>
      <c r="I2315" s="267" t="s">
        <v>8244</v>
      </c>
      <c r="J2315" s="267" t="s">
        <v>8245</v>
      </c>
      <c r="K2315" s="268">
        <v>0</v>
      </c>
      <c r="L2315" s="268">
        <v>0</v>
      </c>
      <c r="M2315" s="269">
        <v>0</v>
      </c>
      <c r="N2315" s="268">
        <v>0</v>
      </c>
      <c r="O2315" s="268">
        <v>0</v>
      </c>
      <c r="P2315" s="269">
        <v>0</v>
      </c>
      <c r="Q2315" s="270">
        <v>0</v>
      </c>
      <c r="R2315" s="270">
        <v>0</v>
      </c>
      <c r="S2315" s="270">
        <v>0</v>
      </c>
      <c r="T2315" s="268">
        <v>0</v>
      </c>
      <c r="U2315" s="268">
        <v>0</v>
      </c>
      <c r="V2315" s="269">
        <v>0</v>
      </c>
      <c r="W2315" s="269" cm="1">
        <f t="array" ref="W2315">IF(Z2315=756,V2315*INDEX('09.30.22 ERC'!$I$676:$I$679,MATCH($A$1,'09.30.22 ERC'!$D$676:$D$679,0),),V2315)</f>
        <v>0</v>
      </c>
      <c r="X2315" s="271">
        <f t="shared" si="73"/>
        <v>627200</v>
      </c>
      <c r="Y2315" s="106" t="s">
        <v>1507</v>
      </c>
      <c r="Z2315" s="106">
        <v>151</v>
      </c>
      <c r="AA2315" s="273" t="b">
        <f t="shared" si="74"/>
        <v>1</v>
      </c>
    </row>
    <row r="2316" spans="1:27">
      <c r="A2316" s="267" t="s">
        <v>3271</v>
      </c>
      <c r="B2316" s="267" t="s">
        <v>3287</v>
      </c>
      <c r="C2316" s="267" t="s">
        <v>3430</v>
      </c>
      <c r="D2316" s="267" t="s">
        <v>8239</v>
      </c>
      <c r="E2316" s="267" t="s">
        <v>3275</v>
      </c>
      <c r="F2316" s="267" t="s">
        <v>3276</v>
      </c>
      <c r="G2316" s="267" t="s">
        <v>3275</v>
      </c>
      <c r="H2316" s="267" t="s">
        <v>3277</v>
      </c>
      <c r="I2316" s="267" t="s">
        <v>8246</v>
      </c>
      <c r="J2316" s="267" t="s">
        <v>8247</v>
      </c>
      <c r="K2316" s="268">
        <v>0</v>
      </c>
      <c r="L2316" s="268">
        <v>0</v>
      </c>
      <c r="M2316" s="269">
        <v>0</v>
      </c>
      <c r="N2316" s="268">
        <v>0</v>
      </c>
      <c r="O2316" s="268">
        <v>0</v>
      </c>
      <c r="P2316" s="269">
        <v>0</v>
      </c>
      <c r="Q2316" s="270">
        <v>0</v>
      </c>
      <c r="R2316" s="270">
        <v>0</v>
      </c>
      <c r="S2316" s="270">
        <v>0</v>
      </c>
      <c r="T2316" s="268">
        <v>0</v>
      </c>
      <c r="U2316" s="268">
        <v>0</v>
      </c>
      <c r="V2316" s="269">
        <v>0</v>
      </c>
      <c r="W2316" s="269" cm="1">
        <f t="array" ref="W2316">IF(Z2316=756,V2316*INDEX('09.30.22 ERC'!$I$676:$I$679,MATCH($A$1,'09.30.22 ERC'!$D$676:$D$679,0),),V2316)</f>
        <v>0</v>
      </c>
      <c r="X2316" s="271">
        <f t="shared" si="73"/>
        <v>627200</v>
      </c>
      <c r="Y2316" s="106" t="s">
        <v>1507</v>
      </c>
      <c r="Z2316" s="106">
        <v>151</v>
      </c>
      <c r="AA2316" s="273" t="b">
        <f t="shared" si="74"/>
        <v>1</v>
      </c>
    </row>
    <row r="2317" spans="1:27">
      <c r="A2317" s="267" t="s">
        <v>3271</v>
      </c>
      <c r="B2317" s="267" t="s">
        <v>3294</v>
      </c>
      <c r="C2317" s="267" t="s">
        <v>3402</v>
      </c>
      <c r="D2317" s="267" t="s">
        <v>8239</v>
      </c>
      <c r="E2317" s="267" t="s">
        <v>3275</v>
      </c>
      <c r="F2317" s="267" t="s">
        <v>3276</v>
      </c>
      <c r="G2317" s="267" t="s">
        <v>3275</v>
      </c>
      <c r="H2317" s="267" t="s">
        <v>3277</v>
      </c>
      <c r="I2317" s="267" t="s">
        <v>8248</v>
      </c>
      <c r="J2317" s="267" t="s">
        <v>8249</v>
      </c>
      <c r="K2317" s="268">
        <v>0</v>
      </c>
      <c r="L2317" s="268">
        <v>0</v>
      </c>
      <c r="M2317" s="269">
        <v>0</v>
      </c>
      <c r="N2317" s="268">
        <v>0</v>
      </c>
      <c r="O2317" s="268">
        <v>0</v>
      </c>
      <c r="P2317" s="269">
        <v>0</v>
      </c>
      <c r="Q2317" s="270">
        <v>0</v>
      </c>
      <c r="R2317" s="270">
        <v>0</v>
      </c>
      <c r="S2317" s="270">
        <v>0</v>
      </c>
      <c r="T2317" s="268">
        <v>0</v>
      </c>
      <c r="U2317" s="268">
        <v>0</v>
      </c>
      <c r="V2317" s="269">
        <v>0</v>
      </c>
      <c r="W2317" s="269" cm="1">
        <f t="array" ref="W2317">IF(Z2317=756,V2317*INDEX('09.30.22 ERC'!$I$676:$I$679,MATCH($A$1,'09.30.22 ERC'!$D$676:$D$679,0),),V2317)</f>
        <v>0</v>
      </c>
      <c r="X2317" s="271">
        <f t="shared" si="73"/>
        <v>627200</v>
      </c>
      <c r="Y2317" s="106" t="s">
        <v>1507</v>
      </c>
      <c r="Z2317" s="106">
        <v>152</v>
      </c>
      <c r="AA2317" s="273" t="b">
        <f t="shared" si="74"/>
        <v>1</v>
      </c>
    </row>
    <row r="2318" spans="1:27">
      <c r="A2318" s="267" t="s">
        <v>3271</v>
      </c>
      <c r="B2318" s="267" t="s">
        <v>3272</v>
      </c>
      <c r="C2318" s="267" t="s">
        <v>3273</v>
      </c>
      <c r="D2318" s="267" t="s">
        <v>8250</v>
      </c>
      <c r="E2318" s="267" t="s">
        <v>3275</v>
      </c>
      <c r="F2318" s="267" t="s">
        <v>3276</v>
      </c>
      <c r="G2318" s="267" t="s">
        <v>3275</v>
      </c>
      <c r="H2318" s="267" t="s">
        <v>3277</v>
      </c>
      <c r="I2318" s="267" t="s">
        <v>8251</v>
      </c>
      <c r="J2318" s="267" t="s">
        <v>8252</v>
      </c>
      <c r="K2318" s="268">
        <v>0</v>
      </c>
      <c r="L2318" s="268">
        <v>0</v>
      </c>
      <c r="M2318" s="269">
        <v>0</v>
      </c>
      <c r="N2318" s="268">
        <v>0</v>
      </c>
      <c r="O2318" s="268">
        <v>883</v>
      </c>
      <c r="P2318" s="269">
        <v>-883</v>
      </c>
      <c r="Q2318" s="270">
        <v>9008</v>
      </c>
      <c r="R2318" s="270">
        <v>19725</v>
      </c>
      <c r="S2318" s="270">
        <v>-10717</v>
      </c>
      <c r="T2318" s="268">
        <v>9008</v>
      </c>
      <c r="U2318" s="268">
        <v>19725</v>
      </c>
      <c r="V2318" s="269">
        <v>-10717</v>
      </c>
      <c r="W2318" s="269" cm="1">
        <f t="array" ref="W2318">IF(Z2318=756,V2318*INDEX('09.30.22 ERC'!$I$676:$I$679,MATCH($A$1,'09.30.22 ERC'!$D$676:$D$679,0),),V2318)</f>
        <v>-10717</v>
      </c>
      <c r="X2318" s="271">
        <f t="shared" si="73"/>
        <v>627300</v>
      </c>
      <c r="Y2318" s="106" t="s">
        <v>1507</v>
      </c>
      <c r="Z2318" s="106">
        <v>150</v>
      </c>
      <c r="AA2318" s="273" t="b">
        <f t="shared" si="74"/>
        <v>1</v>
      </c>
    </row>
    <row r="2319" spans="1:27">
      <c r="A2319" s="267" t="s">
        <v>3271</v>
      </c>
      <c r="B2319" s="267" t="s">
        <v>3284</v>
      </c>
      <c r="C2319" s="267" t="s">
        <v>3273</v>
      </c>
      <c r="D2319" s="267" t="s">
        <v>8250</v>
      </c>
      <c r="E2319" s="267" t="s">
        <v>3275</v>
      </c>
      <c r="F2319" s="267" t="s">
        <v>3276</v>
      </c>
      <c r="G2319" s="267" t="s">
        <v>3275</v>
      </c>
      <c r="H2319" s="267" t="s">
        <v>3277</v>
      </c>
      <c r="I2319" s="267" t="s">
        <v>8253</v>
      </c>
      <c r="J2319" s="267" t="s">
        <v>8254</v>
      </c>
      <c r="K2319" s="268">
        <v>0</v>
      </c>
      <c r="L2319" s="268">
        <v>0</v>
      </c>
      <c r="M2319" s="269">
        <v>0</v>
      </c>
      <c r="N2319" s="268">
        <v>0</v>
      </c>
      <c r="O2319" s="268">
        <v>684</v>
      </c>
      <c r="P2319" s="269">
        <v>-684</v>
      </c>
      <c r="Q2319" s="270">
        <v>5434</v>
      </c>
      <c r="R2319" s="270">
        <v>10241</v>
      </c>
      <c r="S2319" s="270">
        <v>-4807</v>
      </c>
      <c r="T2319" s="268">
        <v>5434</v>
      </c>
      <c r="U2319" s="268">
        <v>10241</v>
      </c>
      <c r="V2319" s="269">
        <v>-4807</v>
      </c>
      <c r="W2319" s="269" cm="1">
        <f t="array" ref="W2319">IF(Z2319=756,V2319*INDEX('09.30.22 ERC'!$I$676:$I$679,MATCH($A$1,'09.30.22 ERC'!$D$676:$D$679,0),),V2319)</f>
        <v>-4807</v>
      </c>
      <c r="X2319" s="271">
        <f t="shared" si="73"/>
        <v>627300</v>
      </c>
      <c r="Y2319" s="106" t="s">
        <v>1507</v>
      </c>
      <c r="Z2319" s="106">
        <v>151</v>
      </c>
      <c r="AA2319" s="273" t="b">
        <f t="shared" si="74"/>
        <v>1</v>
      </c>
    </row>
    <row r="2320" spans="1:27">
      <c r="A2320" s="267" t="s">
        <v>3271</v>
      </c>
      <c r="B2320" s="267" t="s">
        <v>3294</v>
      </c>
      <c r="C2320" s="267" t="s">
        <v>3273</v>
      </c>
      <c r="D2320" s="267" t="s">
        <v>8250</v>
      </c>
      <c r="E2320" s="267" t="s">
        <v>3275</v>
      </c>
      <c r="F2320" s="267" t="s">
        <v>3276</v>
      </c>
      <c r="G2320" s="267" t="s">
        <v>3275</v>
      </c>
      <c r="H2320" s="267" t="s">
        <v>3277</v>
      </c>
      <c r="I2320" s="267" t="s">
        <v>8255</v>
      </c>
      <c r="J2320" s="267" t="s">
        <v>8256</v>
      </c>
      <c r="K2320" s="268">
        <v>0</v>
      </c>
      <c r="L2320" s="268">
        <v>0</v>
      </c>
      <c r="M2320" s="269">
        <v>0</v>
      </c>
      <c r="N2320" s="268">
        <v>0</v>
      </c>
      <c r="O2320" s="268">
        <v>2450</v>
      </c>
      <c r="P2320" s="269">
        <v>-2450</v>
      </c>
      <c r="Q2320" s="270">
        <v>3818</v>
      </c>
      <c r="R2320" s="270">
        <v>29817</v>
      </c>
      <c r="S2320" s="270">
        <v>-25999</v>
      </c>
      <c r="T2320" s="268">
        <v>3818</v>
      </c>
      <c r="U2320" s="268">
        <v>29817</v>
      </c>
      <c r="V2320" s="269">
        <v>-25999</v>
      </c>
      <c r="W2320" s="269" cm="1">
        <f t="array" ref="W2320">IF(Z2320=756,V2320*INDEX('09.30.22 ERC'!$I$676:$I$679,MATCH($A$1,'09.30.22 ERC'!$D$676:$D$679,0),),V2320)</f>
        <v>-25999</v>
      </c>
      <c r="X2320" s="271">
        <f t="shared" si="73"/>
        <v>627300</v>
      </c>
      <c r="Y2320" s="106" t="s">
        <v>1507</v>
      </c>
      <c r="Z2320" s="106">
        <v>152</v>
      </c>
      <c r="AA2320" s="273" t="b">
        <f t="shared" si="74"/>
        <v>1</v>
      </c>
    </row>
    <row r="2321" spans="1:27">
      <c r="A2321" s="267" t="s">
        <v>3271</v>
      </c>
      <c r="B2321" s="267" t="s">
        <v>3272</v>
      </c>
      <c r="C2321" s="267" t="s">
        <v>3402</v>
      </c>
      <c r="D2321" s="267" t="s">
        <v>8257</v>
      </c>
      <c r="E2321" s="267" t="s">
        <v>3275</v>
      </c>
      <c r="F2321" s="267" t="s">
        <v>3276</v>
      </c>
      <c r="G2321" s="267" t="s">
        <v>3275</v>
      </c>
      <c r="H2321" s="267" t="s">
        <v>3277</v>
      </c>
      <c r="I2321" s="267" t="s">
        <v>8258</v>
      </c>
      <c r="J2321" s="267" t="s">
        <v>8259</v>
      </c>
      <c r="K2321" s="268">
        <v>0</v>
      </c>
      <c r="L2321" s="268">
        <v>0</v>
      </c>
      <c r="M2321" s="269">
        <v>0</v>
      </c>
      <c r="N2321" s="268">
        <v>0</v>
      </c>
      <c r="O2321" s="268">
        <v>0</v>
      </c>
      <c r="P2321" s="269">
        <v>0</v>
      </c>
      <c r="Q2321" s="270">
        <v>0</v>
      </c>
      <c r="R2321" s="270">
        <v>0</v>
      </c>
      <c r="S2321" s="270">
        <v>0</v>
      </c>
      <c r="T2321" s="268">
        <v>0</v>
      </c>
      <c r="U2321" s="268">
        <v>0</v>
      </c>
      <c r="V2321" s="269">
        <v>0</v>
      </c>
      <c r="W2321" s="269" cm="1">
        <f t="array" ref="W2321">IF(Z2321=756,V2321*INDEX('09.30.22 ERC'!$I$676:$I$679,MATCH($A$1,'09.30.22 ERC'!$D$676:$D$679,0),),V2321)</f>
        <v>0</v>
      </c>
      <c r="X2321" s="271">
        <f t="shared" si="73"/>
        <v>628100</v>
      </c>
      <c r="Y2321" s="106" t="s">
        <v>8260</v>
      </c>
      <c r="Z2321" s="106">
        <v>150</v>
      </c>
      <c r="AA2321" s="273" t="b">
        <f t="shared" si="74"/>
        <v>1</v>
      </c>
    </row>
    <row r="2322" spans="1:27">
      <c r="A2322" s="267" t="s">
        <v>3271</v>
      </c>
      <c r="B2322" s="267" t="s">
        <v>3280</v>
      </c>
      <c r="C2322" s="267" t="s">
        <v>3430</v>
      </c>
      <c r="D2322" s="267" t="s">
        <v>8257</v>
      </c>
      <c r="E2322" s="267" t="s">
        <v>3275</v>
      </c>
      <c r="F2322" s="267" t="s">
        <v>3276</v>
      </c>
      <c r="G2322" s="267" t="s">
        <v>3275</v>
      </c>
      <c r="H2322" s="267" t="s">
        <v>3277</v>
      </c>
      <c r="I2322" s="267" t="s">
        <v>8261</v>
      </c>
      <c r="J2322" s="267" t="s">
        <v>8262</v>
      </c>
      <c r="K2322" s="268">
        <v>0</v>
      </c>
      <c r="L2322" s="268">
        <v>0</v>
      </c>
      <c r="M2322" s="269">
        <v>0</v>
      </c>
      <c r="N2322" s="268">
        <v>0</v>
      </c>
      <c r="O2322" s="268">
        <v>0</v>
      </c>
      <c r="P2322" s="269">
        <v>0</v>
      </c>
      <c r="Q2322" s="270">
        <v>0</v>
      </c>
      <c r="R2322" s="270">
        <v>0</v>
      </c>
      <c r="S2322" s="270">
        <v>0</v>
      </c>
      <c r="T2322" s="268">
        <v>0</v>
      </c>
      <c r="U2322" s="268">
        <v>0</v>
      </c>
      <c r="V2322" s="269">
        <v>0</v>
      </c>
      <c r="W2322" s="269" cm="1">
        <f t="array" ref="W2322">IF(Z2322=756,V2322*INDEX('09.30.22 ERC'!$I$676:$I$679,MATCH($A$1,'09.30.22 ERC'!$D$676:$D$679,0),),V2322)</f>
        <v>0</v>
      </c>
      <c r="X2322" s="271">
        <f t="shared" si="73"/>
        <v>628100</v>
      </c>
      <c r="Y2322" s="106" t="s">
        <v>8260</v>
      </c>
      <c r="Z2322" s="106">
        <v>150</v>
      </c>
      <c r="AA2322" s="273" t="b">
        <f t="shared" si="74"/>
        <v>1</v>
      </c>
    </row>
    <row r="2323" spans="1:27">
      <c r="A2323" s="267" t="s">
        <v>3271</v>
      </c>
      <c r="B2323" s="267" t="s">
        <v>3284</v>
      </c>
      <c r="C2323" s="267" t="s">
        <v>3402</v>
      </c>
      <c r="D2323" s="267" t="s">
        <v>8257</v>
      </c>
      <c r="E2323" s="267" t="s">
        <v>3275</v>
      </c>
      <c r="F2323" s="267" t="s">
        <v>3276</v>
      </c>
      <c r="G2323" s="267" t="s">
        <v>3275</v>
      </c>
      <c r="H2323" s="267" t="s">
        <v>3277</v>
      </c>
      <c r="I2323" s="267" t="s">
        <v>8263</v>
      </c>
      <c r="J2323" s="267" t="s">
        <v>8264</v>
      </c>
      <c r="K2323" s="268">
        <v>0</v>
      </c>
      <c r="L2323" s="268">
        <v>0</v>
      </c>
      <c r="M2323" s="269">
        <v>0</v>
      </c>
      <c r="N2323" s="268">
        <v>0</v>
      </c>
      <c r="O2323" s="268">
        <v>0</v>
      </c>
      <c r="P2323" s="269">
        <v>0</v>
      </c>
      <c r="Q2323" s="270">
        <v>0</v>
      </c>
      <c r="R2323" s="270">
        <v>0</v>
      </c>
      <c r="S2323" s="270">
        <v>0</v>
      </c>
      <c r="T2323" s="268">
        <v>0</v>
      </c>
      <c r="U2323" s="268">
        <v>0</v>
      </c>
      <c r="V2323" s="269">
        <v>0</v>
      </c>
      <c r="W2323" s="269" cm="1">
        <f t="array" ref="W2323">IF(Z2323=756,V2323*INDEX('09.30.22 ERC'!$I$676:$I$679,MATCH($A$1,'09.30.22 ERC'!$D$676:$D$679,0),),V2323)</f>
        <v>0</v>
      </c>
      <c r="X2323" s="271">
        <f t="shared" si="73"/>
        <v>628100</v>
      </c>
      <c r="Y2323" s="106" t="s">
        <v>8260</v>
      </c>
      <c r="Z2323" s="106">
        <v>151</v>
      </c>
      <c r="AA2323" s="273" t="b">
        <f t="shared" si="74"/>
        <v>1</v>
      </c>
    </row>
    <row r="2324" spans="1:27">
      <c r="A2324" s="267" t="s">
        <v>3271</v>
      </c>
      <c r="B2324" s="267" t="s">
        <v>3287</v>
      </c>
      <c r="C2324" s="267" t="s">
        <v>3430</v>
      </c>
      <c r="D2324" s="267" t="s">
        <v>8257</v>
      </c>
      <c r="E2324" s="267" t="s">
        <v>3275</v>
      </c>
      <c r="F2324" s="267" t="s">
        <v>3276</v>
      </c>
      <c r="G2324" s="267" t="s">
        <v>3275</v>
      </c>
      <c r="H2324" s="267" t="s">
        <v>3277</v>
      </c>
      <c r="I2324" s="267" t="s">
        <v>8265</v>
      </c>
      <c r="J2324" s="267" t="s">
        <v>8266</v>
      </c>
      <c r="K2324" s="268">
        <v>0</v>
      </c>
      <c r="L2324" s="268">
        <v>0</v>
      </c>
      <c r="M2324" s="269">
        <v>0</v>
      </c>
      <c r="N2324" s="268">
        <v>0</v>
      </c>
      <c r="O2324" s="268">
        <v>0</v>
      </c>
      <c r="P2324" s="269">
        <v>0</v>
      </c>
      <c r="Q2324" s="270">
        <v>0</v>
      </c>
      <c r="R2324" s="270">
        <v>0</v>
      </c>
      <c r="S2324" s="270">
        <v>0</v>
      </c>
      <c r="T2324" s="268">
        <v>0</v>
      </c>
      <c r="U2324" s="268">
        <v>0</v>
      </c>
      <c r="V2324" s="269">
        <v>0</v>
      </c>
      <c r="W2324" s="269" cm="1">
        <f t="array" ref="W2324">IF(Z2324=756,V2324*INDEX('09.30.22 ERC'!$I$676:$I$679,MATCH($A$1,'09.30.22 ERC'!$D$676:$D$679,0),),V2324)</f>
        <v>0</v>
      </c>
      <c r="X2324" s="271">
        <f t="shared" si="73"/>
        <v>628100</v>
      </c>
      <c r="Y2324" s="106" t="s">
        <v>8260</v>
      </c>
      <c r="Z2324" s="106">
        <v>151</v>
      </c>
      <c r="AA2324" s="273" t="b">
        <f t="shared" si="74"/>
        <v>1</v>
      </c>
    </row>
    <row r="2325" spans="1:27">
      <c r="A2325" s="267" t="s">
        <v>3271</v>
      </c>
      <c r="B2325" s="267" t="s">
        <v>3294</v>
      </c>
      <c r="C2325" s="267" t="s">
        <v>3402</v>
      </c>
      <c r="D2325" s="267" t="s">
        <v>8257</v>
      </c>
      <c r="E2325" s="267" t="s">
        <v>3275</v>
      </c>
      <c r="F2325" s="267" t="s">
        <v>3276</v>
      </c>
      <c r="G2325" s="267" t="s">
        <v>3275</v>
      </c>
      <c r="H2325" s="267" t="s">
        <v>3277</v>
      </c>
      <c r="I2325" s="267" t="s">
        <v>8267</v>
      </c>
      <c r="J2325" s="267" t="s">
        <v>8268</v>
      </c>
      <c r="K2325" s="268">
        <v>0</v>
      </c>
      <c r="L2325" s="268">
        <v>0</v>
      </c>
      <c r="M2325" s="269">
        <v>0</v>
      </c>
      <c r="N2325" s="268">
        <v>0</v>
      </c>
      <c r="O2325" s="268">
        <v>0</v>
      </c>
      <c r="P2325" s="269">
        <v>0</v>
      </c>
      <c r="Q2325" s="270">
        <v>0</v>
      </c>
      <c r="R2325" s="270">
        <v>0</v>
      </c>
      <c r="S2325" s="270">
        <v>0</v>
      </c>
      <c r="T2325" s="268">
        <v>0</v>
      </c>
      <c r="U2325" s="268">
        <v>0</v>
      </c>
      <c r="V2325" s="269">
        <v>0</v>
      </c>
      <c r="W2325" s="269" cm="1">
        <f t="array" ref="W2325">IF(Z2325=756,V2325*INDEX('09.30.22 ERC'!$I$676:$I$679,MATCH($A$1,'09.30.22 ERC'!$D$676:$D$679,0),),V2325)</f>
        <v>0</v>
      </c>
      <c r="X2325" s="271">
        <f t="shared" si="73"/>
        <v>628100</v>
      </c>
      <c r="Y2325" s="106" t="s">
        <v>8260</v>
      </c>
      <c r="Z2325" s="106">
        <v>152</v>
      </c>
      <c r="AA2325" s="273" t="b">
        <f t="shared" si="74"/>
        <v>1</v>
      </c>
    </row>
    <row r="2326" spans="1:27">
      <c r="A2326" s="267" t="s">
        <v>3271</v>
      </c>
      <c r="B2326" s="267" t="s">
        <v>3272</v>
      </c>
      <c r="C2326" s="267" t="s">
        <v>3402</v>
      </c>
      <c r="D2326" s="267" t="s">
        <v>8269</v>
      </c>
      <c r="E2326" s="267" t="s">
        <v>3275</v>
      </c>
      <c r="F2326" s="267" t="s">
        <v>3276</v>
      </c>
      <c r="G2326" s="267" t="s">
        <v>3275</v>
      </c>
      <c r="H2326" s="267" t="s">
        <v>3277</v>
      </c>
      <c r="I2326" s="267" t="s">
        <v>8270</v>
      </c>
      <c r="J2326" s="267" t="s">
        <v>8271</v>
      </c>
      <c r="K2326" s="268">
        <v>0</v>
      </c>
      <c r="L2326" s="268">
        <v>0</v>
      </c>
      <c r="M2326" s="269">
        <v>0</v>
      </c>
      <c r="N2326" s="268">
        <v>0</v>
      </c>
      <c r="O2326" s="268">
        <v>0</v>
      </c>
      <c r="P2326" s="269">
        <v>0</v>
      </c>
      <c r="Q2326" s="270">
        <v>0</v>
      </c>
      <c r="R2326" s="270">
        <v>0</v>
      </c>
      <c r="S2326" s="270">
        <v>0</v>
      </c>
      <c r="T2326" s="268">
        <v>0</v>
      </c>
      <c r="U2326" s="268">
        <v>0</v>
      </c>
      <c r="V2326" s="269">
        <v>0</v>
      </c>
      <c r="W2326" s="269" cm="1">
        <f t="array" ref="W2326">IF(Z2326=756,V2326*INDEX('09.30.22 ERC'!$I$676:$I$679,MATCH($A$1,'09.30.22 ERC'!$D$676:$D$679,0),),V2326)</f>
        <v>0</v>
      </c>
      <c r="X2326" s="271">
        <f t="shared" si="73"/>
        <v>628200</v>
      </c>
      <c r="Y2326" s="106" t="s">
        <v>8260</v>
      </c>
      <c r="Z2326" s="106">
        <v>150</v>
      </c>
      <c r="AA2326" s="273" t="b">
        <f t="shared" si="74"/>
        <v>1</v>
      </c>
    </row>
    <row r="2327" spans="1:27">
      <c r="A2327" s="267" t="s">
        <v>3271</v>
      </c>
      <c r="B2327" s="267" t="s">
        <v>3280</v>
      </c>
      <c r="C2327" s="267" t="s">
        <v>3430</v>
      </c>
      <c r="D2327" s="267" t="s">
        <v>8269</v>
      </c>
      <c r="E2327" s="267" t="s">
        <v>3275</v>
      </c>
      <c r="F2327" s="267" t="s">
        <v>3276</v>
      </c>
      <c r="G2327" s="267" t="s">
        <v>3275</v>
      </c>
      <c r="H2327" s="267" t="s">
        <v>3277</v>
      </c>
      <c r="I2327" s="267" t="s">
        <v>8272</v>
      </c>
      <c r="J2327" s="267" t="s">
        <v>8273</v>
      </c>
      <c r="K2327" s="268">
        <v>0</v>
      </c>
      <c r="L2327" s="268">
        <v>0</v>
      </c>
      <c r="M2327" s="269">
        <v>0</v>
      </c>
      <c r="N2327" s="268">
        <v>0</v>
      </c>
      <c r="O2327" s="268">
        <v>0</v>
      </c>
      <c r="P2327" s="269">
        <v>0</v>
      </c>
      <c r="Q2327" s="270">
        <v>0</v>
      </c>
      <c r="R2327" s="270">
        <v>0</v>
      </c>
      <c r="S2327" s="270">
        <v>0</v>
      </c>
      <c r="T2327" s="268">
        <v>0</v>
      </c>
      <c r="U2327" s="268">
        <v>0</v>
      </c>
      <c r="V2327" s="269">
        <v>0</v>
      </c>
      <c r="W2327" s="269" cm="1">
        <f t="array" ref="W2327">IF(Z2327=756,V2327*INDEX('09.30.22 ERC'!$I$676:$I$679,MATCH($A$1,'09.30.22 ERC'!$D$676:$D$679,0),),V2327)</f>
        <v>0</v>
      </c>
      <c r="X2327" s="271">
        <f t="shared" si="73"/>
        <v>628200</v>
      </c>
      <c r="Y2327" s="106" t="s">
        <v>8260</v>
      </c>
      <c r="Z2327" s="106">
        <v>150</v>
      </c>
      <c r="AA2327" s="273" t="b">
        <f t="shared" si="74"/>
        <v>1</v>
      </c>
    </row>
    <row r="2328" spans="1:27">
      <c r="A2328" s="267" t="s">
        <v>3271</v>
      </c>
      <c r="B2328" s="267" t="s">
        <v>3284</v>
      </c>
      <c r="C2328" s="267" t="s">
        <v>3402</v>
      </c>
      <c r="D2328" s="267" t="s">
        <v>8269</v>
      </c>
      <c r="E2328" s="267" t="s">
        <v>3275</v>
      </c>
      <c r="F2328" s="267" t="s">
        <v>3276</v>
      </c>
      <c r="G2328" s="267" t="s">
        <v>3275</v>
      </c>
      <c r="H2328" s="267" t="s">
        <v>3277</v>
      </c>
      <c r="I2328" s="267" t="s">
        <v>8274</v>
      </c>
      <c r="J2328" s="267" t="s">
        <v>8275</v>
      </c>
      <c r="K2328" s="268">
        <v>0</v>
      </c>
      <c r="L2328" s="268">
        <v>0</v>
      </c>
      <c r="M2328" s="269">
        <v>0</v>
      </c>
      <c r="N2328" s="268">
        <v>0</v>
      </c>
      <c r="O2328" s="268">
        <v>0</v>
      </c>
      <c r="P2328" s="269">
        <v>0</v>
      </c>
      <c r="Q2328" s="270">
        <v>0</v>
      </c>
      <c r="R2328" s="270">
        <v>0</v>
      </c>
      <c r="S2328" s="270">
        <v>0</v>
      </c>
      <c r="T2328" s="268">
        <v>0</v>
      </c>
      <c r="U2328" s="268">
        <v>0</v>
      </c>
      <c r="V2328" s="269">
        <v>0</v>
      </c>
      <c r="W2328" s="269" cm="1">
        <f t="array" ref="W2328">IF(Z2328=756,V2328*INDEX('09.30.22 ERC'!$I$676:$I$679,MATCH($A$1,'09.30.22 ERC'!$D$676:$D$679,0),),V2328)</f>
        <v>0</v>
      </c>
      <c r="X2328" s="271">
        <f t="shared" si="73"/>
        <v>628200</v>
      </c>
      <c r="Y2328" s="106" t="s">
        <v>8260</v>
      </c>
      <c r="Z2328" s="106">
        <v>151</v>
      </c>
      <c r="AA2328" s="273" t="b">
        <f t="shared" si="74"/>
        <v>1</v>
      </c>
    </row>
    <row r="2329" spans="1:27">
      <c r="A2329" s="267" t="s">
        <v>3271</v>
      </c>
      <c r="B2329" s="267" t="s">
        <v>3287</v>
      </c>
      <c r="C2329" s="267" t="s">
        <v>3430</v>
      </c>
      <c r="D2329" s="267" t="s">
        <v>8269</v>
      </c>
      <c r="E2329" s="267" t="s">
        <v>3275</v>
      </c>
      <c r="F2329" s="267" t="s">
        <v>3276</v>
      </c>
      <c r="G2329" s="267" t="s">
        <v>3275</v>
      </c>
      <c r="H2329" s="267" t="s">
        <v>3277</v>
      </c>
      <c r="I2329" s="267" t="s">
        <v>8276</v>
      </c>
      <c r="J2329" s="267" t="s">
        <v>8277</v>
      </c>
      <c r="K2329" s="268">
        <v>0</v>
      </c>
      <c r="L2329" s="268">
        <v>0</v>
      </c>
      <c r="M2329" s="269">
        <v>0</v>
      </c>
      <c r="N2329" s="268">
        <v>0</v>
      </c>
      <c r="O2329" s="268">
        <v>0</v>
      </c>
      <c r="P2329" s="269">
        <v>0</v>
      </c>
      <c r="Q2329" s="270">
        <v>0</v>
      </c>
      <c r="R2329" s="270">
        <v>0</v>
      </c>
      <c r="S2329" s="270">
        <v>0</v>
      </c>
      <c r="T2329" s="268">
        <v>0</v>
      </c>
      <c r="U2329" s="268">
        <v>0</v>
      </c>
      <c r="V2329" s="269">
        <v>0</v>
      </c>
      <c r="W2329" s="269" cm="1">
        <f t="array" ref="W2329">IF(Z2329=756,V2329*INDEX('09.30.22 ERC'!$I$676:$I$679,MATCH($A$1,'09.30.22 ERC'!$D$676:$D$679,0),),V2329)</f>
        <v>0</v>
      </c>
      <c r="X2329" s="271">
        <f t="shared" si="73"/>
        <v>628200</v>
      </c>
      <c r="Y2329" s="106" t="s">
        <v>8260</v>
      </c>
      <c r="Z2329" s="106">
        <v>151</v>
      </c>
      <c r="AA2329" s="273" t="b">
        <f t="shared" si="74"/>
        <v>1</v>
      </c>
    </row>
    <row r="2330" spans="1:27">
      <c r="A2330" s="267" t="s">
        <v>3271</v>
      </c>
      <c r="B2330" s="267" t="s">
        <v>3294</v>
      </c>
      <c r="C2330" s="267" t="s">
        <v>3402</v>
      </c>
      <c r="D2330" s="267" t="s">
        <v>8269</v>
      </c>
      <c r="E2330" s="267" t="s">
        <v>3275</v>
      </c>
      <c r="F2330" s="267" t="s">
        <v>3276</v>
      </c>
      <c r="G2330" s="267" t="s">
        <v>3275</v>
      </c>
      <c r="H2330" s="267" t="s">
        <v>3277</v>
      </c>
      <c r="I2330" s="267" t="s">
        <v>8278</v>
      </c>
      <c r="J2330" s="267" t="s">
        <v>8279</v>
      </c>
      <c r="K2330" s="268">
        <v>0</v>
      </c>
      <c r="L2330" s="268">
        <v>0</v>
      </c>
      <c r="M2330" s="269">
        <v>0</v>
      </c>
      <c r="N2330" s="268">
        <v>0</v>
      </c>
      <c r="O2330" s="268">
        <v>0</v>
      </c>
      <c r="P2330" s="269">
        <v>0</v>
      </c>
      <c r="Q2330" s="270">
        <v>0</v>
      </c>
      <c r="R2330" s="270">
        <v>0</v>
      </c>
      <c r="S2330" s="270">
        <v>0</v>
      </c>
      <c r="T2330" s="268">
        <v>0</v>
      </c>
      <c r="U2330" s="268">
        <v>0</v>
      </c>
      <c r="V2330" s="269">
        <v>0</v>
      </c>
      <c r="W2330" s="269" cm="1">
        <f t="array" ref="W2330">IF(Z2330=756,V2330*INDEX('09.30.22 ERC'!$I$676:$I$679,MATCH($A$1,'09.30.22 ERC'!$D$676:$D$679,0),),V2330)</f>
        <v>0</v>
      </c>
      <c r="X2330" s="271">
        <f t="shared" si="73"/>
        <v>628200</v>
      </c>
      <c r="Y2330" s="106" t="s">
        <v>8260</v>
      </c>
      <c r="Z2330" s="106">
        <v>152</v>
      </c>
      <c r="AA2330" s="273" t="b">
        <f t="shared" si="74"/>
        <v>1</v>
      </c>
    </row>
    <row r="2331" spans="1:27">
      <c r="A2331" s="267" t="s">
        <v>3271</v>
      </c>
      <c r="B2331" s="267" t="s">
        <v>3272</v>
      </c>
      <c r="C2331" s="267" t="s">
        <v>3402</v>
      </c>
      <c r="D2331" s="267" t="s">
        <v>8280</v>
      </c>
      <c r="E2331" s="267" t="s">
        <v>3275</v>
      </c>
      <c r="F2331" s="267" t="s">
        <v>3276</v>
      </c>
      <c r="G2331" s="267" t="s">
        <v>3275</v>
      </c>
      <c r="H2331" s="267" t="s">
        <v>3277</v>
      </c>
      <c r="I2331" s="267" t="s">
        <v>8281</v>
      </c>
      <c r="J2331" s="267" t="s">
        <v>8282</v>
      </c>
      <c r="K2331" s="268">
        <v>0</v>
      </c>
      <c r="L2331" s="268">
        <v>0</v>
      </c>
      <c r="M2331" s="269">
        <v>0</v>
      </c>
      <c r="N2331" s="268">
        <v>0</v>
      </c>
      <c r="O2331" s="268">
        <v>0</v>
      </c>
      <c r="P2331" s="269">
        <v>0</v>
      </c>
      <c r="Q2331" s="270">
        <v>0</v>
      </c>
      <c r="R2331" s="270">
        <v>0</v>
      </c>
      <c r="S2331" s="270">
        <v>0</v>
      </c>
      <c r="T2331" s="268">
        <v>0</v>
      </c>
      <c r="U2331" s="268">
        <v>0</v>
      </c>
      <c r="V2331" s="269">
        <v>0</v>
      </c>
      <c r="W2331" s="269" cm="1">
        <f t="array" ref="W2331">IF(Z2331=756,V2331*INDEX('09.30.22 ERC'!$I$676:$I$679,MATCH($A$1,'09.30.22 ERC'!$D$676:$D$679,0),),V2331)</f>
        <v>0</v>
      </c>
      <c r="X2331" s="271">
        <f t="shared" si="73"/>
        <v>628300</v>
      </c>
      <c r="Y2331" s="106" t="s">
        <v>8260</v>
      </c>
      <c r="Z2331" s="106">
        <v>150</v>
      </c>
      <c r="AA2331" s="273" t="b">
        <f t="shared" si="74"/>
        <v>1</v>
      </c>
    </row>
    <row r="2332" spans="1:27">
      <c r="A2332" s="267" t="s">
        <v>3271</v>
      </c>
      <c r="B2332" s="267" t="s">
        <v>3280</v>
      </c>
      <c r="C2332" s="267" t="s">
        <v>3430</v>
      </c>
      <c r="D2332" s="267" t="s">
        <v>8280</v>
      </c>
      <c r="E2332" s="267" t="s">
        <v>3275</v>
      </c>
      <c r="F2332" s="267" t="s">
        <v>3276</v>
      </c>
      <c r="G2332" s="267" t="s">
        <v>3275</v>
      </c>
      <c r="H2332" s="267" t="s">
        <v>3277</v>
      </c>
      <c r="I2332" s="267" t="s">
        <v>8283</v>
      </c>
      <c r="J2332" s="267" t="s">
        <v>8284</v>
      </c>
      <c r="K2332" s="268">
        <v>0</v>
      </c>
      <c r="L2332" s="268">
        <v>0</v>
      </c>
      <c r="M2332" s="269">
        <v>0</v>
      </c>
      <c r="N2332" s="268">
        <v>0</v>
      </c>
      <c r="O2332" s="268">
        <v>0</v>
      </c>
      <c r="P2332" s="269">
        <v>0</v>
      </c>
      <c r="Q2332" s="270">
        <v>0</v>
      </c>
      <c r="R2332" s="270">
        <v>0</v>
      </c>
      <c r="S2332" s="270">
        <v>0</v>
      </c>
      <c r="T2332" s="268">
        <v>0</v>
      </c>
      <c r="U2332" s="268">
        <v>0</v>
      </c>
      <c r="V2332" s="269">
        <v>0</v>
      </c>
      <c r="W2332" s="269" cm="1">
        <f t="array" ref="W2332">IF(Z2332=756,V2332*INDEX('09.30.22 ERC'!$I$676:$I$679,MATCH($A$1,'09.30.22 ERC'!$D$676:$D$679,0),),V2332)</f>
        <v>0</v>
      </c>
      <c r="X2332" s="271">
        <f t="shared" si="73"/>
        <v>628300</v>
      </c>
      <c r="Y2332" s="106" t="s">
        <v>8260</v>
      </c>
      <c r="Z2332" s="106">
        <v>150</v>
      </c>
      <c r="AA2332" s="273" t="b">
        <f t="shared" si="74"/>
        <v>1</v>
      </c>
    </row>
    <row r="2333" spans="1:27">
      <c r="A2333" s="267" t="s">
        <v>3271</v>
      </c>
      <c r="B2333" s="267" t="s">
        <v>3284</v>
      </c>
      <c r="C2333" s="267" t="s">
        <v>3402</v>
      </c>
      <c r="D2333" s="267" t="s">
        <v>8280</v>
      </c>
      <c r="E2333" s="267" t="s">
        <v>3275</v>
      </c>
      <c r="F2333" s="267" t="s">
        <v>3276</v>
      </c>
      <c r="G2333" s="267" t="s">
        <v>3275</v>
      </c>
      <c r="H2333" s="267" t="s">
        <v>3277</v>
      </c>
      <c r="I2333" s="267" t="s">
        <v>8285</v>
      </c>
      <c r="J2333" s="267" t="s">
        <v>8286</v>
      </c>
      <c r="K2333" s="268">
        <v>0</v>
      </c>
      <c r="L2333" s="268">
        <v>0</v>
      </c>
      <c r="M2333" s="269">
        <v>0</v>
      </c>
      <c r="N2333" s="268">
        <v>0</v>
      </c>
      <c r="O2333" s="268">
        <v>0</v>
      </c>
      <c r="P2333" s="269">
        <v>0</v>
      </c>
      <c r="Q2333" s="270">
        <v>0</v>
      </c>
      <c r="R2333" s="270">
        <v>0</v>
      </c>
      <c r="S2333" s="270">
        <v>0</v>
      </c>
      <c r="T2333" s="268">
        <v>0</v>
      </c>
      <c r="U2333" s="268">
        <v>0</v>
      </c>
      <c r="V2333" s="269">
        <v>0</v>
      </c>
      <c r="W2333" s="269" cm="1">
        <f t="array" ref="W2333">IF(Z2333=756,V2333*INDEX('09.30.22 ERC'!$I$676:$I$679,MATCH($A$1,'09.30.22 ERC'!$D$676:$D$679,0),),V2333)</f>
        <v>0</v>
      </c>
      <c r="X2333" s="271">
        <f t="shared" si="73"/>
        <v>628300</v>
      </c>
      <c r="Y2333" s="106" t="s">
        <v>8260</v>
      </c>
      <c r="Z2333" s="106">
        <v>151</v>
      </c>
      <c r="AA2333" s="273" t="b">
        <f t="shared" si="74"/>
        <v>1</v>
      </c>
    </row>
    <row r="2334" spans="1:27">
      <c r="A2334" s="267" t="s">
        <v>3271</v>
      </c>
      <c r="B2334" s="267" t="s">
        <v>3287</v>
      </c>
      <c r="C2334" s="267" t="s">
        <v>3430</v>
      </c>
      <c r="D2334" s="267" t="s">
        <v>8280</v>
      </c>
      <c r="E2334" s="267" t="s">
        <v>3275</v>
      </c>
      <c r="F2334" s="267" t="s">
        <v>3276</v>
      </c>
      <c r="G2334" s="267" t="s">
        <v>3275</v>
      </c>
      <c r="H2334" s="267" t="s">
        <v>3277</v>
      </c>
      <c r="I2334" s="267" t="s">
        <v>8287</v>
      </c>
      <c r="J2334" s="267" t="s">
        <v>8288</v>
      </c>
      <c r="K2334" s="268">
        <v>0</v>
      </c>
      <c r="L2334" s="268">
        <v>0</v>
      </c>
      <c r="M2334" s="269">
        <v>0</v>
      </c>
      <c r="N2334" s="268">
        <v>0</v>
      </c>
      <c r="O2334" s="268">
        <v>0</v>
      </c>
      <c r="P2334" s="269">
        <v>0</v>
      </c>
      <c r="Q2334" s="270">
        <v>0</v>
      </c>
      <c r="R2334" s="270">
        <v>0</v>
      </c>
      <c r="S2334" s="270">
        <v>0</v>
      </c>
      <c r="T2334" s="268">
        <v>0</v>
      </c>
      <c r="U2334" s="268">
        <v>0</v>
      </c>
      <c r="V2334" s="269">
        <v>0</v>
      </c>
      <c r="W2334" s="269" cm="1">
        <f t="array" ref="W2334">IF(Z2334=756,V2334*INDEX('09.30.22 ERC'!$I$676:$I$679,MATCH($A$1,'09.30.22 ERC'!$D$676:$D$679,0),),V2334)</f>
        <v>0</v>
      </c>
      <c r="X2334" s="271">
        <f t="shared" si="73"/>
        <v>628300</v>
      </c>
      <c r="Y2334" s="106" t="s">
        <v>8260</v>
      </c>
      <c r="Z2334" s="106">
        <v>151</v>
      </c>
      <c r="AA2334" s="273" t="b">
        <f t="shared" si="74"/>
        <v>1</v>
      </c>
    </row>
    <row r="2335" spans="1:27">
      <c r="A2335" s="267" t="s">
        <v>3271</v>
      </c>
      <c r="B2335" s="267" t="s">
        <v>3294</v>
      </c>
      <c r="C2335" s="267" t="s">
        <v>3402</v>
      </c>
      <c r="D2335" s="267" t="s">
        <v>8280</v>
      </c>
      <c r="E2335" s="267" t="s">
        <v>3275</v>
      </c>
      <c r="F2335" s="267" t="s">
        <v>3276</v>
      </c>
      <c r="G2335" s="267" t="s">
        <v>3275</v>
      </c>
      <c r="H2335" s="267" t="s">
        <v>3277</v>
      </c>
      <c r="I2335" s="267" t="s">
        <v>8289</v>
      </c>
      <c r="J2335" s="267" t="s">
        <v>8290</v>
      </c>
      <c r="K2335" s="268">
        <v>0</v>
      </c>
      <c r="L2335" s="268">
        <v>0</v>
      </c>
      <c r="M2335" s="269">
        <v>0</v>
      </c>
      <c r="N2335" s="268">
        <v>0</v>
      </c>
      <c r="O2335" s="268">
        <v>0</v>
      </c>
      <c r="P2335" s="269">
        <v>0</v>
      </c>
      <c r="Q2335" s="270">
        <v>0</v>
      </c>
      <c r="R2335" s="270">
        <v>0</v>
      </c>
      <c r="S2335" s="270">
        <v>0</v>
      </c>
      <c r="T2335" s="268">
        <v>0</v>
      </c>
      <c r="U2335" s="268">
        <v>0</v>
      </c>
      <c r="V2335" s="269">
        <v>0</v>
      </c>
      <c r="W2335" s="269" cm="1">
        <f t="array" ref="W2335">IF(Z2335=756,V2335*INDEX('09.30.22 ERC'!$I$676:$I$679,MATCH($A$1,'09.30.22 ERC'!$D$676:$D$679,0),),V2335)</f>
        <v>0</v>
      </c>
      <c r="X2335" s="271">
        <f t="shared" si="73"/>
        <v>628300</v>
      </c>
      <c r="Y2335" s="106" t="s">
        <v>8260</v>
      </c>
      <c r="Z2335" s="106">
        <v>152</v>
      </c>
      <c r="AA2335" s="273" t="b">
        <f t="shared" si="74"/>
        <v>1</v>
      </c>
    </row>
    <row r="2336" spans="1:27">
      <c r="A2336" s="267" t="s">
        <v>3271</v>
      </c>
      <c r="B2336" s="267" t="s">
        <v>3388</v>
      </c>
      <c r="C2336" s="267" t="s">
        <v>3389</v>
      </c>
      <c r="D2336" s="267" t="s">
        <v>8291</v>
      </c>
      <c r="E2336" s="267" t="s">
        <v>3275</v>
      </c>
      <c r="F2336" s="267" t="s">
        <v>3276</v>
      </c>
      <c r="G2336" s="267" t="s">
        <v>3275</v>
      </c>
      <c r="H2336" s="267" t="s">
        <v>3277</v>
      </c>
      <c r="I2336" s="267" t="s">
        <v>8292</v>
      </c>
      <c r="J2336" s="267" t="s">
        <v>8293</v>
      </c>
      <c r="K2336" s="268">
        <v>0</v>
      </c>
      <c r="L2336" s="268">
        <v>0</v>
      </c>
      <c r="M2336" s="269">
        <v>0</v>
      </c>
      <c r="N2336" s="268">
        <v>0</v>
      </c>
      <c r="O2336" s="268">
        <v>3076.74</v>
      </c>
      <c r="P2336" s="269">
        <v>-3076.74</v>
      </c>
      <c r="Q2336" s="270">
        <v>15556.44</v>
      </c>
      <c r="R2336" s="270">
        <v>42367.1</v>
      </c>
      <c r="S2336" s="270">
        <v>-26810.659999999996</v>
      </c>
      <c r="T2336" s="268">
        <v>15556.44</v>
      </c>
      <c r="U2336" s="268">
        <v>42367.1</v>
      </c>
      <c r="V2336" s="269">
        <v>-26810.659999999996</v>
      </c>
      <c r="W2336" s="269" cm="1">
        <f t="array" ref="W2336">IF(Z2336=756,V2336*INDEX('09.30.22 ERC'!$I$676:$I$679,MATCH($A$1,'09.30.22 ERC'!$D$676:$D$679,0),),V2336)</f>
        <v>-26810.659999999996</v>
      </c>
      <c r="X2336" s="271">
        <f t="shared" si="73"/>
        <v>628400</v>
      </c>
      <c r="Y2336" s="106" t="s">
        <v>8260</v>
      </c>
      <c r="Z2336" s="106">
        <v>756</v>
      </c>
      <c r="AA2336" s="273" t="b">
        <f t="shared" si="74"/>
        <v>1</v>
      </c>
    </row>
    <row r="2337" spans="1:27">
      <c r="A2337" s="267" t="s">
        <v>3271</v>
      </c>
      <c r="B2337" s="267" t="s">
        <v>3388</v>
      </c>
      <c r="C2337" s="267" t="s">
        <v>3392</v>
      </c>
      <c r="D2337" s="267" t="s">
        <v>8291</v>
      </c>
      <c r="E2337" s="267" t="s">
        <v>3275</v>
      </c>
      <c r="F2337" s="267" t="s">
        <v>3276</v>
      </c>
      <c r="G2337" s="267" t="s">
        <v>3275</v>
      </c>
      <c r="H2337" s="267" t="s">
        <v>3277</v>
      </c>
      <c r="I2337" s="267" t="s">
        <v>8294</v>
      </c>
      <c r="J2337" s="267" t="s">
        <v>8295</v>
      </c>
      <c r="K2337" s="268">
        <v>0</v>
      </c>
      <c r="L2337" s="268">
        <v>0</v>
      </c>
      <c r="M2337" s="269">
        <v>0</v>
      </c>
      <c r="N2337" s="268">
        <v>12634.84</v>
      </c>
      <c r="O2337" s="268">
        <v>9558.1</v>
      </c>
      <c r="P2337" s="269">
        <v>3076.74</v>
      </c>
      <c r="Q2337" s="270">
        <v>73651.039999999994</v>
      </c>
      <c r="R2337" s="270">
        <v>46840.38</v>
      </c>
      <c r="S2337" s="270">
        <v>26810.659999999996</v>
      </c>
      <c r="T2337" s="268">
        <v>73651.039999999994</v>
      </c>
      <c r="U2337" s="268">
        <v>46840.38</v>
      </c>
      <c r="V2337" s="269">
        <v>26810.659999999996</v>
      </c>
      <c r="W2337" s="269" cm="1">
        <f t="array" ref="W2337">IF(Z2337=756,V2337*INDEX('09.30.22 ERC'!$I$676:$I$679,MATCH($A$1,'09.30.22 ERC'!$D$676:$D$679,0),),V2337)</f>
        <v>26810.659999999996</v>
      </c>
      <c r="X2337" s="271">
        <f t="shared" si="73"/>
        <v>628400</v>
      </c>
      <c r="Y2337" s="106" t="s">
        <v>8260</v>
      </c>
      <c r="Z2337" s="106">
        <v>756</v>
      </c>
      <c r="AA2337" s="273" t="b">
        <f t="shared" si="74"/>
        <v>1</v>
      </c>
    </row>
    <row r="2338" spans="1:27">
      <c r="A2338" s="267" t="s">
        <v>3271</v>
      </c>
      <c r="B2338" s="267" t="s">
        <v>3272</v>
      </c>
      <c r="C2338" s="267" t="s">
        <v>3273</v>
      </c>
      <c r="D2338" s="267" t="s">
        <v>8291</v>
      </c>
      <c r="E2338" s="267" t="s">
        <v>3275</v>
      </c>
      <c r="F2338" s="267" t="s">
        <v>3276</v>
      </c>
      <c r="G2338" s="267" t="s">
        <v>3275</v>
      </c>
      <c r="H2338" s="267" t="s">
        <v>3277</v>
      </c>
      <c r="I2338" s="267" t="s">
        <v>8296</v>
      </c>
      <c r="J2338" s="267" t="s">
        <v>8297</v>
      </c>
      <c r="K2338" s="268">
        <v>0</v>
      </c>
      <c r="L2338" s="268">
        <v>0</v>
      </c>
      <c r="M2338" s="269">
        <v>0</v>
      </c>
      <c r="N2338" s="268">
        <v>837.56</v>
      </c>
      <c r="O2338" s="268">
        <v>0</v>
      </c>
      <c r="P2338" s="269">
        <v>837.56</v>
      </c>
      <c r="Q2338" s="270">
        <v>838.22</v>
      </c>
      <c r="R2338" s="270">
        <v>0</v>
      </c>
      <c r="S2338" s="270">
        <v>838.22</v>
      </c>
      <c r="T2338" s="268">
        <v>838.22</v>
      </c>
      <c r="U2338" s="268">
        <v>0</v>
      </c>
      <c r="V2338" s="269">
        <v>838.22</v>
      </c>
      <c r="W2338" s="269" cm="1">
        <f t="array" ref="W2338">IF(Z2338=756,V2338*INDEX('09.30.22 ERC'!$I$676:$I$679,MATCH($A$1,'09.30.22 ERC'!$D$676:$D$679,0),),V2338)</f>
        <v>838.22</v>
      </c>
      <c r="X2338" s="271">
        <f t="shared" si="73"/>
        <v>628400</v>
      </c>
      <c r="Y2338" s="106" t="s">
        <v>8260</v>
      </c>
      <c r="Z2338" s="106">
        <v>150</v>
      </c>
      <c r="AA2338" s="273" t="b">
        <f t="shared" si="74"/>
        <v>1</v>
      </c>
    </row>
    <row r="2339" spans="1:27">
      <c r="A2339" s="267" t="s">
        <v>3271</v>
      </c>
      <c r="B2339" s="267" t="s">
        <v>3272</v>
      </c>
      <c r="C2339" s="267" t="s">
        <v>3402</v>
      </c>
      <c r="D2339" s="267" t="s">
        <v>8291</v>
      </c>
      <c r="E2339" s="267" t="s">
        <v>3275</v>
      </c>
      <c r="F2339" s="267" t="s">
        <v>3276</v>
      </c>
      <c r="G2339" s="267" t="s">
        <v>3275</v>
      </c>
      <c r="H2339" s="267" t="s">
        <v>3277</v>
      </c>
      <c r="I2339" s="267" t="s">
        <v>8298</v>
      </c>
      <c r="J2339" s="267" t="s">
        <v>8299</v>
      </c>
      <c r="K2339" s="268">
        <v>0</v>
      </c>
      <c r="L2339" s="268">
        <v>0</v>
      </c>
      <c r="M2339" s="269">
        <v>0</v>
      </c>
      <c r="N2339" s="268">
        <v>1114.92</v>
      </c>
      <c r="O2339" s="268">
        <v>0</v>
      </c>
      <c r="P2339" s="269">
        <v>1114.92</v>
      </c>
      <c r="Q2339" s="270">
        <v>15465.17</v>
      </c>
      <c r="R2339" s="270">
        <v>5711.16</v>
      </c>
      <c r="S2339" s="270">
        <v>9754.01</v>
      </c>
      <c r="T2339" s="268">
        <v>15465.17</v>
      </c>
      <c r="U2339" s="268">
        <v>5711.16</v>
      </c>
      <c r="V2339" s="269">
        <v>9754.01</v>
      </c>
      <c r="W2339" s="269" cm="1">
        <f t="array" ref="W2339">IF(Z2339=756,V2339*INDEX('09.30.22 ERC'!$I$676:$I$679,MATCH($A$1,'09.30.22 ERC'!$D$676:$D$679,0),),V2339)</f>
        <v>9754.01</v>
      </c>
      <c r="X2339" s="271">
        <f t="shared" si="73"/>
        <v>628400</v>
      </c>
      <c r="Y2339" s="106" t="s">
        <v>8260</v>
      </c>
      <c r="Z2339" s="106">
        <v>150</v>
      </c>
      <c r="AA2339" s="273" t="b">
        <f t="shared" si="74"/>
        <v>1</v>
      </c>
    </row>
    <row r="2340" spans="1:27">
      <c r="A2340" s="267" t="s">
        <v>3271</v>
      </c>
      <c r="B2340" s="267" t="s">
        <v>3280</v>
      </c>
      <c r="C2340" s="267" t="s">
        <v>3281</v>
      </c>
      <c r="D2340" s="267" t="s">
        <v>8291</v>
      </c>
      <c r="E2340" s="267" t="s">
        <v>3275</v>
      </c>
      <c r="F2340" s="267" t="s">
        <v>3276</v>
      </c>
      <c r="G2340" s="267" t="s">
        <v>3275</v>
      </c>
      <c r="H2340" s="267" t="s">
        <v>3277</v>
      </c>
      <c r="I2340" s="267" t="s">
        <v>8300</v>
      </c>
      <c r="J2340" s="267" t="s">
        <v>8301</v>
      </c>
      <c r="K2340" s="268">
        <v>0</v>
      </c>
      <c r="L2340" s="268">
        <v>0</v>
      </c>
      <c r="M2340" s="269">
        <v>0</v>
      </c>
      <c r="N2340" s="268">
        <v>0</v>
      </c>
      <c r="O2340" s="268">
        <v>0</v>
      </c>
      <c r="P2340" s="269">
        <v>0</v>
      </c>
      <c r="Q2340" s="270">
        <v>0</v>
      </c>
      <c r="R2340" s="270">
        <v>0</v>
      </c>
      <c r="S2340" s="270">
        <v>0</v>
      </c>
      <c r="T2340" s="268">
        <v>0</v>
      </c>
      <c r="U2340" s="268">
        <v>0</v>
      </c>
      <c r="V2340" s="269">
        <v>0</v>
      </c>
      <c r="W2340" s="269" cm="1">
        <f t="array" ref="W2340">IF(Z2340=756,V2340*INDEX('09.30.22 ERC'!$I$676:$I$679,MATCH($A$1,'09.30.22 ERC'!$D$676:$D$679,0),),V2340)</f>
        <v>0</v>
      </c>
      <c r="X2340" s="271">
        <f t="shared" si="73"/>
        <v>628400</v>
      </c>
      <c r="Y2340" s="106" t="s">
        <v>8260</v>
      </c>
      <c r="Z2340" s="106">
        <v>150</v>
      </c>
      <c r="AA2340" s="273" t="b">
        <f t="shared" si="74"/>
        <v>1</v>
      </c>
    </row>
    <row r="2341" spans="1:27">
      <c r="A2341" s="267" t="s">
        <v>3271</v>
      </c>
      <c r="B2341" s="267" t="s">
        <v>3280</v>
      </c>
      <c r="C2341" s="267" t="s">
        <v>3430</v>
      </c>
      <c r="D2341" s="267" t="s">
        <v>8291</v>
      </c>
      <c r="E2341" s="267" t="s">
        <v>3275</v>
      </c>
      <c r="F2341" s="267" t="s">
        <v>3276</v>
      </c>
      <c r="G2341" s="267" t="s">
        <v>3275</v>
      </c>
      <c r="H2341" s="267" t="s">
        <v>3277</v>
      </c>
      <c r="I2341" s="267" t="s">
        <v>8302</v>
      </c>
      <c r="J2341" s="267" t="s">
        <v>8303</v>
      </c>
      <c r="K2341" s="268">
        <v>0</v>
      </c>
      <c r="L2341" s="268">
        <v>0</v>
      </c>
      <c r="M2341" s="269">
        <v>0</v>
      </c>
      <c r="N2341" s="268">
        <v>1102.77</v>
      </c>
      <c r="O2341" s="268">
        <v>0</v>
      </c>
      <c r="P2341" s="269">
        <v>1102.77</v>
      </c>
      <c r="Q2341" s="270">
        <v>15291.6</v>
      </c>
      <c r="R2341" s="270">
        <v>5646.75</v>
      </c>
      <c r="S2341" s="270">
        <v>9644.85</v>
      </c>
      <c r="T2341" s="268">
        <v>15291.6</v>
      </c>
      <c r="U2341" s="268">
        <v>5646.75</v>
      </c>
      <c r="V2341" s="269">
        <v>9644.85</v>
      </c>
      <c r="W2341" s="269" cm="1">
        <f t="array" ref="W2341">IF(Z2341=756,V2341*INDEX('09.30.22 ERC'!$I$676:$I$679,MATCH($A$1,'09.30.22 ERC'!$D$676:$D$679,0),),V2341)</f>
        <v>9644.85</v>
      </c>
      <c r="X2341" s="271">
        <f t="shared" si="73"/>
        <v>628400</v>
      </c>
      <c r="Y2341" s="106" t="s">
        <v>8260</v>
      </c>
      <c r="Z2341" s="106">
        <v>150</v>
      </c>
      <c r="AA2341" s="273" t="b">
        <f t="shared" si="74"/>
        <v>1</v>
      </c>
    </row>
    <row r="2342" spans="1:27">
      <c r="A2342" s="267" t="s">
        <v>3271</v>
      </c>
      <c r="B2342" s="267" t="s">
        <v>3284</v>
      </c>
      <c r="C2342" s="267" t="s">
        <v>3273</v>
      </c>
      <c r="D2342" s="267" t="s">
        <v>8291</v>
      </c>
      <c r="E2342" s="267" t="s">
        <v>3275</v>
      </c>
      <c r="F2342" s="267" t="s">
        <v>3276</v>
      </c>
      <c r="G2342" s="267" t="s">
        <v>3275</v>
      </c>
      <c r="H2342" s="267" t="s">
        <v>3277</v>
      </c>
      <c r="I2342" s="267" t="s">
        <v>8304</v>
      </c>
      <c r="J2342" s="267" t="s">
        <v>8305</v>
      </c>
      <c r="K2342" s="268">
        <v>0</v>
      </c>
      <c r="L2342" s="268">
        <v>0</v>
      </c>
      <c r="M2342" s="269">
        <v>0</v>
      </c>
      <c r="N2342" s="268">
        <v>53.42</v>
      </c>
      <c r="O2342" s="268">
        <v>0</v>
      </c>
      <c r="P2342" s="269">
        <v>53.42</v>
      </c>
      <c r="Q2342" s="270">
        <v>53.42</v>
      </c>
      <c r="R2342" s="270">
        <v>0</v>
      </c>
      <c r="S2342" s="270">
        <v>53.42</v>
      </c>
      <c r="T2342" s="268">
        <v>53.42</v>
      </c>
      <c r="U2342" s="268">
        <v>0</v>
      </c>
      <c r="V2342" s="269">
        <v>53.42</v>
      </c>
      <c r="W2342" s="269" cm="1">
        <f t="array" ref="W2342">IF(Z2342=756,V2342*INDEX('09.30.22 ERC'!$I$676:$I$679,MATCH($A$1,'09.30.22 ERC'!$D$676:$D$679,0),),V2342)</f>
        <v>53.42</v>
      </c>
      <c r="X2342" s="271">
        <f t="shared" si="73"/>
        <v>628400</v>
      </c>
      <c r="Y2342" s="106" t="s">
        <v>8260</v>
      </c>
      <c r="Z2342" s="106">
        <v>151</v>
      </c>
      <c r="AA2342" s="273" t="b">
        <f t="shared" si="74"/>
        <v>1</v>
      </c>
    </row>
    <row r="2343" spans="1:27">
      <c r="A2343" s="267" t="s">
        <v>3271</v>
      </c>
      <c r="B2343" s="267" t="s">
        <v>3284</v>
      </c>
      <c r="C2343" s="267" t="s">
        <v>3402</v>
      </c>
      <c r="D2343" s="267" t="s">
        <v>8291</v>
      </c>
      <c r="E2343" s="267" t="s">
        <v>3275</v>
      </c>
      <c r="F2343" s="267" t="s">
        <v>3276</v>
      </c>
      <c r="G2343" s="267" t="s">
        <v>3275</v>
      </c>
      <c r="H2343" s="267" t="s">
        <v>3277</v>
      </c>
      <c r="I2343" s="267" t="s">
        <v>8306</v>
      </c>
      <c r="J2343" s="267" t="s">
        <v>8307</v>
      </c>
      <c r="K2343" s="268">
        <v>0</v>
      </c>
      <c r="L2343" s="268">
        <v>0</v>
      </c>
      <c r="M2343" s="269">
        <v>0</v>
      </c>
      <c r="N2343" s="268">
        <v>94.75</v>
      </c>
      <c r="O2343" s="268">
        <v>0</v>
      </c>
      <c r="P2343" s="269">
        <v>94.75</v>
      </c>
      <c r="Q2343" s="270">
        <v>1274.92</v>
      </c>
      <c r="R2343" s="270">
        <v>467.34</v>
      </c>
      <c r="S2343" s="270">
        <v>807.58000000000015</v>
      </c>
      <c r="T2343" s="268">
        <v>1274.92</v>
      </c>
      <c r="U2343" s="268">
        <v>467.34</v>
      </c>
      <c r="V2343" s="269">
        <v>807.58000000000015</v>
      </c>
      <c r="W2343" s="269" cm="1">
        <f t="array" ref="W2343">IF(Z2343=756,V2343*INDEX('09.30.22 ERC'!$I$676:$I$679,MATCH($A$1,'09.30.22 ERC'!$D$676:$D$679,0),),V2343)</f>
        <v>807.58000000000015</v>
      </c>
      <c r="X2343" s="271">
        <f t="shared" si="73"/>
        <v>628400</v>
      </c>
      <c r="Y2343" s="106" t="s">
        <v>8260</v>
      </c>
      <c r="Z2343" s="106">
        <v>151</v>
      </c>
      <c r="AA2343" s="273" t="b">
        <f t="shared" si="74"/>
        <v>1</v>
      </c>
    </row>
    <row r="2344" spans="1:27">
      <c r="A2344" s="267" t="s">
        <v>3271</v>
      </c>
      <c r="B2344" s="267" t="s">
        <v>3287</v>
      </c>
      <c r="C2344" s="267" t="s">
        <v>3430</v>
      </c>
      <c r="D2344" s="267" t="s">
        <v>8291</v>
      </c>
      <c r="E2344" s="267" t="s">
        <v>3275</v>
      </c>
      <c r="F2344" s="267" t="s">
        <v>3276</v>
      </c>
      <c r="G2344" s="267" t="s">
        <v>3275</v>
      </c>
      <c r="H2344" s="267" t="s">
        <v>3277</v>
      </c>
      <c r="I2344" s="267" t="s">
        <v>8308</v>
      </c>
      <c r="J2344" s="267" t="s">
        <v>8309</v>
      </c>
      <c r="K2344" s="268">
        <v>0</v>
      </c>
      <c r="L2344" s="268">
        <v>0</v>
      </c>
      <c r="M2344" s="269">
        <v>0</v>
      </c>
      <c r="N2344" s="268">
        <v>121.5</v>
      </c>
      <c r="O2344" s="268">
        <v>0</v>
      </c>
      <c r="P2344" s="269">
        <v>121.5</v>
      </c>
      <c r="Q2344" s="270">
        <v>1425.72</v>
      </c>
      <c r="R2344" s="270">
        <v>442.08</v>
      </c>
      <c r="S2344" s="270">
        <v>983.6400000000001</v>
      </c>
      <c r="T2344" s="268">
        <v>1425.72</v>
      </c>
      <c r="U2344" s="268">
        <v>442.08</v>
      </c>
      <c r="V2344" s="269">
        <v>983.6400000000001</v>
      </c>
      <c r="W2344" s="269" cm="1">
        <f t="array" ref="W2344">IF(Z2344=756,V2344*INDEX('09.30.22 ERC'!$I$676:$I$679,MATCH($A$1,'09.30.22 ERC'!$D$676:$D$679,0),),V2344)</f>
        <v>983.6400000000001</v>
      </c>
      <c r="X2344" s="271">
        <f t="shared" si="73"/>
        <v>628400</v>
      </c>
      <c r="Y2344" s="106" t="s">
        <v>8260</v>
      </c>
      <c r="Z2344" s="106">
        <v>151</v>
      </c>
      <c r="AA2344" s="273" t="b">
        <f t="shared" si="74"/>
        <v>1</v>
      </c>
    </row>
    <row r="2345" spans="1:27">
      <c r="A2345" s="267" t="s">
        <v>3271</v>
      </c>
      <c r="B2345" s="267" t="s">
        <v>3294</v>
      </c>
      <c r="C2345" s="267" t="s">
        <v>3273</v>
      </c>
      <c r="D2345" s="267" t="s">
        <v>8291</v>
      </c>
      <c r="E2345" s="267" t="s">
        <v>3275</v>
      </c>
      <c r="F2345" s="267" t="s">
        <v>3276</v>
      </c>
      <c r="G2345" s="267" t="s">
        <v>3275</v>
      </c>
      <c r="H2345" s="267" t="s">
        <v>3277</v>
      </c>
      <c r="I2345" s="267" t="s">
        <v>8310</v>
      </c>
      <c r="J2345" s="267" t="s">
        <v>8311</v>
      </c>
      <c r="K2345" s="268">
        <v>0</v>
      </c>
      <c r="L2345" s="268">
        <v>0</v>
      </c>
      <c r="M2345" s="269">
        <v>0</v>
      </c>
      <c r="N2345" s="268">
        <v>340.2</v>
      </c>
      <c r="O2345" s="268">
        <v>0</v>
      </c>
      <c r="P2345" s="269">
        <v>340.2</v>
      </c>
      <c r="Q2345" s="270">
        <v>340.2</v>
      </c>
      <c r="R2345" s="270">
        <v>0</v>
      </c>
      <c r="S2345" s="270">
        <v>340.2</v>
      </c>
      <c r="T2345" s="268">
        <v>340.2</v>
      </c>
      <c r="U2345" s="268">
        <v>0</v>
      </c>
      <c r="V2345" s="269">
        <v>340.2</v>
      </c>
      <c r="W2345" s="269" cm="1">
        <f t="array" ref="W2345">IF(Z2345=756,V2345*INDEX('09.30.22 ERC'!$I$676:$I$679,MATCH($A$1,'09.30.22 ERC'!$D$676:$D$679,0),),V2345)</f>
        <v>340.2</v>
      </c>
      <c r="X2345" s="271">
        <f t="shared" si="73"/>
        <v>628400</v>
      </c>
      <c r="Y2345" s="106" t="s">
        <v>8260</v>
      </c>
      <c r="Z2345" s="106">
        <v>152</v>
      </c>
      <c r="AA2345" s="273" t="b">
        <f t="shared" si="74"/>
        <v>1</v>
      </c>
    </row>
    <row r="2346" spans="1:27">
      <c r="A2346" s="267" t="s">
        <v>3271</v>
      </c>
      <c r="B2346" s="267" t="s">
        <v>3294</v>
      </c>
      <c r="C2346" s="267" t="s">
        <v>3402</v>
      </c>
      <c r="D2346" s="267" t="s">
        <v>8291</v>
      </c>
      <c r="E2346" s="267" t="s">
        <v>3275</v>
      </c>
      <c r="F2346" s="267" t="s">
        <v>3276</v>
      </c>
      <c r="G2346" s="267" t="s">
        <v>3275</v>
      </c>
      <c r="H2346" s="267" t="s">
        <v>3277</v>
      </c>
      <c r="I2346" s="267" t="s">
        <v>8312</v>
      </c>
      <c r="J2346" s="267" t="s">
        <v>8313</v>
      </c>
      <c r="K2346" s="268">
        <v>0</v>
      </c>
      <c r="L2346" s="268">
        <v>0</v>
      </c>
      <c r="M2346" s="269">
        <v>0</v>
      </c>
      <c r="N2346" s="268">
        <v>642.79999999999995</v>
      </c>
      <c r="O2346" s="268">
        <v>0</v>
      </c>
      <c r="P2346" s="269">
        <v>642.79999999999995</v>
      </c>
      <c r="Q2346" s="270">
        <v>8909.69</v>
      </c>
      <c r="R2346" s="270">
        <v>3289.11</v>
      </c>
      <c r="S2346" s="270">
        <v>5620.58</v>
      </c>
      <c r="T2346" s="268">
        <v>8909.69</v>
      </c>
      <c r="U2346" s="268">
        <v>3289.11</v>
      </c>
      <c r="V2346" s="269">
        <v>5620.58</v>
      </c>
      <c r="W2346" s="269" cm="1">
        <f t="array" ref="W2346">IF(Z2346=756,V2346*INDEX('09.30.22 ERC'!$I$676:$I$679,MATCH($A$1,'09.30.22 ERC'!$D$676:$D$679,0),),V2346)</f>
        <v>5620.58</v>
      </c>
      <c r="X2346" s="271">
        <f t="shared" si="73"/>
        <v>628400</v>
      </c>
      <c r="Y2346" s="106" t="s">
        <v>8260</v>
      </c>
      <c r="Z2346" s="106">
        <v>152</v>
      </c>
      <c r="AA2346" s="273" t="b">
        <f t="shared" si="74"/>
        <v>1</v>
      </c>
    </row>
    <row r="2347" spans="1:27">
      <c r="A2347" s="267" t="s">
        <v>3271</v>
      </c>
      <c r="B2347" s="267" t="s">
        <v>3388</v>
      </c>
      <c r="C2347" s="267" t="s">
        <v>3389</v>
      </c>
      <c r="D2347" s="267" t="s">
        <v>8314</v>
      </c>
      <c r="E2347" s="267" t="s">
        <v>3275</v>
      </c>
      <c r="F2347" s="267" t="s">
        <v>3276</v>
      </c>
      <c r="G2347" s="267" t="s">
        <v>3275</v>
      </c>
      <c r="H2347" s="267" t="s">
        <v>3277</v>
      </c>
      <c r="I2347" s="267" t="s">
        <v>8315</v>
      </c>
      <c r="J2347" s="267" t="s">
        <v>8316</v>
      </c>
      <c r="K2347" s="268">
        <v>0</v>
      </c>
      <c r="L2347" s="268">
        <v>0</v>
      </c>
      <c r="M2347" s="269">
        <v>0</v>
      </c>
      <c r="N2347" s="268">
        <v>0</v>
      </c>
      <c r="O2347" s="268">
        <v>0</v>
      </c>
      <c r="P2347" s="269">
        <v>0</v>
      </c>
      <c r="Q2347" s="270">
        <v>14188.47</v>
      </c>
      <c r="R2347" s="270">
        <v>19269.96</v>
      </c>
      <c r="S2347" s="270">
        <v>-5081.49</v>
      </c>
      <c r="T2347" s="268">
        <v>14188.47</v>
      </c>
      <c r="U2347" s="268">
        <v>19269.96</v>
      </c>
      <c r="V2347" s="269">
        <v>-5081.49</v>
      </c>
      <c r="W2347" s="269" cm="1">
        <f t="array" ref="W2347">IF(Z2347=756,V2347*INDEX('09.30.22 ERC'!$I$676:$I$679,MATCH($A$1,'09.30.22 ERC'!$D$676:$D$679,0),),V2347)</f>
        <v>-5081.49</v>
      </c>
      <c r="X2347" s="271">
        <f t="shared" si="73"/>
        <v>629100</v>
      </c>
      <c r="Y2347" s="106" t="s">
        <v>8317</v>
      </c>
      <c r="Z2347" s="106">
        <v>756</v>
      </c>
      <c r="AA2347" s="273" t="b">
        <f t="shared" si="74"/>
        <v>1</v>
      </c>
    </row>
    <row r="2348" spans="1:27">
      <c r="A2348" s="267" t="s">
        <v>3271</v>
      </c>
      <c r="B2348" s="267" t="s">
        <v>3388</v>
      </c>
      <c r="C2348" s="267" t="s">
        <v>3392</v>
      </c>
      <c r="D2348" s="267" t="s">
        <v>8314</v>
      </c>
      <c r="E2348" s="267" t="s">
        <v>3275</v>
      </c>
      <c r="F2348" s="267" t="s">
        <v>3276</v>
      </c>
      <c r="G2348" s="267" t="s">
        <v>3275</v>
      </c>
      <c r="H2348" s="267" t="s">
        <v>3277</v>
      </c>
      <c r="I2348" s="267" t="s">
        <v>8318</v>
      </c>
      <c r="J2348" s="267" t="s">
        <v>8319</v>
      </c>
      <c r="K2348" s="268">
        <v>0</v>
      </c>
      <c r="L2348" s="268">
        <v>0</v>
      </c>
      <c r="M2348" s="269">
        <v>0</v>
      </c>
      <c r="N2348" s="268">
        <v>0</v>
      </c>
      <c r="O2348" s="268">
        <v>0</v>
      </c>
      <c r="P2348" s="269">
        <v>0</v>
      </c>
      <c r="Q2348" s="270">
        <v>5081.49</v>
      </c>
      <c r="R2348" s="270">
        <v>0</v>
      </c>
      <c r="S2348" s="270">
        <v>5081.49</v>
      </c>
      <c r="T2348" s="268">
        <v>5081.49</v>
      </c>
      <c r="U2348" s="268">
        <v>0</v>
      </c>
      <c r="V2348" s="269">
        <v>5081.49</v>
      </c>
      <c r="W2348" s="269" cm="1">
        <f t="array" ref="W2348">IF(Z2348=756,V2348*INDEX('09.30.22 ERC'!$I$676:$I$679,MATCH($A$1,'09.30.22 ERC'!$D$676:$D$679,0),),V2348)</f>
        <v>5081.49</v>
      </c>
      <c r="X2348" s="271">
        <f t="shared" si="73"/>
        <v>629100</v>
      </c>
      <c r="Y2348" s="106" t="s">
        <v>8317</v>
      </c>
      <c r="Z2348" s="106">
        <v>756</v>
      </c>
      <c r="AA2348" s="273" t="b">
        <f t="shared" si="74"/>
        <v>1</v>
      </c>
    </row>
    <row r="2349" spans="1:27">
      <c r="A2349" s="267" t="s">
        <v>3271</v>
      </c>
      <c r="B2349" s="267" t="s">
        <v>3395</v>
      </c>
      <c r="C2349" s="267" t="s">
        <v>3392</v>
      </c>
      <c r="D2349" s="267" t="s">
        <v>8314</v>
      </c>
      <c r="E2349" s="267" t="s">
        <v>3275</v>
      </c>
      <c r="F2349" s="267" t="s">
        <v>3276</v>
      </c>
      <c r="G2349" s="267" t="s">
        <v>3275</v>
      </c>
      <c r="H2349" s="267" t="s">
        <v>3277</v>
      </c>
      <c r="I2349" s="267" t="s">
        <v>8320</v>
      </c>
      <c r="J2349" s="267" t="s">
        <v>8321</v>
      </c>
      <c r="K2349" s="268">
        <v>0</v>
      </c>
      <c r="L2349" s="268">
        <v>0</v>
      </c>
      <c r="M2349" s="269">
        <v>0</v>
      </c>
      <c r="N2349" s="268">
        <v>0</v>
      </c>
      <c r="O2349" s="268">
        <v>0</v>
      </c>
      <c r="P2349" s="269">
        <v>0</v>
      </c>
      <c r="Q2349" s="270">
        <v>0</v>
      </c>
      <c r="R2349" s="270">
        <v>0</v>
      </c>
      <c r="S2349" s="270">
        <v>0</v>
      </c>
      <c r="T2349" s="268">
        <v>0</v>
      </c>
      <c r="U2349" s="268">
        <v>0</v>
      </c>
      <c r="V2349" s="269">
        <v>0</v>
      </c>
      <c r="W2349" s="269" cm="1">
        <f t="array" ref="W2349">IF(Z2349=756,V2349*INDEX('09.30.22 ERC'!$I$676:$I$679,MATCH($A$1,'09.30.22 ERC'!$D$676:$D$679,0),),V2349)</f>
        <v>0</v>
      </c>
      <c r="X2349" s="271">
        <f t="shared" si="73"/>
        <v>629100</v>
      </c>
      <c r="Y2349" s="106" t="s">
        <v>8317</v>
      </c>
      <c r="Z2349" s="106">
        <v>756</v>
      </c>
      <c r="AA2349" s="273" t="b">
        <f t="shared" si="74"/>
        <v>1</v>
      </c>
    </row>
    <row r="2350" spans="1:27">
      <c r="A2350" s="267" t="s">
        <v>3271</v>
      </c>
      <c r="B2350" s="267" t="s">
        <v>3272</v>
      </c>
      <c r="C2350" s="267" t="s">
        <v>3402</v>
      </c>
      <c r="D2350" s="267" t="s">
        <v>8314</v>
      </c>
      <c r="E2350" s="267" t="s">
        <v>3275</v>
      </c>
      <c r="F2350" s="267" t="s">
        <v>3276</v>
      </c>
      <c r="G2350" s="267" t="s">
        <v>3275</v>
      </c>
      <c r="H2350" s="267" t="s">
        <v>3277</v>
      </c>
      <c r="I2350" s="267" t="s">
        <v>8322</v>
      </c>
      <c r="J2350" s="267" t="s">
        <v>8323</v>
      </c>
      <c r="K2350" s="268">
        <v>0</v>
      </c>
      <c r="L2350" s="268">
        <v>0</v>
      </c>
      <c r="M2350" s="269">
        <v>0</v>
      </c>
      <c r="N2350" s="268">
        <v>0</v>
      </c>
      <c r="O2350" s="268">
        <v>0</v>
      </c>
      <c r="P2350" s="269">
        <v>0</v>
      </c>
      <c r="Q2350" s="270">
        <v>7114.26</v>
      </c>
      <c r="R2350" s="270">
        <v>5208.93</v>
      </c>
      <c r="S2350" s="270">
        <v>1905.33</v>
      </c>
      <c r="T2350" s="268">
        <v>7114.26</v>
      </c>
      <c r="U2350" s="268">
        <v>5208.93</v>
      </c>
      <c r="V2350" s="269">
        <v>1905.33</v>
      </c>
      <c r="W2350" s="269" cm="1">
        <f t="array" ref="W2350">IF(Z2350=756,V2350*INDEX('09.30.22 ERC'!$I$676:$I$679,MATCH($A$1,'09.30.22 ERC'!$D$676:$D$679,0),),V2350)</f>
        <v>1905.33</v>
      </c>
      <c r="X2350" s="271">
        <f t="shared" si="73"/>
        <v>629100</v>
      </c>
      <c r="Y2350" s="106" t="s">
        <v>8317</v>
      </c>
      <c r="Z2350" s="106">
        <v>150</v>
      </c>
      <c r="AA2350" s="273" t="b">
        <f t="shared" si="74"/>
        <v>1</v>
      </c>
    </row>
    <row r="2351" spans="1:27">
      <c r="A2351" s="267" t="s">
        <v>3271</v>
      </c>
      <c r="B2351" s="267" t="s">
        <v>3280</v>
      </c>
      <c r="C2351" s="267" t="s">
        <v>3430</v>
      </c>
      <c r="D2351" s="267" t="s">
        <v>8314</v>
      </c>
      <c r="E2351" s="267" t="s">
        <v>3275</v>
      </c>
      <c r="F2351" s="267" t="s">
        <v>3276</v>
      </c>
      <c r="G2351" s="267" t="s">
        <v>3275</v>
      </c>
      <c r="H2351" s="267" t="s">
        <v>3277</v>
      </c>
      <c r="I2351" s="267" t="s">
        <v>8324</v>
      </c>
      <c r="J2351" s="267" t="s">
        <v>8325</v>
      </c>
      <c r="K2351" s="268">
        <v>0</v>
      </c>
      <c r="L2351" s="268">
        <v>0</v>
      </c>
      <c r="M2351" s="269">
        <v>0</v>
      </c>
      <c r="N2351" s="268">
        <v>0</v>
      </c>
      <c r="O2351" s="268">
        <v>0</v>
      </c>
      <c r="P2351" s="269">
        <v>0</v>
      </c>
      <c r="Q2351" s="270">
        <v>7034.05</v>
      </c>
      <c r="R2351" s="270">
        <v>5150.22</v>
      </c>
      <c r="S2351" s="270">
        <v>1883.83</v>
      </c>
      <c r="T2351" s="268">
        <v>7034.05</v>
      </c>
      <c r="U2351" s="268">
        <v>5150.22</v>
      </c>
      <c r="V2351" s="269">
        <v>1883.83</v>
      </c>
      <c r="W2351" s="269" cm="1">
        <f t="array" ref="W2351">IF(Z2351=756,V2351*INDEX('09.30.22 ERC'!$I$676:$I$679,MATCH($A$1,'09.30.22 ERC'!$D$676:$D$679,0),),V2351)</f>
        <v>1883.83</v>
      </c>
      <c r="X2351" s="271">
        <f t="shared" si="73"/>
        <v>629100</v>
      </c>
      <c r="Y2351" s="106" t="s">
        <v>8317</v>
      </c>
      <c r="Z2351" s="106">
        <v>150</v>
      </c>
      <c r="AA2351" s="273" t="b">
        <f t="shared" si="74"/>
        <v>1</v>
      </c>
    </row>
    <row r="2352" spans="1:27">
      <c r="A2352" s="267" t="s">
        <v>3271</v>
      </c>
      <c r="B2352" s="267" t="s">
        <v>3284</v>
      </c>
      <c r="C2352" s="267" t="s">
        <v>3402</v>
      </c>
      <c r="D2352" s="267" t="s">
        <v>8314</v>
      </c>
      <c r="E2352" s="267" t="s">
        <v>3275</v>
      </c>
      <c r="F2352" s="267" t="s">
        <v>3276</v>
      </c>
      <c r="G2352" s="267" t="s">
        <v>3275</v>
      </c>
      <c r="H2352" s="267" t="s">
        <v>3277</v>
      </c>
      <c r="I2352" s="267" t="s">
        <v>8326</v>
      </c>
      <c r="J2352" s="267" t="s">
        <v>8327</v>
      </c>
      <c r="K2352" s="268">
        <v>0</v>
      </c>
      <c r="L2352" s="268">
        <v>0</v>
      </c>
      <c r="M2352" s="269">
        <v>0</v>
      </c>
      <c r="N2352" s="268">
        <v>0</v>
      </c>
      <c r="O2352" s="268">
        <v>0</v>
      </c>
      <c r="P2352" s="269">
        <v>0</v>
      </c>
      <c r="Q2352" s="270">
        <v>582.54999999999995</v>
      </c>
      <c r="R2352" s="270">
        <v>426.24</v>
      </c>
      <c r="S2352" s="270">
        <v>156.30999999999995</v>
      </c>
      <c r="T2352" s="268">
        <v>582.54999999999995</v>
      </c>
      <c r="U2352" s="268">
        <v>426.24</v>
      </c>
      <c r="V2352" s="269">
        <v>156.30999999999995</v>
      </c>
      <c r="W2352" s="269" cm="1">
        <f t="array" ref="W2352">IF(Z2352=756,V2352*INDEX('09.30.22 ERC'!$I$676:$I$679,MATCH($A$1,'09.30.22 ERC'!$D$676:$D$679,0),),V2352)</f>
        <v>156.30999999999995</v>
      </c>
      <c r="X2352" s="271">
        <f t="shared" si="73"/>
        <v>629100</v>
      </c>
      <c r="Y2352" s="106" t="s">
        <v>8317</v>
      </c>
      <c r="Z2352" s="106">
        <v>151</v>
      </c>
      <c r="AA2352" s="273" t="b">
        <f t="shared" si="74"/>
        <v>1</v>
      </c>
    </row>
    <row r="2353" spans="1:27">
      <c r="A2353" s="267" t="s">
        <v>3271</v>
      </c>
      <c r="B2353" s="267" t="s">
        <v>3287</v>
      </c>
      <c r="C2353" s="267" t="s">
        <v>3430</v>
      </c>
      <c r="D2353" s="267" t="s">
        <v>8314</v>
      </c>
      <c r="E2353" s="267" t="s">
        <v>3275</v>
      </c>
      <c r="F2353" s="267" t="s">
        <v>3276</v>
      </c>
      <c r="G2353" s="267" t="s">
        <v>3275</v>
      </c>
      <c r="H2353" s="267" t="s">
        <v>3277</v>
      </c>
      <c r="I2353" s="267" t="s">
        <v>8328</v>
      </c>
      <c r="J2353" s="267" t="s">
        <v>8329</v>
      </c>
      <c r="K2353" s="268">
        <v>0</v>
      </c>
      <c r="L2353" s="268">
        <v>0</v>
      </c>
      <c r="M2353" s="269">
        <v>0</v>
      </c>
      <c r="N2353" s="268">
        <v>0</v>
      </c>
      <c r="O2353" s="268">
        <v>0</v>
      </c>
      <c r="P2353" s="269">
        <v>0</v>
      </c>
      <c r="Q2353" s="270">
        <v>555.82000000000005</v>
      </c>
      <c r="R2353" s="270">
        <v>403.2</v>
      </c>
      <c r="S2353" s="270">
        <v>152.62000000000006</v>
      </c>
      <c r="T2353" s="268">
        <v>555.82000000000005</v>
      </c>
      <c r="U2353" s="268">
        <v>403.2</v>
      </c>
      <c r="V2353" s="269">
        <v>152.62000000000006</v>
      </c>
      <c r="W2353" s="269" cm="1">
        <f t="array" ref="W2353">IF(Z2353=756,V2353*INDEX('09.30.22 ERC'!$I$676:$I$679,MATCH($A$1,'09.30.22 ERC'!$D$676:$D$679,0),),V2353)</f>
        <v>152.62000000000006</v>
      </c>
      <c r="X2353" s="271">
        <f t="shared" si="73"/>
        <v>629100</v>
      </c>
      <c r="Y2353" s="106" t="s">
        <v>8317</v>
      </c>
      <c r="Z2353" s="106">
        <v>151</v>
      </c>
      <c r="AA2353" s="273" t="b">
        <f t="shared" si="74"/>
        <v>1</v>
      </c>
    </row>
    <row r="2354" spans="1:27">
      <c r="A2354" s="267" t="s">
        <v>3271</v>
      </c>
      <c r="B2354" s="267" t="s">
        <v>3294</v>
      </c>
      <c r="C2354" s="267" t="s">
        <v>3402</v>
      </c>
      <c r="D2354" s="267" t="s">
        <v>8314</v>
      </c>
      <c r="E2354" s="267" t="s">
        <v>3275</v>
      </c>
      <c r="F2354" s="267" t="s">
        <v>3276</v>
      </c>
      <c r="G2354" s="267" t="s">
        <v>3275</v>
      </c>
      <c r="H2354" s="267" t="s">
        <v>3277</v>
      </c>
      <c r="I2354" s="267" t="s">
        <v>8330</v>
      </c>
      <c r="J2354" s="267" t="s">
        <v>8331</v>
      </c>
      <c r="K2354" s="268">
        <v>0</v>
      </c>
      <c r="L2354" s="268">
        <v>0</v>
      </c>
      <c r="M2354" s="269">
        <v>0</v>
      </c>
      <c r="N2354" s="268">
        <v>0</v>
      </c>
      <c r="O2354" s="268">
        <v>0</v>
      </c>
      <c r="P2354" s="269">
        <v>0</v>
      </c>
      <c r="Q2354" s="270">
        <v>4097.28</v>
      </c>
      <c r="R2354" s="270">
        <v>2999.88</v>
      </c>
      <c r="S2354" s="270">
        <v>1097.3999999999996</v>
      </c>
      <c r="T2354" s="268">
        <v>4097.28</v>
      </c>
      <c r="U2354" s="268">
        <v>2999.88</v>
      </c>
      <c r="V2354" s="269">
        <v>1097.3999999999996</v>
      </c>
      <c r="W2354" s="269" cm="1">
        <f t="array" ref="W2354">IF(Z2354=756,V2354*INDEX('09.30.22 ERC'!$I$676:$I$679,MATCH($A$1,'09.30.22 ERC'!$D$676:$D$679,0),),V2354)</f>
        <v>1097.3999999999996</v>
      </c>
      <c r="X2354" s="271">
        <f t="shared" si="73"/>
        <v>629100</v>
      </c>
      <c r="Y2354" s="106" t="s">
        <v>8317</v>
      </c>
      <c r="Z2354" s="106">
        <v>152</v>
      </c>
      <c r="AA2354" s="273" t="b">
        <f t="shared" si="74"/>
        <v>1</v>
      </c>
    </row>
    <row r="2355" spans="1:27">
      <c r="A2355" s="267" t="s">
        <v>3271</v>
      </c>
      <c r="B2355" s="267" t="s">
        <v>3388</v>
      </c>
      <c r="C2355" s="267" t="s">
        <v>3389</v>
      </c>
      <c r="D2355" s="267" t="s">
        <v>8332</v>
      </c>
      <c r="E2355" s="267" t="s">
        <v>3275</v>
      </c>
      <c r="F2355" s="267" t="s">
        <v>3276</v>
      </c>
      <c r="G2355" s="267" t="s">
        <v>3275</v>
      </c>
      <c r="H2355" s="267" t="s">
        <v>3277</v>
      </c>
      <c r="I2355" s="267" t="s">
        <v>8333</v>
      </c>
      <c r="J2355" s="267" t="s">
        <v>8334</v>
      </c>
      <c r="K2355" s="268">
        <v>0</v>
      </c>
      <c r="L2355" s="268">
        <v>0</v>
      </c>
      <c r="M2355" s="269">
        <v>0</v>
      </c>
      <c r="N2355" s="268">
        <v>1370.82</v>
      </c>
      <c r="O2355" s="268">
        <v>0</v>
      </c>
      <c r="P2355" s="269">
        <v>1370.82</v>
      </c>
      <c r="Q2355" s="270">
        <v>5814.27</v>
      </c>
      <c r="R2355" s="270">
        <v>10638.61</v>
      </c>
      <c r="S2355" s="270">
        <v>-4824.34</v>
      </c>
      <c r="T2355" s="268">
        <v>5814.27</v>
      </c>
      <c r="U2355" s="268">
        <v>10638.61</v>
      </c>
      <c r="V2355" s="269">
        <v>-4824.34</v>
      </c>
      <c r="W2355" s="269" cm="1">
        <f t="array" ref="W2355">IF(Z2355=756,V2355*INDEX('09.30.22 ERC'!$I$676:$I$679,MATCH($A$1,'09.30.22 ERC'!$D$676:$D$679,0),),V2355)</f>
        <v>-4824.34</v>
      </c>
      <c r="X2355" s="271">
        <f t="shared" si="73"/>
        <v>629500</v>
      </c>
      <c r="Y2355" s="106" t="s">
        <v>8317</v>
      </c>
      <c r="Z2355" s="106">
        <v>756</v>
      </c>
      <c r="AA2355" s="273" t="b">
        <f t="shared" si="74"/>
        <v>1</v>
      </c>
    </row>
    <row r="2356" spans="1:27">
      <c r="A2356" s="267" t="s">
        <v>3271</v>
      </c>
      <c r="B2356" s="267" t="s">
        <v>3388</v>
      </c>
      <c r="C2356" s="267" t="s">
        <v>3392</v>
      </c>
      <c r="D2356" s="267" t="s">
        <v>8332</v>
      </c>
      <c r="E2356" s="267" t="s">
        <v>3275</v>
      </c>
      <c r="F2356" s="267" t="s">
        <v>3276</v>
      </c>
      <c r="G2356" s="267" t="s">
        <v>3275</v>
      </c>
      <c r="H2356" s="267" t="s">
        <v>3277</v>
      </c>
      <c r="I2356" s="267" t="s">
        <v>8335</v>
      </c>
      <c r="J2356" s="267" t="s">
        <v>8336</v>
      </c>
      <c r="K2356" s="268">
        <v>0</v>
      </c>
      <c r="L2356" s="268">
        <v>0</v>
      </c>
      <c r="M2356" s="269">
        <v>0</v>
      </c>
      <c r="N2356" s="268">
        <v>5432.28</v>
      </c>
      <c r="O2356" s="268">
        <v>6803.1</v>
      </c>
      <c r="P2356" s="269">
        <v>-1370.8200000000006</v>
      </c>
      <c r="Q2356" s="270">
        <v>42697.37</v>
      </c>
      <c r="R2356" s="270">
        <v>37873.03</v>
      </c>
      <c r="S2356" s="270">
        <v>4824.3400000000038</v>
      </c>
      <c r="T2356" s="268">
        <v>42697.37</v>
      </c>
      <c r="U2356" s="268">
        <v>37873.03</v>
      </c>
      <c r="V2356" s="269">
        <v>4824.3400000000038</v>
      </c>
      <c r="W2356" s="269" cm="1">
        <f t="array" ref="W2356">IF(Z2356=756,V2356*INDEX('09.30.22 ERC'!$I$676:$I$679,MATCH($A$1,'09.30.22 ERC'!$D$676:$D$679,0),),V2356)</f>
        <v>4824.3400000000038</v>
      </c>
      <c r="X2356" s="271">
        <f t="shared" si="73"/>
        <v>629500</v>
      </c>
      <c r="Y2356" s="106" t="s">
        <v>8317</v>
      </c>
      <c r="Z2356" s="106">
        <v>756</v>
      </c>
      <c r="AA2356" s="273" t="b">
        <f t="shared" si="74"/>
        <v>1</v>
      </c>
    </row>
    <row r="2357" spans="1:27">
      <c r="A2357" s="267" t="s">
        <v>3271</v>
      </c>
      <c r="B2357" s="267" t="s">
        <v>3272</v>
      </c>
      <c r="C2357" s="267" t="s">
        <v>3273</v>
      </c>
      <c r="D2357" s="267" t="s">
        <v>8332</v>
      </c>
      <c r="E2357" s="267" t="s">
        <v>3275</v>
      </c>
      <c r="F2357" s="267" t="s">
        <v>3276</v>
      </c>
      <c r="G2357" s="267" t="s">
        <v>3275</v>
      </c>
      <c r="H2357" s="267" t="s">
        <v>3277</v>
      </c>
      <c r="I2357" s="267" t="s">
        <v>8337</v>
      </c>
      <c r="J2357" s="267" t="s">
        <v>8338</v>
      </c>
      <c r="K2357" s="268">
        <v>0</v>
      </c>
      <c r="L2357" s="268">
        <v>0</v>
      </c>
      <c r="M2357" s="269">
        <v>0</v>
      </c>
      <c r="N2357" s="268">
        <v>0</v>
      </c>
      <c r="O2357" s="268">
        <v>0</v>
      </c>
      <c r="P2357" s="269">
        <v>0</v>
      </c>
      <c r="Q2357" s="270">
        <v>636.84</v>
      </c>
      <c r="R2357" s="270">
        <v>636.84</v>
      </c>
      <c r="S2357" s="270">
        <v>0</v>
      </c>
      <c r="T2357" s="268">
        <v>636.84</v>
      </c>
      <c r="U2357" s="268">
        <v>636.84</v>
      </c>
      <c r="V2357" s="269">
        <v>0</v>
      </c>
      <c r="W2357" s="269" cm="1">
        <f t="array" ref="W2357">IF(Z2357=756,V2357*INDEX('09.30.22 ERC'!$I$676:$I$679,MATCH($A$1,'09.30.22 ERC'!$D$676:$D$679,0),),V2357)</f>
        <v>0</v>
      </c>
      <c r="X2357" s="271">
        <f t="shared" si="73"/>
        <v>629500</v>
      </c>
      <c r="Y2357" s="106" t="s">
        <v>8317</v>
      </c>
      <c r="Z2357" s="106">
        <v>150</v>
      </c>
      <c r="AA2357" s="273" t="b">
        <f t="shared" si="74"/>
        <v>1</v>
      </c>
    </row>
    <row r="2358" spans="1:27">
      <c r="A2358" s="267" t="s">
        <v>3271</v>
      </c>
      <c r="B2358" s="267" t="s">
        <v>3272</v>
      </c>
      <c r="C2358" s="267" t="s">
        <v>3402</v>
      </c>
      <c r="D2358" s="267" t="s">
        <v>8332</v>
      </c>
      <c r="E2358" s="267" t="s">
        <v>3275</v>
      </c>
      <c r="F2358" s="267" t="s">
        <v>3276</v>
      </c>
      <c r="G2358" s="267" t="s">
        <v>3275</v>
      </c>
      <c r="H2358" s="267" t="s">
        <v>3277</v>
      </c>
      <c r="I2358" s="267" t="s">
        <v>8339</v>
      </c>
      <c r="J2358" s="267" t="s">
        <v>8340</v>
      </c>
      <c r="K2358" s="268">
        <v>0</v>
      </c>
      <c r="L2358" s="268">
        <v>0</v>
      </c>
      <c r="M2358" s="269">
        <v>0</v>
      </c>
      <c r="N2358" s="268">
        <v>47.35</v>
      </c>
      <c r="O2358" s="268">
        <v>552.71</v>
      </c>
      <c r="P2358" s="269">
        <v>-505.36</v>
      </c>
      <c r="Q2358" s="270">
        <v>4359.84</v>
      </c>
      <c r="R2358" s="270">
        <v>2437.65</v>
      </c>
      <c r="S2358" s="270">
        <v>1922.19</v>
      </c>
      <c r="T2358" s="268">
        <v>4359.84</v>
      </c>
      <c r="U2358" s="268">
        <v>2437.65</v>
      </c>
      <c r="V2358" s="269">
        <v>1922.19</v>
      </c>
      <c r="W2358" s="269" cm="1">
        <f t="array" ref="W2358">IF(Z2358=756,V2358*INDEX('09.30.22 ERC'!$I$676:$I$679,MATCH($A$1,'09.30.22 ERC'!$D$676:$D$679,0),),V2358)</f>
        <v>1922.19</v>
      </c>
      <c r="X2358" s="271">
        <f t="shared" si="73"/>
        <v>629500</v>
      </c>
      <c r="Y2358" s="106" t="s">
        <v>8317</v>
      </c>
      <c r="Z2358" s="106">
        <v>150</v>
      </c>
      <c r="AA2358" s="273" t="b">
        <f t="shared" si="74"/>
        <v>1</v>
      </c>
    </row>
    <row r="2359" spans="1:27">
      <c r="A2359" s="267" t="s">
        <v>3271</v>
      </c>
      <c r="B2359" s="267" t="s">
        <v>3280</v>
      </c>
      <c r="C2359" s="267" t="s">
        <v>3281</v>
      </c>
      <c r="D2359" s="267" t="s">
        <v>8332</v>
      </c>
      <c r="E2359" s="267" t="s">
        <v>3275</v>
      </c>
      <c r="F2359" s="267" t="s">
        <v>3276</v>
      </c>
      <c r="G2359" s="267" t="s">
        <v>3275</v>
      </c>
      <c r="H2359" s="267" t="s">
        <v>3277</v>
      </c>
      <c r="I2359" s="267" t="s">
        <v>8341</v>
      </c>
      <c r="J2359" s="267" t="s">
        <v>8342</v>
      </c>
      <c r="K2359" s="268">
        <v>0</v>
      </c>
      <c r="L2359" s="268">
        <v>0</v>
      </c>
      <c r="M2359" s="269">
        <v>0</v>
      </c>
      <c r="N2359" s="268">
        <v>0</v>
      </c>
      <c r="O2359" s="268">
        <v>0</v>
      </c>
      <c r="P2359" s="269">
        <v>0</v>
      </c>
      <c r="Q2359" s="270">
        <v>0</v>
      </c>
      <c r="R2359" s="270">
        <v>0</v>
      </c>
      <c r="S2359" s="270">
        <v>0</v>
      </c>
      <c r="T2359" s="268">
        <v>0</v>
      </c>
      <c r="U2359" s="268">
        <v>0</v>
      </c>
      <c r="V2359" s="269">
        <v>0</v>
      </c>
      <c r="W2359" s="269" cm="1">
        <f t="array" ref="W2359">IF(Z2359=756,V2359*INDEX('09.30.22 ERC'!$I$676:$I$679,MATCH($A$1,'09.30.22 ERC'!$D$676:$D$679,0),),V2359)</f>
        <v>0</v>
      </c>
      <c r="X2359" s="271">
        <f t="shared" si="73"/>
        <v>629500</v>
      </c>
      <c r="Y2359" s="106" t="s">
        <v>8317</v>
      </c>
      <c r="Z2359" s="106">
        <v>150</v>
      </c>
      <c r="AA2359" s="273" t="b">
        <f t="shared" si="74"/>
        <v>1</v>
      </c>
    </row>
    <row r="2360" spans="1:27">
      <c r="A2360" s="267" t="s">
        <v>3271</v>
      </c>
      <c r="B2360" s="267" t="s">
        <v>3280</v>
      </c>
      <c r="C2360" s="267" t="s">
        <v>3430</v>
      </c>
      <c r="D2360" s="267" t="s">
        <v>8332</v>
      </c>
      <c r="E2360" s="267" t="s">
        <v>3275</v>
      </c>
      <c r="F2360" s="267" t="s">
        <v>3276</v>
      </c>
      <c r="G2360" s="267" t="s">
        <v>3275</v>
      </c>
      <c r="H2360" s="267" t="s">
        <v>3277</v>
      </c>
      <c r="I2360" s="267" t="s">
        <v>8343</v>
      </c>
      <c r="J2360" s="267" t="s">
        <v>8344</v>
      </c>
      <c r="K2360" s="268">
        <v>0</v>
      </c>
      <c r="L2360" s="268">
        <v>0</v>
      </c>
      <c r="M2360" s="269">
        <v>0</v>
      </c>
      <c r="N2360" s="268">
        <v>46.85</v>
      </c>
      <c r="O2360" s="268">
        <v>546.67999999999995</v>
      </c>
      <c r="P2360" s="269">
        <v>-499.82999999999993</v>
      </c>
      <c r="Q2360" s="270">
        <v>4311.22</v>
      </c>
      <c r="R2360" s="270">
        <v>2410.48</v>
      </c>
      <c r="S2360" s="270">
        <v>1900.7400000000002</v>
      </c>
      <c r="T2360" s="268">
        <v>4311.22</v>
      </c>
      <c r="U2360" s="268">
        <v>2410.48</v>
      </c>
      <c r="V2360" s="269">
        <v>1900.7400000000002</v>
      </c>
      <c r="W2360" s="269" cm="1">
        <f t="array" ref="W2360">IF(Z2360=756,V2360*INDEX('09.30.22 ERC'!$I$676:$I$679,MATCH($A$1,'09.30.22 ERC'!$D$676:$D$679,0),),V2360)</f>
        <v>1900.7400000000002</v>
      </c>
      <c r="X2360" s="271">
        <f t="shared" si="73"/>
        <v>629500</v>
      </c>
      <c r="Y2360" s="106" t="s">
        <v>8317</v>
      </c>
      <c r="Z2360" s="106">
        <v>150</v>
      </c>
      <c r="AA2360" s="273" t="b">
        <f t="shared" si="74"/>
        <v>1</v>
      </c>
    </row>
    <row r="2361" spans="1:27">
      <c r="A2361" s="267" t="s">
        <v>3271</v>
      </c>
      <c r="B2361" s="267" t="s">
        <v>3983</v>
      </c>
      <c r="C2361" s="267" t="s">
        <v>3291</v>
      </c>
      <c r="D2361" s="267" t="s">
        <v>8332</v>
      </c>
      <c r="E2361" s="267" t="s">
        <v>3275</v>
      </c>
      <c r="F2361" s="267" t="s">
        <v>3276</v>
      </c>
      <c r="G2361" s="267" t="s">
        <v>3275</v>
      </c>
      <c r="H2361" s="267" t="s">
        <v>3277</v>
      </c>
      <c r="I2361" s="267" t="s">
        <v>8345</v>
      </c>
      <c r="J2361" s="267" t="s">
        <v>8346</v>
      </c>
      <c r="K2361" s="268">
        <v>0</v>
      </c>
      <c r="L2361" s="268">
        <v>0</v>
      </c>
      <c r="M2361" s="269">
        <v>0</v>
      </c>
      <c r="N2361" s="268">
        <v>0</v>
      </c>
      <c r="O2361" s="268">
        <v>0</v>
      </c>
      <c r="P2361" s="269">
        <v>0</v>
      </c>
      <c r="Q2361" s="270">
        <v>0</v>
      </c>
      <c r="R2361" s="270">
        <v>0</v>
      </c>
      <c r="S2361" s="270">
        <v>0</v>
      </c>
      <c r="T2361" s="268">
        <v>0</v>
      </c>
      <c r="U2361" s="268">
        <v>0</v>
      </c>
      <c r="V2361" s="269">
        <v>0</v>
      </c>
      <c r="W2361" s="269" cm="1">
        <f t="array" ref="W2361">IF(Z2361=756,V2361*INDEX('09.30.22 ERC'!$I$676:$I$679,MATCH($A$1,'09.30.22 ERC'!$D$676:$D$679,0),),V2361)</f>
        <v>0</v>
      </c>
      <c r="X2361" s="271">
        <f t="shared" si="73"/>
        <v>629500</v>
      </c>
      <c r="Y2361" s="106" t="s">
        <v>8317</v>
      </c>
      <c r="Z2361" s="106">
        <v>150</v>
      </c>
      <c r="AA2361" s="273" t="b">
        <f t="shared" si="74"/>
        <v>1</v>
      </c>
    </row>
    <row r="2362" spans="1:27">
      <c r="A2362" s="267" t="s">
        <v>3271</v>
      </c>
      <c r="B2362" s="267" t="s">
        <v>3284</v>
      </c>
      <c r="C2362" s="267" t="s">
        <v>3273</v>
      </c>
      <c r="D2362" s="267" t="s">
        <v>8332</v>
      </c>
      <c r="E2362" s="267" t="s">
        <v>3275</v>
      </c>
      <c r="F2362" s="267" t="s">
        <v>3276</v>
      </c>
      <c r="G2362" s="267" t="s">
        <v>3275</v>
      </c>
      <c r="H2362" s="267" t="s">
        <v>3277</v>
      </c>
      <c r="I2362" s="267" t="s">
        <v>8347</v>
      </c>
      <c r="J2362" s="267" t="s">
        <v>8348</v>
      </c>
      <c r="K2362" s="268">
        <v>0</v>
      </c>
      <c r="L2362" s="268">
        <v>0</v>
      </c>
      <c r="M2362" s="269">
        <v>0</v>
      </c>
      <c r="N2362" s="268">
        <v>0</v>
      </c>
      <c r="O2362" s="268">
        <v>0</v>
      </c>
      <c r="P2362" s="269">
        <v>0</v>
      </c>
      <c r="Q2362" s="270">
        <v>0</v>
      </c>
      <c r="R2362" s="270">
        <v>0</v>
      </c>
      <c r="S2362" s="270">
        <v>0</v>
      </c>
      <c r="T2362" s="268">
        <v>0</v>
      </c>
      <c r="U2362" s="268">
        <v>0</v>
      </c>
      <c r="V2362" s="269">
        <v>0</v>
      </c>
      <c r="W2362" s="269" cm="1">
        <f t="array" ref="W2362">IF(Z2362=756,V2362*INDEX('09.30.22 ERC'!$I$676:$I$679,MATCH($A$1,'09.30.22 ERC'!$D$676:$D$679,0),),V2362)</f>
        <v>0</v>
      </c>
      <c r="X2362" s="271">
        <f t="shared" si="73"/>
        <v>629500</v>
      </c>
      <c r="Y2362" s="106" t="s">
        <v>8317</v>
      </c>
      <c r="Z2362" s="106">
        <v>151</v>
      </c>
      <c r="AA2362" s="273" t="b">
        <f t="shared" si="74"/>
        <v>1</v>
      </c>
    </row>
    <row r="2363" spans="1:27">
      <c r="A2363" s="267" t="s">
        <v>3271</v>
      </c>
      <c r="B2363" s="267" t="s">
        <v>3284</v>
      </c>
      <c r="C2363" s="267" t="s">
        <v>3402</v>
      </c>
      <c r="D2363" s="267" t="s">
        <v>8332</v>
      </c>
      <c r="E2363" s="267" t="s">
        <v>3275</v>
      </c>
      <c r="F2363" s="267" t="s">
        <v>3276</v>
      </c>
      <c r="G2363" s="267" t="s">
        <v>3275</v>
      </c>
      <c r="H2363" s="267" t="s">
        <v>3277</v>
      </c>
      <c r="I2363" s="267" t="s">
        <v>8349</v>
      </c>
      <c r="J2363" s="267" t="s">
        <v>8350</v>
      </c>
      <c r="K2363" s="268">
        <v>0</v>
      </c>
      <c r="L2363" s="268">
        <v>0</v>
      </c>
      <c r="M2363" s="269">
        <v>0</v>
      </c>
      <c r="N2363" s="268">
        <v>4.0199999999999996</v>
      </c>
      <c r="O2363" s="268">
        <v>46.97</v>
      </c>
      <c r="P2363" s="269">
        <v>-42.95</v>
      </c>
      <c r="Q2363" s="270">
        <v>357.72</v>
      </c>
      <c r="R2363" s="270">
        <v>204.4</v>
      </c>
      <c r="S2363" s="270">
        <v>153.32000000000002</v>
      </c>
      <c r="T2363" s="268">
        <v>357.72</v>
      </c>
      <c r="U2363" s="268">
        <v>204.4</v>
      </c>
      <c r="V2363" s="269">
        <v>153.32000000000002</v>
      </c>
      <c r="W2363" s="269" cm="1">
        <f t="array" ref="W2363">IF(Z2363=756,V2363*INDEX('09.30.22 ERC'!$I$676:$I$679,MATCH($A$1,'09.30.22 ERC'!$D$676:$D$679,0),),V2363)</f>
        <v>153.32000000000002</v>
      </c>
      <c r="X2363" s="271">
        <f t="shared" si="73"/>
        <v>629500</v>
      </c>
      <c r="Y2363" s="106" t="s">
        <v>8317</v>
      </c>
      <c r="Z2363" s="106">
        <v>151</v>
      </c>
      <c r="AA2363" s="273" t="b">
        <f t="shared" si="74"/>
        <v>1</v>
      </c>
    </row>
    <row r="2364" spans="1:27">
      <c r="A2364" s="267" t="s">
        <v>3271</v>
      </c>
      <c r="B2364" s="267" t="s">
        <v>3287</v>
      </c>
      <c r="C2364" s="267" t="s">
        <v>3281</v>
      </c>
      <c r="D2364" s="267" t="s">
        <v>8332</v>
      </c>
      <c r="E2364" s="267" t="s">
        <v>3275</v>
      </c>
      <c r="F2364" s="267" t="s">
        <v>3276</v>
      </c>
      <c r="G2364" s="267" t="s">
        <v>3275</v>
      </c>
      <c r="H2364" s="267" t="s">
        <v>3277</v>
      </c>
      <c r="I2364" s="267" t="s">
        <v>8351</v>
      </c>
      <c r="J2364" s="267" t="s">
        <v>8352</v>
      </c>
      <c r="K2364" s="268">
        <v>0</v>
      </c>
      <c r="L2364" s="268">
        <v>0</v>
      </c>
      <c r="M2364" s="269">
        <v>0</v>
      </c>
      <c r="N2364" s="268">
        <v>0</v>
      </c>
      <c r="O2364" s="268">
        <v>0</v>
      </c>
      <c r="P2364" s="269">
        <v>0</v>
      </c>
      <c r="Q2364" s="270">
        <v>0</v>
      </c>
      <c r="R2364" s="270">
        <v>0</v>
      </c>
      <c r="S2364" s="270">
        <v>0</v>
      </c>
      <c r="T2364" s="268">
        <v>0</v>
      </c>
      <c r="U2364" s="268">
        <v>0</v>
      </c>
      <c r="V2364" s="269">
        <v>0</v>
      </c>
      <c r="W2364" s="269" cm="1">
        <f t="array" ref="W2364">IF(Z2364=756,V2364*INDEX('09.30.22 ERC'!$I$676:$I$679,MATCH($A$1,'09.30.22 ERC'!$D$676:$D$679,0),),V2364)</f>
        <v>0</v>
      </c>
      <c r="X2364" s="271">
        <f t="shared" si="73"/>
        <v>629500</v>
      </c>
      <c r="Y2364" s="106" t="s">
        <v>8317</v>
      </c>
      <c r="Z2364" s="106">
        <v>151</v>
      </c>
      <c r="AA2364" s="273" t="b">
        <f t="shared" si="74"/>
        <v>1</v>
      </c>
    </row>
    <row r="2365" spans="1:27">
      <c r="A2365" s="267" t="s">
        <v>3271</v>
      </c>
      <c r="B2365" s="267" t="s">
        <v>3287</v>
      </c>
      <c r="C2365" s="267" t="s">
        <v>3430</v>
      </c>
      <c r="D2365" s="267" t="s">
        <v>8332</v>
      </c>
      <c r="E2365" s="267" t="s">
        <v>3275</v>
      </c>
      <c r="F2365" s="267" t="s">
        <v>3276</v>
      </c>
      <c r="G2365" s="267" t="s">
        <v>3275</v>
      </c>
      <c r="H2365" s="267" t="s">
        <v>3277</v>
      </c>
      <c r="I2365" s="267" t="s">
        <v>8353</v>
      </c>
      <c r="J2365" s="267" t="s">
        <v>8354</v>
      </c>
      <c r="K2365" s="268">
        <v>0</v>
      </c>
      <c r="L2365" s="268">
        <v>0</v>
      </c>
      <c r="M2365" s="269">
        <v>0</v>
      </c>
      <c r="N2365" s="268">
        <v>5.17</v>
      </c>
      <c r="O2365" s="268">
        <v>60.23</v>
      </c>
      <c r="P2365" s="269">
        <v>-55.059999999999995</v>
      </c>
      <c r="Q2365" s="270">
        <v>452.37</v>
      </c>
      <c r="R2365" s="270">
        <v>252.95</v>
      </c>
      <c r="S2365" s="270">
        <v>199.42000000000002</v>
      </c>
      <c r="T2365" s="268">
        <v>452.37</v>
      </c>
      <c r="U2365" s="268">
        <v>252.95</v>
      </c>
      <c r="V2365" s="269">
        <v>199.42000000000002</v>
      </c>
      <c r="W2365" s="269" cm="1">
        <f t="array" ref="W2365">IF(Z2365=756,V2365*INDEX('09.30.22 ERC'!$I$676:$I$679,MATCH($A$1,'09.30.22 ERC'!$D$676:$D$679,0),),V2365)</f>
        <v>199.42000000000002</v>
      </c>
      <c r="X2365" s="271">
        <f t="shared" si="73"/>
        <v>629500</v>
      </c>
      <c r="Y2365" s="106" t="s">
        <v>8317</v>
      </c>
      <c r="Z2365" s="106">
        <v>151</v>
      </c>
      <c r="AA2365" s="273" t="b">
        <f t="shared" si="74"/>
        <v>1</v>
      </c>
    </row>
    <row r="2366" spans="1:27">
      <c r="A2366" s="267" t="s">
        <v>3271</v>
      </c>
      <c r="B2366" s="267" t="s">
        <v>3294</v>
      </c>
      <c r="C2366" s="267" t="s">
        <v>3402</v>
      </c>
      <c r="D2366" s="267" t="s">
        <v>8332</v>
      </c>
      <c r="E2366" s="267" t="s">
        <v>3275</v>
      </c>
      <c r="F2366" s="267" t="s">
        <v>3276</v>
      </c>
      <c r="G2366" s="267" t="s">
        <v>3275</v>
      </c>
      <c r="H2366" s="267" t="s">
        <v>3277</v>
      </c>
      <c r="I2366" s="267" t="s">
        <v>8355</v>
      </c>
      <c r="J2366" s="267" t="s">
        <v>8356</v>
      </c>
      <c r="K2366" s="268">
        <v>0</v>
      </c>
      <c r="L2366" s="268">
        <v>0</v>
      </c>
      <c r="M2366" s="269">
        <v>0</v>
      </c>
      <c r="N2366" s="268">
        <v>27.31</v>
      </c>
      <c r="O2366" s="268">
        <v>318.64999999999998</v>
      </c>
      <c r="P2366" s="269">
        <v>-291.33999999999997</v>
      </c>
      <c r="Q2366" s="270">
        <v>2513.54</v>
      </c>
      <c r="R2366" s="270">
        <v>1405.11</v>
      </c>
      <c r="S2366" s="270">
        <v>1108.43</v>
      </c>
      <c r="T2366" s="268">
        <v>2513.54</v>
      </c>
      <c r="U2366" s="268">
        <v>1405.11</v>
      </c>
      <c r="V2366" s="269">
        <v>1108.43</v>
      </c>
      <c r="W2366" s="269" cm="1">
        <f t="array" ref="W2366">IF(Z2366=756,V2366*INDEX('09.30.22 ERC'!$I$676:$I$679,MATCH($A$1,'09.30.22 ERC'!$D$676:$D$679,0),),V2366)</f>
        <v>1108.43</v>
      </c>
      <c r="X2366" s="271">
        <f t="shared" si="73"/>
        <v>629500</v>
      </c>
      <c r="Y2366" s="106" t="s">
        <v>8317</v>
      </c>
      <c r="Z2366" s="106">
        <v>152</v>
      </c>
      <c r="AA2366" s="273" t="b">
        <f t="shared" si="74"/>
        <v>1</v>
      </c>
    </row>
    <row r="2367" spans="1:27">
      <c r="A2367" s="267" t="s">
        <v>3271</v>
      </c>
      <c r="B2367" s="267" t="s">
        <v>3388</v>
      </c>
      <c r="C2367" s="267" t="s">
        <v>3389</v>
      </c>
      <c r="D2367" s="267" t="s">
        <v>8357</v>
      </c>
      <c r="E2367" s="267" t="s">
        <v>3275</v>
      </c>
      <c r="F2367" s="267" t="s">
        <v>3276</v>
      </c>
      <c r="G2367" s="267" t="s">
        <v>3275</v>
      </c>
      <c r="H2367" s="267" t="s">
        <v>3277</v>
      </c>
      <c r="I2367" s="267" t="s">
        <v>8358</v>
      </c>
      <c r="J2367" s="267" t="s">
        <v>8359</v>
      </c>
      <c r="K2367" s="268">
        <v>0</v>
      </c>
      <c r="L2367" s="268">
        <v>0</v>
      </c>
      <c r="M2367" s="269">
        <v>0</v>
      </c>
      <c r="N2367" s="268">
        <v>0</v>
      </c>
      <c r="O2367" s="268">
        <v>0</v>
      </c>
      <c r="P2367" s="269">
        <v>0</v>
      </c>
      <c r="Q2367" s="270">
        <v>0</v>
      </c>
      <c r="R2367" s="270">
        <v>0</v>
      </c>
      <c r="S2367" s="270">
        <v>0</v>
      </c>
      <c r="T2367" s="268">
        <v>0</v>
      </c>
      <c r="U2367" s="268">
        <v>0</v>
      </c>
      <c r="V2367" s="269">
        <v>0</v>
      </c>
      <c r="W2367" s="269" cm="1">
        <f t="array" ref="W2367">IF(Z2367=756,V2367*INDEX('09.30.22 ERC'!$I$676:$I$679,MATCH($A$1,'09.30.22 ERC'!$D$676:$D$679,0),),V2367)</f>
        <v>0</v>
      </c>
      <c r="X2367" s="271">
        <f t="shared" si="73"/>
        <v>629600</v>
      </c>
      <c r="Y2367" s="106" t="s">
        <v>8317</v>
      </c>
      <c r="Z2367" s="106">
        <v>756</v>
      </c>
      <c r="AA2367" s="273" t="b">
        <f t="shared" si="74"/>
        <v>1</v>
      </c>
    </row>
    <row r="2368" spans="1:27">
      <c r="A2368" s="267" t="s">
        <v>3271</v>
      </c>
      <c r="B2368" s="267" t="s">
        <v>3388</v>
      </c>
      <c r="C2368" s="267" t="s">
        <v>3392</v>
      </c>
      <c r="D2368" s="267" t="s">
        <v>8357</v>
      </c>
      <c r="E2368" s="267" t="s">
        <v>3275</v>
      </c>
      <c r="F2368" s="267" t="s">
        <v>3276</v>
      </c>
      <c r="G2368" s="267" t="s">
        <v>3275</v>
      </c>
      <c r="H2368" s="267" t="s">
        <v>3277</v>
      </c>
      <c r="I2368" s="267" t="s">
        <v>8360</v>
      </c>
      <c r="J2368" s="267" t="s">
        <v>8361</v>
      </c>
      <c r="K2368" s="268">
        <v>0</v>
      </c>
      <c r="L2368" s="268">
        <v>0</v>
      </c>
      <c r="M2368" s="269">
        <v>0</v>
      </c>
      <c r="N2368" s="268">
        <v>0</v>
      </c>
      <c r="O2368" s="268">
        <v>0</v>
      </c>
      <c r="P2368" s="269">
        <v>0</v>
      </c>
      <c r="Q2368" s="270">
        <v>0</v>
      </c>
      <c r="R2368" s="270">
        <v>0</v>
      </c>
      <c r="S2368" s="270">
        <v>0</v>
      </c>
      <c r="T2368" s="268">
        <v>0</v>
      </c>
      <c r="U2368" s="268">
        <v>0</v>
      </c>
      <c r="V2368" s="269">
        <v>0</v>
      </c>
      <c r="W2368" s="269" cm="1">
        <f t="array" ref="W2368">IF(Z2368=756,V2368*INDEX('09.30.22 ERC'!$I$676:$I$679,MATCH($A$1,'09.30.22 ERC'!$D$676:$D$679,0),),V2368)</f>
        <v>0</v>
      </c>
      <c r="X2368" s="271">
        <f t="shared" si="73"/>
        <v>629600</v>
      </c>
      <c r="Y2368" s="106" t="s">
        <v>8317</v>
      </c>
      <c r="Z2368" s="106">
        <v>756</v>
      </c>
      <c r="AA2368" s="273" t="b">
        <f t="shared" si="74"/>
        <v>1</v>
      </c>
    </row>
    <row r="2369" spans="1:27">
      <c r="A2369" s="267" t="s">
        <v>3271</v>
      </c>
      <c r="B2369" s="267" t="s">
        <v>3272</v>
      </c>
      <c r="C2369" s="267" t="s">
        <v>3402</v>
      </c>
      <c r="D2369" s="267" t="s">
        <v>8357</v>
      </c>
      <c r="E2369" s="267" t="s">
        <v>3275</v>
      </c>
      <c r="F2369" s="267" t="s">
        <v>3276</v>
      </c>
      <c r="G2369" s="267" t="s">
        <v>3275</v>
      </c>
      <c r="H2369" s="267" t="s">
        <v>3277</v>
      </c>
      <c r="I2369" s="267" t="s">
        <v>8362</v>
      </c>
      <c r="J2369" s="267" t="s">
        <v>8363</v>
      </c>
      <c r="K2369" s="268">
        <v>0</v>
      </c>
      <c r="L2369" s="268">
        <v>0</v>
      </c>
      <c r="M2369" s="269">
        <v>0</v>
      </c>
      <c r="N2369" s="268">
        <v>0</v>
      </c>
      <c r="O2369" s="268">
        <v>0</v>
      </c>
      <c r="P2369" s="269">
        <v>0</v>
      </c>
      <c r="Q2369" s="270">
        <v>0</v>
      </c>
      <c r="R2369" s="270">
        <v>0</v>
      </c>
      <c r="S2369" s="270">
        <v>0</v>
      </c>
      <c r="T2369" s="268">
        <v>0</v>
      </c>
      <c r="U2369" s="268">
        <v>0</v>
      </c>
      <c r="V2369" s="269">
        <v>0</v>
      </c>
      <c r="W2369" s="269" cm="1">
        <f t="array" ref="W2369">IF(Z2369=756,V2369*INDEX('09.30.22 ERC'!$I$676:$I$679,MATCH($A$1,'09.30.22 ERC'!$D$676:$D$679,0),),V2369)</f>
        <v>0</v>
      </c>
      <c r="X2369" s="271">
        <f t="shared" si="73"/>
        <v>629600</v>
      </c>
      <c r="Y2369" s="106" t="s">
        <v>8317</v>
      </c>
      <c r="Z2369" s="106">
        <v>150</v>
      </c>
      <c r="AA2369" s="273" t="b">
        <f t="shared" si="74"/>
        <v>1</v>
      </c>
    </row>
    <row r="2370" spans="1:27">
      <c r="A2370" s="267" t="s">
        <v>3271</v>
      </c>
      <c r="B2370" s="267" t="s">
        <v>3280</v>
      </c>
      <c r="C2370" s="267" t="s">
        <v>3430</v>
      </c>
      <c r="D2370" s="267" t="s">
        <v>8357</v>
      </c>
      <c r="E2370" s="267" t="s">
        <v>3275</v>
      </c>
      <c r="F2370" s="267" t="s">
        <v>3276</v>
      </c>
      <c r="G2370" s="267" t="s">
        <v>3275</v>
      </c>
      <c r="H2370" s="267" t="s">
        <v>3277</v>
      </c>
      <c r="I2370" s="267" t="s">
        <v>8364</v>
      </c>
      <c r="J2370" s="267" t="s">
        <v>8365</v>
      </c>
      <c r="K2370" s="268">
        <v>0</v>
      </c>
      <c r="L2370" s="268">
        <v>0</v>
      </c>
      <c r="M2370" s="269">
        <v>0</v>
      </c>
      <c r="N2370" s="268">
        <v>0</v>
      </c>
      <c r="O2370" s="268">
        <v>0</v>
      </c>
      <c r="P2370" s="269">
        <v>0</v>
      </c>
      <c r="Q2370" s="270">
        <v>0</v>
      </c>
      <c r="R2370" s="270">
        <v>0</v>
      </c>
      <c r="S2370" s="270">
        <v>0</v>
      </c>
      <c r="T2370" s="268">
        <v>0</v>
      </c>
      <c r="U2370" s="268">
        <v>0</v>
      </c>
      <c r="V2370" s="269">
        <v>0</v>
      </c>
      <c r="W2370" s="269" cm="1">
        <f t="array" ref="W2370">IF(Z2370=756,V2370*INDEX('09.30.22 ERC'!$I$676:$I$679,MATCH($A$1,'09.30.22 ERC'!$D$676:$D$679,0),),V2370)</f>
        <v>0</v>
      </c>
      <c r="X2370" s="271">
        <f t="shared" si="73"/>
        <v>629600</v>
      </c>
      <c r="Y2370" s="106" t="s">
        <v>8317</v>
      </c>
      <c r="Z2370" s="106">
        <v>150</v>
      </c>
      <c r="AA2370" s="273" t="b">
        <f t="shared" si="74"/>
        <v>1</v>
      </c>
    </row>
    <row r="2371" spans="1:27">
      <c r="A2371" s="267" t="s">
        <v>3271</v>
      </c>
      <c r="B2371" s="267" t="s">
        <v>3284</v>
      </c>
      <c r="C2371" s="267" t="s">
        <v>3402</v>
      </c>
      <c r="D2371" s="267" t="s">
        <v>8357</v>
      </c>
      <c r="E2371" s="267" t="s">
        <v>3275</v>
      </c>
      <c r="F2371" s="267" t="s">
        <v>3276</v>
      </c>
      <c r="G2371" s="267" t="s">
        <v>3275</v>
      </c>
      <c r="H2371" s="267" t="s">
        <v>3277</v>
      </c>
      <c r="I2371" s="267" t="s">
        <v>8366</v>
      </c>
      <c r="J2371" s="267" t="s">
        <v>8367</v>
      </c>
      <c r="K2371" s="268">
        <v>0</v>
      </c>
      <c r="L2371" s="268">
        <v>0</v>
      </c>
      <c r="M2371" s="269">
        <v>0</v>
      </c>
      <c r="N2371" s="268">
        <v>0</v>
      </c>
      <c r="O2371" s="268">
        <v>0</v>
      </c>
      <c r="P2371" s="269">
        <v>0</v>
      </c>
      <c r="Q2371" s="270">
        <v>0</v>
      </c>
      <c r="R2371" s="270">
        <v>0</v>
      </c>
      <c r="S2371" s="270">
        <v>0</v>
      </c>
      <c r="T2371" s="268">
        <v>0</v>
      </c>
      <c r="U2371" s="268">
        <v>0</v>
      </c>
      <c r="V2371" s="269">
        <v>0</v>
      </c>
      <c r="W2371" s="269" cm="1">
        <f t="array" ref="W2371">IF(Z2371=756,V2371*INDEX('09.30.22 ERC'!$I$676:$I$679,MATCH($A$1,'09.30.22 ERC'!$D$676:$D$679,0),),V2371)</f>
        <v>0</v>
      </c>
      <c r="X2371" s="271">
        <f t="shared" si="73"/>
        <v>629600</v>
      </c>
      <c r="Y2371" s="106" t="s">
        <v>8317</v>
      </c>
      <c r="Z2371" s="106">
        <v>151</v>
      </c>
      <c r="AA2371" s="273" t="b">
        <f t="shared" si="74"/>
        <v>1</v>
      </c>
    </row>
    <row r="2372" spans="1:27">
      <c r="A2372" s="267" t="s">
        <v>3271</v>
      </c>
      <c r="B2372" s="267" t="s">
        <v>3287</v>
      </c>
      <c r="C2372" s="267" t="s">
        <v>3430</v>
      </c>
      <c r="D2372" s="267" t="s">
        <v>8357</v>
      </c>
      <c r="E2372" s="267" t="s">
        <v>3275</v>
      </c>
      <c r="F2372" s="267" t="s">
        <v>3276</v>
      </c>
      <c r="G2372" s="267" t="s">
        <v>3275</v>
      </c>
      <c r="H2372" s="267" t="s">
        <v>3277</v>
      </c>
      <c r="I2372" s="267" t="s">
        <v>8368</v>
      </c>
      <c r="J2372" s="267" t="s">
        <v>8369</v>
      </c>
      <c r="K2372" s="268">
        <v>0</v>
      </c>
      <c r="L2372" s="268">
        <v>0</v>
      </c>
      <c r="M2372" s="269">
        <v>0</v>
      </c>
      <c r="N2372" s="268">
        <v>0</v>
      </c>
      <c r="O2372" s="268">
        <v>0</v>
      </c>
      <c r="P2372" s="269">
        <v>0</v>
      </c>
      <c r="Q2372" s="270">
        <v>0</v>
      </c>
      <c r="R2372" s="270">
        <v>0</v>
      </c>
      <c r="S2372" s="270">
        <v>0</v>
      </c>
      <c r="T2372" s="268">
        <v>0</v>
      </c>
      <c r="U2372" s="268">
        <v>0</v>
      </c>
      <c r="V2372" s="269">
        <v>0</v>
      </c>
      <c r="W2372" s="269" cm="1">
        <f t="array" ref="W2372">IF(Z2372=756,V2372*INDEX('09.30.22 ERC'!$I$676:$I$679,MATCH($A$1,'09.30.22 ERC'!$D$676:$D$679,0),),V2372)</f>
        <v>0</v>
      </c>
      <c r="X2372" s="271">
        <f t="shared" si="73"/>
        <v>629600</v>
      </c>
      <c r="Y2372" s="106" t="s">
        <v>8317</v>
      </c>
      <c r="Z2372" s="106">
        <v>151</v>
      </c>
      <c r="AA2372" s="273" t="b">
        <f t="shared" si="74"/>
        <v>1</v>
      </c>
    </row>
    <row r="2373" spans="1:27">
      <c r="A2373" s="267" t="s">
        <v>3271</v>
      </c>
      <c r="B2373" s="267" t="s">
        <v>3294</v>
      </c>
      <c r="C2373" s="267" t="s">
        <v>3402</v>
      </c>
      <c r="D2373" s="267" t="s">
        <v>8357</v>
      </c>
      <c r="E2373" s="267" t="s">
        <v>3275</v>
      </c>
      <c r="F2373" s="267" t="s">
        <v>3276</v>
      </c>
      <c r="G2373" s="267" t="s">
        <v>3275</v>
      </c>
      <c r="H2373" s="267" t="s">
        <v>3277</v>
      </c>
      <c r="I2373" s="267" t="s">
        <v>8370</v>
      </c>
      <c r="J2373" s="267" t="s">
        <v>8371</v>
      </c>
      <c r="K2373" s="268">
        <v>0</v>
      </c>
      <c r="L2373" s="268">
        <v>0</v>
      </c>
      <c r="M2373" s="269">
        <v>0</v>
      </c>
      <c r="N2373" s="268">
        <v>0</v>
      </c>
      <c r="O2373" s="268">
        <v>0</v>
      </c>
      <c r="P2373" s="269">
        <v>0</v>
      </c>
      <c r="Q2373" s="270">
        <v>0</v>
      </c>
      <c r="R2373" s="270">
        <v>0</v>
      </c>
      <c r="S2373" s="270">
        <v>0</v>
      </c>
      <c r="T2373" s="268">
        <v>0</v>
      </c>
      <c r="U2373" s="268">
        <v>0</v>
      </c>
      <c r="V2373" s="269">
        <v>0</v>
      </c>
      <c r="W2373" s="269" cm="1">
        <f t="array" ref="W2373">IF(Z2373=756,V2373*INDEX('09.30.22 ERC'!$I$676:$I$679,MATCH($A$1,'09.30.22 ERC'!$D$676:$D$679,0),),V2373)</f>
        <v>0</v>
      </c>
      <c r="X2373" s="271">
        <f t="shared" ref="X2373:X2436" si="75">+_xlfn.NUMBERVALUE(D2373)</f>
        <v>629600</v>
      </c>
      <c r="Y2373" s="106" t="s">
        <v>8317</v>
      </c>
      <c r="Z2373" s="106">
        <v>152</v>
      </c>
      <c r="AA2373" s="273" t="b">
        <f t="shared" si="74"/>
        <v>1</v>
      </c>
    </row>
    <row r="2374" spans="1:27">
      <c r="A2374" s="267" t="s">
        <v>3271</v>
      </c>
      <c r="B2374" s="267" t="s">
        <v>3388</v>
      </c>
      <c r="C2374" s="267" t="s">
        <v>3389</v>
      </c>
      <c r="D2374" s="267" t="s">
        <v>8372</v>
      </c>
      <c r="E2374" s="267" t="s">
        <v>3275</v>
      </c>
      <c r="F2374" s="267" t="s">
        <v>3276</v>
      </c>
      <c r="G2374" s="267" t="s">
        <v>3275</v>
      </c>
      <c r="H2374" s="267" t="s">
        <v>3277</v>
      </c>
      <c r="I2374" s="267" t="s">
        <v>8373</v>
      </c>
      <c r="J2374" s="267" t="s">
        <v>8374</v>
      </c>
      <c r="K2374" s="268">
        <v>0</v>
      </c>
      <c r="L2374" s="268">
        <v>0</v>
      </c>
      <c r="M2374" s="269">
        <v>0</v>
      </c>
      <c r="N2374" s="268">
        <v>0</v>
      </c>
      <c r="O2374" s="268">
        <v>708.84</v>
      </c>
      <c r="P2374" s="269">
        <v>-708.84</v>
      </c>
      <c r="Q2374" s="270">
        <v>1353.87</v>
      </c>
      <c r="R2374" s="270">
        <v>4146.3999999999996</v>
      </c>
      <c r="S2374" s="270">
        <v>-2792.5299999999997</v>
      </c>
      <c r="T2374" s="268">
        <v>1353.87</v>
      </c>
      <c r="U2374" s="268">
        <v>4146.3999999999996</v>
      </c>
      <c r="V2374" s="269">
        <v>-2792.5299999999997</v>
      </c>
      <c r="W2374" s="269" cm="1">
        <f t="array" ref="W2374">IF(Z2374=756,V2374*INDEX('09.30.22 ERC'!$I$676:$I$679,MATCH($A$1,'09.30.22 ERC'!$D$676:$D$679,0),),V2374)</f>
        <v>-2792.5299999999997</v>
      </c>
      <c r="X2374" s="271">
        <f t="shared" si="75"/>
        <v>629900</v>
      </c>
      <c r="Y2374" s="106" t="s">
        <v>8317</v>
      </c>
      <c r="Z2374" s="106">
        <v>756</v>
      </c>
      <c r="AA2374" s="273" t="b">
        <f t="shared" ref="AA2374:AA2437" si="76">IF($A$1=756,TRUE,IF($A$1=Z2374,TRUE,FALSE))</f>
        <v>1</v>
      </c>
    </row>
    <row r="2375" spans="1:27">
      <c r="A2375" s="267" t="s">
        <v>3271</v>
      </c>
      <c r="B2375" s="267" t="s">
        <v>3388</v>
      </c>
      <c r="C2375" s="267" t="s">
        <v>3392</v>
      </c>
      <c r="D2375" s="267" t="s">
        <v>8372</v>
      </c>
      <c r="E2375" s="267" t="s">
        <v>3275</v>
      </c>
      <c r="F2375" s="267" t="s">
        <v>3276</v>
      </c>
      <c r="G2375" s="267" t="s">
        <v>3275</v>
      </c>
      <c r="H2375" s="267" t="s">
        <v>3277</v>
      </c>
      <c r="I2375" s="267" t="s">
        <v>8375</v>
      </c>
      <c r="J2375" s="267" t="s">
        <v>8376</v>
      </c>
      <c r="K2375" s="268">
        <v>0</v>
      </c>
      <c r="L2375" s="268">
        <v>0</v>
      </c>
      <c r="M2375" s="269">
        <v>0</v>
      </c>
      <c r="N2375" s="268">
        <v>708.84</v>
      </c>
      <c r="O2375" s="268">
        <v>0</v>
      </c>
      <c r="P2375" s="269">
        <v>708.84</v>
      </c>
      <c r="Q2375" s="270">
        <v>3004.4</v>
      </c>
      <c r="R2375" s="270">
        <v>211.87</v>
      </c>
      <c r="S2375" s="270">
        <v>2792.53</v>
      </c>
      <c r="T2375" s="268">
        <v>3004.4</v>
      </c>
      <c r="U2375" s="268">
        <v>211.87</v>
      </c>
      <c r="V2375" s="269">
        <v>2792.53</v>
      </c>
      <c r="W2375" s="269" cm="1">
        <f t="array" ref="W2375">IF(Z2375=756,V2375*INDEX('09.30.22 ERC'!$I$676:$I$679,MATCH($A$1,'09.30.22 ERC'!$D$676:$D$679,0),),V2375)</f>
        <v>2792.53</v>
      </c>
      <c r="X2375" s="271">
        <f t="shared" si="75"/>
        <v>629900</v>
      </c>
      <c r="Y2375" s="106" t="s">
        <v>8317</v>
      </c>
      <c r="Z2375" s="106">
        <v>756</v>
      </c>
      <c r="AA2375" s="273" t="b">
        <f t="shared" si="76"/>
        <v>1</v>
      </c>
    </row>
    <row r="2376" spans="1:27">
      <c r="A2376" s="267" t="s">
        <v>3271</v>
      </c>
      <c r="B2376" s="267" t="s">
        <v>3272</v>
      </c>
      <c r="C2376" s="267" t="s">
        <v>3273</v>
      </c>
      <c r="D2376" s="267" t="s">
        <v>8372</v>
      </c>
      <c r="E2376" s="267" t="s">
        <v>3275</v>
      </c>
      <c r="F2376" s="267" t="s">
        <v>3276</v>
      </c>
      <c r="G2376" s="267" t="s">
        <v>3275</v>
      </c>
      <c r="H2376" s="267" t="s">
        <v>3277</v>
      </c>
      <c r="I2376" s="267" t="s">
        <v>8377</v>
      </c>
      <c r="J2376" s="267" t="s">
        <v>8378</v>
      </c>
      <c r="K2376" s="268">
        <v>0</v>
      </c>
      <c r="L2376" s="268">
        <v>0</v>
      </c>
      <c r="M2376" s="269">
        <v>0</v>
      </c>
      <c r="N2376" s="268">
        <v>0</v>
      </c>
      <c r="O2376" s="268">
        <v>0</v>
      </c>
      <c r="P2376" s="269">
        <v>0</v>
      </c>
      <c r="Q2376" s="270">
        <v>0</v>
      </c>
      <c r="R2376" s="270">
        <v>0</v>
      </c>
      <c r="S2376" s="270">
        <v>0</v>
      </c>
      <c r="T2376" s="268">
        <v>0</v>
      </c>
      <c r="U2376" s="268">
        <v>0</v>
      </c>
      <c r="V2376" s="269">
        <v>0</v>
      </c>
      <c r="W2376" s="269" cm="1">
        <f t="array" ref="W2376">IF(Z2376=756,V2376*INDEX('09.30.22 ERC'!$I$676:$I$679,MATCH($A$1,'09.30.22 ERC'!$D$676:$D$679,0),),V2376)</f>
        <v>0</v>
      </c>
      <c r="X2376" s="271">
        <f t="shared" si="75"/>
        <v>629900</v>
      </c>
      <c r="Y2376" s="106" t="s">
        <v>8317</v>
      </c>
      <c r="Z2376" s="106">
        <v>150</v>
      </c>
      <c r="AA2376" s="273" t="b">
        <f t="shared" si="76"/>
        <v>1</v>
      </c>
    </row>
    <row r="2377" spans="1:27">
      <c r="A2377" s="267" t="s">
        <v>3271</v>
      </c>
      <c r="B2377" s="267" t="s">
        <v>3272</v>
      </c>
      <c r="C2377" s="267" t="s">
        <v>3402</v>
      </c>
      <c r="D2377" s="267" t="s">
        <v>8372</v>
      </c>
      <c r="E2377" s="267" t="s">
        <v>3275</v>
      </c>
      <c r="F2377" s="267" t="s">
        <v>3276</v>
      </c>
      <c r="G2377" s="267" t="s">
        <v>3275</v>
      </c>
      <c r="H2377" s="267" t="s">
        <v>3277</v>
      </c>
      <c r="I2377" s="267" t="s">
        <v>8379</v>
      </c>
      <c r="J2377" s="267" t="s">
        <v>8380</v>
      </c>
      <c r="K2377" s="268">
        <v>0</v>
      </c>
      <c r="L2377" s="268">
        <v>0</v>
      </c>
      <c r="M2377" s="269">
        <v>0</v>
      </c>
      <c r="N2377" s="268">
        <v>298.63</v>
      </c>
      <c r="O2377" s="268">
        <v>0</v>
      </c>
      <c r="P2377" s="269">
        <v>298.63</v>
      </c>
      <c r="Q2377" s="270">
        <v>1823.28</v>
      </c>
      <c r="R2377" s="270">
        <v>496.53</v>
      </c>
      <c r="S2377" s="270">
        <v>1326.75</v>
      </c>
      <c r="T2377" s="268">
        <v>1823.28</v>
      </c>
      <c r="U2377" s="268">
        <v>496.53</v>
      </c>
      <c r="V2377" s="269">
        <v>1326.75</v>
      </c>
      <c r="W2377" s="269" cm="1">
        <f t="array" ref="W2377">IF(Z2377=756,V2377*INDEX('09.30.22 ERC'!$I$676:$I$679,MATCH($A$1,'09.30.22 ERC'!$D$676:$D$679,0),),V2377)</f>
        <v>1326.75</v>
      </c>
      <c r="X2377" s="271">
        <f t="shared" si="75"/>
        <v>629900</v>
      </c>
      <c r="Y2377" s="106" t="s">
        <v>8317</v>
      </c>
      <c r="Z2377" s="106">
        <v>150</v>
      </c>
      <c r="AA2377" s="273" t="b">
        <f t="shared" si="76"/>
        <v>1</v>
      </c>
    </row>
    <row r="2378" spans="1:27">
      <c r="A2378" s="267" t="s">
        <v>3271</v>
      </c>
      <c r="B2378" s="267" t="s">
        <v>3280</v>
      </c>
      <c r="C2378" s="267" t="s">
        <v>3281</v>
      </c>
      <c r="D2378" s="267" t="s">
        <v>8372</v>
      </c>
      <c r="E2378" s="267" t="s">
        <v>3275</v>
      </c>
      <c r="F2378" s="267" t="s">
        <v>3276</v>
      </c>
      <c r="G2378" s="267" t="s">
        <v>3275</v>
      </c>
      <c r="H2378" s="267" t="s">
        <v>3277</v>
      </c>
      <c r="I2378" s="267" t="s">
        <v>8381</v>
      </c>
      <c r="J2378" s="267" t="s">
        <v>8382</v>
      </c>
      <c r="K2378" s="268">
        <v>0</v>
      </c>
      <c r="L2378" s="268">
        <v>0</v>
      </c>
      <c r="M2378" s="269">
        <v>0</v>
      </c>
      <c r="N2378" s="268">
        <v>0</v>
      </c>
      <c r="O2378" s="268">
        <v>0</v>
      </c>
      <c r="P2378" s="269">
        <v>0</v>
      </c>
      <c r="Q2378" s="270">
        <v>11.96</v>
      </c>
      <c r="R2378" s="270">
        <v>0</v>
      </c>
      <c r="S2378" s="270">
        <v>11.96</v>
      </c>
      <c r="T2378" s="268">
        <v>11.96</v>
      </c>
      <c r="U2378" s="268">
        <v>0</v>
      </c>
      <c r="V2378" s="269">
        <v>11.96</v>
      </c>
      <c r="W2378" s="269" cm="1">
        <f t="array" ref="W2378">IF(Z2378=756,V2378*INDEX('09.30.22 ERC'!$I$676:$I$679,MATCH($A$1,'09.30.22 ERC'!$D$676:$D$679,0),),V2378)</f>
        <v>11.96</v>
      </c>
      <c r="X2378" s="271">
        <f t="shared" si="75"/>
        <v>629900</v>
      </c>
      <c r="Y2378" s="106" t="s">
        <v>8317</v>
      </c>
      <c r="Z2378" s="106">
        <v>150</v>
      </c>
      <c r="AA2378" s="273" t="b">
        <f t="shared" si="76"/>
        <v>1</v>
      </c>
    </row>
    <row r="2379" spans="1:27">
      <c r="A2379" s="267" t="s">
        <v>3271</v>
      </c>
      <c r="B2379" s="267" t="s">
        <v>3280</v>
      </c>
      <c r="C2379" s="267" t="s">
        <v>3430</v>
      </c>
      <c r="D2379" s="267" t="s">
        <v>8372</v>
      </c>
      <c r="E2379" s="267" t="s">
        <v>3275</v>
      </c>
      <c r="F2379" s="267" t="s">
        <v>3276</v>
      </c>
      <c r="G2379" s="267" t="s">
        <v>3275</v>
      </c>
      <c r="H2379" s="267" t="s">
        <v>3277</v>
      </c>
      <c r="I2379" s="267" t="s">
        <v>8383</v>
      </c>
      <c r="J2379" s="267" t="s">
        <v>8384</v>
      </c>
      <c r="K2379" s="268">
        <v>0</v>
      </c>
      <c r="L2379" s="268">
        <v>0</v>
      </c>
      <c r="M2379" s="269">
        <v>0</v>
      </c>
      <c r="N2379" s="268">
        <v>295.37</v>
      </c>
      <c r="O2379" s="268">
        <v>0</v>
      </c>
      <c r="P2379" s="269">
        <v>295.37</v>
      </c>
      <c r="Q2379" s="270">
        <v>1802.89</v>
      </c>
      <c r="R2379" s="270">
        <v>490.96</v>
      </c>
      <c r="S2379" s="270">
        <v>1311.93</v>
      </c>
      <c r="T2379" s="268">
        <v>1802.89</v>
      </c>
      <c r="U2379" s="268">
        <v>490.96</v>
      </c>
      <c r="V2379" s="269">
        <v>1311.93</v>
      </c>
      <c r="W2379" s="269" cm="1">
        <f t="array" ref="W2379">IF(Z2379=756,V2379*INDEX('09.30.22 ERC'!$I$676:$I$679,MATCH($A$1,'09.30.22 ERC'!$D$676:$D$679,0),),V2379)</f>
        <v>1311.93</v>
      </c>
      <c r="X2379" s="271">
        <f t="shared" si="75"/>
        <v>629900</v>
      </c>
      <c r="Y2379" s="106" t="s">
        <v>8317</v>
      </c>
      <c r="Z2379" s="106">
        <v>150</v>
      </c>
      <c r="AA2379" s="273" t="b">
        <f t="shared" si="76"/>
        <v>1</v>
      </c>
    </row>
    <row r="2380" spans="1:27">
      <c r="A2380" s="267" t="s">
        <v>3271</v>
      </c>
      <c r="B2380" s="267" t="s">
        <v>3983</v>
      </c>
      <c r="C2380" s="267" t="s">
        <v>3291</v>
      </c>
      <c r="D2380" s="267" t="s">
        <v>8372</v>
      </c>
      <c r="E2380" s="267" t="s">
        <v>3275</v>
      </c>
      <c r="F2380" s="267" t="s">
        <v>3276</v>
      </c>
      <c r="G2380" s="267" t="s">
        <v>3275</v>
      </c>
      <c r="H2380" s="267" t="s">
        <v>3277</v>
      </c>
      <c r="I2380" s="267" t="s">
        <v>8385</v>
      </c>
      <c r="J2380" s="267" t="s">
        <v>8386</v>
      </c>
      <c r="K2380" s="268">
        <v>0</v>
      </c>
      <c r="L2380" s="268">
        <v>0</v>
      </c>
      <c r="M2380" s="269">
        <v>0</v>
      </c>
      <c r="N2380" s="268">
        <v>0</v>
      </c>
      <c r="O2380" s="268">
        <v>0</v>
      </c>
      <c r="P2380" s="269">
        <v>0</v>
      </c>
      <c r="Q2380" s="270">
        <v>0</v>
      </c>
      <c r="R2380" s="270">
        <v>0</v>
      </c>
      <c r="S2380" s="270">
        <v>0</v>
      </c>
      <c r="T2380" s="268">
        <v>0</v>
      </c>
      <c r="U2380" s="268">
        <v>0</v>
      </c>
      <c r="V2380" s="269">
        <v>0</v>
      </c>
      <c r="W2380" s="269" cm="1">
        <f t="array" ref="W2380">IF(Z2380=756,V2380*INDEX('09.30.22 ERC'!$I$676:$I$679,MATCH($A$1,'09.30.22 ERC'!$D$676:$D$679,0),),V2380)</f>
        <v>0</v>
      </c>
      <c r="X2380" s="271">
        <f t="shared" si="75"/>
        <v>629900</v>
      </c>
      <c r="Y2380" s="106" t="s">
        <v>8317</v>
      </c>
      <c r="Z2380" s="106">
        <v>150</v>
      </c>
      <c r="AA2380" s="273" t="b">
        <f t="shared" si="76"/>
        <v>1</v>
      </c>
    </row>
    <row r="2381" spans="1:27">
      <c r="A2381" s="267" t="s">
        <v>3271</v>
      </c>
      <c r="B2381" s="267" t="s">
        <v>3284</v>
      </c>
      <c r="C2381" s="267" t="s">
        <v>3273</v>
      </c>
      <c r="D2381" s="267" t="s">
        <v>8372</v>
      </c>
      <c r="E2381" s="267" t="s">
        <v>3275</v>
      </c>
      <c r="F2381" s="267" t="s">
        <v>3276</v>
      </c>
      <c r="G2381" s="267" t="s">
        <v>3275</v>
      </c>
      <c r="H2381" s="267" t="s">
        <v>3277</v>
      </c>
      <c r="I2381" s="267" t="s">
        <v>8387</v>
      </c>
      <c r="J2381" s="267" t="s">
        <v>8388</v>
      </c>
      <c r="K2381" s="268">
        <v>0</v>
      </c>
      <c r="L2381" s="268">
        <v>0</v>
      </c>
      <c r="M2381" s="269">
        <v>0</v>
      </c>
      <c r="N2381" s="268">
        <v>0</v>
      </c>
      <c r="O2381" s="268">
        <v>0</v>
      </c>
      <c r="P2381" s="269">
        <v>0</v>
      </c>
      <c r="Q2381" s="270">
        <v>0</v>
      </c>
      <c r="R2381" s="270">
        <v>0</v>
      </c>
      <c r="S2381" s="270">
        <v>0</v>
      </c>
      <c r="T2381" s="268">
        <v>0</v>
      </c>
      <c r="U2381" s="268">
        <v>0</v>
      </c>
      <c r="V2381" s="269">
        <v>0</v>
      </c>
      <c r="W2381" s="269" cm="1">
        <f t="array" ref="W2381">IF(Z2381=756,V2381*INDEX('09.30.22 ERC'!$I$676:$I$679,MATCH($A$1,'09.30.22 ERC'!$D$676:$D$679,0),),V2381)</f>
        <v>0</v>
      </c>
      <c r="X2381" s="271">
        <f t="shared" si="75"/>
        <v>629900</v>
      </c>
      <c r="Y2381" s="106" t="s">
        <v>8317</v>
      </c>
      <c r="Z2381" s="106">
        <v>151</v>
      </c>
      <c r="AA2381" s="273" t="b">
        <f t="shared" si="76"/>
        <v>1</v>
      </c>
    </row>
    <row r="2382" spans="1:27">
      <c r="A2382" s="267" t="s">
        <v>3271</v>
      </c>
      <c r="B2382" s="267" t="s">
        <v>3284</v>
      </c>
      <c r="C2382" s="267" t="s">
        <v>3402</v>
      </c>
      <c r="D2382" s="267" t="s">
        <v>8372</v>
      </c>
      <c r="E2382" s="267" t="s">
        <v>3275</v>
      </c>
      <c r="F2382" s="267" t="s">
        <v>3276</v>
      </c>
      <c r="G2382" s="267" t="s">
        <v>3275</v>
      </c>
      <c r="H2382" s="267" t="s">
        <v>3277</v>
      </c>
      <c r="I2382" s="267" t="s">
        <v>8389</v>
      </c>
      <c r="J2382" s="267" t="s">
        <v>8390</v>
      </c>
      <c r="K2382" s="268">
        <v>0</v>
      </c>
      <c r="L2382" s="268">
        <v>0</v>
      </c>
      <c r="M2382" s="269">
        <v>0</v>
      </c>
      <c r="N2382" s="268">
        <v>25.38</v>
      </c>
      <c r="O2382" s="268">
        <v>0</v>
      </c>
      <c r="P2382" s="269">
        <v>25.38</v>
      </c>
      <c r="Q2382" s="270">
        <v>151.66999999999999</v>
      </c>
      <c r="R2382" s="270">
        <v>40.5</v>
      </c>
      <c r="S2382" s="270">
        <v>111.16999999999999</v>
      </c>
      <c r="T2382" s="268">
        <v>151.66999999999999</v>
      </c>
      <c r="U2382" s="268">
        <v>40.5</v>
      </c>
      <c r="V2382" s="269">
        <v>111.16999999999999</v>
      </c>
      <c r="W2382" s="269" cm="1">
        <f t="array" ref="W2382">IF(Z2382=756,V2382*INDEX('09.30.22 ERC'!$I$676:$I$679,MATCH($A$1,'09.30.22 ERC'!$D$676:$D$679,0),),V2382)</f>
        <v>111.16999999999999</v>
      </c>
      <c r="X2382" s="271">
        <f t="shared" si="75"/>
        <v>629900</v>
      </c>
      <c r="Y2382" s="106" t="s">
        <v>8317</v>
      </c>
      <c r="Z2382" s="106">
        <v>151</v>
      </c>
      <c r="AA2382" s="273" t="b">
        <f t="shared" si="76"/>
        <v>1</v>
      </c>
    </row>
    <row r="2383" spans="1:27">
      <c r="A2383" s="267" t="s">
        <v>3271</v>
      </c>
      <c r="B2383" s="267" t="s">
        <v>3287</v>
      </c>
      <c r="C2383" s="267" t="s">
        <v>3281</v>
      </c>
      <c r="D2383" s="267" t="s">
        <v>8372</v>
      </c>
      <c r="E2383" s="267" t="s">
        <v>3275</v>
      </c>
      <c r="F2383" s="267" t="s">
        <v>3276</v>
      </c>
      <c r="G2383" s="267" t="s">
        <v>3275</v>
      </c>
      <c r="H2383" s="267" t="s">
        <v>3277</v>
      </c>
      <c r="I2383" s="267" t="s">
        <v>8391</v>
      </c>
      <c r="J2383" s="267" t="s">
        <v>8392</v>
      </c>
      <c r="K2383" s="268">
        <v>0</v>
      </c>
      <c r="L2383" s="268">
        <v>0</v>
      </c>
      <c r="M2383" s="269">
        <v>0</v>
      </c>
      <c r="N2383" s="268">
        <v>0</v>
      </c>
      <c r="O2383" s="268">
        <v>0</v>
      </c>
      <c r="P2383" s="269">
        <v>0</v>
      </c>
      <c r="Q2383" s="270">
        <v>0</v>
      </c>
      <c r="R2383" s="270">
        <v>0</v>
      </c>
      <c r="S2383" s="270">
        <v>0</v>
      </c>
      <c r="T2383" s="268">
        <v>0</v>
      </c>
      <c r="U2383" s="268">
        <v>0</v>
      </c>
      <c r="V2383" s="269">
        <v>0</v>
      </c>
      <c r="W2383" s="269" cm="1">
        <f t="array" ref="W2383">IF(Z2383=756,V2383*INDEX('09.30.22 ERC'!$I$676:$I$679,MATCH($A$1,'09.30.22 ERC'!$D$676:$D$679,0),),V2383)</f>
        <v>0</v>
      </c>
      <c r="X2383" s="271">
        <f t="shared" si="75"/>
        <v>629900</v>
      </c>
      <c r="Y2383" s="106" t="s">
        <v>8317</v>
      </c>
      <c r="Z2383" s="106">
        <v>151</v>
      </c>
      <c r="AA2383" s="273" t="b">
        <f t="shared" si="76"/>
        <v>1</v>
      </c>
    </row>
    <row r="2384" spans="1:27">
      <c r="A2384" s="267" t="s">
        <v>3271</v>
      </c>
      <c r="B2384" s="267" t="s">
        <v>3287</v>
      </c>
      <c r="C2384" s="267" t="s">
        <v>3430</v>
      </c>
      <c r="D2384" s="267" t="s">
        <v>8372</v>
      </c>
      <c r="E2384" s="267" t="s">
        <v>3275</v>
      </c>
      <c r="F2384" s="267" t="s">
        <v>3276</v>
      </c>
      <c r="G2384" s="267" t="s">
        <v>3275</v>
      </c>
      <c r="H2384" s="267" t="s">
        <v>3277</v>
      </c>
      <c r="I2384" s="267" t="s">
        <v>8393</v>
      </c>
      <c r="J2384" s="267" t="s">
        <v>8394</v>
      </c>
      <c r="K2384" s="268">
        <v>0</v>
      </c>
      <c r="L2384" s="268">
        <v>0</v>
      </c>
      <c r="M2384" s="269">
        <v>0</v>
      </c>
      <c r="N2384" s="268">
        <v>32.54</v>
      </c>
      <c r="O2384" s="268">
        <v>0</v>
      </c>
      <c r="P2384" s="269">
        <v>32.54</v>
      </c>
      <c r="Q2384" s="270">
        <v>178.13</v>
      </c>
      <c r="R2384" s="270">
        <v>39.909999999999997</v>
      </c>
      <c r="S2384" s="270">
        <v>138.22</v>
      </c>
      <c r="T2384" s="268">
        <v>178.13</v>
      </c>
      <c r="U2384" s="268">
        <v>39.909999999999997</v>
      </c>
      <c r="V2384" s="269">
        <v>138.22</v>
      </c>
      <c r="W2384" s="269" cm="1">
        <f t="array" ref="W2384">IF(Z2384=756,V2384*INDEX('09.30.22 ERC'!$I$676:$I$679,MATCH($A$1,'09.30.22 ERC'!$D$676:$D$679,0),),V2384)</f>
        <v>138.22</v>
      </c>
      <c r="X2384" s="271">
        <f t="shared" si="75"/>
        <v>629900</v>
      </c>
      <c r="Y2384" s="106" t="s">
        <v>8317</v>
      </c>
      <c r="Z2384" s="106">
        <v>151</v>
      </c>
      <c r="AA2384" s="273" t="b">
        <f t="shared" si="76"/>
        <v>1</v>
      </c>
    </row>
    <row r="2385" spans="1:27">
      <c r="A2385" s="267" t="s">
        <v>3271</v>
      </c>
      <c r="B2385" s="267" t="s">
        <v>3294</v>
      </c>
      <c r="C2385" s="267" t="s">
        <v>3273</v>
      </c>
      <c r="D2385" s="267" t="s">
        <v>8372</v>
      </c>
      <c r="E2385" s="267" t="s">
        <v>3275</v>
      </c>
      <c r="F2385" s="267" t="s">
        <v>3276</v>
      </c>
      <c r="G2385" s="267" t="s">
        <v>3275</v>
      </c>
      <c r="H2385" s="267" t="s">
        <v>3277</v>
      </c>
      <c r="I2385" s="267" t="s">
        <v>8395</v>
      </c>
      <c r="J2385" s="267" t="s">
        <v>8396</v>
      </c>
      <c r="K2385" s="268">
        <v>0</v>
      </c>
      <c r="L2385" s="268">
        <v>0</v>
      </c>
      <c r="M2385" s="269">
        <v>0</v>
      </c>
      <c r="N2385" s="268">
        <v>0</v>
      </c>
      <c r="O2385" s="268">
        <v>0</v>
      </c>
      <c r="P2385" s="269">
        <v>0</v>
      </c>
      <c r="Q2385" s="270">
        <v>0</v>
      </c>
      <c r="R2385" s="270">
        <v>0</v>
      </c>
      <c r="S2385" s="270">
        <v>0</v>
      </c>
      <c r="T2385" s="268">
        <v>0</v>
      </c>
      <c r="U2385" s="268">
        <v>0</v>
      </c>
      <c r="V2385" s="269">
        <v>0</v>
      </c>
      <c r="W2385" s="269" cm="1">
        <f t="array" ref="W2385">IF(Z2385=756,V2385*INDEX('09.30.22 ERC'!$I$676:$I$679,MATCH($A$1,'09.30.22 ERC'!$D$676:$D$679,0),),V2385)</f>
        <v>0</v>
      </c>
      <c r="X2385" s="271">
        <f t="shared" si="75"/>
        <v>629900</v>
      </c>
      <c r="Y2385" s="106" t="s">
        <v>8317</v>
      </c>
      <c r="Z2385" s="106">
        <v>152</v>
      </c>
      <c r="AA2385" s="273" t="b">
        <f t="shared" si="76"/>
        <v>1</v>
      </c>
    </row>
    <row r="2386" spans="1:27">
      <c r="A2386" s="267" t="s">
        <v>3271</v>
      </c>
      <c r="B2386" s="267" t="s">
        <v>3294</v>
      </c>
      <c r="C2386" s="267" t="s">
        <v>3402</v>
      </c>
      <c r="D2386" s="267" t="s">
        <v>8372</v>
      </c>
      <c r="E2386" s="267" t="s">
        <v>3275</v>
      </c>
      <c r="F2386" s="267" t="s">
        <v>3276</v>
      </c>
      <c r="G2386" s="267" t="s">
        <v>3275</v>
      </c>
      <c r="H2386" s="267" t="s">
        <v>3277</v>
      </c>
      <c r="I2386" s="267" t="s">
        <v>8397</v>
      </c>
      <c r="J2386" s="267" t="s">
        <v>8398</v>
      </c>
      <c r="K2386" s="268">
        <v>0</v>
      </c>
      <c r="L2386" s="268">
        <v>0</v>
      </c>
      <c r="M2386" s="269">
        <v>0</v>
      </c>
      <c r="N2386" s="268">
        <v>172.17</v>
      </c>
      <c r="O2386" s="268">
        <v>0</v>
      </c>
      <c r="P2386" s="269">
        <v>172.17</v>
      </c>
      <c r="Q2386" s="270">
        <v>1050.83</v>
      </c>
      <c r="R2386" s="270">
        <v>285.97000000000003</v>
      </c>
      <c r="S2386" s="270">
        <v>764.8599999999999</v>
      </c>
      <c r="T2386" s="268">
        <v>1050.83</v>
      </c>
      <c r="U2386" s="268">
        <v>285.97000000000003</v>
      </c>
      <c r="V2386" s="269">
        <v>764.8599999999999</v>
      </c>
      <c r="W2386" s="269" cm="1">
        <f t="array" ref="W2386">IF(Z2386=756,V2386*INDEX('09.30.22 ERC'!$I$676:$I$679,MATCH($A$1,'09.30.22 ERC'!$D$676:$D$679,0),),V2386)</f>
        <v>764.8599999999999</v>
      </c>
      <c r="X2386" s="271">
        <f t="shared" si="75"/>
        <v>629900</v>
      </c>
      <c r="Y2386" s="106" t="s">
        <v>8317</v>
      </c>
      <c r="Z2386" s="106">
        <v>152</v>
      </c>
      <c r="AA2386" s="273" t="b">
        <f t="shared" si="76"/>
        <v>1</v>
      </c>
    </row>
    <row r="2387" spans="1:27">
      <c r="A2387" s="267" t="s">
        <v>3271</v>
      </c>
      <c r="B2387" s="267" t="s">
        <v>3300</v>
      </c>
      <c r="C2387" s="267" t="s">
        <v>3301</v>
      </c>
      <c r="D2387" s="267" t="s">
        <v>8372</v>
      </c>
      <c r="E2387" s="267" t="s">
        <v>3275</v>
      </c>
      <c r="F2387" s="267" t="s">
        <v>3276</v>
      </c>
      <c r="G2387" s="267" t="s">
        <v>3275</v>
      </c>
      <c r="H2387" s="267" t="s">
        <v>3277</v>
      </c>
      <c r="I2387" s="267" t="s">
        <v>8399</v>
      </c>
      <c r="J2387" s="267" t="s">
        <v>8400</v>
      </c>
      <c r="K2387" s="268">
        <v>0</v>
      </c>
      <c r="L2387" s="268">
        <v>0</v>
      </c>
      <c r="M2387" s="269">
        <v>0</v>
      </c>
      <c r="N2387" s="268">
        <v>0</v>
      </c>
      <c r="O2387" s="268">
        <v>0</v>
      </c>
      <c r="P2387" s="269">
        <v>0</v>
      </c>
      <c r="Q2387" s="270">
        <v>0</v>
      </c>
      <c r="R2387" s="270">
        <v>0</v>
      </c>
      <c r="S2387" s="270">
        <v>0</v>
      </c>
      <c r="T2387" s="268">
        <v>0</v>
      </c>
      <c r="U2387" s="268">
        <v>0</v>
      </c>
      <c r="V2387" s="269">
        <v>0</v>
      </c>
      <c r="W2387" s="269" cm="1">
        <f t="array" ref="W2387">IF(Z2387=756,V2387*INDEX('09.30.22 ERC'!$I$676:$I$679,MATCH($A$1,'09.30.22 ERC'!$D$676:$D$679,0),),V2387)</f>
        <v>0</v>
      </c>
      <c r="X2387" s="271">
        <f t="shared" si="75"/>
        <v>629900</v>
      </c>
      <c r="Y2387" s="106" t="s">
        <v>8317</v>
      </c>
      <c r="Z2387" s="106">
        <v>150</v>
      </c>
      <c r="AA2387" s="273" t="b">
        <f t="shared" si="76"/>
        <v>1</v>
      </c>
    </row>
    <row r="2388" spans="1:27">
      <c r="A2388" s="267" t="s">
        <v>3271</v>
      </c>
      <c r="B2388" s="267" t="s">
        <v>3272</v>
      </c>
      <c r="C2388" s="267" t="s">
        <v>3273</v>
      </c>
      <c r="D2388" s="267" t="s">
        <v>8401</v>
      </c>
      <c r="E2388" s="267" t="s">
        <v>3275</v>
      </c>
      <c r="F2388" s="267" t="s">
        <v>3276</v>
      </c>
      <c r="G2388" s="267" t="s">
        <v>3275</v>
      </c>
      <c r="H2388" s="267" t="s">
        <v>3277</v>
      </c>
      <c r="I2388" s="267" t="s">
        <v>8402</v>
      </c>
      <c r="J2388" s="267" t="s">
        <v>8403</v>
      </c>
      <c r="K2388" s="268">
        <v>0</v>
      </c>
      <c r="L2388" s="268">
        <v>0</v>
      </c>
      <c r="M2388" s="269">
        <v>0</v>
      </c>
      <c r="N2388" s="268">
        <v>0</v>
      </c>
      <c r="O2388" s="268">
        <v>0</v>
      </c>
      <c r="P2388" s="269">
        <v>0</v>
      </c>
      <c r="Q2388" s="270">
        <v>0</v>
      </c>
      <c r="R2388" s="270">
        <v>0</v>
      </c>
      <c r="S2388" s="270">
        <v>0</v>
      </c>
      <c r="T2388" s="268">
        <v>0</v>
      </c>
      <c r="U2388" s="268">
        <v>0</v>
      </c>
      <c r="V2388" s="269">
        <v>0</v>
      </c>
      <c r="W2388" s="269" cm="1">
        <f t="array" ref="W2388">IF(Z2388=756,V2388*INDEX('09.30.22 ERC'!$I$676:$I$679,MATCH($A$1,'09.30.22 ERC'!$D$676:$D$679,0),),V2388)</f>
        <v>0</v>
      </c>
      <c r="X2388" s="271">
        <f t="shared" si="75"/>
        <v>630002</v>
      </c>
      <c r="Y2388" s="106" t="s">
        <v>8136</v>
      </c>
      <c r="Z2388" s="106">
        <v>150</v>
      </c>
      <c r="AA2388" s="273" t="b">
        <f t="shared" si="76"/>
        <v>1</v>
      </c>
    </row>
    <row r="2389" spans="1:27">
      <c r="A2389" s="267" t="s">
        <v>3271</v>
      </c>
      <c r="B2389" s="267" t="s">
        <v>3280</v>
      </c>
      <c r="C2389" s="267" t="s">
        <v>3281</v>
      </c>
      <c r="D2389" s="267" t="s">
        <v>8401</v>
      </c>
      <c r="E2389" s="267" t="s">
        <v>3275</v>
      </c>
      <c r="F2389" s="267" t="s">
        <v>3276</v>
      </c>
      <c r="G2389" s="267" t="s">
        <v>3275</v>
      </c>
      <c r="H2389" s="267" t="s">
        <v>3277</v>
      </c>
      <c r="I2389" s="267" t="s">
        <v>8404</v>
      </c>
      <c r="J2389" s="267" t="s">
        <v>8405</v>
      </c>
      <c r="K2389" s="268">
        <v>0</v>
      </c>
      <c r="L2389" s="268">
        <v>0</v>
      </c>
      <c r="M2389" s="269">
        <v>0</v>
      </c>
      <c r="N2389" s="268">
        <v>0</v>
      </c>
      <c r="O2389" s="268">
        <v>0</v>
      </c>
      <c r="P2389" s="269">
        <v>0</v>
      </c>
      <c r="Q2389" s="270">
        <v>0</v>
      </c>
      <c r="R2389" s="270">
        <v>0</v>
      </c>
      <c r="S2389" s="270">
        <v>0</v>
      </c>
      <c r="T2389" s="268">
        <v>0</v>
      </c>
      <c r="U2389" s="268">
        <v>0</v>
      </c>
      <c r="V2389" s="269">
        <v>0</v>
      </c>
      <c r="W2389" s="269" cm="1">
        <f t="array" ref="W2389">IF(Z2389=756,V2389*INDEX('09.30.22 ERC'!$I$676:$I$679,MATCH($A$1,'09.30.22 ERC'!$D$676:$D$679,0),),V2389)</f>
        <v>0</v>
      </c>
      <c r="X2389" s="271">
        <f t="shared" si="75"/>
        <v>630002</v>
      </c>
      <c r="Y2389" s="106" t="s">
        <v>8136</v>
      </c>
      <c r="Z2389" s="106">
        <v>150</v>
      </c>
      <c r="AA2389" s="273" t="b">
        <f t="shared" si="76"/>
        <v>1</v>
      </c>
    </row>
    <row r="2390" spans="1:27">
      <c r="A2390" s="267" t="s">
        <v>3271</v>
      </c>
      <c r="B2390" s="267" t="s">
        <v>3284</v>
      </c>
      <c r="C2390" s="267" t="s">
        <v>3273</v>
      </c>
      <c r="D2390" s="267" t="s">
        <v>8401</v>
      </c>
      <c r="E2390" s="267" t="s">
        <v>3275</v>
      </c>
      <c r="F2390" s="267" t="s">
        <v>3276</v>
      </c>
      <c r="G2390" s="267" t="s">
        <v>3275</v>
      </c>
      <c r="H2390" s="267" t="s">
        <v>3277</v>
      </c>
      <c r="I2390" s="267" t="s">
        <v>8406</v>
      </c>
      <c r="J2390" s="267" t="s">
        <v>8407</v>
      </c>
      <c r="K2390" s="268">
        <v>0</v>
      </c>
      <c r="L2390" s="268">
        <v>0</v>
      </c>
      <c r="M2390" s="269">
        <v>0</v>
      </c>
      <c r="N2390" s="268">
        <v>0</v>
      </c>
      <c r="O2390" s="268">
        <v>0</v>
      </c>
      <c r="P2390" s="269">
        <v>0</v>
      </c>
      <c r="Q2390" s="270">
        <v>0</v>
      </c>
      <c r="R2390" s="270">
        <v>0</v>
      </c>
      <c r="S2390" s="270">
        <v>0</v>
      </c>
      <c r="T2390" s="268">
        <v>0</v>
      </c>
      <c r="U2390" s="268">
        <v>0</v>
      </c>
      <c r="V2390" s="269">
        <v>0</v>
      </c>
      <c r="W2390" s="269" cm="1">
        <f t="array" ref="W2390">IF(Z2390=756,V2390*INDEX('09.30.22 ERC'!$I$676:$I$679,MATCH($A$1,'09.30.22 ERC'!$D$676:$D$679,0),),V2390)</f>
        <v>0</v>
      </c>
      <c r="X2390" s="271">
        <f t="shared" si="75"/>
        <v>630002</v>
      </c>
      <c r="Y2390" s="106" t="s">
        <v>8136</v>
      </c>
      <c r="Z2390" s="106">
        <v>151</v>
      </c>
      <c r="AA2390" s="273" t="b">
        <f t="shared" si="76"/>
        <v>1</v>
      </c>
    </row>
    <row r="2391" spans="1:27">
      <c r="A2391" s="267" t="s">
        <v>3271</v>
      </c>
      <c r="B2391" s="267" t="s">
        <v>3287</v>
      </c>
      <c r="C2391" s="267" t="s">
        <v>3281</v>
      </c>
      <c r="D2391" s="267" t="s">
        <v>8401</v>
      </c>
      <c r="E2391" s="267" t="s">
        <v>3275</v>
      </c>
      <c r="F2391" s="267" t="s">
        <v>3276</v>
      </c>
      <c r="G2391" s="267" t="s">
        <v>3275</v>
      </c>
      <c r="H2391" s="267" t="s">
        <v>3277</v>
      </c>
      <c r="I2391" s="267" t="s">
        <v>8408</v>
      </c>
      <c r="J2391" s="267" t="s">
        <v>8409</v>
      </c>
      <c r="K2391" s="268">
        <v>0</v>
      </c>
      <c r="L2391" s="268">
        <v>0</v>
      </c>
      <c r="M2391" s="269">
        <v>0</v>
      </c>
      <c r="N2391" s="268">
        <v>0</v>
      </c>
      <c r="O2391" s="268">
        <v>0</v>
      </c>
      <c r="P2391" s="269">
        <v>0</v>
      </c>
      <c r="Q2391" s="270">
        <v>0</v>
      </c>
      <c r="R2391" s="270">
        <v>0</v>
      </c>
      <c r="S2391" s="270">
        <v>0</v>
      </c>
      <c r="T2391" s="268">
        <v>0</v>
      </c>
      <c r="U2391" s="268">
        <v>0</v>
      </c>
      <c r="V2391" s="269">
        <v>0</v>
      </c>
      <c r="W2391" s="269" cm="1">
        <f t="array" ref="W2391">IF(Z2391=756,V2391*INDEX('09.30.22 ERC'!$I$676:$I$679,MATCH($A$1,'09.30.22 ERC'!$D$676:$D$679,0),),V2391)</f>
        <v>0</v>
      </c>
      <c r="X2391" s="271">
        <f t="shared" si="75"/>
        <v>630002</v>
      </c>
      <c r="Y2391" s="106" t="s">
        <v>8136</v>
      </c>
      <c r="Z2391" s="106">
        <v>151</v>
      </c>
      <c r="AA2391" s="273" t="b">
        <f t="shared" si="76"/>
        <v>1</v>
      </c>
    </row>
    <row r="2392" spans="1:27">
      <c r="A2392" s="267" t="s">
        <v>3271</v>
      </c>
      <c r="B2392" s="267" t="s">
        <v>1806</v>
      </c>
      <c r="C2392" s="267" t="s">
        <v>3389</v>
      </c>
      <c r="D2392" s="267" t="s">
        <v>8410</v>
      </c>
      <c r="E2392" s="267" t="s">
        <v>3275</v>
      </c>
      <c r="F2392" s="267" t="s">
        <v>3276</v>
      </c>
      <c r="G2392" s="267" t="s">
        <v>3275</v>
      </c>
      <c r="H2392" s="267" t="s">
        <v>3277</v>
      </c>
      <c r="I2392" s="267" t="s">
        <v>8411</v>
      </c>
      <c r="J2392" s="267" t="s">
        <v>8412</v>
      </c>
      <c r="K2392" s="268">
        <v>0</v>
      </c>
      <c r="L2392" s="268">
        <v>0</v>
      </c>
      <c r="M2392" s="269">
        <v>0</v>
      </c>
      <c r="N2392" s="268">
        <v>0</v>
      </c>
      <c r="O2392" s="268">
        <v>0</v>
      </c>
      <c r="P2392" s="269">
        <v>0</v>
      </c>
      <c r="Q2392" s="270">
        <v>0</v>
      </c>
      <c r="R2392" s="270">
        <v>0</v>
      </c>
      <c r="S2392" s="270">
        <v>0</v>
      </c>
      <c r="T2392" s="268">
        <v>0</v>
      </c>
      <c r="U2392" s="268">
        <v>0</v>
      </c>
      <c r="V2392" s="269">
        <v>0</v>
      </c>
      <c r="W2392" s="269" cm="1">
        <f t="array" ref="W2392">IF(Z2392=756,V2392*INDEX('09.30.22 ERC'!$I$676:$I$679,MATCH($A$1,'09.30.22 ERC'!$D$676:$D$679,0),),V2392)</f>
        <v>0</v>
      </c>
      <c r="X2392" s="271">
        <f t="shared" si="75"/>
        <v>641100</v>
      </c>
      <c r="Y2392" s="106" t="s">
        <v>8413</v>
      </c>
      <c r="Z2392" s="106">
        <v>756</v>
      </c>
      <c r="AA2392" s="273" t="b">
        <f t="shared" si="76"/>
        <v>1</v>
      </c>
    </row>
    <row r="2393" spans="1:27">
      <c r="A2393" s="267" t="s">
        <v>3271</v>
      </c>
      <c r="B2393" s="267" t="s">
        <v>1806</v>
      </c>
      <c r="C2393" s="267" t="s">
        <v>3392</v>
      </c>
      <c r="D2393" s="267" t="s">
        <v>8410</v>
      </c>
      <c r="E2393" s="267" t="s">
        <v>3275</v>
      </c>
      <c r="F2393" s="267" t="s">
        <v>3276</v>
      </c>
      <c r="G2393" s="267" t="s">
        <v>3275</v>
      </c>
      <c r="H2393" s="267" t="s">
        <v>3277</v>
      </c>
      <c r="I2393" s="267" t="s">
        <v>8414</v>
      </c>
      <c r="J2393" s="267" t="s">
        <v>8415</v>
      </c>
      <c r="K2393" s="268">
        <v>0</v>
      </c>
      <c r="L2393" s="268">
        <v>0</v>
      </c>
      <c r="M2393" s="269">
        <v>0</v>
      </c>
      <c r="N2393" s="268">
        <v>337.7</v>
      </c>
      <c r="O2393" s="268">
        <v>337.7</v>
      </c>
      <c r="P2393" s="269">
        <v>0</v>
      </c>
      <c r="Q2393" s="270">
        <v>337.7</v>
      </c>
      <c r="R2393" s="270">
        <v>337.7</v>
      </c>
      <c r="S2393" s="270">
        <v>0</v>
      </c>
      <c r="T2393" s="268">
        <v>337.7</v>
      </c>
      <c r="U2393" s="268">
        <v>337.7</v>
      </c>
      <c r="V2393" s="269">
        <v>0</v>
      </c>
      <c r="W2393" s="269" cm="1">
        <f t="array" ref="W2393">IF(Z2393=756,V2393*INDEX('09.30.22 ERC'!$I$676:$I$679,MATCH($A$1,'09.30.22 ERC'!$D$676:$D$679,0),),V2393)</f>
        <v>0</v>
      </c>
      <c r="X2393" s="271">
        <f t="shared" si="75"/>
        <v>641100</v>
      </c>
      <c r="Y2393" s="106" t="s">
        <v>8413</v>
      </c>
      <c r="Z2393" s="106">
        <v>756</v>
      </c>
      <c r="AA2393" s="273" t="b">
        <f t="shared" si="76"/>
        <v>1</v>
      </c>
    </row>
    <row r="2394" spans="1:27">
      <c r="A2394" s="267" t="s">
        <v>3271</v>
      </c>
      <c r="B2394" s="267" t="s">
        <v>3388</v>
      </c>
      <c r="C2394" s="267" t="s">
        <v>3389</v>
      </c>
      <c r="D2394" s="267" t="s">
        <v>8410</v>
      </c>
      <c r="E2394" s="267" t="s">
        <v>3275</v>
      </c>
      <c r="F2394" s="267" t="s">
        <v>3276</v>
      </c>
      <c r="G2394" s="267" t="s">
        <v>3275</v>
      </c>
      <c r="H2394" s="267" t="s">
        <v>3277</v>
      </c>
      <c r="I2394" s="267" t="s">
        <v>8416</v>
      </c>
      <c r="J2394" s="267" t="s">
        <v>8417</v>
      </c>
      <c r="K2394" s="268">
        <v>0</v>
      </c>
      <c r="L2394" s="268">
        <v>0</v>
      </c>
      <c r="M2394" s="269">
        <v>0</v>
      </c>
      <c r="N2394" s="268">
        <v>0</v>
      </c>
      <c r="O2394" s="268">
        <v>3716.7</v>
      </c>
      <c r="P2394" s="269">
        <v>-3716.7</v>
      </c>
      <c r="Q2394" s="270">
        <v>10162.14</v>
      </c>
      <c r="R2394" s="270">
        <v>43059.54</v>
      </c>
      <c r="S2394" s="270">
        <v>-32897.4</v>
      </c>
      <c r="T2394" s="268">
        <v>10162.14</v>
      </c>
      <c r="U2394" s="268">
        <v>43059.54</v>
      </c>
      <c r="V2394" s="269">
        <v>-32897.4</v>
      </c>
      <c r="W2394" s="269" cm="1">
        <f t="array" ref="W2394">IF(Z2394=756,V2394*INDEX('09.30.22 ERC'!$I$676:$I$679,MATCH($A$1,'09.30.22 ERC'!$D$676:$D$679,0),),V2394)</f>
        <v>-32897.4</v>
      </c>
      <c r="X2394" s="271">
        <f t="shared" si="75"/>
        <v>641100</v>
      </c>
      <c r="Y2394" s="106" t="s">
        <v>8413</v>
      </c>
      <c r="Z2394" s="106">
        <v>756</v>
      </c>
      <c r="AA2394" s="273" t="b">
        <f t="shared" si="76"/>
        <v>1</v>
      </c>
    </row>
    <row r="2395" spans="1:27">
      <c r="A2395" s="267" t="s">
        <v>3271</v>
      </c>
      <c r="B2395" s="267" t="s">
        <v>3388</v>
      </c>
      <c r="C2395" s="267" t="s">
        <v>3392</v>
      </c>
      <c r="D2395" s="267" t="s">
        <v>8410</v>
      </c>
      <c r="E2395" s="267" t="s">
        <v>3275</v>
      </c>
      <c r="F2395" s="267" t="s">
        <v>3276</v>
      </c>
      <c r="G2395" s="267" t="s">
        <v>3275</v>
      </c>
      <c r="H2395" s="267" t="s">
        <v>3277</v>
      </c>
      <c r="I2395" s="267" t="s">
        <v>8418</v>
      </c>
      <c r="J2395" s="267" t="s">
        <v>8419</v>
      </c>
      <c r="K2395" s="268">
        <v>0</v>
      </c>
      <c r="L2395" s="268">
        <v>0</v>
      </c>
      <c r="M2395" s="269">
        <v>0</v>
      </c>
      <c r="N2395" s="268">
        <v>4955.9399999999996</v>
      </c>
      <c r="O2395" s="268">
        <v>1239.24</v>
      </c>
      <c r="P2395" s="269">
        <v>3716.7</v>
      </c>
      <c r="Q2395" s="270">
        <v>40898.14</v>
      </c>
      <c r="R2395" s="270">
        <v>8000.74</v>
      </c>
      <c r="S2395" s="270">
        <v>32897.4</v>
      </c>
      <c r="T2395" s="268">
        <v>40898.14</v>
      </c>
      <c r="U2395" s="268">
        <v>8000.74</v>
      </c>
      <c r="V2395" s="269">
        <v>32897.4</v>
      </c>
      <c r="W2395" s="269" cm="1">
        <f t="array" ref="W2395">IF(Z2395=756,V2395*INDEX('09.30.22 ERC'!$I$676:$I$679,MATCH($A$1,'09.30.22 ERC'!$D$676:$D$679,0),),V2395)</f>
        <v>32897.4</v>
      </c>
      <c r="X2395" s="271">
        <f t="shared" si="75"/>
        <v>641100</v>
      </c>
      <c r="Y2395" s="106" t="s">
        <v>8413</v>
      </c>
      <c r="Z2395" s="106">
        <v>756</v>
      </c>
      <c r="AA2395" s="273" t="b">
        <f t="shared" si="76"/>
        <v>1</v>
      </c>
    </row>
    <row r="2396" spans="1:27">
      <c r="A2396" s="267" t="s">
        <v>3271</v>
      </c>
      <c r="B2396" s="267" t="s">
        <v>3272</v>
      </c>
      <c r="C2396" s="267" t="s">
        <v>3273</v>
      </c>
      <c r="D2396" s="267" t="s">
        <v>8410</v>
      </c>
      <c r="E2396" s="267" t="s">
        <v>3275</v>
      </c>
      <c r="F2396" s="267" t="s">
        <v>3276</v>
      </c>
      <c r="G2396" s="267" t="s">
        <v>3275</v>
      </c>
      <c r="H2396" s="267" t="s">
        <v>3277</v>
      </c>
      <c r="I2396" s="267" t="s">
        <v>8420</v>
      </c>
      <c r="J2396" s="267" t="s">
        <v>8421</v>
      </c>
      <c r="K2396" s="268">
        <v>0</v>
      </c>
      <c r="L2396" s="268">
        <v>0</v>
      </c>
      <c r="M2396" s="269">
        <v>0</v>
      </c>
      <c r="N2396" s="268">
        <v>0</v>
      </c>
      <c r="O2396" s="268">
        <v>0</v>
      </c>
      <c r="P2396" s="269">
        <v>0</v>
      </c>
      <c r="Q2396" s="270">
        <v>0</v>
      </c>
      <c r="R2396" s="270">
        <v>0</v>
      </c>
      <c r="S2396" s="270">
        <v>0</v>
      </c>
      <c r="T2396" s="268">
        <v>0</v>
      </c>
      <c r="U2396" s="268">
        <v>0</v>
      </c>
      <c r="V2396" s="269">
        <v>0</v>
      </c>
      <c r="W2396" s="269" cm="1">
        <f t="array" ref="W2396">IF(Z2396=756,V2396*INDEX('09.30.22 ERC'!$I$676:$I$679,MATCH($A$1,'09.30.22 ERC'!$D$676:$D$679,0),),V2396)</f>
        <v>0</v>
      </c>
      <c r="X2396" s="271">
        <f t="shared" si="75"/>
        <v>641100</v>
      </c>
      <c r="Y2396" s="106" t="s">
        <v>8413</v>
      </c>
      <c r="Z2396" s="106">
        <v>150</v>
      </c>
      <c r="AA2396" s="273" t="b">
        <f t="shared" si="76"/>
        <v>1</v>
      </c>
    </row>
    <row r="2397" spans="1:27">
      <c r="A2397" s="267" t="s">
        <v>3271</v>
      </c>
      <c r="B2397" s="267" t="s">
        <v>3272</v>
      </c>
      <c r="C2397" s="267" t="s">
        <v>3402</v>
      </c>
      <c r="D2397" s="267" t="s">
        <v>8410</v>
      </c>
      <c r="E2397" s="267" t="s">
        <v>3275</v>
      </c>
      <c r="F2397" s="267" t="s">
        <v>3276</v>
      </c>
      <c r="G2397" s="267" t="s">
        <v>3275</v>
      </c>
      <c r="H2397" s="267" t="s">
        <v>3277</v>
      </c>
      <c r="I2397" s="267" t="s">
        <v>8422</v>
      </c>
      <c r="J2397" s="267" t="s">
        <v>8423</v>
      </c>
      <c r="K2397" s="268">
        <v>0</v>
      </c>
      <c r="L2397" s="268">
        <v>0</v>
      </c>
      <c r="M2397" s="269">
        <v>0</v>
      </c>
      <c r="N2397" s="268">
        <v>1485.07</v>
      </c>
      <c r="O2397" s="268">
        <v>0</v>
      </c>
      <c r="P2397" s="269">
        <v>1485.07</v>
      </c>
      <c r="Q2397" s="270">
        <v>19257.939999999999</v>
      </c>
      <c r="R2397" s="270">
        <v>4595.3999999999996</v>
      </c>
      <c r="S2397" s="270">
        <v>14662.539999999999</v>
      </c>
      <c r="T2397" s="268">
        <v>19257.939999999999</v>
      </c>
      <c r="U2397" s="268">
        <v>4595.3999999999996</v>
      </c>
      <c r="V2397" s="269">
        <v>14662.539999999999</v>
      </c>
      <c r="W2397" s="269" cm="1">
        <f t="array" ref="W2397">IF(Z2397=756,V2397*INDEX('09.30.22 ERC'!$I$676:$I$679,MATCH($A$1,'09.30.22 ERC'!$D$676:$D$679,0),),V2397)</f>
        <v>14662.539999999999</v>
      </c>
      <c r="X2397" s="271">
        <f t="shared" si="75"/>
        <v>641100</v>
      </c>
      <c r="Y2397" s="106" t="s">
        <v>8413</v>
      </c>
      <c r="Z2397" s="106">
        <v>150</v>
      </c>
      <c r="AA2397" s="273" t="b">
        <f t="shared" si="76"/>
        <v>1</v>
      </c>
    </row>
    <row r="2398" spans="1:27">
      <c r="A2398" s="267" t="s">
        <v>3271</v>
      </c>
      <c r="B2398" s="267" t="s">
        <v>3280</v>
      </c>
      <c r="C2398" s="267" t="s">
        <v>3281</v>
      </c>
      <c r="D2398" s="267" t="s">
        <v>8410</v>
      </c>
      <c r="E2398" s="267" t="s">
        <v>3275</v>
      </c>
      <c r="F2398" s="267" t="s">
        <v>3276</v>
      </c>
      <c r="G2398" s="267" t="s">
        <v>3275</v>
      </c>
      <c r="H2398" s="267" t="s">
        <v>3277</v>
      </c>
      <c r="I2398" s="267" t="s">
        <v>8424</v>
      </c>
      <c r="J2398" s="267" t="s">
        <v>8425</v>
      </c>
      <c r="K2398" s="268">
        <v>0</v>
      </c>
      <c r="L2398" s="268">
        <v>0</v>
      </c>
      <c r="M2398" s="269">
        <v>0</v>
      </c>
      <c r="N2398" s="268">
        <v>0</v>
      </c>
      <c r="O2398" s="268">
        <v>0</v>
      </c>
      <c r="P2398" s="269">
        <v>0</v>
      </c>
      <c r="Q2398" s="270">
        <v>0</v>
      </c>
      <c r="R2398" s="270">
        <v>0</v>
      </c>
      <c r="S2398" s="270">
        <v>0</v>
      </c>
      <c r="T2398" s="268">
        <v>0</v>
      </c>
      <c r="U2398" s="268">
        <v>0</v>
      </c>
      <c r="V2398" s="269">
        <v>0</v>
      </c>
      <c r="W2398" s="269" cm="1">
        <f t="array" ref="W2398">IF(Z2398=756,V2398*INDEX('09.30.22 ERC'!$I$676:$I$679,MATCH($A$1,'09.30.22 ERC'!$D$676:$D$679,0),),V2398)</f>
        <v>0</v>
      </c>
      <c r="X2398" s="271">
        <f t="shared" si="75"/>
        <v>641100</v>
      </c>
      <c r="Y2398" s="106" t="s">
        <v>8413</v>
      </c>
      <c r="Z2398" s="106">
        <v>150</v>
      </c>
      <c r="AA2398" s="273" t="b">
        <f t="shared" si="76"/>
        <v>1</v>
      </c>
    </row>
    <row r="2399" spans="1:27">
      <c r="A2399" s="267" t="s">
        <v>3271</v>
      </c>
      <c r="B2399" s="267" t="s">
        <v>3280</v>
      </c>
      <c r="C2399" s="267" t="s">
        <v>3430</v>
      </c>
      <c r="D2399" s="267" t="s">
        <v>8410</v>
      </c>
      <c r="E2399" s="267" t="s">
        <v>3275</v>
      </c>
      <c r="F2399" s="267" t="s">
        <v>3276</v>
      </c>
      <c r="G2399" s="267" t="s">
        <v>3275</v>
      </c>
      <c r="H2399" s="267" t="s">
        <v>3277</v>
      </c>
      <c r="I2399" s="267" t="s">
        <v>8426</v>
      </c>
      <c r="J2399" s="267" t="s">
        <v>8427</v>
      </c>
      <c r="K2399" s="268">
        <v>0</v>
      </c>
      <c r="L2399" s="268">
        <v>0</v>
      </c>
      <c r="M2399" s="269">
        <v>0</v>
      </c>
      <c r="N2399" s="268">
        <v>1468.84</v>
      </c>
      <c r="O2399" s="268">
        <v>0</v>
      </c>
      <c r="P2399" s="269">
        <v>1468.84</v>
      </c>
      <c r="Q2399" s="270">
        <v>19041.740000000002</v>
      </c>
      <c r="R2399" s="270">
        <v>4543.59</v>
      </c>
      <c r="S2399" s="270">
        <v>14498.150000000001</v>
      </c>
      <c r="T2399" s="268">
        <v>19041.740000000002</v>
      </c>
      <c r="U2399" s="268">
        <v>4543.59</v>
      </c>
      <c r="V2399" s="269">
        <v>14498.150000000001</v>
      </c>
      <c r="W2399" s="269" cm="1">
        <f t="array" ref="W2399">IF(Z2399=756,V2399*INDEX('09.30.22 ERC'!$I$676:$I$679,MATCH($A$1,'09.30.22 ERC'!$D$676:$D$679,0),),V2399)</f>
        <v>14498.150000000001</v>
      </c>
      <c r="X2399" s="271">
        <f t="shared" si="75"/>
        <v>641100</v>
      </c>
      <c r="Y2399" s="106" t="s">
        <v>8413</v>
      </c>
      <c r="Z2399" s="106">
        <v>150</v>
      </c>
      <c r="AA2399" s="273" t="b">
        <f t="shared" si="76"/>
        <v>1</v>
      </c>
    </row>
    <row r="2400" spans="1:27">
      <c r="A2400" s="267" t="s">
        <v>3271</v>
      </c>
      <c r="B2400" s="267" t="s">
        <v>3284</v>
      </c>
      <c r="C2400" s="267" t="s">
        <v>3402</v>
      </c>
      <c r="D2400" s="267" t="s">
        <v>8410</v>
      </c>
      <c r="E2400" s="267" t="s">
        <v>3275</v>
      </c>
      <c r="F2400" s="267" t="s">
        <v>3276</v>
      </c>
      <c r="G2400" s="267" t="s">
        <v>3275</v>
      </c>
      <c r="H2400" s="267" t="s">
        <v>3277</v>
      </c>
      <c r="I2400" s="267" t="s">
        <v>8428</v>
      </c>
      <c r="J2400" s="267" t="s">
        <v>8429</v>
      </c>
      <c r="K2400" s="268">
        <v>0</v>
      </c>
      <c r="L2400" s="268">
        <v>0</v>
      </c>
      <c r="M2400" s="269">
        <v>0</v>
      </c>
      <c r="N2400" s="268">
        <v>126.19</v>
      </c>
      <c r="O2400" s="268">
        <v>0</v>
      </c>
      <c r="P2400" s="269">
        <v>126.19</v>
      </c>
      <c r="Q2400" s="270">
        <v>1587.51</v>
      </c>
      <c r="R2400" s="270">
        <v>376.02</v>
      </c>
      <c r="S2400" s="270">
        <v>1211.49</v>
      </c>
      <c r="T2400" s="268">
        <v>1587.51</v>
      </c>
      <c r="U2400" s="268">
        <v>376.02</v>
      </c>
      <c r="V2400" s="269">
        <v>1211.49</v>
      </c>
      <c r="W2400" s="269" cm="1">
        <f t="array" ref="W2400">IF(Z2400=756,V2400*INDEX('09.30.22 ERC'!$I$676:$I$679,MATCH($A$1,'09.30.22 ERC'!$D$676:$D$679,0),),V2400)</f>
        <v>1211.49</v>
      </c>
      <c r="X2400" s="271">
        <f t="shared" si="75"/>
        <v>641100</v>
      </c>
      <c r="Y2400" s="106" t="s">
        <v>8413</v>
      </c>
      <c r="Z2400" s="106">
        <v>151</v>
      </c>
      <c r="AA2400" s="273" t="b">
        <f t="shared" si="76"/>
        <v>1</v>
      </c>
    </row>
    <row r="2401" spans="1:27">
      <c r="A2401" s="267" t="s">
        <v>3271</v>
      </c>
      <c r="B2401" s="267" t="s">
        <v>3287</v>
      </c>
      <c r="C2401" s="267" t="s">
        <v>3430</v>
      </c>
      <c r="D2401" s="267" t="s">
        <v>8410</v>
      </c>
      <c r="E2401" s="267" t="s">
        <v>3275</v>
      </c>
      <c r="F2401" s="267" t="s">
        <v>3276</v>
      </c>
      <c r="G2401" s="267" t="s">
        <v>3275</v>
      </c>
      <c r="H2401" s="267" t="s">
        <v>3277</v>
      </c>
      <c r="I2401" s="267" t="s">
        <v>8430</v>
      </c>
      <c r="J2401" s="267" t="s">
        <v>8431</v>
      </c>
      <c r="K2401" s="268">
        <v>0</v>
      </c>
      <c r="L2401" s="268">
        <v>0</v>
      </c>
      <c r="M2401" s="269">
        <v>0</v>
      </c>
      <c r="N2401" s="268">
        <v>161.83000000000001</v>
      </c>
      <c r="O2401" s="268">
        <v>0</v>
      </c>
      <c r="P2401" s="269">
        <v>161.83000000000001</v>
      </c>
      <c r="Q2401" s="270">
        <v>1869.07</v>
      </c>
      <c r="R2401" s="270">
        <v>355.71</v>
      </c>
      <c r="S2401" s="270">
        <v>1513.36</v>
      </c>
      <c r="T2401" s="268">
        <v>1869.07</v>
      </c>
      <c r="U2401" s="268">
        <v>355.71</v>
      </c>
      <c r="V2401" s="269">
        <v>1513.36</v>
      </c>
      <c r="W2401" s="269" cm="1">
        <f t="array" ref="W2401">IF(Z2401=756,V2401*INDEX('09.30.22 ERC'!$I$676:$I$679,MATCH($A$1,'09.30.22 ERC'!$D$676:$D$679,0),),V2401)</f>
        <v>1513.36</v>
      </c>
      <c r="X2401" s="271">
        <f t="shared" si="75"/>
        <v>641100</v>
      </c>
      <c r="Y2401" s="106" t="s">
        <v>8413</v>
      </c>
      <c r="Z2401" s="106">
        <v>151</v>
      </c>
      <c r="AA2401" s="273" t="b">
        <f t="shared" si="76"/>
        <v>1</v>
      </c>
    </row>
    <row r="2402" spans="1:27">
      <c r="A2402" s="267" t="s">
        <v>3271</v>
      </c>
      <c r="B2402" s="267" t="s">
        <v>3294</v>
      </c>
      <c r="C2402" s="267" t="s">
        <v>3402</v>
      </c>
      <c r="D2402" s="267" t="s">
        <v>8410</v>
      </c>
      <c r="E2402" s="267" t="s">
        <v>3275</v>
      </c>
      <c r="F2402" s="267" t="s">
        <v>3276</v>
      </c>
      <c r="G2402" s="267" t="s">
        <v>3275</v>
      </c>
      <c r="H2402" s="267" t="s">
        <v>3277</v>
      </c>
      <c r="I2402" s="267" t="s">
        <v>8432</v>
      </c>
      <c r="J2402" s="267" t="s">
        <v>8433</v>
      </c>
      <c r="K2402" s="268">
        <v>0</v>
      </c>
      <c r="L2402" s="268">
        <v>0</v>
      </c>
      <c r="M2402" s="269">
        <v>0</v>
      </c>
      <c r="N2402" s="268">
        <v>856.18</v>
      </c>
      <c r="O2402" s="268">
        <v>0</v>
      </c>
      <c r="P2402" s="269">
        <v>856.18</v>
      </c>
      <c r="Q2402" s="270">
        <v>11094.7</v>
      </c>
      <c r="R2402" s="270">
        <v>2646.57</v>
      </c>
      <c r="S2402" s="270">
        <v>8448.130000000001</v>
      </c>
      <c r="T2402" s="268">
        <v>11094.7</v>
      </c>
      <c r="U2402" s="268">
        <v>2646.57</v>
      </c>
      <c r="V2402" s="269">
        <v>8448.130000000001</v>
      </c>
      <c r="W2402" s="269" cm="1">
        <f t="array" ref="W2402">IF(Z2402=756,V2402*INDEX('09.30.22 ERC'!$I$676:$I$679,MATCH($A$1,'09.30.22 ERC'!$D$676:$D$679,0),),V2402)</f>
        <v>8448.130000000001</v>
      </c>
      <c r="X2402" s="271">
        <f t="shared" si="75"/>
        <v>641100</v>
      </c>
      <c r="Y2402" s="106" t="s">
        <v>8413</v>
      </c>
      <c r="Z2402" s="106">
        <v>152</v>
      </c>
      <c r="AA2402" s="273" t="b">
        <f t="shared" si="76"/>
        <v>1</v>
      </c>
    </row>
    <row r="2403" spans="1:27">
      <c r="A2403" s="267" t="s">
        <v>3271</v>
      </c>
      <c r="B2403" s="267" t="s">
        <v>1806</v>
      </c>
      <c r="C2403" s="267" t="s">
        <v>3389</v>
      </c>
      <c r="D2403" s="267" t="s">
        <v>8434</v>
      </c>
      <c r="E2403" s="267" t="s">
        <v>3275</v>
      </c>
      <c r="F2403" s="267" t="s">
        <v>3276</v>
      </c>
      <c r="G2403" s="267" t="s">
        <v>3275</v>
      </c>
      <c r="H2403" s="267" t="s">
        <v>3277</v>
      </c>
      <c r="I2403" s="267" t="s">
        <v>8435</v>
      </c>
      <c r="J2403" s="267" t="s">
        <v>8436</v>
      </c>
      <c r="K2403" s="268">
        <v>0</v>
      </c>
      <c r="L2403" s="268">
        <v>0</v>
      </c>
      <c r="M2403" s="269">
        <v>0</v>
      </c>
      <c r="N2403" s="268">
        <v>0</v>
      </c>
      <c r="O2403" s="268">
        <v>0</v>
      </c>
      <c r="P2403" s="269">
        <v>0</v>
      </c>
      <c r="Q2403" s="270">
        <v>0</v>
      </c>
      <c r="R2403" s="270">
        <v>0</v>
      </c>
      <c r="S2403" s="270">
        <v>0</v>
      </c>
      <c r="T2403" s="268">
        <v>0</v>
      </c>
      <c r="U2403" s="268">
        <v>0</v>
      </c>
      <c r="V2403" s="269">
        <v>0</v>
      </c>
      <c r="W2403" s="269" cm="1">
        <f t="array" ref="W2403">IF(Z2403=756,V2403*INDEX('09.30.22 ERC'!$I$676:$I$679,MATCH($A$1,'09.30.22 ERC'!$D$676:$D$679,0),),V2403)</f>
        <v>0</v>
      </c>
      <c r="X2403" s="271">
        <f t="shared" si="75"/>
        <v>642100</v>
      </c>
      <c r="Y2403" s="106" t="s">
        <v>8413</v>
      </c>
      <c r="Z2403" s="106">
        <v>756</v>
      </c>
      <c r="AA2403" s="273" t="b">
        <f t="shared" si="76"/>
        <v>1</v>
      </c>
    </row>
    <row r="2404" spans="1:27">
      <c r="A2404" s="267" t="s">
        <v>3271</v>
      </c>
      <c r="B2404" s="267" t="s">
        <v>1806</v>
      </c>
      <c r="C2404" s="267" t="s">
        <v>3392</v>
      </c>
      <c r="D2404" s="267" t="s">
        <v>8434</v>
      </c>
      <c r="E2404" s="267" t="s">
        <v>3275</v>
      </c>
      <c r="F2404" s="267" t="s">
        <v>3276</v>
      </c>
      <c r="G2404" s="267" t="s">
        <v>3275</v>
      </c>
      <c r="H2404" s="267" t="s">
        <v>3277</v>
      </c>
      <c r="I2404" s="267" t="s">
        <v>8437</v>
      </c>
      <c r="J2404" s="267" t="s">
        <v>8438</v>
      </c>
      <c r="K2404" s="268">
        <v>0</v>
      </c>
      <c r="L2404" s="268">
        <v>0</v>
      </c>
      <c r="M2404" s="269">
        <v>0</v>
      </c>
      <c r="N2404" s="268">
        <v>15.67</v>
      </c>
      <c r="O2404" s="268">
        <v>15.67</v>
      </c>
      <c r="P2404" s="269">
        <v>0</v>
      </c>
      <c r="Q2404" s="270">
        <v>15.67</v>
      </c>
      <c r="R2404" s="270">
        <v>15.67</v>
      </c>
      <c r="S2404" s="270">
        <v>0</v>
      </c>
      <c r="T2404" s="268">
        <v>15.67</v>
      </c>
      <c r="U2404" s="268">
        <v>15.67</v>
      </c>
      <c r="V2404" s="269">
        <v>0</v>
      </c>
      <c r="W2404" s="269" cm="1">
        <f t="array" ref="W2404">IF(Z2404=756,V2404*INDEX('09.30.22 ERC'!$I$676:$I$679,MATCH($A$1,'09.30.22 ERC'!$D$676:$D$679,0),),V2404)</f>
        <v>0</v>
      </c>
      <c r="X2404" s="271">
        <f t="shared" si="75"/>
        <v>642100</v>
      </c>
      <c r="Y2404" s="106" t="s">
        <v>8413</v>
      </c>
      <c r="Z2404" s="106">
        <v>756</v>
      </c>
      <c r="AA2404" s="273" t="b">
        <f t="shared" si="76"/>
        <v>1</v>
      </c>
    </row>
    <row r="2405" spans="1:27">
      <c r="A2405" s="267" t="s">
        <v>3271</v>
      </c>
      <c r="B2405" s="267" t="s">
        <v>3388</v>
      </c>
      <c r="C2405" s="267" t="s">
        <v>3389</v>
      </c>
      <c r="D2405" s="267" t="s">
        <v>8434</v>
      </c>
      <c r="E2405" s="267" t="s">
        <v>3275</v>
      </c>
      <c r="F2405" s="267" t="s">
        <v>3276</v>
      </c>
      <c r="G2405" s="267" t="s">
        <v>3275</v>
      </c>
      <c r="H2405" s="267" t="s">
        <v>3277</v>
      </c>
      <c r="I2405" s="267" t="s">
        <v>8439</v>
      </c>
      <c r="J2405" s="267" t="s">
        <v>8440</v>
      </c>
      <c r="K2405" s="268">
        <v>0</v>
      </c>
      <c r="L2405" s="268">
        <v>0</v>
      </c>
      <c r="M2405" s="269">
        <v>0</v>
      </c>
      <c r="N2405" s="268">
        <v>0</v>
      </c>
      <c r="O2405" s="268">
        <v>29.68</v>
      </c>
      <c r="P2405" s="269">
        <v>-29.68</v>
      </c>
      <c r="Q2405" s="270">
        <v>54.87</v>
      </c>
      <c r="R2405" s="270">
        <v>545.03</v>
      </c>
      <c r="S2405" s="270">
        <v>-490.15999999999997</v>
      </c>
      <c r="T2405" s="268">
        <v>54.87</v>
      </c>
      <c r="U2405" s="268">
        <v>545.03</v>
      </c>
      <c r="V2405" s="269">
        <v>-490.15999999999997</v>
      </c>
      <c r="W2405" s="269" cm="1">
        <f t="array" ref="W2405">IF(Z2405=756,V2405*INDEX('09.30.22 ERC'!$I$676:$I$679,MATCH($A$1,'09.30.22 ERC'!$D$676:$D$679,0),),V2405)</f>
        <v>-490.15999999999997</v>
      </c>
      <c r="X2405" s="271">
        <f t="shared" si="75"/>
        <v>642100</v>
      </c>
      <c r="Y2405" s="106" t="s">
        <v>8413</v>
      </c>
      <c r="Z2405" s="106">
        <v>756</v>
      </c>
      <c r="AA2405" s="273" t="b">
        <f t="shared" si="76"/>
        <v>1</v>
      </c>
    </row>
    <row r="2406" spans="1:27">
      <c r="A2406" s="267" t="s">
        <v>3271</v>
      </c>
      <c r="B2406" s="267" t="s">
        <v>3388</v>
      </c>
      <c r="C2406" s="267" t="s">
        <v>3392</v>
      </c>
      <c r="D2406" s="267" t="s">
        <v>8434</v>
      </c>
      <c r="E2406" s="267" t="s">
        <v>3275</v>
      </c>
      <c r="F2406" s="267" t="s">
        <v>3276</v>
      </c>
      <c r="G2406" s="267" t="s">
        <v>3275</v>
      </c>
      <c r="H2406" s="267" t="s">
        <v>3277</v>
      </c>
      <c r="I2406" s="267" t="s">
        <v>8441</v>
      </c>
      <c r="J2406" s="267" t="s">
        <v>8442</v>
      </c>
      <c r="K2406" s="268">
        <v>0</v>
      </c>
      <c r="L2406" s="268">
        <v>0</v>
      </c>
      <c r="M2406" s="269">
        <v>0</v>
      </c>
      <c r="N2406" s="268">
        <v>29.69</v>
      </c>
      <c r="O2406" s="268">
        <v>0.01</v>
      </c>
      <c r="P2406" s="269">
        <v>29.68</v>
      </c>
      <c r="Q2406" s="270">
        <v>490.17</v>
      </c>
      <c r="R2406" s="270">
        <v>0.01</v>
      </c>
      <c r="S2406" s="270">
        <v>490.16</v>
      </c>
      <c r="T2406" s="268">
        <v>490.17</v>
      </c>
      <c r="U2406" s="268">
        <v>0.01</v>
      </c>
      <c r="V2406" s="269">
        <v>490.16</v>
      </c>
      <c r="W2406" s="269" cm="1">
        <f t="array" ref="W2406">IF(Z2406=756,V2406*INDEX('09.30.22 ERC'!$I$676:$I$679,MATCH($A$1,'09.30.22 ERC'!$D$676:$D$679,0),),V2406)</f>
        <v>490.16</v>
      </c>
      <c r="X2406" s="271">
        <f t="shared" si="75"/>
        <v>642100</v>
      </c>
      <c r="Y2406" s="106" t="s">
        <v>8413</v>
      </c>
      <c r="Z2406" s="106">
        <v>756</v>
      </c>
      <c r="AA2406" s="273" t="b">
        <f t="shared" si="76"/>
        <v>1</v>
      </c>
    </row>
    <row r="2407" spans="1:27">
      <c r="A2407" s="267" t="s">
        <v>3271</v>
      </c>
      <c r="B2407" s="267" t="s">
        <v>3272</v>
      </c>
      <c r="C2407" s="267" t="s">
        <v>3273</v>
      </c>
      <c r="D2407" s="267" t="s">
        <v>8434</v>
      </c>
      <c r="E2407" s="267" t="s">
        <v>3275</v>
      </c>
      <c r="F2407" s="267" t="s">
        <v>3276</v>
      </c>
      <c r="G2407" s="267" t="s">
        <v>3275</v>
      </c>
      <c r="H2407" s="267" t="s">
        <v>3277</v>
      </c>
      <c r="I2407" s="267" t="s">
        <v>8443</v>
      </c>
      <c r="J2407" s="267" t="s">
        <v>8444</v>
      </c>
      <c r="K2407" s="268">
        <v>0</v>
      </c>
      <c r="L2407" s="268">
        <v>0</v>
      </c>
      <c r="M2407" s="269">
        <v>0</v>
      </c>
      <c r="N2407" s="268">
        <v>0</v>
      </c>
      <c r="O2407" s="268">
        <v>0</v>
      </c>
      <c r="P2407" s="269">
        <v>0</v>
      </c>
      <c r="Q2407" s="270">
        <v>0</v>
      </c>
      <c r="R2407" s="270">
        <v>0</v>
      </c>
      <c r="S2407" s="270">
        <v>0</v>
      </c>
      <c r="T2407" s="268">
        <v>0</v>
      </c>
      <c r="U2407" s="268">
        <v>0</v>
      </c>
      <c r="V2407" s="269">
        <v>0</v>
      </c>
      <c r="W2407" s="269" cm="1">
        <f t="array" ref="W2407">IF(Z2407=756,V2407*INDEX('09.30.22 ERC'!$I$676:$I$679,MATCH($A$1,'09.30.22 ERC'!$D$676:$D$679,0),),V2407)</f>
        <v>0</v>
      </c>
      <c r="X2407" s="271">
        <f t="shared" si="75"/>
        <v>642100</v>
      </c>
      <c r="Y2407" s="106" t="s">
        <v>8413</v>
      </c>
      <c r="Z2407" s="106">
        <v>150</v>
      </c>
      <c r="AA2407" s="273" t="b">
        <f t="shared" si="76"/>
        <v>1</v>
      </c>
    </row>
    <row r="2408" spans="1:27">
      <c r="A2408" s="267" t="s">
        <v>3271</v>
      </c>
      <c r="B2408" s="267" t="s">
        <v>3272</v>
      </c>
      <c r="C2408" s="267" t="s">
        <v>3402</v>
      </c>
      <c r="D2408" s="267" t="s">
        <v>8434</v>
      </c>
      <c r="E2408" s="267" t="s">
        <v>3275</v>
      </c>
      <c r="F2408" s="267" t="s">
        <v>3276</v>
      </c>
      <c r="G2408" s="267" t="s">
        <v>3275</v>
      </c>
      <c r="H2408" s="267" t="s">
        <v>3277</v>
      </c>
      <c r="I2408" s="267" t="s">
        <v>8445</v>
      </c>
      <c r="J2408" s="267" t="s">
        <v>8446</v>
      </c>
      <c r="K2408" s="268">
        <v>0</v>
      </c>
      <c r="L2408" s="268">
        <v>0</v>
      </c>
      <c r="M2408" s="269">
        <v>0</v>
      </c>
      <c r="N2408" s="268">
        <v>10.76</v>
      </c>
      <c r="O2408" s="268">
        <v>0</v>
      </c>
      <c r="P2408" s="269">
        <v>10.76</v>
      </c>
      <c r="Q2408" s="270">
        <v>225.17</v>
      </c>
      <c r="R2408" s="270">
        <v>25.78</v>
      </c>
      <c r="S2408" s="270">
        <v>199.39</v>
      </c>
      <c r="T2408" s="268">
        <v>225.17</v>
      </c>
      <c r="U2408" s="268">
        <v>25.78</v>
      </c>
      <c r="V2408" s="269">
        <v>199.39</v>
      </c>
      <c r="W2408" s="269" cm="1">
        <f t="array" ref="W2408">IF(Z2408=756,V2408*INDEX('09.30.22 ERC'!$I$676:$I$679,MATCH($A$1,'09.30.22 ERC'!$D$676:$D$679,0),),V2408)</f>
        <v>199.39</v>
      </c>
      <c r="X2408" s="271">
        <f t="shared" si="75"/>
        <v>642100</v>
      </c>
      <c r="Y2408" s="106" t="s">
        <v>8413</v>
      </c>
      <c r="Z2408" s="106">
        <v>150</v>
      </c>
      <c r="AA2408" s="273" t="b">
        <f t="shared" si="76"/>
        <v>1</v>
      </c>
    </row>
    <row r="2409" spans="1:27">
      <c r="A2409" s="267" t="s">
        <v>3271</v>
      </c>
      <c r="B2409" s="267" t="s">
        <v>3280</v>
      </c>
      <c r="C2409" s="267" t="s">
        <v>3281</v>
      </c>
      <c r="D2409" s="267" t="s">
        <v>8434</v>
      </c>
      <c r="E2409" s="267" t="s">
        <v>3275</v>
      </c>
      <c r="F2409" s="267" t="s">
        <v>3276</v>
      </c>
      <c r="G2409" s="267" t="s">
        <v>3275</v>
      </c>
      <c r="H2409" s="267" t="s">
        <v>3277</v>
      </c>
      <c r="I2409" s="267" t="s">
        <v>8447</v>
      </c>
      <c r="J2409" s="267" t="s">
        <v>8448</v>
      </c>
      <c r="K2409" s="268">
        <v>0</v>
      </c>
      <c r="L2409" s="268">
        <v>0</v>
      </c>
      <c r="M2409" s="269">
        <v>0</v>
      </c>
      <c r="N2409" s="268">
        <v>0</v>
      </c>
      <c r="O2409" s="268">
        <v>0</v>
      </c>
      <c r="P2409" s="269">
        <v>0</v>
      </c>
      <c r="Q2409" s="270">
        <v>0</v>
      </c>
      <c r="R2409" s="270">
        <v>0</v>
      </c>
      <c r="S2409" s="270">
        <v>0</v>
      </c>
      <c r="T2409" s="268">
        <v>0</v>
      </c>
      <c r="U2409" s="268">
        <v>0</v>
      </c>
      <c r="V2409" s="269">
        <v>0</v>
      </c>
      <c r="W2409" s="269" cm="1">
        <f t="array" ref="W2409">IF(Z2409=756,V2409*INDEX('09.30.22 ERC'!$I$676:$I$679,MATCH($A$1,'09.30.22 ERC'!$D$676:$D$679,0),),V2409)</f>
        <v>0</v>
      </c>
      <c r="X2409" s="271">
        <f t="shared" si="75"/>
        <v>642100</v>
      </c>
      <c r="Y2409" s="106" t="s">
        <v>8413</v>
      </c>
      <c r="Z2409" s="106">
        <v>150</v>
      </c>
      <c r="AA2409" s="273" t="b">
        <f t="shared" si="76"/>
        <v>1</v>
      </c>
    </row>
    <row r="2410" spans="1:27">
      <c r="A2410" s="267" t="s">
        <v>3271</v>
      </c>
      <c r="B2410" s="267" t="s">
        <v>3280</v>
      </c>
      <c r="C2410" s="267" t="s">
        <v>3430</v>
      </c>
      <c r="D2410" s="267" t="s">
        <v>8434</v>
      </c>
      <c r="E2410" s="267" t="s">
        <v>3275</v>
      </c>
      <c r="F2410" s="267" t="s">
        <v>3276</v>
      </c>
      <c r="G2410" s="267" t="s">
        <v>3275</v>
      </c>
      <c r="H2410" s="267" t="s">
        <v>3277</v>
      </c>
      <c r="I2410" s="267" t="s">
        <v>8449</v>
      </c>
      <c r="J2410" s="267" t="s">
        <v>8450</v>
      </c>
      <c r="K2410" s="268">
        <v>0</v>
      </c>
      <c r="L2410" s="268">
        <v>0</v>
      </c>
      <c r="M2410" s="269">
        <v>0</v>
      </c>
      <c r="N2410" s="268">
        <v>10.64</v>
      </c>
      <c r="O2410" s="268">
        <v>0</v>
      </c>
      <c r="P2410" s="269">
        <v>10.64</v>
      </c>
      <c r="Q2410" s="270">
        <v>222.69</v>
      </c>
      <c r="R2410" s="270">
        <v>25.51</v>
      </c>
      <c r="S2410" s="270">
        <v>197.18</v>
      </c>
      <c r="T2410" s="268">
        <v>222.69</v>
      </c>
      <c r="U2410" s="268">
        <v>25.51</v>
      </c>
      <c r="V2410" s="269">
        <v>197.18</v>
      </c>
      <c r="W2410" s="269" cm="1">
        <f t="array" ref="W2410">IF(Z2410=756,V2410*INDEX('09.30.22 ERC'!$I$676:$I$679,MATCH($A$1,'09.30.22 ERC'!$D$676:$D$679,0),),V2410)</f>
        <v>197.18</v>
      </c>
      <c r="X2410" s="271">
        <f t="shared" si="75"/>
        <v>642100</v>
      </c>
      <c r="Y2410" s="106" t="s">
        <v>8413</v>
      </c>
      <c r="Z2410" s="106">
        <v>150</v>
      </c>
      <c r="AA2410" s="273" t="b">
        <f t="shared" si="76"/>
        <v>1</v>
      </c>
    </row>
    <row r="2411" spans="1:27">
      <c r="A2411" s="267" t="s">
        <v>3271</v>
      </c>
      <c r="B2411" s="267" t="s">
        <v>3284</v>
      </c>
      <c r="C2411" s="267" t="s">
        <v>3402</v>
      </c>
      <c r="D2411" s="267" t="s">
        <v>8434</v>
      </c>
      <c r="E2411" s="267" t="s">
        <v>3275</v>
      </c>
      <c r="F2411" s="267" t="s">
        <v>3276</v>
      </c>
      <c r="G2411" s="267" t="s">
        <v>3275</v>
      </c>
      <c r="H2411" s="267" t="s">
        <v>3277</v>
      </c>
      <c r="I2411" s="267" t="s">
        <v>8451</v>
      </c>
      <c r="J2411" s="267" t="s">
        <v>8452</v>
      </c>
      <c r="K2411" s="268">
        <v>0</v>
      </c>
      <c r="L2411" s="268">
        <v>0</v>
      </c>
      <c r="M2411" s="269">
        <v>0</v>
      </c>
      <c r="N2411" s="268">
        <v>0.91</v>
      </c>
      <c r="O2411" s="268">
        <v>0</v>
      </c>
      <c r="P2411" s="269">
        <v>0.91</v>
      </c>
      <c r="Q2411" s="270">
        <v>18.14</v>
      </c>
      <c r="R2411" s="270">
        <v>2.11</v>
      </c>
      <c r="S2411" s="270">
        <v>16.03</v>
      </c>
      <c r="T2411" s="268">
        <v>18.14</v>
      </c>
      <c r="U2411" s="268">
        <v>2.11</v>
      </c>
      <c r="V2411" s="269">
        <v>16.03</v>
      </c>
      <c r="W2411" s="269" cm="1">
        <f t="array" ref="W2411">IF(Z2411=756,V2411*INDEX('09.30.22 ERC'!$I$676:$I$679,MATCH($A$1,'09.30.22 ERC'!$D$676:$D$679,0),),V2411)</f>
        <v>16.03</v>
      </c>
      <c r="X2411" s="271">
        <f t="shared" si="75"/>
        <v>642100</v>
      </c>
      <c r="Y2411" s="106" t="s">
        <v>8413</v>
      </c>
      <c r="Z2411" s="106">
        <v>151</v>
      </c>
      <c r="AA2411" s="273" t="b">
        <f t="shared" si="76"/>
        <v>1</v>
      </c>
    </row>
    <row r="2412" spans="1:27">
      <c r="A2412" s="267" t="s">
        <v>3271</v>
      </c>
      <c r="B2412" s="267" t="s">
        <v>3287</v>
      </c>
      <c r="C2412" s="267" t="s">
        <v>3430</v>
      </c>
      <c r="D2412" s="267" t="s">
        <v>8434</v>
      </c>
      <c r="E2412" s="267" t="s">
        <v>3275</v>
      </c>
      <c r="F2412" s="267" t="s">
        <v>3276</v>
      </c>
      <c r="G2412" s="267" t="s">
        <v>3275</v>
      </c>
      <c r="H2412" s="267" t="s">
        <v>3277</v>
      </c>
      <c r="I2412" s="267" t="s">
        <v>8453</v>
      </c>
      <c r="J2412" s="267" t="s">
        <v>8454</v>
      </c>
      <c r="K2412" s="268">
        <v>0</v>
      </c>
      <c r="L2412" s="268">
        <v>0</v>
      </c>
      <c r="M2412" s="269">
        <v>0</v>
      </c>
      <c r="N2412" s="268">
        <v>1.17</v>
      </c>
      <c r="O2412" s="268">
        <v>0</v>
      </c>
      <c r="P2412" s="269">
        <v>1.17</v>
      </c>
      <c r="Q2412" s="270">
        <v>22.46</v>
      </c>
      <c r="R2412" s="270">
        <v>2.0099999999999998</v>
      </c>
      <c r="S2412" s="270">
        <v>20.450000000000003</v>
      </c>
      <c r="T2412" s="268">
        <v>22.46</v>
      </c>
      <c r="U2412" s="268">
        <v>2.0099999999999998</v>
      </c>
      <c r="V2412" s="269">
        <v>20.450000000000003</v>
      </c>
      <c r="W2412" s="269" cm="1">
        <f t="array" ref="W2412">IF(Z2412=756,V2412*INDEX('09.30.22 ERC'!$I$676:$I$679,MATCH($A$1,'09.30.22 ERC'!$D$676:$D$679,0),),V2412)</f>
        <v>20.450000000000003</v>
      </c>
      <c r="X2412" s="271">
        <f t="shared" si="75"/>
        <v>642100</v>
      </c>
      <c r="Y2412" s="106" t="s">
        <v>8413</v>
      </c>
      <c r="Z2412" s="106">
        <v>151</v>
      </c>
      <c r="AA2412" s="273" t="b">
        <f t="shared" si="76"/>
        <v>1</v>
      </c>
    </row>
    <row r="2413" spans="1:27">
      <c r="A2413" s="267" t="s">
        <v>3271</v>
      </c>
      <c r="B2413" s="267" t="s">
        <v>3294</v>
      </c>
      <c r="C2413" s="267" t="s">
        <v>3402</v>
      </c>
      <c r="D2413" s="267" t="s">
        <v>8434</v>
      </c>
      <c r="E2413" s="267" t="s">
        <v>3275</v>
      </c>
      <c r="F2413" s="267" t="s">
        <v>3276</v>
      </c>
      <c r="G2413" s="267" t="s">
        <v>3275</v>
      </c>
      <c r="H2413" s="267" t="s">
        <v>3277</v>
      </c>
      <c r="I2413" s="267" t="s">
        <v>8455</v>
      </c>
      <c r="J2413" s="267" t="s">
        <v>8456</v>
      </c>
      <c r="K2413" s="268">
        <v>0</v>
      </c>
      <c r="L2413" s="268">
        <v>0</v>
      </c>
      <c r="M2413" s="269">
        <v>0</v>
      </c>
      <c r="N2413" s="268">
        <v>6.2</v>
      </c>
      <c r="O2413" s="268">
        <v>0</v>
      </c>
      <c r="P2413" s="269">
        <v>6.2</v>
      </c>
      <c r="Q2413" s="270">
        <v>129.62</v>
      </c>
      <c r="R2413" s="270">
        <v>14.85</v>
      </c>
      <c r="S2413" s="270">
        <v>114.77000000000001</v>
      </c>
      <c r="T2413" s="268">
        <v>129.62</v>
      </c>
      <c r="U2413" s="268">
        <v>14.85</v>
      </c>
      <c r="V2413" s="269">
        <v>114.77000000000001</v>
      </c>
      <c r="W2413" s="269" cm="1">
        <f t="array" ref="W2413">IF(Z2413=756,V2413*INDEX('09.30.22 ERC'!$I$676:$I$679,MATCH($A$1,'09.30.22 ERC'!$D$676:$D$679,0),),V2413)</f>
        <v>114.77000000000001</v>
      </c>
      <c r="X2413" s="271">
        <f t="shared" si="75"/>
        <v>642100</v>
      </c>
      <c r="Y2413" s="106" t="s">
        <v>8413</v>
      </c>
      <c r="Z2413" s="106">
        <v>152</v>
      </c>
      <c r="AA2413" s="273" t="b">
        <f t="shared" si="76"/>
        <v>1</v>
      </c>
    </row>
    <row r="2414" spans="1:27">
      <c r="A2414" s="267" t="s">
        <v>3271</v>
      </c>
      <c r="B2414" s="267" t="s">
        <v>1806</v>
      </c>
      <c r="C2414" s="267" t="s">
        <v>3389</v>
      </c>
      <c r="D2414" s="267" t="s">
        <v>8457</v>
      </c>
      <c r="E2414" s="267" t="s">
        <v>3275</v>
      </c>
      <c r="F2414" s="267" t="s">
        <v>3276</v>
      </c>
      <c r="G2414" s="267" t="s">
        <v>3275</v>
      </c>
      <c r="H2414" s="267" t="s">
        <v>3277</v>
      </c>
      <c r="I2414" s="267" t="s">
        <v>8458</v>
      </c>
      <c r="J2414" s="267" t="s">
        <v>8459</v>
      </c>
      <c r="K2414" s="268">
        <v>0</v>
      </c>
      <c r="L2414" s="268">
        <v>0</v>
      </c>
      <c r="M2414" s="269">
        <v>0</v>
      </c>
      <c r="N2414" s="268">
        <v>0</v>
      </c>
      <c r="O2414" s="268">
        <v>0</v>
      </c>
      <c r="P2414" s="269">
        <v>0</v>
      </c>
      <c r="Q2414" s="270">
        <v>0</v>
      </c>
      <c r="R2414" s="270">
        <v>0</v>
      </c>
      <c r="S2414" s="270">
        <v>0</v>
      </c>
      <c r="T2414" s="268">
        <v>0</v>
      </c>
      <c r="U2414" s="268">
        <v>0</v>
      </c>
      <c r="V2414" s="269">
        <v>0</v>
      </c>
      <c r="W2414" s="269" cm="1">
        <f t="array" ref="W2414">IF(Z2414=756,V2414*INDEX('09.30.22 ERC'!$I$676:$I$679,MATCH($A$1,'09.30.22 ERC'!$D$676:$D$679,0),),V2414)</f>
        <v>0</v>
      </c>
      <c r="X2414" s="271">
        <f t="shared" si="75"/>
        <v>642200</v>
      </c>
      <c r="Y2414" s="106" t="s">
        <v>8413</v>
      </c>
      <c r="Z2414" s="106">
        <v>756</v>
      </c>
      <c r="AA2414" s="273" t="b">
        <f t="shared" si="76"/>
        <v>1</v>
      </c>
    </row>
    <row r="2415" spans="1:27">
      <c r="A2415" s="267" t="s">
        <v>3271</v>
      </c>
      <c r="B2415" s="267" t="s">
        <v>1806</v>
      </c>
      <c r="C2415" s="267" t="s">
        <v>3392</v>
      </c>
      <c r="D2415" s="267" t="s">
        <v>8457</v>
      </c>
      <c r="E2415" s="267" t="s">
        <v>3275</v>
      </c>
      <c r="F2415" s="267" t="s">
        <v>3276</v>
      </c>
      <c r="G2415" s="267" t="s">
        <v>3275</v>
      </c>
      <c r="H2415" s="267" t="s">
        <v>3277</v>
      </c>
      <c r="I2415" s="267" t="s">
        <v>8460</v>
      </c>
      <c r="J2415" s="267" t="s">
        <v>8461</v>
      </c>
      <c r="K2415" s="268">
        <v>0</v>
      </c>
      <c r="L2415" s="268">
        <v>0</v>
      </c>
      <c r="M2415" s="269">
        <v>0</v>
      </c>
      <c r="N2415" s="268">
        <v>167.77</v>
      </c>
      <c r="O2415" s="268">
        <v>167.77</v>
      </c>
      <c r="P2415" s="269">
        <v>0</v>
      </c>
      <c r="Q2415" s="270">
        <v>167.77</v>
      </c>
      <c r="R2415" s="270">
        <v>167.77</v>
      </c>
      <c r="S2415" s="270">
        <v>0</v>
      </c>
      <c r="T2415" s="268">
        <v>167.77</v>
      </c>
      <c r="U2415" s="268">
        <v>167.77</v>
      </c>
      <c r="V2415" s="269">
        <v>0</v>
      </c>
      <c r="W2415" s="269" cm="1">
        <f t="array" ref="W2415">IF(Z2415=756,V2415*INDEX('09.30.22 ERC'!$I$676:$I$679,MATCH($A$1,'09.30.22 ERC'!$D$676:$D$679,0),),V2415)</f>
        <v>0</v>
      </c>
      <c r="X2415" s="271">
        <f t="shared" si="75"/>
        <v>642200</v>
      </c>
      <c r="Y2415" s="106" t="s">
        <v>8413</v>
      </c>
      <c r="Z2415" s="106">
        <v>756</v>
      </c>
      <c r="AA2415" s="273" t="b">
        <f t="shared" si="76"/>
        <v>1</v>
      </c>
    </row>
    <row r="2416" spans="1:27">
      <c r="A2416" s="267" t="s">
        <v>3271</v>
      </c>
      <c r="B2416" s="267" t="s">
        <v>3388</v>
      </c>
      <c r="C2416" s="267" t="s">
        <v>3389</v>
      </c>
      <c r="D2416" s="267" t="s">
        <v>8457</v>
      </c>
      <c r="E2416" s="267" t="s">
        <v>3275</v>
      </c>
      <c r="F2416" s="267" t="s">
        <v>3276</v>
      </c>
      <c r="G2416" s="267" t="s">
        <v>3275</v>
      </c>
      <c r="H2416" s="267" t="s">
        <v>3277</v>
      </c>
      <c r="I2416" s="267" t="s">
        <v>8462</v>
      </c>
      <c r="J2416" s="267" t="s">
        <v>8463</v>
      </c>
      <c r="K2416" s="268">
        <v>0</v>
      </c>
      <c r="L2416" s="268">
        <v>0</v>
      </c>
      <c r="M2416" s="269">
        <v>0</v>
      </c>
      <c r="N2416" s="268">
        <v>0</v>
      </c>
      <c r="O2416" s="268">
        <v>269.94</v>
      </c>
      <c r="P2416" s="269">
        <v>-269.94</v>
      </c>
      <c r="Q2416" s="270">
        <v>1043.0899999999999</v>
      </c>
      <c r="R2416" s="270">
        <v>4618.51</v>
      </c>
      <c r="S2416" s="270">
        <v>-3575.42</v>
      </c>
      <c r="T2416" s="268">
        <v>1043.0899999999999</v>
      </c>
      <c r="U2416" s="268">
        <v>4618.51</v>
      </c>
      <c r="V2416" s="269">
        <v>-3575.42</v>
      </c>
      <c r="W2416" s="269" cm="1">
        <f t="array" ref="W2416">IF(Z2416=756,V2416*INDEX('09.30.22 ERC'!$I$676:$I$679,MATCH($A$1,'09.30.22 ERC'!$D$676:$D$679,0),),V2416)</f>
        <v>-3575.42</v>
      </c>
      <c r="X2416" s="271">
        <f t="shared" si="75"/>
        <v>642200</v>
      </c>
      <c r="Y2416" s="106" t="s">
        <v>8413</v>
      </c>
      <c r="Z2416" s="106">
        <v>756</v>
      </c>
      <c r="AA2416" s="273" t="b">
        <f t="shared" si="76"/>
        <v>1</v>
      </c>
    </row>
    <row r="2417" spans="1:27">
      <c r="A2417" s="267" t="s">
        <v>3271</v>
      </c>
      <c r="B2417" s="267" t="s">
        <v>3388</v>
      </c>
      <c r="C2417" s="267" t="s">
        <v>3392</v>
      </c>
      <c r="D2417" s="267" t="s">
        <v>8457</v>
      </c>
      <c r="E2417" s="267" t="s">
        <v>3275</v>
      </c>
      <c r="F2417" s="267" t="s">
        <v>3276</v>
      </c>
      <c r="G2417" s="267" t="s">
        <v>3275</v>
      </c>
      <c r="H2417" s="267" t="s">
        <v>3277</v>
      </c>
      <c r="I2417" s="267" t="s">
        <v>8464</v>
      </c>
      <c r="J2417" s="267" t="s">
        <v>8465</v>
      </c>
      <c r="K2417" s="268">
        <v>0</v>
      </c>
      <c r="L2417" s="268">
        <v>0</v>
      </c>
      <c r="M2417" s="269">
        <v>0</v>
      </c>
      <c r="N2417" s="268">
        <v>325.37</v>
      </c>
      <c r="O2417" s="268">
        <v>55.43</v>
      </c>
      <c r="P2417" s="269">
        <v>269.94</v>
      </c>
      <c r="Q2417" s="270">
        <v>4897.01</v>
      </c>
      <c r="R2417" s="270">
        <v>1321.59</v>
      </c>
      <c r="S2417" s="270">
        <v>3575.42</v>
      </c>
      <c r="T2417" s="268">
        <v>4897.01</v>
      </c>
      <c r="U2417" s="268">
        <v>1321.59</v>
      </c>
      <c r="V2417" s="269">
        <v>3575.42</v>
      </c>
      <c r="W2417" s="269" cm="1">
        <f t="array" ref="W2417">IF(Z2417=756,V2417*INDEX('09.30.22 ERC'!$I$676:$I$679,MATCH($A$1,'09.30.22 ERC'!$D$676:$D$679,0),),V2417)</f>
        <v>3575.42</v>
      </c>
      <c r="X2417" s="271">
        <f t="shared" si="75"/>
        <v>642200</v>
      </c>
      <c r="Y2417" s="106" t="s">
        <v>8413</v>
      </c>
      <c r="Z2417" s="106">
        <v>756</v>
      </c>
      <c r="AA2417" s="273" t="b">
        <f t="shared" si="76"/>
        <v>1</v>
      </c>
    </row>
    <row r="2418" spans="1:27">
      <c r="A2418" s="267" t="s">
        <v>3271</v>
      </c>
      <c r="B2418" s="267" t="s">
        <v>3272</v>
      </c>
      <c r="C2418" s="267" t="s">
        <v>3273</v>
      </c>
      <c r="D2418" s="267" t="s">
        <v>8457</v>
      </c>
      <c r="E2418" s="267" t="s">
        <v>3275</v>
      </c>
      <c r="F2418" s="267" t="s">
        <v>3276</v>
      </c>
      <c r="G2418" s="267" t="s">
        <v>3275</v>
      </c>
      <c r="H2418" s="267" t="s">
        <v>3277</v>
      </c>
      <c r="I2418" s="267" t="s">
        <v>8466</v>
      </c>
      <c r="J2418" s="267" t="s">
        <v>8467</v>
      </c>
      <c r="K2418" s="268">
        <v>0</v>
      </c>
      <c r="L2418" s="268">
        <v>0</v>
      </c>
      <c r="M2418" s="269">
        <v>0</v>
      </c>
      <c r="N2418" s="268">
        <v>0</v>
      </c>
      <c r="O2418" s="268">
        <v>0</v>
      </c>
      <c r="P2418" s="269">
        <v>0</v>
      </c>
      <c r="Q2418" s="270">
        <v>0</v>
      </c>
      <c r="R2418" s="270">
        <v>0</v>
      </c>
      <c r="S2418" s="270">
        <v>0</v>
      </c>
      <c r="T2418" s="268">
        <v>0</v>
      </c>
      <c r="U2418" s="268">
        <v>0</v>
      </c>
      <c r="V2418" s="269">
        <v>0</v>
      </c>
      <c r="W2418" s="269" cm="1">
        <f t="array" ref="W2418">IF(Z2418=756,V2418*INDEX('09.30.22 ERC'!$I$676:$I$679,MATCH($A$1,'09.30.22 ERC'!$D$676:$D$679,0),),V2418)</f>
        <v>0</v>
      </c>
      <c r="X2418" s="271">
        <f t="shared" si="75"/>
        <v>642200</v>
      </c>
      <c r="Y2418" s="106" t="s">
        <v>8413</v>
      </c>
      <c r="Z2418" s="106">
        <v>150</v>
      </c>
      <c r="AA2418" s="273" t="b">
        <f t="shared" si="76"/>
        <v>1</v>
      </c>
    </row>
    <row r="2419" spans="1:27">
      <c r="A2419" s="267" t="s">
        <v>3271</v>
      </c>
      <c r="B2419" s="267" t="s">
        <v>3272</v>
      </c>
      <c r="C2419" s="267" t="s">
        <v>3402</v>
      </c>
      <c r="D2419" s="267" t="s">
        <v>8457</v>
      </c>
      <c r="E2419" s="267" t="s">
        <v>3275</v>
      </c>
      <c r="F2419" s="267" t="s">
        <v>3276</v>
      </c>
      <c r="G2419" s="267" t="s">
        <v>3275</v>
      </c>
      <c r="H2419" s="267" t="s">
        <v>3277</v>
      </c>
      <c r="I2419" s="267" t="s">
        <v>8468</v>
      </c>
      <c r="J2419" s="267" t="s">
        <v>8469</v>
      </c>
      <c r="K2419" s="268">
        <v>0</v>
      </c>
      <c r="L2419" s="268">
        <v>0</v>
      </c>
      <c r="M2419" s="269">
        <v>0</v>
      </c>
      <c r="N2419" s="268">
        <v>97.82</v>
      </c>
      <c r="O2419" s="268">
        <v>0</v>
      </c>
      <c r="P2419" s="269">
        <v>97.82</v>
      </c>
      <c r="Q2419" s="270">
        <v>1986.94</v>
      </c>
      <c r="R2419" s="270">
        <v>423.5</v>
      </c>
      <c r="S2419" s="270">
        <v>1563.44</v>
      </c>
      <c r="T2419" s="268">
        <v>1986.94</v>
      </c>
      <c r="U2419" s="268">
        <v>423.5</v>
      </c>
      <c r="V2419" s="269">
        <v>1563.44</v>
      </c>
      <c r="W2419" s="269" cm="1">
        <f t="array" ref="W2419">IF(Z2419=756,V2419*INDEX('09.30.22 ERC'!$I$676:$I$679,MATCH($A$1,'09.30.22 ERC'!$D$676:$D$679,0),),V2419)</f>
        <v>1563.44</v>
      </c>
      <c r="X2419" s="271">
        <f t="shared" si="75"/>
        <v>642200</v>
      </c>
      <c r="Y2419" s="106" t="s">
        <v>8413</v>
      </c>
      <c r="Z2419" s="106">
        <v>150</v>
      </c>
      <c r="AA2419" s="273" t="b">
        <f t="shared" si="76"/>
        <v>1</v>
      </c>
    </row>
    <row r="2420" spans="1:27">
      <c r="A2420" s="267" t="s">
        <v>3271</v>
      </c>
      <c r="B2420" s="267" t="s">
        <v>3280</v>
      </c>
      <c r="C2420" s="267" t="s">
        <v>3281</v>
      </c>
      <c r="D2420" s="267" t="s">
        <v>8457</v>
      </c>
      <c r="E2420" s="267" t="s">
        <v>3275</v>
      </c>
      <c r="F2420" s="267" t="s">
        <v>3276</v>
      </c>
      <c r="G2420" s="267" t="s">
        <v>3275</v>
      </c>
      <c r="H2420" s="267" t="s">
        <v>3277</v>
      </c>
      <c r="I2420" s="267" t="s">
        <v>8470</v>
      </c>
      <c r="J2420" s="267" t="s">
        <v>8471</v>
      </c>
      <c r="K2420" s="268">
        <v>0</v>
      </c>
      <c r="L2420" s="268">
        <v>0</v>
      </c>
      <c r="M2420" s="269">
        <v>0</v>
      </c>
      <c r="N2420" s="268">
        <v>0</v>
      </c>
      <c r="O2420" s="268">
        <v>0</v>
      </c>
      <c r="P2420" s="269">
        <v>0</v>
      </c>
      <c r="Q2420" s="270">
        <v>0</v>
      </c>
      <c r="R2420" s="270">
        <v>0</v>
      </c>
      <c r="S2420" s="270">
        <v>0</v>
      </c>
      <c r="T2420" s="268">
        <v>0</v>
      </c>
      <c r="U2420" s="268">
        <v>0</v>
      </c>
      <c r="V2420" s="269">
        <v>0</v>
      </c>
      <c r="W2420" s="269" cm="1">
        <f t="array" ref="W2420">IF(Z2420=756,V2420*INDEX('09.30.22 ERC'!$I$676:$I$679,MATCH($A$1,'09.30.22 ERC'!$D$676:$D$679,0),),V2420)</f>
        <v>0</v>
      </c>
      <c r="X2420" s="271">
        <f t="shared" si="75"/>
        <v>642200</v>
      </c>
      <c r="Y2420" s="106" t="s">
        <v>8413</v>
      </c>
      <c r="Z2420" s="106">
        <v>150</v>
      </c>
      <c r="AA2420" s="273" t="b">
        <f t="shared" si="76"/>
        <v>1</v>
      </c>
    </row>
    <row r="2421" spans="1:27">
      <c r="A2421" s="267" t="s">
        <v>3271</v>
      </c>
      <c r="B2421" s="267" t="s">
        <v>3280</v>
      </c>
      <c r="C2421" s="267" t="s">
        <v>3430</v>
      </c>
      <c r="D2421" s="267" t="s">
        <v>8457</v>
      </c>
      <c r="E2421" s="267" t="s">
        <v>3275</v>
      </c>
      <c r="F2421" s="267" t="s">
        <v>3276</v>
      </c>
      <c r="G2421" s="267" t="s">
        <v>3275</v>
      </c>
      <c r="H2421" s="267" t="s">
        <v>3277</v>
      </c>
      <c r="I2421" s="267" t="s">
        <v>8472</v>
      </c>
      <c r="J2421" s="267" t="s">
        <v>8473</v>
      </c>
      <c r="K2421" s="268">
        <v>0</v>
      </c>
      <c r="L2421" s="268">
        <v>0</v>
      </c>
      <c r="M2421" s="269">
        <v>0</v>
      </c>
      <c r="N2421" s="268">
        <v>96.75</v>
      </c>
      <c r="O2421" s="268">
        <v>0</v>
      </c>
      <c r="P2421" s="269">
        <v>96.75</v>
      </c>
      <c r="Q2421" s="270">
        <v>1964.73</v>
      </c>
      <c r="R2421" s="270">
        <v>418.74</v>
      </c>
      <c r="S2421" s="270">
        <v>1545.99</v>
      </c>
      <c r="T2421" s="268">
        <v>1964.73</v>
      </c>
      <c r="U2421" s="268">
        <v>418.74</v>
      </c>
      <c r="V2421" s="269">
        <v>1545.99</v>
      </c>
      <c r="W2421" s="269" cm="1">
        <f t="array" ref="W2421">IF(Z2421=756,V2421*INDEX('09.30.22 ERC'!$I$676:$I$679,MATCH($A$1,'09.30.22 ERC'!$D$676:$D$679,0),),V2421)</f>
        <v>1545.99</v>
      </c>
      <c r="X2421" s="271">
        <f t="shared" si="75"/>
        <v>642200</v>
      </c>
      <c r="Y2421" s="106" t="s">
        <v>8413</v>
      </c>
      <c r="Z2421" s="106">
        <v>150</v>
      </c>
      <c r="AA2421" s="273" t="b">
        <f t="shared" si="76"/>
        <v>1</v>
      </c>
    </row>
    <row r="2422" spans="1:27">
      <c r="A2422" s="267" t="s">
        <v>3271</v>
      </c>
      <c r="B2422" s="267" t="s">
        <v>3284</v>
      </c>
      <c r="C2422" s="267" t="s">
        <v>3402</v>
      </c>
      <c r="D2422" s="267" t="s">
        <v>8457</v>
      </c>
      <c r="E2422" s="267" t="s">
        <v>3275</v>
      </c>
      <c r="F2422" s="267" t="s">
        <v>3276</v>
      </c>
      <c r="G2422" s="267" t="s">
        <v>3275</v>
      </c>
      <c r="H2422" s="267" t="s">
        <v>3277</v>
      </c>
      <c r="I2422" s="267" t="s">
        <v>8474</v>
      </c>
      <c r="J2422" s="267" t="s">
        <v>8475</v>
      </c>
      <c r="K2422" s="268">
        <v>0</v>
      </c>
      <c r="L2422" s="268">
        <v>0</v>
      </c>
      <c r="M2422" s="269">
        <v>0</v>
      </c>
      <c r="N2422" s="268">
        <v>8.31</v>
      </c>
      <c r="O2422" s="268">
        <v>0</v>
      </c>
      <c r="P2422" s="269">
        <v>8.31</v>
      </c>
      <c r="Q2422" s="270">
        <v>159.94</v>
      </c>
      <c r="R2422" s="270">
        <v>35.020000000000003</v>
      </c>
      <c r="S2422" s="270">
        <v>124.91999999999999</v>
      </c>
      <c r="T2422" s="268">
        <v>159.94</v>
      </c>
      <c r="U2422" s="268">
        <v>35.020000000000003</v>
      </c>
      <c r="V2422" s="269">
        <v>124.91999999999999</v>
      </c>
      <c r="W2422" s="269" cm="1">
        <f t="array" ref="W2422">IF(Z2422=756,V2422*INDEX('09.30.22 ERC'!$I$676:$I$679,MATCH($A$1,'09.30.22 ERC'!$D$676:$D$679,0),),V2422)</f>
        <v>124.91999999999999</v>
      </c>
      <c r="X2422" s="271">
        <f t="shared" si="75"/>
        <v>642200</v>
      </c>
      <c r="Y2422" s="106" t="s">
        <v>8413</v>
      </c>
      <c r="Z2422" s="106">
        <v>151</v>
      </c>
      <c r="AA2422" s="273" t="b">
        <f t="shared" si="76"/>
        <v>1</v>
      </c>
    </row>
    <row r="2423" spans="1:27">
      <c r="A2423" s="267" t="s">
        <v>3271</v>
      </c>
      <c r="B2423" s="267" t="s">
        <v>3287</v>
      </c>
      <c r="C2423" s="267" t="s">
        <v>3430</v>
      </c>
      <c r="D2423" s="267" t="s">
        <v>8457</v>
      </c>
      <c r="E2423" s="267" t="s">
        <v>3275</v>
      </c>
      <c r="F2423" s="267" t="s">
        <v>3276</v>
      </c>
      <c r="G2423" s="267" t="s">
        <v>3275</v>
      </c>
      <c r="H2423" s="267" t="s">
        <v>3277</v>
      </c>
      <c r="I2423" s="267" t="s">
        <v>8476</v>
      </c>
      <c r="J2423" s="267" t="s">
        <v>8477</v>
      </c>
      <c r="K2423" s="268">
        <v>0</v>
      </c>
      <c r="L2423" s="268">
        <v>0</v>
      </c>
      <c r="M2423" s="269">
        <v>0</v>
      </c>
      <c r="N2423" s="268">
        <v>10.66</v>
      </c>
      <c r="O2423" s="268">
        <v>0</v>
      </c>
      <c r="P2423" s="269">
        <v>10.66</v>
      </c>
      <c r="Q2423" s="270">
        <v>195.14</v>
      </c>
      <c r="R2423" s="270">
        <v>36.47</v>
      </c>
      <c r="S2423" s="270">
        <v>158.66999999999999</v>
      </c>
      <c r="T2423" s="268">
        <v>195.14</v>
      </c>
      <c r="U2423" s="268">
        <v>36.47</v>
      </c>
      <c r="V2423" s="269">
        <v>158.66999999999999</v>
      </c>
      <c r="W2423" s="269" cm="1">
        <f t="array" ref="W2423">IF(Z2423=756,V2423*INDEX('09.30.22 ERC'!$I$676:$I$679,MATCH($A$1,'09.30.22 ERC'!$D$676:$D$679,0),),V2423)</f>
        <v>158.66999999999999</v>
      </c>
      <c r="X2423" s="271">
        <f t="shared" si="75"/>
        <v>642200</v>
      </c>
      <c r="Y2423" s="106" t="s">
        <v>8413</v>
      </c>
      <c r="Z2423" s="106">
        <v>151</v>
      </c>
      <c r="AA2423" s="273" t="b">
        <f t="shared" si="76"/>
        <v>1</v>
      </c>
    </row>
    <row r="2424" spans="1:27">
      <c r="A2424" s="267" t="s">
        <v>3271</v>
      </c>
      <c r="B2424" s="267" t="s">
        <v>3294</v>
      </c>
      <c r="C2424" s="267" t="s">
        <v>3402</v>
      </c>
      <c r="D2424" s="267" t="s">
        <v>8457</v>
      </c>
      <c r="E2424" s="267" t="s">
        <v>3275</v>
      </c>
      <c r="F2424" s="267" t="s">
        <v>3276</v>
      </c>
      <c r="G2424" s="267" t="s">
        <v>3275</v>
      </c>
      <c r="H2424" s="267" t="s">
        <v>3277</v>
      </c>
      <c r="I2424" s="267" t="s">
        <v>8478</v>
      </c>
      <c r="J2424" s="267" t="s">
        <v>8479</v>
      </c>
      <c r="K2424" s="268">
        <v>0</v>
      </c>
      <c r="L2424" s="268">
        <v>0</v>
      </c>
      <c r="M2424" s="269">
        <v>0</v>
      </c>
      <c r="N2424" s="268">
        <v>56.4</v>
      </c>
      <c r="O2424" s="268">
        <v>0</v>
      </c>
      <c r="P2424" s="269">
        <v>56.4</v>
      </c>
      <c r="Q2424" s="270">
        <v>1143.76</v>
      </c>
      <c r="R2424" s="270">
        <v>244.05</v>
      </c>
      <c r="S2424" s="270">
        <v>899.71</v>
      </c>
      <c r="T2424" s="268">
        <v>1143.76</v>
      </c>
      <c r="U2424" s="268">
        <v>244.05</v>
      </c>
      <c r="V2424" s="269">
        <v>899.71</v>
      </c>
      <c r="W2424" s="269" cm="1">
        <f t="array" ref="W2424">IF(Z2424=756,V2424*INDEX('09.30.22 ERC'!$I$676:$I$679,MATCH($A$1,'09.30.22 ERC'!$D$676:$D$679,0),),V2424)</f>
        <v>899.71</v>
      </c>
      <c r="X2424" s="271">
        <f t="shared" si="75"/>
        <v>642200</v>
      </c>
      <c r="Y2424" s="106" t="s">
        <v>8413</v>
      </c>
      <c r="Z2424" s="106">
        <v>152</v>
      </c>
      <c r="AA2424" s="273" t="b">
        <f t="shared" si="76"/>
        <v>1</v>
      </c>
    </row>
    <row r="2425" spans="1:27">
      <c r="A2425" s="267" t="s">
        <v>3271</v>
      </c>
      <c r="B2425" s="267" t="s">
        <v>3388</v>
      </c>
      <c r="C2425" s="267" t="s">
        <v>3389</v>
      </c>
      <c r="D2425" s="267" t="s">
        <v>8480</v>
      </c>
      <c r="E2425" s="267" t="s">
        <v>3275</v>
      </c>
      <c r="F2425" s="267" t="s">
        <v>3276</v>
      </c>
      <c r="G2425" s="267" t="s">
        <v>3275</v>
      </c>
      <c r="H2425" s="267" t="s">
        <v>3277</v>
      </c>
      <c r="I2425" s="267" t="s">
        <v>8481</v>
      </c>
      <c r="J2425" s="267" t="s">
        <v>8482</v>
      </c>
      <c r="K2425" s="268">
        <v>0</v>
      </c>
      <c r="L2425" s="268">
        <v>0</v>
      </c>
      <c r="M2425" s="269">
        <v>0</v>
      </c>
      <c r="N2425" s="268">
        <v>0</v>
      </c>
      <c r="O2425" s="268">
        <v>0</v>
      </c>
      <c r="P2425" s="269">
        <v>0</v>
      </c>
      <c r="Q2425" s="270">
        <v>0</v>
      </c>
      <c r="R2425" s="270">
        <v>0</v>
      </c>
      <c r="S2425" s="270">
        <v>0</v>
      </c>
      <c r="T2425" s="268">
        <v>0</v>
      </c>
      <c r="U2425" s="268">
        <v>0</v>
      </c>
      <c r="V2425" s="269">
        <v>0</v>
      </c>
      <c r="W2425" s="269" cm="1">
        <f t="array" ref="W2425">IF(Z2425=756,V2425*INDEX('09.30.22 ERC'!$I$676:$I$679,MATCH($A$1,'09.30.22 ERC'!$D$676:$D$679,0),),V2425)</f>
        <v>0</v>
      </c>
      <c r="X2425" s="271">
        <f t="shared" si="75"/>
        <v>643100</v>
      </c>
      <c r="Y2425" s="106" t="s">
        <v>8413</v>
      </c>
      <c r="Z2425" s="106">
        <v>756</v>
      </c>
      <c r="AA2425" s="273" t="b">
        <f t="shared" si="76"/>
        <v>1</v>
      </c>
    </row>
    <row r="2426" spans="1:27">
      <c r="A2426" s="267" t="s">
        <v>3271</v>
      </c>
      <c r="B2426" s="267" t="s">
        <v>3388</v>
      </c>
      <c r="C2426" s="267" t="s">
        <v>3392</v>
      </c>
      <c r="D2426" s="267" t="s">
        <v>8480</v>
      </c>
      <c r="E2426" s="267" t="s">
        <v>3275</v>
      </c>
      <c r="F2426" s="267" t="s">
        <v>3276</v>
      </c>
      <c r="G2426" s="267" t="s">
        <v>3275</v>
      </c>
      <c r="H2426" s="267" t="s">
        <v>3277</v>
      </c>
      <c r="I2426" s="267" t="s">
        <v>8483</v>
      </c>
      <c r="J2426" s="267" t="s">
        <v>8484</v>
      </c>
      <c r="K2426" s="268">
        <v>0</v>
      </c>
      <c r="L2426" s="268">
        <v>0</v>
      </c>
      <c r="M2426" s="269">
        <v>0</v>
      </c>
      <c r="N2426" s="268">
        <v>0</v>
      </c>
      <c r="O2426" s="268">
        <v>0</v>
      </c>
      <c r="P2426" s="269">
        <v>0</v>
      </c>
      <c r="Q2426" s="270">
        <v>0</v>
      </c>
      <c r="R2426" s="270">
        <v>0</v>
      </c>
      <c r="S2426" s="270">
        <v>0</v>
      </c>
      <c r="T2426" s="268">
        <v>0</v>
      </c>
      <c r="U2426" s="268">
        <v>0</v>
      </c>
      <c r="V2426" s="269">
        <v>0</v>
      </c>
      <c r="W2426" s="269" cm="1">
        <f t="array" ref="W2426">IF(Z2426=756,V2426*INDEX('09.30.22 ERC'!$I$676:$I$679,MATCH($A$1,'09.30.22 ERC'!$D$676:$D$679,0),),V2426)</f>
        <v>0</v>
      </c>
      <c r="X2426" s="271">
        <f t="shared" si="75"/>
        <v>643100</v>
      </c>
      <c r="Y2426" s="106" t="s">
        <v>8413</v>
      </c>
      <c r="Z2426" s="106">
        <v>756</v>
      </c>
      <c r="AA2426" s="273" t="b">
        <f t="shared" si="76"/>
        <v>1</v>
      </c>
    </row>
    <row r="2427" spans="1:27">
      <c r="A2427" s="267" t="s">
        <v>3271</v>
      </c>
      <c r="B2427" s="267" t="s">
        <v>3395</v>
      </c>
      <c r="C2427" s="267" t="s">
        <v>3389</v>
      </c>
      <c r="D2427" s="267" t="s">
        <v>8480</v>
      </c>
      <c r="E2427" s="267" t="s">
        <v>3275</v>
      </c>
      <c r="F2427" s="267" t="s">
        <v>3276</v>
      </c>
      <c r="G2427" s="267" t="s">
        <v>3275</v>
      </c>
      <c r="H2427" s="267" t="s">
        <v>3277</v>
      </c>
      <c r="I2427" s="267" t="s">
        <v>8485</v>
      </c>
      <c r="J2427" s="267" t="s">
        <v>8486</v>
      </c>
      <c r="K2427" s="268">
        <v>0</v>
      </c>
      <c r="L2427" s="268">
        <v>0</v>
      </c>
      <c r="M2427" s="269">
        <v>0</v>
      </c>
      <c r="N2427" s="268">
        <v>0</v>
      </c>
      <c r="O2427" s="268">
        <v>0</v>
      </c>
      <c r="P2427" s="269">
        <v>0</v>
      </c>
      <c r="Q2427" s="270">
        <v>0</v>
      </c>
      <c r="R2427" s="270">
        <v>0</v>
      </c>
      <c r="S2427" s="270">
        <v>0</v>
      </c>
      <c r="T2427" s="268">
        <v>0</v>
      </c>
      <c r="U2427" s="268">
        <v>0</v>
      </c>
      <c r="V2427" s="269">
        <v>0</v>
      </c>
      <c r="W2427" s="269" cm="1">
        <f t="array" ref="W2427">IF(Z2427=756,V2427*INDEX('09.30.22 ERC'!$I$676:$I$679,MATCH($A$1,'09.30.22 ERC'!$D$676:$D$679,0),),V2427)</f>
        <v>0</v>
      </c>
      <c r="X2427" s="271">
        <f t="shared" si="75"/>
        <v>643100</v>
      </c>
      <c r="Y2427" s="106" t="s">
        <v>8413</v>
      </c>
      <c r="Z2427" s="106">
        <v>756</v>
      </c>
      <c r="AA2427" s="273" t="b">
        <f t="shared" si="76"/>
        <v>1</v>
      </c>
    </row>
    <row r="2428" spans="1:27">
      <c r="A2428" s="267" t="s">
        <v>3271</v>
      </c>
      <c r="B2428" s="267" t="s">
        <v>3395</v>
      </c>
      <c r="C2428" s="267" t="s">
        <v>3392</v>
      </c>
      <c r="D2428" s="267" t="s">
        <v>8480</v>
      </c>
      <c r="E2428" s="267" t="s">
        <v>3275</v>
      </c>
      <c r="F2428" s="267" t="s">
        <v>3276</v>
      </c>
      <c r="G2428" s="267" t="s">
        <v>3275</v>
      </c>
      <c r="H2428" s="267" t="s">
        <v>3277</v>
      </c>
      <c r="I2428" s="267" t="s">
        <v>8487</v>
      </c>
      <c r="J2428" s="267" t="s">
        <v>8488</v>
      </c>
      <c r="K2428" s="268">
        <v>0</v>
      </c>
      <c r="L2428" s="268">
        <v>0</v>
      </c>
      <c r="M2428" s="269">
        <v>0</v>
      </c>
      <c r="N2428" s="268">
        <v>0</v>
      </c>
      <c r="O2428" s="268">
        <v>0</v>
      </c>
      <c r="P2428" s="269">
        <v>0</v>
      </c>
      <c r="Q2428" s="270">
        <v>0</v>
      </c>
      <c r="R2428" s="270">
        <v>0</v>
      </c>
      <c r="S2428" s="270">
        <v>0</v>
      </c>
      <c r="T2428" s="268">
        <v>0</v>
      </c>
      <c r="U2428" s="268">
        <v>0</v>
      </c>
      <c r="V2428" s="269">
        <v>0</v>
      </c>
      <c r="W2428" s="269" cm="1">
        <f t="array" ref="W2428">IF(Z2428=756,V2428*INDEX('09.30.22 ERC'!$I$676:$I$679,MATCH($A$1,'09.30.22 ERC'!$D$676:$D$679,0),),V2428)</f>
        <v>0</v>
      </c>
      <c r="X2428" s="271">
        <f t="shared" si="75"/>
        <v>643100</v>
      </c>
      <c r="Y2428" s="106" t="s">
        <v>8413</v>
      </c>
      <c r="Z2428" s="106">
        <v>756</v>
      </c>
      <c r="AA2428" s="273" t="b">
        <f t="shared" si="76"/>
        <v>1</v>
      </c>
    </row>
    <row r="2429" spans="1:27">
      <c r="A2429" s="267" t="s">
        <v>3271</v>
      </c>
      <c r="B2429" s="267" t="s">
        <v>3272</v>
      </c>
      <c r="C2429" s="267" t="s">
        <v>3402</v>
      </c>
      <c r="D2429" s="267" t="s">
        <v>8480</v>
      </c>
      <c r="E2429" s="267" t="s">
        <v>3275</v>
      </c>
      <c r="F2429" s="267" t="s">
        <v>3276</v>
      </c>
      <c r="G2429" s="267" t="s">
        <v>3275</v>
      </c>
      <c r="H2429" s="267" t="s">
        <v>3277</v>
      </c>
      <c r="I2429" s="267" t="s">
        <v>8489</v>
      </c>
      <c r="J2429" s="267" t="s">
        <v>8490</v>
      </c>
      <c r="K2429" s="268">
        <v>0</v>
      </c>
      <c r="L2429" s="268">
        <v>0</v>
      </c>
      <c r="M2429" s="269">
        <v>0</v>
      </c>
      <c r="N2429" s="268">
        <v>0</v>
      </c>
      <c r="O2429" s="268">
        <v>0</v>
      </c>
      <c r="P2429" s="269">
        <v>0</v>
      </c>
      <c r="Q2429" s="270">
        <v>0</v>
      </c>
      <c r="R2429" s="270">
        <v>0</v>
      </c>
      <c r="S2429" s="270">
        <v>0</v>
      </c>
      <c r="T2429" s="268">
        <v>0</v>
      </c>
      <c r="U2429" s="268">
        <v>0</v>
      </c>
      <c r="V2429" s="269">
        <v>0</v>
      </c>
      <c r="W2429" s="269" cm="1">
        <f t="array" ref="W2429">IF(Z2429=756,V2429*INDEX('09.30.22 ERC'!$I$676:$I$679,MATCH($A$1,'09.30.22 ERC'!$D$676:$D$679,0),),V2429)</f>
        <v>0</v>
      </c>
      <c r="X2429" s="271">
        <f t="shared" si="75"/>
        <v>643100</v>
      </c>
      <c r="Y2429" s="106" t="s">
        <v>8413</v>
      </c>
      <c r="Z2429" s="106">
        <v>150</v>
      </c>
      <c r="AA2429" s="273" t="b">
        <f t="shared" si="76"/>
        <v>1</v>
      </c>
    </row>
    <row r="2430" spans="1:27">
      <c r="A2430" s="267" t="s">
        <v>3271</v>
      </c>
      <c r="B2430" s="267" t="s">
        <v>3280</v>
      </c>
      <c r="C2430" s="267" t="s">
        <v>3430</v>
      </c>
      <c r="D2430" s="267" t="s">
        <v>8480</v>
      </c>
      <c r="E2430" s="267" t="s">
        <v>3275</v>
      </c>
      <c r="F2430" s="267" t="s">
        <v>3276</v>
      </c>
      <c r="G2430" s="267" t="s">
        <v>3275</v>
      </c>
      <c r="H2430" s="267" t="s">
        <v>3277</v>
      </c>
      <c r="I2430" s="267" t="s">
        <v>8491</v>
      </c>
      <c r="J2430" s="267" t="s">
        <v>8492</v>
      </c>
      <c r="K2430" s="268">
        <v>0</v>
      </c>
      <c r="L2430" s="268">
        <v>0</v>
      </c>
      <c r="M2430" s="269">
        <v>0</v>
      </c>
      <c r="N2430" s="268">
        <v>0</v>
      </c>
      <c r="O2430" s="268">
        <v>0</v>
      </c>
      <c r="P2430" s="269">
        <v>0</v>
      </c>
      <c r="Q2430" s="270">
        <v>0</v>
      </c>
      <c r="R2430" s="270">
        <v>0</v>
      </c>
      <c r="S2430" s="270">
        <v>0</v>
      </c>
      <c r="T2430" s="268">
        <v>0</v>
      </c>
      <c r="U2430" s="268">
        <v>0</v>
      </c>
      <c r="V2430" s="269">
        <v>0</v>
      </c>
      <c r="W2430" s="269" cm="1">
        <f t="array" ref="W2430">IF(Z2430=756,V2430*INDEX('09.30.22 ERC'!$I$676:$I$679,MATCH($A$1,'09.30.22 ERC'!$D$676:$D$679,0),),V2430)</f>
        <v>0</v>
      </c>
      <c r="X2430" s="271">
        <f t="shared" si="75"/>
        <v>643100</v>
      </c>
      <c r="Y2430" s="106" t="s">
        <v>8413</v>
      </c>
      <c r="Z2430" s="106">
        <v>150</v>
      </c>
      <c r="AA2430" s="273" t="b">
        <f t="shared" si="76"/>
        <v>1</v>
      </c>
    </row>
    <row r="2431" spans="1:27">
      <c r="A2431" s="267" t="s">
        <v>3271</v>
      </c>
      <c r="B2431" s="267" t="s">
        <v>3284</v>
      </c>
      <c r="C2431" s="267" t="s">
        <v>3402</v>
      </c>
      <c r="D2431" s="267" t="s">
        <v>8480</v>
      </c>
      <c r="E2431" s="267" t="s">
        <v>3275</v>
      </c>
      <c r="F2431" s="267" t="s">
        <v>3276</v>
      </c>
      <c r="G2431" s="267" t="s">
        <v>3275</v>
      </c>
      <c r="H2431" s="267" t="s">
        <v>3277</v>
      </c>
      <c r="I2431" s="267" t="s">
        <v>8493</v>
      </c>
      <c r="J2431" s="267" t="s">
        <v>8494</v>
      </c>
      <c r="K2431" s="268">
        <v>0</v>
      </c>
      <c r="L2431" s="268">
        <v>0</v>
      </c>
      <c r="M2431" s="269">
        <v>0</v>
      </c>
      <c r="N2431" s="268">
        <v>0</v>
      </c>
      <c r="O2431" s="268">
        <v>0</v>
      </c>
      <c r="P2431" s="269">
        <v>0</v>
      </c>
      <c r="Q2431" s="270">
        <v>0</v>
      </c>
      <c r="R2431" s="270">
        <v>0</v>
      </c>
      <c r="S2431" s="270">
        <v>0</v>
      </c>
      <c r="T2431" s="268">
        <v>0</v>
      </c>
      <c r="U2431" s="268">
        <v>0</v>
      </c>
      <c r="V2431" s="269">
        <v>0</v>
      </c>
      <c r="W2431" s="269" cm="1">
        <f t="array" ref="W2431">IF(Z2431=756,V2431*INDEX('09.30.22 ERC'!$I$676:$I$679,MATCH($A$1,'09.30.22 ERC'!$D$676:$D$679,0),),V2431)</f>
        <v>0</v>
      </c>
      <c r="X2431" s="271">
        <f t="shared" si="75"/>
        <v>643100</v>
      </c>
      <c r="Y2431" s="106" t="s">
        <v>8413</v>
      </c>
      <c r="Z2431" s="106">
        <v>151</v>
      </c>
      <c r="AA2431" s="273" t="b">
        <f t="shared" si="76"/>
        <v>1</v>
      </c>
    </row>
    <row r="2432" spans="1:27">
      <c r="A2432" s="267" t="s">
        <v>3271</v>
      </c>
      <c r="B2432" s="267" t="s">
        <v>3287</v>
      </c>
      <c r="C2432" s="267" t="s">
        <v>3430</v>
      </c>
      <c r="D2432" s="267" t="s">
        <v>8480</v>
      </c>
      <c r="E2432" s="267" t="s">
        <v>3275</v>
      </c>
      <c r="F2432" s="267" t="s">
        <v>3276</v>
      </c>
      <c r="G2432" s="267" t="s">
        <v>3275</v>
      </c>
      <c r="H2432" s="267" t="s">
        <v>3277</v>
      </c>
      <c r="I2432" s="267" t="s">
        <v>8495</v>
      </c>
      <c r="J2432" s="267" t="s">
        <v>8496</v>
      </c>
      <c r="K2432" s="268">
        <v>0</v>
      </c>
      <c r="L2432" s="268">
        <v>0</v>
      </c>
      <c r="M2432" s="269">
        <v>0</v>
      </c>
      <c r="N2432" s="268">
        <v>0</v>
      </c>
      <c r="O2432" s="268">
        <v>0</v>
      </c>
      <c r="P2432" s="269">
        <v>0</v>
      </c>
      <c r="Q2432" s="270">
        <v>0</v>
      </c>
      <c r="R2432" s="270">
        <v>0</v>
      </c>
      <c r="S2432" s="270">
        <v>0</v>
      </c>
      <c r="T2432" s="268">
        <v>0</v>
      </c>
      <c r="U2432" s="268">
        <v>0</v>
      </c>
      <c r="V2432" s="269">
        <v>0</v>
      </c>
      <c r="W2432" s="269" cm="1">
        <f t="array" ref="W2432">IF(Z2432=756,V2432*INDEX('09.30.22 ERC'!$I$676:$I$679,MATCH($A$1,'09.30.22 ERC'!$D$676:$D$679,0),),V2432)</f>
        <v>0</v>
      </c>
      <c r="X2432" s="271">
        <f t="shared" si="75"/>
        <v>643100</v>
      </c>
      <c r="Y2432" s="106" t="s">
        <v>8413</v>
      </c>
      <c r="Z2432" s="106">
        <v>151</v>
      </c>
      <c r="AA2432" s="273" t="b">
        <f t="shared" si="76"/>
        <v>1</v>
      </c>
    </row>
    <row r="2433" spans="1:27">
      <c r="A2433" s="267" t="s">
        <v>3271</v>
      </c>
      <c r="B2433" s="267" t="s">
        <v>3294</v>
      </c>
      <c r="C2433" s="267" t="s">
        <v>3402</v>
      </c>
      <c r="D2433" s="267" t="s">
        <v>8480</v>
      </c>
      <c r="E2433" s="267" t="s">
        <v>3275</v>
      </c>
      <c r="F2433" s="267" t="s">
        <v>3276</v>
      </c>
      <c r="G2433" s="267" t="s">
        <v>3275</v>
      </c>
      <c r="H2433" s="267" t="s">
        <v>3277</v>
      </c>
      <c r="I2433" s="267" t="s">
        <v>8497</v>
      </c>
      <c r="J2433" s="267" t="s">
        <v>8498</v>
      </c>
      <c r="K2433" s="268">
        <v>0</v>
      </c>
      <c r="L2433" s="268">
        <v>0</v>
      </c>
      <c r="M2433" s="269">
        <v>0</v>
      </c>
      <c r="N2433" s="268">
        <v>0</v>
      </c>
      <c r="O2433" s="268">
        <v>0</v>
      </c>
      <c r="P2433" s="269">
        <v>0</v>
      </c>
      <c r="Q2433" s="270">
        <v>0</v>
      </c>
      <c r="R2433" s="270">
        <v>0</v>
      </c>
      <c r="S2433" s="270">
        <v>0</v>
      </c>
      <c r="T2433" s="268">
        <v>0</v>
      </c>
      <c r="U2433" s="268">
        <v>0</v>
      </c>
      <c r="V2433" s="269">
        <v>0</v>
      </c>
      <c r="W2433" s="269" cm="1">
        <f t="array" ref="W2433">IF(Z2433=756,V2433*INDEX('09.30.22 ERC'!$I$676:$I$679,MATCH($A$1,'09.30.22 ERC'!$D$676:$D$679,0),),V2433)</f>
        <v>0</v>
      </c>
      <c r="X2433" s="271">
        <f t="shared" si="75"/>
        <v>643100</v>
      </c>
      <c r="Y2433" s="106" t="s">
        <v>8413</v>
      </c>
      <c r="Z2433" s="106">
        <v>152</v>
      </c>
      <c r="AA2433" s="273" t="b">
        <f t="shared" si="76"/>
        <v>1</v>
      </c>
    </row>
    <row r="2434" spans="1:27">
      <c r="A2434" s="267" t="s">
        <v>3271</v>
      </c>
      <c r="B2434" s="267" t="s">
        <v>3294</v>
      </c>
      <c r="C2434" s="267" t="s">
        <v>3273</v>
      </c>
      <c r="D2434" s="267" t="s">
        <v>8499</v>
      </c>
      <c r="E2434" s="267" t="s">
        <v>3275</v>
      </c>
      <c r="F2434" s="267" t="s">
        <v>3276</v>
      </c>
      <c r="G2434" s="267" t="s">
        <v>3275</v>
      </c>
      <c r="H2434" s="267" t="s">
        <v>3277</v>
      </c>
      <c r="I2434" s="267" t="s">
        <v>8500</v>
      </c>
      <c r="J2434" s="267" t="s">
        <v>8501</v>
      </c>
      <c r="K2434" s="268">
        <v>0</v>
      </c>
      <c r="L2434" s="268">
        <v>0</v>
      </c>
      <c r="M2434" s="269">
        <v>0</v>
      </c>
      <c r="N2434" s="268">
        <v>0</v>
      </c>
      <c r="O2434" s="268">
        <v>0</v>
      </c>
      <c r="P2434" s="269">
        <v>0</v>
      </c>
      <c r="Q2434" s="270">
        <v>0</v>
      </c>
      <c r="R2434" s="270">
        <v>0</v>
      </c>
      <c r="S2434" s="270">
        <v>0</v>
      </c>
      <c r="T2434" s="268">
        <v>0</v>
      </c>
      <c r="U2434" s="268">
        <v>0</v>
      </c>
      <c r="V2434" s="269">
        <v>0</v>
      </c>
      <c r="W2434" s="269" cm="1">
        <f t="array" ref="W2434">IF(Z2434=756,V2434*INDEX('09.30.22 ERC'!$I$676:$I$679,MATCH($A$1,'09.30.22 ERC'!$D$676:$D$679,0),),V2434)</f>
        <v>0</v>
      </c>
      <c r="X2434" s="271">
        <f t="shared" si="75"/>
        <v>643200</v>
      </c>
      <c r="Y2434" s="106" t="s">
        <v>8413</v>
      </c>
      <c r="Z2434" s="106">
        <v>152</v>
      </c>
      <c r="AA2434" s="273" t="b">
        <f t="shared" si="76"/>
        <v>1</v>
      </c>
    </row>
    <row r="2435" spans="1:27">
      <c r="A2435" s="267" t="s">
        <v>3271</v>
      </c>
      <c r="B2435" s="267" t="s">
        <v>3272</v>
      </c>
      <c r="C2435" s="267" t="s">
        <v>3273</v>
      </c>
      <c r="D2435" s="267" t="s">
        <v>8502</v>
      </c>
      <c r="E2435" s="267" t="s">
        <v>3275</v>
      </c>
      <c r="F2435" s="267" t="s">
        <v>3276</v>
      </c>
      <c r="G2435" s="267" t="s">
        <v>3275</v>
      </c>
      <c r="H2435" s="267" t="s">
        <v>3277</v>
      </c>
      <c r="I2435" s="267" t="s">
        <v>8503</v>
      </c>
      <c r="J2435" s="267" t="s">
        <v>8504</v>
      </c>
      <c r="K2435" s="268">
        <v>0</v>
      </c>
      <c r="L2435" s="268">
        <v>0</v>
      </c>
      <c r="M2435" s="269">
        <v>0</v>
      </c>
      <c r="N2435" s="268">
        <v>0</v>
      </c>
      <c r="O2435" s="268">
        <v>0</v>
      </c>
      <c r="P2435" s="269">
        <v>0</v>
      </c>
      <c r="Q2435" s="270">
        <v>131762.74</v>
      </c>
      <c r="R2435" s="270">
        <v>23322.92</v>
      </c>
      <c r="S2435" s="270">
        <v>108439.81999999999</v>
      </c>
      <c r="T2435" s="268">
        <v>131762.74</v>
      </c>
      <c r="U2435" s="268">
        <v>23322.92</v>
      </c>
      <c r="V2435" s="269">
        <v>108439.81999999999</v>
      </c>
      <c r="W2435" s="269" cm="1">
        <f t="array" ref="W2435">IF(Z2435=756,V2435*INDEX('09.30.22 ERC'!$I$676:$I$679,MATCH($A$1,'09.30.22 ERC'!$D$676:$D$679,0),),V2435)</f>
        <v>108439.81999999999</v>
      </c>
      <c r="X2435" s="271">
        <f t="shared" si="75"/>
        <v>643300</v>
      </c>
      <c r="Y2435" s="106" t="s">
        <v>8413</v>
      </c>
      <c r="Z2435" s="106">
        <v>150</v>
      </c>
      <c r="AA2435" s="273" t="b">
        <f t="shared" si="76"/>
        <v>1</v>
      </c>
    </row>
    <row r="2436" spans="1:27">
      <c r="A2436" s="267" t="s">
        <v>3271</v>
      </c>
      <c r="B2436" s="267" t="s">
        <v>3272</v>
      </c>
      <c r="C2436" s="267" t="s">
        <v>3402</v>
      </c>
      <c r="D2436" s="267" t="s">
        <v>8502</v>
      </c>
      <c r="E2436" s="267" t="s">
        <v>3275</v>
      </c>
      <c r="F2436" s="267" t="s">
        <v>3276</v>
      </c>
      <c r="G2436" s="267" t="s">
        <v>3275</v>
      </c>
      <c r="H2436" s="267" t="s">
        <v>3277</v>
      </c>
      <c r="I2436" s="267" t="s">
        <v>8505</v>
      </c>
      <c r="J2436" s="267" t="s">
        <v>8506</v>
      </c>
      <c r="K2436" s="268">
        <v>0</v>
      </c>
      <c r="L2436" s="268">
        <v>0</v>
      </c>
      <c r="M2436" s="269">
        <v>0</v>
      </c>
      <c r="N2436" s="268">
        <v>0</v>
      </c>
      <c r="O2436" s="268">
        <v>0</v>
      </c>
      <c r="P2436" s="269">
        <v>0</v>
      </c>
      <c r="Q2436" s="270">
        <v>0</v>
      </c>
      <c r="R2436" s="270">
        <v>0</v>
      </c>
      <c r="S2436" s="270">
        <v>0</v>
      </c>
      <c r="T2436" s="268">
        <v>0</v>
      </c>
      <c r="U2436" s="268">
        <v>0</v>
      </c>
      <c r="V2436" s="269">
        <v>0</v>
      </c>
      <c r="W2436" s="269" cm="1">
        <f t="array" ref="W2436">IF(Z2436=756,V2436*INDEX('09.30.22 ERC'!$I$676:$I$679,MATCH($A$1,'09.30.22 ERC'!$D$676:$D$679,0),),V2436)</f>
        <v>0</v>
      </c>
      <c r="X2436" s="271">
        <f t="shared" si="75"/>
        <v>643300</v>
      </c>
      <c r="Y2436" s="106" t="s">
        <v>8413</v>
      </c>
      <c r="Z2436" s="106">
        <v>150</v>
      </c>
      <c r="AA2436" s="273" t="b">
        <f t="shared" si="76"/>
        <v>1</v>
      </c>
    </row>
    <row r="2437" spans="1:27">
      <c r="A2437" s="267" t="s">
        <v>3271</v>
      </c>
      <c r="B2437" s="267" t="s">
        <v>3280</v>
      </c>
      <c r="C2437" s="267" t="s">
        <v>3430</v>
      </c>
      <c r="D2437" s="267" t="s">
        <v>8502</v>
      </c>
      <c r="E2437" s="267" t="s">
        <v>3275</v>
      </c>
      <c r="F2437" s="267" t="s">
        <v>3276</v>
      </c>
      <c r="G2437" s="267" t="s">
        <v>3275</v>
      </c>
      <c r="H2437" s="267" t="s">
        <v>3277</v>
      </c>
      <c r="I2437" s="267" t="s">
        <v>8507</v>
      </c>
      <c r="J2437" s="267" t="s">
        <v>8508</v>
      </c>
      <c r="K2437" s="268">
        <v>0</v>
      </c>
      <c r="L2437" s="268">
        <v>0</v>
      </c>
      <c r="M2437" s="269">
        <v>0</v>
      </c>
      <c r="N2437" s="268">
        <v>0</v>
      </c>
      <c r="O2437" s="268">
        <v>0</v>
      </c>
      <c r="P2437" s="269">
        <v>0</v>
      </c>
      <c r="Q2437" s="270">
        <v>0</v>
      </c>
      <c r="R2437" s="270">
        <v>0</v>
      </c>
      <c r="S2437" s="270">
        <v>0</v>
      </c>
      <c r="T2437" s="268">
        <v>0</v>
      </c>
      <c r="U2437" s="268">
        <v>0</v>
      </c>
      <c r="V2437" s="269">
        <v>0</v>
      </c>
      <c r="W2437" s="269" cm="1">
        <f t="array" ref="W2437">IF(Z2437=756,V2437*INDEX('09.30.22 ERC'!$I$676:$I$679,MATCH($A$1,'09.30.22 ERC'!$D$676:$D$679,0),),V2437)</f>
        <v>0</v>
      </c>
      <c r="X2437" s="271">
        <f t="shared" ref="X2437:X2500" si="77">+_xlfn.NUMBERVALUE(D2437)</f>
        <v>643300</v>
      </c>
      <c r="Y2437" s="106" t="s">
        <v>8413</v>
      </c>
      <c r="Z2437" s="106">
        <v>150</v>
      </c>
      <c r="AA2437" s="273" t="b">
        <f t="shared" si="76"/>
        <v>1</v>
      </c>
    </row>
    <row r="2438" spans="1:27">
      <c r="A2438" s="267" t="s">
        <v>3271</v>
      </c>
      <c r="B2438" s="267" t="s">
        <v>3284</v>
      </c>
      <c r="C2438" s="267" t="s">
        <v>3273</v>
      </c>
      <c r="D2438" s="267" t="s">
        <v>8502</v>
      </c>
      <c r="E2438" s="267" t="s">
        <v>3275</v>
      </c>
      <c r="F2438" s="267" t="s">
        <v>3276</v>
      </c>
      <c r="G2438" s="267" t="s">
        <v>3275</v>
      </c>
      <c r="H2438" s="267" t="s">
        <v>3277</v>
      </c>
      <c r="I2438" s="267" t="s">
        <v>8509</v>
      </c>
      <c r="J2438" s="267" t="s">
        <v>8510</v>
      </c>
      <c r="K2438" s="268">
        <v>0</v>
      </c>
      <c r="L2438" s="268">
        <v>0</v>
      </c>
      <c r="M2438" s="269">
        <v>0</v>
      </c>
      <c r="N2438" s="268">
        <v>0</v>
      </c>
      <c r="O2438" s="268">
        <v>0</v>
      </c>
      <c r="P2438" s="269">
        <v>0</v>
      </c>
      <c r="Q2438" s="270">
        <v>9583.24</v>
      </c>
      <c r="R2438" s="270">
        <v>0</v>
      </c>
      <c r="S2438" s="270">
        <v>9583.24</v>
      </c>
      <c r="T2438" s="268">
        <v>9583.24</v>
      </c>
      <c r="U2438" s="268">
        <v>0</v>
      </c>
      <c r="V2438" s="269">
        <v>9583.24</v>
      </c>
      <c r="W2438" s="269" cm="1">
        <f t="array" ref="W2438">IF(Z2438=756,V2438*INDEX('09.30.22 ERC'!$I$676:$I$679,MATCH($A$1,'09.30.22 ERC'!$D$676:$D$679,0),),V2438)</f>
        <v>9583.24</v>
      </c>
      <c r="X2438" s="271">
        <f t="shared" si="77"/>
        <v>643300</v>
      </c>
      <c r="Y2438" s="106" t="s">
        <v>8413</v>
      </c>
      <c r="Z2438" s="106">
        <v>151</v>
      </c>
      <c r="AA2438" s="273" t="b">
        <f t="shared" ref="AA2438:AA2501" si="78">IF($A$1=756,TRUE,IF($A$1=Z2438,TRUE,FALSE))</f>
        <v>1</v>
      </c>
    </row>
    <row r="2439" spans="1:27">
      <c r="A2439" s="267" t="s">
        <v>3271</v>
      </c>
      <c r="B2439" s="267" t="s">
        <v>3284</v>
      </c>
      <c r="C2439" s="267" t="s">
        <v>3402</v>
      </c>
      <c r="D2439" s="267" t="s">
        <v>8502</v>
      </c>
      <c r="E2439" s="267" t="s">
        <v>3275</v>
      </c>
      <c r="F2439" s="267" t="s">
        <v>3276</v>
      </c>
      <c r="G2439" s="267" t="s">
        <v>3275</v>
      </c>
      <c r="H2439" s="267" t="s">
        <v>3277</v>
      </c>
      <c r="I2439" s="267" t="s">
        <v>8511</v>
      </c>
      <c r="J2439" s="267" t="s">
        <v>8512</v>
      </c>
      <c r="K2439" s="268">
        <v>0</v>
      </c>
      <c r="L2439" s="268">
        <v>0</v>
      </c>
      <c r="M2439" s="269">
        <v>0</v>
      </c>
      <c r="N2439" s="268">
        <v>0</v>
      </c>
      <c r="O2439" s="268">
        <v>0</v>
      </c>
      <c r="P2439" s="269">
        <v>0</v>
      </c>
      <c r="Q2439" s="270">
        <v>0</v>
      </c>
      <c r="R2439" s="270">
        <v>0</v>
      </c>
      <c r="S2439" s="270">
        <v>0</v>
      </c>
      <c r="T2439" s="268">
        <v>0</v>
      </c>
      <c r="U2439" s="268">
        <v>0</v>
      </c>
      <c r="V2439" s="269">
        <v>0</v>
      </c>
      <c r="W2439" s="269" cm="1">
        <f t="array" ref="W2439">IF(Z2439=756,V2439*INDEX('09.30.22 ERC'!$I$676:$I$679,MATCH($A$1,'09.30.22 ERC'!$D$676:$D$679,0),),V2439)</f>
        <v>0</v>
      </c>
      <c r="X2439" s="271">
        <f t="shared" si="77"/>
        <v>643300</v>
      </c>
      <c r="Y2439" s="106" t="s">
        <v>8413</v>
      </c>
      <c r="Z2439" s="106">
        <v>151</v>
      </c>
      <c r="AA2439" s="273" t="b">
        <f t="shared" si="78"/>
        <v>1</v>
      </c>
    </row>
    <row r="2440" spans="1:27">
      <c r="A2440" s="267" t="s">
        <v>3271</v>
      </c>
      <c r="B2440" s="267" t="s">
        <v>3287</v>
      </c>
      <c r="C2440" s="267" t="s">
        <v>3430</v>
      </c>
      <c r="D2440" s="267" t="s">
        <v>8502</v>
      </c>
      <c r="E2440" s="267" t="s">
        <v>3275</v>
      </c>
      <c r="F2440" s="267" t="s">
        <v>3276</v>
      </c>
      <c r="G2440" s="267" t="s">
        <v>3275</v>
      </c>
      <c r="H2440" s="267" t="s">
        <v>3277</v>
      </c>
      <c r="I2440" s="267" t="s">
        <v>8513</v>
      </c>
      <c r="J2440" s="267" t="s">
        <v>8514</v>
      </c>
      <c r="K2440" s="268">
        <v>0</v>
      </c>
      <c r="L2440" s="268">
        <v>0</v>
      </c>
      <c r="M2440" s="269">
        <v>0</v>
      </c>
      <c r="N2440" s="268">
        <v>0</v>
      </c>
      <c r="O2440" s="268">
        <v>0</v>
      </c>
      <c r="P2440" s="269">
        <v>0</v>
      </c>
      <c r="Q2440" s="270">
        <v>0</v>
      </c>
      <c r="R2440" s="270">
        <v>0</v>
      </c>
      <c r="S2440" s="270">
        <v>0</v>
      </c>
      <c r="T2440" s="268">
        <v>0</v>
      </c>
      <c r="U2440" s="268">
        <v>0</v>
      </c>
      <c r="V2440" s="269">
        <v>0</v>
      </c>
      <c r="W2440" s="269" cm="1">
        <f t="array" ref="W2440">IF(Z2440=756,V2440*INDEX('09.30.22 ERC'!$I$676:$I$679,MATCH($A$1,'09.30.22 ERC'!$D$676:$D$679,0),),V2440)</f>
        <v>0</v>
      </c>
      <c r="X2440" s="271">
        <f t="shared" si="77"/>
        <v>643300</v>
      </c>
      <c r="Y2440" s="106" t="s">
        <v>8413</v>
      </c>
      <c r="Z2440" s="106">
        <v>151</v>
      </c>
      <c r="AA2440" s="273" t="b">
        <f t="shared" si="78"/>
        <v>1</v>
      </c>
    </row>
    <row r="2441" spans="1:27">
      <c r="A2441" s="267" t="s">
        <v>3271</v>
      </c>
      <c r="B2441" s="267" t="s">
        <v>3294</v>
      </c>
      <c r="C2441" s="267" t="s">
        <v>3273</v>
      </c>
      <c r="D2441" s="267" t="s">
        <v>8502</v>
      </c>
      <c r="E2441" s="267" t="s">
        <v>3275</v>
      </c>
      <c r="F2441" s="267" t="s">
        <v>3276</v>
      </c>
      <c r="G2441" s="267" t="s">
        <v>3275</v>
      </c>
      <c r="H2441" s="267" t="s">
        <v>3277</v>
      </c>
      <c r="I2441" s="267" t="s">
        <v>8515</v>
      </c>
      <c r="J2441" s="267" t="s">
        <v>8516</v>
      </c>
      <c r="K2441" s="268">
        <v>0</v>
      </c>
      <c r="L2441" s="268">
        <v>0</v>
      </c>
      <c r="M2441" s="269">
        <v>0</v>
      </c>
      <c r="N2441" s="268">
        <v>0</v>
      </c>
      <c r="O2441" s="268">
        <v>0</v>
      </c>
      <c r="P2441" s="269">
        <v>0</v>
      </c>
      <c r="Q2441" s="270">
        <v>46873.58</v>
      </c>
      <c r="R2441" s="270">
        <v>0</v>
      </c>
      <c r="S2441" s="270">
        <v>46873.58</v>
      </c>
      <c r="T2441" s="268">
        <v>46873.58</v>
      </c>
      <c r="U2441" s="268">
        <v>0</v>
      </c>
      <c r="V2441" s="269">
        <v>46873.58</v>
      </c>
      <c r="W2441" s="269" cm="1">
        <f t="array" ref="W2441">IF(Z2441=756,V2441*INDEX('09.30.22 ERC'!$I$676:$I$679,MATCH($A$1,'09.30.22 ERC'!$D$676:$D$679,0),),V2441)</f>
        <v>46873.58</v>
      </c>
      <c r="X2441" s="271">
        <f t="shared" si="77"/>
        <v>643300</v>
      </c>
      <c r="Y2441" s="106" t="s">
        <v>8413</v>
      </c>
      <c r="Z2441" s="106">
        <v>152</v>
      </c>
      <c r="AA2441" s="273" t="b">
        <f t="shared" si="78"/>
        <v>1</v>
      </c>
    </row>
    <row r="2442" spans="1:27">
      <c r="A2442" s="267" t="s">
        <v>3271</v>
      </c>
      <c r="B2442" s="267" t="s">
        <v>3294</v>
      </c>
      <c r="C2442" s="267" t="s">
        <v>3402</v>
      </c>
      <c r="D2442" s="267" t="s">
        <v>8502</v>
      </c>
      <c r="E2442" s="267" t="s">
        <v>3275</v>
      </c>
      <c r="F2442" s="267" t="s">
        <v>3276</v>
      </c>
      <c r="G2442" s="267" t="s">
        <v>3275</v>
      </c>
      <c r="H2442" s="267" t="s">
        <v>3277</v>
      </c>
      <c r="I2442" s="267" t="s">
        <v>8517</v>
      </c>
      <c r="J2442" s="267" t="s">
        <v>8518</v>
      </c>
      <c r="K2442" s="268">
        <v>0</v>
      </c>
      <c r="L2442" s="268">
        <v>0</v>
      </c>
      <c r="M2442" s="269">
        <v>0</v>
      </c>
      <c r="N2442" s="268">
        <v>0</v>
      </c>
      <c r="O2442" s="268">
        <v>0</v>
      </c>
      <c r="P2442" s="269">
        <v>0</v>
      </c>
      <c r="Q2442" s="270">
        <v>0</v>
      </c>
      <c r="R2442" s="270">
        <v>0</v>
      </c>
      <c r="S2442" s="270">
        <v>0</v>
      </c>
      <c r="T2442" s="268">
        <v>0</v>
      </c>
      <c r="U2442" s="268">
        <v>0</v>
      </c>
      <c r="V2442" s="269">
        <v>0</v>
      </c>
      <c r="W2442" s="269" cm="1">
        <f t="array" ref="W2442">IF(Z2442=756,V2442*INDEX('09.30.22 ERC'!$I$676:$I$679,MATCH($A$1,'09.30.22 ERC'!$D$676:$D$679,0),),V2442)</f>
        <v>0</v>
      </c>
      <c r="X2442" s="271">
        <f t="shared" si="77"/>
        <v>643300</v>
      </c>
      <c r="Y2442" s="106" t="s">
        <v>8413</v>
      </c>
      <c r="Z2442" s="106">
        <v>152</v>
      </c>
      <c r="AA2442" s="273" t="b">
        <f t="shared" si="78"/>
        <v>1</v>
      </c>
    </row>
    <row r="2443" spans="1:27">
      <c r="A2443" s="267" t="s">
        <v>3271</v>
      </c>
      <c r="B2443" s="267" t="s">
        <v>3300</v>
      </c>
      <c r="C2443" s="267" t="s">
        <v>3301</v>
      </c>
      <c r="D2443" s="267" t="s">
        <v>8502</v>
      </c>
      <c r="E2443" s="267" t="s">
        <v>3275</v>
      </c>
      <c r="F2443" s="267" t="s">
        <v>3276</v>
      </c>
      <c r="G2443" s="267" t="s">
        <v>3275</v>
      </c>
      <c r="H2443" s="267" t="s">
        <v>3277</v>
      </c>
      <c r="I2443" s="267" t="s">
        <v>8519</v>
      </c>
      <c r="J2443" s="267" t="s">
        <v>8520</v>
      </c>
      <c r="K2443" s="268">
        <v>0</v>
      </c>
      <c r="L2443" s="268">
        <v>0</v>
      </c>
      <c r="M2443" s="269">
        <v>0</v>
      </c>
      <c r="N2443" s="268">
        <v>0</v>
      </c>
      <c r="O2443" s="268">
        <v>0</v>
      </c>
      <c r="P2443" s="269">
        <v>0</v>
      </c>
      <c r="Q2443" s="270">
        <v>0</v>
      </c>
      <c r="R2443" s="270">
        <v>0</v>
      </c>
      <c r="S2443" s="270">
        <v>0</v>
      </c>
      <c r="T2443" s="268">
        <v>0</v>
      </c>
      <c r="U2443" s="268">
        <v>0</v>
      </c>
      <c r="V2443" s="269">
        <v>0</v>
      </c>
      <c r="W2443" s="269" cm="1">
        <f t="array" ref="W2443">IF(Z2443=756,V2443*INDEX('09.30.22 ERC'!$I$676:$I$679,MATCH($A$1,'09.30.22 ERC'!$D$676:$D$679,0),),V2443)</f>
        <v>0</v>
      </c>
      <c r="X2443" s="271">
        <f t="shared" si="77"/>
        <v>643300</v>
      </c>
      <c r="Y2443" s="106" t="s">
        <v>8413</v>
      </c>
      <c r="Z2443" s="106">
        <v>150</v>
      </c>
      <c r="AA2443" s="273" t="b">
        <f t="shared" si="78"/>
        <v>1</v>
      </c>
    </row>
    <row r="2444" spans="1:27">
      <c r="A2444" s="267" t="s">
        <v>3271</v>
      </c>
      <c r="B2444" s="267" t="s">
        <v>3304</v>
      </c>
      <c r="C2444" s="267" t="s">
        <v>3301</v>
      </c>
      <c r="D2444" s="267" t="s">
        <v>8502</v>
      </c>
      <c r="E2444" s="267" t="s">
        <v>3275</v>
      </c>
      <c r="F2444" s="267" t="s">
        <v>3276</v>
      </c>
      <c r="G2444" s="267" t="s">
        <v>3275</v>
      </c>
      <c r="H2444" s="267" t="s">
        <v>3277</v>
      </c>
      <c r="I2444" s="267" t="s">
        <v>8521</v>
      </c>
      <c r="J2444" s="267" t="s">
        <v>8522</v>
      </c>
      <c r="K2444" s="268">
        <v>0</v>
      </c>
      <c r="L2444" s="268">
        <v>0</v>
      </c>
      <c r="M2444" s="269">
        <v>0</v>
      </c>
      <c r="N2444" s="268">
        <v>0</v>
      </c>
      <c r="O2444" s="268">
        <v>0</v>
      </c>
      <c r="P2444" s="269">
        <v>0</v>
      </c>
      <c r="Q2444" s="270">
        <v>0</v>
      </c>
      <c r="R2444" s="270">
        <v>0</v>
      </c>
      <c r="S2444" s="270">
        <v>0</v>
      </c>
      <c r="T2444" s="268">
        <v>0</v>
      </c>
      <c r="U2444" s="268">
        <v>0</v>
      </c>
      <c r="V2444" s="269">
        <v>0</v>
      </c>
      <c r="W2444" s="269" cm="1">
        <f t="array" ref="W2444">IF(Z2444=756,V2444*INDEX('09.30.22 ERC'!$I$676:$I$679,MATCH($A$1,'09.30.22 ERC'!$D$676:$D$679,0),),V2444)</f>
        <v>0</v>
      </c>
      <c r="X2444" s="271">
        <f t="shared" si="77"/>
        <v>643300</v>
      </c>
      <c r="Y2444" s="106" t="s">
        <v>8413</v>
      </c>
      <c r="Z2444" s="106">
        <v>151</v>
      </c>
      <c r="AA2444" s="273" t="b">
        <f t="shared" si="78"/>
        <v>1</v>
      </c>
    </row>
    <row r="2445" spans="1:27">
      <c r="A2445" s="267" t="s">
        <v>3271</v>
      </c>
      <c r="B2445" s="267" t="s">
        <v>3272</v>
      </c>
      <c r="C2445" s="267" t="s">
        <v>3273</v>
      </c>
      <c r="D2445" s="267" t="s">
        <v>8523</v>
      </c>
      <c r="E2445" s="267" t="s">
        <v>3275</v>
      </c>
      <c r="F2445" s="267" t="s">
        <v>3276</v>
      </c>
      <c r="G2445" s="267" t="s">
        <v>3275</v>
      </c>
      <c r="H2445" s="267" t="s">
        <v>3277</v>
      </c>
      <c r="I2445" s="267" t="s">
        <v>8524</v>
      </c>
      <c r="J2445" s="267" t="s">
        <v>8525</v>
      </c>
      <c r="K2445" s="268">
        <v>0</v>
      </c>
      <c r="L2445" s="268">
        <v>0</v>
      </c>
      <c r="M2445" s="269">
        <v>0</v>
      </c>
      <c r="N2445" s="268">
        <v>0</v>
      </c>
      <c r="O2445" s="268">
        <v>0</v>
      </c>
      <c r="P2445" s="269">
        <v>0</v>
      </c>
      <c r="Q2445" s="270">
        <v>28025.1</v>
      </c>
      <c r="R2445" s="270">
        <v>1315.44</v>
      </c>
      <c r="S2445" s="270">
        <v>26709.66</v>
      </c>
      <c r="T2445" s="268">
        <v>28025.1</v>
      </c>
      <c r="U2445" s="268">
        <v>1315.44</v>
      </c>
      <c r="V2445" s="269">
        <v>26709.66</v>
      </c>
      <c r="W2445" s="269" cm="1">
        <f t="array" ref="W2445">IF(Z2445=756,V2445*INDEX('09.30.22 ERC'!$I$676:$I$679,MATCH($A$1,'09.30.22 ERC'!$D$676:$D$679,0),),V2445)</f>
        <v>26709.66</v>
      </c>
      <c r="X2445" s="271">
        <f t="shared" si="77"/>
        <v>643400</v>
      </c>
      <c r="Y2445" s="106" t="s">
        <v>8413</v>
      </c>
      <c r="Z2445" s="106">
        <v>150</v>
      </c>
      <c r="AA2445" s="273" t="b">
        <f t="shared" si="78"/>
        <v>1</v>
      </c>
    </row>
    <row r="2446" spans="1:27">
      <c r="A2446" s="267" t="s">
        <v>3271</v>
      </c>
      <c r="B2446" s="267" t="s">
        <v>3272</v>
      </c>
      <c r="C2446" s="267" t="s">
        <v>3402</v>
      </c>
      <c r="D2446" s="267" t="s">
        <v>8523</v>
      </c>
      <c r="E2446" s="267" t="s">
        <v>3275</v>
      </c>
      <c r="F2446" s="267" t="s">
        <v>3276</v>
      </c>
      <c r="G2446" s="267" t="s">
        <v>3275</v>
      </c>
      <c r="H2446" s="267" t="s">
        <v>3277</v>
      </c>
      <c r="I2446" s="267" t="s">
        <v>8526</v>
      </c>
      <c r="J2446" s="267" t="s">
        <v>8527</v>
      </c>
      <c r="K2446" s="268">
        <v>0</v>
      </c>
      <c r="L2446" s="268">
        <v>0</v>
      </c>
      <c r="M2446" s="269">
        <v>0</v>
      </c>
      <c r="N2446" s="268">
        <v>0</v>
      </c>
      <c r="O2446" s="268">
        <v>0</v>
      </c>
      <c r="P2446" s="269">
        <v>0</v>
      </c>
      <c r="Q2446" s="270">
        <v>0</v>
      </c>
      <c r="R2446" s="270">
        <v>0</v>
      </c>
      <c r="S2446" s="270">
        <v>0</v>
      </c>
      <c r="T2446" s="268">
        <v>0</v>
      </c>
      <c r="U2446" s="268">
        <v>0</v>
      </c>
      <c r="V2446" s="269">
        <v>0</v>
      </c>
      <c r="W2446" s="269" cm="1">
        <f t="array" ref="W2446">IF(Z2446=756,V2446*INDEX('09.30.22 ERC'!$I$676:$I$679,MATCH($A$1,'09.30.22 ERC'!$D$676:$D$679,0),),V2446)</f>
        <v>0</v>
      </c>
      <c r="X2446" s="271">
        <f t="shared" si="77"/>
        <v>643400</v>
      </c>
      <c r="Y2446" s="106" t="s">
        <v>8413</v>
      </c>
      <c r="Z2446" s="106">
        <v>150</v>
      </c>
      <c r="AA2446" s="273" t="b">
        <f t="shared" si="78"/>
        <v>1</v>
      </c>
    </row>
    <row r="2447" spans="1:27">
      <c r="A2447" s="267" t="s">
        <v>3271</v>
      </c>
      <c r="B2447" s="267" t="s">
        <v>3280</v>
      </c>
      <c r="C2447" s="267" t="s">
        <v>3430</v>
      </c>
      <c r="D2447" s="267" t="s">
        <v>8523</v>
      </c>
      <c r="E2447" s="267" t="s">
        <v>3275</v>
      </c>
      <c r="F2447" s="267" t="s">
        <v>3276</v>
      </c>
      <c r="G2447" s="267" t="s">
        <v>3275</v>
      </c>
      <c r="H2447" s="267" t="s">
        <v>3277</v>
      </c>
      <c r="I2447" s="267" t="s">
        <v>8528</v>
      </c>
      <c r="J2447" s="267" t="s">
        <v>8529</v>
      </c>
      <c r="K2447" s="268">
        <v>0</v>
      </c>
      <c r="L2447" s="268">
        <v>0</v>
      </c>
      <c r="M2447" s="269">
        <v>0</v>
      </c>
      <c r="N2447" s="268">
        <v>0</v>
      </c>
      <c r="O2447" s="268">
        <v>0</v>
      </c>
      <c r="P2447" s="269">
        <v>0</v>
      </c>
      <c r="Q2447" s="270">
        <v>0</v>
      </c>
      <c r="R2447" s="270">
        <v>0</v>
      </c>
      <c r="S2447" s="270">
        <v>0</v>
      </c>
      <c r="T2447" s="268">
        <v>0</v>
      </c>
      <c r="U2447" s="268">
        <v>0</v>
      </c>
      <c r="V2447" s="269">
        <v>0</v>
      </c>
      <c r="W2447" s="269" cm="1">
        <f t="array" ref="W2447">IF(Z2447=756,V2447*INDEX('09.30.22 ERC'!$I$676:$I$679,MATCH($A$1,'09.30.22 ERC'!$D$676:$D$679,0),),V2447)</f>
        <v>0</v>
      </c>
      <c r="X2447" s="271">
        <f t="shared" si="77"/>
        <v>643400</v>
      </c>
      <c r="Y2447" s="106" t="s">
        <v>8413</v>
      </c>
      <c r="Z2447" s="106">
        <v>150</v>
      </c>
      <c r="AA2447" s="273" t="b">
        <f t="shared" si="78"/>
        <v>1</v>
      </c>
    </row>
    <row r="2448" spans="1:27">
      <c r="A2448" s="267" t="s">
        <v>3271</v>
      </c>
      <c r="B2448" s="267" t="s">
        <v>3284</v>
      </c>
      <c r="C2448" s="267" t="s">
        <v>3273</v>
      </c>
      <c r="D2448" s="267" t="s">
        <v>8523</v>
      </c>
      <c r="E2448" s="267" t="s">
        <v>3275</v>
      </c>
      <c r="F2448" s="267" t="s">
        <v>3276</v>
      </c>
      <c r="G2448" s="267" t="s">
        <v>3275</v>
      </c>
      <c r="H2448" s="267" t="s">
        <v>3277</v>
      </c>
      <c r="I2448" s="267" t="s">
        <v>8530</v>
      </c>
      <c r="J2448" s="267" t="s">
        <v>8531</v>
      </c>
      <c r="K2448" s="268">
        <v>0</v>
      </c>
      <c r="L2448" s="268">
        <v>0</v>
      </c>
      <c r="M2448" s="269">
        <v>0</v>
      </c>
      <c r="N2448" s="268">
        <v>0</v>
      </c>
      <c r="O2448" s="268">
        <v>0</v>
      </c>
      <c r="P2448" s="269">
        <v>0</v>
      </c>
      <c r="Q2448" s="270">
        <v>901.06</v>
      </c>
      <c r="R2448" s="270">
        <v>0</v>
      </c>
      <c r="S2448" s="270">
        <v>901.06</v>
      </c>
      <c r="T2448" s="268">
        <v>901.06</v>
      </c>
      <c r="U2448" s="268">
        <v>0</v>
      </c>
      <c r="V2448" s="269">
        <v>901.06</v>
      </c>
      <c r="W2448" s="269" cm="1">
        <f t="array" ref="W2448">IF(Z2448=756,V2448*INDEX('09.30.22 ERC'!$I$676:$I$679,MATCH($A$1,'09.30.22 ERC'!$D$676:$D$679,0),),V2448)</f>
        <v>901.06</v>
      </c>
      <c r="X2448" s="271">
        <f t="shared" si="77"/>
        <v>643400</v>
      </c>
      <c r="Y2448" s="106" t="s">
        <v>8413</v>
      </c>
      <c r="Z2448" s="106">
        <v>151</v>
      </c>
      <c r="AA2448" s="273" t="b">
        <f t="shared" si="78"/>
        <v>1</v>
      </c>
    </row>
    <row r="2449" spans="1:27">
      <c r="A2449" s="267" t="s">
        <v>3271</v>
      </c>
      <c r="B2449" s="267" t="s">
        <v>3284</v>
      </c>
      <c r="C2449" s="267" t="s">
        <v>3402</v>
      </c>
      <c r="D2449" s="267" t="s">
        <v>8523</v>
      </c>
      <c r="E2449" s="267" t="s">
        <v>3275</v>
      </c>
      <c r="F2449" s="267" t="s">
        <v>3276</v>
      </c>
      <c r="G2449" s="267" t="s">
        <v>3275</v>
      </c>
      <c r="H2449" s="267" t="s">
        <v>3277</v>
      </c>
      <c r="I2449" s="267" t="s">
        <v>8532</v>
      </c>
      <c r="J2449" s="267" t="s">
        <v>8533</v>
      </c>
      <c r="K2449" s="268">
        <v>0</v>
      </c>
      <c r="L2449" s="268">
        <v>0</v>
      </c>
      <c r="M2449" s="269">
        <v>0</v>
      </c>
      <c r="N2449" s="268">
        <v>0</v>
      </c>
      <c r="O2449" s="268">
        <v>0</v>
      </c>
      <c r="P2449" s="269">
        <v>0</v>
      </c>
      <c r="Q2449" s="270">
        <v>0</v>
      </c>
      <c r="R2449" s="270">
        <v>0</v>
      </c>
      <c r="S2449" s="270">
        <v>0</v>
      </c>
      <c r="T2449" s="268">
        <v>0</v>
      </c>
      <c r="U2449" s="268">
        <v>0</v>
      </c>
      <c r="V2449" s="269">
        <v>0</v>
      </c>
      <c r="W2449" s="269" cm="1">
        <f t="array" ref="W2449">IF(Z2449=756,V2449*INDEX('09.30.22 ERC'!$I$676:$I$679,MATCH($A$1,'09.30.22 ERC'!$D$676:$D$679,0),),V2449)</f>
        <v>0</v>
      </c>
      <c r="X2449" s="271">
        <f t="shared" si="77"/>
        <v>643400</v>
      </c>
      <c r="Y2449" s="106" t="s">
        <v>8413</v>
      </c>
      <c r="Z2449" s="106">
        <v>151</v>
      </c>
      <c r="AA2449" s="273" t="b">
        <f t="shared" si="78"/>
        <v>1</v>
      </c>
    </row>
    <row r="2450" spans="1:27">
      <c r="A2450" s="267" t="s">
        <v>3271</v>
      </c>
      <c r="B2450" s="267" t="s">
        <v>3287</v>
      </c>
      <c r="C2450" s="267" t="s">
        <v>3430</v>
      </c>
      <c r="D2450" s="267" t="s">
        <v>8523</v>
      </c>
      <c r="E2450" s="267" t="s">
        <v>3275</v>
      </c>
      <c r="F2450" s="267" t="s">
        <v>3276</v>
      </c>
      <c r="G2450" s="267" t="s">
        <v>3275</v>
      </c>
      <c r="H2450" s="267" t="s">
        <v>3277</v>
      </c>
      <c r="I2450" s="267" t="s">
        <v>8534</v>
      </c>
      <c r="J2450" s="267" t="s">
        <v>8535</v>
      </c>
      <c r="K2450" s="268">
        <v>0</v>
      </c>
      <c r="L2450" s="268">
        <v>0</v>
      </c>
      <c r="M2450" s="269">
        <v>0</v>
      </c>
      <c r="N2450" s="268">
        <v>0</v>
      </c>
      <c r="O2450" s="268">
        <v>0</v>
      </c>
      <c r="P2450" s="269">
        <v>0</v>
      </c>
      <c r="Q2450" s="270">
        <v>0</v>
      </c>
      <c r="R2450" s="270">
        <v>0</v>
      </c>
      <c r="S2450" s="270">
        <v>0</v>
      </c>
      <c r="T2450" s="268">
        <v>0</v>
      </c>
      <c r="U2450" s="268">
        <v>0</v>
      </c>
      <c r="V2450" s="269">
        <v>0</v>
      </c>
      <c r="W2450" s="269" cm="1">
        <f t="array" ref="W2450">IF(Z2450=756,V2450*INDEX('09.30.22 ERC'!$I$676:$I$679,MATCH($A$1,'09.30.22 ERC'!$D$676:$D$679,0),),V2450)</f>
        <v>0</v>
      </c>
      <c r="X2450" s="271">
        <f t="shared" si="77"/>
        <v>643400</v>
      </c>
      <c r="Y2450" s="106" t="s">
        <v>8413</v>
      </c>
      <c r="Z2450" s="106">
        <v>151</v>
      </c>
      <c r="AA2450" s="273" t="b">
        <f t="shared" si="78"/>
        <v>1</v>
      </c>
    </row>
    <row r="2451" spans="1:27">
      <c r="A2451" s="267" t="s">
        <v>3271</v>
      </c>
      <c r="B2451" s="267" t="s">
        <v>3294</v>
      </c>
      <c r="C2451" s="267" t="s">
        <v>3273</v>
      </c>
      <c r="D2451" s="267" t="s">
        <v>8523</v>
      </c>
      <c r="E2451" s="267" t="s">
        <v>3275</v>
      </c>
      <c r="F2451" s="267" t="s">
        <v>3276</v>
      </c>
      <c r="G2451" s="267" t="s">
        <v>3275</v>
      </c>
      <c r="H2451" s="267" t="s">
        <v>3277</v>
      </c>
      <c r="I2451" s="267" t="s">
        <v>8536</v>
      </c>
      <c r="J2451" s="267" t="s">
        <v>8537</v>
      </c>
      <c r="K2451" s="268">
        <v>0</v>
      </c>
      <c r="L2451" s="268">
        <v>0</v>
      </c>
      <c r="M2451" s="269">
        <v>0</v>
      </c>
      <c r="N2451" s="268">
        <v>0</v>
      </c>
      <c r="O2451" s="268">
        <v>0</v>
      </c>
      <c r="P2451" s="269">
        <v>0</v>
      </c>
      <c r="Q2451" s="270">
        <v>1140.72</v>
      </c>
      <c r="R2451" s="270">
        <v>0</v>
      </c>
      <c r="S2451" s="270">
        <v>1140.72</v>
      </c>
      <c r="T2451" s="268">
        <v>1140.72</v>
      </c>
      <c r="U2451" s="268">
        <v>0</v>
      </c>
      <c r="V2451" s="269">
        <v>1140.72</v>
      </c>
      <c r="W2451" s="269" cm="1">
        <f t="array" ref="W2451">IF(Z2451=756,V2451*INDEX('09.30.22 ERC'!$I$676:$I$679,MATCH($A$1,'09.30.22 ERC'!$D$676:$D$679,0),),V2451)</f>
        <v>1140.72</v>
      </c>
      <c r="X2451" s="271">
        <f t="shared" si="77"/>
        <v>643400</v>
      </c>
      <c r="Y2451" s="106" t="s">
        <v>8413</v>
      </c>
      <c r="Z2451" s="106">
        <v>152</v>
      </c>
      <c r="AA2451" s="273" t="b">
        <f t="shared" si="78"/>
        <v>1</v>
      </c>
    </row>
    <row r="2452" spans="1:27">
      <c r="A2452" s="267" t="s">
        <v>3271</v>
      </c>
      <c r="B2452" s="267" t="s">
        <v>3294</v>
      </c>
      <c r="C2452" s="267" t="s">
        <v>3402</v>
      </c>
      <c r="D2452" s="267" t="s">
        <v>8523</v>
      </c>
      <c r="E2452" s="267" t="s">
        <v>3275</v>
      </c>
      <c r="F2452" s="267" t="s">
        <v>3276</v>
      </c>
      <c r="G2452" s="267" t="s">
        <v>3275</v>
      </c>
      <c r="H2452" s="267" t="s">
        <v>3277</v>
      </c>
      <c r="I2452" s="267" t="s">
        <v>8538</v>
      </c>
      <c r="J2452" s="267" t="s">
        <v>8539</v>
      </c>
      <c r="K2452" s="268">
        <v>0</v>
      </c>
      <c r="L2452" s="268">
        <v>0</v>
      </c>
      <c r="M2452" s="269">
        <v>0</v>
      </c>
      <c r="N2452" s="268">
        <v>0</v>
      </c>
      <c r="O2452" s="268">
        <v>0</v>
      </c>
      <c r="P2452" s="269">
        <v>0</v>
      </c>
      <c r="Q2452" s="270">
        <v>0</v>
      </c>
      <c r="R2452" s="270">
        <v>0</v>
      </c>
      <c r="S2452" s="270">
        <v>0</v>
      </c>
      <c r="T2452" s="268">
        <v>0</v>
      </c>
      <c r="U2452" s="268">
        <v>0</v>
      </c>
      <c r="V2452" s="269">
        <v>0</v>
      </c>
      <c r="W2452" s="269" cm="1">
        <f t="array" ref="W2452">IF(Z2452=756,V2452*INDEX('09.30.22 ERC'!$I$676:$I$679,MATCH($A$1,'09.30.22 ERC'!$D$676:$D$679,0),),V2452)</f>
        <v>0</v>
      </c>
      <c r="X2452" s="271">
        <f t="shared" si="77"/>
        <v>643400</v>
      </c>
      <c r="Y2452" s="106" t="s">
        <v>8413</v>
      </c>
      <c r="Z2452" s="106">
        <v>152</v>
      </c>
      <c r="AA2452" s="273" t="b">
        <f t="shared" si="78"/>
        <v>1</v>
      </c>
    </row>
    <row r="2453" spans="1:27">
      <c r="A2453" s="267" t="s">
        <v>3271</v>
      </c>
      <c r="B2453" s="267" t="s">
        <v>3300</v>
      </c>
      <c r="C2453" s="267" t="s">
        <v>3301</v>
      </c>
      <c r="D2453" s="267" t="s">
        <v>8523</v>
      </c>
      <c r="E2453" s="267" t="s">
        <v>3275</v>
      </c>
      <c r="F2453" s="267" t="s">
        <v>3276</v>
      </c>
      <c r="G2453" s="267" t="s">
        <v>3275</v>
      </c>
      <c r="H2453" s="267" t="s">
        <v>3277</v>
      </c>
      <c r="I2453" s="267" t="s">
        <v>8540</v>
      </c>
      <c r="J2453" s="267" t="s">
        <v>8541</v>
      </c>
      <c r="K2453" s="268">
        <v>0</v>
      </c>
      <c r="L2453" s="268">
        <v>0</v>
      </c>
      <c r="M2453" s="269">
        <v>0</v>
      </c>
      <c r="N2453" s="268">
        <v>0</v>
      </c>
      <c r="O2453" s="268">
        <v>0</v>
      </c>
      <c r="P2453" s="269">
        <v>0</v>
      </c>
      <c r="Q2453" s="270">
        <v>0</v>
      </c>
      <c r="R2453" s="270">
        <v>0</v>
      </c>
      <c r="S2453" s="270">
        <v>0</v>
      </c>
      <c r="T2453" s="268">
        <v>0</v>
      </c>
      <c r="U2453" s="268">
        <v>0</v>
      </c>
      <c r="V2453" s="269">
        <v>0</v>
      </c>
      <c r="W2453" s="269" cm="1">
        <f t="array" ref="W2453">IF(Z2453=756,V2453*INDEX('09.30.22 ERC'!$I$676:$I$679,MATCH($A$1,'09.30.22 ERC'!$D$676:$D$679,0),),V2453)</f>
        <v>0</v>
      </c>
      <c r="X2453" s="271">
        <f t="shared" si="77"/>
        <v>643400</v>
      </c>
      <c r="Y2453" s="106" t="s">
        <v>8413</v>
      </c>
      <c r="Z2453" s="106">
        <v>150</v>
      </c>
      <c r="AA2453" s="273" t="b">
        <f t="shared" si="78"/>
        <v>1</v>
      </c>
    </row>
    <row r="2454" spans="1:27">
      <c r="A2454" s="267" t="s">
        <v>3271</v>
      </c>
      <c r="B2454" s="267" t="s">
        <v>3304</v>
      </c>
      <c r="C2454" s="267" t="s">
        <v>3301</v>
      </c>
      <c r="D2454" s="267" t="s">
        <v>8523</v>
      </c>
      <c r="E2454" s="267" t="s">
        <v>3275</v>
      </c>
      <c r="F2454" s="267" t="s">
        <v>3276</v>
      </c>
      <c r="G2454" s="267" t="s">
        <v>3275</v>
      </c>
      <c r="H2454" s="267" t="s">
        <v>3277</v>
      </c>
      <c r="I2454" s="267" t="s">
        <v>8542</v>
      </c>
      <c r="J2454" s="267" t="s">
        <v>8543</v>
      </c>
      <c r="K2454" s="268">
        <v>0</v>
      </c>
      <c r="L2454" s="268">
        <v>0</v>
      </c>
      <c r="M2454" s="269">
        <v>0</v>
      </c>
      <c r="N2454" s="268">
        <v>0</v>
      </c>
      <c r="O2454" s="268">
        <v>0</v>
      </c>
      <c r="P2454" s="269">
        <v>0</v>
      </c>
      <c r="Q2454" s="270">
        <v>0</v>
      </c>
      <c r="R2454" s="270">
        <v>0</v>
      </c>
      <c r="S2454" s="270">
        <v>0</v>
      </c>
      <c r="T2454" s="268">
        <v>0</v>
      </c>
      <c r="U2454" s="268">
        <v>0</v>
      </c>
      <c r="V2454" s="269">
        <v>0</v>
      </c>
      <c r="W2454" s="269" cm="1">
        <f t="array" ref="W2454">IF(Z2454=756,V2454*INDEX('09.30.22 ERC'!$I$676:$I$679,MATCH($A$1,'09.30.22 ERC'!$D$676:$D$679,0),),V2454)</f>
        <v>0</v>
      </c>
      <c r="X2454" s="271">
        <f t="shared" si="77"/>
        <v>643400</v>
      </c>
      <c r="Y2454" s="106" t="s">
        <v>8413</v>
      </c>
      <c r="Z2454" s="106">
        <v>151</v>
      </c>
      <c r="AA2454" s="273" t="b">
        <f t="shared" si="78"/>
        <v>1</v>
      </c>
    </row>
    <row r="2455" spans="1:27">
      <c r="A2455" s="267" t="s">
        <v>3271</v>
      </c>
      <c r="B2455" s="267" t="s">
        <v>3272</v>
      </c>
      <c r="C2455" s="267" t="s">
        <v>3402</v>
      </c>
      <c r="D2455" s="267" t="s">
        <v>8544</v>
      </c>
      <c r="E2455" s="267" t="s">
        <v>3275</v>
      </c>
      <c r="F2455" s="267" t="s">
        <v>3276</v>
      </c>
      <c r="G2455" s="267" t="s">
        <v>3275</v>
      </c>
      <c r="H2455" s="267" t="s">
        <v>3277</v>
      </c>
      <c r="I2455" s="267" t="s">
        <v>8545</v>
      </c>
      <c r="J2455" s="267" t="s">
        <v>8546</v>
      </c>
      <c r="K2455" s="268">
        <v>0</v>
      </c>
      <c r="L2455" s="268">
        <v>0</v>
      </c>
      <c r="M2455" s="269">
        <v>0</v>
      </c>
      <c r="N2455" s="268">
        <v>0</v>
      </c>
      <c r="O2455" s="268">
        <v>0</v>
      </c>
      <c r="P2455" s="269">
        <v>0</v>
      </c>
      <c r="Q2455" s="270">
        <v>0</v>
      </c>
      <c r="R2455" s="270">
        <v>0</v>
      </c>
      <c r="S2455" s="270">
        <v>0</v>
      </c>
      <c r="T2455" s="268">
        <v>0</v>
      </c>
      <c r="U2455" s="268">
        <v>0</v>
      </c>
      <c r="V2455" s="269">
        <v>0</v>
      </c>
      <c r="W2455" s="269" cm="1">
        <f t="array" ref="W2455">IF(Z2455=756,V2455*INDEX('09.30.22 ERC'!$I$676:$I$679,MATCH($A$1,'09.30.22 ERC'!$D$676:$D$679,0),),V2455)</f>
        <v>0</v>
      </c>
      <c r="X2455" s="271">
        <f t="shared" si="77"/>
        <v>643500</v>
      </c>
      <c r="Y2455" s="106" t="s">
        <v>8413</v>
      </c>
      <c r="Z2455" s="106">
        <v>150</v>
      </c>
      <c r="AA2455" s="273" t="b">
        <f t="shared" si="78"/>
        <v>1</v>
      </c>
    </row>
    <row r="2456" spans="1:27">
      <c r="A2456" s="267" t="s">
        <v>3271</v>
      </c>
      <c r="B2456" s="267" t="s">
        <v>3280</v>
      </c>
      <c r="C2456" s="267" t="s">
        <v>3430</v>
      </c>
      <c r="D2456" s="267" t="s">
        <v>8544</v>
      </c>
      <c r="E2456" s="267" t="s">
        <v>3275</v>
      </c>
      <c r="F2456" s="267" t="s">
        <v>3276</v>
      </c>
      <c r="G2456" s="267" t="s">
        <v>3275</v>
      </c>
      <c r="H2456" s="267" t="s">
        <v>3277</v>
      </c>
      <c r="I2456" s="267" t="s">
        <v>8547</v>
      </c>
      <c r="J2456" s="267" t="s">
        <v>8548</v>
      </c>
      <c r="K2456" s="268">
        <v>0</v>
      </c>
      <c r="L2456" s="268">
        <v>0</v>
      </c>
      <c r="M2456" s="269">
        <v>0</v>
      </c>
      <c r="N2456" s="268">
        <v>0</v>
      </c>
      <c r="O2456" s="268">
        <v>0</v>
      </c>
      <c r="P2456" s="269">
        <v>0</v>
      </c>
      <c r="Q2456" s="270">
        <v>0</v>
      </c>
      <c r="R2456" s="270">
        <v>0</v>
      </c>
      <c r="S2456" s="270">
        <v>0</v>
      </c>
      <c r="T2456" s="268">
        <v>0</v>
      </c>
      <c r="U2456" s="268">
        <v>0</v>
      </c>
      <c r="V2456" s="269">
        <v>0</v>
      </c>
      <c r="W2456" s="269" cm="1">
        <f t="array" ref="W2456">IF(Z2456=756,V2456*INDEX('09.30.22 ERC'!$I$676:$I$679,MATCH($A$1,'09.30.22 ERC'!$D$676:$D$679,0),),V2456)</f>
        <v>0</v>
      </c>
      <c r="X2456" s="271">
        <f t="shared" si="77"/>
        <v>643500</v>
      </c>
      <c r="Y2456" s="106" t="s">
        <v>8413</v>
      </c>
      <c r="Z2456" s="106">
        <v>150</v>
      </c>
      <c r="AA2456" s="273" t="b">
        <f t="shared" si="78"/>
        <v>1</v>
      </c>
    </row>
    <row r="2457" spans="1:27">
      <c r="A2457" s="267" t="s">
        <v>3271</v>
      </c>
      <c r="B2457" s="267" t="s">
        <v>3294</v>
      </c>
      <c r="C2457" s="267" t="s">
        <v>3402</v>
      </c>
      <c r="D2457" s="267" t="s">
        <v>8544</v>
      </c>
      <c r="E2457" s="267" t="s">
        <v>3275</v>
      </c>
      <c r="F2457" s="267" t="s">
        <v>3276</v>
      </c>
      <c r="G2457" s="267" t="s">
        <v>3275</v>
      </c>
      <c r="H2457" s="267" t="s">
        <v>3277</v>
      </c>
      <c r="I2457" s="267" t="s">
        <v>8549</v>
      </c>
      <c r="J2457" s="267" t="s">
        <v>8550</v>
      </c>
      <c r="K2457" s="268">
        <v>0</v>
      </c>
      <c r="L2457" s="268">
        <v>0</v>
      </c>
      <c r="M2457" s="269">
        <v>0</v>
      </c>
      <c r="N2457" s="268">
        <v>0</v>
      </c>
      <c r="O2457" s="268">
        <v>0</v>
      </c>
      <c r="P2457" s="269">
        <v>0</v>
      </c>
      <c r="Q2457" s="270">
        <v>0</v>
      </c>
      <c r="R2457" s="270">
        <v>0</v>
      </c>
      <c r="S2457" s="270">
        <v>0</v>
      </c>
      <c r="T2457" s="268">
        <v>0</v>
      </c>
      <c r="U2457" s="268">
        <v>0</v>
      </c>
      <c r="V2457" s="269">
        <v>0</v>
      </c>
      <c r="W2457" s="269" cm="1">
        <f t="array" ref="W2457">IF(Z2457=756,V2457*INDEX('09.30.22 ERC'!$I$676:$I$679,MATCH($A$1,'09.30.22 ERC'!$D$676:$D$679,0),),V2457)</f>
        <v>0</v>
      </c>
      <c r="X2457" s="271">
        <f t="shared" si="77"/>
        <v>643500</v>
      </c>
      <c r="Y2457" s="106" t="s">
        <v>8413</v>
      </c>
      <c r="Z2457" s="106">
        <v>152</v>
      </c>
      <c r="AA2457" s="273" t="b">
        <f t="shared" si="78"/>
        <v>1</v>
      </c>
    </row>
    <row r="2458" spans="1:27">
      <c r="A2458" s="267" t="s">
        <v>3271</v>
      </c>
      <c r="B2458" s="267" t="s">
        <v>3272</v>
      </c>
      <c r="C2458" s="267" t="s">
        <v>3273</v>
      </c>
      <c r="D2458" s="267" t="s">
        <v>8551</v>
      </c>
      <c r="E2458" s="267" t="s">
        <v>3275</v>
      </c>
      <c r="F2458" s="267" t="s">
        <v>3276</v>
      </c>
      <c r="G2458" s="267" t="s">
        <v>3275</v>
      </c>
      <c r="H2458" s="267" t="s">
        <v>3277</v>
      </c>
      <c r="I2458" s="267" t="s">
        <v>8552</v>
      </c>
      <c r="J2458" s="267" t="s">
        <v>8553</v>
      </c>
      <c r="K2458" s="268">
        <v>0</v>
      </c>
      <c r="L2458" s="268">
        <v>0</v>
      </c>
      <c r="M2458" s="269">
        <v>0</v>
      </c>
      <c r="N2458" s="268">
        <v>0</v>
      </c>
      <c r="O2458" s="268">
        <v>0</v>
      </c>
      <c r="P2458" s="269">
        <v>0</v>
      </c>
      <c r="Q2458" s="270">
        <v>28567.9</v>
      </c>
      <c r="R2458" s="270">
        <v>0</v>
      </c>
      <c r="S2458" s="270">
        <v>28567.9</v>
      </c>
      <c r="T2458" s="268">
        <v>28567.9</v>
      </c>
      <c r="U2458" s="268">
        <v>0</v>
      </c>
      <c r="V2458" s="269">
        <v>28567.9</v>
      </c>
      <c r="W2458" s="269" cm="1">
        <f t="array" ref="W2458">IF(Z2458=756,V2458*INDEX('09.30.22 ERC'!$I$676:$I$679,MATCH($A$1,'09.30.22 ERC'!$D$676:$D$679,0),),V2458)</f>
        <v>28567.9</v>
      </c>
      <c r="X2458" s="271">
        <f t="shared" si="77"/>
        <v>643600</v>
      </c>
      <c r="Y2458" s="106" t="s">
        <v>8413</v>
      </c>
      <c r="Z2458" s="106">
        <v>150</v>
      </c>
      <c r="AA2458" s="273" t="b">
        <f t="shared" si="78"/>
        <v>1</v>
      </c>
    </row>
    <row r="2459" spans="1:27">
      <c r="A2459" s="267" t="s">
        <v>3271</v>
      </c>
      <c r="B2459" s="267" t="s">
        <v>3280</v>
      </c>
      <c r="C2459" s="267" t="s">
        <v>3281</v>
      </c>
      <c r="D2459" s="267" t="s">
        <v>8551</v>
      </c>
      <c r="E2459" s="267" t="s">
        <v>3275</v>
      </c>
      <c r="F2459" s="267" t="s">
        <v>3276</v>
      </c>
      <c r="G2459" s="267" t="s">
        <v>3275</v>
      </c>
      <c r="H2459" s="267" t="s">
        <v>3277</v>
      </c>
      <c r="I2459" s="267" t="s">
        <v>8554</v>
      </c>
      <c r="J2459" s="267" t="s">
        <v>8555</v>
      </c>
      <c r="K2459" s="268">
        <v>0</v>
      </c>
      <c r="L2459" s="268">
        <v>0</v>
      </c>
      <c r="M2459" s="269">
        <v>0</v>
      </c>
      <c r="N2459" s="268">
        <v>0</v>
      </c>
      <c r="O2459" s="268">
        <v>0</v>
      </c>
      <c r="P2459" s="269">
        <v>0</v>
      </c>
      <c r="Q2459" s="270">
        <v>4456.2</v>
      </c>
      <c r="R2459" s="270">
        <v>0</v>
      </c>
      <c r="S2459" s="270">
        <v>4456.2</v>
      </c>
      <c r="T2459" s="268">
        <v>4456.2</v>
      </c>
      <c r="U2459" s="268">
        <v>0</v>
      </c>
      <c r="V2459" s="269">
        <v>4456.2</v>
      </c>
      <c r="W2459" s="269" cm="1">
        <f t="array" ref="W2459">IF(Z2459=756,V2459*INDEX('09.30.22 ERC'!$I$676:$I$679,MATCH($A$1,'09.30.22 ERC'!$D$676:$D$679,0),),V2459)</f>
        <v>4456.2</v>
      </c>
      <c r="X2459" s="271">
        <f t="shared" si="77"/>
        <v>643600</v>
      </c>
      <c r="Y2459" s="106" t="s">
        <v>8413</v>
      </c>
      <c r="Z2459" s="106">
        <v>150</v>
      </c>
      <c r="AA2459" s="273" t="b">
        <f t="shared" si="78"/>
        <v>1</v>
      </c>
    </row>
    <row r="2460" spans="1:27">
      <c r="A2460" s="267" t="s">
        <v>3271</v>
      </c>
      <c r="B2460" s="267" t="s">
        <v>3284</v>
      </c>
      <c r="C2460" s="267" t="s">
        <v>3273</v>
      </c>
      <c r="D2460" s="267" t="s">
        <v>8551</v>
      </c>
      <c r="E2460" s="267" t="s">
        <v>3275</v>
      </c>
      <c r="F2460" s="267" t="s">
        <v>3276</v>
      </c>
      <c r="G2460" s="267" t="s">
        <v>3275</v>
      </c>
      <c r="H2460" s="267" t="s">
        <v>3277</v>
      </c>
      <c r="I2460" s="267" t="s">
        <v>8556</v>
      </c>
      <c r="J2460" s="267" t="s">
        <v>8557</v>
      </c>
      <c r="K2460" s="268">
        <v>0</v>
      </c>
      <c r="L2460" s="268">
        <v>0</v>
      </c>
      <c r="M2460" s="269">
        <v>0</v>
      </c>
      <c r="N2460" s="268">
        <v>0</v>
      </c>
      <c r="O2460" s="268">
        <v>0</v>
      </c>
      <c r="P2460" s="269">
        <v>0</v>
      </c>
      <c r="Q2460" s="270">
        <v>1550</v>
      </c>
      <c r="R2460" s="270">
        <v>0</v>
      </c>
      <c r="S2460" s="270">
        <v>1550</v>
      </c>
      <c r="T2460" s="268">
        <v>1550</v>
      </c>
      <c r="U2460" s="268">
        <v>0</v>
      </c>
      <c r="V2460" s="269">
        <v>1550</v>
      </c>
      <c r="W2460" s="269" cm="1">
        <f t="array" ref="W2460">IF(Z2460=756,V2460*INDEX('09.30.22 ERC'!$I$676:$I$679,MATCH($A$1,'09.30.22 ERC'!$D$676:$D$679,0),),V2460)</f>
        <v>1550</v>
      </c>
      <c r="X2460" s="271">
        <f t="shared" si="77"/>
        <v>643600</v>
      </c>
      <c r="Y2460" s="106" t="s">
        <v>8413</v>
      </c>
      <c r="Z2460" s="106">
        <v>151</v>
      </c>
      <c r="AA2460" s="273" t="b">
        <f t="shared" si="78"/>
        <v>1</v>
      </c>
    </row>
    <row r="2461" spans="1:27">
      <c r="A2461" s="267" t="s">
        <v>3271</v>
      </c>
      <c r="B2461" s="267" t="s">
        <v>3287</v>
      </c>
      <c r="C2461" s="267" t="s">
        <v>3281</v>
      </c>
      <c r="D2461" s="267" t="s">
        <v>8551</v>
      </c>
      <c r="E2461" s="267" t="s">
        <v>3275</v>
      </c>
      <c r="F2461" s="267" t="s">
        <v>3276</v>
      </c>
      <c r="G2461" s="267" t="s">
        <v>3275</v>
      </c>
      <c r="H2461" s="267" t="s">
        <v>3277</v>
      </c>
      <c r="I2461" s="267" t="s">
        <v>8558</v>
      </c>
      <c r="J2461" s="267" t="s">
        <v>8559</v>
      </c>
      <c r="K2461" s="268">
        <v>0</v>
      </c>
      <c r="L2461" s="268">
        <v>0</v>
      </c>
      <c r="M2461" s="269">
        <v>0</v>
      </c>
      <c r="N2461" s="268">
        <v>0</v>
      </c>
      <c r="O2461" s="268">
        <v>0</v>
      </c>
      <c r="P2461" s="269">
        <v>0</v>
      </c>
      <c r="Q2461" s="270">
        <v>0</v>
      </c>
      <c r="R2461" s="270">
        <v>0</v>
      </c>
      <c r="S2461" s="270">
        <v>0</v>
      </c>
      <c r="T2461" s="268">
        <v>0</v>
      </c>
      <c r="U2461" s="268">
        <v>0</v>
      </c>
      <c r="V2461" s="269">
        <v>0</v>
      </c>
      <c r="W2461" s="269" cm="1">
        <f t="array" ref="W2461">IF(Z2461=756,V2461*INDEX('09.30.22 ERC'!$I$676:$I$679,MATCH($A$1,'09.30.22 ERC'!$D$676:$D$679,0),),V2461)</f>
        <v>0</v>
      </c>
      <c r="X2461" s="271">
        <f t="shared" si="77"/>
        <v>643600</v>
      </c>
      <c r="Y2461" s="106" t="s">
        <v>8413</v>
      </c>
      <c r="Z2461" s="106">
        <v>151</v>
      </c>
      <c r="AA2461" s="273" t="b">
        <f t="shared" si="78"/>
        <v>1</v>
      </c>
    </row>
    <row r="2462" spans="1:27">
      <c r="A2462" s="267" t="s">
        <v>3271</v>
      </c>
      <c r="B2462" s="267" t="s">
        <v>3294</v>
      </c>
      <c r="C2462" s="267" t="s">
        <v>3273</v>
      </c>
      <c r="D2462" s="267" t="s">
        <v>8551</v>
      </c>
      <c r="E2462" s="267" t="s">
        <v>3275</v>
      </c>
      <c r="F2462" s="267" t="s">
        <v>3276</v>
      </c>
      <c r="G2462" s="267" t="s">
        <v>3275</v>
      </c>
      <c r="H2462" s="267" t="s">
        <v>3277</v>
      </c>
      <c r="I2462" s="267" t="s">
        <v>8560</v>
      </c>
      <c r="J2462" s="267" t="s">
        <v>8561</v>
      </c>
      <c r="K2462" s="268">
        <v>0</v>
      </c>
      <c r="L2462" s="268">
        <v>0</v>
      </c>
      <c r="M2462" s="269">
        <v>0</v>
      </c>
      <c r="N2462" s="268">
        <v>0</v>
      </c>
      <c r="O2462" s="268">
        <v>0</v>
      </c>
      <c r="P2462" s="269">
        <v>0</v>
      </c>
      <c r="Q2462" s="270">
        <v>5409</v>
      </c>
      <c r="R2462" s="270">
        <v>0</v>
      </c>
      <c r="S2462" s="270">
        <v>5409</v>
      </c>
      <c r="T2462" s="268">
        <v>5409</v>
      </c>
      <c r="U2462" s="268">
        <v>0</v>
      </c>
      <c r="V2462" s="269">
        <v>5409</v>
      </c>
      <c r="W2462" s="269" cm="1">
        <f t="array" ref="W2462">IF(Z2462=756,V2462*INDEX('09.30.22 ERC'!$I$676:$I$679,MATCH($A$1,'09.30.22 ERC'!$D$676:$D$679,0),),V2462)</f>
        <v>5409</v>
      </c>
      <c r="X2462" s="271">
        <f t="shared" si="77"/>
        <v>643600</v>
      </c>
      <c r="Y2462" s="106" t="s">
        <v>8413</v>
      </c>
      <c r="Z2462" s="106">
        <v>152</v>
      </c>
      <c r="AA2462" s="273" t="b">
        <f t="shared" si="78"/>
        <v>1</v>
      </c>
    </row>
    <row r="2463" spans="1:27">
      <c r="A2463" s="267" t="s">
        <v>3271</v>
      </c>
      <c r="B2463" s="267" t="s">
        <v>3300</v>
      </c>
      <c r="C2463" s="267" t="s">
        <v>3301</v>
      </c>
      <c r="D2463" s="267" t="s">
        <v>8551</v>
      </c>
      <c r="E2463" s="267" t="s">
        <v>3275</v>
      </c>
      <c r="F2463" s="267" t="s">
        <v>3276</v>
      </c>
      <c r="G2463" s="267" t="s">
        <v>3275</v>
      </c>
      <c r="H2463" s="267" t="s">
        <v>3277</v>
      </c>
      <c r="I2463" s="267" t="s">
        <v>8562</v>
      </c>
      <c r="J2463" s="267" t="s">
        <v>8563</v>
      </c>
      <c r="K2463" s="268">
        <v>0</v>
      </c>
      <c r="L2463" s="268">
        <v>0</v>
      </c>
      <c r="M2463" s="269">
        <v>0</v>
      </c>
      <c r="N2463" s="268">
        <v>0</v>
      </c>
      <c r="O2463" s="268">
        <v>0</v>
      </c>
      <c r="P2463" s="269">
        <v>0</v>
      </c>
      <c r="Q2463" s="270">
        <v>134</v>
      </c>
      <c r="R2463" s="270">
        <v>140</v>
      </c>
      <c r="S2463" s="270">
        <v>-6</v>
      </c>
      <c r="T2463" s="268">
        <v>134</v>
      </c>
      <c r="U2463" s="268">
        <v>140</v>
      </c>
      <c r="V2463" s="269">
        <v>-6</v>
      </c>
      <c r="W2463" s="269" cm="1">
        <f t="array" ref="W2463">IF(Z2463=756,V2463*INDEX('09.30.22 ERC'!$I$676:$I$679,MATCH($A$1,'09.30.22 ERC'!$D$676:$D$679,0),),V2463)</f>
        <v>-6</v>
      </c>
      <c r="X2463" s="271">
        <f t="shared" si="77"/>
        <v>643600</v>
      </c>
      <c r="Y2463" s="106" t="s">
        <v>8413</v>
      </c>
      <c r="Z2463" s="106">
        <v>150</v>
      </c>
      <c r="AA2463" s="273" t="b">
        <f t="shared" si="78"/>
        <v>1</v>
      </c>
    </row>
    <row r="2464" spans="1:27">
      <c r="A2464" s="267" t="s">
        <v>3271</v>
      </c>
      <c r="B2464" s="267" t="s">
        <v>3304</v>
      </c>
      <c r="C2464" s="267" t="s">
        <v>3301</v>
      </c>
      <c r="D2464" s="267" t="s">
        <v>8551</v>
      </c>
      <c r="E2464" s="267" t="s">
        <v>3275</v>
      </c>
      <c r="F2464" s="267" t="s">
        <v>3276</v>
      </c>
      <c r="G2464" s="267" t="s">
        <v>3275</v>
      </c>
      <c r="H2464" s="267" t="s">
        <v>3277</v>
      </c>
      <c r="I2464" s="267" t="s">
        <v>8564</v>
      </c>
      <c r="J2464" s="267" t="s">
        <v>8565</v>
      </c>
      <c r="K2464" s="268">
        <v>0</v>
      </c>
      <c r="L2464" s="268">
        <v>0</v>
      </c>
      <c r="M2464" s="269">
        <v>0</v>
      </c>
      <c r="N2464" s="268">
        <v>0</v>
      </c>
      <c r="O2464" s="268">
        <v>0</v>
      </c>
      <c r="P2464" s="269">
        <v>0</v>
      </c>
      <c r="Q2464" s="270">
        <v>0</v>
      </c>
      <c r="R2464" s="270">
        <v>0</v>
      </c>
      <c r="S2464" s="270">
        <v>0</v>
      </c>
      <c r="T2464" s="268">
        <v>0</v>
      </c>
      <c r="U2464" s="268">
        <v>0</v>
      </c>
      <c r="V2464" s="269">
        <v>0</v>
      </c>
      <c r="W2464" s="269" cm="1">
        <f t="array" ref="W2464">IF(Z2464=756,V2464*INDEX('09.30.22 ERC'!$I$676:$I$679,MATCH($A$1,'09.30.22 ERC'!$D$676:$D$679,0),),V2464)</f>
        <v>0</v>
      </c>
      <c r="X2464" s="271">
        <f t="shared" si="77"/>
        <v>643600</v>
      </c>
      <c r="Y2464" s="106" t="s">
        <v>8413</v>
      </c>
      <c r="Z2464" s="106">
        <v>151</v>
      </c>
      <c r="AA2464" s="273" t="b">
        <f t="shared" si="78"/>
        <v>1</v>
      </c>
    </row>
    <row r="2465" spans="1:27">
      <c r="A2465" s="267" t="s">
        <v>3271</v>
      </c>
      <c r="B2465" s="267" t="s">
        <v>3388</v>
      </c>
      <c r="C2465" s="267" t="s">
        <v>3389</v>
      </c>
      <c r="D2465" s="267" t="s">
        <v>8566</v>
      </c>
      <c r="E2465" s="267" t="s">
        <v>3275</v>
      </c>
      <c r="F2465" s="267" t="s">
        <v>3276</v>
      </c>
      <c r="G2465" s="267" t="s">
        <v>3275</v>
      </c>
      <c r="H2465" s="267" t="s">
        <v>3277</v>
      </c>
      <c r="I2465" s="267" t="s">
        <v>8567</v>
      </c>
      <c r="J2465" s="267" t="s">
        <v>8568</v>
      </c>
      <c r="K2465" s="268">
        <v>0</v>
      </c>
      <c r="L2465" s="268">
        <v>0</v>
      </c>
      <c r="M2465" s="269">
        <v>0</v>
      </c>
      <c r="N2465" s="268">
        <v>0</v>
      </c>
      <c r="O2465" s="268">
        <v>35682.69</v>
      </c>
      <c r="P2465" s="269">
        <v>-35682.69</v>
      </c>
      <c r="Q2465" s="270">
        <v>106005.72</v>
      </c>
      <c r="R2465" s="270">
        <v>426883.52</v>
      </c>
      <c r="S2465" s="270">
        <v>-320877.80000000005</v>
      </c>
      <c r="T2465" s="268">
        <v>106005.72</v>
      </c>
      <c r="U2465" s="268">
        <v>426883.52</v>
      </c>
      <c r="V2465" s="269">
        <v>-320877.80000000005</v>
      </c>
      <c r="W2465" s="269" cm="1">
        <f t="array" ref="W2465">IF(Z2465=756,V2465*INDEX('09.30.22 ERC'!$I$676:$I$679,MATCH($A$1,'09.30.22 ERC'!$D$676:$D$679,0),),V2465)</f>
        <v>-320877.80000000005</v>
      </c>
      <c r="X2465" s="271">
        <f t="shared" si="77"/>
        <v>643700</v>
      </c>
      <c r="Y2465" s="106" t="s">
        <v>8413</v>
      </c>
      <c r="Z2465" s="106">
        <v>756</v>
      </c>
      <c r="AA2465" s="273" t="b">
        <f t="shared" si="78"/>
        <v>1</v>
      </c>
    </row>
    <row r="2466" spans="1:27">
      <c r="A2466" s="267" t="s">
        <v>3271</v>
      </c>
      <c r="B2466" s="267" t="s">
        <v>3388</v>
      </c>
      <c r="C2466" s="267" t="s">
        <v>3392</v>
      </c>
      <c r="D2466" s="267" t="s">
        <v>8566</v>
      </c>
      <c r="E2466" s="267" t="s">
        <v>3275</v>
      </c>
      <c r="F2466" s="267" t="s">
        <v>3276</v>
      </c>
      <c r="G2466" s="267" t="s">
        <v>3275</v>
      </c>
      <c r="H2466" s="267" t="s">
        <v>3277</v>
      </c>
      <c r="I2466" s="267" t="s">
        <v>8569</v>
      </c>
      <c r="J2466" s="267" t="s">
        <v>8570</v>
      </c>
      <c r="K2466" s="268">
        <v>0</v>
      </c>
      <c r="L2466" s="268">
        <v>0</v>
      </c>
      <c r="M2466" s="269">
        <v>0</v>
      </c>
      <c r="N2466" s="268">
        <v>320877.8</v>
      </c>
      <c r="O2466" s="268">
        <v>285195.11</v>
      </c>
      <c r="P2466" s="269">
        <v>35682.69</v>
      </c>
      <c r="Q2466" s="270">
        <v>1597694.91</v>
      </c>
      <c r="R2466" s="270">
        <v>1276817.1100000001</v>
      </c>
      <c r="S2466" s="270">
        <v>320877.79999999981</v>
      </c>
      <c r="T2466" s="268">
        <v>1597694.91</v>
      </c>
      <c r="U2466" s="268">
        <v>1276817.1100000001</v>
      </c>
      <c r="V2466" s="269">
        <v>320877.79999999981</v>
      </c>
      <c r="W2466" s="269" cm="1">
        <f t="array" ref="W2466">IF(Z2466=756,V2466*INDEX('09.30.22 ERC'!$I$676:$I$679,MATCH($A$1,'09.30.22 ERC'!$D$676:$D$679,0),),V2466)</f>
        <v>320877.79999999981</v>
      </c>
      <c r="X2466" s="271">
        <f t="shared" si="77"/>
        <v>643700</v>
      </c>
      <c r="Y2466" s="106" t="s">
        <v>8413</v>
      </c>
      <c r="Z2466" s="106">
        <v>756</v>
      </c>
      <c r="AA2466" s="273" t="b">
        <f t="shared" si="78"/>
        <v>1</v>
      </c>
    </row>
    <row r="2467" spans="1:27">
      <c r="A2467" s="267" t="s">
        <v>3271</v>
      </c>
      <c r="B2467" s="267" t="s">
        <v>3395</v>
      </c>
      <c r="C2467" s="267" t="s">
        <v>3392</v>
      </c>
      <c r="D2467" s="267" t="s">
        <v>8566</v>
      </c>
      <c r="E2467" s="267" t="s">
        <v>3275</v>
      </c>
      <c r="F2467" s="267" t="s">
        <v>3276</v>
      </c>
      <c r="G2467" s="267" t="s">
        <v>3275</v>
      </c>
      <c r="H2467" s="267" t="s">
        <v>3277</v>
      </c>
      <c r="I2467" s="267" t="s">
        <v>8571</v>
      </c>
      <c r="J2467" s="267" t="s">
        <v>8572</v>
      </c>
      <c r="K2467" s="268">
        <v>0</v>
      </c>
      <c r="L2467" s="268">
        <v>0</v>
      </c>
      <c r="M2467" s="269">
        <v>0</v>
      </c>
      <c r="N2467" s="268">
        <v>0</v>
      </c>
      <c r="O2467" s="268">
        <v>0</v>
      </c>
      <c r="P2467" s="269">
        <v>0</v>
      </c>
      <c r="Q2467" s="270">
        <v>0</v>
      </c>
      <c r="R2467" s="270">
        <v>0</v>
      </c>
      <c r="S2467" s="270">
        <v>0</v>
      </c>
      <c r="T2467" s="268">
        <v>0</v>
      </c>
      <c r="U2467" s="268">
        <v>0</v>
      </c>
      <c r="V2467" s="269">
        <v>0</v>
      </c>
      <c r="W2467" s="269" cm="1">
        <f t="array" ref="W2467">IF(Z2467=756,V2467*INDEX('09.30.22 ERC'!$I$676:$I$679,MATCH($A$1,'09.30.22 ERC'!$D$676:$D$679,0),),V2467)</f>
        <v>0</v>
      </c>
      <c r="X2467" s="271">
        <f t="shared" si="77"/>
        <v>643700</v>
      </c>
      <c r="Y2467" s="106" t="s">
        <v>8413</v>
      </c>
      <c r="Z2467" s="106">
        <v>756</v>
      </c>
      <c r="AA2467" s="273" t="b">
        <f t="shared" si="78"/>
        <v>1</v>
      </c>
    </row>
    <row r="2468" spans="1:27">
      <c r="A2468" s="267" t="s">
        <v>3271</v>
      </c>
      <c r="B2468" s="267" t="s">
        <v>3272</v>
      </c>
      <c r="C2468" s="267" t="s">
        <v>3273</v>
      </c>
      <c r="D2468" s="267" t="s">
        <v>8566</v>
      </c>
      <c r="E2468" s="267" t="s">
        <v>3275</v>
      </c>
      <c r="F2468" s="267" t="s">
        <v>3276</v>
      </c>
      <c r="G2468" s="267" t="s">
        <v>3275</v>
      </c>
      <c r="H2468" s="267" t="s">
        <v>3277</v>
      </c>
      <c r="I2468" s="267" t="s">
        <v>8573</v>
      </c>
      <c r="J2468" s="267" t="s">
        <v>8574</v>
      </c>
      <c r="K2468" s="268">
        <v>0</v>
      </c>
      <c r="L2468" s="268">
        <v>0</v>
      </c>
      <c r="M2468" s="269">
        <v>0</v>
      </c>
      <c r="N2468" s="268">
        <v>163717.38</v>
      </c>
      <c r="O2468" s="268">
        <v>163717.38</v>
      </c>
      <c r="P2468" s="269">
        <v>0</v>
      </c>
      <c r="Q2468" s="270">
        <v>700211.1</v>
      </c>
      <c r="R2468" s="270">
        <v>863928.48</v>
      </c>
      <c r="S2468" s="270">
        <v>-163717.38</v>
      </c>
      <c r="T2468" s="268">
        <v>700211.1</v>
      </c>
      <c r="U2468" s="268">
        <v>863928.48</v>
      </c>
      <c r="V2468" s="269">
        <v>-163717.38</v>
      </c>
      <c r="W2468" s="269" cm="1">
        <f t="array" ref="W2468">IF(Z2468=756,V2468*INDEX('09.30.22 ERC'!$I$676:$I$679,MATCH($A$1,'09.30.22 ERC'!$D$676:$D$679,0),),V2468)</f>
        <v>-163717.38</v>
      </c>
      <c r="X2468" s="271">
        <f t="shared" si="77"/>
        <v>643700</v>
      </c>
      <c r="Y2468" s="106" t="s">
        <v>8413</v>
      </c>
      <c r="Z2468" s="106">
        <v>150</v>
      </c>
      <c r="AA2468" s="273" t="b">
        <f t="shared" si="78"/>
        <v>1</v>
      </c>
    </row>
    <row r="2469" spans="1:27">
      <c r="A2469" s="267" t="s">
        <v>3271</v>
      </c>
      <c r="B2469" s="267" t="s">
        <v>3272</v>
      </c>
      <c r="C2469" s="267" t="s">
        <v>3402</v>
      </c>
      <c r="D2469" s="267" t="s">
        <v>8566</v>
      </c>
      <c r="E2469" s="267" t="s">
        <v>3275</v>
      </c>
      <c r="F2469" s="267" t="s">
        <v>3276</v>
      </c>
      <c r="G2469" s="267" t="s">
        <v>3275</v>
      </c>
      <c r="H2469" s="267" t="s">
        <v>3277</v>
      </c>
      <c r="I2469" s="267" t="s">
        <v>8575</v>
      </c>
      <c r="J2469" s="267" t="s">
        <v>8576</v>
      </c>
      <c r="K2469" s="268">
        <v>0</v>
      </c>
      <c r="L2469" s="268">
        <v>0</v>
      </c>
      <c r="M2469" s="269">
        <v>0</v>
      </c>
      <c r="N2469" s="268">
        <v>12930.47</v>
      </c>
      <c r="O2469" s="268">
        <v>661.26</v>
      </c>
      <c r="P2469" s="269">
        <v>12269.21</v>
      </c>
      <c r="Q2469" s="270">
        <v>156560.92000000001</v>
      </c>
      <c r="R2469" s="270">
        <v>44858.39</v>
      </c>
      <c r="S2469" s="270">
        <v>111702.53000000001</v>
      </c>
      <c r="T2469" s="268">
        <v>156560.92000000001</v>
      </c>
      <c r="U2469" s="268">
        <v>44858.39</v>
      </c>
      <c r="V2469" s="269">
        <v>111702.53000000001</v>
      </c>
      <c r="W2469" s="269" cm="1">
        <f t="array" ref="W2469">IF(Z2469=756,V2469*INDEX('09.30.22 ERC'!$I$676:$I$679,MATCH($A$1,'09.30.22 ERC'!$D$676:$D$679,0),),V2469)</f>
        <v>111702.53000000001</v>
      </c>
      <c r="X2469" s="271">
        <f t="shared" si="77"/>
        <v>643700</v>
      </c>
      <c r="Y2469" s="106" t="s">
        <v>8413</v>
      </c>
      <c r="Z2469" s="106">
        <v>150</v>
      </c>
      <c r="AA2469" s="273" t="b">
        <f t="shared" si="78"/>
        <v>1</v>
      </c>
    </row>
    <row r="2470" spans="1:27">
      <c r="A2470" s="267" t="s">
        <v>3271</v>
      </c>
      <c r="B2470" s="267" t="s">
        <v>3280</v>
      </c>
      <c r="C2470" s="267" t="s">
        <v>3281</v>
      </c>
      <c r="D2470" s="267" t="s">
        <v>8566</v>
      </c>
      <c r="E2470" s="267" t="s">
        <v>3275</v>
      </c>
      <c r="F2470" s="267" t="s">
        <v>3276</v>
      </c>
      <c r="G2470" s="267" t="s">
        <v>3275</v>
      </c>
      <c r="H2470" s="267" t="s">
        <v>3277</v>
      </c>
      <c r="I2470" s="267" t="s">
        <v>8577</v>
      </c>
      <c r="J2470" s="267" t="s">
        <v>8578</v>
      </c>
      <c r="K2470" s="268">
        <v>0</v>
      </c>
      <c r="L2470" s="268">
        <v>0</v>
      </c>
      <c r="M2470" s="269">
        <v>0</v>
      </c>
      <c r="N2470" s="268">
        <v>4456.2</v>
      </c>
      <c r="O2470" s="268">
        <v>4456.2</v>
      </c>
      <c r="P2470" s="269">
        <v>0</v>
      </c>
      <c r="Q2470" s="270">
        <v>11799.55</v>
      </c>
      <c r="R2470" s="270">
        <v>16255.75</v>
      </c>
      <c r="S2470" s="270">
        <v>-4456.2000000000007</v>
      </c>
      <c r="T2470" s="268">
        <v>11799.55</v>
      </c>
      <c r="U2470" s="268">
        <v>16255.75</v>
      </c>
      <c r="V2470" s="269">
        <v>-4456.2000000000007</v>
      </c>
      <c r="W2470" s="269" cm="1">
        <f t="array" ref="W2470">IF(Z2470=756,V2470*INDEX('09.30.22 ERC'!$I$676:$I$679,MATCH($A$1,'09.30.22 ERC'!$D$676:$D$679,0),),V2470)</f>
        <v>-4456.2000000000007</v>
      </c>
      <c r="X2470" s="271">
        <f t="shared" si="77"/>
        <v>643700</v>
      </c>
      <c r="Y2470" s="106" t="s">
        <v>8413</v>
      </c>
      <c r="Z2470" s="106">
        <v>150</v>
      </c>
      <c r="AA2470" s="273" t="b">
        <f t="shared" si="78"/>
        <v>1</v>
      </c>
    </row>
    <row r="2471" spans="1:27">
      <c r="A2471" s="267" t="s">
        <v>3271</v>
      </c>
      <c r="B2471" s="267" t="s">
        <v>3280</v>
      </c>
      <c r="C2471" s="267" t="s">
        <v>3430</v>
      </c>
      <c r="D2471" s="267" t="s">
        <v>8566</v>
      </c>
      <c r="E2471" s="267" t="s">
        <v>3275</v>
      </c>
      <c r="F2471" s="267" t="s">
        <v>3276</v>
      </c>
      <c r="G2471" s="267" t="s">
        <v>3275</v>
      </c>
      <c r="H2471" s="267" t="s">
        <v>3277</v>
      </c>
      <c r="I2471" s="267" t="s">
        <v>8579</v>
      </c>
      <c r="J2471" s="267" t="s">
        <v>8580</v>
      </c>
      <c r="K2471" s="268">
        <v>0</v>
      </c>
      <c r="L2471" s="268">
        <v>0</v>
      </c>
      <c r="M2471" s="269">
        <v>0</v>
      </c>
      <c r="N2471" s="268">
        <v>12789.44</v>
      </c>
      <c r="O2471" s="268">
        <v>654.04999999999995</v>
      </c>
      <c r="P2471" s="269">
        <v>12135.390000000001</v>
      </c>
      <c r="Q2471" s="270">
        <v>154805.51999999999</v>
      </c>
      <c r="R2471" s="270">
        <v>44352.93</v>
      </c>
      <c r="S2471" s="270">
        <v>110452.59</v>
      </c>
      <c r="T2471" s="268">
        <v>154805.51999999999</v>
      </c>
      <c r="U2471" s="268">
        <v>44352.93</v>
      </c>
      <c r="V2471" s="269">
        <v>110452.59</v>
      </c>
      <c r="W2471" s="269" cm="1">
        <f t="array" ref="W2471">IF(Z2471=756,V2471*INDEX('09.30.22 ERC'!$I$676:$I$679,MATCH($A$1,'09.30.22 ERC'!$D$676:$D$679,0),),V2471)</f>
        <v>110452.59</v>
      </c>
      <c r="X2471" s="271">
        <f t="shared" si="77"/>
        <v>643700</v>
      </c>
      <c r="Y2471" s="106" t="s">
        <v>8413</v>
      </c>
      <c r="Z2471" s="106">
        <v>150</v>
      </c>
      <c r="AA2471" s="273" t="b">
        <f t="shared" si="78"/>
        <v>1</v>
      </c>
    </row>
    <row r="2472" spans="1:27">
      <c r="A2472" s="267" t="s">
        <v>3271</v>
      </c>
      <c r="B2472" s="267" t="s">
        <v>3284</v>
      </c>
      <c r="C2472" s="267" t="s">
        <v>3273</v>
      </c>
      <c r="D2472" s="267" t="s">
        <v>8566</v>
      </c>
      <c r="E2472" s="267" t="s">
        <v>3275</v>
      </c>
      <c r="F2472" s="267" t="s">
        <v>3276</v>
      </c>
      <c r="G2472" s="267" t="s">
        <v>3275</v>
      </c>
      <c r="H2472" s="267" t="s">
        <v>3277</v>
      </c>
      <c r="I2472" s="267" t="s">
        <v>8581</v>
      </c>
      <c r="J2472" s="267" t="s">
        <v>8582</v>
      </c>
      <c r="K2472" s="268">
        <v>0</v>
      </c>
      <c r="L2472" s="268">
        <v>0</v>
      </c>
      <c r="M2472" s="269">
        <v>0</v>
      </c>
      <c r="N2472" s="268">
        <v>12034.3</v>
      </c>
      <c r="O2472" s="268">
        <v>12034.3</v>
      </c>
      <c r="P2472" s="269">
        <v>0</v>
      </c>
      <c r="Q2472" s="270">
        <v>59943.5</v>
      </c>
      <c r="R2472" s="270">
        <v>71977.8</v>
      </c>
      <c r="S2472" s="270">
        <v>-12034.300000000003</v>
      </c>
      <c r="T2472" s="268">
        <v>59943.5</v>
      </c>
      <c r="U2472" s="268">
        <v>71977.8</v>
      </c>
      <c r="V2472" s="269">
        <v>-12034.300000000003</v>
      </c>
      <c r="W2472" s="269" cm="1">
        <f t="array" ref="W2472">IF(Z2472=756,V2472*INDEX('09.30.22 ERC'!$I$676:$I$679,MATCH($A$1,'09.30.22 ERC'!$D$676:$D$679,0),),V2472)</f>
        <v>-12034.300000000003</v>
      </c>
      <c r="X2472" s="271">
        <f t="shared" si="77"/>
        <v>643700</v>
      </c>
      <c r="Y2472" s="106" t="s">
        <v>8413</v>
      </c>
      <c r="Z2472" s="106">
        <v>151</v>
      </c>
      <c r="AA2472" s="273" t="b">
        <f t="shared" si="78"/>
        <v>1</v>
      </c>
    </row>
    <row r="2473" spans="1:27">
      <c r="A2473" s="267" t="s">
        <v>3271</v>
      </c>
      <c r="B2473" s="267" t="s">
        <v>3284</v>
      </c>
      <c r="C2473" s="267" t="s">
        <v>3402</v>
      </c>
      <c r="D2473" s="267" t="s">
        <v>8566</v>
      </c>
      <c r="E2473" s="267" t="s">
        <v>3275</v>
      </c>
      <c r="F2473" s="267" t="s">
        <v>3276</v>
      </c>
      <c r="G2473" s="267" t="s">
        <v>3275</v>
      </c>
      <c r="H2473" s="267" t="s">
        <v>3277</v>
      </c>
      <c r="I2473" s="267" t="s">
        <v>8583</v>
      </c>
      <c r="J2473" s="267" t="s">
        <v>8584</v>
      </c>
      <c r="K2473" s="268">
        <v>0</v>
      </c>
      <c r="L2473" s="268">
        <v>0</v>
      </c>
      <c r="M2473" s="269">
        <v>0</v>
      </c>
      <c r="N2473" s="268">
        <v>1098.83</v>
      </c>
      <c r="O2473" s="268">
        <v>56.19</v>
      </c>
      <c r="P2473" s="269">
        <v>1042.6399999999999</v>
      </c>
      <c r="Q2473" s="270">
        <v>12901.87</v>
      </c>
      <c r="R2473" s="270">
        <v>3676.99</v>
      </c>
      <c r="S2473" s="270">
        <v>9224.880000000001</v>
      </c>
      <c r="T2473" s="268">
        <v>12901.87</v>
      </c>
      <c r="U2473" s="268">
        <v>3676.99</v>
      </c>
      <c r="V2473" s="269">
        <v>9224.880000000001</v>
      </c>
      <c r="W2473" s="269" cm="1">
        <f t="array" ref="W2473">IF(Z2473=756,V2473*INDEX('09.30.22 ERC'!$I$676:$I$679,MATCH($A$1,'09.30.22 ERC'!$D$676:$D$679,0),),V2473)</f>
        <v>9224.880000000001</v>
      </c>
      <c r="X2473" s="271">
        <f t="shared" si="77"/>
        <v>643700</v>
      </c>
      <c r="Y2473" s="106" t="s">
        <v>8413</v>
      </c>
      <c r="Z2473" s="106">
        <v>151</v>
      </c>
      <c r="AA2473" s="273" t="b">
        <f t="shared" si="78"/>
        <v>1</v>
      </c>
    </row>
    <row r="2474" spans="1:27">
      <c r="A2474" s="267" t="s">
        <v>3271</v>
      </c>
      <c r="B2474" s="267" t="s">
        <v>3287</v>
      </c>
      <c r="C2474" s="267" t="s">
        <v>3281</v>
      </c>
      <c r="D2474" s="267" t="s">
        <v>8566</v>
      </c>
      <c r="E2474" s="267" t="s">
        <v>3275</v>
      </c>
      <c r="F2474" s="267" t="s">
        <v>3276</v>
      </c>
      <c r="G2474" s="267" t="s">
        <v>3275</v>
      </c>
      <c r="H2474" s="267" t="s">
        <v>3277</v>
      </c>
      <c r="I2474" s="267" t="s">
        <v>8585</v>
      </c>
      <c r="J2474" s="267" t="s">
        <v>8586</v>
      </c>
      <c r="K2474" s="268">
        <v>0</v>
      </c>
      <c r="L2474" s="268">
        <v>0</v>
      </c>
      <c r="M2474" s="269">
        <v>0</v>
      </c>
      <c r="N2474" s="268">
        <v>0</v>
      </c>
      <c r="O2474" s="268">
        <v>0</v>
      </c>
      <c r="P2474" s="269">
        <v>0</v>
      </c>
      <c r="Q2474" s="270">
        <v>0</v>
      </c>
      <c r="R2474" s="270">
        <v>0</v>
      </c>
      <c r="S2474" s="270">
        <v>0</v>
      </c>
      <c r="T2474" s="268">
        <v>0</v>
      </c>
      <c r="U2474" s="268">
        <v>0</v>
      </c>
      <c r="V2474" s="269">
        <v>0</v>
      </c>
      <c r="W2474" s="269" cm="1">
        <f t="array" ref="W2474">IF(Z2474=756,V2474*INDEX('09.30.22 ERC'!$I$676:$I$679,MATCH($A$1,'09.30.22 ERC'!$D$676:$D$679,0),),V2474)</f>
        <v>0</v>
      </c>
      <c r="X2474" s="271">
        <f t="shared" si="77"/>
        <v>643700</v>
      </c>
      <c r="Y2474" s="106" t="s">
        <v>8413</v>
      </c>
      <c r="Z2474" s="106">
        <v>151</v>
      </c>
      <c r="AA2474" s="273" t="b">
        <f t="shared" si="78"/>
        <v>1</v>
      </c>
    </row>
    <row r="2475" spans="1:27">
      <c r="A2475" s="267" t="s">
        <v>3271</v>
      </c>
      <c r="B2475" s="267" t="s">
        <v>3287</v>
      </c>
      <c r="C2475" s="267" t="s">
        <v>3430</v>
      </c>
      <c r="D2475" s="267" t="s">
        <v>8566</v>
      </c>
      <c r="E2475" s="267" t="s">
        <v>3275</v>
      </c>
      <c r="F2475" s="267" t="s">
        <v>3276</v>
      </c>
      <c r="G2475" s="267" t="s">
        <v>3275</v>
      </c>
      <c r="H2475" s="267" t="s">
        <v>3277</v>
      </c>
      <c r="I2475" s="267" t="s">
        <v>8587</v>
      </c>
      <c r="J2475" s="267" t="s">
        <v>8588</v>
      </c>
      <c r="K2475" s="268">
        <v>0</v>
      </c>
      <c r="L2475" s="268">
        <v>0</v>
      </c>
      <c r="M2475" s="269">
        <v>0</v>
      </c>
      <c r="N2475" s="268">
        <v>1409.09</v>
      </c>
      <c r="O2475" s="268">
        <v>72.06</v>
      </c>
      <c r="P2475" s="269">
        <v>1337.03</v>
      </c>
      <c r="Q2475" s="270">
        <v>15103.09</v>
      </c>
      <c r="R2475" s="270">
        <v>3607.92</v>
      </c>
      <c r="S2475" s="270">
        <v>11495.17</v>
      </c>
      <c r="T2475" s="268">
        <v>15103.09</v>
      </c>
      <c r="U2475" s="268">
        <v>3607.92</v>
      </c>
      <c r="V2475" s="269">
        <v>11495.17</v>
      </c>
      <c r="W2475" s="269" cm="1">
        <f t="array" ref="W2475">IF(Z2475=756,V2475*INDEX('09.30.22 ERC'!$I$676:$I$679,MATCH($A$1,'09.30.22 ERC'!$D$676:$D$679,0),),V2475)</f>
        <v>11495.17</v>
      </c>
      <c r="X2475" s="271">
        <f t="shared" si="77"/>
        <v>643700</v>
      </c>
      <c r="Y2475" s="106" t="s">
        <v>8413</v>
      </c>
      <c r="Z2475" s="106">
        <v>151</v>
      </c>
      <c r="AA2475" s="273" t="b">
        <f t="shared" si="78"/>
        <v>1</v>
      </c>
    </row>
    <row r="2476" spans="1:27">
      <c r="A2476" s="267" t="s">
        <v>3271</v>
      </c>
      <c r="B2476" s="267" t="s">
        <v>3294</v>
      </c>
      <c r="C2476" s="267" t="s">
        <v>3273</v>
      </c>
      <c r="D2476" s="267" t="s">
        <v>8566</v>
      </c>
      <c r="E2476" s="267" t="s">
        <v>3275</v>
      </c>
      <c r="F2476" s="267" t="s">
        <v>3276</v>
      </c>
      <c r="G2476" s="267" t="s">
        <v>3275</v>
      </c>
      <c r="H2476" s="267" t="s">
        <v>3277</v>
      </c>
      <c r="I2476" s="267" t="s">
        <v>8589</v>
      </c>
      <c r="J2476" s="267" t="s">
        <v>8590</v>
      </c>
      <c r="K2476" s="268">
        <v>0</v>
      </c>
      <c r="L2476" s="268">
        <v>0</v>
      </c>
      <c r="M2476" s="269">
        <v>0</v>
      </c>
      <c r="N2476" s="268">
        <v>53423.3</v>
      </c>
      <c r="O2476" s="268">
        <v>53423.3</v>
      </c>
      <c r="P2476" s="269">
        <v>0</v>
      </c>
      <c r="Q2476" s="270">
        <v>214938.2</v>
      </c>
      <c r="R2476" s="270">
        <v>268361.5</v>
      </c>
      <c r="S2476" s="270">
        <v>-53423.299999999988</v>
      </c>
      <c r="T2476" s="268">
        <v>214938.2</v>
      </c>
      <c r="U2476" s="268">
        <v>268361.5</v>
      </c>
      <c r="V2476" s="269">
        <v>-53423.299999999988</v>
      </c>
      <c r="W2476" s="269" cm="1">
        <f t="array" ref="W2476">IF(Z2476=756,V2476*INDEX('09.30.22 ERC'!$I$676:$I$679,MATCH($A$1,'09.30.22 ERC'!$D$676:$D$679,0),),V2476)</f>
        <v>-53423.299999999988</v>
      </c>
      <c r="X2476" s="271">
        <f t="shared" si="77"/>
        <v>643700</v>
      </c>
      <c r="Y2476" s="106" t="s">
        <v>8413</v>
      </c>
      <c r="Z2476" s="106">
        <v>152</v>
      </c>
      <c r="AA2476" s="273" t="b">
        <f t="shared" si="78"/>
        <v>1</v>
      </c>
    </row>
    <row r="2477" spans="1:27">
      <c r="A2477" s="267" t="s">
        <v>3271</v>
      </c>
      <c r="B2477" s="267" t="s">
        <v>3294</v>
      </c>
      <c r="C2477" s="267" t="s">
        <v>3402</v>
      </c>
      <c r="D2477" s="267" t="s">
        <v>8566</v>
      </c>
      <c r="E2477" s="267" t="s">
        <v>3275</v>
      </c>
      <c r="F2477" s="267" t="s">
        <v>3276</v>
      </c>
      <c r="G2477" s="267" t="s">
        <v>3275</v>
      </c>
      <c r="H2477" s="267" t="s">
        <v>3277</v>
      </c>
      <c r="I2477" s="267" t="s">
        <v>8591</v>
      </c>
      <c r="J2477" s="267" t="s">
        <v>8592</v>
      </c>
      <c r="K2477" s="268">
        <v>0</v>
      </c>
      <c r="L2477" s="268">
        <v>0</v>
      </c>
      <c r="M2477" s="269">
        <v>0</v>
      </c>
      <c r="N2477" s="268">
        <v>7454.86</v>
      </c>
      <c r="O2477" s="268">
        <v>381.24</v>
      </c>
      <c r="P2477" s="269">
        <v>7073.62</v>
      </c>
      <c r="Q2477" s="270">
        <v>90197.93</v>
      </c>
      <c r="R2477" s="270">
        <v>25836.3</v>
      </c>
      <c r="S2477" s="270">
        <v>64361.62999999999</v>
      </c>
      <c r="T2477" s="268">
        <v>90197.93</v>
      </c>
      <c r="U2477" s="268">
        <v>25836.3</v>
      </c>
      <c r="V2477" s="269">
        <v>64361.62999999999</v>
      </c>
      <c r="W2477" s="269" cm="1">
        <f t="array" ref="W2477">IF(Z2477=756,V2477*INDEX('09.30.22 ERC'!$I$676:$I$679,MATCH($A$1,'09.30.22 ERC'!$D$676:$D$679,0),),V2477)</f>
        <v>64361.62999999999</v>
      </c>
      <c r="X2477" s="271">
        <f t="shared" si="77"/>
        <v>643700</v>
      </c>
      <c r="Y2477" s="106" t="s">
        <v>8413</v>
      </c>
      <c r="Z2477" s="106">
        <v>152</v>
      </c>
      <c r="AA2477" s="273" t="b">
        <f t="shared" si="78"/>
        <v>1</v>
      </c>
    </row>
    <row r="2478" spans="1:27">
      <c r="A2478" s="267" t="s">
        <v>3271</v>
      </c>
      <c r="B2478" s="267" t="s">
        <v>3300</v>
      </c>
      <c r="C2478" s="267" t="s">
        <v>3301</v>
      </c>
      <c r="D2478" s="267" t="s">
        <v>8566</v>
      </c>
      <c r="E2478" s="267" t="s">
        <v>3275</v>
      </c>
      <c r="F2478" s="267" t="s">
        <v>3276</v>
      </c>
      <c r="G2478" s="267" t="s">
        <v>3275</v>
      </c>
      <c r="H2478" s="267" t="s">
        <v>3277</v>
      </c>
      <c r="I2478" s="267" t="s">
        <v>8593</v>
      </c>
      <c r="J2478" s="267" t="s">
        <v>8594</v>
      </c>
      <c r="K2478" s="268">
        <v>0</v>
      </c>
      <c r="L2478" s="268">
        <v>0</v>
      </c>
      <c r="M2478" s="269">
        <v>0</v>
      </c>
      <c r="N2478" s="268">
        <v>6</v>
      </c>
      <c r="O2478" s="268">
        <v>6</v>
      </c>
      <c r="P2478" s="269">
        <v>0</v>
      </c>
      <c r="Q2478" s="270">
        <v>292</v>
      </c>
      <c r="R2478" s="270">
        <v>286</v>
      </c>
      <c r="S2478" s="270">
        <v>6</v>
      </c>
      <c r="T2478" s="268">
        <v>292</v>
      </c>
      <c r="U2478" s="268">
        <v>286</v>
      </c>
      <c r="V2478" s="269">
        <v>6</v>
      </c>
      <c r="W2478" s="269" cm="1">
        <f t="array" ref="W2478">IF(Z2478=756,V2478*INDEX('09.30.22 ERC'!$I$676:$I$679,MATCH($A$1,'09.30.22 ERC'!$D$676:$D$679,0),),V2478)</f>
        <v>6</v>
      </c>
      <c r="X2478" s="271">
        <f t="shared" si="77"/>
        <v>643700</v>
      </c>
      <c r="Y2478" s="106" t="s">
        <v>8413</v>
      </c>
      <c r="Z2478" s="106">
        <v>150</v>
      </c>
      <c r="AA2478" s="273" t="b">
        <f t="shared" si="78"/>
        <v>1</v>
      </c>
    </row>
    <row r="2479" spans="1:27">
      <c r="A2479" s="267" t="s">
        <v>3271</v>
      </c>
      <c r="B2479" s="267" t="s">
        <v>3304</v>
      </c>
      <c r="C2479" s="267" t="s">
        <v>3301</v>
      </c>
      <c r="D2479" s="267" t="s">
        <v>8566</v>
      </c>
      <c r="E2479" s="267" t="s">
        <v>3275</v>
      </c>
      <c r="F2479" s="267" t="s">
        <v>3276</v>
      </c>
      <c r="G2479" s="267" t="s">
        <v>3275</v>
      </c>
      <c r="H2479" s="267" t="s">
        <v>3277</v>
      </c>
      <c r="I2479" s="267" t="s">
        <v>8595</v>
      </c>
      <c r="J2479" s="267" t="s">
        <v>8596</v>
      </c>
      <c r="K2479" s="268">
        <v>0</v>
      </c>
      <c r="L2479" s="268">
        <v>0</v>
      </c>
      <c r="M2479" s="269">
        <v>0</v>
      </c>
      <c r="N2479" s="268">
        <v>0</v>
      </c>
      <c r="O2479" s="268">
        <v>0</v>
      </c>
      <c r="P2479" s="269">
        <v>0</v>
      </c>
      <c r="Q2479" s="270">
        <v>0</v>
      </c>
      <c r="R2479" s="270">
        <v>0</v>
      </c>
      <c r="S2479" s="270">
        <v>0</v>
      </c>
      <c r="T2479" s="268">
        <v>0</v>
      </c>
      <c r="U2479" s="268">
        <v>0</v>
      </c>
      <c r="V2479" s="269">
        <v>0</v>
      </c>
      <c r="W2479" s="269" cm="1">
        <f t="array" ref="W2479">IF(Z2479=756,V2479*INDEX('09.30.22 ERC'!$I$676:$I$679,MATCH($A$1,'09.30.22 ERC'!$D$676:$D$679,0),),V2479)</f>
        <v>0</v>
      </c>
      <c r="X2479" s="271">
        <f t="shared" si="77"/>
        <v>643700</v>
      </c>
      <c r="Y2479" s="106" t="s">
        <v>8413</v>
      </c>
      <c r="Z2479" s="106">
        <v>151</v>
      </c>
      <c r="AA2479" s="273" t="b">
        <f t="shared" si="78"/>
        <v>1</v>
      </c>
    </row>
    <row r="2480" spans="1:27">
      <c r="A2480" s="267" t="s">
        <v>3271</v>
      </c>
      <c r="B2480" s="267" t="s">
        <v>3388</v>
      </c>
      <c r="C2480" s="267" t="s">
        <v>3389</v>
      </c>
      <c r="D2480" s="267" t="s">
        <v>8597</v>
      </c>
      <c r="E2480" s="267" t="s">
        <v>3275</v>
      </c>
      <c r="F2480" s="267" t="s">
        <v>3276</v>
      </c>
      <c r="G2480" s="267" t="s">
        <v>3275</v>
      </c>
      <c r="H2480" s="267" t="s">
        <v>3277</v>
      </c>
      <c r="I2480" s="267" t="s">
        <v>8598</v>
      </c>
      <c r="J2480" s="267" t="s">
        <v>8599</v>
      </c>
      <c r="K2480" s="268">
        <v>0</v>
      </c>
      <c r="L2480" s="268">
        <v>0</v>
      </c>
      <c r="M2480" s="269">
        <v>0</v>
      </c>
      <c r="N2480" s="268">
        <v>0</v>
      </c>
      <c r="O2480" s="268">
        <v>60804.67</v>
      </c>
      <c r="P2480" s="269">
        <v>-60804.67</v>
      </c>
      <c r="Q2480" s="270">
        <v>121609.34</v>
      </c>
      <c r="R2480" s="270">
        <v>677941.06</v>
      </c>
      <c r="S2480" s="270">
        <v>-556331.72000000009</v>
      </c>
      <c r="T2480" s="268">
        <v>121609.34</v>
      </c>
      <c r="U2480" s="268">
        <v>677941.06</v>
      </c>
      <c r="V2480" s="269">
        <v>-556331.72000000009</v>
      </c>
      <c r="W2480" s="269" cm="1">
        <f t="array" ref="W2480">IF(Z2480=756,V2480*INDEX('09.30.22 ERC'!$I$676:$I$679,MATCH($A$1,'09.30.22 ERC'!$D$676:$D$679,0),),V2480)</f>
        <v>-556331.72000000009</v>
      </c>
      <c r="X2480" s="271">
        <f t="shared" si="77"/>
        <v>691000</v>
      </c>
      <c r="Y2480" s="106" t="s">
        <v>8600</v>
      </c>
      <c r="Z2480" s="106">
        <v>756</v>
      </c>
      <c r="AA2480" s="273" t="b">
        <f t="shared" si="78"/>
        <v>1</v>
      </c>
    </row>
    <row r="2481" spans="1:27">
      <c r="A2481" s="267" t="s">
        <v>3271</v>
      </c>
      <c r="B2481" s="267" t="s">
        <v>3388</v>
      </c>
      <c r="C2481" s="267" t="s">
        <v>3392</v>
      </c>
      <c r="D2481" s="267" t="s">
        <v>8597</v>
      </c>
      <c r="E2481" s="267" t="s">
        <v>3275</v>
      </c>
      <c r="F2481" s="267" t="s">
        <v>3276</v>
      </c>
      <c r="G2481" s="267" t="s">
        <v>3275</v>
      </c>
      <c r="H2481" s="267" t="s">
        <v>3277</v>
      </c>
      <c r="I2481" s="267" t="s">
        <v>8601</v>
      </c>
      <c r="J2481" s="267" t="s">
        <v>8602</v>
      </c>
      <c r="K2481" s="268">
        <v>0</v>
      </c>
      <c r="L2481" s="268">
        <v>0</v>
      </c>
      <c r="M2481" s="269">
        <v>0</v>
      </c>
      <c r="N2481" s="268">
        <v>60804.67</v>
      </c>
      <c r="O2481" s="268">
        <v>0</v>
      </c>
      <c r="P2481" s="269">
        <v>60804.67</v>
      </c>
      <c r="Q2481" s="270">
        <v>556331.72</v>
      </c>
      <c r="R2481" s="270">
        <v>0</v>
      </c>
      <c r="S2481" s="270">
        <v>556331.72</v>
      </c>
      <c r="T2481" s="268">
        <v>556331.72</v>
      </c>
      <c r="U2481" s="268">
        <v>0</v>
      </c>
      <c r="V2481" s="269">
        <v>556331.72</v>
      </c>
      <c r="W2481" s="269" cm="1">
        <f t="array" ref="W2481">IF(Z2481=756,V2481*INDEX('09.30.22 ERC'!$I$676:$I$679,MATCH($A$1,'09.30.22 ERC'!$D$676:$D$679,0),),V2481)</f>
        <v>556331.72</v>
      </c>
      <c r="X2481" s="271">
        <f t="shared" si="77"/>
        <v>691000</v>
      </c>
      <c r="Y2481" s="106" t="s">
        <v>8600</v>
      </c>
      <c r="Z2481" s="106">
        <v>756</v>
      </c>
      <c r="AA2481" s="273" t="b">
        <f t="shared" si="78"/>
        <v>1</v>
      </c>
    </row>
    <row r="2482" spans="1:27">
      <c r="A2482" s="267" t="s">
        <v>3271</v>
      </c>
      <c r="B2482" s="267" t="s">
        <v>3272</v>
      </c>
      <c r="C2482" s="267" t="s">
        <v>3402</v>
      </c>
      <c r="D2482" s="267" t="s">
        <v>8597</v>
      </c>
      <c r="E2482" s="267" t="s">
        <v>3275</v>
      </c>
      <c r="F2482" s="267" t="s">
        <v>3276</v>
      </c>
      <c r="G2482" s="267" t="s">
        <v>3275</v>
      </c>
      <c r="H2482" s="267" t="s">
        <v>3277</v>
      </c>
      <c r="I2482" s="267" t="s">
        <v>8603</v>
      </c>
      <c r="J2482" s="267" t="s">
        <v>8604</v>
      </c>
      <c r="K2482" s="268">
        <v>0</v>
      </c>
      <c r="L2482" s="268">
        <v>0</v>
      </c>
      <c r="M2482" s="269">
        <v>0</v>
      </c>
      <c r="N2482" s="268">
        <v>22034.02</v>
      </c>
      <c r="O2482" s="268">
        <v>0</v>
      </c>
      <c r="P2482" s="269">
        <v>22034.02</v>
      </c>
      <c r="Q2482" s="270">
        <v>246905.52</v>
      </c>
      <c r="R2482" s="270">
        <v>44645.84</v>
      </c>
      <c r="S2482" s="270">
        <v>202259.68</v>
      </c>
      <c r="T2482" s="268">
        <v>246905.52</v>
      </c>
      <c r="U2482" s="268">
        <v>44645.84</v>
      </c>
      <c r="V2482" s="269">
        <v>202259.68</v>
      </c>
      <c r="W2482" s="269" cm="1">
        <f t="array" ref="W2482">IF(Z2482=756,V2482*INDEX('09.30.22 ERC'!$I$676:$I$679,MATCH($A$1,'09.30.22 ERC'!$D$676:$D$679,0),),V2482)</f>
        <v>202259.68</v>
      </c>
      <c r="X2482" s="271">
        <f t="shared" si="77"/>
        <v>691000</v>
      </c>
      <c r="Y2482" s="106" t="s">
        <v>8600</v>
      </c>
      <c r="Z2482" s="106">
        <v>150</v>
      </c>
      <c r="AA2482" s="273" t="b">
        <f t="shared" si="78"/>
        <v>1</v>
      </c>
    </row>
    <row r="2483" spans="1:27">
      <c r="A2483" s="267" t="s">
        <v>3271</v>
      </c>
      <c r="B2483" s="267" t="s">
        <v>3272</v>
      </c>
      <c r="C2483" s="267" t="s">
        <v>3402</v>
      </c>
      <c r="D2483" s="267" t="s">
        <v>8597</v>
      </c>
      <c r="E2483" s="267" t="s">
        <v>4228</v>
      </c>
      <c r="F2483" s="267" t="s">
        <v>3276</v>
      </c>
      <c r="G2483" s="267" t="s">
        <v>3275</v>
      </c>
      <c r="H2483" s="267" t="s">
        <v>3277</v>
      </c>
      <c r="I2483" s="267" t="s">
        <v>8605</v>
      </c>
      <c r="J2483" s="267" t="s">
        <v>8606</v>
      </c>
      <c r="K2483" s="268">
        <v>0</v>
      </c>
      <c r="L2483" s="268">
        <v>0</v>
      </c>
      <c r="M2483" s="269">
        <v>0</v>
      </c>
      <c r="N2483" s="268">
        <v>0</v>
      </c>
      <c r="O2483" s="268">
        <v>0</v>
      </c>
      <c r="P2483" s="269">
        <v>0</v>
      </c>
      <c r="Q2483" s="270">
        <v>0</v>
      </c>
      <c r="R2483" s="270">
        <v>0</v>
      </c>
      <c r="S2483" s="270">
        <v>0</v>
      </c>
      <c r="T2483" s="268">
        <v>0</v>
      </c>
      <c r="U2483" s="268">
        <v>0</v>
      </c>
      <c r="V2483" s="269">
        <v>0</v>
      </c>
      <c r="W2483" s="269" cm="1">
        <f t="array" ref="W2483">IF(Z2483=756,V2483*INDEX('09.30.22 ERC'!$I$676:$I$679,MATCH($A$1,'09.30.22 ERC'!$D$676:$D$679,0),),V2483)</f>
        <v>0</v>
      </c>
      <c r="X2483" s="271">
        <f t="shared" si="77"/>
        <v>691000</v>
      </c>
      <c r="Y2483" s="106" t="s">
        <v>8600</v>
      </c>
      <c r="Z2483" s="106">
        <v>150</v>
      </c>
      <c r="AA2483" s="273" t="b">
        <f t="shared" si="78"/>
        <v>1</v>
      </c>
    </row>
    <row r="2484" spans="1:27">
      <c r="A2484" s="267" t="s">
        <v>3271</v>
      </c>
      <c r="B2484" s="267" t="s">
        <v>3280</v>
      </c>
      <c r="C2484" s="267" t="s">
        <v>3430</v>
      </c>
      <c r="D2484" s="267" t="s">
        <v>8597</v>
      </c>
      <c r="E2484" s="267" t="s">
        <v>3275</v>
      </c>
      <c r="F2484" s="267" t="s">
        <v>3276</v>
      </c>
      <c r="G2484" s="267" t="s">
        <v>3275</v>
      </c>
      <c r="H2484" s="267" t="s">
        <v>3277</v>
      </c>
      <c r="I2484" s="267" t="s">
        <v>8607</v>
      </c>
      <c r="J2484" s="267" t="s">
        <v>8608</v>
      </c>
      <c r="K2484" s="268">
        <v>0</v>
      </c>
      <c r="L2484" s="268">
        <v>0</v>
      </c>
      <c r="M2484" s="269">
        <v>0</v>
      </c>
      <c r="N2484" s="268">
        <v>21793.69</v>
      </c>
      <c r="O2484" s="268">
        <v>0</v>
      </c>
      <c r="P2484" s="269">
        <v>21793.69</v>
      </c>
      <c r="Q2484" s="270">
        <v>244138</v>
      </c>
      <c r="R2484" s="270">
        <v>44142.44</v>
      </c>
      <c r="S2484" s="270">
        <v>199995.56</v>
      </c>
      <c r="T2484" s="268">
        <v>244138</v>
      </c>
      <c r="U2484" s="268">
        <v>44142.44</v>
      </c>
      <c r="V2484" s="269">
        <v>199995.56</v>
      </c>
      <c r="W2484" s="269" cm="1">
        <f t="array" ref="W2484">IF(Z2484=756,V2484*INDEX('09.30.22 ERC'!$I$676:$I$679,MATCH($A$1,'09.30.22 ERC'!$D$676:$D$679,0),),V2484)</f>
        <v>199995.56</v>
      </c>
      <c r="X2484" s="271">
        <f t="shared" si="77"/>
        <v>691000</v>
      </c>
      <c r="Y2484" s="106" t="s">
        <v>8600</v>
      </c>
      <c r="Z2484" s="106">
        <v>150</v>
      </c>
      <c r="AA2484" s="273" t="b">
        <f t="shared" si="78"/>
        <v>1</v>
      </c>
    </row>
    <row r="2485" spans="1:27">
      <c r="A2485" s="267" t="s">
        <v>3271</v>
      </c>
      <c r="B2485" s="267" t="s">
        <v>3280</v>
      </c>
      <c r="C2485" s="267" t="s">
        <v>3430</v>
      </c>
      <c r="D2485" s="267" t="s">
        <v>8597</v>
      </c>
      <c r="E2485" s="267" t="s">
        <v>4228</v>
      </c>
      <c r="F2485" s="267" t="s">
        <v>3276</v>
      </c>
      <c r="G2485" s="267" t="s">
        <v>3275</v>
      </c>
      <c r="H2485" s="267" t="s">
        <v>3277</v>
      </c>
      <c r="I2485" s="267" t="s">
        <v>8609</v>
      </c>
      <c r="J2485" s="267" t="s">
        <v>8610</v>
      </c>
      <c r="K2485" s="268">
        <v>0</v>
      </c>
      <c r="L2485" s="268">
        <v>0</v>
      </c>
      <c r="M2485" s="269">
        <v>0</v>
      </c>
      <c r="N2485" s="268">
        <v>0</v>
      </c>
      <c r="O2485" s="268">
        <v>0</v>
      </c>
      <c r="P2485" s="269">
        <v>0</v>
      </c>
      <c r="Q2485" s="270">
        <v>0</v>
      </c>
      <c r="R2485" s="270">
        <v>0</v>
      </c>
      <c r="S2485" s="270">
        <v>0</v>
      </c>
      <c r="T2485" s="268">
        <v>0</v>
      </c>
      <c r="U2485" s="268">
        <v>0</v>
      </c>
      <c r="V2485" s="269">
        <v>0</v>
      </c>
      <c r="W2485" s="269" cm="1">
        <f t="array" ref="W2485">IF(Z2485=756,V2485*INDEX('09.30.22 ERC'!$I$676:$I$679,MATCH($A$1,'09.30.22 ERC'!$D$676:$D$679,0),),V2485)</f>
        <v>0</v>
      </c>
      <c r="X2485" s="271">
        <f t="shared" si="77"/>
        <v>691000</v>
      </c>
      <c r="Y2485" s="106" t="s">
        <v>8600</v>
      </c>
      <c r="Z2485" s="106">
        <v>150</v>
      </c>
      <c r="AA2485" s="273" t="b">
        <f t="shared" si="78"/>
        <v>1</v>
      </c>
    </row>
    <row r="2486" spans="1:27">
      <c r="A2486" s="267" t="s">
        <v>3271</v>
      </c>
      <c r="B2486" s="267" t="s">
        <v>3284</v>
      </c>
      <c r="C2486" s="267" t="s">
        <v>3402</v>
      </c>
      <c r="D2486" s="267" t="s">
        <v>8597</v>
      </c>
      <c r="E2486" s="267" t="s">
        <v>3275</v>
      </c>
      <c r="F2486" s="267" t="s">
        <v>3276</v>
      </c>
      <c r="G2486" s="267" t="s">
        <v>3275</v>
      </c>
      <c r="H2486" s="267" t="s">
        <v>3277</v>
      </c>
      <c r="I2486" s="267" t="s">
        <v>8611</v>
      </c>
      <c r="J2486" s="267" t="s">
        <v>8612</v>
      </c>
      <c r="K2486" s="268">
        <v>0</v>
      </c>
      <c r="L2486" s="268">
        <v>0</v>
      </c>
      <c r="M2486" s="269">
        <v>0</v>
      </c>
      <c r="N2486" s="268">
        <v>1872.44</v>
      </c>
      <c r="O2486" s="268">
        <v>0</v>
      </c>
      <c r="P2486" s="269">
        <v>1872.44</v>
      </c>
      <c r="Q2486" s="270">
        <v>20359.2</v>
      </c>
      <c r="R2486" s="270">
        <v>3653.28</v>
      </c>
      <c r="S2486" s="270">
        <v>16705.920000000002</v>
      </c>
      <c r="T2486" s="268">
        <v>20359.2</v>
      </c>
      <c r="U2486" s="268">
        <v>3653.28</v>
      </c>
      <c r="V2486" s="269">
        <v>16705.920000000002</v>
      </c>
      <c r="W2486" s="269" cm="1">
        <f t="array" ref="W2486">IF(Z2486=756,V2486*INDEX('09.30.22 ERC'!$I$676:$I$679,MATCH($A$1,'09.30.22 ERC'!$D$676:$D$679,0),),V2486)</f>
        <v>16705.920000000002</v>
      </c>
      <c r="X2486" s="271">
        <f t="shared" si="77"/>
        <v>691000</v>
      </c>
      <c r="Y2486" s="106" t="s">
        <v>8600</v>
      </c>
      <c r="Z2486" s="106">
        <v>151</v>
      </c>
      <c r="AA2486" s="273" t="b">
        <f t="shared" si="78"/>
        <v>1</v>
      </c>
    </row>
    <row r="2487" spans="1:27">
      <c r="A2487" s="267" t="s">
        <v>3271</v>
      </c>
      <c r="B2487" s="267" t="s">
        <v>3284</v>
      </c>
      <c r="C2487" s="267" t="s">
        <v>3402</v>
      </c>
      <c r="D2487" s="267" t="s">
        <v>8597</v>
      </c>
      <c r="E2487" s="267" t="s">
        <v>4228</v>
      </c>
      <c r="F2487" s="267" t="s">
        <v>3276</v>
      </c>
      <c r="G2487" s="267" t="s">
        <v>3275</v>
      </c>
      <c r="H2487" s="267" t="s">
        <v>3277</v>
      </c>
      <c r="I2487" s="267" t="s">
        <v>8613</v>
      </c>
      <c r="J2487" s="267" t="s">
        <v>8614</v>
      </c>
      <c r="K2487" s="268">
        <v>0</v>
      </c>
      <c r="L2487" s="268">
        <v>0</v>
      </c>
      <c r="M2487" s="269">
        <v>0</v>
      </c>
      <c r="N2487" s="268">
        <v>0</v>
      </c>
      <c r="O2487" s="268">
        <v>0</v>
      </c>
      <c r="P2487" s="269">
        <v>0</v>
      </c>
      <c r="Q2487" s="270">
        <v>0</v>
      </c>
      <c r="R2487" s="270">
        <v>0</v>
      </c>
      <c r="S2487" s="270">
        <v>0</v>
      </c>
      <c r="T2487" s="268">
        <v>0</v>
      </c>
      <c r="U2487" s="268">
        <v>0</v>
      </c>
      <c r="V2487" s="269">
        <v>0</v>
      </c>
      <c r="W2487" s="269" cm="1">
        <f t="array" ref="W2487">IF(Z2487=756,V2487*INDEX('09.30.22 ERC'!$I$676:$I$679,MATCH($A$1,'09.30.22 ERC'!$D$676:$D$679,0),),V2487)</f>
        <v>0</v>
      </c>
      <c r="X2487" s="271">
        <f t="shared" si="77"/>
        <v>691000</v>
      </c>
      <c r="Y2487" s="106" t="s">
        <v>8600</v>
      </c>
      <c r="Z2487" s="106">
        <v>151</v>
      </c>
      <c r="AA2487" s="273" t="b">
        <f t="shared" si="78"/>
        <v>1</v>
      </c>
    </row>
    <row r="2488" spans="1:27">
      <c r="A2488" s="267" t="s">
        <v>3271</v>
      </c>
      <c r="B2488" s="267" t="s">
        <v>3287</v>
      </c>
      <c r="C2488" s="267" t="s">
        <v>3430</v>
      </c>
      <c r="D2488" s="267" t="s">
        <v>8597</v>
      </c>
      <c r="E2488" s="267" t="s">
        <v>3275</v>
      </c>
      <c r="F2488" s="267" t="s">
        <v>3276</v>
      </c>
      <c r="G2488" s="267" t="s">
        <v>3275</v>
      </c>
      <c r="H2488" s="267" t="s">
        <v>3277</v>
      </c>
      <c r="I2488" s="267" t="s">
        <v>8615</v>
      </c>
      <c r="J2488" s="267" t="s">
        <v>8616</v>
      </c>
      <c r="K2488" s="268">
        <v>0</v>
      </c>
      <c r="L2488" s="268">
        <v>0</v>
      </c>
      <c r="M2488" s="269">
        <v>0</v>
      </c>
      <c r="N2488" s="268">
        <v>2401.15</v>
      </c>
      <c r="O2488" s="268">
        <v>0</v>
      </c>
      <c r="P2488" s="269">
        <v>2401.15</v>
      </c>
      <c r="Q2488" s="270">
        <v>24288.86</v>
      </c>
      <c r="R2488" s="270">
        <v>3455.8</v>
      </c>
      <c r="S2488" s="270">
        <v>20833.060000000001</v>
      </c>
      <c r="T2488" s="268">
        <v>24288.86</v>
      </c>
      <c r="U2488" s="268">
        <v>3455.8</v>
      </c>
      <c r="V2488" s="269">
        <v>20833.060000000001</v>
      </c>
      <c r="W2488" s="269" cm="1">
        <f t="array" ref="W2488">IF(Z2488=756,V2488*INDEX('09.30.22 ERC'!$I$676:$I$679,MATCH($A$1,'09.30.22 ERC'!$D$676:$D$679,0),),V2488)</f>
        <v>20833.060000000001</v>
      </c>
      <c r="X2488" s="271">
        <f t="shared" si="77"/>
        <v>691000</v>
      </c>
      <c r="Y2488" s="106" t="s">
        <v>8600</v>
      </c>
      <c r="Z2488" s="106">
        <v>151</v>
      </c>
      <c r="AA2488" s="273" t="b">
        <f t="shared" si="78"/>
        <v>1</v>
      </c>
    </row>
    <row r="2489" spans="1:27">
      <c r="A2489" s="267" t="s">
        <v>3271</v>
      </c>
      <c r="B2489" s="267" t="s">
        <v>3287</v>
      </c>
      <c r="C2489" s="267" t="s">
        <v>3430</v>
      </c>
      <c r="D2489" s="267" t="s">
        <v>8597</v>
      </c>
      <c r="E2489" s="267" t="s">
        <v>4228</v>
      </c>
      <c r="F2489" s="267" t="s">
        <v>3276</v>
      </c>
      <c r="G2489" s="267" t="s">
        <v>3275</v>
      </c>
      <c r="H2489" s="267" t="s">
        <v>3277</v>
      </c>
      <c r="I2489" s="267" t="s">
        <v>8617</v>
      </c>
      <c r="J2489" s="267" t="s">
        <v>8618</v>
      </c>
      <c r="K2489" s="268">
        <v>0</v>
      </c>
      <c r="L2489" s="268">
        <v>0</v>
      </c>
      <c r="M2489" s="269">
        <v>0</v>
      </c>
      <c r="N2489" s="268">
        <v>0</v>
      </c>
      <c r="O2489" s="268">
        <v>0</v>
      </c>
      <c r="P2489" s="269">
        <v>0</v>
      </c>
      <c r="Q2489" s="270">
        <v>0</v>
      </c>
      <c r="R2489" s="270">
        <v>0</v>
      </c>
      <c r="S2489" s="270">
        <v>0</v>
      </c>
      <c r="T2489" s="268">
        <v>0</v>
      </c>
      <c r="U2489" s="268">
        <v>0</v>
      </c>
      <c r="V2489" s="269">
        <v>0</v>
      </c>
      <c r="W2489" s="269" cm="1">
        <f t="array" ref="W2489">IF(Z2489=756,V2489*INDEX('09.30.22 ERC'!$I$676:$I$679,MATCH($A$1,'09.30.22 ERC'!$D$676:$D$679,0),),V2489)</f>
        <v>0</v>
      </c>
      <c r="X2489" s="271">
        <f t="shared" si="77"/>
        <v>691000</v>
      </c>
      <c r="Y2489" s="106" t="s">
        <v>8600</v>
      </c>
      <c r="Z2489" s="106">
        <v>151</v>
      </c>
      <c r="AA2489" s="273" t="b">
        <f t="shared" si="78"/>
        <v>1</v>
      </c>
    </row>
    <row r="2490" spans="1:27">
      <c r="A2490" s="267" t="s">
        <v>3271</v>
      </c>
      <c r="B2490" s="267" t="s">
        <v>3294</v>
      </c>
      <c r="C2490" s="267" t="s">
        <v>3402</v>
      </c>
      <c r="D2490" s="267" t="s">
        <v>8597</v>
      </c>
      <c r="E2490" s="267" t="s">
        <v>3275</v>
      </c>
      <c r="F2490" s="267" t="s">
        <v>3276</v>
      </c>
      <c r="G2490" s="267" t="s">
        <v>3275</v>
      </c>
      <c r="H2490" s="267" t="s">
        <v>3277</v>
      </c>
      <c r="I2490" s="267" t="s">
        <v>8619</v>
      </c>
      <c r="J2490" s="267" t="s">
        <v>8620</v>
      </c>
      <c r="K2490" s="268">
        <v>0</v>
      </c>
      <c r="L2490" s="268">
        <v>0</v>
      </c>
      <c r="M2490" s="269">
        <v>0</v>
      </c>
      <c r="N2490" s="268">
        <v>12703.37</v>
      </c>
      <c r="O2490" s="268">
        <v>0</v>
      </c>
      <c r="P2490" s="269">
        <v>12703.37</v>
      </c>
      <c r="Q2490" s="270">
        <v>142249.48000000001</v>
      </c>
      <c r="R2490" s="270">
        <v>25711.98</v>
      </c>
      <c r="S2490" s="270">
        <v>116537.50000000001</v>
      </c>
      <c r="T2490" s="268">
        <v>142249.48000000001</v>
      </c>
      <c r="U2490" s="268">
        <v>25711.98</v>
      </c>
      <c r="V2490" s="269">
        <v>116537.50000000001</v>
      </c>
      <c r="W2490" s="269" cm="1">
        <f t="array" ref="W2490">IF(Z2490=756,V2490*INDEX('09.30.22 ERC'!$I$676:$I$679,MATCH($A$1,'09.30.22 ERC'!$D$676:$D$679,0),),V2490)</f>
        <v>116537.50000000001</v>
      </c>
      <c r="X2490" s="271">
        <f t="shared" si="77"/>
        <v>691000</v>
      </c>
      <c r="Y2490" s="106" t="s">
        <v>8600</v>
      </c>
      <c r="Z2490" s="106">
        <v>152</v>
      </c>
      <c r="AA2490" s="273" t="b">
        <f t="shared" si="78"/>
        <v>1</v>
      </c>
    </row>
    <row r="2491" spans="1:27">
      <c r="A2491" s="267" t="s">
        <v>3271</v>
      </c>
      <c r="B2491" s="267" t="s">
        <v>3294</v>
      </c>
      <c r="C2491" s="267" t="s">
        <v>3402</v>
      </c>
      <c r="D2491" s="267" t="s">
        <v>8597</v>
      </c>
      <c r="E2491" s="267" t="s">
        <v>4228</v>
      </c>
      <c r="F2491" s="267" t="s">
        <v>3276</v>
      </c>
      <c r="G2491" s="267" t="s">
        <v>3275</v>
      </c>
      <c r="H2491" s="267" t="s">
        <v>3277</v>
      </c>
      <c r="I2491" s="267" t="s">
        <v>8621</v>
      </c>
      <c r="J2491" s="267" t="s">
        <v>8622</v>
      </c>
      <c r="K2491" s="268">
        <v>0</v>
      </c>
      <c r="L2491" s="268">
        <v>0</v>
      </c>
      <c r="M2491" s="269">
        <v>0</v>
      </c>
      <c r="N2491" s="268">
        <v>0</v>
      </c>
      <c r="O2491" s="268">
        <v>0</v>
      </c>
      <c r="P2491" s="269">
        <v>0</v>
      </c>
      <c r="Q2491" s="270">
        <v>0</v>
      </c>
      <c r="R2491" s="270">
        <v>0</v>
      </c>
      <c r="S2491" s="270">
        <v>0</v>
      </c>
      <c r="T2491" s="268">
        <v>0</v>
      </c>
      <c r="U2491" s="268">
        <v>0</v>
      </c>
      <c r="V2491" s="269">
        <v>0</v>
      </c>
      <c r="W2491" s="269" cm="1">
        <f t="array" ref="W2491">IF(Z2491=756,V2491*INDEX('09.30.22 ERC'!$I$676:$I$679,MATCH($A$1,'09.30.22 ERC'!$D$676:$D$679,0),),V2491)</f>
        <v>0</v>
      </c>
      <c r="X2491" s="271">
        <f t="shared" si="77"/>
        <v>691000</v>
      </c>
      <c r="Y2491" s="106" t="s">
        <v>8600</v>
      </c>
      <c r="Z2491" s="106">
        <v>152</v>
      </c>
      <c r="AA2491" s="273" t="b">
        <f t="shared" si="78"/>
        <v>1</v>
      </c>
    </row>
    <row r="2492" spans="1:27">
      <c r="A2492" s="267" t="s">
        <v>3271</v>
      </c>
      <c r="B2492" s="267" t="s">
        <v>3388</v>
      </c>
      <c r="C2492" s="267" t="s">
        <v>3389</v>
      </c>
      <c r="D2492" s="267" t="s">
        <v>8623</v>
      </c>
      <c r="E2492" s="267" t="s">
        <v>3275</v>
      </c>
      <c r="F2492" s="267" t="s">
        <v>3276</v>
      </c>
      <c r="G2492" s="267" t="s">
        <v>3275</v>
      </c>
      <c r="H2492" s="267" t="s">
        <v>3277</v>
      </c>
      <c r="I2492" s="267" t="s">
        <v>8624</v>
      </c>
      <c r="J2492" s="267" t="s">
        <v>8625</v>
      </c>
      <c r="K2492" s="268">
        <v>0</v>
      </c>
      <c r="L2492" s="268">
        <v>0</v>
      </c>
      <c r="M2492" s="269">
        <v>0</v>
      </c>
      <c r="N2492" s="268">
        <v>0</v>
      </c>
      <c r="O2492" s="268">
        <v>7264.72</v>
      </c>
      <c r="P2492" s="269">
        <v>-7264.72</v>
      </c>
      <c r="Q2492" s="270">
        <v>14529.44</v>
      </c>
      <c r="R2492" s="270">
        <v>79059.16</v>
      </c>
      <c r="S2492" s="270">
        <v>-64529.72</v>
      </c>
      <c r="T2492" s="268">
        <v>14529.44</v>
      </c>
      <c r="U2492" s="268">
        <v>79059.16</v>
      </c>
      <c r="V2492" s="269">
        <v>-64529.72</v>
      </c>
      <c r="W2492" s="269" cm="1">
        <f t="array" ref="W2492">IF(Z2492=756,V2492*INDEX('09.30.22 ERC'!$I$676:$I$679,MATCH($A$1,'09.30.22 ERC'!$D$676:$D$679,0),),V2492)</f>
        <v>-64529.72</v>
      </c>
      <c r="X2492" s="271">
        <f t="shared" si="77"/>
        <v>692000</v>
      </c>
      <c r="Y2492" s="106" t="s">
        <v>8600</v>
      </c>
      <c r="Z2492" s="106">
        <v>756</v>
      </c>
      <c r="AA2492" s="273" t="b">
        <f t="shared" si="78"/>
        <v>1</v>
      </c>
    </row>
    <row r="2493" spans="1:27">
      <c r="A2493" s="267" t="s">
        <v>3271</v>
      </c>
      <c r="B2493" s="267" t="s">
        <v>3388</v>
      </c>
      <c r="C2493" s="267" t="s">
        <v>3392</v>
      </c>
      <c r="D2493" s="267" t="s">
        <v>8623</v>
      </c>
      <c r="E2493" s="267" t="s">
        <v>3275</v>
      </c>
      <c r="F2493" s="267" t="s">
        <v>3276</v>
      </c>
      <c r="G2493" s="267" t="s">
        <v>3275</v>
      </c>
      <c r="H2493" s="267" t="s">
        <v>3277</v>
      </c>
      <c r="I2493" s="267" t="s">
        <v>8626</v>
      </c>
      <c r="J2493" s="267" t="s">
        <v>8627</v>
      </c>
      <c r="K2493" s="268">
        <v>0</v>
      </c>
      <c r="L2493" s="268">
        <v>0</v>
      </c>
      <c r="M2493" s="269">
        <v>0</v>
      </c>
      <c r="N2493" s="268">
        <v>7264.72</v>
      </c>
      <c r="O2493" s="268">
        <v>0</v>
      </c>
      <c r="P2493" s="269">
        <v>7264.72</v>
      </c>
      <c r="Q2493" s="270">
        <v>68865.929999999993</v>
      </c>
      <c r="R2493" s="270">
        <v>4336.21</v>
      </c>
      <c r="S2493" s="270">
        <v>64529.719999999994</v>
      </c>
      <c r="T2493" s="268">
        <v>68865.929999999993</v>
      </c>
      <c r="U2493" s="268">
        <v>4336.21</v>
      </c>
      <c r="V2493" s="269">
        <v>64529.719999999994</v>
      </c>
      <c r="W2493" s="269" cm="1">
        <f t="array" ref="W2493">IF(Z2493=756,V2493*INDEX('09.30.22 ERC'!$I$676:$I$679,MATCH($A$1,'09.30.22 ERC'!$D$676:$D$679,0),),V2493)</f>
        <v>64529.719999999994</v>
      </c>
      <c r="X2493" s="271">
        <f t="shared" si="77"/>
        <v>692000</v>
      </c>
      <c r="Y2493" s="106" t="s">
        <v>8600</v>
      </c>
      <c r="Z2493" s="106">
        <v>756</v>
      </c>
      <c r="AA2493" s="273" t="b">
        <f t="shared" si="78"/>
        <v>1</v>
      </c>
    </row>
    <row r="2494" spans="1:27">
      <c r="A2494" s="267" t="s">
        <v>3271</v>
      </c>
      <c r="B2494" s="267" t="s">
        <v>3272</v>
      </c>
      <c r="C2494" s="267" t="s">
        <v>3402</v>
      </c>
      <c r="D2494" s="267" t="s">
        <v>8623</v>
      </c>
      <c r="E2494" s="267" t="s">
        <v>3275</v>
      </c>
      <c r="F2494" s="267" t="s">
        <v>3276</v>
      </c>
      <c r="G2494" s="267" t="s">
        <v>3275</v>
      </c>
      <c r="H2494" s="267" t="s">
        <v>3277</v>
      </c>
      <c r="I2494" s="267" t="s">
        <v>8628</v>
      </c>
      <c r="J2494" s="267" t="s">
        <v>8629</v>
      </c>
      <c r="K2494" s="268">
        <v>0</v>
      </c>
      <c r="L2494" s="268">
        <v>0</v>
      </c>
      <c r="M2494" s="269">
        <v>0</v>
      </c>
      <c r="N2494" s="268">
        <v>2632.55</v>
      </c>
      <c r="O2494" s="268">
        <v>0</v>
      </c>
      <c r="P2494" s="269">
        <v>2632.55</v>
      </c>
      <c r="Q2494" s="270">
        <v>28792.880000000001</v>
      </c>
      <c r="R2494" s="270">
        <v>5334.12</v>
      </c>
      <c r="S2494" s="270">
        <v>23458.760000000002</v>
      </c>
      <c r="T2494" s="268">
        <v>28792.880000000001</v>
      </c>
      <c r="U2494" s="268">
        <v>5334.12</v>
      </c>
      <c r="V2494" s="269">
        <v>23458.760000000002</v>
      </c>
      <c r="W2494" s="269" cm="1">
        <f t="array" ref="W2494">IF(Z2494=756,V2494*INDEX('09.30.22 ERC'!$I$676:$I$679,MATCH($A$1,'09.30.22 ERC'!$D$676:$D$679,0),),V2494)</f>
        <v>23458.760000000002</v>
      </c>
      <c r="X2494" s="271">
        <f t="shared" si="77"/>
        <v>692000</v>
      </c>
      <c r="Y2494" s="106" t="s">
        <v>8600</v>
      </c>
      <c r="Z2494" s="106">
        <v>150</v>
      </c>
      <c r="AA2494" s="273" t="b">
        <f t="shared" si="78"/>
        <v>1</v>
      </c>
    </row>
    <row r="2495" spans="1:27">
      <c r="A2495" s="267" t="s">
        <v>3271</v>
      </c>
      <c r="B2495" s="267" t="s">
        <v>3280</v>
      </c>
      <c r="C2495" s="267" t="s">
        <v>3430</v>
      </c>
      <c r="D2495" s="267" t="s">
        <v>8623</v>
      </c>
      <c r="E2495" s="267" t="s">
        <v>3275</v>
      </c>
      <c r="F2495" s="267" t="s">
        <v>3276</v>
      </c>
      <c r="G2495" s="267" t="s">
        <v>3275</v>
      </c>
      <c r="H2495" s="267" t="s">
        <v>3277</v>
      </c>
      <c r="I2495" s="267" t="s">
        <v>8630</v>
      </c>
      <c r="J2495" s="267" t="s">
        <v>8631</v>
      </c>
      <c r="K2495" s="268">
        <v>0</v>
      </c>
      <c r="L2495" s="268">
        <v>0</v>
      </c>
      <c r="M2495" s="269">
        <v>0</v>
      </c>
      <c r="N2495" s="268">
        <v>2603.83</v>
      </c>
      <c r="O2495" s="268">
        <v>0</v>
      </c>
      <c r="P2495" s="269">
        <v>2603.83</v>
      </c>
      <c r="Q2495" s="270">
        <v>28470.639999999999</v>
      </c>
      <c r="R2495" s="270">
        <v>5273.98</v>
      </c>
      <c r="S2495" s="270">
        <v>23196.66</v>
      </c>
      <c r="T2495" s="268">
        <v>28470.639999999999</v>
      </c>
      <c r="U2495" s="268">
        <v>5273.98</v>
      </c>
      <c r="V2495" s="269">
        <v>23196.66</v>
      </c>
      <c r="W2495" s="269" cm="1">
        <f t="array" ref="W2495">IF(Z2495=756,V2495*INDEX('09.30.22 ERC'!$I$676:$I$679,MATCH($A$1,'09.30.22 ERC'!$D$676:$D$679,0),),V2495)</f>
        <v>23196.66</v>
      </c>
      <c r="X2495" s="271">
        <f t="shared" si="77"/>
        <v>692000</v>
      </c>
      <c r="Y2495" s="106" t="s">
        <v>8600</v>
      </c>
      <c r="Z2495" s="106">
        <v>150</v>
      </c>
      <c r="AA2495" s="273" t="b">
        <f t="shared" si="78"/>
        <v>1</v>
      </c>
    </row>
    <row r="2496" spans="1:27">
      <c r="A2496" s="267" t="s">
        <v>3271</v>
      </c>
      <c r="B2496" s="267" t="s">
        <v>3284</v>
      </c>
      <c r="C2496" s="267" t="s">
        <v>3402</v>
      </c>
      <c r="D2496" s="267" t="s">
        <v>8623</v>
      </c>
      <c r="E2496" s="267" t="s">
        <v>3275</v>
      </c>
      <c r="F2496" s="267" t="s">
        <v>3276</v>
      </c>
      <c r="G2496" s="267" t="s">
        <v>3275</v>
      </c>
      <c r="H2496" s="267" t="s">
        <v>3277</v>
      </c>
      <c r="I2496" s="267" t="s">
        <v>8632</v>
      </c>
      <c r="J2496" s="267" t="s">
        <v>8633</v>
      </c>
      <c r="K2496" s="268">
        <v>0</v>
      </c>
      <c r="L2496" s="268">
        <v>0</v>
      </c>
      <c r="M2496" s="269">
        <v>0</v>
      </c>
      <c r="N2496" s="268">
        <v>223.71</v>
      </c>
      <c r="O2496" s="268">
        <v>0</v>
      </c>
      <c r="P2496" s="269">
        <v>223.71</v>
      </c>
      <c r="Q2496" s="270">
        <v>2376.5100000000002</v>
      </c>
      <c r="R2496" s="270">
        <v>436.48</v>
      </c>
      <c r="S2496" s="270">
        <v>1940.0300000000002</v>
      </c>
      <c r="T2496" s="268">
        <v>2376.5100000000002</v>
      </c>
      <c r="U2496" s="268">
        <v>436.48</v>
      </c>
      <c r="V2496" s="269">
        <v>1940.0300000000002</v>
      </c>
      <c r="W2496" s="269" cm="1">
        <f t="array" ref="W2496">IF(Z2496=756,V2496*INDEX('09.30.22 ERC'!$I$676:$I$679,MATCH($A$1,'09.30.22 ERC'!$D$676:$D$679,0),),V2496)</f>
        <v>1940.0300000000002</v>
      </c>
      <c r="X2496" s="271">
        <f t="shared" si="77"/>
        <v>692000</v>
      </c>
      <c r="Y2496" s="106" t="s">
        <v>8600</v>
      </c>
      <c r="Z2496" s="106">
        <v>151</v>
      </c>
      <c r="AA2496" s="273" t="b">
        <f t="shared" si="78"/>
        <v>1</v>
      </c>
    </row>
    <row r="2497" spans="1:27">
      <c r="A2497" s="267" t="s">
        <v>3271</v>
      </c>
      <c r="B2497" s="267" t="s">
        <v>3287</v>
      </c>
      <c r="C2497" s="267" t="s">
        <v>3430</v>
      </c>
      <c r="D2497" s="267" t="s">
        <v>8623</v>
      </c>
      <c r="E2497" s="267" t="s">
        <v>3275</v>
      </c>
      <c r="F2497" s="267" t="s">
        <v>3276</v>
      </c>
      <c r="G2497" s="267" t="s">
        <v>3275</v>
      </c>
      <c r="H2497" s="267" t="s">
        <v>3277</v>
      </c>
      <c r="I2497" s="267" t="s">
        <v>8634</v>
      </c>
      <c r="J2497" s="267" t="s">
        <v>8635</v>
      </c>
      <c r="K2497" s="268">
        <v>0</v>
      </c>
      <c r="L2497" s="268">
        <v>0</v>
      </c>
      <c r="M2497" s="269">
        <v>0</v>
      </c>
      <c r="N2497" s="268">
        <v>286.88</v>
      </c>
      <c r="O2497" s="268">
        <v>0</v>
      </c>
      <c r="P2497" s="269">
        <v>286.88</v>
      </c>
      <c r="Q2497" s="270">
        <v>2828.22</v>
      </c>
      <c r="R2497" s="270">
        <v>412.88</v>
      </c>
      <c r="S2497" s="270">
        <v>2415.3399999999997</v>
      </c>
      <c r="T2497" s="268">
        <v>2828.22</v>
      </c>
      <c r="U2497" s="268">
        <v>412.88</v>
      </c>
      <c r="V2497" s="269">
        <v>2415.3399999999997</v>
      </c>
      <c r="W2497" s="269" cm="1">
        <f t="array" ref="W2497">IF(Z2497=756,V2497*INDEX('09.30.22 ERC'!$I$676:$I$679,MATCH($A$1,'09.30.22 ERC'!$D$676:$D$679,0),),V2497)</f>
        <v>2415.3399999999997</v>
      </c>
      <c r="X2497" s="271">
        <f t="shared" si="77"/>
        <v>692000</v>
      </c>
      <c r="Y2497" s="106" t="s">
        <v>8600</v>
      </c>
      <c r="Z2497" s="106">
        <v>151</v>
      </c>
      <c r="AA2497" s="273" t="b">
        <f t="shared" si="78"/>
        <v>1</v>
      </c>
    </row>
    <row r="2498" spans="1:27">
      <c r="A2498" s="267" t="s">
        <v>3271</v>
      </c>
      <c r="B2498" s="267" t="s">
        <v>3294</v>
      </c>
      <c r="C2498" s="267" t="s">
        <v>3402</v>
      </c>
      <c r="D2498" s="267" t="s">
        <v>8623</v>
      </c>
      <c r="E2498" s="267" t="s">
        <v>3275</v>
      </c>
      <c r="F2498" s="267" t="s">
        <v>3276</v>
      </c>
      <c r="G2498" s="267" t="s">
        <v>3275</v>
      </c>
      <c r="H2498" s="267" t="s">
        <v>3277</v>
      </c>
      <c r="I2498" s="267" t="s">
        <v>8636</v>
      </c>
      <c r="J2498" s="267" t="s">
        <v>8637</v>
      </c>
      <c r="K2498" s="268">
        <v>0</v>
      </c>
      <c r="L2498" s="268">
        <v>0</v>
      </c>
      <c r="M2498" s="269">
        <v>0</v>
      </c>
      <c r="N2498" s="268">
        <v>1517.75</v>
      </c>
      <c r="O2498" s="268">
        <v>0</v>
      </c>
      <c r="P2498" s="269">
        <v>1517.75</v>
      </c>
      <c r="Q2498" s="270">
        <v>16590.91</v>
      </c>
      <c r="R2498" s="270">
        <v>3071.98</v>
      </c>
      <c r="S2498" s="270">
        <v>13518.93</v>
      </c>
      <c r="T2498" s="268">
        <v>16590.91</v>
      </c>
      <c r="U2498" s="268">
        <v>3071.98</v>
      </c>
      <c r="V2498" s="269">
        <v>13518.93</v>
      </c>
      <c r="W2498" s="269" cm="1">
        <f t="array" ref="W2498">IF(Z2498=756,V2498*INDEX('09.30.22 ERC'!$I$676:$I$679,MATCH($A$1,'09.30.22 ERC'!$D$676:$D$679,0),),V2498)</f>
        <v>13518.93</v>
      </c>
      <c r="X2498" s="271">
        <f t="shared" si="77"/>
        <v>692000</v>
      </c>
      <c r="Y2498" s="106" t="s">
        <v>8600</v>
      </c>
      <c r="Z2498" s="106">
        <v>152</v>
      </c>
      <c r="AA2498" s="273" t="b">
        <f t="shared" si="78"/>
        <v>1</v>
      </c>
    </row>
    <row r="2499" spans="1:27">
      <c r="A2499" s="267" t="s">
        <v>3271</v>
      </c>
      <c r="B2499" s="267" t="s">
        <v>3272</v>
      </c>
      <c r="C2499" s="267" t="s">
        <v>3273</v>
      </c>
      <c r="D2499" s="267" t="s">
        <v>8638</v>
      </c>
      <c r="E2499" s="267" t="s">
        <v>3275</v>
      </c>
      <c r="F2499" s="267" t="s">
        <v>3276</v>
      </c>
      <c r="G2499" s="267" t="s">
        <v>3275</v>
      </c>
      <c r="H2499" s="267" t="s">
        <v>3277</v>
      </c>
      <c r="I2499" s="267" t="s">
        <v>8639</v>
      </c>
      <c r="J2499" s="267" t="s">
        <v>8640</v>
      </c>
      <c r="K2499" s="268">
        <v>0</v>
      </c>
      <c r="L2499" s="268">
        <v>0</v>
      </c>
      <c r="M2499" s="269">
        <v>0</v>
      </c>
      <c r="N2499" s="268">
        <v>87.86</v>
      </c>
      <c r="O2499" s="268">
        <v>0</v>
      </c>
      <c r="P2499" s="269">
        <v>87.86</v>
      </c>
      <c r="Q2499" s="270">
        <v>790.74</v>
      </c>
      <c r="R2499" s="270">
        <v>0</v>
      </c>
      <c r="S2499" s="270">
        <v>790.74</v>
      </c>
      <c r="T2499" s="268">
        <v>790.74</v>
      </c>
      <c r="U2499" s="268">
        <v>0</v>
      </c>
      <c r="V2499" s="269">
        <v>790.74</v>
      </c>
      <c r="W2499" s="269" cm="1">
        <f t="array" ref="W2499">IF(Z2499=756,V2499*INDEX('09.30.22 ERC'!$I$676:$I$679,MATCH($A$1,'09.30.22 ERC'!$D$676:$D$679,0),),V2499)</f>
        <v>790.74</v>
      </c>
      <c r="X2499" s="271">
        <f t="shared" si="77"/>
        <v>710201</v>
      </c>
      <c r="Y2499" s="106" t="s">
        <v>8641</v>
      </c>
      <c r="Z2499" s="106">
        <v>150</v>
      </c>
      <c r="AA2499" s="273" t="b">
        <f t="shared" si="78"/>
        <v>1</v>
      </c>
    </row>
    <row r="2500" spans="1:27">
      <c r="A2500" s="267" t="s">
        <v>3271</v>
      </c>
      <c r="B2500" s="267" t="s">
        <v>3280</v>
      </c>
      <c r="C2500" s="267" t="s">
        <v>3281</v>
      </c>
      <c r="D2500" s="267" t="s">
        <v>8638</v>
      </c>
      <c r="E2500" s="267" t="s">
        <v>3275</v>
      </c>
      <c r="F2500" s="267" t="s">
        <v>3276</v>
      </c>
      <c r="G2500" s="267" t="s">
        <v>3275</v>
      </c>
      <c r="H2500" s="267" t="s">
        <v>3277</v>
      </c>
      <c r="I2500" s="267" t="s">
        <v>8642</v>
      </c>
      <c r="J2500" s="267" t="s">
        <v>8643</v>
      </c>
      <c r="K2500" s="268">
        <v>0</v>
      </c>
      <c r="L2500" s="268">
        <v>0</v>
      </c>
      <c r="M2500" s="269">
        <v>0</v>
      </c>
      <c r="N2500" s="268">
        <v>12.83</v>
      </c>
      <c r="O2500" s="268">
        <v>0</v>
      </c>
      <c r="P2500" s="269">
        <v>12.83</v>
      </c>
      <c r="Q2500" s="270">
        <v>115.47</v>
      </c>
      <c r="R2500" s="270">
        <v>0</v>
      </c>
      <c r="S2500" s="270">
        <v>115.47</v>
      </c>
      <c r="T2500" s="268">
        <v>115.47</v>
      </c>
      <c r="U2500" s="268">
        <v>0</v>
      </c>
      <c r="V2500" s="269">
        <v>115.47</v>
      </c>
      <c r="W2500" s="269" cm="1">
        <f t="array" ref="W2500">IF(Z2500=756,V2500*INDEX('09.30.22 ERC'!$I$676:$I$679,MATCH($A$1,'09.30.22 ERC'!$D$676:$D$679,0),),V2500)</f>
        <v>115.47</v>
      </c>
      <c r="X2500" s="271">
        <f t="shared" si="77"/>
        <v>710201</v>
      </c>
      <c r="Y2500" s="106" t="s">
        <v>8641</v>
      </c>
      <c r="Z2500" s="106">
        <v>150</v>
      </c>
      <c r="AA2500" s="273" t="b">
        <f t="shared" si="78"/>
        <v>1</v>
      </c>
    </row>
    <row r="2501" spans="1:27">
      <c r="A2501" s="267" t="s">
        <v>3271</v>
      </c>
      <c r="B2501" s="267" t="s">
        <v>3284</v>
      </c>
      <c r="C2501" s="267" t="s">
        <v>3273</v>
      </c>
      <c r="D2501" s="267" t="s">
        <v>8638</v>
      </c>
      <c r="E2501" s="267" t="s">
        <v>3275</v>
      </c>
      <c r="F2501" s="267" t="s">
        <v>3276</v>
      </c>
      <c r="G2501" s="267" t="s">
        <v>3275</v>
      </c>
      <c r="H2501" s="267" t="s">
        <v>3277</v>
      </c>
      <c r="I2501" s="267" t="s">
        <v>8644</v>
      </c>
      <c r="J2501" s="267" t="s">
        <v>8645</v>
      </c>
      <c r="K2501" s="268">
        <v>0</v>
      </c>
      <c r="L2501" s="268">
        <v>0</v>
      </c>
      <c r="M2501" s="269">
        <v>0</v>
      </c>
      <c r="N2501" s="268">
        <v>86.37</v>
      </c>
      <c r="O2501" s="268">
        <v>0</v>
      </c>
      <c r="P2501" s="269">
        <v>86.37</v>
      </c>
      <c r="Q2501" s="270">
        <v>777.33</v>
      </c>
      <c r="R2501" s="270">
        <v>0</v>
      </c>
      <c r="S2501" s="270">
        <v>777.33</v>
      </c>
      <c r="T2501" s="268">
        <v>777.33</v>
      </c>
      <c r="U2501" s="268">
        <v>0</v>
      </c>
      <c r="V2501" s="269">
        <v>777.33</v>
      </c>
      <c r="W2501" s="269" cm="1">
        <f t="array" ref="W2501">IF(Z2501=756,V2501*INDEX('09.30.22 ERC'!$I$676:$I$679,MATCH($A$1,'09.30.22 ERC'!$D$676:$D$679,0),),V2501)</f>
        <v>777.33</v>
      </c>
      <c r="X2501" s="271">
        <f t="shared" ref="X2501:X2564" si="79">+_xlfn.NUMBERVALUE(D2501)</f>
        <v>710201</v>
      </c>
      <c r="Y2501" s="106" t="s">
        <v>8641</v>
      </c>
      <c r="Z2501" s="106">
        <v>151</v>
      </c>
      <c r="AA2501" s="273" t="b">
        <f t="shared" si="78"/>
        <v>1</v>
      </c>
    </row>
    <row r="2502" spans="1:27">
      <c r="A2502" s="267" t="s">
        <v>3271</v>
      </c>
      <c r="B2502" s="267" t="s">
        <v>3287</v>
      </c>
      <c r="C2502" s="267" t="s">
        <v>3281</v>
      </c>
      <c r="D2502" s="267" t="s">
        <v>8638</v>
      </c>
      <c r="E2502" s="267" t="s">
        <v>3275</v>
      </c>
      <c r="F2502" s="267" t="s">
        <v>3276</v>
      </c>
      <c r="G2502" s="267" t="s">
        <v>3275</v>
      </c>
      <c r="H2502" s="267" t="s">
        <v>3277</v>
      </c>
      <c r="I2502" s="267" t="s">
        <v>8646</v>
      </c>
      <c r="J2502" s="267" t="s">
        <v>8647</v>
      </c>
      <c r="K2502" s="268">
        <v>0</v>
      </c>
      <c r="L2502" s="268">
        <v>0</v>
      </c>
      <c r="M2502" s="269">
        <v>0</v>
      </c>
      <c r="N2502" s="268">
        <v>49.38</v>
      </c>
      <c r="O2502" s="268">
        <v>0</v>
      </c>
      <c r="P2502" s="269">
        <v>49.38</v>
      </c>
      <c r="Q2502" s="270">
        <v>444.42</v>
      </c>
      <c r="R2502" s="270">
        <v>0</v>
      </c>
      <c r="S2502" s="270">
        <v>444.42</v>
      </c>
      <c r="T2502" s="268">
        <v>444.42</v>
      </c>
      <c r="U2502" s="268">
        <v>0</v>
      </c>
      <c r="V2502" s="269">
        <v>444.42</v>
      </c>
      <c r="W2502" s="269" cm="1">
        <f t="array" ref="W2502">IF(Z2502=756,V2502*INDEX('09.30.22 ERC'!$I$676:$I$679,MATCH($A$1,'09.30.22 ERC'!$D$676:$D$679,0),),V2502)</f>
        <v>444.42</v>
      </c>
      <c r="X2502" s="271">
        <f t="shared" si="79"/>
        <v>710201</v>
      </c>
      <c r="Y2502" s="106" t="s">
        <v>8641</v>
      </c>
      <c r="Z2502" s="106">
        <v>151</v>
      </c>
      <c r="AA2502" s="273" t="b">
        <f t="shared" ref="AA2502:AA2565" si="80">IF($A$1=756,TRUE,IF($A$1=Z2502,TRUE,FALSE))</f>
        <v>1</v>
      </c>
    </row>
    <row r="2503" spans="1:27">
      <c r="A2503" s="267" t="s">
        <v>3271</v>
      </c>
      <c r="B2503" s="267" t="s">
        <v>3294</v>
      </c>
      <c r="C2503" s="267" t="s">
        <v>3273</v>
      </c>
      <c r="D2503" s="267" t="s">
        <v>8638</v>
      </c>
      <c r="E2503" s="267" t="s">
        <v>3275</v>
      </c>
      <c r="F2503" s="267" t="s">
        <v>3276</v>
      </c>
      <c r="G2503" s="267" t="s">
        <v>3275</v>
      </c>
      <c r="H2503" s="267" t="s">
        <v>3277</v>
      </c>
      <c r="I2503" s="267" t="s">
        <v>8648</v>
      </c>
      <c r="J2503" s="267" t="s">
        <v>8649</v>
      </c>
      <c r="K2503" s="268">
        <v>0</v>
      </c>
      <c r="L2503" s="268">
        <v>0</v>
      </c>
      <c r="M2503" s="269">
        <v>0</v>
      </c>
      <c r="N2503" s="268">
        <v>119.91</v>
      </c>
      <c r="O2503" s="268">
        <v>0</v>
      </c>
      <c r="P2503" s="269">
        <v>119.91</v>
      </c>
      <c r="Q2503" s="270">
        <v>1079.19</v>
      </c>
      <c r="R2503" s="270">
        <v>0</v>
      </c>
      <c r="S2503" s="270">
        <v>1079.19</v>
      </c>
      <c r="T2503" s="268">
        <v>1079.19</v>
      </c>
      <c r="U2503" s="268">
        <v>0</v>
      </c>
      <c r="V2503" s="269">
        <v>1079.19</v>
      </c>
      <c r="W2503" s="269" cm="1">
        <f t="array" ref="W2503">IF(Z2503=756,V2503*INDEX('09.30.22 ERC'!$I$676:$I$679,MATCH($A$1,'09.30.22 ERC'!$D$676:$D$679,0),),V2503)</f>
        <v>1079.19</v>
      </c>
      <c r="X2503" s="271">
        <f t="shared" si="79"/>
        <v>710201</v>
      </c>
      <c r="Y2503" s="106" t="s">
        <v>8641</v>
      </c>
      <c r="Z2503" s="106">
        <v>152</v>
      </c>
      <c r="AA2503" s="273" t="b">
        <f t="shared" si="80"/>
        <v>1</v>
      </c>
    </row>
    <row r="2504" spans="1:27">
      <c r="A2504" s="267" t="s">
        <v>3271</v>
      </c>
      <c r="B2504" s="267" t="s">
        <v>3272</v>
      </c>
      <c r="C2504" s="267" t="s">
        <v>3273</v>
      </c>
      <c r="D2504" s="267" t="s">
        <v>8650</v>
      </c>
      <c r="E2504" s="267" t="s">
        <v>3275</v>
      </c>
      <c r="F2504" s="267" t="s">
        <v>3276</v>
      </c>
      <c r="G2504" s="267" t="s">
        <v>3275</v>
      </c>
      <c r="H2504" s="267" t="s">
        <v>3277</v>
      </c>
      <c r="I2504" s="267" t="s">
        <v>8651</v>
      </c>
      <c r="J2504" s="267" t="s">
        <v>8652</v>
      </c>
      <c r="K2504" s="268">
        <v>0</v>
      </c>
      <c r="L2504" s="268">
        <v>0</v>
      </c>
      <c r="M2504" s="269">
        <v>0</v>
      </c>
      <c r="N2504" s="268">
        <v>0.73</v>
      </c>
      <c r="O2504" s="268">
        <v>0</v>
      </c>
      <c r="P2504" s="269">
        <v>0.73</v>
      </c>
      <c r="Q2504" s="270">
        <v>6.57</v>
      </c>
      <c r="R2504" s="270">
        <v>0</v>
      </c>
      <c r="S2504" s="270">
        <v>6.57</v>
      </c>
      <c r="T2504" s="268">
        <v>6.57</v>
      </c>
      <c r="U2504" s="268">
        <v>0</v>
      </c>
      <c r="V2504" s="269">
        <v>6.57</v>
      </c>
      <c r="W2504" s="269" cm="1">
        <f t="array" ref="W2504">IF(Z2504=756,V2504*INDEX('09.30.22 ERC'!$I$676:$I$679,MATCH($A$1,'09.30.22 ERC'!$D$676:$D$679,0),),V2504)</f>
        <v>6.57</v>
      </c>
      <c r="X2504" s="271">
        <f t="shared" si="79"/>
        <v>710202</v>
      </c>
      <c r="Y2504" s="106" t="s">
        <v>8641</v>
      </c>
      <c r="Z2504" s="106">
        <v>150</v>
      </c>
      <c r="AA2504" s="273" t="b">
        <f t="shared" si="80"/>
        <v>1</v>
      </c>
    </row>
    <row r="2505" spans="1:27">
      <c r="A2505" s="267" t="s">
        <v>3271</v>
      </c>
      <c r="B2505" s="267" t="s">
        <v>3284</v>
      </c>
      <c r="C2505" s="267" t="s">
        <v>3273</v>
      </c>
      <c r="D2505" s="267" t="s">
        <v>8650</v>
      </c>
      <c r="E2505" s="267" t="s">
        <v>3275</v>
      </c>
      <c r="F2505" s="267" t="s">
        <v>3276</v>
      </c>
      <c r="G2505" s="267" t="s">
        <v>3275</v>
      </c>
      <c r="H2505" s="267" t="s">
        <v>3277</v>
      </c>
      <c r="I2505" s="267" t="s">
        <v>8653</v>
      </c>
      <c r="J2505" s="267" t="s">
        <v>8654</v>
      </c>
      <c r="K2505" s="268">
        <v>0</v>
      </c>
      <c r="L2505" s="268">
        <v>0</v>
      </c>
      <c r="M2505" s="269">
        <v>0</v>
      </c>
      <c r="N2505" s="268">
        <v>5.84</v>
      </c>
      <c r="O2505" s="268">
        <v>0</v>
      </c>
      <c r="P2505" s="269">
        <v>5.84</v>
      </c>
      <c r="Q2505" s="270">
        <v>52.56</v>
      </c>
      <c r="R2505" s="270">
        <v>0</v>
      </c>
      <c r="S2505" s="270">
        <v>52.56</v>
      </c>
      <c r="T2505" s="268">
        <v>52.56</v>
      </c>
      <c r="U2505" s="268">
        <v>0</v>
      </c>
      <c r="V2505" s="269">
        <v>52.56</v>
      </c>
      <c r="W2505" s="269" cm="1">
        <f t="array" ref="W2505">IF(Z2505=756,V2505*INDEX('09.30.22 ERC'!$I$676:$I$679,MATCH($A$1,'09.30.22 ERC'!$D$676:$D$679,0),),V2505)</f>
        <v>52.56</v>
      </c>
      <c r="X2505" s="271">
        <f t="shared" si="79"/>
        <v>710202</v>
      </c>
      <c r="Y2505" s="106" t="s">
        <v>8641</v>
      </c>
      <c r="Z2505" s="106">
        <v>151</v>
      </c>
      <c r="AA2505" s="273" t="b">
        <f t="shared" si="80"/>
        <v>1</v>
      </c>
    </row>
    <row r="2506" spans="1:27">
      <c r="A2506" s="267" t="s">
        <v>3271</v>
      </c>
      <c r="B2506" s="267" t="s">
        <v>3287</v>
      </c>
      <c r="C2506" s="267" t="s">
        <v>3281</v>
      </c>
      <c r="D2506" s="267" t="s">
        <v>8650</v>
      </c>
      <c r="E2506" s="267" t="s">
        <v>3275</v>
      </c>
      <c r="F2506" s="267" t="s">
        <v>3276</v>
      </c>
      <c r="G2506" s="267" t="s">
        <v>3275</v>
      </c>
      <c r="H2506" s="267" t="s">
        <v>3277</v>
      </c>
      <c r="I2506" s="267" t="s">
        <v>8655</v>
      </c>
      <c r="J2506" s="267" t="s">
        <v>8656</v>
      </c>
      <c r="K2506" s="268">
        <v>0</v>
      </c>
      <c r="L2506" s="268">
        <v>0</v>
      </c>
      <c r="M2506" s="269">
        <v>0</v>
      </c>
      <c r="N2506" s="268">
        <v>7.3</v>
      </c>
      <c r="O2506" s="268">
        <v>0</v>
      </c>
      <c r="P2506" s="269">
        <v>7.3</v>
      </c>
      <c r="Q2506" s="270">
        <v>65.7</v>
      </c>
      <c r="R2506" s="270">
        <v>0</v>
      </c>
      <c r="S2506" s="270">
        <v>65.7</v>
      </c>
      <c r="T2506" s="268">
        <v>65.7</v>
      </c>
      <c r="U2506" s="268">
        <v>0</v>
      </c>
      <c r="V2506" s="269">
        <v>65.7</v>
      </c>
      <c r="W2506" s="269" cm="1">
        <f t="array" ref="W2506">IF(Z2506=756,V2506*INDEX('09.30.22 ERC'!$I$676:$I$679,MATCH($A$1,'09.30.22 ERC'!$D$676:$D$679,0),),V2506)</f>
        <v>65.7</v>
      </c>
      <c r="X2506" s="271">
        <f t="shared" si="79"/>
        <v>710202</v>
      </c>
      <c r="Y2506" s="106" t="s">
        <v>8641</v>
      </c>
      <c r="Z2506" s="106">
        <v>151</v>
      </c>
      <c r="AA2506" s="273" t="b">
        <f t="shared" si="80"/>
        <v>1</v>
      </c>
    </row>
    <row r="2507" spans="1:27">
      <c r="A2507" s="267" t="s">
        <v>3271</v>
      </c>
      <c r="B2507" s="267" t="s">
        <v>3272</v>
      </c>
      <c r="C2507" s="267" t="s">
        <v>3273</v>
      </c>
      <c r="D2507" s="267" t="s">
        <v>8657</v>
      </c>
      <c r="E2507" s="267" t="s">
        <v>3275</v>
      </c>
      <c r="F2507" s="267" t="s">
        <v>3276</v>
      </c>
      <c r="G2507" s="267" t="s">
        <v>3275</v>
      </c>
      <c r="H2507" s="267" t="s">
        <v>3277</v>
      </c>
      <c r="I2507" s="267" t="s">
        <v>8658</v>
      </c>
      <c r="J2507" s="267" t="s">
        <v>8659</v>
      </c>
      <c r="K2507" s="268">
        <v>0</v>
      </c>
      <c r="L2507" s="268">
        <v>0</v>
      </c>
      <c r="M2507" s="269">
        <v>0</v>
      </c>
      <c r="N2507" s="268">
        <v>152.9</v>
      </c>
      <c r="O2507" s="268">
        <v>0</v>
      </c>
      <c r="P2507" s="269">
        <v>152.9</v>
      </c>
      <c r="Q2507" s="270">
        <v>1376.1</v>
      </c>
      <c r="R2507" s="270">
        <v>0</v>
      </c>
      <c r="S2507" s="270">
        <v>1376.1</v>
      </c>
      <c r="T2507" s="268">
        <v>1376.1</v>
      </c>
      <c r="U2507" s="268">
        <v>0</v>
      </c>
      <c r="V2507" s="269">
        <v>1376.1</v>
      </c>
      <c r="W2507" s="269" cm="1">
        <f t="array" ref="W2507">IF(Z2507=756,V2507*INDEX('09.30.22 ERC'!$I$676:$I$679,MATCH($A$1,'09.30.22 ERC'!$D$676:$D$679,0),),V2507)</f>
        <v>1376.1</v>
      </c>
      <c r="X2507" s="271">
        <f t="shared" si="79"/>
        <v>710203</v>
      </c>
      <c r="Y2507" s="106" t="s">
        <v>8641</v>
      </c>
      <c r="Z2507" s="106">
        <v>150</v>
      </c>
      <c r="AA2507" s="273" t="b">
        <f t="shared" si="80"/>
        <v>1</v>
      </c>
    </row>
    <row r="2508" spans="1:27">
      <c r="A2508" s="267" t="s">
        <v>3271</v>
      </c>
      <c r="B2508" s="267" t="s">
        <v>3280</v>
      </c>
      <c r="C2508" s="267" t="s">
        <v>3281</v>
      </c>
      <c r="D2508" s="267" t="s">
        <v>8657</v>
      </c>
      <c r="E2508" s="267" t="s">
        <v>3275</v>
      </c>
      <c r="F2508" s="267" t="s">
        <v>3276</v>
      </c>
      <c r="G2508" s="267" t="s">
        <v>3275</v>
      </c>
      <c r="H2508" s="267" t="s">
        <v>3277</v>
      </c>
      <c r="I2508" s="267" t="s">
        <v>8660</v>
      </c>
      <c r="J2508" s="267" t="s">
        <v>8661</v>
      </c>
      <c r="K2508" s="268">
        <v>0</v>
      </c>
      <c r="L2508" s="268">
        <v>0</v>
      </c>
      <c r="M2508" s="269">
        <v>0</v>
      </c>
      <c r="N2508" s="268">
        <v>199.22</v>
      </c>
      <c r="O2508" s="268">
        <v>0</v>
      </c>
      <c r="P2508" s="269">
        <v>199.22</v>
      </c>
      <c r="Q2508" s="270">
        <v>1792.98</v>
      </c>
      <c r="R2508" s="270">
        <v>0</v>
      </c>
      <c r="S2508" s="270">
        <v>1792.98</v>
      </c>
      <c r="T2508" s="268">
        <v>1792.98</v>
      </c>
      <c r="U2508" s="268">
        <v>0</v>
      </c>
      <c r="V2508" s="269">
        <v>1792.98</v>
      </c>
      <c r="W2508" s="269" cm="1">
        <f t="array" ref="W2508">IF(Z2508=756,V2508*INDEX('09.30.22 ERC'!$I$676:$I$679,MATCH($A$1,'09.30.22 ERC'!$D$676:$D$679,0),),V2508)</f>
        <v>1792.98</v>
      </c>
      <c r="X2508" s="271">
        <f t="shared" si="79"/>
        <v>710203</v>
      </c>
      <c r="Y2508" s="106" t="s">
        <v>8641</v>
      </c>
      <c r="Z2508" s="106">
        <v>150</v>
      </c>
      <c r="AA2508" s="273" t="b">
        <f t="shared" si="80"/>
        <v>1</v>
      </c>
    </row>
    <row r="2509" spans="1:27">
      <c r="A2509" s="267" t="s">
        <v>3271</v>
      </c>
      <c r="B2509" s="267" t="s">
        <v>3284</v>
      </c>
      <c r="C2509" s="267" t="s">
        <v>3273</v>
      </c>
      <c r="D2509" s="267" t="s">
        <v>8657</v>
      </c>
      <c r="E2509" s="267" t="s">
        <v>3275</v>
      </c>
      <c r="F2509" s="267" t="s">
        <v>3276</v>
      </c>
      <c r="G2509" s="267" t="s">
        <v>3275</v>
      </c>
      <c r="H2509" s="267" t="s">
        <v>3277</v>
      </c>
      <c r="I2509" s="267" t="s">
        <v>8662</v>
      </c>
      <c r="J2509" s="267" t="s">
        <v>8663</v>
      </c>
      <c r="K2509" s="268">
        <v>0</v>
      </c>
      <c r="L2509" s="268">
        <v>0</v>
      </c>
      <c r="M2509" s="269">
        <v>0</v>
      </c>
      <c r="N2509" s="268">
        <v>51.42</v>
      </c>
      <c r="O2509" s="268">
        <v>0</v>
      </c>
      <c r="P2509" s="269">
        <v>51.42</v>
      </c>
      <c r="Q2509" s="270">
        <v>462.78</v>
      </c>
      <c r="R2509" s="270">
        <v>0</v>
      </c>
      <c r="S2509" s="270">
        <v>462.78</v>
      </c>
      <c r="T2509" s="268">
        <v>462.78</v>
      </c>
      <c r="U2509" s="268">
        <v>0</v>
      </c>
      <c r="V2509" s="269">
        <v>462.78</v>
      </c>
      <c r="W2509" s="269" cm="1">
        <f t="array" ref="W2509">IF(Z2509=756,V2509*INDEX('09.30.22 ERC'!$I$676:$I$679,MATCH($A$1,'09.30.22 ERC'!$D$676:$D$679,0),),V2509)</f>
        <v>462.78</v>
      </c>
      <c r="X2509" s="271">
        <f t="shared" si="79"/>
        <v>710203</v>
      </c>
      <c r="Y2509" s="106" t="s">
        <v>8641</v>
      </c>
      <c r="Z2509" s="106">
        <v>151</v>
      </c>
      <c r="AA2509" s="273" t="b">
        <f t="shared" si="80"/>
        <v>1</v>
      </c>
    </row>
    <row r="2510" spans="1:27">
      <c r="A2510" s="267" t="s">
        <v>3271</v>
      </c>
      <c r="B2510" s="267" t="s">
        <v>3287</v>
      </c>
      <c r="C2510" s="267" t="s">
        <v>3281</v>
      </c>
      <c r="D2510" s="267" t="s">
        <v>8657</v>
      </c>
      <c r="E2510" s="267" t="s">
        <v>3275</v>
      </c>
      <c r="F2510" s="267" t="s">
        <v>3276</v>
      </c>
      <c r="G2510" s="267" t="s">
        <v>3275</v>
      </c>
      <c r="H2510" s="267" t="s">
        <v>3277</v>
      </c>
      <c r="I2510" s="267" t="s">
        <v>8664</v>
      </c>
      <c r="J2510" s="267" t="s">
        <v>8665</v>
      </c>
      <c r="K2510" s="268">
        <v>0</v>
      </c>
      <c r="L2510" s="268">
        <v>0</v>
      </c>
      <c r="M2510" s="269">
        <v>0</v>
      </c>
      <c r="N2510" s="268">
        <v>24.48</v>
      </c>
      <c r="O2510" s="268">
        <v>0</v>
      </c>
      <c r="P2510" s="269">
        <v>24.48</v>
      </c>
      <c r="Q2510" s="270">
        <v>213.62</v>
      </c>
      <c r="R2510" s="270">
        <v>0</v>
      </c>
      <c r="S2510" s="270">
        <v>213.62</v>
      </c>
      <c r="T2510" s="268">
        <v>213.62</v>
      </c>
      <c r="U2510" s="268">
        <v>0</v>
      </c>
      <c r="V2510" s="269">
        <v>213.62</v>
      </c>
      <c r="W2510" s="269" cm="1">
        <f t="array" ref="W2510">IF(Z2510=756,V2510*INDEX('09.30.22 ERC'!$I$676:$I$679,MATCH($A$1,'09.30.22 ERC'!$D$676:$D$679,0),),V2510)</f>
        <v>213.62</v>
      </c>
      <c r="X2510" s="271">
        <f t="shared" si="79"/>
        <v>710203</v>
      </c>
      <c r="Y2510" s="106" t="s">
        <v>8641</v>
      </c>
      <c r="Z2510" s="106">
        <v>151</v>
      </c>
      <c r="AA2510" s="273" t="b">
        <f t="shared" si="80"/>
        <v>1</v>
      </c>
    </row>
    <row r="2511" spans="1:27">
      <c r="A2511" s="267" t="s">
        <v>3271</v>
      </c>
      <c r="B2511" s="267" t="s">
        <v>3272</v>
      </c>
      <c r="C2511" s="267" t="s">
        <v>3273</v>
      </c>
      <c r="D2511" s="267" t="s">
        <v>8666</v>
      </c>
      <c r="E2511" s="267" t="s">
        <v>3275</v>
      </c>
      <c r="F2511" s="267" t="s">
        <v>3276</v>
      </c>
      <c r="G2511" s="267" t="s">
        <v>3275</v>
      </c>
      <c r="H2511" s="267" t="s">
        <v>3277</v>
      </c>
      <c r="I2511" s="267" t="s">
        <v>8658</v>
      </c>
      <c r="J2511" s="267" t="s">
        <v>8667</v>
      </c>
      <c r="K2511" s="268">
        <v>0</v>
      </c>
      <c r="L2511" s="268">
        <v>0</v>
      </c>
      <c r="M2511" s="269">
        <v>0</v>
      </c>
      <c r="N2511" s="268">
        <v>858.09</v>
      </c>
      <c r="O2511" s="268">
        <v>0</v>
      </c>
      <c r="P2511" s="269">
        <v>858.09</v>
      </c>
      <c r="Q2511" s="270">
        <v>7722.06</v>
      </c>
      <c r="R2511" s="270">
        <v>0</v>
      </c>
      <c r="S2511" s="270">
        <v>7722.06</v>
      </c>
      <c r="T2511" s="268">
        <v>7722.06</v>
      </c>
      <c r="U2511" s="268">
        <v>0</v>
      </c>
      <c r="V2511" s="269">
        <v>7722.06</v>
      </c>
      <c r="W2511" s="269" cm="1">
        <f t="array" ref="W2511">IF(Z2511=756,V2511*INDEX('09.30.22 ERC'!$I$676:$I$679,MATCH($A$1,'09.30.22 ERC'!$D$676:$D$679,0),),V2511)</f>
        <v>7722.06</v>
      </c>
      <c r="X2511" s="271">
        <f t="shared" si="79"/>
        <v>710204</v>
      </c>
      <c r="Y2511" s="106" t="s">
        <v>8641</v>
      </c>
      <c r="Z2511" s="106">
        <v>150</v>
      </c>
      <c r="AA2511" s="273" t="b">
        <f t="shared" si="80"/>
        <v>1</v>
      </c>
    </row>
    <row r="2512" spans="1:27">
      <c r="A2512" s="267" t="s">
        <v>3271</v>
      </c>
      <c r="B2512" s="267" t="s">
        <v>3284</v>
      </c>
      <c r="C2512" s="267" t="s">
        <v>3273</v>
      </c>
      <c r="D2512" s="267" t="s">
        <v>8666</v>
      </c>
      <c r="E2512" s="267" t="s">
        <v>3275</v>
      </c>
      <c r="F2512" s="267" t="s">
        <v>3276</v>
      </c>
      <c r="G2512" s="267" t="s">
        <v>3275</v>
      </c>
      <c r="H2512" s="267" t="s">
        <v>3277</v>
      </c>
      <c r="I2512" s="267" t="s">
        <v>8662</v>
      </c>
      <c r="J2512" s="267" t="s">
        <v>8668</v>
      </c>
      <c r="K2512" s="268">
        <v>0</v>
      </c>
      <c r="L2512" s="268">
        <v>0</v>
      </c>
      <c r="M2512" s="269">
        <v>0</v>
      </c>
      <c r="N2512" s="268">
        <v>40.35</v>
      </c>
      <c r="O2512" s="268">
        <v>0</v>
      </c>
      <c r="P2512" s="269">
        <v>40.35</v>
      </c>
      <c r="Q2512" s="270">
        <v>363.15</v>
      </c>
      <c r="R2512" s="270">
        <v>0</v>
      </c>
      <c r="S2512" s="270">
        <v>363.15</v>
      </c>
      <c r="T2512" s="268">
        <v>363.15</v>
      </c>
      <c r="U2512" s="268">
        <v>0</v>
      </c>
      <c r="V2512" s="269">
        <v>363.15</v>
      </c>
      <c r="W2512" s="269" cm="1">
        <f t="array" ref="W2512">IF(Z2512=756,V2512*INDEX('09.30.22 ERC'!$I$676:$I$679,MATCH($A$1,'09.30.22 ERC'!$D$676:$D$679,0),),V2512)</f>
        <v>363.15</v>
      </c>
      <c r="X2512" s="271">
        <f t="shared" si="79"/>
        <v>710204</v>
      </c>
      <c r="Y2512" s="106" t="s">
        <v>8641</v>
      </c>
      <c r="Z2512" s="106">
        <v>151</v>
      </c>
      <c r="AA2512" s="273" t="b">
        <f t="shared" si="80"/>
        <v>1</v>
      </c>
    </row>
    <row r="2513" spans="1:27">
      <c r="A2513" s="267" t="s">
        <v>3271</v>
      </c>
      <c r="B2513" s="267" t="s">
        <v>3294</v>
      </c>
      <c r="C2513" s="267" t="s">
        <v>3273</v>
      </c>
      <c r="D2513" s="267" t="s">
        <v>8666</v>
      </c>
      <c r="E2513" s="267" t="s">
        <v>3275</v>
      </c>
      <c r="F2513" s="267" t="s">
        <v>3276</v>
      </c>
      <c r="G2513" s="267" t="s">
        <v>3275</v>
      </c>
      <c r="H2513" s="267" t="s">
        <v>3277</v>
      </c>
      <c r="I2513" s="267" t="s">
        <v>8669</v>
      </c>
      <c r="J2513" s="267" t="s">
        <v>8670</v>
      </c>
      <c r="K2513" s="268">
        <v>0</v>
      </c>
      <c r="L2513" s="268">
        <v>0</v>
      </c>
      <c r="M2513" s="269">
        <v>0</v>
      </c>
      <c r="N2513" s="268">
        <v>6.71</v>
      </c>
      <c r="O2513" s="268">
        <v>0</v>
      </c>
      <c r="P2513" s="269">
        <v>6.71</v>
      </c>
      <c r="Q2513" s="270">
        <v>60.39</v>
      </c>
      <c r="R2513" s="270">
        <v>0</v>
      </c>
      <c r="S2513" s="270">
        <v>60.39</v>
      </c>
      <c r="T2513" s="268">
        <v>60.39</v>
      </c>
      <c r="U2513" s="268">
        <v>0</v>
      </c>
      <c r="V2513" s="269">
        <v>60.39</v>
      </c>
      <c r="W2513" s="269" cm="1">
        <f t="array" ref="W2513">IF(Z2513=756,V2513*INDEX('09.30.22 ERC'!$I$676:$I$679,MATCH($A$1,'09.30.22 ERC'!$D$676:$D$679,0),),V2513)</f>
        <v>60.39</v>
      </c>
      <c r="X2513" s="271">
        <f t="shared" si="79"/>
        <v>710204</v>
      </c>
      <c r="Y2513" s="106" t="s">
        <v>8641</v>
      </c>
      <c r="Z2513" s="106">
        <v>152</v>
      </c>
      <c r="AA2513" s="273" t="b">
        <f t="shared" si="80"/>
        <v>1</v>
      </c>
    </row>
    <row r="2514" spans="1:27">
      <c r="A2514" s="267" t="s">
        <v>3271</v>
      </c>
      <c r="B2514" s="267" t="s">
        <v>3272</v>
      </c>
      <c r="C2514" s="267" t="s">
        <v>3273</v>
      </c>
      <c r="D2514" s="267" t="s">
        <v>8671</v>
      </c>
      <c r="E2514" s="267" t="s">
        <v>3275</v>
      </c>
      <c r="F2514" s="267" t="s">
        <v>3276</v>
      </c>
      <c r="G2514" s="267" t="s">
        <v>3275</v>
      </c>
      <c r="H2514" s="267" t="s">
        <v>3277</v>
      </c>
      <c r="I2514" s="267" t="s">
        <v>8658</v>
      </c>
      <c r="J2514" s="267" t="s">
        <v>8672</v>
      </c>
      <c r="K2514" s="268">
        <v>0</v>
      </c>
      <c r="L2514" s="268">
        <v>0</v>
      </c>
      <c r="M2514" s="269">
        <v>0</v>
      </c>
      <c r="N2514" s="268">
        <v>521.44000000000005</v>
      </c>
      <c r="O2514" s="268">
        <v>0</v>
      </c>
      <c r="P2514" s="269">
        <v>521.44000000000005</v>
      </c>
      <c r="Q2514" s="270">
        <v>4635.91</v>
      </c>
      <c r="R2514" s="270">
        <v>0</v>
      </c>
      <c r="S2514" s="270">
        <v>4635.91</v>
      </c>
      <c r="T2514" s="268">
        <v>4635.91</v>
      </c>
      <c r="U2514" s="268">
        <v>0</v>
      </c>
      <c r="V2514" s="269">
        <v>4635.91</v>
      </c>
      <c r="W2514" s="269" cm="1">
        <f t="array" ref="W2514">IF(Z2514=756,V2514*INDEX('09.30.22 ERC'!$I$676:$I$679,MATCH($A$1,'09.30.22 ERC'!$D$676:$D$679,0),),V2514)</f>
        <v>4635.91</v>
      </c>
      <c r="X2514" s="271">
        <f t="shared" si="79"/>
        <v>710205</v>
      </c>
      <c r="Y2514" s="106" t="s">
        <v>8641</v>
      </c>
      <c r="Z2514" s="106">
        <v>150</v>
      </c>
      <c r="AA2514" s="273" t="b">
        <f t="shared" si="80"/>
        <v>1</v>
      </c>
    </row>
    <row r="2515" spans="1:27">
      <c r="A2515" s="267" t="s">
        <v>3271</v>
      </c>
      <c r="B2515" s="267" t="s">
        <v>3284</v>
      </c>
      <c r="C2515" s="267" t="s">
        <v>3273</v>
      </c>
      <c r="D2515" s="267" t="s">
        <v>8671</v>
      </c>
      <c r="E2515" s="267" t="s">
        <v>3275</v>
      </c>
      <c r="F2515" s="267" t="s">
        <v>3276</v>
      </c>
      <c r="G2515" s="267" t="s">
        <v>3275</v>
      </c>
      <c r="H2515" s="267" t="s">
        <v>3277</v>
      </c>
      <c r="I2515" s="267" t="s">
        <v>8662</v>
      </c>
      <c r="J2515" s="267" t="s">
        <v>8673</v>
      </c>
      <c r="K2515" s="268">
        <v>0</v>
      </c>
      <c r="L2515" s="268">
        <v>0</v>
      </c>
      <c r="M2515" s="269">
        <v>0</v>
      </c>
      <c r="N2515" s="268">
        <v>10.01</v>
      </c>
      <c r="O2515" s="268">
        <v>0</v>
      </c>
      <c r="P2515" s="269">
        <v>10.01</v>
      </c>
      <c r="Q2515" s="270">
        <v>90.09</v>
      </c>
      <c r="R2515" s="270">
        <v>0</v>
      </c>
      <c r="S2515" s="270">
        <v>90.09</v>
      </c>
      <c r="T2515" s="268">
        <v>90.09</v>
      </c>
      <c r="U2515" s="268">
        <v>0</v>
      </c>
      <c r="V2515" s="269">
        <v>90.09</v>
      </c>
      <c r="W2515" s="269" cm="1">
        <f t="array" ref="W2515">IF(Z2515=756,V2515*INDEX('09.30.22 ERC'!$I$676:$I$679,MATCH($A$1,'09.30.22 ERC'!$D$676:$D$679,0),),V2515)</f>
        <v>90.09</v>
      </c>
      <c r="X2515" s="271">
        <f t="shared" si="79"/>
        <v>710205</v>
      </c>
      <c r="Y2515" s="106" t="s">
        <v>8641</v>
      </c>
      <c r="Z2515" s="106">
        <v>151</v>
      </c>
      <c r="AA2515" s="273" t="b">
        <f t="shared" si="80"/>
        <v>1</v>
      </c>
    </row>
    <row r="2516" spans="1:27">
      <c r="A2516" s="267" t="s">
        <v>3271</v>
      </c>
      <c r="B2516" s="267" t="s">
        <v>3294</v>
      </c>
      <c r="C2516" s="267" t="s">
        <v>3273</v>
      </c>
      <c r="D2516" s="267" t="s">
        <v>8674</v>
      </c>
      <c r="E2516" s="267" t="s">
        <v>3275</v>
      </c>
      <c r="F2516" s="267" t="s">
        <v>3276</v>
      </c>
      <c r="G2516" s="267" t="s">
        <v>3275</v>
      </c>
      <c r="H2516" s="267" t="s">
        <v>3277</v>
      </c>
      <c r="I2516" s="267" t="s">
        <v>8669</v>
      </c>
      <c r="J2516" s="267" t="s">
        <v>8675</v>
      </c>
      <c r="K2516" s="268">
        <v>0</v>
      </c>
      <c r="L2516" s="268">
        <v>0</v>
      </c>
      <c r="M2516" s="269">
        <v>0</v>
      </c>
      <c r="N2516" s="268">
        <v>7.49</v>
      </c>
      <c r="O2516" s="268">
        <v>0</v>
      </c>
      <c r="P2516" s="269">
        <v>7.49</v>
      </c>
      <c r="Q2516" s="270">
        <v>67.41</v>
      </c>
      <c r="R2516" s="270">
        <v>0</v>
      </c>
      <c r="S2516" s="270">
        <v>67.41</v>
      </c>
      <c r="T2516" s="268">
        <v>67.41</v>
      </c>
      <c r="U2516" s="268">
        <v>0</v>
      </c>
      <c r="V2516" s="269">
        <v>67.41</v>
      </c>
      <c r="W2516" s="269" cm="1">
        <f t="array" ref="W2516">IF(Z2516=756,V2516*INDEX('09.30.22 ERC'!$I$676:$I$679,MATCH($A$1,'09.30.22 ERC'!$D$676:$D$679,0),),V2516)</f>
        <v>67.41</v>
      </c>
      <c r="X2516" s="271">
        <f t="shared" si="79"/>
        <v>710206</v>
      </c>
      <c r="Y2516" s="106" t="s">
        <v>8641</v>
      </c>
      <c r="Z2516" s="106">
        <v>152</v>
      </c>
      <c r="AA2516" s="273" t="b">
        <f t="shared" si="80"/>
        <v>1</v>
      </c>
    </row>
    <row r="2517" spans="1:27">
      <c r="A2517" s="267" t="s">
        <v>3271</v>
      </c>
      <c r="B2517" s="267" t="s">
        <v>3280</v>
      </c>
      <c r="C2517" s="267" t="s">
        <v>3281</v>
      </c>
      <c r="D2517" s="267" t="s">
        <v>8676</v>
      </c>
      <c r="E2517" s="267" t="s">
        <v>3275</v>
      </c>
      <c r="F2517" s="267" t="s">
        <v>3276</v>
      </c>
      <c r="G2517" s="267" t="s">
        <v>3275</v>
      </c>
      <c r="H2517" s="267" t="s">
        <v>3277</v>
      </c>
      <c r="I2517" s="267" t="s">
        <v>8660</v>
      </c>
      <c r="J2517" s="267" t="s">
        <v>8677</v>
      </c>
      <c r="K2517" s="268">
        <v>0</v>
      </c>
      <c r="L2517" s="268">
        <v>0</v>
      </c>
      <c r="M2517" s="269">
        <v>0</v>
      </c>
      <c r="N2517" s="268">
        <v>20.36</v>
      </c>
      <c r="O2517" s="268">
        <v>0</v>
      </c>
      <c r="P2517" s="269">
        <v>20.36</v>
      </c>
      <c r="Q2517" s="270">
        <v>183.24</v>
      </c>
      <c r="R2517" s="270">
        <v>0</v>
      </c>
      <c r="S2517" s="270">
        <v>183.24</v>
      </c>
      <c r="T2517" s="268">
        <v>183.24</v>
      </c>
      <c r="U2517" s="268">
        <v>0</v>
      </c>
      <c r="V2517" s="269">
        <v>183.24</v>
      </c>
      <c r="W2517" s="269" cm="1">
        <f t="array" ref="W2517">IF(Z2517=756,V2517*INDEX('09.30.22 ERC'!$I$676:$I$679,MATCH($A$1,'09.30.22 ERC'!$D$676:$D$679,0),),V2517)</f>
        <v>183.24</v>
      </c>
      <c r="X2517" s="271">
        <f t="shared" si="79"/>
        <v>710207</v>
      </c>
      <c r="Y2517" s="106" t="s">
        <v>8641</v>
      </c>
      <c r="Z2517" s="106">
        <v>150</v>
      </c>
      <c r="AA2517" s="273" t="b">
        <f t="shared" si="80"/>
        <v>1</v>
      </c>
    </row>
    <row r="2518" spans="1:27">
      <c r="A2518" s="267" t="s">
        <v>3271</v>
      </c>
      <c r="B2518" s="267" t="s">
        <v>3280</v>
      </c>
      <c r="C2518" s="267" t="s">
        <v>3281</v>
      </c>
      <c r="D2518" s="267" t="s">
        <v>8678</v>
      </c>
      <c r="E2518" s="267" t="s">
        <v>3275</v>
      </c>
      <c r="F2518" s="267" t="s">
        <v>3276</v>
      </c>
      <c r="G2518" s="267" t="s">
        <v>3275</v>
      </c>
      <c r="H2518" s="267" t="s">
        <v>3277</v>
      </c>
      <c r="I2518" s="267" t="s">
        <v>8660</v>
      </c>
      <c r="J2518" s="267" t="s">
        <v>8679</v>
      </c>
      <c r="K2518" s="268">
        <v>0</v>
      </c>
      <c r="L2518" s="268">
        <v>0</v>
      </c>
      <c r="M2518" s="269">
        <v>0</v>
      </c>
      <c r="N2518" s="268">
        <v>1653.86</v>
      </c>
      <c r="O2518" s="268">
        <v>0</v>
      </c>
      <c r="P2518" s="269">
        <v>1653.86</v>
      </c>
      <c r="Q2518" s="270">
        <v>14884.74</v>
      </c>
      <c r="R2518" s="270">
        <v>0</v>
      </c>
      <c r="S2518" s="270">
        <v>14884.74</v>
      </c>
      <c r="T2518" s="268">
        <v>14884.74</v>
      </c>
      <c r="U2518" s="268">
        <v>0</v>
      </c>
      <c r="V2518" s="269">
        <v>14884.74</v>
      </c>
      <c r="W2518" s="269" cm="1">
        <f t="array" ref="W2518">IF(Z2518=756,V2518*INDEX('09.30.22 ERC'!$I$676:$I$679,MATCH($A$1,'09.30.22 ERC'!$D$676:$D$679,0),),V2518)</f>
        <v>14884.74</v>
      </c>
      <c r="X2518" s="271">
        <f t="shared" si="79"/>
        <v>710208</v>
      </c>
      <c r="Y2518" s="106" t="s">
        <v>8641</v>
      </c>
      <c r="Z2518" s="106">
        <v>150</v>
      </c>
      <c r="AA2518" s="273" t="b">
        <f t="shared" si="80"/>
        <v>1</v>
      </c>
    </row>
    <row r="2519" spans="1:27">
      <c r="A2519" s="267" t="s">
        <v>3271</v>
      </c>
      <c r="B2519" s="267" t="s">
        <v>3287</v>
      </c>
      <c r="C2519" s="267" t="s">
        <v>3281</v>
      </c>
      <c r="D2519" s="267" t="s">
        <v>8678</v>
      </c>
      <c r="E2519" s="267" t="s">
        <v>3275</v>
      </c>
      <c r="F2519" s="267" t="s">
        <v>3276</v>
      </c>
      <c r="G2519" s="267" t="s">
        <v>3275</v>
      </c>
      <c r="H2519" s="267" t="s">
        <v>3277</v>
      </c>
      <c r="I2519" s="267" t="s">
        <v>8664</v>
      </c>
      <c r="J2519" s="267" t="s">
        <v>8680</v>
      </c>
      <c r="K2519" s="268">
        <v>0</v>
      </c>
      <c r="L2519" s="268">
        <v>0</v>
      </c>
      <c r="M2519" s="269">
        <v>0</v>
      </c>
      <c r="N2519" s="268">
        <v>118.71</v>
      </c>
      <c r="O2519" s="268">
        <v>0</v>
      </c>
      <c r="P2519" s="269">
        <v>118.71</v>
      </c>
      <c r="Q2519" s="270">
        <v>1065.9100000000001</v>
      </c>
      <c r="R2519" s="270">
        <v>0</v>
      </c>
      <c r="S2519" s="270">
        <v>1065.9100000000001</v>
      </c>
      <c r="T2519" s="268">
        <v>1065.9100000000001</v>
      </c>
      <c r="U2519" s="268">
        <v>0</v>
      </c>
      <c r="V2519" s="269">
        <v>1065.9100000000001</v>
      </c>
      <c r="W2519" s="269" cm="1">
        <f t="array" ref="W2519">IF(Z2519=756,V2519*INDEX('09.30.22 ERC'!$I$676:$I$679,MATCH($A$1,'09.30.22 ERC'!$D$676:$D$679,0),),V2519)</f>
        <v>1065.9100000000001</v>
      </c>
      <c r="X2519" s="271">
        <f t="shared" si="79"/>
        <v>710208</v>
      </c>
      <c r="Y2519" s="106" t="s">
        <v>8641</v>
      </c>
      <c r="Z2519" s="106">
        <v>151</v>
      </c>
      <c r="AA2519" s="273" t="b">
        <f t="shared" si="80"/>
        <v>1</v>
      </c>
    </row>
    <row r="2520" spans="1:27">
      <c r="A2520" s="267" t="s">
        <v>3271</v>
      </c>
      <c r="B2520" s="267" t="s">
        <v>3280</v>
      </c>
      <c r="C2520" s="267" t="s">
        <v>3281</v>
      </c>
      <c r="D2520" s="267" t="s">
        <v>8681</v>
      </c>
      <c r="E2520" s="267" t="s">
        <v>3275</v>
      </c>
      <c r="F2520" s="267" t="s">
        <v>3276</v>
      </c>
      <c r="G2520" s="267" t="s">
        <v>3275</v>
      </c>
      <c r="H2520" s="267" t="s">
        <v>3277</v>
      </c>
      <c r="I2520" s="267" t="s">
        <v>8660</v>
      </c>
      <c r="J2520" s="267" t="s">
        <v>8682</v>
      </c>
      <c r="K2520" s="268">
        <v>0</v>
      </c>
      <c r="L2520" s="268">
        <v>0</v>
      </c>
      <c r="M2520" s="269">
        <v>0</v>
      </c>
      <c r="N2520" s="268">
        <v>834.67</v>
      </c>
      <c r="O2520" s="268">
        <v>0</v>
      </c>
      <c r="P2520" s="269">
        <v>834.67</v>
      </c>
      <c r="Q2520" s="270">
        <v>7495.11</v>
      </c>
      <c r="R2520" s="270">
        <v>0</v>
      </c>
      <c r="S2520" s="270">
        <v>7495.11</v>
      </c>
      <c r="T2520" s="268">
        <v>7495.11</v>
      </c>
      <c r="U2520" s="268">
        <v>0</v>
      </c>
      <c r="V2520" s="269">
        <v>7495.11</v>
      </c>
      <c r="W2520" s="269" cm="1">
        <f t="array" ref="W2520">IF(Z2520=756,V2520*INDEX('09.30.22 ERC'!$I$676:$I$679,MATCH($A$1,'09.30.22 ERC'!$D$676:$D$679,0),),V2520)</f>
        <v>7495.11</v>
      </c>
      <c r="X2520" s="271">
        <f t="shared" si="79"/>
        <v>710209</v>
      </c>
      <c r="Y2520" s="106" t="s">
        <v>8641</v>
      </c>
      <c r="Z2520" s="106">
        <v>150</v>
      </c>
      <c r="AA2520" s="273" t="b">
        <f t="shared" si="80"/>
        <v>1</v>
      </c>
    </row>
    <row r="2521" spans="1:27">
      <c r="A2521" s="267" t="s">
        <v>3271</v>
      </c>
      <c r="B2521" s="267" t="s">
        <v>3287</v>
      </c>
      <c r="C2521" s="267" t="s">
        <v>3281</v>
      </c>
      <c r="D2521" s="267" t="s">
        <v>8681</v>
      </c>
      <c r="E2521" s="267" t="s">
        <v>3275</v>
      </c>
      <c r="F2521" s="267" t="s">
        <v>3276</v>
      </c>
      <c r="G2521" s="267" t="s">
        <v>3275</v>
      </c>
      <c r="H2521" s="267" t="s">
        <v>3277</v>
      </c>
      <c r="I2521" s="267" t="s">
        <v>8664</v>
      </c>
      <c r="J2521" s="267" t="s">
        <v>8683</v>
      </c>
      <c r="K2521" s="268">
        <v>0</v>
      </c>
      <c r="L2521" s="268">
        <v>0</v>
      </c>
      <c r="M2521" s="269">
        <v>0</v>
      </c>
      <c r="N2521" s="268">
        <v>3354.17</v>
      </c>
      <c r="O2521" s="268">
        <v>0</v>
      </c>
      <c r="P2521" s="269">
        <v>3354.17</v>
      </c>
      <c r="Q2521" s="270">
        <v>30187.53</v>
      </c>
      <c r="R2521" s="270">
        <v>0</v>
      </c>
      <c r="S2521" s="270">
        <v>30187.53</v>
      </c>
      <c r="T2521" s="268">
        <v>30187.53</v>
      </c>
      <c r="U2521" s="268">
        <v>0</v>
      </c>
      <c r="V2521" s="269">
        <v>30187.53</v>
      </c>
      <c r="W2521" s="269" cm="1">
        <f t="array" ref="W2521">IF(Z2521=756,V2521*INDEX('09.30.22 ERC'!$I$676:$I$679,MATCH($A$1,'09.30.22 ERC'!$D$676:$D$679,0),),V2521)</f>
        <v>30187.53</v>
      </c>
      <c r="X2521" s="271">
        <f t="shared" si="79"/>
        <v>710209</v>
      </c>
      <c r="Y2521" s="106" t="s">
        <v>8641</v>
      </c>
      <c r="Z2521" s="106">
        <v>151</v>
      </c>
      <c r="AA2521" s="273" t="b">
        <f t="shared" si="80"/>
        <v>1</v>
      </c>
    </row>
    <row r="2522" spans="1:27">
      <c r="A2522" s="267" t="s">
        <v>3271</v>
      </c>
      <c r="B2522" s="267" t="s">
        <v>3280</v>
      </c>
      <c r="C2522" s="267" t="s">
        <v>3281</v>
      </c>
      <c r="D2522" s="267" t="s">
        <v>8684</v>
      </c>
      <c r="E2522" s="267" t="s">
        <v>3275</v>
      </c>
      <c r="F2522" s="267" t="s">
        <v>3276</v>
      </c>
      <c r="G2522" s="267" t="s">
        <v>3275</v>
      </c>
      <c r="H2522" s="267" t="s">
        <v>3277</v>
      </c>
      <c r="I2522" s="267" t="s">
        <v>8660</v>
      </c>
      <c r="J2522" s="267" t="s">
        <v>8685</v>
      </c>
      <c r="K2522" s="268">
        <v>0</v>
      </c>
      <c r="L2522" s="268">
        <v>0</v>
      </c>
      <c r="M2522" s="269">
        <v>0</v>
      </c>
      <c r="N2522" s="268">
        <v>0.83</v>
      </c>
      <c r="O2522" s="268">
        <v>0</v>
      </c>
      <c r="P2522" s="269">
        <v>0.83</v>
      </c>
      <c r="Q2522" s="270">
        <v>7.47</v>
      </c>
      <c r="R2522" s="270">
        <v>0</v>
      </c>
      <c r="S2522" s="270">
        <v>7.47</v>
      </c>
      <c r="T2522" s="268">
        <v>7.47</v>
      </c>
      <c r="U2522" s="268">
        <v>0</v>
      </c>
      <c r="V2522" s="269">
        <v>7.47</v>
      </c>
      <c r="W2522" s="269" cm="1">
        <f t="array" ref="W2522">IF(Z2522=756,V2522*INDEX('09.30.22 ERC'!$I$676:$I$679,MATCH($A$1,'09.30.22 ERC'!$D$676:$D$679,0),),V2522)</f>
        <v>7.47</v>
      </c>
      <c r="X2522" s="271">
        <f t="shared" si="79"/>
        <v>710210</v>
      </c>
      <c r="Y2522" s="106" t="s">
        <v>8641</v>
      </c>
      <c r="Z2522" s="106">
        <v>150</v>
      </c>
      <c r="AA2522" s="273" t="b">
        <f t="shared" si="80"/>
        <v>1</v>
      </c>
    </row>
    <row r="2523" spans="1:27">
      <c r="A2523" s="267" t="s">
        <v>3271</v>
      </c>
      <c r="B2523" s="267" t="s">
        <v>3388</v>
      </c>
      <c r="C2523" s="267" t="s">
        <v>3389</v>
      </c>
      <c r="D2523" s="267" t="s">
        <v>8686</v>
      </c>
      <c r="E2523" s="267" t="s">
        <v>3275</v>
      </c>
      <c r="F2523" s="267" t="s">
        <v>3276</v>
      </c>
      <c r="G2523" s="267" t="s">
        <v>3275</v>
      </c>
      <c r="H2523" s="267" t="s">
        <v>3277</v>
      </c>
      <c r="I2523" s="267" t="s">
        <v>8687</v>
      </c>
      <c r="J2523" s="267" t="s">
        <v>8688</v>
      </c>
      <c r="K2523" s="268">
        <v>0</v>
      </c>
      <c r="L2523" s="268">
        <v>0</v>
      </c>
      <c r="M2523" s="269">
        <v>0</v>
      </c>
      <c r="N2523" s="268">
        <v>0</v>
      </c>
      <c r="O2523" s="268">
        <v>0.92</v>
      </c>
      <c r="P2523" s="269">
        <v>-0.92</v>
      </c>
      <c r="Q2523" s="270">
        <v>2.76</v>
      </c>
      <c r="R2523" s="270">
        <v>11.04</v>
      </c>
      <c r="S2523" s="270">
        <v>-8.2799999999999994</v>
      </c>
      <c r="T2523" s="268">
        <v>2.76</v>
      </c>
      <c r="U2523" s="268">
        <v>11.04</v>
      </c>
      <c r="V2523" s="269">
        <v>-8.2799999999999994</v>
      </c>
      <c r="W2523" s="269" cm="1">
        <f t="array" ref="W2523">IF(Z2523=756,V2523*INDEX('09.30.22 ERC'!$I$676:$I$679,MATCH($A$1,'09.30.22 ERC'!$D$676:$D$679,0),),V2523)</f>
        <v>-8.2799999999999994</v>
      </c>
      <c r="X2523" s="271">
        <f t="shared" si="79"/>
        <v>710220</v>
      </c>
      <c r="Y2523" s="106" t="s">
        <v>8641</v>
      </c>
      <c r="Z2523" s="106">
        <v>756</v>
      </c>
      <c r="AA2523" s="273" t="b">
        <f t="shared" si="80"/>
        <v>1</v>
      </c>
    </row>
    <row r="2524" spans="1:27">
      <c r="A2524" s="267" t="s">
        <v>3271</v>
      </c>
      <c r="B2524" s="267" t="s">
        <v>3388</v>
      </c>
      <c r="C2524" s="267" t="s">
        <v>3392</v>
      </c>
      <c r="D2524" s="267" t="s">
        <v>8686</v>
      </c>
      <c r="E2524" s="267" t="s">
        <v>3275</v>
      </c>
      <c r="F2524" s="267" t="s">
        <v>3276</v>
      </c>
      <c r="G2524" s="267" t="s">
        <v>3275</v>
      </c>
      <c r="H2524" s="267" t="s">
        <v>3277</v>
      </c>
      <c r="I2524" s="267" t="s">
        <v>8689</v>
      </c>
      <c r="J2524" s="267" t="s">
        <v>8690</v>
      </c>
      <c r="K2524" s="268">
        <v>0</v>
      </c>
      <c r="L2524" s="268">
        <v>0</v>
      </c>
      <c r="M2524" s="269">
        <v>0</v>
      </c>
      <c r="N2524" s="268">
        <v>0.92</v>
      </c>
      <c r="O2524" s="268">
        <v>0</v>
      </c>
      <c r="P2524" s="269">
        <v>0.92</v>
      </c>
      <c r="Q2524" s="270">
        <v>8.2799999999999994</v>
      </c>
      <c r="R2524" s="270">
        <v>0</v>
      </c>
      <c r="S2524" s="270">
        <v>8.2799999999999994</v>
      </c>
      <c r="T2524" s="268">
        <v>8.2799999999999994</v>
      </c>
      <c r="U2524" s="268">
        <v>0</v>
      </c>
      <c r="V2524" s="269">
        <v>8.2799999999999994</v>
      </c>
      <c r="W2524" s="269" cm="1">
        <f t="array" ref="W2524">IF(Z2524=756,V2524*INDEX('09.30.22 ERC'!$I$676:$I$679,MATCH($A$1,'09.30.22 ERC'!$D$676:$D$679,0),),V2524)</f>
        <v>8.2799999999999994</v>
      </c>
      <c r="X2524" s="271">
        <f t="shared" si="79"/>
        <v>710220</v>
      </c>
      <c r="Y2524" s="106" t="s">
        <v>8641</v>
      </c>
      <c r="Z2524" s="106">
        <v>756</v>
      </c>
      <c r="AA2524" s="273" t="b">
        <f t="shared" si="80"/>
        <v>1</v>
      </c>
    </row>
    <row r="2525" spans="1:27">
      <c r="A2525" s="267" t="s">
        <v>3271</v>
      </c>
      <c r="B2525" s="267" t="s">
        <v>3272</v>
      </c>
      <c r="C2525" s="267" t="s">
        <v>3273</v>
      </c>
      <c r="D2525" s="267" t="s">
        <v>8686</v>
      </c>
      <c r="E2525" s="267" t="s">
        <v>3275</v>
      </c>
      <c r="F2525" s="267" t="s">
        <v>3276</v>
      </c>
      <c r="G2525" s="267" t="s">
        <v>3275</v>
      </c>
      <c r="H2525" s="267" t="s">
        <v>3277</v>
      </c>
      <c r="I2525" s="267" t="s">
        <v>8658</v>
      </c>
      <c r="J2525" s="267" t="s">
        <v>8691</v>
      </c>
      <c r="K2525" s="268">
        <v>0</v>
      </c>
      <c r="L2525" s="268">
        <v>0</v>
      </c>
      <c r="M2525" s="269">
        <v>0</v>
      </c>
      <c r="N2525" s="268">
        <v>9.09</v>
      </c>
      <c r="O2525" s="268">
        <v>0</v>
      </c>
      <c r="P2525" s="269">
        <v>9.09</v>
      </c>
      <c r="Q2525" s="270">
        <v>81.81</v>
      </c>
      <c r="R2525" s="270">
        <v>0</v>
      </c>
      <c r="S2525" s="270">
        <v>81.81</v>
      </c>
      <c r="T2525" s="268">
        <v>81.81</v>
      </c>
      <c r="U2525" s="268">
        <v>0</v>
      </c>
      <c r="V2525" s="269">
        <v>81.81</v>
      </c>
      <c r="W2525" s="269" cm="1">
        <f t="array" ref="W2525">IF(Z2525=756,V2525*INDEX('09.30.22 ERC'!$I$676:$I$679,MATCH($A$1,'09.30.22 ERC'!$D$676:$D$679,0),),V2525)</f>
        <v>81.81</v>
      </c>
      <c r="X2525" s="271">
        <f t="shared" si="79"/>
        <v>710220</v>
      </c>
      <c r="Y2525" s="106" t="s">
        <v>8641</v>
      </c>
      <c r="Z2525" s="106">
        <v>150</v>
      </c>
      <c r="AA2525" s="273" t="b">
        <f t="shared" si="80"/>
        <v>1</v>
      </c>
    </row>
    <row r="2526" spans="1:27">
      <c r="A2526" s="267" t="s">
        <v>3271</v>
      </c>
      <c r="B2526" s="267" t="s">
        <v>3272</v>
      </c>
      <c r="C2526" s="267" t="s">
        <v>3402</v>
      </c>
      <c r="D2526" s="267" t="s">
        <v>8686</v>
      </c>
      <c r="E2526" s="267" t="s">
        <v>3275</v>
      </c>
      <c r="F2526" s="267" t="s">
        <v>3276</v>
      </c>
      <c r="G2526" s="267" t="s">
        <v>3275</v>
      </c>
      <c r="H2526" s="267" t="s">
        <v>3277</v>
      </c>
      <c r="I2526" s="267" t="s">
        <v>8692</v>
      </c>
      <c r="J2526" s="267" t="s">
        <v>8693</v>
      </c>
      <c r="K2526" s="268">
        <v>0</v>
      </c>
      <c r="L2526" s="268">
        <v>0</v>
      </c>
      <c r="M2526" s="269">
        <v>0</v>
      </c>
      <c r="N2526" s="268">
        <v>0.33</v>
      </c>
      <c r="O2526" s="268">
        <v>0</v>
      </c>
      <c r="P2526" s="269">
        <v>0.33</v>
      </c>
      <c r="Q2526" s="270">
        <v>4.01</v>
      </c>
      <c r="R2526" s="270">
        <v>1.02</v>
      </c>
      <c r="S2526" s="270">
        <v>2.9899999999999998</v>
      </c>
      <c r="T2526" s="268">
        <v>4.01</v>
      </c>
      <c r="U2526" s="268">
        <v>1.02</v>
      </c>
      <c r="V2526" s="269">
        <v>2.9899999999999998</v>
      </c>
      <c r="W2526" s="269" cm="1">
        <f t="array" ref="W2526">IF(Z2526=756,V2526*INDEX('09.30.22 ERC'!$I$676:$I$679,MATCH($A$1,'09.30.22 ERC'!$D$676:$D$679,0),),V2526)</f>
        <v>2.9899999999999998</v>
      </c>
      <c r="X2526" s="271">
        <f t="shared" si="79"/>
        <v>710220</v>
      </c>
      <c r="Y2526" s="106" t="s">
        <v>8641</v>
      </c>
      <c r="Z2526" s="106">
        <v>150</v>
      </c>
      <c r="AA2526" s="273" t="b">
        <f t="shared" si="80"/>
        <v>1</v>
      </c>
    </row>
    <row r="2527" spans="1:27">
      <c r="A2527" s="267" t="s">
        <v>3271</v>
      </c>
      <c r="B2527" s="267" t="s">
        <v>3280</v>
      </c>
      <c r="C2527" s="267" t="s">
        <v>3430</v>
      </c>
      <c r="D2527" s="267" t="s">
        <v>8686</v>
      </c>
      <c r="E2527" s="267" t="s">
        <v>3275</v>
      </c>
      <c r="F2527" s="267" t="s">
        <v>3276</v>
      </c>
      <c r="G2527" s="267" t="s">
        <v>3275</v>
      </c>
      <c r="H2527" s="267" t="s">
        <v>3277</v>
      </c>
      <c r="I2527" s="267" t="s">
        <v>8694</v>
      </c>
      <c r="J2527" s="267" t="s">
        <v>8695</v>
      </c>
      <c r="K2527" s="268">
        <v>0</v>
      </c>
      <c r="L2527" s="268">
        <v>0</v>
      </c>
      <c r="M2527" s="269">
        <v>0</v>
      </c>
      <c r="N2527" s="268">
        <v>0.33</v>
      </c>
      <c r="O2527" s="268">
        <v>0</v>
      </c>
      <c r="P2527" s="269">
        <v>0.33</v>
      </c>
      <c r="Q2527" s="270">
        <v>3.97</v>
      </c>
      <c r="R2527" s="270">
        <v>0.99</v>
      </c>
      <c r="S2527" s="270">
        <v>2.9800000000000004</v>
      </c>
      <c r="T2527" s="268">
        <v>3.97</v>
      </c>
      <c r="U2527" s="268">
        <v>0.99</v>
      </c>
      <c r="V2527" s="269">
        <v>2.9800000000000004</v>
      </c>
      <c r="W2527" s="269" cm="1">
        <f t="array" ref="W2527">IF(Z2527=756,V2527*INDEX('09.30.22 ERC'!$I$676:$I$679,MATCH($A$1,'09.30.22 ERC'!$D$676:$D$679,0),),V2527)</f>
        <v>2.9800000000000004</v>
      </c>
      <c r="X2527" s="271">
        <f t="shared" si="79"/>
        <v>710220</v>
      </c>
      <c r="Y2527" s="106" t="s">
        <v>8641</v>
      </c>
      <c r="Z2527" s="106">
        <v>150</v>
      </c>
      <c r="AA2527" s="273" t="b">
        <f t="shared" si="80"/>
        <v>1</v>
      </c>
    </row>
    <row r="2528" spans="1:27">
      <c r="A2528" s="267" t="s">
        <v>3271</v>
      </c>
      <c r="B2528" s="267" t="s">
        <v>3284</v>
      </c>
      <c r="C2528" s="267" t="s">
        <v>3273</v>
      </c>
      <c r="D2528" s="267" t="s">
        <v>8686</v>
      </c>
      <c r="E2528" s="267" t="s">
        <v>3275</v>
      </c>
      <c r="F2528" s="267" t="s">
        <v>3276</v>
      </c>
      <c r="G2528" s="267" t="s">
        <v>3275</v>
      </c>
      <c r="H2528" s="267" t="s">
        <v>3277</v>
      </c>
      <c r="I2528" s="267" t="s">
        <v>8662</v>
      </c>
      <c r="J2528" s="267" t="s">
        <v>8696</v>
      </c>
      <c r="K2528" s="268">
        <v>0</v>
      </c>
      <c r="L2528" s="268">
        <v>0</v>
      </c>
      <c r="M2528" s="269">
        <v>0</v>
      </c>
      <c r="N2528" s="268">
        <v>0.72</v>
      </c>
      <c r="O2528" s="268">
        <v>0</v>
      </c>
      <c r="P2528" s="269">
        <v>0.72</v>
      </c>
      <c r="Q2528" s="270">
        <v>6.48</v>
      </c>
      <c r="R2528" s="270">
        <v>0</v>
      </c>
      <c r="S2528" s="270">
        <v>6.48</v>
      </c>
      <c r="T2528" s="268">
        <v>6.48</v>
      </c>
      <c r="U2528" s="268">
        <v>0</v>
      </c>
      <c r="V2528" s="269">
        <v>6.48</v>
      </c>
      <c r="W2528" s="269" cm="1">
        <f t="array" ref="W2528">IF(Z2528=756,V2528*INDEX('09.30.22 ERC'!$I$676:$I$679,MATCH($A$1,'09.30.22 ERC'!$D$676:$D$679,0),),V2528)</f>
        <v>6.48</v>
      </c>
      <c r="X2528" s="271">
        <f t="shared" si="79"/>
        <v>710220</v>
      </c>
      <c r="Y2528" s="106" t="s">
        <v>8641</v>
      </c>
      <c r="Z2528" s="106">
        <v>151</v>
      </c>
      <c r="AA2528" s="273" t="b">
        <f t="shared" si="80"/>
        <v>1</v>
      </c>
    </row>
    <row r="2529" spans="1:27">
      <c r="A2529" s="267" t="s">
        <v>3271</v>
      </c>
      <c r="B2529" s="267" t="s">
        <v>3284</v>
      </c>
      <c r="C2529" s="267" t="s">
        <v>3402</v>
      </c>
      <c r="D2529" s="267" t="s">
        <v>8686</v>
      </c>
      <c r="E2529" s="267" t="s">
        <v>3275</v>
      </c>
      <c r="F2529" s="267" t="s">
        <v>3276</v>
      </c>
      <c r="G2529" s="267" t="s">
        <v>3275</v>
      </c>
      <c r="H2529" s="267" t="s">
        <v>3277</v>
      </c>
      <c r="I2529" s="267" t="s">
        <v>8697</v>
      </c>
      <c r="J2529" s="267" t="s">
        <v>8698</v>
      </c>
      <c r="K2529" s="268">
        <v>0</v>
      </c>
      <c r="L2529" s="268">
        <v>0</v>
      </c>
      <c r="M2529" s="269">
        <v>0</v>
      </c>
      <c r="N2529" s="268">
        <v>0.03</v>
      </c>
      <c r="O2529" s="268">
        <v>0</v>
      </c>
      <c r="P2529" s="269">
        <v>0.03</v>
      </c>
      <c r="Q2529" s="270">
        <v>0.36</v>
      </c>
      <c r="R2529" s="270">
        <v>0.09</v>
      </c>
      <c r="S2529" s="270">
        <v>0.27</v>
      </c>
      <c r="T2529" s="268">
        <v>0.36</v>
      </c>
      <c r="U2529" s="268">
        <v>0.09</v>
      </c>
      <c r="V2529" s="269">
        <v>0.27</v>
      </c>
      <c r="W2529" s="269" cm="1">
        <f t="array" ref="W2529">IF(Z2529=756,V2529*INDEX('09.30.22 ERC'!$I$676:$I$679,MATCH($A$1,'09.30.22 ERC'!$D$676:$D$679,0),),V2529)</f>
        <v>0.27</v>
      </c>
      <c r="X2529" s="271">
        <f t="shared" si="79"/>
        <v>710220</v>
      </c>
      <c r="Y2529" s="106" t="s">
        <v>8641</v>
      </c>
      <c r="Z2529" s="106">
        <v>151</v>
      </c>
      <c r="AA2529" s="273" t="b">
        <f t="shared" si="80"/>
        <v>1</v>
      </c>
    </row>
    <row r="2530" spans="1:27">
      <c r="A2530" s="267" t="s">
        <v>3271</v>
      </c>
      <c r="B2530" s="267" t="s">
        <v>3287</v>
      </c>
      <c r="C2530" s="267" t="s">
        <v>3430</v>
      </c>
      <c r="D2530" s="267" t="s">
        <v>8686</v>
      </c>
      <c r="E2530" s="267" t="s">
        <v>3275</v>
      </c>
      <c r="F2530" s="267" t="s">
        <v>3276</v>
      </c>
      <c r="G2530" s="267" t="s">
        <v>3275</v>
      </c>
      <c r="H2530" s="267" t="s">
        <v>3277</v>
      </c>
      <c r="I2530" s="267" t="s">
        <v>8699</v>
      </c>
      <c r="J2530" s="267" t="s">
        <v>8700</v>
      </c>
      <c r="K2530" s="268">
        <v>0</v>
      </c>
      <c r="L2530" s="268">
        <v>0</v>
      </c>
      <c r="M2530" s="269">
        <v>0</v>
      </c>
      <c r="N2530" s="268">
        <v>0.04</v>
      </c>
      <c r="O2530" s="268">
        <v>0</v>
      </c>
      <c r="P2530" s="269">
        <v>0.04</v>
      </c>
      <c r="Q2530" s="270">
        <v>0.42</v>
      </c>
      <c r="R2530" s="270">
        <v>0.09</v>
      </c>
      <c r="S2530" s="270">
        <v>0.32999999999999996</v>
      </c>
      <c r="T2530" s="268">
        <v>0.42</v>
      </c>
      <c r="U2530" s="268">
        <v>0.09</v>
      </c>
      <c r="V2530" s="269">
        <v>0.32999999999999996</v>
      </c>
      <c r="W2530" s="269" cm="1">
        <f t="array" ref="W2530">IF(Z2530=756,V2530*INDEX('09.30.22 ERC'!$I$676:$I$679,MATCH($A$1,'09.30.22 ERC'!$D$676:$D$679,0),),V2530)</f>
        <v>0.32999999999999996</v>
      </c>
      <c r="X2530" s="271">
        <f t="shared" si="79"/>
        <v>710220</v>
      </c>
      <c r="Y2530" s="106" t="s">
        <v>8641</v>
      </c>
      <c r="Z2530" s="106">
        <v>151</v>
      </c>
      <c r="AA2530" s="273" t="b">
        <f t="shared" si="80"/>
        <v>1</v>
      </c>
    </row>
    <row r="2531" spans="1:27">
      <c r="A2531" s="267" t="s">
        <v>3271</v>
      </c>
      <c r="B2531" s="267" t="s">
        <v>3294</v>
      </c>
      <c r="C2531" s="267" t="s">
        <v>3402</v>
      </c>
      <c r="D2531" s="267" t="s">
        <v>8686</v>
      </c>
      <c r="E2531" s="267" t="s">
        <v>3275</v>
      </c>
      <c r="F2531" s="267" t="s">
        <v>3276</v>
      </c>
      <c r="G2531" s="267" t="s">
        <v>3275</v>
      </c>
      <c r="H2531" s="267" t="s">
        <v>3277</v>
      </c>
      <c r="I2531" s="267" t="s">
        <v>8701</v>
      </c>
      <c r="J2531" s="267" t="s">
        <v>8702</v>
      </c>
      <c r="K2531" s="268">
        <v>0</v>
      </c>
      <c r="L2531" s="268">
        <v>0</v>
      </c>
      <c r="M2531" s="269">
        <v>0</v>
      </c>
      <c r="N2531" s="268">
        <v>0.19</v>
      </c>
      <c r="O2531" s="268">
        <v>0</v>
      </c>
      <c r="P2531" s="269">
        <v>0.19</v>
      </c>
      <c r="Q2531" s="270">
        <v>2.2799999999999998</v>
      </c>
      <c r="R2531" s="270">
        <v>0.56999999999999995</v>
      </c>
      <c r="S2531" s="270">
        <v>1.71</v>
      </c>
      <c r="T2531" s="268">
        <v>2.2799999999999998</v>
      </c>
      <c r="U2531" s="268">
        <v>0.56999999999999995</v>
      </c>
      <c r="V2531" s="269">
        <v>1.71</v>
      </c>
      <c r="W2531" s="269" cm="1">
        <f t="array" ref="W2531">IF(Z2531=756,V2531*INDEX('09.30.22 ERC'!$I$676:$I$679,MATCH($A$1,'09.30.22 ERC'!$D$676:$D$679,0),),V2531)</f>
        <v>1.71</v>
      </c>
      <c r="X2531" s="271">
        <f t="shared" si="79"/>
        <v>710220</v>
      </c>
      <c r="Y2531" s="106" t="s">
        <v>8641</v>
      </c>
      <c r="Z2531" s="106">
        <v>152</v>
      </c>
      <c r="AA2531" s="273" t="b">
        <f t="shared" si="80"/>
        <v>1</v>
      </c>
    </row>
    <row r="2532" spans="1:27">
      <c r="A2532" s="267" t="s">
        <v>3271</v>
      </c>
      <c r="B2532" s="267" t="s">
        <v>3272</v>
      </c>
      <c r="C2532" s="267" t="s">
        <v>3273</v>
      </c>
      <c r="D2532" s="267" t="s">
        <v>8703</v>
      </c>
      <c r="E2532" s="267" t="s">
        <v>3275</v>
      </c>
      <c r="F2532" s="267" t="s">
        <v>3276</v>
      </c>
      <c r="G2532" s="267" t="s">
        <v>3275</v>
      </c>
      <c r="H2532" s="267" t="s">
        <v>3277</v>
      </c>
      <c r="I2532" s="267" t="s">
        <v>8704</v>
      </c>
      <c r="J2532" s="267" t="s">
        <v>8705</v>
      </c>
      <c r="K2532" s="268">
        <v>0</v>
      </c>
      <c r="L2532" s="268">
        <v>0</v>
      </c>
      <c r="M2532" s="269">
        <v>0</v>
      </c>
      <c r="N2532" s="268">
        <v>2379.4299999999998</v>
      </c>
      <c r="O2532" s="268">
        <v>0</v>
      </c>
      <c r="P2532" s="269">
        <v>2379.4299999999998</v>
      </c>
      <c r="Q2532" s="270">
        <v>21414.87</v>
      </c>
      <c r="R2532" s="270">
        <v>0</v>
      </c>
      <c r="S2532" s="270">
        <v>21414.87</v>
      </c>
      <c r="T2532" s="268">
        <v>21414.87</v>
      </c>
      <c r="U2532" s="268">
        <v>0</v>
      </c>
      <c r="V2532" s="269">
        <v>21414.87</v>
      </c>
      <c r="W2532" s="269" cm="1">
        <f t="array" ref="W2532">IF(Z2532=756,V2532*INDEX('09.30.22 ERC'!$I$676:$I$679,MATCH($A$1,'09.30.22 ERC'!$D$676:$D$679,0),),V2532)</f>
        <v>21414.87</v>
      </c>
      <c r="X2532" s="271">
        <f t="shared" si="79"/>
        <v>710223</v>
      </c>
      <c r="Y2532" s="106" t="s">
        <v>8641</v>
      </c>
      <c r="Z2532" s="106">
        <v>150</v>
      </c>
      <c r="AA2532" s="273" t="b">
        <f t="shared" si="80"/>
        <v>1</v>
      </c>
    </row>
    <row r="2533" spans="1:27">
      <c r="A2533" s="267" t="s">
        <v>3271</v>
      </c>
      <c r="B2533" s="267" t="s">
        <v>3284</v>
      </c>
      <c r="C2533" s="267" t="s">
        <v>3273</v>
      </c>
      <c r="D2533" s="267" t="s">
        <v>8703</v>
      </c>
      <c r="E2533" s="267" t="s">
        <v>3275</v>
      </c>
      <c r="F2533" s="267" t="s">
        <v>3276</v>
      </c>
      <c r="G2533" s="267" t="s">
        <v>3275</v>
      </c>
      <c r="H2533" s="267" t="s">
        <v>3277</v>
      </c>
      <c r="I2533" s="267" t="s">
        <v>8706</v>
      </c>
      <c r="J2533" s="267" t="s">
        <v>8707</v>
      </c>
      <c r="K2533" s="268">
        <v>0</v>
      </c>
      <c r="L2533" s="268">
        <v>0</v>
      </c>
      <c r="M2533" s="269">
        <v>0</v>
      </c>
      <c r="N2533" s="268">
        <v>231.41</v>
      </c>
      <c r="O2533" s="268">
        <v>0</v>
      </c>
      <c r="P2533" s="269">
        <v>231.41</v>
      </c>
      <c r="Q2533" s="270">
        <v>2086.66</v>
      </c>
      <c r="R2533" s="270">
        <v>0</v>
      </c>
      <c r="S2533" s="270">
        <v>2086.66</v>
      </c>
      <c r="T2533" s="268">
        <v>2086.66</v>
      </c>
      <c r="U2533" s="268">
        <v>0</v>
      </c>
      <c r="V2533" s="269">
        <v>2086.66</v>
      </c>
      <c r="W2533" s="269" cm="1">
        <f t="array" ref="W2533">IF(Z2533=756,V2533*INDEX('09.30.22 ERC'!$I$676:$I$679,MATCH($A$1,'09.30.22 ERC'!$D$676:$D$679,0),),V2533)</f>
        <v>2086.66</v>
      </c>
      <c r="X2533" s="271">
        <f t="shared" si="79"/>
        <v>710223</v>
      </c>
      <c r="Y2533" s="106" t="s">
        <v>8641</v>
      </c>
      <c r="Z2533" s="106">
        <v>151</v>
      </c>
      <c r="AA2533" s="273" t="b">
        <f t="shared" si="80"/>
        <v>1</v>
      </c>
    </row>
    <row r="2534" spans="1:27">
      <c r="A2534" s="267" t="s">
        <v>3271</v>
      </c>
      <c r="B2534" s="267" t="s">
        <v>3294</v>
      </c>
      <c r="C2534" s="267" t="s">
        <v>3273</v>
      </c>
      <c r="D2534" s="267" t="s">
        <v>8703</v>
      </c>
      <c r="E2534" s="267" t="s">
        <v>3275</v>
      </c>
      <c r="F2534" s="267" t="s">
        <v>3276</v>
      </c>
      <c r="G2534" s="267" t="s">
        <v>3275</v>
      </c>
      <c r="H2534" s="267" t="s">
        <v>3277</v>
      </c>
      <c r="I2534" s="267" t="s">
        <v>8708</v>
      </c>
      <c r="J2534" s="267" t="s">
        <v>8709</v>
      </c>
      <c r="K2534" s="268">
        <v>0</v>
      </c>
      <c r="L2534" s="268">
        <v>0</v>
      </c>
      <c r="M2534" s="269">
        <v>0</v>
      </c>
      <c r="N2534" s="268">
        <v>0.42</v>
      </c>
      <c r="O2534" s="268">
        <v>0</v>
      </c>
      <c r="P2534" s="269">
        <v>0.42</v>
      </c>
      <c r="Q2534" s="270">
        <v>3.78</v>
      </c>
      <c r="R2534" s="270">
        <v>0</v>
      </c>
      <c r="S2534" s="270">
        <v>3.78</v>
      </c>
      <c r="T2534" s="268">
        <v>3.78</v>
      </c>
      <c r="U2534" s="268">
        <v>0</v>
      </c>
      <c r="V2534" s="269">
        <v>3.78</v>
      </c>
      <c r="W2534" s="269" cm="1">
        <f t="array" ref="W2534">IF(Z2534=756,V2534*INDEX('09.30.22 ERC'!$I$676:$I$679,MATCH($A$1,'09.30.22 ERC'!$D$676:$D$679,0),),V2534)</f>
        <v>3.78</v>
      </c>
      <c r="X2534" s="271">
        <f t="shared" si="79"/>
        <v>710223</v>
      </c>
      <c r="Y2534" s="106" t="s">
        <v>8641</v>
      </c>
      <c r="Z2534" s="106">
        <v>152</v>
      </c>
      <c r="AA2534" s="273" t="b">
        <f t="shared" si="80"/>
        <v>1</v>
      </c>
    </row>
    <row r="2535" spans="1:27">
      <c r="A2535" s="267" t="s">
        <v>3271</v>
      </c>
      <c r="B2535" s="267" t="s">
        <v>3272</v>
      </c>
      <c r="C2535" s="267" t="s">
        <v>3273</v>
      </c>
      <c r="D2535" s="267" t="s">
        <v>8710</v>
      </c>
      <c r="E2535" s="267" t="s">
        <v>3275</v>
      </c>
      <c r="F2535" s="267" t="s">
        <v>3276</v>
      </c>
      <c r="G2535" s="267" t="s">
        <v>3275</v>
      </c>
      <c r="H2535" s="267" t="s">
        <v>3277</v>
      </c>
      <c r="I2535" s="267" t="s">
        <v>8711</v>
      </c>
      <c r="J2535" s="267" t="s">
        <v>8712</v>
      </c>
      <c r="K2535" s="268">
        <v>0</v>
      </c>
      <c r="L2535" s="268">
        <v>0</v>
      </c>
      <c r="M2535" s="269">
        <v>0</v>
      </c>
      <c r="N2535" s="268">
        <v>27.63</v>
      </c>
      <c r="O2535" s="268">
        <v>0</v>
      </c>
      <c r="P2535" s="269">
        <v>27.63</v>
      </c>
      <c r="Q2535" s="270">
        <v>248.67</v>
      </c>
      <c r="R2535" s="270">
        <v>0</v>
      </c>
      <c r="S2535" s="270">
        <v>248.67</v>
      </c>
      <c r="T2535" s="268">
        <v>248.67</v>
      </c>
      <c r="U2535" s="268">
        <v>0</v>
      </c>
      <c r="V2535" s="269">
        <v>248.67</v>
      </c>
      <c r="W2535" s="269" cm="1">
        <f t="array" ref="W2535">IF(Z2535=756,V2535*INDEX('09.30.22 ERC'!$I$676:$I$679,MATCH($A$1,'09.30.22 ERC'!$D$676:$D$679,0),),V2535)</f>
        <v>248.67</v>
      </c>
      <c r="X2535" s="271">
        <f t="shared" si="79"/>
        <v>710225</v>
      </c>
      <c r="Y2535" s="106" t="s">
        <v>8641</v>
      </c>
      <c r="Z2535" s="106">
        <v>150</v>
      </c>
      <c r="AA2535" s="273" t="b">
        <f t="shared" si="80"/>
        <v>1</v>
      </c>
    </row>
    <row r="2536" spans="1:27">
      <c r="A2536" s="267" t="s">
        <v>3271</v>
      </c>
      <c r="B2536" s="267" t="s">
        <v>3284</v>
      </c>
      <c r="C2536" s="267" t="s">
        <v>3273</v>
      </c>
      <c r="D2536" s="267" t="s">
        <v>8710</v>
      </c>
      <c r="E2536" s="267" t="s">
        <v>3275</v>
      </c>
      <c r="F2536" s="267" t="s">
        <v>3276</v>
      </c>
      <c r="G2536" s="267" t="s">
        <v>3275</v>
      </c>
      <c r="H2536" s="267" t="s">
        <v>3277</v>
      </c>
      <c r="I2536" s="267" t="s">
        <v>8713</v>
      </c>
      <c r="J2536" s="267" t="s">
        <v>8714</v>
      </c>
      <c r="K2536" s="268">
        <v>0</v>
      </c>
      <c r="L2536" s="268">
        <v>0</v>
      </c>
      <c r="M2536" s="269">
        <v>0</v>
      </c>
      <c r="N2536" s="268">
        <v>6.6</v>
      </c>
      <c r="O2536" s="268">
        <v>0</v>
      </c>
      <c r="P2536" s="269">
        <v>6.6</v>
      </c>
      <c r="Q2536" s="270">
        <v>59.4</v>
      </c>
      <c r="R2536" s="270">
        <v>0</v>
      </c>
      <c r="S2536" s="270">
        <v>59.4</v>
      </c>
      <c r="T2536" s="268">
        <v>59.4</v>
      </c>
      <c r="U2536" s="268">
        <v>0</v>
      </c>
      <c r="V2536" s="269">
        <v>59.4</v>
      </c>
      <c r="W2536" s="269" cm="1">
        <f t="array" ref="W2536">IF(Z2536=756,V2536*INDEX('09.30.22 ERC'!$I$676:$I$679,MATCH($A$1,'09.30.22 ERC'!$D$676:$D$679,0),),V2536)</f>
        <v>59.4</v>
      </c>
      <c r="X2536" s="271">
        <f t="shared" si="79"/>
        <v>710225</v>
      </c>
      <c r="Y2536" s="106" t="s">
        <v>8641</v>
      </c>
      <c r="Z2536" s="106">
        <v>151</v>
      </c>
      <c r="AA2536" s="273" t="b">
        <f t="shared" si="80"/>
        <v>1</v>
      </c>
    </row>
    <row r="2537" spans="1:27">
      <c r="A2537" s="267" t="s">
        <v>3271</v>
      </c>
      <c r="B2537" s="267" t="s">
        <v>3294</v>
      </c>
      <c r="C2537" s="267" t="s">
        <v>3273</v>
      </c>
      <c r="D2537" s="267" t="s">
        <v>8710</v>
      </c>
      <c r="E2537" s="267" t="s">
        <v>3275</v>
      </c>
      <c r="F2537" s="267" t="s">
        <v>3276</v>
      </c>
      <c r="G2537" s="267" t="s">
        <v>3275</v>
      </c>
      <c r="H2537" s="267" t="s">
        <v>3277</v>
      </c>
      <c r="I2537" s="267" t="s">
        <v>8715</v>
      </c>
      <c r="J2537" s="267" t="s">
        <v>8716</v>
      </c>
      <c r="K2537" s="268">
        <v>0</v>
      </c>
      <c r="L2537" s="268">
        <v>0</v>
      </c>
      <c r="M2537" s="269">
        <v>0</v>
      </c>
      <c r="N2537" s="268">
        <v>37.79</v>
      </c>
      <c r="O2537" s="268">
        <v>0</v>
      </c>
      <c r="P2537" s="269">
        <v>37.79</v>
      </c>
      <c r="Q2537" s="270">
        <v>330.66</v>
      </c>
      <c r="R2537" s="270">
        <v>0</v>
      </c>
      <c r="S2537" s="270">
        <v>330.66</v>
      </c>
      <c r="T2537" s="268">
        <v>330.66</v>
      </c>
      <c r="U2537" s="268">
        <v>0</v>
      </c>
      <c r="V2537" s="269">
        <v>330.66</v>
      </c>
      <c r="W2537" s="269" cm="1">
        <f t="array" ref="W2537">IF(Z2537=756,V2537*INDEX('09.30.22 ERC'!$I$676:$I$679,MATCH($A$1,'09.30.22 ERC'!$D$676:$D$679,0),),V2537)</f>
        <v>330.66</v>
      </c>
      <c r="X2537" s="271">
        <f t="shared" si="79"/>
        <v>710225</v>
      </c>
      <c r="Y2537" s="106" t="s">
        <v>8641</v>
      </c>
      <c r="Z2537" s="106">
        <v>152</v>
      </c>
      <c r="AA2537" s="273" t="b">
        <f t="shared" si="80"/>
        <v>1</v>
      </c>
    </row>
    <row r="2538" spans="1:27">
      <c r="A2538" s="267" t="s">
        <v>3271</v>
      </c>
      <c r="B2538" s="267" t="s">
        <v>3272</v>
      </c>
      <c r="C2538" s="267" t="s">
        <v>3273</v>
      </c>
      <c r="D2538" s="267" t="s">
        <v>8717</v>
      </c>
      <c r="E2538" s="267" t="s">
        <v>3275</v>
      </c>
      <c r="F2538" s="267" t="s">
        <v>3276</v>
      </c>
      <c r="G2538" s="267" t="s">
        <v>3275</v>
      </c>
      <c r="H2538" s="267" t="s">
        <v>3277</v>
      </c>
      <c r="I2538" s="267" t="s">
        <v>8718</v>
      </c>
      <c r="J2538" s="267" t="s">
        <v>8719</v>
      </c>
      <c r="K2538" s="268">
        <v>0</v>
      </c>
      <c r="L2538" s="268">
        <v>0</v>
      </c>
      <c r="M2538" s="269">
        <v>0</v>
      </c>
      <c r="N2538" s="268">
        <v>7.3</v>
      </c>
      <c r="O2538" s="268">
        <v>0</v>
      </c>
      <c r="P2538" s="269">
        <v>7.3</v>
      </c>
      <c r="Q2538" s="270">
        <v>65.7</v>
      </c>
      <c r="R2538" s="270">
        <v>0</v>
      </c>
      <c r="S2538" s="270">
        <v>65.7</v>
      </c>
      <c r="T2538" s="268">
        <v>65.7</v>
      </c>
      <c r="U2538" s="268">
        <v>0</v>
      </c>
      <c r="V2538" s="269">
        <v>65.7</v>
      </c>
      <c r="W2538" s="269" cm="1">
        <f t="array" ref="W2538">IF(Z2538=756,V2538*INDEX('09.30.22 ERC'!$I$676:$I$679,MATCH($A$1,'09.30.22 ERC'!$D$676:$D$679,0),),V2538)</f>
        <v>65.7</v>
      </c>
      <c r="X2538" s="271">
        <f t="shared" si="79"/>
        <v>710226</v>
      </c>
      <c r="Y2538" s="106" t="s">
        <v>8641</v>
      </c>
      <c r="Z2538" s="106">
        <v>150</v>
      </c>
      <c r="AA2538" s="273" t="b">
        <f t="shared" si="80"/>
        <v>1</v>
      </c>
    </row>
    <row r="2539" spans="1:27">
      <c r="A2539" s="267" t="s">
        <v>3271</v>
      </c>
      <c r="B2539" s="267" t="s">
        <v>3284</v>
      </c>
      <c r="C2539" s="267" t="s">
        <v>3273</v>
      </c>
      <c r="D2539" s="267" t="s">
        <v>8717</v>
      </c>
      <c r="E2539" s="267" t="s">
        <v>3275</v>
      </c>
      <c r="F2539" s="267" t="s">
        <v>3276</v>
      </c>
      <c r="G2539" s="267" t="s">
        <v>3275</v>
      </c>
      <c r="H2539" s="267" t="s">
        <v>3277</v>
      </c>
      <c r="I2539" s="267" t="s">
        <v>8720</v>
      </c>
      <c r="J2539" s="267" t="s">
        <v>8721</v>
      </c>
      <c r="K2539" s="268">
        <v>0</v>
      </c>
      <c r="L2539" s="268">
        <v>0</v>
      </c>
      <c r="M2539" s="269">
        <v>0</v>
      </c>
      <c r="N2539" s="268">
        <v>8.73</v>
      </c>
      <c r="O2539" s="268">
        <v>0</v>
      </c>
      <c r="P2539" s="269">
        <v>8.73</v>
      </c>
      <c r="Q2539" s="270">
        <v>27.33</v>
      </c>
      <c r="R2539" s="270">
        <v>0</v>
      </c>
      <c r="S2539" s="270">
        <v>27.33</v>
      </c>
      <c r="T2539" s="268">
        <v>27.33</v>
      </c>
      <c r="U2539" s="268">
        <v>0</v>
      </c>
      <c r="V2539" s="269">
        <v>27.33</v>
      </c>
      <c r="W2539" s="269" cm="1">
        <f t="array" ref="W2539">IF(Z2539=756,V2539*INDEX('09.30.22 ERC'!$I$676:$I$679,MATCH($A$1,'09.30.22 ERC'!$D$676:$D$679,0),),V2539)</f>
        <v>27.33</v>
      </c>
      <c r="X2539" s="271">
        <f t="shared" si="79"/>
        <v>710226</v>
      </c>
      <c r="Y2539" s="106" t="s">
        <v>8641</v>
      </c>
      <c r="Z2539" s="106">
        <v>151</v>
      </c>
      <c r="AA2539" s="273" t="b">
        <f t="shared" si="80"/>
        <v>1</v>
      </c>
    </row>
    <row r="2540" spans="1:27">
      <c r="A2540" s="267" t="s">
        <v>3271</v>
      </c>
      <c r="B2540" s="267" t="s">
        <v>3287</v>
      </c>
      <c r="C2540" s="267" t="s">
        <v>3281</v>
      </c>
      <c r="D2540" s="267" t="s">
        <v>8717</v>
      </c>
      <c r="E2540" s="267" t="s">
        <v>3275</v>
      </c>
      <c r="F2540" s="267" t="s">
        <v>3276</v>
      </c>
      <c r="G2540" s="267" t="s">
        <v>3275</v>
      </c>
      <c r="H2540" s="267" t="s">
        <v>3277</v>
      </c>
      <c r="I2540" s="267" t="s">
        <v>8722</v>
      </c>
      <c r="J2540" s="267" t="s">
        <v>8723</v>
      </c>
      <c r="K2540" s="268">
        <v>0</v>
      </c>
      <c r="L2540" s="268">
        <v>0</v>
      </c>
      <c r="M2540" s="269">
        <v>0</v>
      </c>
      <c r="N2540" s="268">
        <v>0.4</v>
      </c>
      <c r="O2540" s="268">
        <v>0</v>
      </c>
      <c r="P2540" s="269">
        <v>0.4</v>
      </c>
      <c r="Q2540" s="270">
        <v>0.4</v>
      </c>
      <c r="R2540" s="270">
        <v>0</v>
      </c>
      <c r="S2540" s="270">
        <v>0.4</v>
      </c>
      <c r="T2540" s="268">
        <v>0.4</v>
      </c>
      <c r="U2540" s="268">
        <v>0</v>
      </c>
      <c r="V2540" s="269">
        <v>0.4</v>
      </c>
      <c r="W2540" s="269" cm="1">
        <f t="array" ref="W2540">IF(Z2540=756,V2540*INDEX('09.30.22 ERC'!$I$676:$I$679,MATCH($A$1,'09.30.22 ERC'!$D$676:$D$679,0),),V2540)</f>
        <v>0.4</v>
      </c>
      <c r="X2540" s="271">
        <f t="shared" si="79"/>
        <v>710226</v>
      </c>
      <c r="Y2540" s="106" t="s">
        <v>8641</v>
      </c>
      <c r="Z2540" s="106">
        <v>151</v>
      </c>
      <c r="AA2540" s="273" t="b">
        <f t="shared" si="80"/>
        <v>1</v>
      </c>
    </row>
    <row r="2541" spans="1:27">
      <c r="A2541" s="267" t="s">
        <v>3271</v>
      </c>
      <c r="B2541" s="267" t="s">
        <v>3272</v>
      </c>
      <c r="C2541" s="267" t="s">
        <v>3273</v>
      </c>
      <c r="D2541" s="267" t="s">
        <v>8724</v>
      </c>
      <c r="E2541" s="267" t="s">
        <v>3275</v>
      </c>
      <c r="F2541" s="267" t="s">
        <v>3276</v>
      </c>
      <c r="G2541" s="267" t="s">
        <v>3275</v>
      </c>
      <c r="H2541" s="267" t="s">
        <v>3277</v>
      </c>
      <c r="I2541" s="267" t="s">
        <v>8725</v>
      </c>
      <c r="J2541" s="267" t="s">
        <v>8726</v>
      </c>
      <c r="K2541" s="268">
        <v>0</v>
      </c>
      <c r="L2541" s="268">
        <v>0</v>
      </c>
      <c r="M2541" s="269">
        <v>0</v>
      </c>
      <c r="N2541" s="268">
        <v>136.72</v>
      </c>
      <c r="O2541" s="268">
        <v>0</v>
      </c>
      <c r="P2541" s="269">
        <v>136.72</v>
      </c>
      <c r="Q2541" s="270">
        <v>1164.1600000000001</v>
      </c>
      <c r="R2541" s="270">
        <v>0</v>
      </c>
      <c r="S2541" s="270">
        <v>1164.1600000000001</v>
      </c>
      <c r="T2541" s="268">
        <v>1164.1600000000001</v>
      </c>
      <c r="U2541" s="268">
        <v>0</v>
      </c>
      <c r="V2541" s="269">
        <v>1164.1600000000001</v>
      </c>
      <c r="W2541" s="269" cm="1">
        <f t="array" ref="W2541">IF(Z2541=756,V2541*INDEX('09.30.22 ERC'!$I$676:$I$679,MATCH($A$1,'09.30.22 ERC'!$D$676:$D$679,0),),V2541)</f>
        <v>1164.1600000000001</v>
      </c>
      <c r="X2541" s="271">
        <f t="shared" si="79"/>
        <v>710227</v>
      </c>
      <c r="Y2541" s="106" t="s">
        <v>8641</v>
      </c>
      <c r="Z2541" s="106">
        <v>150</v>
      </c>
      <c r="AA2541" s="273" t="b">
        <f t="shared" si="80"/>
        <v>1</v>
      </c>
    </row>
    <row r="2542" spans="1:27">
      <c r="A2542" s="267" t="s">
        <v>3271</v>
      </c>
      <c r="B2542" s="267" t="s">
        <v>3284</v>
      </c>
      <c r="C2542" s="267" t="s">
        <v>3273</v>
      </c>
      <c r="D2542" s="267" t="s">
        <v>8724</v>
      </c>
      <c r="E2542" s="267" t="s">
        <v>3275</v>
      </c>
      <c r="F2542" s="267" t="s">
        <v>3276</v>
      </c>
      <c r="G2542" s="267" t="s">
        <v>3275</v>
      </c>
      <c r="H2542" s="267" t="s">
        <v>3277</v>
      </c>
      <c r="I2542" s="267" t="s">
        <v>8727</v>
      </c>
      <c r="J2542" s="267" t="s">
        <v>8728</v>
      </c>
      <c r="K2542" s="268">
        <v>0</v>
      </c>
      <c r="L2542" s="268">
        <v>0</v>
      </c>
      <c r="M2542" s="269">
        <v>0</v>
      </c>
      <c r="N2542" s="268">
        <v>33.33</v>
      </c>
      <c r="O2542" s="268">
        <v>0</v>
      </c>
      <c r="P2542" s="269">
        <v>33.33</v>
      </c>
      <c r="Q2542" s="270">
        <v>299.97000000000003</v>
      </c>
      <c r="R2542" s="270">
        <v>0</v>
      </c>
      <c r="S2542" s="270">
        <v>299.97000000000003</v>
      </c>
      <c r="T2542" s="268">
        <v>299.97000000000003</v>
      </c>
      <c r="U2542" s="268">
        <v>0</v>
      </c>
      <c r="V2542" s="269">
        <v>299.97000000000003</v>
      </c>
      <c r="W2542" s="269" cm="1">
        <f t="array" ref="W2542">IF(Z2542=756,V2542*INDEX('09.30.22 ERC'!$I$676:$I$679,MATCH($A$1,'09.30.22 ERC'!$D$676:$D$679,0),),V2542)</f>
        <v>299.97000000000003</v>
      </c>
      <c r="X2542" s="271">
        <f t="shared" si="79"/>
        <v>710227</v>
      </c>
      <c r="Y2542" s="106" t="s">
        <v>8641</v>
      </c>
      <c r="Z2542" s="106">
        <v>151</v>
      </c>
      <c r="AA2542" s="273" t="b">
        <f t="shared" si="80"/>
        <v>1</v>
      </c>
    </row>
    <row r="2543" spans="1:27">
      <c r="A2543" s="267" t="s">
        <v>3271</v>
      </c>
      <c r="B2543" s="267" t="s">
        <v>3272</v>
      </c>
      <c r="C2543" s="267" t="s">
        <v>3273</v>
      </c>
      <c r="D2543" s="267" t="s">
        <v>8729</v>
      </c>
      <c r="E2543" s="267" t="s">
        <v>3275</v>
      </c>
      <c r="F2543" s="267" t="s">
        <v>3276</v>
      </c>
      <c r="G2543" s="267" t="s">
        <v>3275</v>
      </c>
      <c r="H2543" s="267" t="s">
        <v>3277</v>
      </c>
      <c r="I2543" s="267" t="s">
        <v>8725</v>
      </c>
      <c r="J2543" s="267" t="s">
        <v>8730</v>
      </c>
      <c r="K2543" s="268">
        <v>0</v>
      </c>
      <c r="L2543" s="268">
        <v>0</v>
      </c>
      <c r="M2543" s="269">
        <v>0</v>
      </c>
      <c r="N2543" s="268">
        <v>1279.3</v>
      </c>
      <c r="O2543" s="268">
        <v>0</v>
      </c>
      <c r="P2543" s="269">
        <v>1279.3</v>
      </c>
      <c r="Q2543" s="270">
        <v>11512.13</v>
      </c>
      <c r="R2543" s="270">
        <v>0</v>
      </c>
      <c r="S2543" s="270">
        <v>11512.13</v>
      </c>
      <c r="T2543" s="268">
        <v>11512.13</v>
      </c>
      <c r="U2543" s="268">
        <v>0</v>
      </c>
      <c r="V2543" s="269">
        <v>11512.13</v>
      </c>
      <c r="W2543" s="269" cm="1">
        <f t="array" ref="W2543">IF(Z2543=756,V2543*INDEX('09.30.22 ERC'!$I$676:$I$679,MATCH($A$1,'09.30.22 ERC'!$D$676:$D$679,0),),V2543)</f>
        <v>11512.13</v>
      </c>
      <c r="X2543" s="271">
        <f t="shared" si="79"/>
        <v>710228</v>
      </c>
      <c r="Y2543" s="106" t="s">
        <v>8641</v>
      </c>
      <c r="Z2543" s="106">
        <v>150</v>
      </c>
      <c r="AA2543" s="273" t="b">
        <f t="shared" si="80"/>
        <v>1</v>
      </c>
    </row>
    <row r="2544" spans="1:27">
      <c r="A2544" s="267" t="s">
        <v>3271</v>
      </c>
      <c r="B2544" s="267" t="s">
        <v>3284</v>
      </c>
      <c r="C2544" s="267" t="s">
        <v>3273</v>
      </c>
      <c r="D2544" s="267" t="s">
        <v>8729</v>
      </c>
      <c r="E2544" s="267" t="s">
        <v>3275</v>
      </c>
      <c r="F2544" s="267" t="s">
        <v>3276</v>
      </c>
      <c r="G2544" s="267" t="s">
        <v>3275</v>
      </c>
      <c r="H2544" s="267" t="s">
        <v>3277</v>
      </c>
      <c r="I2544" s="267" t="s">
        <v>8727</v>
      </c>
      <c r="J2544" s="267" t="s">
        <v>8731</v>
      </c>
      <c r="K2544" s="268">
        <v>0</v>
      </c>
      <c r="L2544" s="268">
        <v>0</v>
      </c>
      <c r="M2544" s="269">
        <v>0</v>
      </c>
      <c r="N2544" s="268">
        <v>103.04</v>
      </c>
      <c r="O2544" s="268">
        <v>0</v>
      </c>
      <c r="P2544" s="269">
        <v>103.04</v>
      </c>
      <c r="Q2544" s="270">
        <v>927.36</v>
      </c>
      <c r="R2544" s="270">
        <v>0</v>
      </c>
      <c r="S2544" s="270">
        <v>927.36</v>
      </c>
      <c r="T2544" s="268">
        <v>927.36</v>
      </c>
      <c r="U2544" s="268">
        <v>0</v>
      </c>
      <c r="V2544" s="269">
        <v>927.36</v>
      </c>
      <c r="W2544" s="269" cm="1">
        <f t="array" ref="W2544">IF(Z2544=756,V2544*INDEX('09.30.22 ERC'!$I$676:$I$679,MATCH($A$1,'09.30.22 ERC'!$D$676:$D$679,0),),V2544)</f>
        <v>927.36</v>
      </c>
      <c r="X2544" s="271">
        <f t="shared" si="79"/>
        <v>710228</v>
      </c>
      <c r="Y2544" s="106" t="s">
        <v>8641</v>
      </c>
      <c r="Z2544" s="106">
        <v>151</v>
      </c>
      <c r="AA2544" s="273" t="b">
        <f t="shared" si="80"/>
        <v>1</v>
      </c>
    </row>
    <row r="2545" spans="1:27">
      <c r="A2545" s="267" t="s">
        <v>3271</v>
      </c>
      <c r="B2545" s="267" t="s">
        <v>3294</v>
      </c>
      <c r="C2545" s="267" t="s">
        <v>3273</v>
      </c>
      <c r="D2545" s="267" t="s">
        <v>8729</v>
      </c>
      <c r="E2545" s="267" t="s">
        <v>3275</v>
      </c>
      <c r="F2545" s="267" t="s">
        <v>3276</v>
      </c>
      <c r="G2545" s="267" t="s">
        <v>3275</v>
      </c>
      <c r="H2545" s="267" t="s">
        <v>3277</v>
      </c>
      <c r="I2545" s="267" t="s">
        <v>8732</v>
      </c>
      <c r="J2545" s="267" t="s">
        <v>8733</v>
      </c>
      <c r="K2545" s="268">
        <v>0</v>
      </c>
      <c r="L2545" s="268">
        <v>0</v>
      </c>
      <c r="M2545" s="269">
        <v>0</v>
      </c>
      <c r="N2545" s="268">
        <v>0.48</v>
      </c>
      <c r="O2545" s="268">
        <v>0</v>
      </c>
      <c r="P2545" s="269">
        <v>0.48</v>
      </c>
      <c r="Q2545" s="270">
        <v>4.32</v>
      </c>
      <c r="R2545" s="270">
        <v>0</v>
      </c>
      <c r="S2545" s="270">
        <v>4.32</v>
      </c>
      <c r="T2545" s="268">
        <v>4.32</v>
      </c>
      <c r="U2545" s="268">
        <v>0</v>
      </c>
      <c r="V2545" s="269">
        <v>4.32</v>
      </c>
      <c r="W2545" s="269" cm="1">
        <f t="array" ref="W2545">IF(Z2545=756,V2545*INDEX('09.30.22 ERC'!$I$676:$I$679,MATCH($A$1,'09.30.22 ERC'!$D$676:$D$679,0),),V2545)</f>
        <v>4.32</v>
      </c>
      <c r="X2545" s="271">
        <f t="shared" si="79"/>
        <v>710228</v>
      </c>
      <c r="Y2545" s="106" t="s">
        <v>8641</v>
      </c>
      <c r="Z2545" s="106">
        <v>152</v>
      </c>
      <c r="AA2545" s="273" t="b">
        <f t="shared" si="80"/>
        <v>1</v>
      </c>
    </row>
    <row r="2546" spans="1:27">
      <c r="A2546" s="267" t="s">
        <v>3271</v>
      </c>
      <c r="B2546" s="267" t="s">
        <v>3272</v>
      </c>
      <c r="C2546" s="267" t="s">
        <v>3273</v>
      </c>
      <c r="D2546" s="267" t="s">
        <v>8734</v>
      </c>
      <c r="E2546" s="267" t="s">
        <v>3275</v>
      </c>
      <c r="F2546" s="267" t="s">
        <v>3276</v>
      </c>
      <c r="G2546" s="267" t="s">
        <v>3275</v>
      </c>
      <c r="H2546" s="267" t="s">
        <v>3277</v>
      </c>
      <c r="I2546" s="267" t="s">
        <v>8725</v>
      </c>
      <c r="J2546" s="267" t="s">
        <v>8735</v>
      </c>
      <c r="K2546" s="268">
        <v>0</v>
      </c>
      <c r="L2546" s="268">
        <v>0</v>
      </c>
      <c r="M2546" s="269">
        <v>0</v>
      </c>
      <c r="N2546" s="268">
        <v>243.55</v>
      </c>
      <c r="O2546" s="268">
        <v>0</v>
      </c>
      <c r="P2546" s="269">
        <v>243.55</v>
      </c>
      <c r="Q2546" s="270">
        <v>2191.9499999999998</v>
      </c>
      <c r="R2546" s="270">
        <v>0</v>
      </c>
      <c r="S2546" s="270">
        <v>2191.9499999999998</v>
      </c>
      <c r="T2546" s="268">
        <v>2191.9499999999998</v>
      </c>
      <c r="U2546" s="268">
        <v>0</v>
      </c>
      <c r="V2546" s="269">
        <v>2191.9499999999998</v>
      </c>
      <c r="W2546" s="269" cm="1">
        <f t="array" ref="W2546">IF(Z2546=756,V2546*INDEX('09.30.22 ERC'!$I$676:$I$679,MATCH($A$1,'09.30.22 ERC'!$D$676:$D$679,0),),V2546)</f>
        <v>2191.9499999999998</v>
      </c>
      <c r="X2546" s="271">
        <f t="shared" si="79"/>
        <v>710229</v>
      </c>
      <c r="Y2546" s="106" t="s">
        <v>8641</v>
      </c>
      <c r="Z2546" s="106">
        <v>150</v>
      </c>
      <c r="AA2546" s="273" t="b">
        <f t="shared" si="80"/>
        <v>1</v>
      </c>
    </row>
    <row r="2547" spans="1:27">
      <c r="A2547" s="267" t="s">
        <v>3271</v>
      </c>
      <c r="B2547" s="267" t="s">
        <v>3272</v>
      </c>
      <c r="C2547" s="267" t="s">
        <v>3273</v>
      </c>
      <c r="D2547" s="267" t="s">
        <v>8736</v>
      </c>
      <c r="E2547" s="267" t="s">
        <v>3275</v>
      </c>
      <c r="F2547" s="267" t="s">
        <v>3276</v>
      </c>
      <c r="G2547" s="267" t="s">
        <v>3275</v>
      </c>
      <c r="H2547" s="267" t="s">
        <v>3277</v>
      </c>
      <c r="I2547" s="267" t="s">
        <v>8737</v>
      </c>
      <c r="J2547" s="267" t="s">
        <v>8738</v>
      </c>
      <c r="K2547" s="268">
        <v>0</v>
      </c>
      <c r="L2547" s="268">
        <v>0</v>
      </c>
      <c r="M2547" s="269">
        <v>0</v>
      </c>
      <c r="N2547" s="268">
        <v>1343.7</v>
      </c>
      <c r="O2547" s="268">
        <v>0</v>
      </c>
      <c r="P2547" s="269">
        <v>1343.7</v>
      </c>
      <c r="Q2547" s="270">
        <v>12084.25</v>
      </c>
      <c r="R2547" s="270">
        <v>0</v>
      </c>
      <c r="S2547" s="270">
        <v>12084.25</v>
      </c>
      <c r="T2547" s="268">
        <v>12084.25</v>
      </c>
      <c r="U2547" s="268">
        <v>0</v>
      </c>
      <c r="V2547" s="269">
        <v>12084.25</v>
      </c>
      <c r="W2547" s="269" cm="1">
        <f t="array" ref="W2547">IF(Z2547=756,V2547*INDEX('09.30.22 ERC'!$I$676:$I$679,MATCH($A$1,'09.30.22 ERC'!$D$676:$D$679,0),),V2547)</f>
        <v>12084.25</v>
      </c>
      <c r="X2547" s="271">
        <f t="shared" si="79"/>
        <v>710230</v>
      </c>
      <c r="Y2547" s="106" t="s">
        <v>8641</v>
      </c>
      <c r="Z2547" s="106">
        <v>150</v>
      </c>
      <c r="AA2547" s="273" t="b">
        <f t="shared" si="80"/>
        <v>1</v>
      </c>
    </row>
    <row r="2548" spans="1:27">
      <c r="A2548" s="267" t="s">
        <v>3271</v>
      </c>
      <c r="B2548" s="267" t="s">
        <v>3284</v>
      </c>
      <c r="C2548" s="267" t="s">
        <v>3273</v>
      </c>
      <c r="D2548" s="267" t="s">
        <v>8736</v>
      </c>
      <c r="E2548" s="267" t="s">
        <v>3275</v>
      </c>
      <c r="F2548" s="267" t="s">
        <v>3276</v>
      </c>
      <c r="G2548" s="267" t="s">
        <v>3275</v>
      </c>
      <c r="H2548" s="267" t="s">
        <v>3277</v>
      </c>
      <c r="I2548" s="267" t="s">
        <v>8739</v>
      </c>
      <c r="J2548" s="267" t="s">
        <v>8740</v>
      </c>
      <c r="K2548" s="268">
        <v>0</v>
      </c>
      <c r="L2548" s="268">
        <v>0</v>
      </c>
      <c r="M2548" s="269">
        <v>0</v>
      </c>
      <c r="N2548" s="268">
        <v>120.32</v>
      </c>
      <c r="O2548" s="268">
        <v>0</v>
      </c>
      <c r="P2548" s="269">
        <v>120.32</v>
      </c>
      <c r="Q2548" s="270">
        <v>1078.8499999999999</v>
      </c>
      <c r="R2548" s="270">
        <v>0</v>
      </c>
      <c r="S2548" s="270">
        <v>1078.8499999999999</v>
      </c>
      <c r="T2548" s="268">
        <v>1078.8499999999999</v>
      </c>
      <c r="U2548" s="268">
        <v>0</v>
      </c>
      <c r="V2548" s="269">
        <v>1078.8499999999999</v>
      </c>
      <c r="W2548" s="269" cm="1">
        <f t="array" ref="W2548">IF(Z2548=756,V2548*INDEX('09.30.22 ERC'!$I$676:$I$679,MATCH($A$1,'09.30.22 ERC'!$D$676:$D$679,0),),V2548)</f>
        <v>1078.8499999999999</v>
      </c>
      <c r="X2548" s="271">
        <f t="shared" si="79"/>
        <v>710230</v>
      </c>
      <c r="Y2548" s="106" t="s">
        <v>8641</v>
      </c>
      <c r="Z2548" s="106">
        <v>151</v>
      </c>
      <c r="AA2548" s="273" t="b">
        <f t="shared" si="80"/>
        <v>1</v>
      </c>
    </row>
    <row r="2549" spans="1:27">
      <c r="A2549" s="267" t="s">
        <v>3271</v>
      </c>
      <c r="B2549" s="267" t="s">
        <v>3294</v>
      </c>
      <c r="C2549" s="267" t="s">
        <v>3273</v>
      </c>
      <c r="D2549" s="267" t="s">
        <v>8736</v>
      </c>
      <c r="E2549" s="267" t="s">
        <v>3275</v>
      </c>
      <c r="F2549" s="267" t="s">
        <v>3276</v>
      </c>
      <c r="G2549" s="267" t="s">
        <v>3275</v>
      </c>
      <c r="H2549" s="267" t="s">
        <v>3277</v>
      </c>
      <c r="I2549" s="267" t="s">
        <v>8741</v>
      </c>
      <c r="J2549" s="267" t="s">
        <v>8742</v>
      </c>
      <c r="K2549" s="268">
        <v>0</v>
      </c>
      <c r="L2549" s="268">
        <v>0</v>
      </c>
      <c r="M2549" s="269">
        <v>0</v>
      </c>
      <c r="N2549" s="268">
        <v>33.869999999999997</v>
      </c>
      <c r="O2549" s="268">
        <v>0</v>
      </c>
      <c r="P2549" s="269">
        <v>33.869999999999997</v>
      </c>
      <c r="Q2549" s="270">
        <v>304.83</v>
      </c>
      <c r="R2549" s="270">
        <v>0</v>
      </c>
      <c r="S2549" s="270">
        <v>304.83</v>
      </c>
      <c r="T2549" s="268">
        <v>304.83</v>
      </c>
      <c r="U2549" s="268">
        <v>0</v>
      </c>
      <c r="V2549" s="269">
        <v>304.83</v>
      </c>
      <c r="W2549" s="269" cm="1">
        <f t="array" ref="W2549">IF(Z2549=756,V2549*INDEX('09.30.22 ERC'!$I$676:$I$679,MATCH($A$1,'09.30.22 ERC'!$D$676:$D$679,0),),V2549)</f>
        <v>304.83</v>
      </c>
      <c r="X2549" s="271">
        <f t="shared" si="79"/>
        <v>710230</v>
      </c>
      <c r="Y2549" s="106" t="s">
        <v>8641</v>
      </c>
      <c r="Z2549" s="106">
        <v>152</v>
      </c>
      <c r="AA2549" s="273" t="b">
        <f t="shared" si="80"/>
        <v>1</v>
      </c>
    </row>
    <row r="2550" spans="1:27">
      <c r="A2550" s="267" t="s">
        <v>3271</v>
      </c>
      <c r="B2550" s="267" t="s">
        <v>3272</v>
      </c>
      <c r="C2550" s="267" t="s">
        <v>3273</v>
      </c>
      <c r="D2550" s="267" t="s">
        <v>8743</v>
      </c>
      <c r="E2550" s="267" t="s">
        <v>3275</v>
      </c>
      <c r="F2550" s="267" t="s">
        <v>3276</v>
      </c>
      <c r="G2550" s="267" t="s">
        <v>3275</v>
      </c>
      <c r="H2550" s="267" t="s">
        <v>3277</v>
      </c>
      <c r="I2550" s="267" t="s">
        <v>8744</v>
      </c>
      <c r="J2550" s="267" t="s">
        <v>8745</v>
      </c>
      <c r="K2550" s="268">
        <v>0</v>
      </c>
      <c r="L2550" s="268">
        <v>0</v>
      </c>
      <c r="M2550" s="269">
        <v>0</v>
      </c>
      <c r="N2550" s="268">
        <v>2446.87</v>
      </c>
      <c r="O2550" s="268">
        <v>0</v>
      </c>
      <c r="P2550" s="269">
        <v>2446.87</v>
      </c>
      <c r="Q2550" s="270">
        <v>22021.38</v>
      </c>
      <c r="R2550" s="270">
        <v>0</v>
      </c>
      <c r="S2550" s="270">
        <v>22021.38</v>
      </c>
      <c r="T2550" s="268">
        <v>22021.38</v>
      </c>
      <c r="U2550" s="268">
        <v>0</v>
      </c>
      <c r="V2550" s="269">
        <v>22021.38</v>
      </c>
      <c r="W2550" s="269" cm="1">
        <f t="array" ref="W2550">IF(Z2550=756,V2550*INDEX('09.30.22 ERC'!$I$676:$I$679,MATCH($A$1,'09.30.22 ERC'!$D$676:$D$679,0),),V2550)</f>
        <v>22021.38</v>
      </c>
      <c r="X2550" s="271">
        <f t="shared" si="79"/>
        <v>710231</v>
      </c>
      <c r="Y2550" s="106" t="s">
        <v>8641</v>
      </c>
      <c r="Z2550" s="106">
        <v>150</v>
      </c>
      <c r="AA2550" s="273" t="b">
        <f t="shared" si="80"/>
        <v>1</v>
      </c>
    </row>
    <row r="2551" spans="1:27">
      <c r="A2551" s="267" t="s">
        <v>3271</v>
      </c>
      <c r="B2551" s="267" t="s">
        <v>3284</v>
      </c>
      <c r="C2551" s="267" t="s">
        <v>3273</v>
      </c>
      <c r="D2551" s="267" t="s">
        <v>8743</v>
      </c>
      <c r="E2551" s="267" t="s">
        <v>3275</v>
      </c>
      <c r="F2551" s="267" t="s">
        <v>3276</v>
      </c>
      <c r="G2551" s="267" t="s">
        <v>3275</v>
      </c>
      <c r="H2551" s="267" t="s">
        <v>3277</v>
      </c>
      <c r="I2551" s="267" t="s">
        <v>8746</v>
      </c>
      <c r="J2551" s="267" t="s">
        <v>8747</v>
      </c>
      <c r="K2551" s="268">
        <v>0</v>
      </c>
      <c r="L2551" s="268">
        <v>0</v>
      </c>
      <c r="M2551" s="269">
        <v>0</v>
      </c>
      <c r="N2551" s="268">
        <v>313.66000000000003</v>
      </c>
      <c r="O2551" s="268">
        <v>0</v>
      </c>
      <c r="P2551" s="269">
        <v>313.66000000000003</v>
      </c>
      <c r="Q2551" s="270">
        <v>2822.94</v>
      </c>
      <c r="R2551" s="270">
        <v>0</v>
      </c>
      <c r="S2551" s="270">
        <v>2822.94</v>
      </c>
      <c r="T2551" s="268">
        <v>2822.94</v>
      </c>
      <c r="U2551" s="268">
        <v>0</v>
      </c>
      <c r="V2551" s="269">
        <v>2822.94</v>
      </c>
      <c r="W2551" s="269" cm="1">
        <f t="array" ref="W2551">IF(Z2551=756,V2551*INDEX('09.30.22 ERC'!$I$676:$I$679,MATCH($A$1,'09.30.22 ERC'!$D$676:$D$679,0),),V2551)</f>
        <v>2822.94</v>
      </c>
      <c r="X2551" s="271">
        <f t="shared" si="79"/>
        <v>710231</v>
      </c>
      <c r="Y2551" s="106" t="s">
        <v>8641</v>
      </c>
      <c r="Z2551" s="106">
        <v>151</v>
      </c>
      <c r="AA2551" s="273" t="b">
        <f t="shared" si="80"/>
        <v>1</v>
      </c>
    </row>
    <row r="2552" spans="1:27">
      <c r="A2552" s="267" t="s">
        <v>3271</v>
      </c>
      <c r="B2552" s="267" t="s">
        <v>3294</v>
      </c>
      <c r="C2552" s="267" t="s">
        <v>3273</v>
      </c>
      <c r="D2552" s="267" t="s">
        <v>8743</v>
      </c>
      <c r="E2552" s="267" t="s">
        <v>3275</v>
      </c>
      <c r="F2552" s="267" t="s">
        <v>3276</v>
      </c>
      <c r="G2552" s="267" t="s">
        <v>3275</v>
      </c>
      <c r="H2552" s="267" t="s">
        <v>3277</v>
      </c>
      <c r="I2552" s="267" t="s">
        <v>8748</v>
      </c>
      <c r="J2552" s="267" t="s">
        <v>8749</v>
      </c>
      <c r="K2552" s="268">
        <v>0</v>
      </c>
      <c r="L2552" s="268">
        <v>0</v>
      </c>
      <c r="M2552" s="269">
        <v>0</v>
      </c>
      <c r="N2552" s="268">
        <v>4.83</v>
      </c>
      <c r="O2552" s="268">
        <v>0</v>
      </c>
      <c r="P2552" s="269">
        <v>4.83</v>
      </c>
      <c r="Q2552" s="270">
        <v>43.47</v>
      </c>
      <c r="R2552" s="270">
        <v>0</v>
      </c>
      <c r="S2552" s="270">
        <v>43.47</v>
      </c>
      <c r="T2552" s="268">
        <v>43.47</v>
      </c>
      <c r="U2552" s="268">
        <v>0</v>
      </c>
      <c r="V2552" s="269">
        <v>43.47</v>
      </c>
      <c r="W2552" s="269" cm="1">
        <f t="array" ref="W2552">IF(Z2552=756,V2552*INDEX('09.30.22 ERC'!$I$676:$I$679,MATCH($A$1,'09.30.22 ERC'!$D$676:$D$679,0),),V2552)</f>
        <v>43.47</v>
      </c>
      <c r="X2552" s="271">
        <f t="shared" si="79"/>
        <v>710231</v>
      </c>
      <c r="Y2552" s="106" t="s">
        <v>8641</v>
      </c>
      <c r="Z2552" s="106">
        <v>152</v>
      </c>
      <c r="AA2552" s="273" t="b">
        <f t="shared" si="80"/>
        <v>1</v>
      </c>
    </row>
    <row r="2553" spans="1:27">
      <c r="A2553" s="267" t="s">
        <v>3271</v>
      </c>
      <c r="B2553" s="267" t="s">
        <v>3272</v>
      </c>
      <c r="C2553" s="267" t="s">
        <v>3273</v>
      </c>
      <c r="D2553" s="267" t="s">
        <v>8750</v>
      </c>
      <c r="E2553" s="267" t="s">
        <v>3275</v>
      </c>
      <c r="F2553" s="267" t="s">
        <v>3276</v>
      </c>
      <c r="G2553" s="267" t="s">
        <v>3275</v>
      </c>
      <c r="H2553" s="267" t="s">
        <v>3277</v>
      </c>
      <c r="I2553" s="267" t="s">
        <v>8751</v>
      </c>
      <c r="J2553" s="267" t="s">
        <v>8752</v>
      </c>
      <c r="K2553" s="268">
        <v>0</v>
      </c>
      <c r="L2553" s="268">
        <v>0</v>
      </c>
      <c r="M2553" s="269">
        <v>0</v>
      </c>
      <c r="N2553" s="268">
        <v>4066.87</v>
      </c>
      <c r="O2553" s="268">
        <v>0</v>
      </c>
      <c r="P2553" s="269">
        <v>4066.87</v>
      </c>
      <c r="Q2553" s="270">
        <v>49980.21</v>
      </c>
      <c r="R2553" s="270">
        <v>0</v>
      </c>
      <c r="S2553" s="270">
        <v>49980.21</v>
      </c>
      <c r="T2553" s="268">
        <v>49980.21</v>
      </c>
      <c r="U2553" s="268">
        <v>0</v>
      </c>
      <c r="V2553" s="269">
        <v>49980.21</v>
      </c>
      <c r="W2553" s="269" cm="1">
        <f t="array" ref="W2553">IF(Z2553=756,V2553*INDEX('09.30.22 ERC'!$I$676:$I$679,MATCH($A$1,'09.30.22 ERC'!$D$676:$D$679,0),),V2553)</f>
        <v>49980.21</v>
      </c>
      <c r="X2553" s="271">
        <f t="shared" si="79"/>
        <v>710232</v>
      </c>
      <c r="Y2553" s="106" t="s">
        <v>8641</v>
      </c>
      <c r="Z2553" s="106">
        <v>150</v>
      </c>
      <c r="AA2553" s="273" t="b">
        <f t="shared" si="80"/>
        <v>1</v>
      </c>
    </row>
    <row r="2554" spans="1:27">
      <c r="A2554" s="267" t="s">
        <v>3271</v>
      </c>
      <c r="B2554" s="267" t="s">
        <v>3284</v>
      </c>
      <c r="C2554" s="267" t="s">
        <v>3273</v>
      </c>
      <c r="D2554" s="267" t="s">
        <v>8750</v>
      </c>
      <c r="E2554" s="267" t="s">
        <v>3275</v>
      </c>
      <c r="F2554" s="267" t="s">
        <v>3276</v>
      </c>
      <c r="G2554" s="267" t="s">
        <v>3275</v>
      </c>
      <c r="H2554" s="267" t="s">
        <v>3277</v>
      </c>
      <c r="I2554" s="267" t="s">
        <v>8753</v>
      </c>
      <c r="J2554" s="267" t="s">
        <v>8754</v>
      </c>
      <c r="K2554" s="268">
        <v>0</v>
      </c>
      <c r="L2554" s="268">
        <v>0</v>
      </c>
      <c r="M2554" s="269">
        <v>0</v>
      </c>
      <c r="N2554" s="268">
        <v>264.24</v>
      </c>
      <c r="O2554" s="268">
        <v>0</v>
      </c>
      <c r="P2554" s="269">
        <v>264.24</v>
      </c>
      <c r="Q2554" s="270">
        <v>2354.08</v>
      </c>
      <c r="R2554" s="270">
        <v>0</v>
      </c>
      <c r="S2554" s="270">
        <v>2354.08</v>
      </c>
      <c r="T2554" s="268">
        <v>2354.08</v>
      </c>
      <c r="U2554" s="268">
        <v>0</v>
      </c>
      <c r="V2554" s="269">
        <v>2354.08</v>
      </c>
      <c r="W2554" s="269" cm="1">
        <f t="array" ref="W2554">IF(Z2554=756,V2554*INDEX('09.30.22 ERC'!$I$676:$I$679,MATCH($A$1,'09.30.22 ERC'!$D$676:$D$679,0),),V2554)</f>
        <v>2354.08</v>
      </c>
      <c r="X2554" s="271">
        <f t="shared" si="79"/>
        <v>710232</v>
      </c>
      <c r="Y2554" s="106" t="s">
        <v>8641</v>
      </c>
      <c r="Z2554" s="106">
        <v>151</v>
      </c>
      <c r="AA2554" s="273" t="b">
        <f t="shared" si="80"/>
        <v>1</v>
      </c>
    </row>
    <row r="2555" spans="1:27">
      <c r="A2555" s="267" t="s">
        <v>3271</v>
      </c>
      <c r="B2555" s="267" t="s">
        <v>3294</v>
      </c>
      <c r="C2555" s="267" t="s">
        <v>3273</v>
      </c>
      <c r="D2555" s="267" t="s">
        <v>8750</v>
      </c>
      <c r="E2555" s="267" t="s">
        <v>3275</v>
      </c>
      <c r="F2555" s="267" t="s">
        <v>3276</v>
      </c>
      <c r="G2555" s="267" t="s">
        <v>3275</v>
      </c>
      <c r="H2555" s="267" t="s">
        <v>3277</v>
      </c>
      <c r="I2555" s="267" t="s">
        <v>8755</v>
      </c>
      <c r="J2555" s="267" t="s">
        <v>8756</v>
      </c>
      <c r="K2555" s="268">
        <v>0</v>
      </c>
      <c r="L2555" s="268">
        <v>0</v>
      </c>
      <c r="M2555" s="269">
        <v>0</v>
      </c>
      <c r="N2555" s="268">
        <v>2725.07</v>
      </c>
      <c r="O2555" s="268">
        <v>0</v>
      </c>
      <c r="P2555" s="269">
        <v>2725.07</v>
      </c>
      <c r="Q2555" s="270">
        <v>23996.04</v>
      </c>
      <c r="R2555" s="270">
        <v>0</v>
      </c>
      <c r="S2555" s="270">
        <v>23996.04</v>
      </c>
      <c r="T2555" s="268">
        <v>23996.04</v>
      </c>
      <c r="U2555" s="268">
        <v>0</v>
      </c>
      <c r="V2555" s="269">
        <v>23996.04</v>
      </c>
      <c r="W2555" s="269" cm="1">
        <f t="array" ref="W2555">IF(Z2555=756,V2555*INDEX('09.30.22 ERC'!$I$676:$I$679,MATCH($A$1,'09.30.22 ERC'!$D$676:$D$679,0),),V2555)</f>
        <v>23996.04</v>
      </c>
      <c r="X2555" s="271">
        <f t="shared" si="79"/>
        <v>710232</v>
      </c>
      <c r="Y2555" s="106" t="s">
        <v>8641</v>
      </c>
      <c r="Z2555" s="106">
        <v>152</v>
      </c>
      <c r="AA2555" s="273" t="b">
        <f t="shared" si="80"/>
        <v>1</v>
      </c>
    </row>
    <row r="2556" spans="1:27">
      <c r="A2556" s="267" t="s">
        <v>3271</v>
      </c>
      <c r="B2556" s="267" t="s">
        <v>3272</v>
      </c>
      <c r="C2556" s="267" t="s">
        <v>3273</v>
      </c>
      <c r="D2556" s="267" t="s">
        <v>8757</v>
      </c>
      <c r="E2556" s="267" t="s">
        <v>3275</v>
      </c>
      <c r="F2556" s="267" t="s">
        <v>3276</v>
      </c>
      <c r="G2556" s="267" t="s">
        <v>3275</v>
      </c>
      <c r="H2556" s="267" t="s">
        <v>3277</v>
      </c>
      <c r="I2556" s="267" t="s">
        <v>8758</v>
      </c>
      <c r="J2556" s="267" t="s">
        <v>8759</v>
      </c>
      <c r="K2556" s="268">
        <v>0</v>
      </c>
      <c r="L2556" s="268">
        <v>0</v>
      </c>
      <c r="M2556" s="269">
        <v>0</v>
      </c>
      <c r="N2556" s="268">
        <v>3077.51</v>
      </c>
      <c r="O2556" s="268">
        <v>0</v>
      </c>
      <c r="P2556" s="269">
        <v>3077.51</v>
      </c>
      <c r="Q2556" s="270">
        <v>26759.4</v>
      </c>
      <c r="R2556" s="270">
        <v>0</v>
      </c>
      <c r="S2556" s="270">
        <v>26759.4</v>
      </c>
      <c r="T2556" s="268">
        <v>26759.4</v>
      </c>
      <c r="U2556" s="268">
        <v>0</v>
      </c>
      <c r="V2556" s="269">
        <v>26759.4</v>
      </c>
      <c r="W2556" s="269" cm="1">
        <f t="array" ref="W2556">IF(Z2556=756,V2556*INDEX('09.30.22 ERC'!$I$676:$I$679,MATCH($A$1,'09.30.22 ERC'!$D$676:$D$679,0),),V2556)</f>
        <v>26759.4</v>
      </c>
      <c r="X2556" s="271">
        <f t="shared" si="79"/>
        <v>710233</v>
      </c>
      <c r="Y2556" s="106" t="s">
        <v>8641</v>
      </c>
      <c r="Z2556" s="106">
        <v>150</v>
      </c>
      <c r="AA2556" s="273" t="b">
        <f t="shared" si="80"/>
        <v>1</v>
      </c>
    </row>
    <row r="2557" spans="1:27">
      <c r="A2557" s="267" t="s">
        <v>3271</v>
      </c>
      <c r="B2557" s="267" t="s">
        <v>3284</v>
      </c>
      <c r="C2557" s="267" t="s">
        <v>3273</v>
      </c>
      <c r="D2557" s="267" t="s">
        <v>8757</v>
      </c>
      <c r="E2557" s="267" t="s">
        <v>3275</v>
      </c>
      <c r="F2557" s="267" t="s">
        <v>3276</v>
      </c>
      <c r="G2557" s="267" t="s">
        <v>3275</v>
      </c>
      <c r="H2557" s="267" t="s">
        <v>3277</v>
      </c>
      <c r="I2557" s="267" t="s">
        <v>8760</v>
      </c>
      <c r="J2557" s="267" t="s">
        <v>8761</v>
      </c>
      <c r="K2557" s="268">
        <v>0</v>
      </c>
      <c r="L2557" s="268">
        <v>0</v>
      </c>
      <c r="M2557" s="269">
        <v>0</v>
      </c>
      <c r="N2557" s="268">
        <v>264.17</v>
      </c>
      <c r="O2557" s="268">
        <v>0</v>
      </c>
      <c r="P2557" s="269">
        <v>264.17</v>
      </c>
      <c r="Q2557" s="270">
        <v>2358.98</v>
      </c>
      <c r="R2557" s="270">
        <v>0</v>
      </c>
      <c r="S2557" s="270">
        <v>2358.98</v>
      </c>
      <c r="T2557" s="268">
        <v>2358.98</v>
      </c>
      <c r="U2557" s="268">
        <v>0</v>
      </c>
      <c r="V2557" s="269">
        <v>2358.98</v>
      </c>
      <c r="W2557" s="269" cm="1">
        <f t="array" ref="W2557">IF(Z2557=756,V2557*INDEX('09.30.22 ERC'!$I$676:$I$679,MATCH($A$1,'09.30.22 ERC'!$D$676:$D$679,0),),V2557)</f>
        <v>2358.98</v>
      </c>
      <c r="X2557" s="271">
        <f t="shared" si="79"/>
        <v>710233</v>
      </c>
      <c r="Y2557" s="106" t="s">
        <v>8641</v>
      </c>
      <c r="Z2557" s="106">
        <v>151</v>
      </c>
      <c r="AA2557" s="273" t="b">
        <f t="shared" si="80"/>
        <v>1</v>
      </c>
    </row>
    <row r="2558" spans="1:27">
      <c r="A2558" s="267" t="s">
        <v>3271</v>
      </c>
      <c r="B2558" s="267" t="s">
        <v>3294</v>
      </c>
      <c r="C2558" s="267" t="s">
        <v>3273</v>
      </c>
      <c r="D2558" s="267" t="s">
        <v>8757</v>
      </c>
      <c r="E2558" s="267" t="s">
        <v>3275</v>
      </c>
      <c r="F2558" s="267" t="s">
        <v>3276</v>
      </c>
      <c r="G2558" s="267" t="s">
        <v>3275</v>
      </c>
      <c r="H2558" s="267" t="s">
        <v>3277</v>
      </c>
      <c r="I2558" s="267" t="s">
        <v>8762</v>
      </c>
      <c r="J2558" s="267" t="s">
        <v>8763</v>
      </c>
      <c r="K2558" s="268">
        <v>0</v>
      </c>
      <c r="L2558" s="268">
        <v>0</v>
      </c>
      <c r="M2558" s="269">
        <v>0</v>
      </c>
      <c r="N2558" s="268">
        <v>870.85</v>
      </c>
      <c r="O2558" s="268">
        <v>0</v>
      </c>
      <c r="P2558" s="269">
        <v>870.85</v>
      </c>
      <c r="Q2558" s="270">
        <v>7643.56</v>
      </c>
      <c r="R2558" s="270">
        <v>0</v>
      </c>
      <c r="S2558" s="270">
        <v>7643.56</v>
      </c>
      <c r="T2558" s="268">
        <v>7643.56</v>
      </c>
      <c r="U2558" s="268">
        <v>0</v>
      </c>
      <c r="V2558" s="269">
        <v>7643.56</v>
      </c>
      <c r="W2558" s="269" cm="1">
        <f t="array" ref="W2558">IF(Z2558=756,V2558*INDEX('09.30.22 ERC'!$I$676:$I$679,MATCH($A$1,'09.30.22 ERC'!$D$676:$D$679,0),),V2558)</f>
        <v>7643.56</v>
      </c>
      <c r="X2558" s="271">
        <f t="shared" si="79"/>
        <v>710233</v>
      </c>
      <c r="Y2558" s="106" t="s">
        <v>8641</v>
      </c>
      <c r="Z2558" s="106">
        <v>152</v>
      </c>
      <c r="AA2558" s="273" t="b">
        <f t="shared" si="80"/>
        <v>1</v>
      </c>
    </row>
    <row r="2559" spans="1:27">
      <c r="A2559" s="267" t="s">
        <v>3271</v>
      </c>
      <c r="B2559" s="267" t="s">
        <v>3388</v>
      </c>
      <c r="C2559" s="267" t="s">
        <v>3389</v>
      </c>
      <c r="D2559" s="267" t="s">
        <v>8764</v>
      </c>
      <c r="E2559" s="267" t="s">
        <v>3275</v>
      </c>
      <c r="F2559" s="267" t="s">
        <v>3276</v>
      </c>
      <c r="G2559" s="267" t="s">
        <v>3275</v>
      </c>
      <c r="H2559" s="267" t="s">
        <v>3277</v>
      </c>
      <c r="I2559" s="267" t="s">
        <v>8765</v>
      </c>
      <c r="J2559" s="267" t="s">
        <v>8766</v>
      </c>
      <c r="K2559" s="268">
        <v>0</v>
      </c>
      <c r="L2559" s="268">
        <v>0</v>
      </c>
      <c r="M2559" s="269">
        <v>0</v>
      </c>
      <c r="N2559" s="268">
        <v>0</v>
      </c>
      <c r="O2559" s="268">
        <v>4152.59</v>
      </c>
      <c r="P2559" s="269">
        <v>-4152.59</v>
      </c>
      <c r="Q2559" s="270">
        <v>12457.77</v>
      </c>
      <c r="R2559" s="270">
        <v>53983.67</v>
      </c>
      <c r="S2559" s="270">
        <v>-41525.899999999994</v>
      </c>
      <c r="T2559" s="268">
        <v>12457.77</v>
      </c>
      <c r="U2559" s="268">
        <v>53983.67</v>
      </c>
      <c r="V2559" s="269">
        <v>-41525.899999999994</v>
      </c>
      <c r="W2559" s="269" cm="1">
        <f t="array" ref="W2559">IF(Z2559=756,V2559*INDEX('09.30.22 ERC'!$I$676:$I$679,MATCH($A$1,'09.30.22 ERC'!$D$676:$D$679,0),),V2559)</f>
        <v>-41525.899999999994</v>
      </c>
      <c r="X2559" s="271">
        <f t="shared" si="79"/>
        <v>710234</v>
      </c>
      <c r="Y2559" s="106" t="s">
        <v>8641</v>
      </c>
      <c r="Z2559" s="106">
        <v>756</v>
      </c>
      <c r="AA2559" s="273" t="b">
        <f t="shared" si="80"/>
        <v>1</v>
      </c>
    </row>
    <row r="2560" spans="1:27">
      <c r="A2560" s="267" t="s">
        <v>3271</v>
      </c>
      <c r="B2560" s="267" t="s">
        <v>3388</v>
      </c>
      <c r="C2560" s="267" t="s">
        <v>3392</v>
      </c>
      <c r="D2560" s="267" t="s">
        <v>8764</v>
      </c>
      <c r="E2560" s="267" t="s">
        <v>3275</v>
      </c>
      <c r="F2560" s="267" t="s">
        <v>3276</v>
      </c>
      <c r="G2560" s="267" t="s">
        <v>3275</v>
      </c>
      <c r="H2560" s="267" t="s">
        <v>3277</v>
      </c>
      <c r="I2560" s="267" t="s">
        <v>8767</v>
      </c>
      <c r="J2560" s="267" t="s">
        <v>8768</v>
      </c>
      <c r="K2560" s="268">
        <v>0</v>
      </c>
      <c r="L2560" s="268">
        <v>0</v>
      </c>
      <c r="M2560" s="269">
        <v>0</v>
      </c>
      <c r="N2560" s="268">
        <v>4152.59</v>
      </c>
      <c r="O2560" s="268">
        <v>0</v>
      </c>
      <c r="P2560" s="269">
        <v>4152.59</v>
      </c>
      <c r="Q2560" s="270">
        <v>41525.9</v>
      </c>
      <c r="R2560" s="270">
        <v>0</v>
      </c>
      <c r="S2560" s="270">
        <v>41525.9</v>
      </c>
      <c r="T2560" s="268">
        <v>41525.9</v>
      </c>
      <c r="U2560" s="268">
        <v>0</v>
      </c>
      <c r="V2560" s="269">
        <v>41525.9</v>
      </c>
      <c r="W2560" s="269" cm="1">
        <f t="array" ref="W2560">IF(Z2560=756,V2560*INDEX('09.30.22 ERC'!$I$676:$I$679,MATCH($A$1,'09.30.22 ERC'!$D$676:$D$679,0),),V2560)</f>
        <v>41525.9</v>
      </c>
      <c r="X2560" s="271">
        <f t="shared" si="79"/>
        <v>710234</v>
      </c>
      <c r="Y2560" s="106" t="s">
        <v>8641</v>
      </c>
      <c r="Z2560" s="106">
        <v>756</v>
      </c>
      <c r="AA2560" s="273" t="b">
        <f t="shared" si="80"/>
        <v>1</v>
      </c>
    </row>
    <row r="2561" spans="1:27">
      <c r="A2561" s="267" t="s">
        <v>3271</v>
      </c>
      <c r="B2561" s="267" t="s">
        <v>3272</v>
      </c>
      <c r="C2561" s="267" t="s">
        <v>3273</v>
      </c>
      <c r="D2561" s="267" t="s">
        <v>8764</v>
      </c>
      <c r="E2561" s="267" t="s">
        <v>3275</v>
      </c>
      <c r="F2561" s="267" t="s">
        <v>3276</v>
      </c>
      <c r="G2561" s="267" t="s">
        <v>3275</v>
      </c>
      <c r="H2561" s="267" t="s">
        <v>3277</v>
      </c>
      <c r="I2561" s="267" t="s">
        <v>8769</v>
      </c>
      <c r="J2561" s="267" t="s">
        <v>8770</v>
      </c>
      <c r="K2561" s="268">
        <v>0</v>
      </c>
      <c r="L2561" s="268">
        <v>0</v>
      </c>
      <c r="M2561" s="269">
        <v>0</v>
      </c>
      <c r="N2561" s="268">
        <v>1359.6</v>
      </c>
      <c r="O2561" s="268">
        <v>0</v>
      </c>
      <c r="P2561" s="269">
        <v>1359.6</v>
      </c>
      <c r="Q2561" s="270">
        <v>12197.45</v>
      </c>
      <c r="R2561" s="270">
        <v>0</v>
      </c>
      <c r="S2561" s="270">
        <v>12197.45</v>
      </c>
      <c r="T2561" s="268">
        <v>12197.45</v>
      </c>
      <c r="U2561" s="268">
        <v>0</v>
      </c>
      <c r="V2561" s="269">
        <v>12197.45</v>
      </c>
      <c r="W2561" s="269" cm="1">
        <f t="array" ref="W2561">IF(Z2561=756,V2561*INDEX('09.30.22 ERC'!$I$676:$I$679,MATCH($A$1,'09.30.22 ERC'!$D$676:$D$679,0),),V2561)</f>
        <v>12197.45</v>
      </c>
      <c r="X2561" s="271">
        <f t="shared" si="79"/>
        <v>710234</v>
      </c>
      <c r="Y2561" s="106" t="s">
        <v>8641</v>
      </c>
      <c r="Z2561" s="106">
        <v>150</v>
      </c>
      <c r="AA2561" s="273" t="b">
        <f t="shared" si="80"/>
        <v>1</v>
      </c>
    </row>
    <row r="2562" spans="1:27">
      <c r="A2562" s="267" t="s">
        <v>3271</v>
      </c>
      <c r="B2562" s="267" t="s">
        <v>3272</v>
      </c>
      <c r="C2562" s="267" t="s">
        <v>3402</v>
      </c>
      <c r="D2562" s="267" t="s">
        <v>8764</v>
      </c>
      <c r="E2562" s="267" t="s">
        <v>3275</v>
      </c>
      <c r="F2562" s="267" t="s">
        <v>3276</v>
      </c>
      <c r="G2562" s="267" t="s">
        <v>3275</v>
      </c>
      <c r="H2562" s="267" t="s">
        <v>3277</v>
      </c>
      <c r="I2562" s="267" t="s">
        <v>8771</v>
      </c>
      <c r="J2562" s="267" t="s">
        <v>8772</v>
      </c>
      <c r="K2562" s="268">
        <v>0</v>
      </c>
      <c r="L2562" s="268">
        <v>0</v>
      </c>
      <c r="M2562" s="269">
        <v>0</v>
      </c>
      <c r="N2562" s="268">
        <v>1504.79</v>
      </c>
      <c r="O2562" s="268">
        <v>0</v>
      </c>
      <c r="P2562" s="269">
        <v>1504.79</v>
      </c>
      <c r="Q2562" s="270">
        <v>19670.41</v>
      </c>
      <c r="R2562" s="270">
        <v>4573.53</v>
      </c>
      <c r="S2562" s="270">
        <v>15096.880000000001</v>
      </c>
      <c r="T2562" s="268">
        <v>19670.41</v>
      </c>
      <c r="U2562" s="268">
        <v>4573.53</v>
      </c>
      <c r="V2562" s="269">
        <v>15096.880000000001</v>
      </c>
      <c r="W2562" s="269" cm="1">
        <f t="array" ref="W2562">IF(Z2562=756,V2562*INDEX('09.30.22 ERC'!$I$676:$I$679,MATCH($A$1,'09.30.22 ERC'!$D$676:$D$679,0),),V2562)</f>
        <v>15096.880000000001</v>
      </c>
      <c r="X2562" s="271">
        <f t="shared" si="79"/>
        <v>710234</v>
      </c>
      <c r="Y2562" s="106" t="s">
        <v>8641</v>
      </c>
      <c r="Z2562" s="106">
        <v>150</v>
      </c>
      <c r="AA2562" s="273" t="b">
        <f t="shared" si="80"/>
        <v>1</v>
      </c>
    </row>
    <row r="2563" spans="1:27">
      <c r="A2563" s="267" t="s">
        <v>3271</v>
      </c>
      <c r="B2563" s="267" t="s">
        <v>3280</v>
      </c>
      <c r="C2563" s="267" t="s">
        <v>3430</v>
      </c>
      <c r="D2563" s="267" t="s">
        <v>8764</v>
      </c>
      <c r="E2563" s="267" t="s">
        <v>3275</v>
      </c>
      <c r="F2563" s="267" t="s">
        <v>3276</v>
      </c>
      <c r="G2563" s="267" t="s">
        <v>3275</v>
      </c>
      <c r="H2563" s="267" t="s">
        <v>3277</v>
      </c>
      <c r="I2563" s="267" t="s">
        <v>8773</v>
      </c>
      <c r="J2563" s="267" t="s">
        <v>8774</v>
      </c>
      <c r="K2563" s="268">
        <v>0</v>
      </c>
      <c r="L2563" s="268">
        <v>0</v>
      </c>
      <c r="M2563" s="269">
        <v>0</v>
      </c>
      <c r="N2563" s="268">
        <v>1488.38</v>
      </c>
      <c r="O2563" s="268">
        <v>0</v>
      </c>
      <c r="P2563" s="269">
        <v>1488.38</v>
      </c>
      <c r="Q2563" s="270">
        <v>19450.86</v>
      </c>
      <c r="R2563" s="270">
        <v>4521.99</v>
      </c>
      <c r="S2563" s="270">
        <v>14928.87</v>
      </c>
      <c r="T2563" s="268">
        <v>19450.86</v>
      </c>
      <c r="U2563" s="268">
        <v>4521.99</v>
      </c>
      <c r="V2563" s="269">
        <v>14928.87</v>
      </c>
      <c r="W2563" s="269" cm="1">
        <f t="array" ref="W2563">IF(Z2563=756,V2563*INDEX('09.30.22 ERC'!$I$676:$I$679,MATCH($A$1,'09.30.22 ERC'!$D$676:$D$679,0),),V2563)</f>
        <v>14928.87</v>
      </c>
      <c r="X2563" s="271">
        <f t="shared" si="79"/>
        <v>710234</v>
      </c>
      <c r="Y2563" s="106" t="s">
        <v>8641</v>
      </c>
      <c r="Z2563" s="106">
        <v>150</v>
      </c>
      <c r="AA2563" s="273" t="b">
        <f t="shared" si="80"/>
        <v>1</v>
      </c>
    </row>
    <row r="2564" spans="1:27">
      <c r="A2564" s="267" t="s">
        <v>3271</v>
      </c>
      <c r="B2564" s="267" t="s">
        <v>3284</v>
      </c>
      <c r="C2564" s="267" t="s">
        <v>3273</v>
      </c>
      <c r="D2564" s="267" t="s">
        <v>8764</v>
      </c>
      <c r="E2564" s="267" t="s">
        <v>3275</v>
      </c>
      <c r="F2564" s="267" t="s">
        <v>3276</v>
      </c>
      <c r="G2564" s="267" t="s">
        <v>3275</v>
      </c>
      <c r="H2564" s="267" t="s">
        <v>3277</v>
      </c>
      <c r="I2564" s="267" t="s">
        <v>8775</v>
      </c>
      <c r="J2564" s="267" t="s">
        <v>8776</v>
      </c>
      <c r="K2564" s="268">
        <v>0</v>
      </c>
      <c r="L2564" s="268">
        <v>0</v>
      </c>
      <c r="M2564" s="269">
        <v>0</v>
      </c>
      <c r="N2564" s="268">
        <v>70.47</v>
      </c>
      <c r="O2564" s="268">
        <v>0</v>
      </c>
      <c r="P2564" s="269">
        <v>70.47</v>
      </c>
      <c r="Q2564" s="270">
        <v>618.27</v>
      </c>
      <c r="R2564" s="270">
        <v>0</v>
      </c>
      <c r="S2564" s="270">
        <v>618.27</v>
      </c>
      <c r="T2564" s="268">
        <v>618.27</v>
      </c>
      <c r="U2564" s="268">
        <v>0</v>
      </c>
      <c r="V2564" s="269">
        <v>618.27</v>
      </c>
      <c r="W2564" s="269" cm="1">
        <f t="array" ref="W2564">IF(Z2564=756,V2564*INDEX('09.30.22 ERC'!$I$676:$I$679,MATCH($A$1,'09.30.22 ERC'!$D$676:$D$679,0),),V2564)</f>
        <v>618.27</v>
      </c>
      <c r="X2564" s="271">
        <f t="shared" si="79"/>
        <v>710234</v>
      </c>
      <c r="Y2564" s="106" t="s">
        <v>8641</v>
      </c>
      <c r="Z2564" s="106">
        <v>151</v>
      </c>
      <c r="AA2564" s="273" t="b">
        <f t="shared" si="80"/>
        <v>1</v>
      </c>
    </row>
    <row r="2565" spans="1:27">
      <c r="A2565" s="267" t="s">
        <v>3271</v>
      </c>
      <c r="B2565" s="267" t="s">
        <v>3284</v>
      </c>
      <c r="C2565" s="267" t="s">
        <v>3402</v>
      </c>
      <c r="D2565" s="267" t="s">
        <v>8764</v>
      </c>
      <c r="E2565" s="267" t="s">
        <v>3275</v>
      </c>
      <c r="F2565" s="267" t="s">
        <v>3276</v>
      </c>
      <c r="G2565" s="267" t="s">
        <v>3275</v>
      </c>
      <c r="H2565" s="267" t="s">
        <v>3277</v>
      </c>
      <c r="I2565" s="267" t="s">
        <v>8777</v>
      </c>
      <c r="J2565" s="267" t="s">
        <v>8778</v>
      </c>
      <c r="K2565" s="268">
        <v>0</v>
      </c>
      <c r="L2565" s="268">
        <v>0</v>
      </c>
      <c r="M2565" s="269">
        <v>0</v>
      </c>
      <c r="N2565" s="268">
        <v>127.88</v>
      </c>
      <c r="O2565" s="268">
        <v>0</v>
      </c>
      <c r="P2565" s="269">
        <v>127.88</v>
      </c>
      <c r="Q2565" s="270">
        <v>1617.24</v>
      </c>
      <c r="R2565" s="270">
        <v>374.25</v>
      </c>
      <c r="S2565" s="270">
        <v>1242.99</v>
      </c>
      <c r="T2565" s="268">
        <v>1617.24</v>
      </c>
      <c r="U2565" s="268">
        <v>374.25</v>
      </c>
      <c r="V2565" s="269">
        <v>1242.99</v>
      </c>
      <c r="W2565" s="269" cm="1">
        <f t="array" ref="W2565">IF(Z2565=756,V2565*INDEX('09.30.22 ERC'!$I$676:$I$679,MATCH($A$1,'09.30.22 ERC'!$D$676:$D$679,0),),V2565)</f>
        <v>1242.99</v>
      </c>
      <c r="X2565" s="271">
        <f t="shared" ref="X2565:X2628" si="81">+_xlfn.NUMBERVALUE(D2565)</f>
        <v>710234</v>
      </c>
      <c r="Y2565" s="106" t="s">
        <v>8641</v>
      </c>
      <c r="Z2565" s="106">
        <v>151</v>
      </c>
      <c r="AA2565" s="273" t="b">
        <f t="shared" si="80"/>
        <v>1</v>
      </c>
    </row>
    <row r="2566" spans="1:27">
      <c r="A2566" s="267" t="s">
        <v>3271</v>
      </c>
      <c r="B2566" s="267" t="s">
        <v>3287</v>
      </c>
      <c r="C2566" s="267" t="s">
        <v>3430</v>
      </c>
      <c r="D2566" s="267" t="s">
        <v>8764</v>
      </c>
      <c r="E2566" s="267" t="s">
        <v>3275</v>
      </c>
      <c r="F2566" s="267" t="s">
        <v>3276</v>
      </c>
      <c r="G2566" s="267" t="s">
        <v>3275</v>
      </c>
      <c r="H2566" s="267" t="s">
        <v>3277</v>
      </c>
      <c r="I2566" s="267" t="s">
        <v>8779</v>
      </c>
      <c r="J2566" s="267" t="s">
        <v>8780</v>
      </c>
      <c r="K2566" s="268">
        <v>0</v>
      </c>
      <c r="L2566" s="268">
        <v>0</v>
      </c>
      <c r="M2566" s="269">
        <v>0</v>
      </c>
      <c r="N2566" s="268">
        <v>163.98</v>
      </c>
      <c r="O2566" s="268">
        <v>0</v>
      </c>
      <c r="P2566" s="269">
        <v>163.98</v>
      </c>
      <c r="Q2566" s="270">
        <v>1910.78</v>
      </c>
      <c r="R2566" s="270">
        <v>354.03</v>
      </c>
      <c r="S2566" s="270">
        <v>1556.75</v>
      </c>
      <c r="T2566" s="268">
        <v>1910.78</v>
      </c>
      <c r="U2566" s="268">
        <v>354.03</v>
      </c>
      <c r="V2566" s="269">
        <v>1556.75</v>
      </c>
      <c r="W2566" s="269" cm="1">
        <f t="array" ref="W2566">IF(Z2566=756,V2566*INDEX('09.30.22 ERC'!$I$676:$I$679,MATCH($A$1,'09.30.22 ERC'!$D$676:$D$679,0),),V2566)</f>
        <v>1556.75</v>
      </c>
      <c r="X2566" s="271">
        <f t="shared" si="81"/>
        <v>710234</v>
      </c>
      <c r="Y2566" s="106" t="s">
        <v>8641</v>
      </c>
      <c r="Z2566" s="106">
        <v>151</v>
      </c>
      <c r="AA2566" s="273" t="b">
        <f t="shared" ref="AA2566:AA2629" si="82">IF($A$1=756,TRUE,IF($A$1=Z2566,TRUE,FALSE))</f>
        <v>1</v>
      </c>
    </row>
    <row r="2567" spans="1:27">
      <c r="A2567" s="267" t="s">
        <v>3271</v>
      </c>
      <c r="B2567" s="267" t="s">
        <v>3294</v>
      </c>
      <c r="C2567" s="267" t="s">
        <v>3273</v>
      </c>
      <c r="D2567" s="267" t="s">
        <v>8764</v>
      </c>
      <c r="E2567" s="267" t="s">
        <v>3275</v>
      </c>
      <c r="F2567" s="267" t="s">
        <v>3276</v>
      </c>
      <c r="G2567" s="267" t="s">
        <v>3275</v>
      </c>
      <c r="H2567" s="267" t="s">
        <v>3277</v>
      </c>
      <c r="I2567" s="267" t="s">
        <v>8781</v>
      </c>
      <c r="J2567" s="267" t="s">
        <v>8782</v>
      </c>
      <c r="K2567" s="268">
        <v>0</v>
      </c>
      <c r="L2567" s="268">
        <v>0</v>
      </c>
      <c r="M2567" s="269">
        <v>0</v>
      </c>
      <c r="N2567" s="268">
        <v>840.8</v>
      </c>
      <c r="O2567" s="268">
        <v>0</v>
      </c>
      <c r="P2567" s="269">
        <v>840.8</v>
      </c>
      <c r="Q2567" s="270">
        <v>7567.2</v>
      </c>
      <c r="R2567" s="270">
        <v>0</v>
      </c>
      <c r="S2567" s="270">
        <v>7567.2</v>
      </c>
      <c r="T2567" s="268">
        <v>7567.2</v>
      </c>
      <c r="U2567" s="268">
        <v>0</v>
      </c>
      <c r="V2567" s="269">
        <v>7567.2</v>
      </c>
      <c r="W2567" s="269" cm="1">
        <f t="array" ref="W2567">IF(Z2567=756,V2567*INDEX('09.30.22 ERC'!$I$676:$I$679,MATCH($A$1,'09.30.22 ERC'!$D$676:$D$679,0),),V2567)</f>
        <v>7567.2</v>
      </c>
      <c r="X2567" s="271">
        <f t="shared" si="81"/>
        <v>710234</v>
      </c>
      <c r="Y2567" s="106" t="s">
        <v>8641</v>
      </c>
      <c r="Z2567" s="106">
        <v>152</v>
      </c>
      <c r="AA2567" s="273" t="b">
        <f t="shared" si="82"/>
        <v>1</v>
      </c>
    </row>
    <row r="2568" spans="1:27">
      <c r="A2568" s="267" t="s">
        <v>3271</v>
      </c>
      <c r="B2568" s="267" t="s">
        <v>3294</v>
      </c>
      <c r="C2568" s="267" t="s">
        <v>3402</v>
      </c>
      <c r="D2568" s="267" t="s">
        <v>8764</v>
      </c>
      <c r="E2568" s="267" t="s">
        <v>3275</v>
      </c>
      <c r="F2568" s="267" t="s">
        <v>3276</v>
      </c>
      <c r="G2568" s="267" t="s">
        <v>3275</v>
      </c>
      <c r="H2568" s="267" t="s">
        <v>3277</v>
      </c>
      <c r="I2568" s="267" t="s">
        <v>8783</v>
      </c>
      <c r="J2568" s="267" t="s">
        <v>8784</v>
      </c>
      <c r="K2568" s="268">
        <v>0</v>
      </c>
      <c r="L2568" s="268">
        <v>0</v>
      </c>
      <c r="M2568" s="269">
        <v>0</v>
      </c>
      <c r="N2568" s="268">
        <v>867.56</v>
      </c>
      <c r="O2568" s="268">
        <v>0</v>
      </c>
      <c r="P2568" s="269">
        <v>867.56</v>
      </c>
      <c r="Q2568" s="270">
        <v>11334.38</v>
      </c>
      <c r="R2568" s="270">
        <v>2633.97</v>
      </c>
      <c r="S2568" s="270">
        <v>8700.41</v>
      </c>
      <c r="T2568" s="268">
        <v>11334.38</v>
      </c>
      <c r="U2568" s="268">
        <v>2633.97</v>
      </c>
      <c r="V2568" s="269">
        <v>8700.41</v>
      </c>
      <c r="W2568" s="269" cm="1">
        <f t="array" ref="W2568">IF(Z2568=756,V2568*INDEX('09.30.22 ERC'!$I$676:$I$679,MATCH($A$1,'09.30.22 ERC'!$D$676:$D$679,0),),V2568)</f>
        <v>8700.41</v>
      </c>
      <c r="X2568" s="271">
        <f t="shared" si="81"/>
        <v>710234</v>
      </c>
      <c r="Y2568" s="106" t="s">
        <v>8641</v>
      </c>
      <c r="Z2568" s="106">
        <v>152</v>
      </c>
      <c r="AA2568" s="273" t="b">
        <f t="shared" si="82"/>
        <v>1</v>
      </c>
    </row>
    <row r="2569" spans="1:27">
      <c r="A2569" s="267" t="s">
        <v>3271</v>
      </c>
      <c r="B2569" s="267" t="s">
        <v>3272</v>
      </c>
      <c r="C2569" s="267" t="s">
        <v>3273</v>
      </c>
      <c r="D2569" s="267" t="s">
        <v>8785</v>
      </c>
      <c r="E2569" s="267" t="s">
        <v>3275</v>
      </c>
      <c r="F2569" s="267" t="s">
        <v>3276</v>
      </c>
      <c r="G2569" s="267" t="s">
        <v>3275</v>
      </c>
      <c r="H2569" s="267" t="s">
        <v>3277</v>
      </c>
      <c r="I2569" s="267" t="s">
        <v>8786</v>
      </c>
      <c r="J2569" s="267" t="s">
        <v>8787</v>
      </c>
      <c r="K2569" s="268">
        <v>0</v>
      </c>
      <c r="L2569" s="268">
        <v>0</v>
      </c>
      <c r="M2569" s="269">
        <v>0</v>
      </c>
      <c r="N2569" s="268">
        <v>80.150000000000006</v>
      </c>
      <c r="O2569" s="268">
        <v>0</v>
      </c>
      <c r="P2569" s="269">
        <v>80.150000000000006</v>
      </c>
      <c r="Q2569" s="270">
        <v>720.39</v>
      </c>
      <c r="R2569" s="270">
        <v>0</v>
      </c>
      <c r="S2569" s="270">
        <v>720.39</v>
      </c>
      <c r="T2569" s="268">
        <v>720.39</v>
      </c>
      <c r="U2569" s="268">
        <v>0</v>
      </c>
      <c r="V2569" s="269">
        <v>720.39</v>
      </c>
      <c r="W2569" s="269" cm="1">
        <f t="array" ref="W2569">IF(Z2569=756,V2569*INDEX('09.30.22 ERC'!$I$676:$I$679,MATCH($A$1,'09.30.22 ERC'!$D$676:$D$679,0),),V2569)</f>
        <v>720.39</v>
      </c>
      <c r="X2569" s="271">
        <f t="shared" si="81"/>
        <v>710235</v>
      </c>
      <c r="Y2569" s="106" t="s">
        <v>8641</v>
      </c>
      <c r="Z2569" s="106">
        <v>150</v>
      </c>
      <c r="AA2569" s="273" t="b">
        <f t="shared" si="82"/>
        <v>1</v>
      </c>
    </row>
    <row r="2570" spans="1:27">
      <c r="A2570" s="267" t="s">
        <v>3271</v>
      </c>
      <c r="B2570" s="267" t="s">
        <v>3284</v>
      </c>
      <c r="C2570" s="267" t="s">
        <v>3273</v>
      </c>
      <c r="D2570" s="267" t="s">
        <v>8785</v>
      </c>
      <c r="E2570" s="267" t="s">
        <v>3275</v>
      </c>
      <c r="F2570" s="267" t="s">
        <v>3276</v>
      </c>
      <c r="G2570" s="267" t="s">
        <v>3275</v>
      </c>
      <c r="H2570" s="267" t="s">
        <v>3277</v>
      </c>
      <c r="I2570" s="267" t="s">
        <v>8788</v>
      </c>
      <c r="J2570" s="267" t="s">
        <v>8789</v>
      </c>
      <c r="K2570" s="268">
        <v>0</v>
      </c>
      <c r="L2570" s="268">
        <v>0</v>
      </c>
      <c r="M2570" s="269">
        <v>0</v>
      </c>
      <c r="N2570" s="268">
        <v>47.61</v>
      </c>
      <c r="O2570" s="268">
        <v>0</v>
      </c>
      <c r="P2570" s="269">
        <v>47.61</v>
      </c>
      <c r="Q2570" s="270">
        <v>423.56</v>
      </c>
      <c r="R2570" s="270">
        <v>0</v>
      </c>
      <c r="S2570" s="270">
        <v>423.56</v>
      </c>
      <c r="T2570" s="268">
        <v>423.56</v>
      </c>
      <c r="U2570" s="268">
        <v>0</v>
      </c>
      <c r="V2570" s="269">
        <v>423.56</v>
      </c>
      <c r="W2570" s="269" cm="1">
        <f t="array" ref="W2570">IF(Z2570=756,V2570*INDEX('09.30.22 ERC'!$I$676:$I$679,MATCH($A$1,'09.30.22 ERC'!$D$676:$D$679,0),),V2570)</f>
        <v>423.56</v>
      </c>
      <c r="X2570" s="271">
        <f t="shared" si="81"/>
        <v>710235</v>
      </c>
      <c r="Y2570" s="106" t="s">
        <v>8641</v>
      </c>
      <c r="Z2570" s="106">
        <v>151</v>
      </c>
      <c r="AA2570" s="273" t="b">
        <f t="shared" si="82"/>
        <v>1</v>
      </c>
    </row>
    <row r="2571" spans="1:27">
      <c r="A2571" s="267" t="s">
        <v>3271</v>
      </c>
      <c r="B2571" s="267" t="s">
        <v>3294</v>
      </c>
      <c r="C2571" s="267" t="s">
        <v>3273</v>
      </c>
      <c r="D2571" s="267" t="s">
        <v>8785</v>
      </c>
      <c r="E2571" s="267" t="s">
        <v>3275</v>
      </c>
      <c r="F2571" s="267" t="s">
        <v>3276</v>
      </c>
      <c r="G2571" s="267" t="s">
        <v>3275</v>
      </c>
      <c r="H2571" s="267" t="s">
        <v>3277</v>
      </c>
      <c r="I2571" s="267" t="s">
        <v>8790</v>
      </c>
      <c r="J2571" s="267" t="s">
        <v>8791</v>
      </c>
      <c r="K2571" s="268">
        <v>0</v>
      </c>
      <c r="L2571" s="268">
        <v>0</v>
      </c>
      <c r="M2571" s="269">
        <v>0</v>
      </c>
      <c r="N2571" s="268">
        <v>49.58</v>
      </c>
      <c r="O2571" s="268">
        <v>0</v>
      </c>
      <c r="P2571" s="269">
        <v>49.58</v>
      </c>
      <c r="Q2571" s="270">
        <v>445.8</v>
      </c>
      <c r="R2571" s="270">
        <v>0</v>
      </c>
      <c r="S2571" s="270">
        <v>445.8</v>
      </c>
      <c r="T2571" s="268">
        <v>445.8</v>
      </c>
      <c r="U2571" s="268">
        <v>0</v>
      </c>
      <c r="V2571" s="269">
        <v>445.8</v>
      </c>
      <c r="W2571" s="269" cm="1">
        <f t="array" ref="W2571">IF(Z2571=756,V2571*INDEX('09.30.22 ERC'!$I$676:$I$679,MATCH($A$1,'09.30.22 ERC'!$D$676:$D$679,0),),V2571)</f>
        <v>445.8</v>
      </c>
      <c r="X2571" s="271">
        <f t="shared" si="81"/>
        <v>710235</v>
      </c>
      <c r="Y2571" s="106" t="s">
        <v>8641</v>
      </c>
      <c r="Z2571" s="106">
        <v>152</v>
      </c>
      <c r="AA2571" s="273" t="b">
        <f t="shared" si="82"/>
        <v>1</v>
      </c>
    </row>
    <row r="2572" spans="1:27">
      <c r="A2572" s="267" t="s">
        <v>3271</v>
      </c>
      <c r="B2572" s="267" t="s">
        <v>3272</v>
      </c>
      <c r="C2572" s="267" t="s">
        <v>3273</v>
      </c>
      <c r="D2572" s="267" t="s">
        <v>8792</v>
      </c>
      <c r="E2572" s="267" t="s">
        <v>3275</v>
      </c>
      <c r="F2572" s="267" t="s">
        <v>3276</v>
      </c>
      <c r="G2572" s="267" t="s">
        <v>3275</v>
      </c>
      <c r="H2572" s="267" t="s">
        <v>3277</v>
      </c>
      <c r="I2572" s="267" t="s">
        <v>8793</v>
      </c>
      <c r="J2572" s="267" t="s">
        <v>8794</v>
      </c>
      <c r="K2572" s="268">
        <v>0</v>
      </c>
      <c r="L2572" s="268">
        <v>0</v>
      </c>
      <c r="M2572" s="269">
        <v>0</v>
      </c>
      <c r="N2572" s="268">
        <v>524.13</v>
      </c>
      <c r="O2572" s="268">
        <v>0</v>
      </c>
      <c r="P2572" s="269">
        <v>524.13</v>
      </c>
      <c r="Q2572" s="270">
        <v>4717.17</v>
      </c>
      <c r="R2572" s="270">
        <v>0</v>
      </c>
      <c r="S2572" s="270">
        <v>4717.17</v>
      </c>
      <c r="T2572" s="268">
        <v>4717.17</v>
      </c>
      <c r="U2572" s="268">
        <v>0</v>
      </c>
      <c r="V2572" s="269">
        <v>4717.17</v>
      </c>
      <c r="W2572" s="269" cm="1">
        <f t="array" ref="W2572">IF(Z2572=756,V2572*INDEX('09.30.22 ERC'!$I$676:$I$679,MATCH($A$1,'09.30.22 ERC'!$D$676:$D$679,0),),V2572)</f>
        <v>4717.17</v>
      </c>
      <c r="X2572" s="271">
        <f t="shared" si="81"/>
        <v>710236</v>
      </c>
      <c r="Y2572" s="106" t="s">
        <v>8641</v>
      </c>
      <c r="Z2572" s="106">
        <v>150</v>
      </c>
      <c r="AA2572" s="273" t="b">
        <f t="shared" si="82"/>
        <v>1</v>
      </c>
    </row>
    <row r="2573" spans="1:27">
      <c r="A2573" s="267" t="s">
        <v>3271</v>
      </c>
      <c r="B2573" s="267" t="s">
        <v>3284</v>
      </c>
      <c r="C2573" s="267" t="s">
        <v>3273</v>
      </c>
      <c r="D2573" s="267" t="s">
        <v>8792</v>
      </c>
      <c r="E2573" s="267" t="s">
        <v>3275</v>
      </c>
      <c r="F2573" s="267" t="s">
        <v>3276</v>
      </c>
      <c r="G2573" s="267" t="s">
        <v>3275</v>
      </c>
      <c r="H2573" s="267" t="s">
        <v>3277</v>
      </c>
      <c r="I2573" s="267" t="s">
        <v>8795</v>
      </c>
      <c r="J2573" s="267" t="s">
        <v>8796</v>
      </c>
      <c r="K2573" s="268">
        <v>0</v>
      </c>
      <c r="L2573" s="268">
        <v>0</v>
      </c>
      <c r="M2573" s="269">
        <v>0</v>
      </c>
      <c r="N2573" s="268">
        <v>81.3</v>
      </c>
      <c r="O2573" s="268">
        <v>0</v>
      </c>
      <c r="P2573" s="269">
        <v>81.3</v>
      </c>
      <c r="Q2573" s="270">
        <v>731.7</v>
      </c>
      <c r="R2573" s="270">
        <v>0</v>
      </c>
      <c r="S2573" s="270">
        <v>731.7</v>
      </c>
      <c r="T2573" s="268">
        <v>731.7</v>
      </c>
      <c r="U2573" s="268">
        <v>0</v>
      </c>
      <c r="V2573" s="269">
        <v>731.7</v>
      </c>
      <c r="W2573" s="269" cm="1">
        <f t="array" ref="W2573">IF(Z2573=756,V2573*INDEX('09.30.22 ERC'!$I$676:$I$679,MATCH($A$1,'09.30.22 ERC'!$D$676:$D$679,0),),V2573)</f>
        <v>731.7</v>
      </c>
      <c r="X2573" s="271">
        <f t="shared" si="81"/>
        <v>710236</v>
      </c>
      <c r="Y2573" s="106" t="s">
        <v>8641</v>
      </c>
      <c r="Z2573" s="106">
        <v>151</v>
      </c>
      <c r="AA2573" s="273" t="b">
        <f t="shared" si="82"/>
        <v>1</v>
      </c>
    </row>
    <row r="2574" spans="1:27">
      <c r="A2574" s="267" t="s">
        <v>3271</v>
      </c>
      <c r="B2574" s="267" t="s">
        <v>3294</v>
      </c>
      <c r="C2574" s="267" t="s">
        <v>3273</v>
      </c>
      <c r="D2574" s="267" t="s">
        <v>8792</v>
      </c>
      <c r="E2574" s="267" t="s">
        <v>3275</v>
      </c>
      <c r="F2574" s="267" t="s">
        <v>3276</v>
      </c>
      <c r="G2574" s="267" t="s">
        <v>3275</v>
      </c>
      <c r="H2574" s="267" t="s">
        <v>3277</v>
      </c>
      <c r="I2574" s="267" t="s">
        <v>8797</v>
      </c>
      <c r="J2574" s="267" t="s">
        <v>8798</v>
      </c>
      <c r="K2574" s="268">
        <v>0</v>
      </c>
      <c r="L2574" s="268">
        <v>0</v>
      </c>
      <c r="M2574" s="269">
        <v>0</v>
      </c>
      <c r="N2574" s="268">
        <v>6.82</v>
      </c>
      <c r="O2574" s="268">
        <v>0</v>
      </c>
      <c r="P2574" s="269">
        <v>6.82</v>
      </c>
      <c r="Q2574" s="270">
        <v>61.38</v>
      </c>
      <c r="R2574" s="270">
        <v>0</v>
      </c>
      <c r="S2574" s="270">
        <v>61.38</v>
      </c>
      <c r="T2574" s="268">
        <v>61.38</v>
      </c>
      <c r="U2574" s="268">
        <v>0</v>
      </c>
      <c r="V2574" s="269">
        <v>61.38</v>
      </c>
      <c r="W2574" s="269" cm="1">
        <f t="array" ref="W2574">IF(Z2574=756,V2574*INDEX('09.30.22 ERC'!$I$676:$I$679,MATCH($A$1,'09.30.22 ERC'!$D$676:$D$679,0),),V2574)</f>
        <v>61.38</v>
      </c>
      <c r="X2574" s="271">
        <f t="shared" si="81"/>
        <v>710236</v>
      </c>
      <c r="Y2574" s="106" t="s">
        <v>8641</v>
      </c>
      <c r="Z2574" s="106">
        <v>152</v>
      </c>
      <c r="AA2574" s="273" t="b">
        <f t="shared" si="82"/>
        <v>1</v>
      </c>
    </row>
    <row r="2575" spans="1:27">
      <c r="A2575" s="267" t="s">
        <v>3271</v>
      </c>
      <c r="B2575" s="267" t="s">
        <v>3272</v>
      </c>
      <c r="C2575" s="267" t="s">
        <v>3273</v>
      </c>
      <c r="D2575" s="267" t="s">
        <v>8799</v>
      </c>
      <c r="E2575" s="267" t="s">
        <v>3275</v>
      </c>
      <c r="F2575" s="267" t="s">
        <v>3276</v>
      </c>
      <c r="G2575" s="267" t="s">
        <v>3275</v>
      </c>
      <c r="H2575" s="267" t="s">
        <v>3277</v>
      </c>
      <c r="I2575" s="267" t="s">
        <v>8800</v>
      </c>
      <c r="J2575" s="267" t="s">
        <v>8801</v>
      </c>
      <c r="K2575" s="268">
        <v>0</v>
      </c>
      <c r="L2575" s="268">
        <v>0</v>
      </c>
      <c r="M2575" s="269">
        <v>0</v>
      </c>
      <c r="N2575" s="268">
        <v>4.62</v>
      </c>
      <c r="O2575" s="268">
        <v>0</v>
      </c>
      <c r="P2575" s="269">
        <v>4.62</v>
      </c>
      <c r="Q2575" s="270">
        <v>41.58</v>
      </c>
      <c r="R2575" s="270">
        <v>0</v>
      </c>
      <c r="S2575" s="270">
        <v>41.58</v>
      </c>
      <c r="T2575" s="268">
        <v>41.58</v>
      </c>
      <c r="U2575" s="268">
        <v>0</v>
      </c>
      <c r="V2575" s="269">
        <v>41.58</v>
      </c>
      <c r="W2575" s="269" cm="1">
        <f t="array" ref="W2575">IF(Z2575=756,V2575*INDEX('09.30.22 ERC'!$I$676:$I$679,MATCH($A$1,'09.30.22 ERC'!$D$676:$D$679,0),),V2575)</f>
        <v>41.58</v>
      </c>
      <c r="X2575" s="271">
        <f t="shared" si="81"/>
        <v>710237</v>
      </c>
      <c r="Y2575" s="106" t="s">
        <v>8641</v>
      </c>
      <c r="Z2575" s="106">
        <v>150</v>
      </c>
      <c r="AA2575" s="273" t="b">
        <f t="shared" si="82"/>
        <v>1</v>
      </c>
    </row>
    <row r="2576" spans="1:27">
      <c r="A2576" s="267" t="s">
        <v>3271</v>
      </c>
      <c r="B2576" s="267" t="s">
        <v>3280</v>
      </c>
      <c r="C2576" s="267" t="s">
        <v>3281</v>
      </c>
      <c r="D2576" s="267" t="s">
        <v>8802</v>
      </c>
      <c r="E2576" s="267" t="s">
        <v>3275</v>
      </c>
      <c r="F2576" s="267" t="s">
        <v>3276</v>
      </c>
      <c r="G2576" s="267" t="s">
        <v>3275</v>
      </c>
      <c r="H2576" s="267" t="s">
        <v>3277</v>
      </c>
      <c r="I2576" s="267" t="s">
        <v>8803</v>
      </c>
      <c r="J2576" s="267" t="s">
        <v>8804</v>
      </c>
      <c r="K2576" s="268">
        <v>0</v>
      </c>
      <c r="L2576" s="268">
        <v>0</v>
      </c>
      <c r="M2576" s="269">
        <v>0</v>
      </c>
      <c r="N2576" s="268">
        <v>97.57</v>
      </c>
      <c r="O2576" s="268">
        <v>0</v>
      </c>
      <c r="P2576" s="269">
        <v>97.57</v>
      </c>
      <c r="Q2576" s="270">
        <v>878.13</v>
      </c>
      <c r="R2576" s="270">
        <v>0</v>
      </c>
      <c r="S2576" s="270">
        <v>878.13</v>
      </c>
      <c r="T2576" s="268">
        <v>878.13</v>
      </c>
      <c r="U2576" s="268">
        <v>0</v>
      </c>
      <c r="V2576" s="269">
        <v>878.13</v>
      </c>
      <c r="W2576" s="269" cm="1">
        <f t="array" ref="W2576">IF(Z2576=756,V2576*INDEX('09.30.22 ERC'!$I$676:$I$679,MATCH($A$1,'09.30.22 ERC'!$D$676:$D$679,0),),V2576)</f>
        <v>878.13</v>
      </c>
      <c r="X2576" s="271">
        <f t="shared" si="81"/>
        <v>710240</v>
      </c>
      <c r="Y2576" s="106" t="s">
        <v>8641</v>
      </c>
      <c r="Z2576" s="106">
        <v>150</v>
      </c>
      <c r="AA2576" s="273" t="b">
        <f t="shared" si="82"/>
        <v>1</v>
      </c>
    </row>
    <row r="2577" spans="1:27">
      <c r="A2577" s="267" t="s">
        <v>3271</v>
      </c>
      <c r="B2577" s="267" t="s">
        <v>3287</v>
      </c>
      <c r="C2577" s="267" t="s">
        <v>3281</v>
      </c>
      <c r="D2577" s="267" t="s">
        <v>8802</v>
      </c>
      <c r="E2577" s="267" t="s">
        <v>3275</v>
      </c>
      <c r="F2577" s="267" t="s">
        <v>3276</v>
      </c>
      <c r="G2577" s="267" t="s">
        <v>3275</v>
      </c>
      <c r="H2577" s="267" t="s">
        <v>3277</v>
      </c>
      <c r="I2577" s="267" t="s">
        <v>8805</v>
      </c>
      <c r="J2577" s="267" t="s">
        <v>8806</v>
      </c>
      <c r="K2577" s="268">
        <v>0</v>
      </c>
      <c r="L2577" s="268">
        <v>0</v>
      </c>
      <c r="M2577" s="269">
        <v>0</v>
      </c>
      <c r="N2577" s="268">
        <v>4.05</v>
      </c>
      <c r="O2577" s="268">
        <v>0</v>
      </c>
      <c r="P2577" s="269">
        <v>4.05</v>
      </c>
      <c r="Q2577" s="270">
        <v>36.450000000000003</v>
      </c>
      <c r="R2577" s="270">
        <v>0</v>
      </c>
      <c r="S2577" s="270">
        <v>36.450000000000003</v>
      </c>
      <c r="T2577" s="268">
        <v>36.450000000000003</v>
      </c>
      <c r="U2577" s="268">
        <v>0</v>
      </c>
      <c r="V2577" s="269">
        <v>36.450000000000003</v>
      </c>
      <c r="W2577" s="269" cm="1">
        <f t="array" ref="W2577">IF(Z2577=756,V2577*INDEX('09.30.22 ERC'!$I$676:$I$679,MATCH($A$1,'09.30.22 ERC'!$D$676:$D$679,0),),V2577)</f>
        <v>36.450000000000003</v>
      </c>
      <c r="X2577" s="271">
        <f t="shared" si="81"/>
        <v>710240</v>
      </c>
      <c r="Y2577" s="106" t="s">
        <v>8641</v>
      </c>
      <c r="Z2577" s="106">
        <v>151</v>
      </c>
      <c r="AA2577" s="273" t="b">
        <f t="shared" si="82"/>
        <v>1</v>
      </c>
    </row>
    <row r="2578" spans="1:27">
      <c r="A2578" s="267" t="s">
        <v>3271</v>
      </c>
      <c r="B2578" s="267" t="s">
        <v>3280</v>
      </c>
      <c r="C2578" s="267" t="s">
        <v>3281</v>
      </c>
      <c r="D2578" s="267" t="s">
        <v>8807</v>
      </c>
      <c r="E2578" s="267" t="s">
        <v>3275</v>
      </c>
      <c r="F2578" s="267" t="s">
        <v>3276</v>
      </c>
      <c r="G2578" s="267" t="s">
        <v>3275</v>
      </c>
      <c r="H2578" s="267" t="s">
        <v>3277</v>
      </c>
      <c r="I2578" s="267" t="s">
        <v>8808</v>
      </c>
      <c r="J2578" s="267" t="s">
        <v>8809</v>
      </c>
      <c r="K2578" s="268">
        <v>0</v>
      </c>
      <c r="L2578" s="268">
        <v>0</v>
      </c>
      <c r="M2578" s="269">
        <v>0</v>
      </c>
      <c r="N2578" s="268">
        <v>6797.8</v>
      </c>
      <c r="O2578" s="268">
        <v>0</v>
      </c>
      <c r="P2578" s="269">
        <v>6797.8</v>
      </c>
      <c r="Q2578" s="270">
        <v>61168.59</v>
      </c>
      <c r="R2578" s="270">
        <v>0</v>
      </c>
      <c r="S2578" s="270">
        <v>61168.59</v>
      </c>
      <c r="T2578" s="268">
        <v>61168.59</v>
      </c>
      <c r="U2578" s="268">
        <v>0</v>
      </c>
      <c r="V2578" s="269">
        <v>61168.59</v>
      </c>
      <c r="W2578" s="269" cm="1">
        <f t="array" ref="W2578">IF(Z2578=756,V2578*INDEX('09.30.22 ERC'!$I$676:$I$679,MATCH($A$1,'09.30.22 ERC'!$D$676:$D$679,0),),V2578)</f>
        <v>61168.59</v>
      </c>
      <c r="X2578" s="271">
        <f t="shared" si="81"/>
        <v>710241</v>
      </c>
      <c r="Y2578" s="106" t="s">
        <v>8641</v>
      </c>
      <c r="Z2578" s="106">
        <v>150</v>
      </c>
      <c r="AA2578" s="273" t="b">
        <f t="shared" si="82"/>
        <v>1</v>
      </c>
    </row>
    <row r="2579" spans="1:27">
      <c r="A2579" s="267" t="s">
        <v>3271</v>
      </c>
      <c r="B2579" s="267" t="s">
        <v>3287</v>
      </c>
      <c r="C2579" s="267" t="s">
        <v>3281</v>
      </c>
      <c r="D2579" s="267" t="s">
        <v>8807</v>
      </c>
      <c r="E2579" s="267" t="s">
        <v>3275</v>
      </c>
      <c r="F2579" s="267" t="s">
        <v>3276</v>
      </c>
      <c r="G2579" s="267" t="s">
        <v>3275</v>
      </c>
      <c r="H2579" s="267" t="s">
        <v>3277</v>
      </c>
      <c r="I2579" s="267" t="s">
        <v>8810</v>
      </c>
      <c r="J2579" s="267" t="s">
        <v>8811</v>
      </c>
      <c r="K2579" s="268">
        <v>0</v>
      </c>
      <c r="L2579" s="268">
        <v>0</v>
      </c>
      <c r="M2579" s="269">
        <v>0</v>
      </c>
      <c r="N2579" s="268">
        <v>20.95</v>
      </c>
      <c r="O2579" s="268">
        <v>0</v>
      </c>
      <c r="P2579" s="269">
        <v>20.95</v>
      </c>
      <c r="Q2579" s="270">
        <v>188.55</v>
      </c>
      <c r="R2579" s="270">
        <v>0</v>
      </c>
      <c r="S2579" s="270">
        <v>188.55</v>
      </c>
      <c r="T2579" s="268">
        <v>188.55</v>
      </c>
      <c r="U2579" s="268">
        <v>0</v>
      </c>
      <c r="V2579" s="269">
        <v>188.55</v>
      </c>
      <c r="W2579" s="269" cm="1">
        <f t="array" ref="W2579">IF(Z2579=756,V2579*INDEX('09.30.22 ERC'!$I$676:$I$679,MATCH($A$1,'09.30.22 ERC'!$D$676:$D$679,0),),V2579)</f>
        <v>188.55</v>
      </c>
      <c r="X2579" s="271">
        <f t="shared" si="81"/>
        <v>710241</v>
      </c>
      <c r="Y2579" s="106" t="s">
        <v>8641</v>
      </c>
      <c r="Z2579" s="106">
        <v>151</v>
      </c>
      <c r="AA2579" s="273" t="b">
        <f t="shared" si="82"/>
        <v>1</v>
      </c>
    </row>
    <row r="2580" spans="1:27">
      <c r="A2580" s="267" t="s">
        <v>3271</v>
      </c>
      <c r="B2580" s="267" t="s">
        <v>3280</v>
      </c>
      <c r="C2580" s="267" t="s">
        <v>3281</v>
      </c>
      <c r="D2580" s="267" t="s">
        <v>8812</v>
      </c>
      <c r="E2580" s="267" t="s">
        <v>3275</v>
      </c>
      <c r="F2580" s="267" t="s">
        <v>3276</v>
      </c>
      <c r="G2580" s="267" t="s">
        <v>3275</v>
      </c>
      <c r="H2580" s="267" t="s">
        <v>3277</v>
      </c>
      <c r="I2580" s="267" t="s">
        <v>8813</v>
      </c>
      <c r="J2580" s="267" t="s">
        <v>8814</v>
      </c>
      <c r="K2580" s="268">
        <v>0</v>
      </c>
      <c r="L2580" s="268">
        <v>0</v>
      </c>
      <c r="M2580" s="269">
        <v>0</v>
      </c>
      <c r="N2580" s="268">
        <v>10233.32</v>
      </c>
      <c r="O2580" s="268">
        <v>0</v>
      </c>
      <c r="P2580" s="269">
        <v>10233.32</v>
      </c>
      <c r="Q2580" s="270">
        <v>91763.22</v>
      </c>
      <c r="R2580" s="270">
        <v>0</v>
      </c>
      <c r="S2580" s="270">
        <v>91763.22</v>
      </c>
      <c r="T2580" s="268">
        <v>91763.22</v>
      </c>
      <c r="U2580" s="268">
        <v>0</v>
      </c>
      <c r="V2580" s="269">
        <v>91763.22</v>
      </c>
      <c r="W2580" s="269" cm="1">
        <f t="array" ref="W2580">IF(Z2580=756,V2580*INDEX('09.30.22 ERC'!$I$676:$I$679,MATCH($A$1,'09.30.22 ERC'!$D$676:$D$679,0),),V2580)</f>
        <v>91763.22</v>
      </c>
      <c r="X2580" s="271">
        <f t="shared" si="81"/>
        <v>710242</v>
      </c>
      <c r="Y2580" s="106" t="s">
        <v>8641</v>
      </c>
      <c r="Z2580" s="106">
        <v>150</v>
      </c>
      <c r="AA2580" s="273" t="b">
        <f t="shared" si="82"/>
        <v>1</v>
      </c>
    </row>
    <row r="2581" spans="1:27">
      <c r="A2581" s="267" t="s">
        <v>3271</v>
      </c>
      <c r="B2581" s="267" t="s">
        <v>3287</v>
      </c>
      <c r="C2581" s="267" t="s">
        <v>3281</v>
      </c>
      <c r="D2581" s="267" t="s">
        <v>8812</v>
      </c>
      <c r="E2581" s="267" t="s">
        <v>3275</v>
      </c>
      <c r="F2581" s="267" t="s">
        <v>3276</v>
      </c>
      <c r="G2581" s="267" t="s">
        <v>3275</v>
      </c>
      <c r="H2581" s="267" t="s">
        <v>3277</v>
      </c>
      <c r="I2581" s="267" t="s">
        <v>8815</v>
      </c>
      <c r="J2581" s="267" t="s">
        <v>8816</v>
      </c>
      <c r="K2581" s="268">
        <v>0</v>
      </c>
      <c r="L2581" s="268">
        <v>0</v>
      </c>
      <c r="M2581" s="269">
        <v>0</v>
      </c>
      <c r="N2581" s="268">
        <v>1281.96</v>
      </c>
      <c r="O2581" s="268">
        <v>0</v>
      </c>
      <c r="P2581" s="269">
        <v>1281.96</v>
      </c>
      <c r="Q2581" s="270">
        <v>11848.54</v>
      </c>
      <c r="R2581" s="270">
        <v>0</v>
      </c>
      <c r="S2581" s="270">
        <v>11848.54</v>
      </c>
      <c r="T2581" s="268">
        <v>11848.54</v>
      </c>
      <c r="U2581" s="268">
        <v>0</v>
      </c>
      <c r="V2581" s="269">
        <v>11848.54</v>
      </c>
      <c r="W2581" s="269" cm="1">
        <f t="array" ref="W2581">IF(Z2581=756,V2581*INDEX('09.30.22 ERC'!$I$676:$I$679,MATCH($A$1,'09.30.22 ERC'!$D$676:$D$679,0),),V2581)</f>
        <v>11848.54</v>
      </c>
      <c r="X2581" s="271">
        <f t="shared" si="81"/>
        <v>710242</v>
      </c>
      <c r="Y2581" s="106" t="s">
        <v>8641</v>
      </c>
      <c r="Z2581" s="106">
        <v>151</v>
      </c>
      <c r="AA2581" s="273" t="b">
        <f t="shared" si="82"/>
        <v>1</v>
      </c>
    </row>
    <row r="2582" spans="1:27">
      <c r="A2582" s="267" t="s">
        <v>3271</v>
      </c>
      <c r="B2582" s="267" t="s">
        <v>3280</v>
      </c>
      <c r="C2582" s="267" t="s">
        <v>3281</v>
      </c>
      <c r="D2582" s="267" t="s">
        <v>8817</v>
      </c>
      <c r="E2582" s="267" t="s">
        <v>3275</v>
      </c>
      <c r="F2582" s="267" t="s">
        <v>3276</v>
      </c>
      <c r="G2582" s="267" t="s">
        <v>3275</v>
      </c>
      <c r="H2582" s="267" t="s">
        <v>3277</v>
      </c>
      <c r="I2582" s="267" t="s">
        <v>8818</v>
      </c>
      <c r="J2582" s="267" t="s">
        <v>8819</v>
      </c>
      <c r="K2582" s="268">
        <v>0</v>
      </c>
      <c r="L2582" s="268">
        <v>0</v>
      </c>
      <c r="M2582" s="269">
        <v>0</v>
      </c>
      <c r="N2582" s="268">
        <v>838.85</v>
      </c>
      <c r="O2582" s="268">
        <v>0</v>
      </c>
      <c r="P2582" s="269">
        <v>838.85</v>
      </c>
      <c r="Q2582" s="270">
        <v>7536.35</v>
      </c>
      <c r="R2582" s="270">
        <v>0</v>
      </c>
      <c r="S2582" s="270">
        <v>7536.35</v>
      </c>
      <c r="T2582" s="268">
        <v>7536.35</v>
      </c>
      <c r="U2582" s="268">
        <v>0</v>
      </c>
      <c r="V2582" s="269">
        <v>7536.35</v>
      </c>
      <c r="W2582" s="269" cm="1">
        <f t="array" ref="W2582">IF(Z2582=756,V2582*INDEX('09.30.22 ERC'!$I$676:$I$679,MATCH($A$1,'09.30.22 ERC'!$D$676:$D$679,0),),V2582)</f>
        <v>7536.35</v>
      </c>
      <c r="X2582" s="271">
        <f t="shared" si="81"/>
        <v>710243</v>
      </c>
      <c r="Y2582" s="106" t="s">
        <v>8641</v>
      </c>
      <c r="Z2582" s="106">
        <v>150</v>
      </c>
      <c r="AA2582" s="273" t="b">
        <f t="shared" si="82"/>
        <v>1</v>
      </c>
    </row>
    <row r="2583" spans="1:27">
      <c r="A2583" s="267" t="s">
        <v>3271</v>
      </c>
      <c r="B2583" s="267" t="s">
        <v>3287</v>
      </c>
      <c r="C2583" s="267" t="s">
        <v>3281</v>
      </c>
      <c r="D2583" s="267" t="s">
        <v>8817</v>
      </c>
      <c r="E2583" s="267" t="s">
        <v>3275</v>
      </c>
      <c r="F2583" s="267" t="s">
        <v>3276</v>
      </c>
      <c r="G2583" s="267" t="s">
        <v>3275</v>
      </c>
      <c r="H2583" s="267" t="s">
        <v>3277</v>
      </c>
      <c r="I2583" s="267" t="s">
        <v>8820</v>
      </c>
      <c r="J2583" s="267" t="s">
        <v>8821</v>
      </c>
      <c r="K2583" s="268">
        <v>0</v>
      </c>
      <c r="L2583" s="268">
        <v>0</v>
      </c>
      <c r="M2583" s="269">
        <v>0</v>
      </c>
      <c r="N2583" s="268">
        <v>13.17</v>
      </c>
      <c r="O2583" s="268">
        <v>0</v>
      </c>
      <c r="P2583" s="269">
        <v>13.17</v>
      </c>
      <c r="Q2583" s="270">
        <v>118.53</v>
      </c>
      <c r="R2583" s="270">
        <v>0</v>
      </c>
      <c r="S2583" s="270">
        <v>118.53</v>
      </c>
      <c r="T2583" s="268">
        <v>118.53</v>
      </c>
      <c r="U2583" s="268">
        <v>0</v>
      </c>
      <c r="V2583" s="269">
        <v>118.53</v>
      </c>
      <c r="W2583" s="269" cm="1">
        <f t="array" ref="W2583">IF(Z2583=756,V2583*INDEX('09.30.22 ERC'!$I$676:$I$679,MATCH($A$1,'09.30.22 ERC'!$D$676:$D$679,0),),V2583)</f>
        <v>118.53</v>
      </c>
      <c r="X2583" s="271">
        <f t="shared" si="81"/>
        <v>710243</v>
      </c>
      <c r="Y2583" s="106" t="s">
        <v>8641</v>
      </c>
      <c r="Z2583" s="106">
        <v>151</v>
      </c>
      <c r="AA2583" s="273" t="b">
        <f t="shared" si="82"/>
        <v>1</v>
      </c>
    </row>
    <row r="2584" spans="1:27">
      <c r="A2584" s="267" t="s">
        <v>3271</v>
      </c>
      <c r="B2584" s="267" t="s">
        <v>3280</v>
      </c>
      <c r="C2584" s="267" t="s">
        <v>3281</v>
      </c>
      <c r="D2584" s="267" t="s">
        <v>8822</v>
      </c>
      <c r="E2584" s="267" t="s">
        <v>3275</v>
      </c>
      <c r="F2584" s="267" t="s">
        <v>3276</v>
      </c>
      <c r="G2584" s="267" t="s">
        <v>3275</v>
      </c>
      <c r="H2584" s="267" t="s">
        <v>3277</v>
      </c>
      <c r="I2584" s="267" t="s">
        <v>8823</v>
      </c>
      <c r="J2584" s="267" t="s">
        <v>8824</v>
      </c>
      <c r="K2584" s="268">
        <v>0</v>
      </c>
      <c r="L2584" s="268">
        <v>0</v>
      </c>
      <c r="M2584" s="269">
        <v>0</v>
      </c>
      <c r="N2584" s="268">
        <v>72</v>
      </c>
      <c r="O2584" s="268">
        <v>0</v>
      </c>
      <c r="P2584" s="269">
        <v>72</v>
      </c>
      <c r="Q2584" s="270">
        <v>648</v>
      </c>
      <c r="R2584" s="270">
        <v>0</v>
      </c>
      <c r="S2584" s="270">
        <v>648</v>
      </c>
      <c r="T2584" s="268">
        <v>648</v>
      </c>
      <c r="U2584" s="268">
        <v>0</v>
      </c>
      <c r="V2584" s="269">
        <v>648</v>
      </c>
      <c r="W2584" s="269" cm="1">
        <f t="array" ref="W2584">IF(Z2584=756,V2584*INDEX('09.30.22 ERC'!$I$676:$I$679,MATCH($A$1,'09.30.22 ERC'!$D$676:$D$679,0),),V2584)</f>
        <v>648</v>
      </c>
      <c r="X2584" s="271">
        <f t="shared" si="81"/>
        <v>710244</v>
      </c>
      <c r="Y2584" s="106" t="s">
        <v>8641</v>
      </c>
      <c r="Z2584" s="106">
        <v>150</v>
      </c>
      <c r="AA2584" s="273" t="b">
        <f t="shared" si="82"/>
        <v>1</v>
      </c>
    </row>
    <row r="2585" spans="1:27">
      <c r="A2585" s="267" t="s">
        <v>3271</v>
      </c>
      <c r="B2585" s="267" t="s">
        <v>3287</v>
      </c>
      <c r="C2585" s="267" t="s">
        <v>3281</v>
      </c>
      <c r="D2585" s="267" t="s">
        <v>8822</v>
      </c>
      <c r="E2585" s="267" t="s">
        <v>3275</v>
      </c>
      <c r="F2585" s="267" t="s">
        <v>3276</v>
      </c>
      <c r="G2585" s="267" t="s">
        <v>3275</v>
      </c>
      <c r="H2585" s="267" t="s">
        <v>3277</v>
      </c>
      <c r="I2585" s="267" t="s">
        <v>8825</v>
      </c>
      <c r="J2585" s="267" t="s">
        <v>8826</v>
      </c>
      <c r="K2585" s="268">
        <v>0</v>
      </c>
      <c r="L2585" s="268">
        <v>0</v>
      </c>
      <c r="M2585" s="269">
        <v>0</v>
      </c>
      <c r="N2585" s="268">
        <v>18.420000000000002</v>
      </c>
      <c r="O2585" s="268">
        <v>0</v>
      </c>
      <c r="P2585" s="269">
        <v>18.420000000000002</v>
      </c>
      <c r="Q2585" s="270">
        <v>159.30000000000001</v>
      </c>
      <c r="R2585" s="270">
        <v>0</v>
      </c>
      <c r="S2585" s="270">
        <v>159.30000000000001</v>
      </c>
      <c r="T2585" s="268">
        <v>159.30000000000001</v>
      </c>
      <c r="U2585" s="268">
        <v>0</v>
      </c>
      <c r="V2585" s="269">
        <v>159.30000000000001</v>
      </c>
      <c r="W2585" s="269" cm="1">
        <f t="array" ref="W2585">IF(Z2585=756,V2585*INDEX('09.30.22 ERC'!$I$676:$I$679,MATCH($A$1,'09.30.22 ERC'!$D$676:$D$679,0),),V2585)</f>
        <v>159.30000000000001</v>
      </c>
      <c r="X2585" s="271">
        <f t="shared" si="81"/>
        <v>710244</v>
      </c>
      <c r="Y2585" s="106" t="s">
        <v>8641</v>
      </c>
      <c r="Z2585" s="106">
        <v>151</v>
      </c>
      <c r="AA2585" s="273" t="b">
        <f t="shared" si="82"/>
        <v>1</v>
      </c>
    </row>
    <row r="2586" spans="1:27">
      <c r="A2586" s="267" t="s">
        <v>3271</v>
      </c>
      <c r="B2586" s="267" t="s">
        <v>3280</v>
      </c>
      <c r="C2586" s="267" t="s">
        <v>3281</v>
      </c>
      <c r="D2586" s="267" t="s">
        <v>8827</v>
      </c>
      <c r="E2586" s="267" t="s">
        <v>3275</v>
      </c>
      <c r="F2586" s="267" t="s">
        <v>3276</v>
      </c>
      <c r="G2586" s="267" t="s">
        <v>3275</v>
      </c>
      <c r="H2586" s="267" t="s">
        <v>3277</v>
      </c>
      <c r="I2586" s="267" t="s">
        <v>8828</v>
      </c>
      <c r="J2586" s="267" t="s">
        <v>8829</v>
      </c>
      <c r="K2586" s="268">
        <v>0</v>
      </c>
      <c r="L2586" s="268">
        <v>0</v>
      </c>
      <c r="M2586" s="269">
        <v>0</v>
      </c>
      <c r="N2586" s="268">
        <v>44.29</v>
      </c>
      <c r="O2586" s="268">
        <v>0</v>
      </c>
      <c r="P2586" s="269">
        <v>44.29</v>
      </c>
      <c r="Q2586" s="270">
        <v>334.89</v>
      </c>
      <c r="R2586" s="270">
        <v>0</v>
      </c>
      <c r="S2586" s="270">
        <v>334.89</v>
      </c>
      <c r="T2586" s="268">
        <v>334.89</v>
      </c>
      <c r="U2586" s="268">
        <v>0</v>
      </c>
      <c r="V2586" s="269">
        <v>334.89</v>
      </c>
      <c r="W2586" s="269" cm="1">
        <f t="array" ref="W2586">IF(Z2586=756,V2586*INDEX('09.30.22 ERC'!$I$676:$I$679,MATCH($A$1,'09.30.22 ERC'!$D$676:$D$679,0),),V2586)</f>
        <v>334.89</v>
      </c>
      <c r="X2586" s="271">
        <f t="shared" si="81"/>
        <v>710245</v>
      </c>
      <c r="Y2586" s="106" t="s">
        <v>8641</v>
      </c>
      <c r="Z2586" s="106">
        <v>150</v>
      </c>
      <c r="AA2586" s="273" t="b">
        <f t="shared" si="82"/>
        <v>1</v>
      </c>
    </row>
    <row r="2587" spans="1:27">
      <c r="A2587" s="267" t="s">
        <v>3271</v>
      </c>
      <c r="B2587" s="267" t="s">
        <v>3287</v>
      </c>
      <c r="C2587" s="267" t="s">
        <v>3281</v>
      </c>
      <c r="D2587" s="267" t="s">
        <v>8827</v>
      </c>
      <c r="E2587" s="267" t="s">
        <v>3275</v>
      </c>
      <c r="F2587" s="267" t="s">
        <v>3276</v>
      </c>
      <c r="G2587" s="267" t="s">
        <v>3275</v>
      </c>
      <c r="H2587" s="267" t="s">
        <v>3277</v>
      </c>
      <c r="I2587" s="267" t="s">
        <v>8830</v>
      </c>
      <c r="J2587" s="267" t="s">
        <v>8831</v>
      </c>
      <c r="K2587" s="268">
        <v>0</v>
      </c>
      <c r="L2587" s="268">
        <v>0</v>
      </c>
      <c r="M2587" s="269">
        <v>0</v>
      </c>
      <c r="N2587" s="268">
        <v>0.75</v>
      </c>
      <c r="O2587" s="268">
        <v>0</v>
      </c>
      <c r="P2587" s="269">
        <v>0.75</v>
      </c>
      <c r="Q2587" s="270">
        <v>6.75</v>
      </c>
      <c r="R2587" s="270">
        <v>0</v>
      </c>
      <c r="S2587" s="270">
        <v>6.75</v>
      </c>
      <c r="T2587" s="268">
        <v>6.75</v>
      </c>
      <c r="U2587" s="268">
        <v>0</v>
      </c>
      <c r="V2587" s="269">
        <v>6.75</v>
      </c>
      <c r="W2587" s="269" cm="1">
        <f t="array" ref="W2587">IF(Z2587=756,V2587*INDEX('09.30.22 ERC'!$I$676:$I$679,MATCH($A$1,'09.30.22 ERC'!$D$676:$D$679,0),),V2587)</f>
        <v>6.75</v>
      </c>
      <c r="X2587" s="271">
        <f t="shared" si="81"/>
        <v>710245</v>
      </c>
      <c r="Y2587" s="106" t="s">
        <v>8641</v>
      </c>
      <c r="Z2587" s="106">
        <v>151</v>
      </c>
      <c r="AA2587" s="273" t="b">
        <f t="shared" si="82"/>
        <v>1</v>
      </c>
    </row>
    <row r="2588" spans="1:27">
      <c r="A2588" s="267" t="s">
        <v>3271</v>
      </c>
      <c r="B2588" s="267" t="s">
        <v>3280</v>
      </c>
      <c r="C2588" s="267" t="s">
        <v>3281</v>
      </c>
      <c r="D2588" s="267" t="s">
        <v>8832</v>
      </c>
      <c r="E2588" s="267" t="s">
        <v>3275</v>
      </c>
      <c r="F2588" s="267" t="s">
        <v>3276</v>
      </c>
      <c r="G2588" s="267" t="s">
        <v>3275</v>
      </c>
      <c r="H2588" s="267" t="s">
        <v>3277</v>
      </c>
      <c r="I2588" s="267" t="s">
        <v>8833</v>
      </c>
      <c r="J2588" s="267" t="s">
        <v>8834</v>
      </c>
      <c r="K2588" s="268">
        <v>0</v>
      </c>
      <c r="L2588" s="268">
        <v>0</v>
      </c>
      <c r="M2588" s="269">
        <v>0</v>
      </c>
      <c r="N2588" s="268">
        <v>126.53</v>
      </c>
      <c r="O2588" s="268">
        <v>0</v>
      </c>
      <c r="P2588" s="269">
        <v>126.53</v>
      </c>
      <c r="Q2588" s="270">
        <v>1136.93</v>
      </c>
      <c r="R2588" s="270">
        <v>0</v>
      </c>
      <c r="S2588" s="270">
        <v>1136.93</v>
      </c>
      <c r="T2588" s="268">
        <v>1136.93</v>
      </c>
      <c r="U2588" s="268">
        <v>0</v>
      </c>
      <c r="V2588" s="269">
        <v>1136.93</v>
      </c>
      <c r="W2588" s="269" cm="1">
        <f t="array" ref="W2588">IF(Z2588=756,V2588*INDEX('09.30.22 ERC'!$I$676:$I$679,MATCH($A$1,'09.30.22 ERC'!$D$676:$D$679,0),),V2588)</f>
        <v>1136.93</v>
      </c>
      <c r="X2588" s="271">
        <f t="shared" si="81"/>
        <v>710246</v>
      </c>
      <c r="Y2588" s="106" t="s">
        <v>8641</v>
      </c>
      <c r="Z2588" s="106">
        <v>150</v>
      </c>
      <c r="AA2588" s="273" t="b">
        <f t="shared" si="82"/>
        <v>1</v>
      </c>
    </row>
    <row r="2589" spans="1:27">
      <c r="A2589" s="267" t="s">
        <v>3271</v>
      </c>
      <c r="B2589" s="267" t="s">
        <v>3287</v>
      </c>
      <c r="C2589" s="267" t="s">
        <v>3281</v>
      </c>
      <c r="D2589" s="267" t="s">
        <v>8832</v>
      </c>
      <c r="E2589" s="267" t="s">
        <v>3275</v>
      </c>
      <c r="F2589" s="267" t="s">
        <v>3276</v>
      </c>
      <c r="G2589" s="267" t="s">
        <v>3275</v>
      </c>
      <c r="H2589" s="267" t="s">
        <v>3277</v>
      </c>
      <c r="I2589" s="267" t="s">
        <v>8835</v>
      </c>
      <c r="J2589" s="267" t="s">
        <v>8836</v>
      </c>
      <c r="K2589" s="268">
        <v>0</v>
      </c>
      <c r="L2589" s="268">
        <v>0</v>
      </c>
      <c r="M2589" s="269">
        <v>0</v>
      </c>
      <c r="N2589" s="268">
        <v>3.7</v>
      </c>
      <c r="O2589" s="268">
        <v>0</v>
      </c>
      <c r="P2589" s="269">
        <v>3.7</v>
      </c>
      <c r="Q2589" s="270">
        <v>30.34</v>
      </c>
      <c r="R2589" s="270">
        <v>0</v>
      </c>
      <c r="S2589" s="270">
        <v>30.34</v>
      </c>
      <c r="T2589" s="268">
        <v>30.34</v>
      </c>
      <c r="U2589" s="268">
        <v>0</v>
      </c>
      <c r="V2589" s="269">
        <v>30.34</v>
      </c>
      <c r="W2589" s="269" cm="1">
        <f t="array" ref="W2589">IF(Z2589=756,V2589*INDEX('09.30.22 ERC'!$I$676:$I$679,MATCH($A$1,'09.30.22 ERC'!$D$676:$D$679,0),),V2589)</f>
        <v>30.34</v>
      </c>
      <c r="X2589" s="271">
        <f t="shared" si="81"/>
        <v>710246</v>
      </c>
      <c r="Y2589" s="106" t="s">
        <v>8641</v>
      </c>
      <c r="Z2589" s="106">
        <v>151</v>
      </c>
      <c r="AA2589" s="273" t="b">
        <f t="shared" si="82"/>
        <v>1</v>
      </c>
    </row>
    <row r="2590" spans="1:27">
      <c r="A2590" s="267" t="s">
        <v>3271</v>
      </c>
      <c r="B2590" s="267" t="s">
        <v>3280</v>
      </c>
      <c r="C2590" s="267" t="s">
        <v>3281</v>
      </c>
      <c r="D2590" s="267" t="s">
        <v>8837</v>
      </c>
      <c r="E2590" s="267" t="s">
        <v>3275</v>
      </c>
      <c r="F2590" s="267" t="s">
        <v>3276</v>
      </c>
      <c r="G2590" s="267" t="s">
        <v>3275</v>
      </c>
      <c r="H2590" s="267" t="s">
        <v>3277</v>
      </c>
      <c r="I2590" s="267" t="s">
        <v>8838</v>
      </c>
      <c r="J2590" s="267" t="s">
        <v>8839</v>
      </c>
      <c r="K2590" s="268">
        <v>0</v>
      </c>
      <c r="L2590" s="268">
        <v>0</v>
      </c>
      <c r="M2590" s="269">
        <v>0</v>
      </c>
      <c r="N2590" s="268">
        <v>5.5</v>
      </c>
      <c r="O2590" s="268">
        <v>0</v>
      </c>
      <c r="P2590" s="269">
        <v>5.5</v>
      </c>
      <c r="Q2590" s="270">
        <v>49.5</v>
      </c>
      <c r="R2590" s="270">
        <v>0</v>
      </c>
      <c r="S2590" s="270">
        <v>49.5</v>
      </c>
      <c r="T2590" s="268">
        <v>49.5</v>
      </c>
      <c r="U2590" s="268">
        <v>0</v>
      </c>
      <c r="V2590" s="269">
        <v>49.5</v>
      </c>
      <c r="W2590" s="269" cm="1">
        <f t="array" ref="W2590">IF(Z2590=756,V2590*INDEX('09.30.22 ERC'!$I$676:$I$679,MATCH($A$1,'09.30.22 ERC'!$D$676:$D$679,0),),V2590)</f>
        <v>49.5</v>
      </c>
      <c r="X2590" s="271">
        <f t="shared" si="81"/>
        <v>710247</v>
      </c>
      <c r="Y2590" s="106" t="s">
        <v>8641</v>
      </c>
      <c r="Z2590" s="106">
        <v>150</v>
      </c>
      <c r="AA2590" s="273" t="b">
        <f t="shared" si="82"/>
        <v>1</v>
      </c>
    </row>
    <row r="2591" spans="1:27">
      <c r="A2591" s="267" t="s">
        <v>3271</v>
      </c>
      <c r="B2591" s="267" t="s">
        <v>3280</v>
      </c>
      <c r="C2591" s="267" t="s">
        <v>3281</v>
      </c>
      <c r="D2591" s="267" t="s">
        <v>8840</v>
      </c>
      <c r="E2591" s="267" t="s">
        <v>3275</v>
      </c>
      <c r="F2591" s="267" t="s">
        <v>3276</v>
      </c>
      <c r="G2591" s="267" t="s">
        <v>3275</v>
      </c>
      <c r="H2591" s="267" t="s">
        <v>3277</v>
      </c>
      <c r="I2591" s="267" t="s">
        <v>8841</v>
      </c>
      <c r="J2591" s="267" t="s">
        <v>8842</v>
      </c>
      <c r="K2591" s="268">
        <v>0</v>
      </c>
      <c r="L2591" s="268">
        <v>0</v>
      </c>
      <c r="M2591" s="269">
        <v>0</v>
      </c>
      <c r="N2591" s="268">
        <v>1091.27</v>
      </c>
      <c r="O2591" s="268">
        <v>0</v>
      </c>
      <c r="P2591" s="269">
        <v>1091.27</v>
      </c>
      <c r="Q2591" s="270">
        <v>9827.92</v>
      </c>
      <c r="R2591" s="270">
        <v>0</v>
      </c>
      <c r="S2591" s="270">
        <v>9827.92</v>
      </c>
      <c r="T2591" s="268">
        <v>9827.92</v>
      </c>
      <c r="U2591" s="268">
        <v>0</v>
      </c>
      <c r="V2591" s="269">
        <v>9827.92</v>
      </c>
      <c r="W2591" s="269" cm="1">
        <f t="array" ref="W2591">IF(Z2591=756,V2591*INDEX('09.30.22 ERC'!$I$676:$I$679,MATCH($A$1,'09.30.22 ERC'!$D$676:$D$679,0),),V2591)</f>
        <v>9827.92</v>
      </c>
      <c r="X2591" s="271">
        <f t="shared" si="81"/>
        <v>710249</v>
      </c>
      <c r="Y2591" s="106" t="s">
        <v>8641</v>
      </c>
      <c r="Z2591" s="106">
        <v>150</v>
      </c>
      <c r="AA2591" s="273" t="b">
        <f t="shared" si="82"/>
        <v>1</v>
      </c>
    </row>
    <row r="2592" spans="1:27">
      <c r="A2592" s="267" t="s">
        <v>3271</v>
      </c>
      <c r="B2592" s="267" t="s">
        <v>3287</v>
      </c>
      <c r="C2592" s="267" t="s">
        <v>3281</v>
      </c>
      <c r="D2592" s="267" t="s">
        <v>8840</v>
      </c>
      <c r="E2592" s="267" t="s">
        <v>3275</v>
      </c>
      <c r="F2592" s="267" t="s">
        <v>3276</v>
      </c>
      <c r="G2592" s="267" t="s">
        <v>3275</v>
      </c>
      <c r="H2592" s="267" t="s">
        <v>3277</v>
      </c>
      <c r="I2592" s="267" t="s">
        <v>8843</v>
      </c>
      <c r="J2592" s="267" t="s">
        <v>8844</v>
      </c>
      <c r="K2592" s="268">
        <v>0</v>
      </c>
      <c r="L2592" s="268">
        <v>0</v>
      </c>
      <c r="M2592" s="269">
        <v>0</v>
      </c>
      <c r="N2592" s="268">
        <v>133.15</v>
      </c>
      <c r="O2592" s="268">
        <v>0</v>
      </c>
      <c r="P2592" s="269">
        <v>133.15</v>
      </c>
      <c r="Q2592" s="270">
        <v>1194.93</v>
      </c>
      <c r="R2592" s="270">
        <v>0</v>
      </c>
      <c r="S2592" s="270">
        <v>1194.93</v>
      </c>
      <c r="T2592" s="268">
        <v>1194.93</v>
      </c>
      <c r="U2592" s="268">
        <v>0</v>
      </c>
      <c r="V2592" s="269">
        <v>1194.93</v>
      </c>
      <c r="W2592" s="269" cm="1">
        <f t="array" ref="W2592">IF(Z2592=756,V2592*INDEX('09.30.22 ERC'!$I$676:$I$679,MATCH($A$1,'09.30.22 ERC'!$D$676:$D$679,0),),V2592)</f>
        <v>1194.93</v>
      </c>
      <c r="X2592" s="271">
        <f t="shared" si="81"/>
        <v>710249</v>
      </c>
      <c r="Y2592" s="106" t="s">
        <v>8641</v>
      </c>
      <c r="Z2592" s="106">
        <v>151</v>
      </c>
      <c r="AA2592" s="273" t="b">
        <f t="shared" si="82"/>
        <v>1</v>
      </c>
    </row>
    <row r="2593" spans="1:27">
      <c r="A2593" s="267" t="s">
        <v>3271</v>
      </c>
      <c r="B2593" s="267" t="s">
        <v>3280</v>
      </c>
      <c r="C2593" s="267" t="s">
        <v>3281</v>
      </c>
      <c r="D2593" s="267" t="s">
        <v>8845</v>
      </c>
      <c r="E2593" s="267" t="s">
        <v>3275</v>
      </c>
      <c r="F2593" s="267" t="s">
        <v>3276</v>
      </c>
      <c r="G2593" s="267" t="s">
        <v>3275</v>
      </c>
      <c r="H2593" s="267" t="s">
        <v>3277</v>
      </c>
      <c r="I2593" s="267" t="s">
        <v>8846</v>
      </c>
      <c r="J2593" s="267" t="s">
        <v>8847</v>
      </c>
      <c r="K2593" s="268">
        <v>0</v>
      </c>
      <c r="L2593" s="268">
        <v>0</v>
      </c>
      <c r="M2593" s="269">
        <v>0</v>
      </c>
      <c r="N2593" s="268">
        <v>0</v>
      </c>
      <c r="O2593" s="268">
        <v>1.45</v>
      </c>
      <c r="P2593" s="269">
        <v>-1.45</v>
      </c>
      <c r="Q2593" s="270">
        <v>0</v>
      </c>
      <c r="R2593" s="270">
        <v>13.05</v>
      </c>
      <c r="S2593" s="270">
        <v>-13.05</v>
      </c>
      <c r="T2593" s="268">
        <v>0</v>
      </c>
      <c r="U2593" s="268">
        <v>13.05</v>
      </c>
      <c r="V2593" s="269">
        <v>-13.05</v>
      </c>
      <c r="W2593" s="269" cm="1">
        <f t="array" ref="W2593">IF(Z2593=756,V2593*INDEX('09.30.22 ERC'!$I$676:$I$679,MATCH($A$1,'09.30.22 ERC'!$D$676:$D$679,0),),V2593)</f>
        <v>-13.05</v>
      </c>
      <c r="X2593" s="271">
        <f t="shared" si="81"/>
        <v>710250</v>
      </c>
      <c r="Y2593" s="106" t="s">
        <v>8641</v>
      </c>
      <c r="Z2593" s="106">
        <v>150</v>
      </c>
      <c r="AA2593" s="273" t="b">
        <f t="shared" si="82"/>
        <v>1</v>
      </c>
    </row>
    <row r="2594" spans="1:27">
      <c r="A2594" s="267" t="s">
        <v>3271</v>
      </c>
      <c r="B2594" s="267" t="s">
        <v>3280</v>
      </c>
      <c r="C2594" s="267" t="s">
        <v>3281</v>
      </c>
      <c r="D2594" s="267" t="s">
        <v>8848</v>
      </c>
      <c r="E2594" s="267" t="s">
        <v>3275</v>
      </c>
      <c r="F2594" s="267" t="s">
        <v>3276</v>
      </c>
      <c r="G2594" s="267" t="s">
        <v>3275</v>
      </c>
      <c r="H2594" s="267" t="s">
        <v>3277</v>
      </c>
      <c r="I2594" s="267" t="s">
        <v>8849</v>
      </c>
      <c r="J2594" s="267" t="s">
        <v>8850</v>
      </c>
      <c r="K2594" s="268">
        <v>0</v>
      </c>
      <c r="L2594" s="268">
        <v>0</v>
      </c>
      <c r="M2594" s="269">
        <v>0</v>
      </c>
      <c r="N2594" s="268">
        <v>1.36</v>
      </c>
      <c r="O2594" s="268">
        <v>0</v>
      </c>
      <c r="P2594" s="269">
        <v>1.36</v>
      </c>
      <c r="Q2594" s="270">
        <v>12.24</v>
      </c>
      <c r="R2594" s="270">
        <v>0</v>
      </c>
      <c r="S2594" s="270">
        <v>12.24</v>
      </c>
      <c r="T2594" s="268">
        <v>12.24</v>
      </c>
      <c r="U2594" s="268">
        <v>0</v>
      </c>
      <c r="V2594" s="269">
        <v>12.24</v>
      </c>
      <c r="W2594" s="269" cm="1">
        <f t="array" ref="W2594">IF(Z2594=756,V2594*INDEX('09.30.22 ERC'!$I$676:$I$679,MATCH($A$1,'09.30.22 ERC'!$D$676:$D$679,0),),V2594)</f>
        <v>12.24</v>
      </c>
      <c r="X2594" s="271">
        <f t="shared" si="81"/>
        <v>710251</v>
      </c>
      <c r="Y2594" s="106" t="s">
        <v>8641</v>
      </c>
      <c r="Z2594" s="106">
        <v>150</v>
      </c>
      <c r="AA2594" s="273" t="b">
        <f t="shared" si="82"/>
        <v>1</v>
      </c>
    </row>
    <row r="2595" spans="1:27">
      <c r="A2595" s="267" t="s">
        <v>3271</v>
      </c>
      <c r="B2595" s="267" t="s">
        <v>3280</v>
      </c>
      <c r="C2595" s="267" t="s">
        <v>3281</v>
      </c>
      <c r="D2595" s="267" t="s">
        <v>8851</v>
      </c>
      <c r="E2595" s="267" t="s">
        <v>3275</v>
      </c>
      <c r="F2595" s="267" t="s">
        <v>3276</v>
      </c>
      <c r="G2595" s="267" t="s">
        <v>3275</v>
      </c>
      <c r="H2595" s="267" t="s">
        <v>3277</v>
      </c>
      <c r="I2595" s="267" t="s">
        <v>8852</v>
      </c>
      <c r="J2595" s="267" t="s">
        <v>8853</v>
      </c>
      <c r="K2595" s="268">
        <v>0</v>
      </c>
      <c r="L2595" s="268">
        <v>0</v>
      </c>
      <c r="M2595" s="269">
        <v>0</v>
      </c>
      <c r="N2595" s="268">
        <v>166.44</v>
      </c>
      <c r="O2595" s="268">
        <v>0</v>
      </c>
      <c r="P2595" s="269">
        <v>166.44</v>
      </c>
      <c r="Q2595" s="270">
        <v>1497.96</v>
      </c>
      <c r="R2595" s="270">
        <v>0</v>
      </c>
      <c r="S2595" s="270">
        <v>1497.96</v>
      </c>
      <c r="T2595" s="268">
        <v>1497.96</v>
      </c>
      <c r="U2595" s="268">
        <v>0</v>
      </c>
      <c r="V2595" s="269">
        <v>1497.96</v>
      </c>
      <c r="W2595" s="269" cm="1">
        <f t="array" ref="W2595">IF(Z2595=756,V2595*INDEX('09.30.22 ERC'!$I$676:$I$679,MATCH($A$1,'09.30.22 ERC'!$D$676:$D$679,0),),V2595)</f>
        <v>1497.96</v>
      </c>
      <c r="X2595" s="271">
        <f t="shared" si="81"/>
        <v>710252</v>
      </c>
      <c r="Y2595" s="106" t="s">
        <v>8641</v>
      </c>
      <c r="Z2595" s="106">
        <v>150</v>
      </c>
      <c r="AA2595" s="273" t="b">
        <f t="shared" si="82"/>
        <v>1</v>
      </c>
    </row>
    <row r="2596" spans="1:27">
      <c r="A2596" s="267" t="s">
        <v>3271</v>
      </c>
      <c r="B2596" s="267" t="s">
        <v>3280</v>
      </c>
      <c r="C2596" s="267" t="s">
        <v>3281</v>
      </c>
      <c r="D2596" s="267" t="s">
        <v>8854</v>
      </c>
      <c r="E2596" s="267" t="s">
        <v>3275</v>
      </c>
      <c r="F2596" s="267" t="s">
        <v>3276</v>
      </c>
      <c r="G2596" s="267" t="s">
        <v>3275</v>
      </c>
      <c r="H2596" s="267" t="s">
        <v>3277</v>
      </c>
      <c r="I2596" s="267" t="s">
        <v>8855</v>
      </c>
      <c r="J2596" s="267" t="s">
        <v>8856</v>
      </c>
      <c r="K2596" s="268">
        <v>0</v>
      </c>
      <c r="L2596" s="268">
        <v>0</v>
      </c>
      <c r="M2596" s="269">
        <v>0</v>
      </c>
      <c r="N2596" s="268">
        <v>12982.78</v>
      </c>
      <c r="O2596" s="268">
        <v>0</v>
      </c>
      <c r="P2596" s="269">
        <v>12982.78</v>
      </c>
      <c r="Q2596" s="270">
        <v>116842.12</v>
      </c>
      <c r="R2596" s="270">
        <v>0</v>
      </c>
      <c r="S2596" s="270">
        <v>116842.12</v>
      </c>
      <c r="T2596" s="268">
        <v>116842.12</v>
      </c>
      <c r="U2596" s="268">
        <v>0</v>
      </c>
      <c r="V2596" s="269">
        <v>116842.12</v>
      </c>
      <c r="W2596" s="269" cm="1">
        <f t="array" ref="W2596">IF(Z2596=756,V2596*INDEX('09.30.22 ERC'!$I$676:$I$679,MATCH($A$1,'09.30.22 ERC'!$D$676:$D$679,0),),V2596)</f>
        <v>116842.12</v>
      </c>
      <c r="X2596" s="271">
        <f t="shared" si="81"/>
        <v>710253</v>
      </c>
      <c r="Y2596" s="106" t="s">
        <v>8641</v>
      </c>
      <c r="Z2596" s="106">
        <v>150</v>
      </c>
      <c r="AA2596" s="273" t="b">
        <f t="shared" si="82"/>
        <v>1</v>
      </c>
    </row>
    <row r="2597" spans="1:27">
      <c r="A2597" s="267" t="s">
        <v>3271</v>
      </c>
      <c r="B2597" s="267" t="s">
        <v>3287</v>
      </c>
      <c r="C2597" s="267" t="s">
        <v>3281</v>
      </c>
      <c r="D2597" s="267" t="s">
        <v>8854</v>
      </c>
      <c r="E2597" s="267" t="s">
        <v>3275</v>
      </c>
      <c r="F2597" s="267" t="s">
        <v>3276</v>
      </c>
      <c r="G2597" s="267" t="s">
        <v>3275</v>
      </c>
      <c r="H2597" s="267" t="s">
        <v>3277</v>
      </c>
      <c r="I2597" s="267" t="s">
        <v>8857</v>
      </c>
      <c r="J2597" s="267" t="s">
        <v>8858</v>
      </c>
      <c r="K2597" s="268">
        <v>0</v>
      </c>
      <c r="L2597" s="268">
        <v>0</v>
      </c>
      <c r="M2597" s="269">
        <v>0</v>
      </c>
      <c r="N2597" s="268">
        <v>117.68</v>
      </c>
      <c r="O2597" s="268">
        <v>0</v>
      </c>
      <c r="P2597" s="269">
        <v>117.68</v>
      </c>
      <c r="Q2597" s="270">
        <v>1059.1199999999999</v>
      </c>
      <c r="R2597" s="270">
        <v>0</v>
      </c>
      <c r="S2597" s="270">
        <v>1059.1199999999999</v>
      </c>
      <c r="T2597" s="268">
        <v>1059.1199999999999</v>
      </c>
      <c r="U2597" s="268">
        <v>0</v>
      </c>
      <c r="V2597" s="269">
        <v>1059.1199999999999</v>
      </c>
      <c r="W2597" s="269" cm="1">
        <f t="array" ref="W2597">IF(Z2597=756,V2597*INDEX('09.30.22 ERC'!$I$676:$I$679,MATCH($A$1,'09.30.22 ERC'!$D$676:$D$679,0),),V2597)</f>
        <v>1059.1199999999999</v>
      </c>
      <c r="X2597" s="271">
        <f t="shared" si="81"/>
        <v>710253</v>
      </c>
      <c r="Y2597" s="106" t="s">
        <v>8641</v>
      </c>
      <c r="Z2597" s="106">
        <v>151</v>
      </c>
      <c r="AA2597" s="273" t="b">
        <f t="shared" si="82"/>
        <v>1</v>
      </c>
    </row>
    <row r="2598" spans="1:27">
      <c r="A2598" s="267" t="s">
        <v>3271</v>
      </c>
      <c r="B2598" s="267" t="s">
        <v>3280</v>
      </c>
      <c r="C2598" s="267" t="s">
        <v>3281</v>
      </c>
      <c r="D2598" s="267" t="s">
        <v>8859</v>
      </c>
      <c r="E2598" s="267" t="s">
        <v>3275</v>
      </c>
      <c r="F2598" s="267" t="s">
        <v>3276</v>
      </c>
      <c r="G2598" s="267" t="s">
        <v>3275</v>
      </c>
      <c r="H2598" s="267" t="s">
        <v>3277</v>
      </c>
      <c r="I2598" s="267" t="s">
        <v>8860</v>
      </c>
      <c r="J2598" s="267" t="s">
        <v>8861</v>
      </c>
      <c r="K2598" s="268">
        <v>0</v>
      </c>
      <c r="L2598" s="268">
        <v>0</v>
      </c>
      <c r="M2598" s="269">
        <v>0</v>
      </c>
      <c r="N2598" s="268">
        <v>32.43</v>
      </c>
      <c r="O2598" s="268">
        <v>0</v>
      </c>
      <c r="P2598" s="269">
        <v>32.43</v>
      </c>
      <c r="Q2598" s="270">
        <v>291.87</v>
      </c>
      <c r="R2598" s="270">
        <v>0</v>
      </c>
      <c r="S2598" s="270">
        <v>291.87</v>
      </c>
      <c r="T2598" s="268">
        <v>291.87</v>
      </c>
      <c r="U2598" s="268">
        <v>0</v>
      </c>
      <c r="V2598" s="269">
        <v>291.87</v>
      </c>
      <c r="W2598" s="269" cm="1">
        <f t="array" ref="W2598">IF(Z2598=756,V2598*INDEX('09.30.22 ERC'!$I$676:$I$679,MATCH($A$1,'09.30.22 ERC'!$D$676:$D$679,0),),V2598)</f>
        <v>291.87</v>
      </c>
      <c r="X2598" s="271">
        <f t="shared" si="81"/>
        <v>710254</v>
      </c>
      <c r="Y2598" s="106" t="s">
        <v>8641</v>
      </c>
      <c r="Z2598" s="106">
        <v>150</v>
      </c>
      <c r="AA2598" s="273" t="b">
        <f t="shared" si="82"/>
        <v>1</v>
      </c>
    </row>
    <row r="2599" spans="1:27">
      <c r="A2599" s="267" t="s">
        <v>3271</v>
      </c>
      <c r="B2599" s="267" t="s">
        <v>3287</v>
      </c>
      <c r="C2599" s="267" t="s">
        <v>3281</v>
      </c>
      <c r="D2599" s="267" t="s">
        <v>8859</v>
      </c>
      <c r="E2599" s="267" t="s">
        <v>3275</v>
      </c>
      <c r="F2599" s="267" t="s">
        <v>3276</v>
      </c>
      <c r="G2599" s="267" t="s">
        <v>3275</v>
      </c>
      <c r="H2599" s="267" t="s">
        <v>3277</v>
      </c>
      <c r="I2599" s="267" t="s">
        <v>8862</v>
      </c>
      <c r="J2599" s="267" t="s">
        <v>8863</v>
      </c>
      <c r="K2599" s="268">
        <v>0</v>
      </c>
      <c r="L2599" s="268">
        <v>0</v>
      </c>
      <c r="M2599" s="269">
        <v>0</v>
      </c>
      <c r="N2599" s="268">
        <v>25.31</v>
      </c>
      <c r="O2599" s="268">
        <v>0</v>
      </c>
      <c r="P2599" s="269">
        <v>25.31</v>
      </c>
      <c r="Q2599" s="270">
        <v>227.79</v>
      </c>
      <c r="R2599" s="270">
        <v>0</v>
      </c>
      <c r="S2599" s="270">
        <v>227.79</v>
      </c>
      <c r="T2599" s="268">
        <v>227.79</v>
      </c>
      <c r="U2599" s="268">
        <v>0</v>
      </c>
      <c r="V2599" s="269">
        <v>227.79</v>
      </c>
      <c r="W2599" s="269" cm="1">
        <f t="array" ref="W2599">IF(Z2599=756,V2599*INDEX('09.30.22 ERC'!$I$676:$I$679,MATCH($A$1,'09.30.22 ERC'!$D$676:$D$679,0),),V2599)</f>
        <v>227.79</v>
      </c>
      <c r="X2599" s="271">
        <f t="shared" si="81"/>
        <v>710254</v>
      </c>
      <c r="Y2599" s="106" t="s">
        <v>8641</v>
      </c>
      <c r="Z2599" s="106">
        <v>151</v>
      </c>
      <c r="AA2599" s="273" t="b">
        <f t="shared" si="82"/>
        <v>1</v>
      </c>
    </row>
    <row r="2600" spans="1:27">
      <c r="A2600" s="267" t="s">
        <v>3271</v>
      </c>
      <c r="B2600" s="267" t="s">
        <v>3280</v>
      </c>
      <c r="C2600" s="267" t="s">
        <v>3281</v>
      </c>
      <c r="D2600" s="267" t="s">
        <v>8864</v>
      </c>
      <c r="E2600" s="267" t="s">
        <v>3275</v>
      </c>
      <c r="F2600" s="267" t="s">
        <v>3276</v>
      </c>
      <c r="G2600" s="267" t="s">
        <v>3275</v>
      </c>
      <c r="H2600" s="267" t="s">
        <v>3277</v>
      </c>
      <c r="I2600" s="267" t="s">
        <v>8865</v>
      </c>
      <c r="J2600" s="267" t="s">
        <v>8866</v>
      </c>
      <c r="K2600" s="268">
        <v>0</v>
      </c>
      <c r="L2600" s="268">
        <v>0</v>
      </c>
      <c r="M2600" s="269">
        <v>0</v>
      </c>
      <c r="N2600" s="268">
        <v>170.65</v>
      </c>
      <c r="O2600" s="268">
        <v>0</v>
      </c>
      <c r="P2600" s="269">
        <v>170.65</v>
      </c>
      <c r="Q2600" s="270">
        <v>1514.35</v>
      </c>
      <c r="R2600" s="270">
        <v>0</v>
      </c>
      <c r="S2600" s="270">
        <v>1514.35</v>
      </c>
      <c r="T2600" s="268">
        <v>1514.35</v>
      </c>
      <c r="U2600" s="268">
        <v>0</v>
      </c>
      <c r="V2600" s="269">
        <v>1514.35</v>
      </c>
      <c r="W2600" s="269" cm="1">
        <f t="array" ref="W2600">IF(Z2600=756,V2600*INDEX('09.30.22 ERC'!$I$676:$I$679,MATCH($A$1,'09.30.22 ERC'!$D$676:$D$679,0),),V2600)</f>
        <v>1514.35</v>
      </c>
      <c r="X2600" s="271">
        <f t="shared" si="81"/>
        <v>710255</v>
      </c>
      <c r="Y2600" s="106" t="s">
        <v>8641</v>
      </c>
      <c r="Z2600" s="106">
        <v>150</v>
      </c>
      <c r="AA2600" s="273" t="b">
        <f t="shared" si="82"/>
        <v>1</v>
      </c>
    </row>
    <row r="2601" spans="1:27">
      <c r="A2601" s="267" t="s">
        <v>3271</v>
      </c>
      <c r="B2601" s="267" t="s">
        <v>3287</v>
      </c>
      <c r="C2601" s="267" t="s">
        <v>3281</v>
      </c>
      <c r="D2601" s="267" t="s">
        <v>8864</v>
      </c>
      <c r="E2601" s="267" t="s">
        <v>3275</v>
      </c>
      <c r="F2601" s="267" t="s">
        <v>3276</v>
      </c>
      <c r="G2601" s="267" t="s">
        <v>3275</v>
      </c>
      <c r="H2601" s="267" t="s">
        <v>3277</v>
      </c>
      <c r="I2601" s="267" t="s">
        <v>8867</v>
      </c>
      <c r="J2601" s="267" t="s">
        <v>8868</v>
      </c>
      <c r="K2601" s="268">
        <v>0</v>
      </c>
      <c r="L2601" s="268">
        <v>0</v>
      </c>
      <c r="M2601" s="269">
        <v>0</v>
      </c>
      <c r="N2601" s="268">
        <v>17.03</v>
      </c>
      <c r="O2601" s="268">
        <v>0</v>
      </c>
      <c r="P2601" s="269">
        <v>17.03</v>
      </c>
      <c r="Q2601" s="270">
        <v>77.599999999999994</v>
      </c>
      <c r="R2601" s="270">
        <v>0</v>
      </c>
      <c r="S2601" s="270">
        <v>77.599999999999994</v>
      </c>
      <c r="T2601" s="268">
        <v>77.599999999999994</v>
      </c>
      <c r="U2601" s="268">
        <v>0</v>
      </c>
      <c r="V2601" s="269">
        <v>77.599999999999994</v>
      </c>
      <c r="W2601" s="269" cm="1">
        <f t="array" ref="W2601">IF(Z2601=756,V2601*INDEX('09.30.22 ERC'!$I$676:$I$679,MATCH($A$1,'09.30.22 ERC'!$D$676:$D$679,0),),V2601)</f>
        <v>77.599999999999994</v>
      </c>
      <c r="X2601" s="271">
        <f t="shared" si="81"/>
        <v>710255</v>
      </c>
      <c r="Y2601" s="106" t="s">
        <v>8641</v>
      </c>
      <c r="Z2601" s="106">
        <v>151</v>
      </c>
      <c r="AA2601" s="273" t="b">
        <f t="shared" si="82"/>
        <v>1</v>
      </c>
    </row>
    <row r="2602" spans="1:27">
      <c r="A2602" s="267" t="s">
        <v>3271</v>
      </c>
      <c r="B2602" s="267" t="s">
        <v>3287</v>
      </c>
      <c r="C2602" s="267" t="s">
        <v>3281</v>
      </c>
      <c r="D2602" s="267" t="s">
        <v>8869</v>
      </c>
      <c r="E2602" s="267" t="s">
        <v>3275</v>
      </c>
      <c r="F2602" s="267" t="s">
        <v>3276</v>
      </c>
      <c r="G2602" s="267" t="s">
        <v>3275</v>
      </c>
      <c r="H2602" s="267" t="s">
        <v>3277</v>
      </c>
      <c r="I2602" s="267" t="s">
        <v>8870</v>
      </c>
      <c r="J2602" s="267" t="s">
        <v>8871</v>
      </c>
      <c r="K2602" s="268">
        <v>0</v>
      </c>
      <c r="L2602" s="268">
        <v>0</v>
      </c>
      <c r="M2602" s="269">
        <v>0</v>
      </c>
      <c r="N2602" s="268">
        <v>1.28</v>
      </c>
      <c r="O2602" s="268">
        <v>0</v>
      </c>
      <c r="P2602" s="269">
        <v>1.28</v>
      </c>
      <c r="Q2602" s="270">
        <v>11.52</v>
      </c>
      <c r="R2602" s="270">
        <v>0</v>
      </c>
      <c r="S2602" s="270">
        <v>11.52</v>
      </c>
      <c r="T2602" s="268">
        <v>11.52</v>
      </c>
      <c r="U2602" s="268">
        <v>0</v>
      </c>
      <c r="V2602" s="269">
        <v>11.52</v>
      </c>
      <c r="W2602" s="269" cm="1">
        <f t="array" ref="W2602">IF(Z2602=756,V2602*INDEX('09.30.22 ERC'!$I$676:$I$679,MATCH($A$1,'09.30.22 ERC'!$D$676:$D$679,0),),V2602)</f>
        <v>11.52</v>
      </c>
      <c r="X2602" s="271">
        <f t="shared" si="81"/>
        <v>710263</v>
      </c>
      <c r="Y2602" s="106" t="s">
        <v>8641</v>
      </c>
      <c r="Z2602" s="106">
        <v>151</v>
      </c>
      <c r="AA2602" s="273" t="b">
        <f t="shared" si="82"/>
        <v>1</v>
      </c>
    </row>
    <row r="2603" spans="1:27">
      <c r="A2603" s="267" t="s">
        <v>3271</v>
      </c>
      <c r="B2603" s="267" t="s">
        <v>3287</v>
      </c>
      <c r="C2603" s="267" t="s">
        <v>3281</v>
      </c>
      <c r="D2603" s="267" t="s">
        <v>8872</v>
      </c>
      <c r="E2603" s="267" t="s">
        <v>3275</v>
      </c>
      <c r="F2603" s="267" t="s">
        <v>3276</v>
      </c>
      <c r="G2603" s="267" t="s">
        <v>3275</v>
      </c>
      <c r="H2603" s="267" t="s">
        <v>3277</v>
      </c>
      <c r="I2603" s="267" t="s">
        <v>8873</v>
      </c>
      <c r="J2603" s="267" t="s">
        <v>8874</v>
      </c>
      <c r="K2603" s="268">
        <v>0</v>
      </c>
      <c r="L2603" s="268">
        <v>0</v>
      </c>
      <c r="M2603" s="269">
        <v>0</v>
      </c>
      <c r="N2603" s="268">
        <v>1.29</v>
      </c>
      <c r="O2603" s="268">
        <v>0</v>
      </c>
      <c r="P2603" s="269">
        <v>1.29</v>
      </c>
      <c r="Q2603" s="270">
        <v>11.61</v>
      </c>
      <c r="R2603" s="270">
        <v>0</v>
      </c>
      <c r="S2603" s="270">
        <v>11.61</v>
      </c>
      <c r="T2603" s="268">
        <v>11.61</v>
      </c>
      <c r="U2603" s="268">
        <v>0</v>
      </c>
      <c r="V2603" s="269">
        <v>11.61</v>
      </c>
      <c r="W2603" s="269" cm="1">
        <f t="array" ref="W2603">IF(Z2603=756,V2603*INDEX('09.30.22 ERC'!$I$676:$I$679,MATCH($A$1,'09.30.22 ERC'!$D$676:$D$679,0),),V2603)</f>
        <v>11.61</v>
      </c>
      <c r="X2603" s="271">
        <f t="shared" si="81"/>
        <v>710264</v>
      </c>
      <c r="Y2603" s="106" t="s">
        <v>8641</v>
      </c>
      <c r="Z2603" s="106">
        <v>151</v>
      </c>
      <c r="AA2603" s="273" t="b">
        <f t="shared" si="82"/>
        <v>1</v>
      </c>
    </row>
    <row r="2604" spans="1:27">
      <c r="A2604" s="267" t="s">
        <v>3271</v>
      </c>
      <c r="B2604" s="267" t="s">
        <v>3272</v>
      </c>
      <c r="C2604" s="267" t="s">
        <v>3273</v>
      </c>
      <c r="D2604" s="267" t="s">
        <v>8875</v>
      </c>
      <c r="E2604" s="267" t="s">
        <v>3275</v>
      </c>
      <c r="F2604" s="267" t="s">
        <v>3276</v>
      </c>
      <c r="G2604" s="267" t="s">
        <v>3275</v>
      </c>
      <c r="H2604" s="267" t="s">
        <v>3277</v>
      </c>
      <c r="I2604" s="267" t="s">
        <v>8876</v>
      </c>
      <c r="J2604" s="267" t="s">
        <v>8877</v>
      </c>
      <c r="K2604" s="268">
        <v>0</v>
      </c>
      <c r="L2604" s="268">
        <v>0</v>
      </c>
      <c r="M2604" s="269">
        <v>0</v>
      </c>
      <c r="N2604" s="268">
        <v>15.7</v>
      </c>
      <c r="O2604" s="268">
        <v>0</v>
      </c>
      <c r="P2604" s="269">
        <v>15.7</v>
      </c>
      <c r="Q2604" s="270">
        <v>90.58</v>
      </c>
      <c r="R2604" s="270">
        <v>0</v>
      </c>
      <c r="S2604" s="270">
        <v>90.58</v>
      </c>
      <c r="T2604" s="268">
        <v>90.58</v>
      </c>
      <c r="U2604" s="268">
        <v>0</v>
      </c>
      <c r="V2604" s="269">
        <v>90.58</v>
      </c>
      <c r="W2604" s="269" cm="1">
        <f t="array" ref="W2604">IF(Z2604=756,V2604*INDEX('09.30.22 ERC'!$I$676:$I$679,MATCH($A$1,'09.30.22 ERC'!$D$676:$D$679,0),),V2604)</f>
        <v>90.58</v>
      </c>
      <c r="X2604" s="271">
        <f t="shared" si="81"/>
        <v>710269</v>
      </c>
      <c r="Y2604" s="106" t="s">
        <v>8641</v>
      </c>
      <c r="Z2604" s="106">
        <v>150</v>
      </c>
      <c r="AA2604" s="273" t="b">
        <f t="shared" si="82"/>
        <v>1</v>
      </c>
    </row>
    <row r="2605" spans="1:27">
      <c r="A2605" s="267" t="s">
        <v>3271</v>
      </c>
      <c r="B2605" s="267" t="s">
        <v>3280</v>
      </c>
      <c r="C2605" s="267" t="s">
        <v>3281</v>
      </c>
      <c r="D2605" s="267" t="s">
        <v>8878</v>
      </c>
      <c r="E2605" s="267" t="s">
        <v>3275</v>
      </c>
      <c r="F2605" s="267" t="s">
        <v>3276</v>
      </c>
      <c r="G2605" s="267" t="s">
        <v>3275</v>
      </c>
      <c r="H2605" s="267" t="s">
        <v>3277</v>
      </c>
      <c r="I2605" s="267" t="s">
        <v>8879</v>
      </c>
      <c r="J2605" s="267" t="s">
        <v>8880</v>
      </c>
      <c r="K2605" s="268">
        <v>0</v>
      </c>
      <c r="L2605" s="268">
        <v>0</v>
      </c>
      <c r="M2605" s="269">
        <v>0</v>
      </c>
      <c r="N2605" s="268">
        <v>21.31</v>
      </c>
      <c r="O2605" s="268">
        <v>0</v>
      </c>
      <c r="P2605" s="269">
        <v>21.31</v>
      </c>
      <c r="Q2605" s="270">
        <v>191.79</v>
      </c>
      <c r="R2605" s="270">
        <v>0</v>
      </c>
      <c r="S2605" s="270">
        <v>191.79</v>
      </c>
      <c r="T2605" s="268">
        <v>191.79</v>
      </c>
      <c r="U2605" s="268">
        <v>0</v>
      </c>
      <c r="V2605" s="269">
        <v>191.79</v>
      </c>
      <c r="W2605" s="269" cm="1">
        <f t="array" ref="W2605">IF(Z2605=756,V2605*INDEX('09.30.22 ERC'!$I$676:$I$679,MATCH($A$1,'09.30.22 ERC'!$D$676:$D$679,0),),V2605)</f>
        <v>191.79</v>
      </c>
      <c r="X2605" s="271">
        <f t="shared" si="81"/>
        <v>710271</v>
      </c>
      <c r="Y2605" s="106" t="s">
        <v>8641</v>
      </c>
      <c r="Z2605" s="106">
        <v>150</v>
      </c>
      <c r="AA2605" s="273" t="b">
        <f t="shared" si="82"/>
        <v>1</v>
      </c>
    </row>
    <row r="2606" spans="1:27">
      <c r="A2606" s="267" t="s">
        <v>3271</v>
      </c>
      <c r="B2606" s="267" t="s">
        <v>3287</v>
      </c>
      <c r="C2606" s="267" t="s">
        <v>3281</v>
      </c>
      <c r="D2606" s="267" t="s">
        <v>8878</v>
      </c>
      <c r="E2606" s="267" t="s">
        <v>3275</v>
      </c>
      <c r="F2606" s="267" t="s">
        <v>3276</v>
      </c>
      <c r="G2606" s="267" t="s">
        <v>3275</v>
      </c>
      <c r="H2606" s="267" t="s">
        <v>3277</v>
      </c>
      <c r="I2606" s="267" t="s">
        <v>8881</v>
      </c>
      <c r="J2606" s="267" t="s">
        <v>8882</v>
      </c>
      <c r="K2606" s="268">
        <v>0</v>
      </c>
      <c r="L2606" s="268">
        <v>0</v>
      </c>
      <c r="M2606" s="269">
        <v>0</v>
      </c>
      <c r="N2606" s="268">
        <v>26.75</v>
      </c>
      <c r="O2606" s="268">
        <v>0</v>
      </c>
      <c r="P2606" s="269">
        <v>26.75</v>
      </c>
      <c r="Q2606" s="270">
        <v>240.75</v>
      </c>
      <c r="R2606" s="270">
        <v>0</v>
      </c>
      <c r="S2606" s="270">
        <v>240.75</v>
      </c>
      <c r="T2606" s="268">
        <v>240.75</v>
      </c>
      <c r="U2606" s="268">
        <v>0</v>
      </c>
      <c r="V2606" s="269">
        <v>240.75</v>
      </c>
      <c r="W2606" s="269" cm="1">
        <f t="array" ref="W2606">IF(Z2606=756,V2606*INDEX('09.30.22 ERC'!$I$676:$I$679,MATCH($A$1,'09.30.22 ERC'!$D$676:$D$679,0),),V2606)</f>
        <v>240.75</v>
      </c>
      <c r="X2606" s="271">
        <f t="shared" si="81"/>
        <v>710271</v>
      </c>
      <c r="Y2606" s="106" t="s">
        <v>8641</v>
      </c>
      <c r="Z2606" s="106">
        <v>151</v>
      </c>
      <c r="AA2606" s="273" t="b">
        <f t="shared" si="82"/>
        <v>1</v>
      </c>
    </row>
    <row r="2607" spans="1:27">
      <c r="A2607" s="267" t="s">
        <v>3271</v>
      </c>
      <c r="B2607" s="267" t="s">
        <v>3280</v>
      </c>
      <c r="C2607" s="267" t="s">
        <v>3281</v>
      </c>
      <c r="D2607" s="267" t="s">
        <v>8883</v>
      </c>
      <c r="E2607" s="267" t="s">
        <v>3275</v>
      </c>
      <c r="F2607" s="267" t="s">
        <v>3276</v>
      </c>
      <c r="G2607" s="267" t="s">
        <v>3275</v>
      </c>
      <c r="H2607" s="267" t="s">
        <v>3277</v>
      </c>
      <c r="I2607" s="267" t="s">
        <v>8884</v>
      </c>
      <c r="J2607" s="267" t="s">
        <v>8885</v>
      </c>
      <c r="K2607" s="268">
        <v>0</v>
      </c>
      <c r="L2607" s="268">
        <v>0</v>
      </c>
      <c r="M2607" s="269">
        <v>0</v>
      </c>
      <c r="N2607" s="268">
        <v>41.87</v>
      </c>
      <c r="O2607" s="268">
        <v>0</v>
      </c>
      <c r="P2607" s="269">
        <v>41.87</v>
      </c>
      <c r="Q2607" s="270">
        <v>376.83</v>
      </c>
      <c r="R2607" s="270">
        <v>0</v>
      </c>
      <c r="S2607" s="270">
        <v>376.83</v>
      </c>
      <c r="T2607" s="268">
        <v>376.83</v>
      </c>
      <c r="U2607" s="268">
        <v>0</v>
      </c>
      <c r="V2607" s="269">
        <v>376.83</v>
      </c>
      <c r="W2607" s="269" cm="1">
        <f t="array" ref="W2607">IF(Z2607=756,V2607*INDEX('09.30.22 ERC'!$I$676:$I$679,MATCH($A$1,'09.30.22 ERC'!$D$676:$D$679,0),),V2607)</f>
        <v>376.83</v>
      </c>
      <c r="X2607" s="271">
        <f t="shared" si="81"/>
        <v>710272</v>
      </c>
      <c r="Y2607" s="106" t="s">
        <v>8641</v>
      </c>
      <c r="Z2607" s="106">
        <v>150</v>
      </c>
      <c r="AA2607" s="273" t="b">
        <f t="shared" si="82"/>
        <v>1</v>
      </c>
    </row>
    <row r="2608" spans="1:27">
      <c r="A2608" s="267" t="s">
        <v>3271</v>
      </c>
      <c r="B2608" s="267" t="s">
        <v>3280</v>
      </c>
      <c r="C2608" s="267" t="s">
        <v>3281</v>
      </c>
      <c r="D2608" s="267" t="s">
        <v>8886</v>
      </c>
      <c r="E2608" s="267" t="s">
        <v>3275</v>
      </c>
      <c r="F2608" s="267" t="s">
        <v>3276</v>
      </c>
      <c r="G2608" s="267" t="s">
        <v>3275</v>
      </c>
      <c r="H2608" s="267" t="s">
        <v>3277</v>
      </c>
      <c r="I2608" s="267" t="s">
        <v>8887</v>
      </c>
      <c r="J2608" s="267" t="s">
        <v>8888</v>
      </c>
      <c r="K2608" s="268">
        <v>0</v>
      </c>
      <c r="L2608" s="268">
        <v>0</v>
      </c>
      <c r="M2608" s="269">
        <v>0</v>
      </c>
      <c r="N2608" s="268">
        <v>54.25</v>
      </c>
      <c r="O2608" s="268">
        <v>0</v>
      </c>
      <c r="P2608" s="269">
        <v>54.25</v>
      </c>
      <c r="Q2608" s="270">
        <v>488.25</v>
      </c>
      <c r="R2608" s="270">
        <v>0</v>
      </c>
      <c r="S2608" s="270">
        <v>488.25</v>
      </c>
      <c r="T2608" s="268">
        <v>488.25</v>
      </c>
      <c r="U2608" s="268">
        <v>0</v>
      </c>
      <c r="V2608" s="269">
        <v>488.25</v>
      </c>
      <c r="W2608" s="269" cm="1">
        <f t="array" ref="W2608">IF(Z2608=756,V2608*INDEX('09.30.22 ERC'!$I$676:$I$679,MATCH($A$1,'09.30.22 ERC'!$D$676:$D$679,0),),V2608)</f>
        <v>488.25</v>
      </c>
      <c r="X2608" s="271">
        <f t="shared" si="81"/>
        <v>710273</v>
      </c>
      <c r="Y2608" s="106" t="s">
        <v>8641</v>
      </c>
      <c r="Z2608" s="106">
        <v>150</v>
      </c>
      <c r="AA2608" s="273" t="b">
        <f t="shared" si="82"/>
        <v>1</v>
      </c>
    </row>
    <row r="2609" spans="1:27">
      <c r="A2609" s="267" t="s">
        <v>3271</v>
      </c>
      <c r="B2609" s="267" t="s">
        <v>3287</v>
      </c>
      <c r="C2609" s="267" t="s">
        <v>3281</v>
      </c>
      <c r="D2609" s="267" t="s">
        <v>8886</v>
      </c>
      <c r="E2609" s="267" t="s">
        <v>3275</v>
      </c>
      <c r="F2609" s="267" t="s">
        <v>3276</v>
      </c>
      <c r="G2609" s="267" t="s">
        <v>3275</v>
      </c>
      <c r="H2609" s="267" t="s">
        <v>3277</v>
      </c>
      <c r="I2609" s="267" t="s">
        <v>8889</v>
      </c>
      <c r="J2609" s="267" t="s">
        <v>8890</v>
      </c>
      <c r="K2609" s="268">
        <v>0</v>
      </c>
      <c r="L2609" s="268">
        <v>0</v>
      </c>
      <c r="M2609" s="269">
        <v>0</v>
      </c>
      <c r="N2609" s="268">
        <v>2.0499999999999998</v>
      </c>
      <c r="O2609" s="268">
        <v>0</v>
      </c>
      <c r="P2609" s="269">
        <v>2.0499999999999998</v>
      </c>
      <c r="Q2609" s="270">
        <v>18.45</v>
      </c>
      <c r="R2609" s="270">
        <v>0</v>
      </c>
      <c r="S2609" s="270">
        <v>18.45</v>
      </c>
      <c r="T2609" s="268">
        <v>18.45</v>
      </c>
      <c r="U2609" s="268">
        <v>0</v>
      </c>
      <c r="V2609" s="269">
        <v>18.45</v>
      </c>
      <c r="W2609" s="269" cm="1">
        <f t="array" ref="W2609">IF(Z2609=756,V2609*INDEX('09.30.22 ERC'!$I$676:$I$679,MATCH($A$1,'09.30.22 ERC'!$D$676:$D$679,0),),V2609)</f>
        <v>18.45</v>
      </c>
      <c r="X2609" s="271">
        <f t="shared" si="81"/>
        <v>710273</v>
      </c>
      <c r="Y2609" s="106" t="s">
        <v>8641</v>
      </c>
      <c r="Z2609" s="106">
        <v>151</v>
      </c>
      <c r="AA2609" s="273" t="b">
        <f t="shared" si="82"/>
        <v>1</v>
      </c>
    </row>
    <row r="2610" spans="1:27">
      <c r="A2610" s="267" t="s">
        <v>3271</v>
      </c>
      <c r="B2610" s="267" t="s">
        <v>3280</v>
      </c>
      <c r="C2610" s="267" t="s">
        <v>3281</v>
      </c>
      <c r="D2610" s="267" t="s">
        <v>8891</v>
      </c>
      <c r="E2610" s="267" t="s">
        <v>3275</v>
      </c>
      <c r="F2610" s="267" t="s">
        <v>3276</v>
      </c>
      <c r="G2610" s="267" t="s">
        <v>3275</v>
      </c>
      <c r="H2610" s="267" t="s">
        <v>3277</v>
      </c>
      <c r="I2610" s="267" t="s">
        <v>8892</v>
      </c>
      <c r="J2610" s="267" t="s">
        <v>8893</v>
      </c>
      <c r="K2610" s="268">
        <v>0</v>
      </c>
      <c r="L2610" s="268">
        <v>0</v>
      </c>
      <c r="M2610" s="269">
        <v>0</v>
      </c>
      <c r="N2610" s="268">
        <v>14.88</v>
      </c>
      <c r="O2610" s="268">
        <v>0</v>
      </c>
      <c r="P2610" s="269">
        <v>14.88</v>
      </c>
      <c r="Q2610" s="270">
        <v>133.91999999999999</v>
      </c>
      <c r="R2610" s="270">
        <v>0</v>
      </c>
      <c r="S2610" s="270">
        <v>133.91999999999999</v>
      </c>
      <c r="T2610" s="268">
        <v>133.91999999999999</v>
      </c>
      <c r="U2610" s="268">
        <v>0</v>
      </c>
      <c r="V2610" s="269">
        <v>133.91999999999999</v>
      </c>
      <c r="W2610" s="269" cm="1">
        <f t="array" ref="W2610">IF(Z2610=756,V2610*INDEX('09.30.22 ERC'!$I$676:$I$679,MATCH($A$1,'09.30.22 ERC'!$D$676:$D$679,0),),V2610)</f>
        <v>133.91999999999999</v>
      </c>
      <c r="X2610" s="271">
        <f t="shared" si="81"/>
        <v>710274</v>
      </c>
      <c r="Y2610" s="106" t="s">
        <v>8641</v>
      </c>
      <c r="Z2610" s="106">
        <v>150</v>
      </c>
      <c r="AA2610" s="273" t="b">
        <f t="shared" si="82"/>
        <v>1</v>
      </c>
    </row>
    <row r="2611" spans="1:27">
      <c r="A2611" s="267" t="s">
        <v>3271</v>
      </c>
      <c r="B2611" s="267" t="s">
        <v>3287</v>
      </c>
      <c r="C2611" s="267" t="s">
        <v>3281</v>
      </c>
      <c r="D2611" s="267" t="s">
        <v>8891</v>
      </c>
      <c r="E2611" s="267" t="s">
        <v>3275</v>
      </c>
      <c r="F2611" s="267" t="s">
        <v>3276</v>
      </c>
      <c r="G2611" s="267" t="s">
        <v>3275</v>
      </c>
      <c r="H2611" s="267" t="s">
        <v>3277</v>
      </c>
      <c r="I2611" s="267" t="s">
        <v>8894</v>
      </c>
      <c r="J2611" s="267" t="s">
        <v>8895</v>
      </c>
      <c r="K2611" s="268">
        <v>0</v>
      </c>
      <c r="L2611" s="268">
        <v>0</v>
      </c>
      <c r="M2611" s="269">
        <v>0</v>
      </c>
      <c r="N2611" s="268">
        <v>0.79</v>
      </c>
      <c r="O2611" s="268">
        <v>0</v>
      </c>
      <c r="P2611" s="269">
        <v>0.79</v>
      </c>
      <c r="Q2611" s="270">
        <v>7.11</v>
      </c>
      <c r="R2611" s="270">
        <v>0</v>
      </c>
      <c r="S2611" s="270">
        <v>7.11</v>
      </c>
      <c r="T2611" s="268">
        <v>7.11</v>
      </c>
      <c r="U2611" s="268">
        <v>0</v>
      </c>
      <c r="V2611" s="269">
        <v>7.11</v>
      </c>
      <c r="W2611" s="269" cm="1">
        <f t="array" ref="W2611">IF(Z2611=756,V2611*INDEX('09.30.22 ERC'!$I$676:$I$679,MATCH($A$1,'09.30.22 ERC'!$D$676:$D$679,0),),V2611)</f>
        <v>7.11</v>
      </c>
      <c r="X2611" s="271">
        <f t="shared" si="81"/>
        <v>710274</v>
      </c>
      <c r="Y2611" s="106" t="s">
        <v>8641</v>
      </c>
      <c r="Z2611" s="106">
        <v>151</v>
      </c>
      <c r="AA2611" s="273" t="b">
        <f t="shared" si="82"/>
        <v>1</v>
      </c>
    </row>
    <row r="2612" spans="1:27">
      <c r="A2612" s="267" t="s">
        <v>3271</v>
      </c>
      <c r="B2612" s="267" t="s">
        <v>3388</v>
      </c>
      <c r="C2612" s="267" t="s">
        <v>3389</v>
      </c>
      <c r="D2612" s="267" t="s">
        <v>8896</v>
      </c>
      <c r="E2612" s="267" t="s">
        <v>3275</v>
      </c>
      <c r="F2612" s="267" t="s">
        <v>3276</v>
      </c>
      <c r="G2612" s="267" t="s">
        <v>3275</v>
      </c>
      <c r="H2612" s="267" t="s">
        <v>3277</v>
      </c>
      <c r="I2612" s="267" t="s">
        <v>8897</v>
      </c>
      <c r="J2612" s="267" t="s">
        <v>8898</v>
      </c>
      <c r="K2612" s="268">
        <v>0</v>
      </c>
      <c r="L2612" s="268">
        <v>0</v>
      </c>
      <c r="M2612" s="269">
        <v>0</v>
      </c>
      <c r="N2612" s="268">
        <v>0</v>
      </c>
      <c r="O2612" s="268">
        <v>5.72</v>
      </c>
      <c r="P2612" s="269">
        <v>-5.72</v>
      </c>
      <c r="Q2612" s="270">
        <v>17.16</v>
      </c>
      <c r="R2612" s="270">
        <v>68.64</v>
      </c>
      <c r="S2612" s="270">
        <v>-51.480000000000004</v>
      </c>
      <c r="T2612" s="268">
        <v>17.16</v>
      </c>
      <c r="U2612" s="268">
        <v>68.64</v>
      </c>
      <c r="V2612" s="269">
        <v>-51.480000000000004</v>
      </c>
      <c r="W2612" s="269" cm="1">
        <f t="array" ref="W2612">IF(Z2612=756,V2612*INDEX('09.30.22 ERC'!$I$676:$I$679,MATCH($A$1,'09.30.22 ERC'!$D$676:$D$679,0),),V2612)</f>
        <v>-51.480000000000004</v>
      </c>
      <c r="X2612" s="271">
        <f t="shared" si="81"/>
        <v>710303</v>
      </c>
      <c r="Y2612" s="106" t="s">
        <v>8641</v>
      </c>
      <c r="Z2612" s="106">
        <v>756</v>
      </c>
      <c r="AA2612" s="273" t="b">
        <f t="shared" si="82"/>
        <v>1</v>
      </c>
    </row>
    <row r="2613" spans="1:27">
      <c r="A2613" s="267" t="s">
        <v>3271</v>
      </c>
      <c r="B2613" s="267" t="s">
        <v>3388</v>
      </c>
      <c r="C2613" s="267" t="s">
        <v>3392</v>
      </c>
      <c r="D2613" s="267" t="s">
        <v>8896</v>
      </c>
      <c r="E2613" s="267" t="s">
        <v>3275</v>
      </c>
      <c r="F2613" s="267" t="s">
        <v>3276</v>
      </c>
      <c r="G2613" s="267" t="s">
        <v>3275</v>
      </c>
      <c r="H2613" s="267" t="s">
        <v>3277</v>
      </c>
      <c r="I2613" s="267" t="s">
        <v>8899</v>
      </c>
      <c r="J2613" s="267" t="s">
        <v>8900</v>
      </c>
      <c r="K2613" s="268">
        <v>0</v>
      </c>
      <c r="L2613" s="268">
        <v>0</v>
      </c>
      <c r="M2613" s="269">
        <v>0</v>
      </c>
      <c r="N2613" s="268">
        <v>5.72</v>
      </c>
      <c r="O2613" s="268">
        <v>0</v>
      </c>
      <c r="P2613" s="269">
        <v>5.72</v>
      </c>
      <c r="Q2613" s="270">
        <v>51.48</v>
      </c>
      <c r="R2613" s="270">
        <v>0</v>
      </c>
      <c r="S2613" s="270">
        <v>51.48</v>
      </c>
      <c r="T2613" s="268">
        <v>51.48</v>
      </c>
      <c r="U2613" s="268">
        <v>0</v>
      </c>
      <c r="V2613" s="269">
        <v>51.48</v>
      </c>
      <c r="W2613" s="269" cm="1">
        <f t="array" ref="W2613">IF(Z2613=756,V2613*INDEX('09.30.22 ERC'!$I$676:$I$679,MATCH($A$1,'09.30.22 ERC'!$D$676:$D$679,0),),V2613)</f>
        <v>51.48</v>
      </c>
      <c r="X2613" s="271">
        <f t="shared" si="81"/>
        <v>710303</v>
      </c>
      <c r="Y2613" s="106" t="s">
        <v>8641</v>
      </c>
      <c r="Z2613" s="106">
        <v>756</v>
      </c>
      <c r="AA2613" s="273" t="b">
        <f t="shared" si="82"/>
        <v>1</v>
      </c>
    </row>
    <row r="2614" spans="1:27">
      <c r="A2614" s="267" t="s">
        <v>3271</v>
      </c>
      <c r="B2614" s="267" t="s">
        <v>3272</v>
      </c>
      <c r="C2614" s="267" t="s">
        <v>3273</v>
      </c>
      <c r="D2614" s="267" t="s">
        <v>8896</v>
      </c>
      <c r="E2614" s="267" t="s">
        <v>3275</v>
      </c>
      <c r="F2614" s="267" t="s">
        <v>3276</v>
      </c>
      <c r="G2614" s="267" t="s">
        <v>3275</v>
      </c>
      <c r="H2614" s="267" t="s">
        <v>3277</v>
      </c>
      <c r="I2614" s="267" t="s">
        <v>8901</v>
      </c>
      <c r="J2614" s="267" t="s">
        <v>8902</v>
      </c>
      <c r="K2614" s="268">
        <v>0</v>
      </c>
      <c r="L2614" s="268">
        <v>0</v>
      </c>
      <c r="M2614" s="269">
        <v>0</v>
      </c>
      <c r="N2614" s="268">
        <v>22.2</v>
      </c>
      <c r="O2614" s="268">
        <v>0</v>
      </c>
      <c r="P2614" s="269">
        <v>22.2</v>
      </c>
      <c r="Q2614" s="270">
        <v>199.8</v>
      </c>
      <c r="R2614" s="270">
        <v>0</v>
      </c>
      <c r="S2614" s="270">
        <v>199.8</v>
      </c>
      <c r="T2614" s="268">
        <v>199.8</v>
      </c>
      <c r="U2614" s="268">
        <v>0</v>
      </c>
      <c r="V2614" s="269">
        <v>199.8</v>
      </c>
      <c r="W2614" s="269" cm="1">
        <f t="array" ref="W2614">IF(Z2614=756,V2614*INDEX('09.30.22 ERC'!$I$676:$I$679,MATCH($A$1,'09.30.22 ERC'!$D$676:$D$679,0),),V2614)</f>
        <v>199.8</v>
      </c>
      <c r="X2614" s="271">
        <f t="shared" si="81"/>
        <v>710303</v>
      </c>
      <c r="Y2614" s="106" t="s">
        <v>8641</v>
      </c>
      <c r="Z2614" s="106">
        <v>150</v>
      </c>
      <c r="AA2614" s="273" t="b">
        <f t="shared" si="82"/>
        <v>1</v>
      </c>
    </row>
    <row r="2615" spans="1:27">
      <c r="A2615" s="267" t="s">
        <v>3271</v>
      </c>
      <c r="B2615" s="267" t="s">
        <v>3272</v>
      </c>
      <c r="C2615" s="267" t="s">
        <v>3402</v>
      </c>
      <c r="D2615" s="267" t="s">
        <v>8896</v>
      </c>
      <c r="E2615" s="267" t="s">
        <v>3275</v>
      </c>
      <c r="F2615" s="267" t="s">
        <v>3276</v>
      </c>
      <c r="G2615" s="267" t="s">
        <v>3275</v>
      </c>
      <c r="H2615" s="267" t="s">
        <v>3277</v>
      </c>
      <c r="I2615" s="267" t="s">
        <v>8903</v>
      </c>
      <c r="J2615" s="267" t="s">
        <v>8904</v>
      </c>
      <c r="K2615" s="268">
        <v>0</v>
      </c>
      <c r="L2615" s="268">
        <v>0</v>
      </c>
      <c r="M2615" s="269">
        <v>0</v>
      </c>
      <c r="N2615" s="268">
        <v>2.06</v>
      </c>
      <c r="O2615" s="268">
        <v>0</v>
      </c>
      <c r="P2615" s="269">
        <v>2.06</v>
      </c>
      <c r="Q2615" s="270">
        <v>25</v>
      </c>
      <c r="R2615" s="270">
        <v>6.3</v>
      </c>
      <c r="S2615" s="270">
        <v>18.7</v>
      </c>
      <c r="T2615" s="268">
        <v>25</v>
      </c>
      <c r="U2615" s="268">
        <v>6.3</v>
      </c>
      <c r="V2615" s="269">
        <v>18.7</v>
      </c>
      <c r="W2615" s="269" cm="1">
        <f t="array" ref="W2615">IF(Z2615=756,V2615*INDEX('09.30.22 ERC'!$I$676:$I$679,MATCH($A$1,'09.30.22 ERC'!$D$676:$D$679,0),),V2615)</f>
        <v>18.7</v>
      </c>
      <c r="X2615" s="271">
        <f t="shared" si="81"/>
        <v>710303</v>
      </c>
      <c r="Y2615" s="106" t="s">
        <v>8641</v>
      </c>
      <c r="Z2615" s="106">
        <v>150</v>
      </c>
      <c r="AA2615" s="273" t="b">
        <f t="shared" si="82"/>
        <v>1</v>
      </c>
    </row>
    <row r="2616" spans="1:27">
      <c r="A2616" s="267" t="s">
        <v>3271</v>
      </c>
      <c r="B2616" s="267" t="s">
        <v>3280</v>
      </c>
      <c r="C2616" s="267" t="s">
        <v>3281</v>
      </c>
      <c r="D2616" s="267" t="s">
        <v>8896</v>
      </c>
      <c r="E2616" s="267" t="s">
        <v>3275</v>
      </c>
      <c r="F2616" s="267" t="s">
        <v>3276</v>
      </c>
      <c r="G2616" s="267" t="s">
        <v>3275</v>
      </c>
      <c r="H2616" s="267" t="s">
        <v>3277</v>
      </c>
      <c r="I2616" s="267" t="s">
        <v>8905</v>
      </c>
      <c r="J2616" s="267" t="s">
        <v>8906</v>
      </c>
      <c r="K2616" s="268">
        <v>0</v>
      </c>
      <c r="L2616" s="268">
        <v>0</v>
      </c>
      <c r="M2616" s="269">
        <v>0</v>
      </c>
      <c r="N2616" s="268">
        <v>1.37</v>
      </c>
      <c r="O2616" s="268">
        <v>0</v>
      </c>
      <c r="P2616" s="269">
        <v>1.37</v>
      </c>
      <c r="Q2616" s="270">
        <v>12.33</v>
      </c>
      <c r="R2616" s="270">
        <v>0</v>
      </c>
      <c r="S2616" s="270">
        <v>12.33</v>
      </c>
      <c r="T2616" s="268">
        <v>12.33</v>
      </c>
      <c r="U2616" s="268">
        <v>0</v>
      </c>
      <c r="V2616" s="269">
        <v>12.33</v>
      </c>
      <c r="W2616" s="269" cm="1">
        <f t="array" ref="W2616">IF(Z2616=756,V2616*INDEX('09.30.22 ERC'!$I$676:$I$679,MATCH($A$1,'09.30.22 ERC'!$D$676:$D$679,0),),V2616)</f>
        <v>12.33</v>
      </c>
      <c r="X2616" s="271">
        <f t="shared" si="81"/>
        <v>710303</v>
      </c>
      <c r="Y2616" s="106" t="s">
        <v>8641</v>
      </c>
      <c r="Z2616" s="106">
        <v>150</v>
      </c>
      <c r="AA2616" s="273" t="b">
        <f t="shared" si="82"/>
        <v>1</v>
      </c>
    </row>
    <row r="2617" spans="1:27">
      <c r="A2617" s="267" t="s">
        <v>3271</v>
      </c>
      <c r="B2617" s="267" t="s">
        <v>3280</v>
      </c>
      <c r="C2617" s="267" t="s">
        <v>3430</v>
      </c>
      <c r="D2617" s="267" t="s">
        <v>8896</v>
      </c>
      <c r="E2617" s="267" t="s">
        <v>3275</v>
      </c>
      <c r="F2617" s="267" t="s">
        <v>3276</v>
      </c>
      <c r="G2617" s="267" t="s">
        <v>3275</v>
      </c>
      <c r="H2617" s="267" t="s">
        <v>3277</v>
      </c>
      <c r="I2617" s="267" t="s">
        <v>8907</v>
      </c>
      <c r="J2617" s="267" t="s">
        <v>8908</v>
      </c>
      <c r="K2617" s="268">
        <v>0</v>
      </c>
      <c r="L2617" s="268">
        <v>0</v>
      </c>
      <c r="M2617" s="269">
        <v>0</v>
      </c>
      <c r="N2617" s="268">
        <v>2.0499999999999998</v>
      </c>
      <c r="O2617" s="268">
        <v>0</v>
      </c>
      <c r="P2617" s="269">
        <v>2.0499999999999998</v>
      </c>
      <c r="Q2617" s="270">
        <v>24.74</v>
      </c>
      <c r="R2617" s="270">
        <v>6.24</v>
      </c>
      <c r="S2617" s="270">
        <v>18.5</v>
      </c>
      <c r="T2617" s="268">
        <v>24.74</v>
      </c>
      <c r="U2617" s="268">
        <v>6.24</v>
      </c>
      <c r="V2617" s="269">
        <v>18.5</v>
      </c>
      <c r="W2617" s="269" cm="1">
        <f t="array" ref="W2617">IF(Z2617=756,V2617*INDEX('09.30.22 ERC'!$I$676:$I$679,MATCH($A$1,'09.30.22 ERC'!$D$676:$D$679,0),),V2617)</f>
        <v>18.5</v>
      </c>
      <c r="X2617" s="271">
        <f t="shared" si="81"/>
        <v>710303</v>
      </c>
      <c r="Y2617" s="106" t="s">
        <v>8641</v>
      </c>
      <c r="Z2617" s="106">
        <v>150</v>
      </c>
      <c r="AA2617" s="273" t="b">
        <f t="shared" si="82"/>
        <v>1</v>
      </c>
    </row>
    <row r="2618" spans="1:27">
      <c r="A2618" s="267" t="s">
        <v>3271</v>
      </c>
      <c r="B2618" s="267" t="s">
        <v>3284</v>
      </c>
      <c r="C2618" s="267" t="s">
        <v>3402</v>
      </c>
      <c r="D2618" s="267" t="s">
        <v>8896</v>
      </c>
      <c r="E2618" s="267" t="s">
        <v>3275</v>
      </c>
      <c r="F2618" s="267" t="s">
        <v>3276</v>
      </c>
      <c r="G2618" s="267" t="s">
        <v>3275</v>
      </c>
      <c r="H2618" s="267" t="s">
        <v>3277</v>
      </c>
      <c r="I2618" s="267" t="s">
        <v>8909</v>
      </c>
      <c r="J2618" s="267" t="s">
        <v>8910</v>
      </c>
      <c r="K2618" s="268">
        <v>0</v>
      </c>
      <c r="L2618" s="268">
        <v>0</v>
      </c>
      <c r="M2618" s="269">
        <v>0</v>
      </c>
      <c r="N2618" s="268">
        <v>0.18</v>
      </c>
      <c r="O2618" s="268">
        <v>0</v>
      </c>
      <c r="P2618" s="269">
        <v>0.18</v>
      </c>
      <c r="Q2618" s="270">
        <v>2.06</v>
      </c>
      <c r="R2618" s="270">
        <v>0.51</v>
      </c>
      <c r="S2618" s="270">
        <v>1.55</v>
      </c>
      <c r="T2618" s="268">
        <v>2.06</v>
      </c>
      <c r="U2618" s="268">
        <v>0.51</v>
      </c>
      <c r="V2618" s="269">
        <v>1.55</v>
      </c>
      <c r="W2618" s="269" cm="1">
        <f t="array" ref="W2618">IF(Z2618=756,V2618*INDEX('09.30.22 ERC'!$I$676:$I$679,MATCH($A$1,'09.30.22 ERC'!$D$676:$D$679,0),),V2618)</f>
        <v>1.55</v>
      </c>
      <c r="X2618" s="271">
        <f t="shared" si="81"/>
        <v>710303</v>
      </c>
      <c r="Y2618" s="106" t="s">
        <v>8641</v>
      </c>
      <c r="Z2618" s="106">
        <v>151</v>
      </c>
      <c r="AA2618" s="273" t="b">
        <f t="shared" si="82"/>
        <v>1</v>
      </c>
    </row>
    <row r="2619" spans="1:27">
      <c r="A2619" s="267" t="s">
        <v>3271</v>
      </c>
      <c r="B2619" s="267" t="s">
        <v>3287</v>
      </c>
      <c r="C2619" s="267" t="s">
        <v>3430</v>
      </c>
      <c r="D2619" s="267" t="s">
        <v>8896</v>
      </c>
      <c r="E2619" s="267" t="s">
        <v>3275</v>
      </c>
      <c r="F2619" s="267" t="s">
        <v>3276</v>
      </c>
      <c r="G2619" s="267" t="s">
        <v>3275</v>
      </c>
      <c r="H2619" s="267" t="s">
        <v>3277</v>
      </c>
      <c r="I2619" s="267" t="s">
        <v>8911</v>
      </c>
      <c r="J2619" s="267" t="s">
        <v>8912</v>
      </c>
      <c r="K2619" s="268">
        <v>0</v>
      </c>
      <c r="L2619" s="268">
        <v>0</v>
      </c>
      <c r="M2619" s="269">
        <v>0</v>
      </c>
      <c r="N2619" s="268">
        <v>0.23</v>
      </c>
      <c r="O2619" s="268">
        <v>0</v>
      </c>
      <c r="P2619" s="269">
        <v>0.23</v>
      </c>
      <c r="Q2619" s="270">
        <v>2.4</v>
      </c>
      <c r="R2619" s="270">
        <v>0.48</v>
      </c>
      <c r="S2619" s="270">
        <v>1.92</v>
      </c>
      <c r="T2619" s="268">
        <v>2.4</v>
      </c>
      <c r="U2619" s="268">
        <v>0.48</v>
      </c>
      <c r="V2619" s="269">
        <v>1.92</v>
      </c>
      <c r="W2619" s="269" cm="1">
        <f t="array" ref="W2619">IF(Z2619=756,V2619*INDEX('09.30.22 ERC'!$I$676:$I$679,MATCH($A$1,'09.30.22 ERC'!$D$676:$D$679,0),),V2619)</f>
        <v>1.92</v>
      </c>
      <c r="X2619" s="271">
        <f t="shared" si="81"/>
        <v>710303</v>
      </c>
      <c r="Y2619" s="106" t="s">
        <v>8641</v>
      </c>
      <c r="Z2619" s="106">
        <v>151</v>
      </c>
      <c r="AA2619" s="273" t="b">
        <f t="shared" si="82"/>
        <v>1</v>
      </c>
    </row>
    <row r="2620" spans="1:27">
      <c r="A2620" s="267" t="s">
        <v>3271</v>
      </c>
      <c r="B2620" s="267" t="s">
        <v>3294</v>
      </c>
      <c r="C2620" s="267" t="s">
        <v>3402</v>
      </c>
      <c r="D2620" s="267" t="s">
        <v>8896</v>
      </c>
      <c r="E2620" s="267" t="s">
        <v>3275</v>
      </c>
      <c r="F2620" s="267" t="s">
        <v>3276</v>
      </c>
      <c r="G2620" s="267" t="s">
        <v>3275</v>
      </c>
      <c r="H2620" s="267" t="s">
        <v>3277</v>
      </c>
      <c r="I2620" s="267" t="s">
        <v>8913</v>
      </c>
      <c r="J2620" s="267" t="s">
        <v>8914</v>
      </c>
      <c r="K2620" s="268">
        <v>0</v>
      </c>
      <c r="L2620" s="268">
        <v>0</v>
      </c>
      <c r="M2620" s="269">
        <v>0</v>
      </c>
      <c r="N2620" s="268">
        <v>1.2</v>
      </c>
      <c r="O2620" s="268">
        <v>0</v>
      </c>
      <c r="P2620" s="269">
        <v>1.2</v>
      </c>
      <c r="Q2620" s="270">
        <v>14.44</v>
      </c>
      <c r="R2620" s="270">
        <v>3.63</v>
      </c>
      <c r="S2620" s="270">
        <v>10.809999999999999</v>
      </c>
      <c r="T2620" s="268">
        <v>14.44</v>
      </c>
      <c r="U2620" s="268">
        <v>3.63</v>
      </c>
      <c r="V2620" s="269">
        <v>10.809999999999999</v>
      </c>
      <c r="W2620" s="269" cm="1">
        <f t="array" ref="W2620">IF(Z2620=756,V2620*INDEX('09.30.22 ERC'!$I$676:$I$679,MATCH($A$1,'09.30.22 ERC'!$D$676:$D$679,0),),V2620)</f>
        <v>10.809999999999999</v>
      </c>
      <c r="X2620" s="271">
        <f t="shared" si="81"/>
        <v>710303</v>
      </c>
      <c r="Y2620" s="106" t="s">
        <v>8641</v>
      </c>
      <c r="Z2620" s="106">
        <v>152</v>
      </c>
      <c r="AA2620" s="273" t="b">
        <f t="shared" si="82"/>
        <v>1</v>
      </c>
    </row>
    <row r="2621" spans="1:27">
      <c r="A2621" s="267" t="s">
        <v>3271</v>
      </c>
      <c r="B2621" s="267" t="s">
        <v>3280</v>
      </c>
      <c r="C2621" s="267" t="s">
        <v>3281</v>
      </c>
      <c r="D2621" s="267" t="s">
        <v>8915</v>
      </c>
      <c r="E2621" s="267" t="s">
        <v>3275</v>
      </c>
      <c r="F2621" s="267" t="s">
        <v>3276</v>
      </c>
      <c r="G2621" s="267" t="s">
        <v>3275</v>
      </c>
      <c r="H2621" s="267" t="s">
        <v>3277</v>
      </c>
      <c r="I2621" s="267" t="s">
        <v>8916</v>
      </c>
      <c r="J2621" s="267" t="s">
        <v>8917</v>
      </c>
      <c r="K2621" s="268">
        <v>0</v>
      </c>
      <c r="L2621" s="268">
        <v>0</v>
      </c>
      <c r="M2621" s="269">
        <v>0</v>
      </c>
      <c r="N2621" s="268">
        <v>0.52</v>
      </c>
      <c r="O2621" s="268">
        <v>0</v>
      </c>
      <c r="P2621" s="269">
        <v>0.52</v>
      </c>
      <c r="Q2621" s="270">
        <v>4.68</v>
      </c>
      <c r="R2621" s="270">
        <v>0</v>
      </c>
      <c r="S2621" s="270">
        <v>4.68</v>
      </c>
      <c r="T2621" s="268">
        <v>4.68</v>
      </c>
      <c r="U2621" s="268">
        <v>0</v>
      </c>
      <c r="V2621" s="269">
        <v>4.68</v>
      </c>
      <c r="W2621" s="269" cm="1">
        <f t="array" ref="W2621">IF(Z2621=756,V2621*INDEX('09.30.22 ERC'!$I$676:$I$679,MATCH($A$1,'09.30.22 ERC'!$D$676:$D$679,0),),V2621)</f>
        <v>4.68</v>
      </c>
      <c r="X2621" s="271">
        <f t="shared" si="81"/>
        <v>710305</v>
      </c>
      <c r="Y2621" s="106" t="s">
        <v>8641</v>
      </c>
      <c r="Z2621" s="106">
        <v>150</v>
      </c>
      <c r="AA2621" s="273" t="b">
        <f t="shared" si="82"/>
        <v>1</v>
      </c>
    </row>
    <row r="2622" spans="1:27">
      <c r="A2622" s="267" t="s">
        <v>3271</v>
      </c>
      <c r="B2622" s="267" t="s">
        <v>3272</v>
      </c>
      <c r="C2622" s="267" t="s">
        <v>3273</v>
      </c>
      <c r="D2622" s="267" t="s">
        <v>8918</v>
      </c>
      <c r="E2622" s="267" t="s">
        <v>3275</v>
      </c>
      <c r="F2622" s="267" t="s">
        <v>3276</v>
      </c>
      <c r="G2622" s="267" t="s">
        <v>3275</v>
      </c>
      <c r="H2622" s="267" t="s">
        <v>3277</v>
      </c>
      <c r="I2622" s="267" t="s">
        <v>8919</v>
      </c>
      <c r="J2622" s="267" t="s">
        <v>8920</v>
      </c>
      <c r="K2622" s="268">
        <v>0</v>
      </c>
      <c r="L2622" s="268">
        <v>0</v>
      </c>
      <c r="M2622" s="269">
        <v>0</v>
      </c>
      <c r="N2622" s="268">
        <v>37.729999999999997</v>
      </c>
      <c r="O2622" s="268">
        <v>0</v>
      </c>
      <c r="P2622" s="269">
        <v>37.729999999999997</v>
      </c>
      <c r="Q2622" s="270">
        <v>337.35</v>
      </c>
      <c r="R2622" s="270">
        <v>0</v>
      </c>
      <c r="S2622" s="270">
        <v>337.35</v>
      </c>
      <c r="T2622" s="268">
        <v>337.35</v>
      </c>
      <c r="U2622" s="268">
        <v>0</v>
      </c>
      <c r="V2622" s="269">
        <v>337.35</v>
      </c>
      <c r="W2622" s="269" cm="1">
        <f t="array" ref="W2622">IF(Z2622=756,V2622*INDEX('09.30.22 ERC'!$I$676:$I$679,MATCH($A$1,'09.30.22 ERC'!$D$676:$D$679,0),),V2622)</f>
        <v>337.35</v>
      </c>
      <c r="X2622" s="271">
        <f t="shared" si="81"/>
        <v>710306</v>
      </c>
      <c r="Y2622" s="106" t="s">
        <v>8641</v>
      </c>
      <c r="Z2622" s="106">
        <v>150</v>
      </c>
      <c r="AA2622" s="273" t="b">
        <f t="shared" si="82"/>
        <v>1</v>
      </c>
    </row>
    <row r="2623" spans="1:27">
      <c r="A2623" s="267" t="s">
        <v>3271</v>
      </c>
      <c r="B2623" s="267" t="s">
        <v>3280</v>
      </c>
      <c r="C2623" s="267" t="s">
        <v>3281</v>
      </c>
      <c r="D2623" s="267" t="s">
        <v>8918</v>
      </c>
      <c r="E2623" s="267" t="s">
        <v>3275</v>
      </c>
      <c r="F2623" s="267" t="s">
        <v>3276</v>
      </c>
      <c r="G2623" s="267" t="s">
        <v>3275</v>
      </c>
      <c r="H2623" s="267" t="s">
        <v>3277</v>
      </c>
      <c r="I2623" s="267" t="s">
        <v>8921</v>
      </c>
      <c r="J2623" s="267" t="s">
        <v>8922</v>
      </c>
      <c r="K2623" s="268">
        <v>0</v>
      </c>
      <c r="L2623" s="268">
        <v>0</v>
      </c>
      <c r="M2623" s="269">
        <v>0</v>
      </c>
      <c r="N2623" s="268">
        <v>136.91</v>
      </c>
      <c r="O2623" s="268">
        <v>0</v>
      </c>
      <c r="P2623" s="269">
        <v>136.91</v>
      </c>
      <c r="Q2623" s="270">
        <v>1276.21</v>
      </c>
      <c r="R2623" s="270">
        <v>127.12</v>
      </c>
      <c r="S2623" s="270">
        <v>1149.0900000000001</v>
      </c>
      <c r="T2623" s="268">
        <v>1276.21</v>
      </c>
      <c r="U2623" s="268">
        <v>127.12</v>
      </c>
      <c r="V2623" s="269">
        <v>1149.0900000000001</v>
      </c>
      <c r="W2623" s="269" cm="1">
        <f t="array" ref="W2623">IF(Z2623=756,V2623*INDEX('09.30.22 ERC'!$I$676:$I$679,MATCH($A$1,'09.30.22 ERC'!$D$676:$D$679,0),),V2623)</f>
        <v>1149.0900000000001</v>
      </c>
      <c r="X2623" s="271">
        <f t="shared" si="81"/>
        <v>710306</v>
      </c>
      <c r="Y2623" s="106" t="s">
        <v>8641</v>
      </c>
      <c r="Z2623" s="106">
        <v>150</v>
      </c>
      <c r="AA2623" s="273" t="b">
        <f t="shared" si="82"/>
        <v>1</v>
      </c>
    </row>
    <row r="2624" spans="1:27">
      <c r="A2624" s="267" t="s">
        <v>3271</v>
      </c>
      <c r="B2624" s="267" t="s">
        <v>3284</v>
      </c>
      <c r="C2624" s="267" t="s">
        <v>3273</v>
      </c>
      <c r="D2624" s="267" t="s">
        <v>8918</v>
      </c>
      <c r="E2624" s="267" t="s">
        <v>3275</v>
      </c>
      <c r="F2624" s="267" t="s">
        <v>3276</v>
      </c>
      <c r="G2624" s="267" t="s">
        <v>3275</v>
      </c>
      <c r="H2624" s="267" t="s">
        <v>3277</v>
      </c>
      <c r="I2624" s="267" t="s">
        <v>8923</v>
      </c>
      <c r="J2624" s="267" t="s">
        <v>8924</v>
      </c>
      <c r="K2624" s="268">
        <v>0</v>
      </c>
      <c r="L2624" s="268">
        <v>0</v>
      </c>
      <c r="M2624" s="269">
        <v>0</v>
      </c>
      <c r="N2624" s="268">
        <v>4.47</v>
      </c>
      <c r="O2624" s="268">
        <v>0</v>
      </c>
      <c r="P2624" s="269">
        <v>4.47</v>
      </c>
      <c r="Q2624" s="270">
        <v>40.229999999999997</v>
      </c>
      <c r="R2624" s="270">
        <v>0</v>
      </c>
      <c r="S2624" s="270">
        <v>40.229999999999997</v>
      </c>
      <c r="T2624" s="268">
        <v>40.229999999999997</v>
      </c>
      <c r="U2624" s="268">
        <v>0</v>
      </c>
      <c r="V2624" s="269">
        <v>40.229999999999997</v>
      </c>
      <c r="W2624" s="269" cm="1">
        <f t="array" ref="W2624">IF(Z2624=756,V2624*INDEX('09.30.22 ERC'!$I$676:$I$679,MATCH($A$1,'09.30.22 ERC'!$D$676:$D$679,0),),V2624)</f>
        <v>40.229999999999997</v>
      </c>
      <c r="X2624" s="271">
        <f t="shared" si="81"/>
        <v>710306</v>
      </c>
      <c r="Y2624" s="106" t="s">
        <v>8641</v>
      </c>
      <c r="Z2624" s="106">
        <v>151</v>
      </c>
      <c r="AA2624" s="273" t="b">
        <f t="shared" si="82"/>
        <v>1</v>
      </c>
    </row>
    <row r="2625" spans="1:27">
      <c r="A2625" s="267" t="s">
        <v>3271</v>
      </c>
      <c r="B2625" s="267" t="s">
        <v>3287</v>
      </c>
      <c r="C2625" s="267" t="s">
        <v>3281</v>
      </c>
      <c r="D2625" s="267" t="s">
        <v>8918</v>
      </c>
      <c r="E2625" s="267" t="s">
        <v>3275</v>
      </c>
      <c r="F2625" s="267" t="s">
        <v>3276</v>
      </c>
      <c r="G2625" s="267" t="s">
        <v>3275</v>
      </c>
      <c r="H2625" s="267" t="s">
        <v>3277</v>
      </c>
      <c r="I2625" s="267" t="s">
        <v>8925</v>
      </c>
      <c r="J2625" s="267" t="s">
        <v>8926</v>
      </c>
      <c r="K2625" s="268">
        <v>0</v>
      </c>
      <c r="L2625" s="268">
        <v>0</v>
      </c>
      <c r="M2625" s="269">
        <v>0</v>
      </c>
      <c r="N2625" s="268">
        <v>3.39</v>
      </c>
      <c r="O2625" s="268">
        <v>0</v>
      </c>
      <c r="P2625" s="269">
        <v>3.39</v>
      </c>
      <c r="Q2625" s="270">
        <v>28.98</v>
      </c>
      <c r="R2625" s="270">
        <v>0</v>
      </c>
      <c r="S2625" s="270">
        <v>28.98</v>
      </c>
      <c r="T2625" s="268">
        <v>28.98</v>
      </c>
      <c r="U2625" s="268">
        <v>0</v>
      </c>
      <c r="V2625" s="269">
        <v>28.98</v>
      </c>
      <c r="W2625" s="269" cm="1">
        <f t="array" ref="W2625">IF(Z2625=756,V2625*INDEX('09.30.22 ERC'!$I$676:$I$679,MATCH($A$1,'09.30.22 ERC'!$D$676:$D$679,0),),V2625)</f>
        <v>28.98</v>
      </c>
      <c r="X2625" s="271">
        <f t="shared" si="81"/>
        <v>710306</v>
      </c>
      <c r="Y2625" s="106" t="s">
        <v>8641</v>
      </c>
      <c r="Z2625" s="106">
        <v>151</v>
      </c>
      <c r="AA2625" s="273" t="b">
        <f t="shared" si="82"/>
        <v>1</v>
      </c>
    </row>
    <row r="2626" spans="1:27">
      <c r="A2626" s="267" t="s">
        <v>3271</v>
      </c>
      <c r="B2626" s="267" t="s">
        <v>3388</v>
      </c>
      <c r="C2626" s="267" t="s">
        <v>3389</v>
      </c>
      <c r="D2626" s="267" t="s">
        <v>8927</v>
      </c>
      <c r="E2626" s="267" t="s">
        <v>3275</v>
      </c>
      <c r="F2626" s="267" t="s">
        <v>3276</v>
      </c>
      <c r="G2626" s="267" t="s">
        <v>3275</v>
      </c>
      <c r="H2626" s="267" t="s">
        <v>3277</v>
      </c>
      <c r="I2626" s="267" t="s">
        <v>8928</v>
      </c>
      <c r="J2626" s="267" t="s">
        <v>8929</v>
      </c>
      <c r="K2626" s="268">
        <v>0</v>
      </c>
      <c r="L2626" s="268">
        <v>0</v>
      </c>
      <c r="M2626" s="269">
        <v>0</v>
      </c>
      <c r="N2626" s="268">
        <v>0</v>
      </c>
      <c r="O2626" s="268">
        <v>10.7</v>
      </c>
      <c r="P2626" s="269">
        <v>-10.7</v>
      </c>
      <c r="Q2626" s="270">
        <v>32.1</v>
      </c>
      <c r="R2626" s="270">
        <v>125.66</v>
      </c>
      <c r="S2626" s="270">
        <v>-93.56</v>
      </c>
      <c r="T2626" s="268">
        <v>32.1</v>
      </c>
      <c r="U2626" s="268">
        <v>125.66</v>
      </c>
      <c r="V2626" s="269">
        <v>-93.56</v>
      </c>
      <c r="W2626" s="269" cm="1">
        <f t="array" ref="W2626">IF(Z2626=756,V2626*INDEX('09.30.22 ERC'!$I$676:$I$679,MATCH($A$1,'09.30.22 ERC'!$D$676:$D$679,0),),V2626)</f>
        <v>-93.56</v>
      </c>
      <c r="X2626" s="271">
        <f t="shared" si="81"/>
        <v>710308</v>
      </c>
      <c r="Y2626" s="106" t="s">
        <v>8641</v>
      </c>
      <c r="Z2626" s="106">
        <v>756</v>
      </c>
      <c r="AA2626" s="273" t="b">
        <f t="shared" si="82"/>
        <v>1</v>
      </c>
    </row>
    <row r="2627" spans="1:27">
      <c r="A2627" s="267" t="s">
        <v>3271</v>
      </c>
      <c r="B2627" s="267" t="s">
        <v>3388</v>
      </c>
      <c r="C2627" s="267" t="s">
        <v>3392</v>
      </c>
      <c r="D2627" s="267" t="s">
        <v>8927</v>
      </c>
      <c r="E2627" s="267" t="s">
        <v>3275</v>
      </c>
      <c r="F2627" s="267" t="s">
        <v>3276</v>
      </c>
      <c r="G2627" s="267" t="s">
        <v>3275</v>
      </c>
      <c r="H2627" s="267" t="s">
        <v>3277</v>
      </c>
      <c r="I2627" s="267" t="s">
        <v>8930</v>
      </c>
      <c r="J2627" s="267" t="s">
        <v>8931</v>
      </c>
      <c r="K2627" s="268">
        <v>0</v>
      </c>
      <c r="L2627" s="268">
        <v>0</v>
      </c>
      <c r="M2627" s="269">
        <v>0</v>
      </c>
      <c r="N2627" s="268">
        <v>10.7</v>
      </c>
      <c r="O2627" s="268">
        <v>0</v>
      </c>
      <c r="P2627" s="269">
        <v>10.7</v>
      </c>
      <c r="Q2627" s="270">
        <v>93.56</v>
      </c>
      <c r="R2627" s="270">
        <v>0</v>
      </c>
      <c r="S2627" s="270">
        <v>93.56</v>
      </c>
      <c r="T2627" s="268">
        <v>93.56</v>
      </c>
      <c r="U2627" s="268">
        <v>0</v>
      </c>
      <c r="V2627" s="269">
        <v>93.56</v>
      </c>
      <c r="W2627" s="269" cm="1">
        <f t="array" ref="W2627">IF(Z2627=756,V2627*INDEX('09.30.22 ERC'!$I$676:$I$679,MATCH($A$1,'09.30.22 ERC'!$D$676:$D$679,0),),V2627)</f>
        <v>93.56</v>
      </c>
      <c r="X2627" s="271">
        <f t="shared" si="81"/>
        <v>710308</v>
      </c>
      <c r="Y2627" s="106" t="s">
        <v>8641</v>
      </c>
      <c r="Z2627" s="106">
        <v>756</v>
      </c>
      <c r="AA2627" s="273" t="b">
        <f t="shared" si="82"/>
        <v>1</v>
      </c>
    </row>
    <row r="2628" spans="1:27">
      <c r="A2628" s="267" t="s">
        <v>3271</v>
      </c>
      <c r="B2628" s="267" t="s">
        <v>3272</v>
      </c>
      <c r="C2628" s="267" t="s">
        <v>3273</v>
      </c>
      <c r="D2628" s="267" t="s">
        <v>8927</v>
      </c>
      <c r="E2628" s="267" t="s">
        <v>3275</v>
      </c>
      <c r="F2628" s="267" t="s">
        <v>3276</v>
      </c>
      <c r="G2628" s="267" t="s">
        <v>3275</v>
      </c>
      <c r="H2628" s="267" t="s">
        <v>3277</v>
      </c>
      <c r="I2628" s="267" t="s">
        <v>8932</v>
      </c>
      <c r="J2628" s="267" t="s">
        <v>8933</v>
      </c>
      <c r="K2628" s="268">
        <v>0</v>
      </c>
      <c r="L2628" s="268">
        <v>0</v>
      </c>
      <c r="M2628" s="269">
        <v>0</v>
      </c>
      <c r="N2628" s="268">
        <v>185.37</v>
      </c>
      <c r="O2628" s="268">
        <v>0</v>
      </c>
      <c r="P2628" s="269">
        <v>185.37</v>
      </c>
      <c r="Q2628" s="270">
        <v>1655.21</v>
      </c>
      <c r="R2628" s="270">
        <v>0</v>
      </c>
      <c r="S2628" s="270">
        <v>1655.21</v>
      </c>
      <c r="T2628" s="268">
        <v>1655.21</v>
      </c>
      <c r="U2628" s="268">
        <v>0</v>
      </c>
      <c r="V2628" s="269">
        <v>1655.21</v>
      </c>
      <c r="W2628" s="269" cm="1">
        <f t="array" ref="W2628">IF(Z2628=756,V2628*INDEX('09.30.22 ERC'!$I$676:$I$679,MATCH($A$1,'09.30.22 ERC'!$D$676:$D$679,0),),V2628)</f>
        <v>1655.21</v>
      </c>
      <c r="X2628" s="271">
        <f t="shared" si="81"/>
        <v>710308</v>
      </c>
      <c r="Y2628" s="106" t="s">
        <v>8641</v>
      </c>
      <c r="Z2628" s="106">
        <v>150</v>
      </c>
      <c r="AA2628" s="273" t="b">
        <f t="shared" si="82"/>
        <v>1</v>
      </c>
    </row>
    <row r="2629" spans="1:27">
      <c r="A2629" s="267" t="s">
        <v>3271</v>
      </c>
      <c r="B2629" s="267" t="s">
        <v>3272</v>
      </c>
      <c r="C2629" s="267" t="s">
        <v>3402</v>
      </c>
      <c r="D2629" s="267" t="s">
        <v>8927</v>
      </c>
      <c r="E2629" s="267" t="s">
        <v>3275</v>
      </c>
      <c r="F2629" s="267" t="s">
        <v>3276</v>
      </c>
      <c r="G2629" s="267" t="s">
        <v>3275</v>
      </c>
      <c r="H2629" s="267" t="s">
        <v>3277</v>
      </c>
      <c r="I2629" s="267" t="s">
        <v>8934</v>
      </c>
      <c r="J2629" s="267" t="s">
        <v>8935</v>
      </c>
      <c r="K2629" s="268">
        <v>0</v>
      </c>
      <c r="L2629" s="268">
        <v>0</v>
      </c>
      <c r="M2629" s="269">
        <v>0</v>
      </c>
      <c r="N2629" s="268">
        <v>3.87</v>
      </c>
      <c r="O2629" s="268">
        <v>0</v>
      </c>
      <c r="P2629" s="269">
        <v>3.87</v>
      </c>
      <c r="Q2629" s="270">
        <v>45.84</v>
      </c>
      <c r="R2629" s="270">
        <v>11.82</v>
      </c>
      <c r="S2629" s="270">
        <v>34.020000000000003</v>
      </c>
      <c r="T2629" s="268">
        <v>45.84</v>
      </c>
      <c r="U2629" s="268">
        <v>11.82</v>
      </c>
      <c r="V2629" s="269">
        <v>34.020000000000003</v>
      </c>
      <c r="W2629" s="269" cm="1">
        <f t="array" ref="W2629">IF(Z2629=756,V2629*INDEX('09.30.22 ERC'!$I$676:$I$679,MATCH($A$1,'09.30.22 ERC'!$D$676:$D$679,0),),V2629)</f>
        <v>34.020000000000003</v>
      </c>
      <c r="X2629" s="271">
        <f t="shared" ref="X2629:X2692" si="83">+_xlfn.NUMBERVALUE(D2629)</f>
        <v>710308</v>
      </c>
      <c r="Y2629" s="106" t="s">
        <v>8641</v>
      </c>
      <c r="Z2629" s="106">
        <v>150</v>
      </c>
      <c r="AA2629" s="273" t="b">
        <f t="shared" si="82"/>
        <v>1</v>
      </c>
    </row>
    <row r="2630" spans="1:27">
      <c r="A2630" s="267" t="s">
        <v>3271</v>
      </c>
      <c r="B2630" s="267" t="s">
        <v>3280</v>
      </c>
      <c r="C2630" s="267" t="s">
        <v>3281</v>
      </c>
      <c r="D2630" s="267" t="s">
        <v>8927</v>
      </c>
      <c r="E2630" s="267" t="s">
        <v>3275</v>
      </c>
      <c r="F2630" s="267" t="s">
        <v>3276</v>
      </c>
      <c r="G2630" s="267" t="s">
        <v>3275</v>
      </c>
      <c r="H2630" s="267" t="s">
        <v>3277</v>
      </c>
      <c r="I2630" s="267" t="s">
        <v>8936</v>
      </c>
      <c r="J2630" s="267" t="s">
        <v>8937</v>
      </c>
      <c r="K2630" s="268">
        <v>0</v>
      </c>
      <c r="L2630" s="268">
        <v>0</v>
      </c>
      <c r="M2630" s="269">
        <v>0</v>
      </c>
      <c r="N2630" s="268">
        <v>51.91</v>
      </c>
      <c r="O2630" s="268">
        <v>0</v>
      </c>
      <c r="P2630" s="269">
        <v>51.91</v>
      </c>
      <c r="Q2630" s="270">
        <v>511.69</v>
      </c>
      <c r="R2630" s="270">
        <v>51.22</v>
      </c>
      <c r="S2630" s="270">
        <v>460.47</v>
      </c>
      <c r="T2630" s="268">
        <v>511.69</v>
      </c>
      <c r="U2630" s="268">
        <v>51.22</v>
      </c>
      <c r="V2630" s="269">
        <v>460.47</v>
      </c>
      <c r="W2630" s="269" cm="1">
        <f t="array" ref="W2630">IF(Z2630=756,V2630*INDEX('09.30.22 ERC'!$I$676:$I$679,MATCH($A$1,'09.30.22 ERC'!$D$676:$D$679,0),),V2630)</f>
        <v>460.47</v>
      </c>
      <c r="X2630" s="271">
        <f t="shared" si="83"/>
        <v>710308</v>
      </c>
      <c r="Y2630" s="106" t="s">
        <v>8641</v>
      </c>
      <c r="Z2630" s="106">
        <v>150</v>
      </c>
      <c r="AA2630" s="273" t="b">
        <f t="shared" ref="AA2630:AA2693" si="84">IF($A$1=756,TRUE,IF($A$1=Z2630,TRUE,FALSE))</f>
        <v>1</v>
      </c>
    </row>
    <row r="2631" spans="1:27">
      <c r="A2631" s="267" t="s">
        <v>3271</v>
      </c>
      <c r="B2631" s="267" t="s">
        <v>3280</v>
      </c>
      <c r="C2631" s="267" t="s">
        <v>3430</v>
      </c>
      <c r="D2631" s="267" t="s">
        <v>8927</v>
      </c>
      <c r="E2631" s="267" t="s">
        <v>3275</v>
      </c>
      <c r="F2631" s="267" t="s">
        <v>3276</v>
      </c>
      <c r="G2631" s="267" t="s">
        <v>3275</v>
      </c>
      <c r="H2631" s="267" t="s">
        <v>3277</v>
      </c>
      <c r="I2631" s="267" t="s">
        <v>8938</v>
      </c>
      <c r="J2631" s="267" t="s">
        <v>8939</v>
      </c>
      <c r="K2631" s="268">
        <v>0</v>
      </c>
      <c r="L2631" s="268">
        <v>0</v>
      </c>
      <c r="M2631" s="269">
        <v>0</v>
      </c>
      <c r="N2631" s="268">
        <v>3.84</v>
      </c>
      <c r="O2631" s="268">
        <v>0</v>
      </c>
      <c r="P2631" s="269">
        <v>3.84</v>
      </c>
      <c r="Q2631" s="270">
        <v>45.27</v>
      </c>
      <c r="R2631" s="270">
        <v>11.64</v>
      </c>
      <c r="S2631" s="270">
        <v>33.630000000000003</v>
      </c>
      <c r="T2631" s="268">
        <v>45.27</v>
      </c>
      <c r="U2631" s="268">
        <v>11.64</v>
      </c>
      <c r="V2631" s="269">
        <v>33.630000000000003</v>
      </c>
      <c r="W2631" s="269" cm="1">
        <f t="array" ref="W2631">IF(Z2631=756,V2631*INDEX('09.30.22 ERC'!$I$676:$I$679,MATCH($A$1,'09.30.22 ERC'!$D$676:$D$679,0),),V2631)</f>
        <v>33.630000000000003</v>
      </c>
      <c r="X2631" s="271">
        <f t="shared" si="83"/>
        <v>710308</v>
      </c>
      <c r="Y2631" s="106" t="s">
        <v>8641</v>
      </c>
      <c r="Z2631" s="106">
        <v>150</v>
      </c>
      <c r="AA2631" s="273" t="b">
        <f t="shared" si="84"/>
        <v>1</v>
      </c>
    </row>
    <row r="2632" spans="1:27">
      <c r="A2632" s="267" t="s">
        <v>3271</v>
      </c>
      <c r="B2632" s="267" t="s">
        <v>3983</v>
      </c>
      <c r="C2632" s="267" t="s">
        <v>3291</v>
      </c>
      <c r="D2632" s="267" t="s">
        <v>8927</v>
      </c>
      <c r="E2632" s="267" t="s">
        <v>3275</v>
      </c>
      <c r="F2632" s="267" t="s">
        <v>3276</v>
      </c>
      <c r="G2632" s="267" t="s">
        <v>3275</v>
      </c>
      <c r="H2632" s="267" t="s">
        <v>3277</v>
      </c>
      <c r="I2632" s="267" t="s">
        <v>8940</v>
      </c>
      <c r="J2632" s="267" t="s">
        <v>8941</v>
      </c>
      <c r="K2632" s="268">
        <v>0</v>
      </c>
      <c r="L2632" s="268">
        <v>0</v>
      </c>
      <c r="M2632" s="269">
        <v>0</v>
      </c>
      <c r="N2632" s="268">
        <v>0.1</v>
      </c>
      <c r="O2632" s="268">
        <v>0</v>
      </c>
      <c r="P2632" s="269">
        <v>0.1</v>
      </c>
      <c r="Q2632" s="270">
        <v>0.9</v>
      </c>
      <c r="R2632" s="270">
        <v>0</v>
      </c>
      <c r="S2632" s="270">
        <v>0.9</v>
      </c>
      <c r="T2632" s="268">
        <v>0.9</v>
      </c>
      <c r="U2632" s="268">
        <v>0</v>
      </c>
      <c r="V2632" s="269">
        <v>0.9</v>
      </c>
      <c r="W2632" s="269" cm="1">
        <f t="array" ref="W2632">IF(Z2632=756,V2632*INDEX('09.30.22 ERC'!$I$676:$I$679,MATCH($A$1,'09.30.22 ERC'!$D$676:$D$679,0),),V2632)</f>
        <v>0.9</v>
      </c>
      <c r="X2632" s="271">
        <f t="shared" si="83"/>
        <v>710308</v>
      </c>
      <c r="Y2632" s="106" t="s">
        <v>8641</v>
      </c>
      <c r="Z2632" s="106">
        <v>150</v>
      </c>
      <c r="AA2632" s="273" t="b">
        <f t="shared" si="84"/>
        <v>1</v>
      </c>
    </row>
    <row r="2633" spans="1:27">
      <c r="A2633" s="267" t="s">
        <v>3271</v>
      </c>
      <c r="B2633" s="267" t="s">
        <v>3284</v>
      </c>
      <c r="C2633" s="267" t="s">
        <v>3273</v>
      </c>
      <c r="D2633" s="267" t="s">
        <v>8927</v>
      </c>
      <c r="E2633" s="267" t="s">
        <v>3275</v>
      </c>
      <c r="F2633" s="267" t="s">
        <v>3276</v>
      </c>
      <c r="G2633" s="267" t="s">
        <v>3275</v>
      </c>
      <c r="H2633" s="267" t="s">
        <v>3277</v>
      </c>
      <c r="I2633" s="267" t="s">
        <v>8942</v>
      </c>
      <c r="J2633" s="267" t="s">
        <v>8943</v>
      </c>
      <c r="K2633" s="268">
        <v>0</v>
      </c>
      <c r="L2633" s="268">
        <v>0</v>
      </c>
      <c r="M2633" s="269">
        <v>0</v>
      </c>
      <c r="N2633" s="268">
        <v>40.44</v>
      </c>
      <c r="O2633" s="268">
        <v>0</v>
      </c>
      <c r="P2633" s="269">
        <v>40.44</v>
      </c>
      <c r="Q2633" s="270">
        <v>363.96</v>
      </c>
      <c r="R2633" s="270">
        <v>0</v>
      </c>
      <c r="S2633" s="270">
        <v>363.96</v>
      </c>
      <c r="T2633" s="268">
        <v>363.96</v>
      </c>
      <c r="U2633" s="268">
        <v>0</v>
      </c>
      <c r="V2633" s="269">
        <v>363.96</v>
      </c>
      <c r="W2633" s="269" cm="1">
        <f t="array" ref="W2633">IF(Z2633=756,V2633*INDEX('09.30.22 ERC'!$I$676:$I$679,MATCH($A$1,'09.30.22 ERC'!$D$676:$D$679,0),),V2633)</f>
        <v>363.96</v>
      </c>
      <c r="X2633" s="271">
        <f t="shared" si="83"/>
        <v>710308</v>
      </c>
      <c r="Y2633" s="106" t="s">
        <v>8641</v>
      </c>
      <c r="Z2633" s="106">
        <v>151</v>
      </c>
      <c r="AA2633" s="273" t="b">
        <f t="shared" si="84"/>
        <v>1</v>
      </c>
    </row>
    <row r="2634" spans="1:27">
      <c r="A2634" s="267" t="s">
        <v>3271</v>
      </c>
      <c r="B2634" s="267" t="s">
        <v>3284</v>
      </c>
      <c r="C2634" s="267" t="s">
        <v>3402</v>
      </c>
      <c r="D2634" s="267" t="s">
        <v>8927</v>
      </c>
      <c r="E2634" s="267" t="s">
        <v>3275</v>
      </c>
      <c r="F2634" s="267" t="s">
        <v>3276</v>
      </c>
      <c r="G2634" s="267" t="s">
        <v>3275</v>
      </c>
      <c r="H2634" s="267" t="s">
        <v>3277</v>
      </c>
      <c r="I2634" s="267" t="s">
        <v>8944</v>
      </c>
      <c r="J2634" s="267" t="s">
        <v>8945</v>
      </c>
      <c r="K2634" s="268">
        <v>0</v>
      </c>
      <c r="L2634" s="268">
        <v>0</v>
      </c>
      <c r="M2634" s="269">
        <v>0</v>
      </c>
      <c r="N2634" s="268">
        <v>0.33</v>
      </c>
      <c r="O2634" s="268">
        <v>0</v>
      </c>
      <c r="P2634" s="269">
        <v>0.33</v>
      </c>
      <c r="Q2634" s="270">
        <v>3.77</v>
      </c>
      <c r="R2634" s="270">
        <v>0.96</v>
      </c>
      <c r="S2634" s="270">
        <v>2.81</v>
      </c>
      <c r="T2634" s="268">
        <v>3.77</v>
      </c>
      <c r="U2634" s="268">
        <v>0.96</v>
      </c>
      <c r="V2634" s="269">
        <v>2.81</v>
      </c>
      <c r="W2634" s="269" cm="1">
        <f t="array" ref="W2634">IF(Z2634=756,V2634*INDEX('09.30.22 ERC'!$I$676:$I$679,MATCH($A$1,'09.30.22 ERC'!$D$676:$D$679,0),),V2634)</f>
        <v>2.81</v>
      </c>
      <c r="X2634" s="271">
        <f t="shared" si="83"/>
        <v>710308</v>
      </c>
      <c r="Y2634" s="106" t="s">
        <v>8641</v>
      </c>
      <c r="Z2634" s="106">
        <v>151</v>
      </c>
      <c r="AA2634" s="273" t="b">
        <f t="shared" si="84"/>
        <v>1</v>
      </c>
    </row>
    <row r="2635" spans="1:27">
      <c r="A2635" s="267" t="s">
        <v>3271</v>
      </c>
      <c r="B2635" s="267" t="s">
        <v>3287</v>
      </c>
      <c r="C2635" s="267" t="s">
        <v>3281</v>
      </c>
      <c r="D2635" s="267" t="s">
        <v>8927</v>
      </c>
      <c r="E2635" s="267" t="s">
        <v>3275</v>
      </c>
      <c r="F2635" s="267" t="s">
        <v>3276</v>
      </c>
      <c r="G2635" s="267" t="s">
        <v>3275</v>
      </c>
      <c r="H2635" s="267" t="s">
        <v>3277</v>
      </c>
      <c r="I2635" s="267" t="s">
        <v>8946</v>
      </c>
      <c r="J2635" s="267" t="s">
        <v>8947</v>
      </c>
      <c r="K2635" s="268">
        <v>0</v>
      </c>
      <c r="L2635" s="268">
        <v>0</v>
      </c>
      <c r="M2635" s="269">
        <v>0</v>
      </c>
      <c r="N2635" s="268">
        <v>1.02</v>
      </c>
      <c r="O2635" s="268">
        <v>0</v>
      </c>
      <c r="P2635" s="269">
        <v>1.02</v>
      </c>
      <c r="Q2635" s="270">
        <v>9.18</v>
      </c>
      <c r="R2635" s="270">
        <v>0</v>
      </c>
      <c r="S2635" s="270">
        <v>9.18</v>
      </c>
      <c r="T2635" s="268">
        <v>9.18</v>
      </c>
      <c r="U2635" s="268">
        <v>0</v>
      </c>
      <c r="V2635" s="269">
        <v>9.18</v>
      </c>
      <c r="W2635" s="269" cm="1">
        <f t="array" ref="W2635">IF(Z2635=756,V2635*INDEX('09.30.22 ERC'!$I$676:$I$679,MATCH($A$1,'09.30.22 ERC'!$D$676:$D$679,0),),V2635)</f>
        <v>9.18</v>
      </c>
      <c r="X2635" s="271">
        <f t="shared" si="83"/>
        <v>710308</v>
      </c>
      <c r="Y2635" s="106" t="s">
        <v>8641</v>
      </c>
      <c r="Z2635" s="106">
        <v>151</v>
      </c>
      <c r="AA2635" s="273" t="b">
        <f t="shared" si="84"/>
        <v>1</v>
      </c>
    </row>
    <row r="2636" spans="1:27">
      <c r="A2636" s="267" t="s">
        <v>3271</v>
      </c>
      <c r="B2636" s="267" t="s">
        <v>3287</v>
      </c>
      <c r="C2636" s="267" t="s">
        <v>3430</v>
      </c>
      <c r="D2636" s="267" t="s">
        <v>8927</v>
      </c>
      <c r="E2636" s="267" t="s">
        <v>3275</v>
      </c>
      <c r="F2636" s="267" t="s">
        <v>3276</v>
      </c>
      <c r="G2636" s="267" t="s">
        <v>3275</v>
      </c>
      <c r="H2636" s="267" t="s">
        <v>3277</v>
      </c>
      <c r="I2636" s="267" t="s">
        <v>8948</v>
      </c>
      <c r="J2636" s="267" t="s">
        <v>8949</v>
      </c>
      <c r="K2636" s="268">
        <v>0</v>
      </c>
      <c r="L2636" s="268">
        <v>0</v>
      </c>
      <c r="M2636" s="269">
        <v>0</v>
      </c>
      <c r="N2636" s="268">
        <v>0.42</v>
      </c>
      <c r="O2636" s="268">
        <v>0</v>
      </c>
      <c r="P2636" s="269">
        <v>0.42</v>
      </c>
      <c r="Q2636" s="270">
        <v>4.3899999999999997</v>
      </c>
      <c r="R2636" s="270">
        <v>0.9</v>
      </c>
      <c r="S2636" s="270">
        <v>3.4899999999999998</v>
      </c>
      <c r="T2636" s="268">
        <v>4.3899999999999997</v>
      </c>
      <c r="U2636" s="268">
        <v>0.9</v>
      </c>
      <c r="V2636" s="269">
        <v>3.4899999999999998</v>
      </c>
      <c r="W2636" s="269" cm="1">
        <f t="array" ref="W2636">IF(Z2636=756,V2636*INDEX('09.30.22 ERC'!$I$676:$I$679,MATCH($A$1,'09.30.22 ERC'!$D$676:$D$679,0),),V2636)</f>
        <v>3.4899999999999998</v>
      </c>
      <c r="X2636" s="271">
        <f t="shared" si="83"/>
        <v>710308</v>
      </c>
      <c r="Y2636" s="106" t="s">
        <v>8641</v>
      </c>
      <c r="Z2636" s="106">
        <v>151</v>
      </c>
      <c r="AA2636" s="273" t="b">
        <f t="shared" si="84"/>
        <v>1</v>
      </c>
    </row>
    <row r="2637" spans="1:27">
      <c r="A2637" s="267" t="s">
        <v>3271</v>
      </c>
      <c r="B2637" s="267" t="s">
        <v>3294</v>
      </c>
      <c r="C2637" s="267" t="s">
        <v>3273</v>
      </c>
      <c r="D2637" s="267" t="s">
        <v>8927</v>
      </c>
      <c r="E2637" s="267" t="s">
        <v>3275</v>
      </c>
      <c r="F2637" s="267" t="s">
        <v>3276</v>
      </c>
      <c r="G2637" s="267" t="s">
        <v>3275</v>
      </c>
      <c r="H2637" s="267" t="s">
        <v>3277</v>
      </c>
      <c r="I2637" s="267" t="s">
        <v>8950</v>
      </c>
      <c r="J2637" s="267" t="s">
        <v>8951</v>
      </c>
      <c r="K2637" s="268">
        <v>0</v>
      </c>
      <c r="L2637" s="268">
        <v>0</v>
      </c>
      <c r="M2637" s="269">
        <v>0</v>
      </c>
      <c r="N2637" s="268">
        <v>39.51</v>
      </c>
      <c r="O2637" s="268">
        <v>0</v>
      </c>
      <c r="P2637" s="269">
        <v>39.51</v>
      </c>
      <c r="Q2637" s="270">
        <v>352.44</v>
      </c>
      <c r="R2637" s="270">
        <v>0</v>
      </c>
      <c r="S2637" s="270">
        <v>352.44</v>
      </c>
      <c r="T2637" s="268">
        <v>352.44</v>
      </c>
      <c r="U2637" s="268">
        <v>0</v>
      </c>
      <c r="V2637" s="269">
        <v>352.44</v>
      </c>
      <c r="W2637" s="269" cm="1">
        <f t="array" ref="W2637">IF(Z2637=756,V2637*INDEX('09.30.22 ERC'!$I$676:$I$679,MATCH($A$1,'09.30.22 ERC'!$D$676:$D$679,0),),V2637)</f>
        <v>352.44</v>
      </c>
      <c r="X2637" s="271">
        <f t="shared" si="83"/>
        <v>710308</v>
      </c>
      <c r="Y2637" s="106" t="s">
        <v>8641</v>
      </c>
      <c r="Z2637" s="106">
        <v>152</v>
      </c>
      <c r="AA2637" s="273" t="b">
        <f t="shared" si="84"/>
        <v>1</v>
      </c>
    </row>
    <row r="2638" spans="1:27">
      <c r="A2638" s="267" t="s">
        <v>3271</v>
      </c>
      <c r="B2638" s="267" t="s">
        <v>3294</v>
      </c>
      <c r="C2638" s="267" t="s">
        <v>3402</v>
      </c>
      <c r="D2638" s="267" t="s">
        <v>8927</v>
      </c>
      <c r="E2638" s="267" t="s">
        <v>3275</v>
      </c>
      <c r="F2638" s="267" t="s">
        <v>3276</v>
      </c>
      <c r="G2638" s="267" t="s">
        <v>3275</v>
      </c>
      <c r="H2638" s="267" t="s">
        <v>3277</v>
      </c>
      <c r="I2638" s="267" t="s">
        <v>8952</v>
      </c>
      <c r="J2638" s="267" t="s">
        <v>8953</v>
      </c>
      <c r="K2638" s="268">
        <v>0</v>
      </c>
      <c r="L2638" s="268">
        <v>0</v>
      </c>
      <c r="M2638" s="269">
        <v>0</v>
      </c>
      <c r="N2638" s="268">
        <v>2.2400000000000002</v>
      </c>
      <c r="O2638" s="268">
        <v>0</v>
      </c>
      <c r="P2638" s="269">
        <v>2.2400000000000002</v>
      </c>
      <c r="Q2638" s="270">
        <v>26.39</v>
      </c>
      <c r="R2638" s="270">
        <v>6.78</v>
      </c>
      <c r="S2638" s="270">
        <v>19.61</v>
      </c>
      <c r="T2638" s="268">
        <v>26.39</v>
      </c>
      <c r="U2638" s="268">
        <v>6.78</v>
      </c>
      <c r="V2638" s="269">
        <v>19.61</v>
      </c>
      <c r="W2638" s="269" cm="1">
        <f t="array" ref="W2638">IF(Z2638=756,V2638*INDEX('09.30.22 ERC'!$I$676:$I$679,MATCH($A$1,'09.30.22 ERC'!$D$676:$D$679,0),),V2638)</f>
        <v>19.61</v>
      </c>
      <c r="X2638" s="271">
        <f t="shared" si="83"/>
        <v>710308</v>
      </c>
      <c r="Y2638" s="106" t="s">
        <v>8641</v>
      </c>
      <c r="Z2638" s="106">
        <v>152</v>
      </c>
      <c r="AA2638" s="273" t="b">
        <f t="shared" si="84"/>
        <v>1</v>
      </c>
    </row>
    <row r="2639" spans="1:27">
      <c r="A2639" s="267" t="s">
        <v>3271</v>
      </c>
      <c r="B2639" s="267" t="s">
        <v>3272</v>
      </c>
      <c r="C2639" s="267" t="s">
        <v>3273</v>
      </c>
      <c r="D2639" s="267" t="s">
        <v>8954</v>
      </c>
      <c r="E2639" s="267" t="s">
        <v>3275</v>
      </c>
      <c r="F2639" s="267" t="s">
        <v>3276</v>
      </c>
      <c r="G2639" s="267" t="s">
        <v>3275</v>
      </c>
      <c r="H2639" s="267" t="s">
        <v>3277</v>
      </c>
      <c r="I2639" s="267" t="s">
        <v>8955</v>
      </c>
      <c r="J2639" s="267" t="s">
        <v>8956</v>
      </c>
      <c r="K2639" s="268">
        <v>0</v>
      </c>
      <c r="L2639" s="268">
        <v>0</v>
      </c>
      <c r="M2639" s="269">
        <v>0</v>
      </c>
      <c r="N2639" s="268">
        <v>11.89</v>
      </c>
      <c r="O2639" s="268">
        <v>0</v>
      </c>
      <c r="P2639" s="269">
        <v>11.89</v>
      </c>
      <c r="Q2639" s="270">
        <v>107.01</v>
      </c>
      <c r="R2639" s="270">
        <v>0</v>
      </c>
      <c r="S2639" s="270">
        <v>107.01</v>
      </c>
      <c r="T2639" s="268">
        <v>107.01</v>
      </c>
      <c r="U2639" s="268">
        <v>0</v>
      </c>
      <c r="V2639" s="269">
        <v>107.01</v>
      </c>
      <c r="W2639" s="269" cm="1">
        <f t="array" ref="W2639">IF(Z2639=756,V2639*INDEX('09.30.22 ERC'!$I$676:$I$679,MATCH($A$1,'09.30.22 ERC'!$D$676:$D$679,0),),V2639)</f>
        <v>107.01</v>
      </c>
      <c r="X2639" s="271">
        <f t="shared" si="83"/>
        <v>710309</v>
      </c>
      <c r="Y2639" s="106" t="s">
        <v>8641</v>
      </c>
      <c r="Z2639" s="106">
        <v>150</v>
      </c>
      <c r="AA2639" s="273" t="b">
        <f t="shared" si="84"/>
        <v>1</v>
      </c>
    </row>
    <row r="2640" spans="1:27">
      <c r="A2640" s="267" t="s">
        <v>3271</v>
      </c>
      <c r="B2640" s="267" t="s">
        <v>3280</v>
      </c>
      <c r="C2640" s="267" t="s">
        <v>3281</v>
      </c>
      <c r="D2640" s="267" t="s">
        <v>8954</v>
      </c>
      <c r="E2640" s="267" t="s">
        <v>3275</v>
      </c>
      <c r="F2640" s="267" t="s">
        <v>3276</v>
      </c>
      <c r="G2640" s="267" t="s">
        <v>3275</v>
      </c>
      <c r="H2640" s="267" t="s">
        <v>3277</v>
      </c>
      <c r="I2640" s="267" t="s">
        <v>8957</v>
      </c>
      <c r="J2640" s="267" t="s">
        <v>8958</v>
      </c>
      <c r="K2640" s="268">
        <v>0</v>
      </c>
      <c r="L2640" s="268">
        <v>0</v>
      </c>
      <c r="M2640" s="269">
        <v>0</v>
      </c>
      <c r="N2640" s="268">
        <v>144.22999999999999</v>
      </c>
      <c r="O2640" s="268">
        <v>0</v>
      </c>
      <c r="P2640" s="269">
        <v>144.22999999999999</v>
      </c>
      <c r="Q2640" s="270">
        <v>1263.51</v>
      </c>
      <c r="R2640" s="270">
        <v>0</v>
      </c>
      <c r="S2640" s="270">
        <v>1263.51</v>
      </c>
      <c r="T2640" s="268">
        <v>1263.51</v>
      </c>
      <c r="U2640" s="268">
        <v>0</v>
      </c>
      <c r="V2640" s="269">
        <v>1263.51</v>
      </c>
      <c r="W2640" s="269" cm="1">
        <f t="array" ref="W2640">IF(Z2640=756,V2640*INDEX('09.30.22 ERC'!$I$676:$I$679,MATCH($A$1,'09.30.22 ERC'!$D$676:$D$679,0),),V2640)</f>
        <v>1263.51</v>
      </c>
      <c r="X2640" s="271">
        <f t="shared" si="83"/>
        <v>710309</v>
      </c>
      <c r="Y2640" s="106" t="s">
        <v>8641</v>
      </c>
      <c r="Z2640" s="106">
        <v>150</v>
      </c>
      <c r="AA2640" s="273" t="b">
        <f t="shared" si="84"/>
        <v>1</v>
      </c>
    </row>
    <row r="2641" spans="1:27">
      <c r="A2641" s="267" t="s">
        <v>3271</v>
      </c>
      <c r="B2641" s="267" t="s">
        <v>3284</v>
      </c>
      <c r="C2641" s="267" t="s">
        <v>3273</v>
      </c>
      <c r="D2641" s="267" t="s">
        <v>8954</v>
      </c>
      <c r="E2641" s="267" t="s">
        <v>3275</v>
      </c>
      <c r="F2641" s="267" t="s">
        <v>3276</v>
      </c>
      <c r="G2641" s="267" t="s">
        <v>3275</v>
      </c>
      <c r="H2641" s="267" t="s">
        <v>3277</v>
      </c>
      <c r="I2641" s="267" t="s">
        <v>8959</v>
      </c>
      <c r="J2641" s="267" t="s">
        <v>8960</v>
      </c>
      <c r="K2641" s="268">
        <v>0</v>
      </c>
      <c r="L2641" s="268">
        <v>0</v>
      </c>
      <c r="M2641" s="269">
        <v>0</v>
      </c>
      <c r="N2641" s="268">
        <v>0.52</v>
      </c>
      <c r="O2641" s="268">
        <v>0</v>
      </c>
      <c r="P2641" s="269">
        <v>0.52</v>
      </c>
      <c r="Q2641" s="270">
        <v>4.68</v>
      </c>
      <c r="R2641" s="270">
        <v>0</v>
      </c>
      <c r="S2641" s="270">
        <v>4.68</v>
      </c>
      <c r="T2641" s="268">
        <v>4.68</v>
      </c>
      <c r="U2641" s="268">
        <v>0</v>
      </c>
      <c r="V2641" s="269">
        <v>4.68</v>
      </c>
      <c r="W2641" s="269" cm="1">
        <f t="array" ref="W2641">IF(Z2641=756,V2641*INDEX('09.30.22 ERC'!$I$676:$I$679,MATCH($A$1,'09.30.22 ERC'!$D$676:$D$679,0),),V2641)</f>
        <v>4.68</v>
      </c>
      <c r="X2641" s="271">
        <f t="shared" si="83"/>
        <v>710309</v>
      </c>
      <c r="Y2641" s="106" t="s">
        <v>8641</v>
      </c>
      <c r="Z2641" s="106">
        <v>151</v>
      </c>
      <c r="AA2641" s="273" t="b">
        <f t="shared" si="84"/>
        <v>1</v>
      </c>
    </row>
    <row r="2642" spans="1:27">
      <c r="A2642" s="267" t="s">
        <v>3271</v>
      </c>
      <c r="B2642" s="267" t="s">
        <v>3287</v>
      </c>
      <c r="C2642" s="267" t="s">
        <v>3281</v>
      </c>
      <c r="D2642" s="267" t="s">
        <v>8954</v>
      </c>
      <c r="E2642" s="267" t="s">
        <v>3275</v>
      </c>
      <c r="F2642" s="267" t="s">
        <v>3276</v>
      </c>
      <c r="G2642" s="267" t="s">
        <v>3275</v>
      </c>
      <c r="H2642" s="267" t="s">
        <v>3277</v>
      </c>
      <c r="I2642" s="267" t="s">
        <v>8961</v>
      </c>
      <c r="J2642" s="267" t="s">
        <v>8962</v>
      </c>
      <c r="K2642" s="268">
        <v>0</v>
      </c>
      <c r="L2642" s="268">
        <v>0</v>
      </c>
      <c r="M2642" s="269">
        <v>0</v>
      </c>
      <c r="N2642" s="268">
        <v>44.37</v>
      </c>
      <c r="O2642" s="268">
        <v>0</v>
      </c>
      <c r="P2642" s="269">
        <v>44.37</v>
      </c>
      <c r="Q2642" s="270">
        <v>399.33</v>
      </c>
      <c r="R2642" s="270">
        <v>0</v>
      </c>
      <c r="S2642" s="270">
        <v>399.33</v>
      </c>
      <c r="T2642" s="268">
        <v>399.33</v>
      </c>
      <c r="U2642" s="268">
        <v>0</v>
      </c>
      <c r="V2642" s="269">
        <v>399.33</v>
      </c>
      <c r="W2642" s="269" cm="1">
        <f t="array" ref="W2642">IF(Z2642=756,V2642*INDEX('09.30.22 ERC'!$I$676:$I$679,MATCH($A$1,'09.30.22 ERC'!$D$676:$D$679,0),),V2642)</f>
        <v>399.33</v>
      </c>
      <c r="X2642" s="271">
        <f t="shared" si="83"/>
        <v>710309</v>
      </c>
      <c r="Y2642" s="106" t="s">
        <v>8641</v>
      </c>
      <c r="Z2642" s="106">
        <v>151</v>
      </c>
      <c r="AA2642" s="273" t="b">
        <f t="shared" si="84"/>
        <v>1</v>
      </c>
    </row>
    <row r="2643" spans="1:27">
      <c r="A2643" s="267" t="s">
        <v>3271</v>
      </c>
      <c r="B2643" s="267" t="s">
        <v>3272</v>
      </c>
      <c r="C2643" s="267" t="s">
        <v>3273</v>
      </c>
      <c r="D2643" s="267" t="s">
        <v>8963</v>
      </c>
      <c r="E2643" s="267" t="s">
        <v>3275</v>
      </c>
      <c r="F2643" s="267" t="s">
        <v>3276</v>
      </c>
      <c r="G2643" s="267" t="s">
        <v>3275</v>
      </c>
      <c r="H2643" s="267" t="s">
        <v>3277</v>
      </c>
      <c r="I2643" s="267" t="s">
        <v>8964</v>
      </c>
      <c r="J2643" s="267" t="s">
        <v>8965</v>
      </c>
      <c r="K2643" s="268">
        <v>0</v>
      </c>
      <c r="L2643" s="268">
        <v>0</v>
      </c>
      <c r="M2643" s="269">
        <v>0</v>
      </c>
      <c r="N2643" s="268">
        <v>22.44</v>
      </c>
      <c r="O2643" s="268">
        <v>0</v>
      </c>
      <c r="P2643" s="269">
        <v>22.44</v>
      </c>
      <c r="Q2643" s="270">
        <v>201.88</v>
      </c>
      <c r="R2643" s="270">
        <v>0</v>
      </c>
      <c r="S2643" s="270">
        <v>201.88</v>
      </c>
      <c r="T2643" s="268">
        <v>201.88</v>
      </c>
      <c r="U2643" s="268">
        <v>0</v>
      </c>
      <c r="V2643" s="269">
        <v>201.88</v>
      </c>
      <c r="W2643" s="269" cm="1">
        <f t="array" ref="W2643">IF(Z2643=756,V2643*INDEX('09.30.22 ERC'!$I$676:$I$679,MATCH($A$1,'09.30.22 ERC'!$D$676:$D$679,0),),V2643)</f>
        <v>201.88</v>
      </c>
      <c r="X2643" s="271">
        <f t="shared" si="83"/>
        <v>710310</v>
      </c>
      <c r="Y2643" s="106" t="s">
        <v>8641</v>
      </c>
      <c r="Z2643" s="106">
        <v>150</v>
      </c>
      <c r="AA2643" s="273" t="b">
        <f t="shared" si="84"/>
        <v>1</v>
      </c>
    </row>
    <row r="2644" spans="1:27">
      <c r="A2644" s="267" t="s">
        <v>3271</v>
      </c>
      <c r="B2644" s="267" t="s">
        <v>3272</v>
      </c>
      <c r="C2644" s="267" t="s">
        <v>3402</v>
      </c>
      <c r="D2644" s="267" t="s">
        <v>8963</v>
      </c>
      <c r="E2644" s="267" t="s">
        <v>3275</v>
      </c>
      <c r="F2644" s="267" t="s">
        <v>3276</v>
      </c>
      <c r="G2644" s="267" t="s">
        <v>3275</v>
      </c>
      <c r="H2644" s="267" t="s">
        <v>3277</v>
      </c>
      <c r="I2644" s="267" t="s">
        <v>8966</v>
      </c>
      <c r="J2644" s="267" t="s">
        <v>8967</v>
      </c>
      <c r="K2644" s="268">
        <v>0</v>
      </c>
      <c r="L2644" s="268">
        <v>0</v>
      </c>
      <c r="M2644" s="269">
        <v>0</v>
      </c>
      <c r="N2644" s="268">
        <v>6.39</v>
      </c>
      <c r="O2644" s="268">
        <v>0</v>
      </c>
      <c r="P2644" s="269">
        <v>6.39</v>
      </c>
      <c r="Q2644" s="270">
        <v>68.59</v>
      </c>
      <c r="R2644" s="270">
        <v>15.12</v>
      </c>
      <c r="S2644" s="270">
        <v>53.470000000000006</v>
      </c>
      <c r="T2644" s="268">
        <v>68.59</v>
      </c>
      <c r="U2644" s="268">
        <v>15.12</v>
      </c>
      <c r="V2644" s="269">
        <v>53.470000000000006</v>
      </c>
      <c r="W2644" s="269" cm="1">
        <f t="array" ref="W2644">IF(Z2644=756,V2644*INDEX('09.30.22 ERC'!$I$676:$I$679,MATCH($A$1,'09.30.22 ERC'!$D$676:$D$679,0),),V2644)</f>
        <v>53.470000000000006</v>
      </c>
      <c r="X2644" s="271">
        <f t="shared" si="83"/>
        <v>710310</v>
      </c>
      <c r="Y2644" s="106" t="s">
        <v>8641</v>
      </c>
      <c r="Z2644" s="106">
        <v>150</v>
      </c>
      <c r="AA2644" s="273" t="b">
        <f t="shared" si="84"/>
        <v>1</v>
      </c>
    </row>
    <row r="2645" spans="1:27">
      <c r="A2645" s="267" t="s">
        <v>3271</v>
      </c>
      <c r="B2645" s="267" t="s">
        <v>3280</v>
      </c>
      <c r="C2645" s="267" t="s">
        <v>3281</v>
      </c>
      <c r="D2645" s="267" t="s">
        <v>8963</v>
      </c>
      <c r="E2645" s="267" t="s">
        <v>3275</v>
      </c>
      <c r="F2645" s="267" t="s">
        <v>3276</v>
      </c>
      <c r="G2645" s="267" t="s">
        <v>3275</v>
      </c>
      <c r="H2645" s="267" t="s">
        <v>3277</v>
      </c>
      <c r="I2645" s="267" t="s">
        <v>8968</v>
      </c>
      <c r="J2645" s="267" t="s">
        <v>8969</v>
      </c>
      <c r="K2645" s="268">
        <v>0</v>
      </c>
      <c r="L2645" s="268">
        <v>0</v>
      </c>
      <c r="M2645" s="269">
        <v>0</v>
      </c>
      <c r="N2645" s="268">
        <v>21.51</v>
      </c>
      <c r="O2645" s="268">
        <v>0</v>
      </c>
      <c r="P2645" s="269">
        <v>21.51</v>
      </c>
      <c r="Q2645" s="270">
        <v>193.59</v>
      </c>
      <c r="R2645" s="270">
        <v>0</v>
      </c>
      <c r="S2645" s="270">
        <v>193.59</v>
      </c>
      <c r="T2645" s="268">
        <v>193.59</v>
      </c>
      <c r="U2645" s="268">
        <v>0</v>
      </c>
      <c r="V2645" s="269">
        <v>193.59</v>
      </c>
      <c r="W2645" s="269" cm="1">
        <f t="array" ref="W2645">IF(Z2645=756,V2645*INDEX('09.30.22 ERC'!$I$676:$I$679,MATCH($A$1,'09.30.22 ERC'!$D$676:$D$679,0),),V2645)</f>
        <v>193.59</v>
      </c>
      <c r="X2645" s="271">
        <f t="shared" si="83"/>
        <v>710310</v>
      </c>
      <c r="Y2645" s="106" t="s">
        <v>8641</v>
      </c>
      <c r="Z2645" s="106">
        <v>150</v>
      </c>
      <c r="AA2645" s="273" t="b">
        <f t="shared" si="84"/>
        <v>1</v>
      </c>
    </row>
    <row r="2646" spans="1:27">
      <c r="A2646" s="267" t="s">
        <v>3271</v>
      </c>
      <c r="B2646" s="267" t="s">
        <v>3280</v>
      </c>
      <c r="C2646" s="267" t="s">
        <v>3430</v>
      </c>
      <c r="D2646" s="267" t="s">
        <v>8963</v>
      </c>
      <c r="E2646" s="267" t="s">
        <v>3275</v>
      </c>
      <c r="F2646" s="267" t="s">
        <v>3276</v>
      </c>
      <c r="G2646" s="267" t="s">
        <v>3275</v>
      </c>
      <c r="H2646" s="267" t="s">
        <v>3277</v>
      </c>
      <c r="I2646" s="267" t="s">
        <v>8970</v>
      </c>
      <c r="J2646" s="267" t="s">
        <v>8971</v>
      </c>
      <c r="K2646" s="268">
        <v>0</v>
      </c>
      <c r="L2646" s="268">
        <v>0</v>
      </c>
      <c r="M2646" s="269">
        <v>0</v>
      </c>
      <c r="N2646" s="268">
        <v>6.32</v>
      </c>
      <c r="O2646" s="268">
        <v>0</v>
      </c>
      <c r="P2646" s="269">
        <v>6.32</v>
      </c>
      <c r="Q2646" s="270">
        <v>67.77</v>
      </c>
      <c r="R2646" s="270">
        <v>14.94</v>
      </c>
      <c r="S2646" s="270">
        <v>52.83</v>
      </c>
      <c r="T2646" s="268">
        <v>67.77</v>
      </c>
      <c r="U2646" s="268">
        <v>14.94</v>
      </c>
      <c r="V2646" s="269">
        <v>52.83</v>
      </c>
      <c r="W2646" s="269" cm="1">
        <f t="array" ref="W2646">IF(Z2646=756,V2646*INDEX('09.30.22 ERC'!$I$676:$I$679,MATCH($A$1,'09.30.22 ERC'!$D$676:$D$679,0),),V2646)</f>
        <v>52.83</v>
      </c>
      <c r="X2646" s="271">
        <f t="shared" si="83"/>
        <v>710310</v>
      </c>
      <c r="Y2646" s="106" t="s">
        <v>8641</v>
      </c>
      <c r="Z2646" s="106">
        <v>150</v>
      </c>
      <c r="AA2646" s="273" t="b">
        <f t="shared" si="84"/>
        <v>1</v>
      </c>
    </row>
    <row r="2647" spans="1:27">
      <c r="A2647" s="267" t="s">
        <v>3271</v>
      </c>
      <c r="B2647" s="267" t="s">
        <v>3284</v>
      </c>
      <c r="C2647" s="267" t="s">
        <v>3402</v>
      </c>
      <c r="D2647" s="267" t="s">
        <v>8963</v>
      </c>
      <c r="E2647" s="267" t="s">
        <v>3275</v>
      </c>
      <c r="F2647" s="267" t="s">
        <v>3276</v>
      </c>
      <c r="G2647" s="267" t="s">
        <v>3275</v>
      </c>
      <c r="H2647" s="267" t="s">
        <v>3277</v>
      </c>
      <c r="I2647" s="267" t="s">
        <v>8972</v>
      </c>
      <c r="J2647" s="267" t="s">
        <v>8973</v>
      </c>
      <c r="K2647" s="268">
        <v>0</v>
      </c>
      <c r="L2647" s="268">
        <v>0</v>
      </c>
      <c r="M2647" s="269">
        <v>0</v>
      </c>
      <c r="N2647" s="268">
        <v>0.54</v>
      </c>
      <c r="O2647" s="268">
        <v>0</v>
      </c>
      <c r="P2647" s="269">
        <v>0.54</v>
      </c>
      <c r="Q2647" s="270">
        <v>5.66</v>
      </c>
      <c r="R2647" s="270">
        <v>1.23</v>
      </c>
      <c r="S2647" s="270">
        <v>4.43</v>
      </c>
      <c r="T2647" s="268">
        <v>5.66</v>
      </c>
      <c r="U2647" s="268">
        <v>1.23</v>
      </c>
      <c r="V2647" s="269">
        <v>4.43</v>
      </c>
      <c r="W2647" s="269" cm="1">
        <f t="array" ref="W2647">IF(Z2647=756,V2647*INDEX('09.30.22 ERC'!$I$676:$I$679,MATCH($A$1,'09.30.22 ERC'!$D$676:$D$679,0),),V2647)</f>
        <v>4.43</v>
      </c>
      <c r="X2647" s="271">
        <f t="shared" si="83"/>
        <v>710310</v>
      </c>
      <c r="Y2647" s="106" t="s">
        <v>8641</v>
      </c>
      <c r="Z2647" s="106">
        <v>151</v>
      </c>
      <c r="AA2647" s="273" t="b">
        <f t="shared" si="84"/>
        <v>1</v>
      </c>
    </row>
    <row r="2648" spans="1:27">
      <c r="A2648" s="267" t="s">
        <v>3271</v>
      </c>
      <c r="B2648" s="267" t="s">
        <v>3287</v>
      </c>
      <c r="C2648" s="267" t="s">
        <v>3430</v>
      </c>
      <c r="D2648" s="267" t="s">
        <v>8963</v>
      </c>
      <c r="E2648" s="267" t="s">
        <v>3275</v>
      </c>
      <c r="F2648" s="267" t="s">
        <v>3276</v>
      </c>
      <c r="G2648" s="267" t="s">
        <v>3275</v>
      </c>
      <c r="H2648" s="267" t="s">
        <v>3277</v>
      </c>
      <c r="I2648" s="267" t="s">
        <v>8974</v>
      </c>
      <c r="J2648" s="267" t="s">
        <v>8975</v>
      </c>
      <c r="K2648" s="268">
        <v>0</v>
      </c>
      <c r="L2648" s="268">
        <v>0</v>
      </c>
      <c r="M2648" s="269">
        <v>0</v>
      </c>
      <c r="N2648" s="268">
        <v>0.7</v>
      </c>
      <c r="O2648" s="268">
        <v>0</v>
      </c>
      <c r="P2648" s="269">
        <v>0.7</v>
      </c>
      <c r="Q2648" s="270">
        <v>6.72</v>
      </c>
      <c r="R2648" s="270">
        <v>1.17</v>
      </c>
      <c r="S2648" s="270">
        <v>5.55</v>
      </c>
      <c r="T2648" s="268">
        <v>6.72</v>
      </c>
      <c r="U2648" s="268">
        <v>1.17</v>
      </c>
      <c r="V2648" s="269">
        <v>5.55</v>
      </c>
      <c r="W2648" s="269" cm="1">
        <f t="array" ref="W2648">IF(Z2648=756,V2648*INDEX('09.30.22 ERC'!$I$676:$I$679,MATCH($A$1,'09.30.22 ERC'!$D$676:$D$679,0),),V2648)</f>
        <v>5.55</v>
      </c>
      <c r="X2648" s="271">
        <f t="shared" si="83"/>
        <v>710310</v>
      </c>
      <c r="Y2648" s="106" t="s">
        <v>8641</v>
      </c>
      <c r="Z2648" s="106">
        <v>151</v>
      </c>
      <c r="AA2648" s="273" t="b">
        <f t="shared" si="84"/>
        <v>1</v>
      </c>
    </row>
    <row r="2649" spans="1:27">
      <c r="A2649" s="267" t="s">
        <v>3271</v>
      </c>
      <c r="B2649" s="267" t="s">
        <v>3290</v>
      </c>
      <c r="C2649" s="267" t="s">
        <v>3291</v>
      </c>
      <c r="D2649" s="267" t="s">
        <v>8963</v>
      </c>
      <c r="E2649" s="267" t="s">
        <v>3275</v>
      </c>
      <c r="F2649" s="267" t="s">
        <v>3276</v>
      </c>
      <c r="G2649" s="267" t="s">
        <v>3275</v>
      </c>
      <c r="H2649" s="267" t="s">
        <v>3277</v>
      </c>
      <c r="I2649" s="267" t="s">
        <v>8976</v>
      </c>
      <c r="J2649" s="267" t="s">
        <v>8977</v>
      </c>
      <c r="K2649" s="268">
        <v>0</v>
      </c>
      <c r="L2649" s="268">
        <v>0</v>
      </c>
      <c r="M2649" s="269">
        <v>0</v>
      </c>
      <c r="N2649" s="268">
        <v>1.74</v>
      </c>
      <c r="O2649" s="268">
        <v>0</v>
      </c>
      <c r="P2649" s="269">
        <v>1.74</v>
      </c>
      <c r="Q2649" s="270">
        <v>15.66</v>
      </c>
      <c r="R2649" s="270">
        <v>0</v>
      </c>
      <c r="S2649" s="270">
        <v>15.66</v>
      </c>
      <c r="T2649" s="268">
        <v>15.66</v>
      </c>
      <c r="U2649" s="268">
        <v>0</v>
      </c>
      <c r="V2649" s="269">
        <v>15.66</v>
      </c>
      <c r="W2649" s="269" cm="1">
        <f t="array" ref="W2649">IF(Z2649=756,V2649*INDEX('09.30.22 ERC'!$I$676:$I$679,MATCH($A$1,'09.30.22 ERC'!$D$676:$D$679,0),),V2649)</f>
        <v>15.66</v>
      </c>
      <c r="X2649" s="271">
        <f t="shared" si="83"/>
        <v>710310</v>
      </c>
      <c r="Y2649" s="106" t="s">
        <v>8641</v>
      </c>
      <c r="Z2649" s="106">
        <v>151</v>
      </c>
      <c r="AA2649" s="273" t="b">
        <f t="shared" si="84"/>
        <v>1</v>
      </c>
    </row>
    <row r="2650" spans="1:27">
      <c r="A2650" s="267" t="s">
        <v>3271</v>
      </c>
      <c r="B2650" s="267" t="s">
        <v>3294</v>
      </c>
      <c r="C2650" s="267" t="s">
        <v>3402</v>
      </c>
      <c r="D2650" s="267" t="s">
        <v>8963</v>
      </c>
      <c r="E2650" s="267" t="s">
        <v>3275</v>
      </c>
      <c r="F2650" s="267" t="s">
        <v>3276</v>
      </c>
      <c r="G2650" s="267" t="s">
        <v>3275</v>
      </c>
      <c r="H2650" s="267" t="s">
        <v>3277</v>
      </c>
      <c r="I2650" s="267" t="s">
        <v>8978</v>
      </c>
      <c r="J2650" s="267" t="s">
        <v>8979</v>
      </c>
      <c r="K2650" s="268">
        <v>0</v>
      </c>
      <c r="L2650" s="268">
        <v>0</v>
      </c>
      <c r="M2650" s="269">
        <v>0</v>
      </c>
      <c r="N2650" s="268">
        <v>3.68</v>
      </c>
      <c r="O2650" s="268">
        <v>0</v>
      </c>
      <c r="P2650" s="269">
        <v>3.68</v>
      </c>
      <c r="Q2650" s="270">
        <v>39.49</v>
      </c>
      <c r="R2650" s="270">
        <v>8.6999999999999993</v>
      </c>
      <c r="S2650" s="270">
        <v>30.790000000000003</v>
      </c>
      <c r="T2650" s="268">
        <v>39.49</v>
      </c>
      <c r="U2650" s="268">
        <v>8.6999999999999993</v>
      </c>
      <c r="V2650" s="269">
        <v>30.790000000000003</v>
      </c>
      <c r="W2650" s="269" cm="1">
        <f t="array" ref="W2650">IF(Z2650=756,V2650*INDEX('09.30.22 ERC'!$I$676:$I$679,MATCH($A$1,'09.30.22 ERC'!$D$676:$D$679,0),),V2650)</f>
        <v>30.790000000000003</v>
      </c>
      <c r="X2650" s="271">
        <f t="shared" si="83"/>
        <v>710310</v>
      </c>
      <c r="Y2650" s="106" t="s">
        <v>8641</v>
      </c>
      <c r="Z2650" s="106">
        <v>152</v>
      </c>
      <c r="AA2650" s="273" t="b">
        <f t="shared" si="84"/>
        <v>1</v>
      </c>
    </row>
    <row r="2651" spans="1:27">
      <c r="A2651" s="267" t="s">
        <v>3271</v>
      </c>
      <c r="B2651" s="267" t="s">
        <v>3272</v>
      </c>
      <c r="C2651" s="267" t="s">
        <v>3273</v>
      </c>
      <c r="D2651" s="267" t="s">
        <v>8980</v>
      </c>
      <c r="E2651" s="267" t="s">
        <v>3275</v>
      </c>
      <c r="F2651" s="267" t="s">
        <v>3276</v>
      </c>
      <c r="G2651" s="267" t="s">
        <v>3275</v>
      </c>
      <c r="H2651" s="267" t="s">
        <v>3277</v>
      </c>
      <c r="I2651" s="267" t="s">
        <v>8981</v>
      </c>
      <c r="J2651" s="267" t="s">
        <v>8982</v>
      </c>
      <c r="K2651" s="268">
        <v>0</v>
      </c>
      <c r="L2651" s="268">
        <v>0</v>
      </c>
      <c r="M2651" s="269">
        <v>0</v>
      </c>
      <c r="N2651" s="268">
        <v>21.59</v>
      </c>
      <c r="O2651" s="268">
        <v>0</v>
      </c>
      <c r="P2651" s="269">
        <v>21.59</v>
      </c>
      <c r="Q2651" s="270">
        <v>193.56</v>
      </c>
      <c r="R2651" s="270">
        <v>0</v>
      </c>
      <c r="S2651" s="270">
        <v>193.56</v>
      </c>
      <c r="T2651" s="268">
        <v>193.56</v>
      </c>
      <c r="U2651" s="268">
        <v>0</v>
      </c>
      <c r="V2651" s="269">
        <v>193.56</v>
      </c>
      <c r="W2651" s="269" cm="1">
        <f t="array" ref="W2651">IF(Z2651=756,V2651*INDEX('09.30.22 ERC'!$I$676:$I$679,MATCH($A$1,'09.30.22 ERC'!$D$676:$D$679,0),),V2651)</f>
        <v>193.56</v>
      </c>
      <c r="X2651" s="271">
        <f t="shared" si="83"/>
        <v>710311</v>
      </c>
      <c r="Y2651" s="106" t="s">
        <v>8641</v>
      </c>
      <c r="Z2651" s="106">
        <v>150</v>
      </c>
      <c r="AA2651" s="273" t="b">
        <f t="shared" si="84"/>
        <v>1</v>
      </c>
    </row>
    <row r="2652" spans="1:27">
      <c r="A2652" s="267" t="s">
        <v>3271</v>
      </c>
      <c r="B2652" s="267" t="s">
        <v>3280</v>
      </c>
      <c r="C2652" s="267" t="s">
        <v>3281</v>
      </c>
      <c r="D2652" s="267" t="s">
        <v>8980</v>
      </c>
      <c r="E2652" s="267" t="s">
        <v>3275</v>
      </c>
      <c r="F2652" s="267" t="s">
        <v>3276</v>
      </c>
      <c r="G2652" s="267" t="s">
        <v>3275</v>
      </c>
      <c r="H2652" s="267" t="s">
        <v>3277</v>
      </c>
      <c r="I2652" s="267" t="s">
        <v>8983</v>
      </c>
      <c r="J2652" s="267" t="s">
        <v>8984</v>
      </c>
      <c r="K2652" s="268">
        <v>0</v>
      </c>
      <c r="L2652" s="268">
        <v>0</v>
      </c>
      <c r="M2652" s="269">
        <v>0</v>
      </c>
      <c r="N2652" s="268">
        <v>177.64</v>
      </c>
      <c r="O2652" s="268">
        <v>0</v>
      </c>
      <c r="P2652" s="269">
        <v>177.64</v>
      </c>
      <c r="Q2652" s="270">
        <v>1598.76</v>
      </c>
      <c r="R2652" s="270">
        <v>0</v>
      </c>
      <c r="S2652" s="270">
        <v>1598.76</v>
      </c>
      <c r="T2652" s="268">
        <v>1598.76</v>
      </c>
      <c r="U2652" s="268">
        <v>0</v>
      </c>
      <c r="V2652" s="269">
        <v>1598.76</v>
      </c>
      <c r="W2652" s="269" cm="1">
        <f t="array" ref="W2652">IF(Z2652=756,V2652*INDEX('09.30.22 ERC'!$I$676:$I$679,MATCH($A$1,'09.30.22 ERC'!$D$676:$D$679,0),),V2652)</f>
        <v>1598.76</v>
      </c>
      <c r="X2652" s="271">
        <f t="shared" si="83"/>
        <v>710311</v>
      </c>
      <c r="Y2652" s="106" t="s">
        <v>8641</v>
      </c>
      <c r="Z2652" s="106">
        <v>150</v>
      </c>
      <c r="AA2652" s="273" t="b">
        <f t="shared" si="84"/>
        <v>1</v>
      </c>
    </row>
    <row r="2653" spans="1:27">
      <c r="A2653" s="267" t="s">
        <v>3271</v>
      </c>
      <c r="B2653" s="267" t="s">
        <v>3983</v>
      </c>
      <c r="C2653" s="267" t="s">
        <v>3291</v>
      </c>
      <c r="D2653" s="267" t="s">
        <v>8980</v>
      </c>
      <c r="E2653" s="267" t="s">
        <v>3275</v>
      </c>
      <c r="F2653" s="267" t="s">
        <v>3276</v>
      </c>
      <c r="G2653" s="267" t="s">
        <v>3275</v>
      </c>
      <c r="H2653" s="267" t="s">
        <v>3277</v>
      </c>
      <c r="I2653" s="267" t="s">
        <v>8985</v>
      </c>
      <c r="J2653" s="267" t="s">
        <v>8986</v>
      </c>
      <c r="K2653" s="268">
        <v>0</v>
      </c>
      <c r="L2653" s="268">
        <v>0</v>
      </c>
      <c r="M2653" s="269">
        <v>0</v>
      </c>
      <c r="N2653" s="268">
        <v>0.15</v>
      </c>
      <c r="O2653" s="268">
        <v>0</v>
      </c>
      <c r="P2653" s="269">
        <v>0.15</v>
      </c>
      <c r="Q2653" s="270">
        <v>1.35</v>
      </c>
      <c r="R2653" s="270">
        <v>0</v>
      </c>
      <c r="S2653" s="270">
        <v>1.35</v>
      </c>
      <c r="T2653" s="268">
        <v>1.35</v>
      </c>
      <c r="U2653" s="268">
        <v>0</v>
      </c>
      <c r="V2653" s="269">
        <v>1.35</v>
      </c>
      <c r="W2653" s="269" cm="1">
        <f t="array" ref="W2653">IF(Z2653=756,V2653*INDEX('09.30.22 ERC'!$I$676:$I$679,MATCH($A$1,'09.30.22 ERC'!$D$676:$D$679,0),),V2653)</f>
        <v>1.35</v>
      </c>
      <c r="X2653" s="271">
        <f t="shared" si="83"/>
        <v>710311</v>
      </c>
      <c r="Y2653" s="106" t="s">
        <v>8641</v>
      </c>
      <c r="Z2653" s="106">
        <v>150</v>
      </c>
      <c r="AA2653" s="273" t="b">
        <f t="shared" si="84"/>
        <v>1</v>
      </c>
    </row>
    <row r="2654" spans="1:27">
      <c r="A2654" s="267" t="s">
        <v>3271</v>
      </c>
      <c r="B2654" s="267" t="s">
        <v>3284</v>
      </c>
      <c r="C2654" s="267" t="s">
        <v>3273</v>
      </c>
      <c r="D2654" s="267" t="s">
        <v>8980</v>
      </c>
      <c r="E2654" s="267" t="s">
        <v>3275</v>
      </c>
      <c r="F2654" s="267" t="s">
        <v>3276</v>
      </c>
      <c r="G2654" s="267" t="s">
        <v>3275</v>
      </c>
      <c r="H2654" s="267" t="s">
        <v>3277</v>
      </c>
      <c r="I2654" s="267" t="s">
        <v>8987</v>
      </c>
      <c r="J2654" s="267" t="s">
        <v>8988</v>
      </c>
      <c r="K2654" s="268">
        <v>0</v>
      </c>
      <c r="L2654" s="268">
        <v>0</v>
      </c>
      <c r="M2654" s="269">
        <v>0</v>
      </c>
      <c r="N2654" s="268">
        <v>4.37</v>
      </c>
      <c r="O2654" s="268">
        <v>0</v>
      </c>
      <c r="P2654" s="269">
        <v>4.37</v>
      </c>
      <c r="Q2654" s="270">
        <v>39.33</v>
      </c>
      <c r="R2654" s="270">
        <v>0</v>
      </c>
      <c r="S2654" s="270">
        <v>39.33</v>
      </c>
      <c r="T2654" s="268">
        <v>39.33</v>
      </c>
      <c r="U2654" s="268">
        <v>0</v>
      </c>
      <c r="V2654" s="269">
        <v>39.33</v>
      </c>
      <c r="W2654" s="269" cm="1">
        <f t="array" ref="W2654">IF(Z2654=756,V2654*INDEX('09.30.22 ERC'!$I$676:$I$679,MATCH($A$1,'09.30.22 ERC'!$D$676:$D$679,0),),V2654)</f>
        <v>39.33</v>
      </c>
      <c r="X2654" s="271">
        <f t="shared" si="83"/>
        <v>710311</v>
      </c>
      <c r="Y2654" s="106" t="s">
        <v>8641</v>
      </c>
      <c r="Z2654" s="106">
        <v>151</v>
      </c>
      <c r="AA2654" s="273" t="b">
        <f t="shared" si="84"/>
        <v>1</v>
      </c>
    </row>
    <row r="2655" spans="1:27">
      <c r="A2655" s="267" t="s">
        <v>3271</v>
      </c>
      <c r="B2655" s="267" t="s">
        <v>3287</v>
      </c>
      <c r="C2655" s="267" t="s">
        <v>3281</v>
      </c>
      <c r="D2655" s="267" t="s">
        <v>8980</v>
      </c>
      <c r="E2655" s="267" t="s">
        <v>3275</v>
      </c>
      <c r="F2655" s="267" t="s">
        <v>3276</v>
      </c>
      <c r="G2655" s="267" t="s">
        <v>3275</v>
      </c>
      <c r="H2655" s="267" t="s">
        <v>3277</v>
      </c>
      <c r="I2655" s="267" t="s">
        <v>8989</v>
      </c>
      <c r="J2655" s="267" t="s">
        <v>8990</v>
      </c>
      <c r="K2655" s="268">
        <v>0</v>
      </c>
      <c r="L2655" s="268">
        <v>0</v>
      </c>
      <c r="M2655" s="269">
        <v>0</v>
      </c>
      <c r="N2655" s="268">
        <v>40.71</v>
      </c>
      <c r="O2655" s="268">
        <v>0</v>
      </c>
      <c r="P2655" s="269">
        <v>40.71</v>
      </c>
      <c r="Q2655" s="270">
        <v>365.45</v>
      </c>
      <c r="R2655" s="270">
        <v>0</v>
      </c>
      <c r="S2655" s="270">
        <v>365.45</v>
      </c>
      <c r="T2655" s="268">
        <v>365.45</v>
      </c>
      <c r="U2655" s="268">
        <v>0</v>
      </c>
      <c r="V2655" s="269">
        <v>365.45</v>
      </c>
      <c r="W2655" s="269" cm="1">
        <f t="array" ref="W2655">IF(Z2655=756,V2655*INDEX('09.30.22 ERC'!$I$676:$I$679,MATCH($A$1,'09.30.22 ERC'!$D$676:$D$679,0),),V2655)</f>
        <v>365.45</v>
      </c>
      <c r="X2655" s="271">
        <f t="shared" si="83"/>
        <v>710311</v>
      </c>
      <c r="Y2655" s="106" t="s">
        <v>8641</v>
      </c>
      <c r="Z2655" s="106">
        <v>151</v>
      </c>
      <c r="AA2655" s="273" t="b">
        <f t="shared" si="84"/>
        <v>1</v>
      </c>
    </row>
    <row r="2656" spans="1:27">
      <c r="A2656" s="267" t="s">
        <v>3271</v>
      </c>
      <c r="B2656" s="267" t="s">
        <v>3388</v>
      </c>
      <c r="C2656" s="267" t="s">
        <v>3389</v>
      </c>
      <c r="D2656" s="267" t="s">
        <v>8991</v>
      </c>
      <c r="E2656" s="267" t="s">
        <v>3275</v>
      </c>
      <c r="F2656" s="267" t="s">
        <v>3276</v>
      </c>
      <c r="G2656" s="267" t="s">
        <v>3275</v>
      </c>
      <c r="H2656" s="267" t="s">
        <v>3277</v>
      </c>
      <c r="I2656" s="267" t="s">
        <v>8992</v>
      </c>
      <c r="J2656" s="267" t="s">
        <v>8993</v>
      </c>
      <c r="K2656" s="268">
        <v>0</v>
      </c>
      <c r="L2656" s="268">
        <v>0</v>
      </c>
      <c r="M2656" s="269">
        <v>0</v>
      </c>
      <c r="N2656" s="268">
        <v>0</v>
      </c>
      <c r="O2656" s="268">
        <v>4027.25</v>
      </c>
      <c r="P2656" s="269">
        <v>-4027.25</v>
      </c>
      <c r="Q2656" s="270">
        <v>12081.75</v>
      </c>
      <c r="R2656" s="270">
        <v>48327</v>
      </c>
      <c r="S2656" s="270">
        <v>-36245.25</v>
      </c>
      <c r="T2656" s="268">
        <v>12081.75</v>
      </c>
      <c r="U2656" s="268">
        <v>48327</v>
      </c>
      <c r="V2656" s="269">
        <v>-36245.25</v>
      </c>
      <c r="W2656" s="269" cm="1">
        <f t="array" ref="W2656">IF(Z2656=756,V2656*INDEX('09.30.22 ERC'!$I$676:$I$679,MATCH($A$1,'09.30.22 ERC'!$D$676:$D$679,0),),V2656)</f>
        <v>-36245.25</v>
      </c>
      <c r="X2656" s="271">
        <f t="shared" si="83"/>
        <v>710401</v>
      </c>
      <c r="Y2656" s="106" t="s">
        <v>8641</v>
      </c>
      <c r="Z2656" s="106">
        <v>756</v>
      </c>
      <c r="AA2656" s="273" t="b">
        <f t="shared" si="84"/>
        <v>1</v>
      </c>
    </row>
    <row r="2657" spans="1:27">
      <c r="A2657" s="267" t="s">
        <v>3271</v>
      </c>
      <c r="B2657" s="267" t="s">
        <v>3388</v>
      </c>
      <c r="C2657" s="267" t="s">
        <v>3392</v>
      </c>
      <c r="D2657" s="267" t="s">
        <v>8991</v>
      </c>
      <c r="E2657" s="267" t="s">
        <v>3275</v>
      </c>
      <c r="F2657" s="267" t="s">
        <v>3276</v>
      </c>
      <c r="G2657" s="267" t="s">
        <v>3275</v>
      </c>
      <c r="H2657" s="267" t="s">
        <v>3277</v>
      </c>
      <c r="I2657" s="267" t="s">
        <v>8994</v>
      </c>
      <c r="J2657" s="267" t="s">
        <v>8995</v>
      </c>
      <c r="K2657" s="268">
        <v>0</v>
      </c>
      <c r="L2657" s="268">
        <v>0</v>
      </c>
      <c r="M2657" s="269">
        <v>0</v>
      </c>
      <c r="N2657" s="268">
        <v>4027.25</v>
      </c>
      <c r="O2657" s="268">
        <v>0</v>
      </c>
      <c r="P2657" s="269">
        <v>4027.25</v>
      </c>
      <c r="Q2657" s="270">
        <v>36245.25</v>
      </c>
      <c r="R2657" s="270">
        <v>0</v>
      </c>
      <c r="S2657" s="270">
        <v>36245.25</v>
      </c>
      <c r="T2657" s="268">
        <v>36245.25</v>
      </c>
      <c r="U2657" s="268">
        <v>0</v>
      </c>
      <c r="V2657" s="269">
        <v>36245.25</v>
      </c>
      <c r="W2657" s="269" cm="1">
        <f t="array" ref="W2657">IF(Z2657=756,V2657*INDEX('09.30.22 ERC'!$I$676:$I$679,MATCH($A$1,'09.30.22 ERC'!$D$676:$D$679,0),),V2657)</f>
        <v>36245.25</v>
      </c>
      <c r="X2657" s="271">
        <f t="shared" si="83"/>
        <v>710401</v>
      </c>
      <c r="Y2657" s="106" t="s">
        <v>8641</v>
      </c>
      <c r="Z2657" s="106">
        <v>756</v>
      </c>
      <c r="AA2657" s="273" t="b">
        <f t="shared" si="84"/>
        <v>1</v>
      </c>
    </row>
    <row r="2658" spans="1:27">
      <c r="A2658" s="267" t="s">
        <v>3271</v>
      </c>
      <c r="B2658" s="267" t="s">
        <v>3272</v>
      </c>
      <c r="C2658" s="267" t="s">
        <v>3402</v>
      </c>
      <c r="D2658" s="267" t="s">
        <v>8991</v>
      </c>
      <c r="E2658" s="267" t="s">
        <v>3275</v>
      </c>
      <c r="F2658" s="267" t="s">
        <v>3276</v>
      </c>
      <c r="G2658" s="267" t="s">
        <v>3275</v>
      </c>
      <c r="H2658" s="267" t="s">
        <v>3277</v>
      </c>
      <c r="I2658" s="267" t="s">
        <v>8996</v>
      </c>
      <c r="J2658" s="267" t="s">
        <v>8997</v>
      </c>
      <c r="K2658" s="268">
        <v>0</v>
      </c>
      <c r="L2658" s="268">
        <v>0</v>
      </c>
      <c r="M2658" s="269">
        <v>0</v>
      </c>
      <c r="N2658" s="268">
        <v>1649.26</v>
      </c>
      <c r="O2658" s="268">
        <v>0</v>
      </c>
      <c r="P2658" s="269">
        <v>1649.26</v>
      </c>
      <c r="Q2658" s="270">
        <v>19430.22</v>
      </c>
      <c r="R2658" s="270">
        <v>4774.17</v>
      </c>
      <c r="S2658" s="270">
        <v>14656.050000000001</v>
      </c>
      <c r="T2658" s="268">
        <v>19430.22</v>
      </c>
      <c r="U2658" s="268">
        <v>4774.17</v>
      </c>
      <c r="V2658" s="269">
        <v>14656.050000000001</v>
      </c>
      <c r="W2658" s="269" cm="1">
        <f t="array" ref="W2658">IF(Z2658=756,V2658*INDEX('09.30.22 ERC'!$I$676:$I$679,MATCH($A$1,'09.30.22 ERC'!$D$676:$D$679,0),),V2658)</f>
        <v>14656.050000000001</v>
      </c>
      <c r="X2658" s="271">
        <f t="shared" si="83"/>
        <v>710401</v>
      </c>
      <c r="Y2658" s="106" t="s">
        <v>8641</v>
      </c>
      <c r="Z2658" s="106">
        <v>150</v>
      </c>
      <c r="AA2658" s="273" t="b">
        <f t="shared" si="84"/>
        <v>1</v>
      </c>
    </row>
    <row r="2659" spans="1:27">
      <c r="A2659" s="267" t="s">
        <v>3271</v>
      </c>
      <c r="B2659" s="267" t="s">
        <v>3280</v>
      </c>
      <c r="C2659" s="267" t="s">
        <v>3430</v>
      </c>
      <c r="D2659" s="267" t="s">
        <v>8991</v>
      </c>
      <c r="E2659" s="267" t="s">
        <v>3275</v>
      </c>
      <c r="F2659" s="267" t="s">
        <v>3276</v>
      </c>
      <c r="G2659" s="267" t="s">
        <v>3275</v>
      </c>
      <c r="H2659" s="267" t="s">
        <v>3277</v>
      </c>
      <c r="I2659" s="267" t="s">
        <v>8998</v>
      </c>
      <c r="J2659" s="267" t="s">
        <v>8999</v>
      </c>
      <c r="K2659" s="268">
        <v>0</v>
      </c>
      <c r="L2659" s="268">
        <v>0</v>
      </c>
      <c r="M2659" s="269">
        <v>0</v>
      </c>
      <c r="N2659" s="268">
        <v>1631.29</v>
      </c>
      <c r="O2659" s="268">
        <v>0</v>
      </c>
      <c r="P2659" s="269">
        <v>1631.29</v>
      </c>
      <c r="Q2659" s="270">
        <v>19212.349999999999</v>
      </c>
      <c r="R2659" s="270">
        <v>4720.32</v>
      </c>
      <c r="S2659" s="270">
        <v>14492.029999999999</v>
      </c>
      <c r="T2659" s="268">
        <v>19212.349999999999</v>
      </c>
      <c r="U2659" s="268">
        <v>4720.32</v>
      </c>
      <c r="V2659" s="269">
        <v>14492.029999999999</v>
      </c>
      <c r="W2659" s="269" cm="1">
        <f t="array" ref="W2659">IF(Z2659=756,V2659*INDEX('09.30.22 ERC'!$I$676:$I$679,MATCH($A$1,'09.30.22 ERC'!$D$676:$D$679,0),),V2659)</f>
        <v>14492.029999999999</v>
      </c>
      <c r="X2659" s="271">
        <f t="shared" si="83"/>
        <v>710401</v>
      </c>
      <c r="Y2659" s="106" t="s">
        <v>8641</v>
      </c>
      <c r="Z2659" s="106">
        <v>150</v>
      </c>
      <c r="AA2659" s="273" t="b">
        <f t="shared" si="84"/>
        <v>1</v>
      </c>
    </row>
    <row r="2660" spans="1:27">
      <c r="A2660" s="267" t="s">
        <v>3271</v>
      </c>
      <c r="B2660" s="267" t="s">
        <v>3284</v>
      </c>
      <c r="C2660" s="267" t="s">
        <v>3402</v>
      </c>
      <c r="D2660" s="267" t="s">
        <v>8991</v>
      </c>
      <c r="E2660" s="267" t="s">
        <v>3275</v>
      </c>
      <c r="F2660" s="267" t="s">
        <v>3276</v>
      </c>
      <c r="G2660" s="267" t="s">
        <v>3275</v>
      </c>
      <c r="H2660" s="267" t="s">
        <v>3277</v>
      </c>
      <c r="I2660" s="267" t="s">
        <v>9000</v>
      </c>
      <c r="J2660" s="267" t="s">
        <v>9001</v>
      </c>
      <c r="K2660" s="268">
        <v>0</v>
      </c>
      <c r="L2660" s="268">
        <v>0</v>
      </c>
      <c r="M2660" s="269">
        <v>0</v>
      </c>
      <c r="N2660" s="268">
        <v>140.16</v>
      </c>
      <c r="O2660" s="268">
        <v>0</v>
      </c>
      <c r="P2660" s="269">
        <v>140.16</v>
      </c>
      <c r="Q2660" s="270">
        <v>1601.68</v>
      </c>
      <c r="R2660" s="270">
        <v>390.66</v>
      </c>
      <c r="S2660" s="270">
        <v>1211.02</v>
      </c>
      <c r="T2660" s="268">
        <v>1601.68</v>
      </c>
      <c r="U2660" s="268">
        <v>390.66</v>
      </c>
      <c r="V2660" s="269">
        <v>1211.02</v>
      </c>
      <c r="W2660" s="269" cm="1">
        <f t="array" ref="W2660">IF(Z2660=756,V2660*INDEX('09.30.22 ERC'!$I$676:$I$679,MATCH($A$1,'09.30.22 ERC'!$D$676:$D$679,0),),V2660)</f>
        <v>1211.02</v>
      </c>
      <c r="X2660" s="271">
        <f t="shared" si="83"/>
        <v>710401</v>
      </c>
      <c r="Y2660" s="106" t="s">
        <v>8641</v>
      </c>
      <c r="Z2660" s="106">
        <v>151</v>
      </c>
      <c r="AA2660" s="273" t="b">
        <f t="shared" si="84"/>
        <v>1</v>
      </c>
    </row>
    <row r="2661" spans="1:27">
      <c r="A2661" s="267" t="s">
        <v>3271</v>
      </c>
      <c r="B2661" s="267" t="s">
        <v>3287</v>
      </c>
      <c r="C2661" s="267" t="s">
        <v>3430</v>
      </c>
      <c r="D2661" s="267" t="s">
        <v>8991</v>
      </c>
      <c r="E2661" s="267" t="s">
        <v>3275</v>
      </c>
      <c r="F2661" s="267" t="s">
        <v>3276</v>
      </c>
      <c r="G2661" s="267" t="s">
        <v>3275</v>
      </c>
      <c r="H2661" s="267" t="s">
        <v>3277</v>
      </c>
      <c r="I2661" s="267" t="s">
        <v>9002</v>
      </c>
      <c r="J2661" s="267" t="s">
        <v>9003</v>
      </c>
      <c r="K2661" s="268">
        <v>0</v>
      </c>
      <c r="L2661" s="268">
        <v>0</v>
      </c>
      <c r="M2661" s="269">
        <v>0</v>
      </c>
      <c r="N2661" s="268">
        <v>179.73</v>
      </c>
      <c r="O2661" s="268">
        <v>0</v>
      </c>
      <c r="P2661" s="269">
        <v>179.73</v>
      </c>
      <c r="Q2661" s="270">
        <v>1880.4</v>
      </c>
      <c r="R2661" s="270">
        <v>369.54</v>
      </c>
      <c r="S2661" s="270">
        <v>1510.8600000000001</v>
      </c>
      <c r="T2661" s="268">
        <v>1880.4</v>
      </c>
      <c r="U2661" s="268">
        <v>369.54</v>
      </c>
      <c r="V2661" s="269">
        <v>1510.8600000000001</v>
      </c>
      <c r="W2661" s="269" cm="1">
        <f t="array" ref="W2661">IF(Z2661=756,V2661*INDEX('09.30.22 ERC'!$I$676:$I$679,MATCH($A$1,'09.30.22 ERC'!$D$676:$D$679,0),),V2661)</f>
        <v>1510.8600000000001</v>
      </c>
      <c r="X2661" s="271">
        <f t="shared" si="83"/>
        <v>710401</v>
      </c>
      <c r="Y2661" s="106" t="s">
        <v>8641</v>
      </c>
      <c r="Z2661" s="106">
        <v>151</v>
      </c>
      <c r="AA2661" s="273" t="b">
        <f t="shared" si="84"/>
        <v>1</v>
      </c>
    </row>
    <row r="2662" spans="1:27">
      <c r="A2662" s="267" t="s">
        <v>3271</v>
      </c>
      <c r="B2662" s="267" t="s">
        <v>3294</v>
      </c>
      <c r="C2662" s="267" t="s">
        <v>3402</v>
      </c>
      <c r="D2662" s="267" t="s">
        <v>8991</v>
      </c>
      <c r="E2662" s="267" t="s">
        <v>3275</v>
      </c>
      <c r="F2662" s="267" t="s">
        <v>3276</v>
      </c>
      <c r="G2662" s="267" t="s">
        <v>3275</v>
      </c>
      <c r="H2662" s="267" t="s">
        <v>3277</v>
      </c>
      <c r="I2662" s="267" t="s">
        <v>9004</v>
      </c>
      <c r="J2662" s="267" t="s">
        <v>9005</v>
      </c>
      <c r="K2662" s="268">
        <v>0</v>
      </c>
      <c r="L2662" s="268">
        <v>0</v>
      </c>
      <c r="M2662" s="269">
        <v>0</v>
      </c>
      <c r="N2662" s="268">
        <v>950.88</v>
      </c>
      <c r="O2662" s="268">
        <v>0</v>
      </c>
      <c r="P2662" s="269">
        <v>950.88</v>
      </c>
      <c r="Q2662" s="270">
        <v>11194.24</v>
      </c>
      <c r="R2662" s="270">
        <v>2749.5</v>
      </c>
      <c r="S2662" s="270">
        <v>8444.74</v>
      </c>
      <c r="T2662" s="268">
        <v>11194.24</v>
      </c>
      <c r="U2662" s="268">
        <v>2749.5</v>
      </c>
      <c r="V2662" s="269">
        <v>8444.74</v>
      </c>
      <c r="W2662" s="269" cm="1">
        <f t="array" ref="W2662">IF(Z2662=756,V2662*INDEX('09.30.22 ERC'!$I$676:$I$679,MATCH($A$1,'09.30.22 ERC'!$D$676:$D$679,0),),V2662)</f>
        <v>8444.74</v>
      </c>
      <c r="X2662" s="271">
        <f t="shared" si="83"/>
        <v>710401</v>
      </c>
      <c r="Y2662" s="106" t="s">
        <v>8641</v>
      </c>
      <c r="Z2662" s="106">
        <v>152</v>
      </c>
      <c r="AA2662" s="273" t="b">
        <f t="shared" si="84"/>
        <v>1</v>
      </c>
    </row>
    <row r="2663" spans="1:27">
      <c r="A2663" s="267" t="s">
        <v>3271</v>
      </c>
      <c r="B2663" s="267" t="s">
        <v>3388</v>
      </c>
      <c r="C2663" s="267" t="s">
        <v>3389</v>
      </c>
      <c r="D2663" s="267" t="s">
        <v>9006</v>
      </c>
      <c r="E2663" s="267" t="s">
        <v>3275</v>
      </c>
      <c r="F2663" s="267" t="s">
        <v>3276</v>
      </c>
      <c r="G2663" s="267" t="s">
        <v>3275</v>
      </c>
      <c r="H2663" s="267" t="s">
        <v>3277</v>
      </c>
      <c r="I2663" s="267" t="s">
        <v>9007</v>
      </c>
      <c r="J2663" s="267" t="s">
        <v>9008</v>
      </c>
      <c r="K2663" s="268">
        <v>0</v>
      </c>
      <c r="L2663" s="268">
        <v>0</v>
      </c>
      <c r="M2663" s="269">
        <v>0</v>
      </c>
      <c r="N2663" s="268">
        <v>0</v>
      </c>
      <c r="O2663" s="268">
        <v>55.71</v>
      </c>
      <c r="P2663" s="269">
        <v>-55.71</v>
      </c>
      <c r="Q2663" s="270">
        <v>167.13</v>
      </c>
      <c r="R2663" s="270">
        <v>668.52</v>
      </c>
      <c r="S2663" s="270">
        <v>-501.39</v>
      </c>
      <c r="T2663" s="268">
        <v>167.13</v>
      </c>
      <c r="U2663" s="268">
        <v>668.52</v>
      </c>
      <c r="V2663" s="269">
        <v>-501.39</v>
      </c>
      <c r="W2663" s="269" cm="1">
        <f t="array" ref="W2663">IF(Z2663=756,V2663*INDEX('09.30.22 ERC'!$I$676:$I$679,MATCH($A$1,'09.30.22 ERC'!$D$676:$D$679,0),),V2663)</f>
        <v>-501.39</v>
      </c>
      <c r="X2663" s="271">
        <f t="shared" si="83"/>
        <v>710501</v>
      </c>
      <c r="Y2663" s="106" t="s">
        <v>8641</v>
      </c>
      <c r="Z2663" s="106">
        <v>756</v>
      </c>
      <c r="AA2663" s="273" t="b">
        <f t="shared" si="84"/>
        <v>1</v>
      </c>
    </row>
    <row r="2664" spans="1:27">
      <c r="A2664" s="267" t="s">
        <v>3271</v>
      </c>
      <c r="B2664" s="267" t="s">
        <v>3388</v>
      </c>
      <c r="C2664" s="267" t="s">
        <v>3392</v>
      </c>
      <c r="D2664" s="267" t="s">
        <v>9006</v>
      </c>
      <c r="E2664" s="267" t="s">
        <v>3275</v>
      </c>
      <c r="F2664" s="267" t="s">
        <v>3276</v>
      </c>
      <c r="G2664" s="267" t="s">
        <v>3275</v>
      </c>
      <c r="H2664" s="267" t="s">
        <v>3277</v>
      </c>
      <c r="I2664" s="267" t="s">
        <v>9009</v>
      </c>
      <c r="J2664" s="267" t="s">
        <v>9010</v>
      </c>
      <c r="K2664" s="268">
        <v>0</v>
      </c>
      <c r="L2664" s="268">
        <v>0</v>
      </c>
      <c r="M2664" s="269">
        <v>0</v>
      </c>
      <c r="N2664" s="268">
        <v>55.71</v>
      </c>
      <c r="O2664" s="268">
        <v>0</v>
      </c>
      <c r="P2664" s="269">
        <v>55.71</v>
      </c>
      <c r="Q2664" s="270">
        <v>501.39</v>
      </c>
      <c r="R2664" s="270">
        <v>0</v>
      </c>
      <c r="S2664" s="270">
        <v>501.39</v>
      </c>
      <c r="T2664" s="268">
        <v>501.39</v>
      </c>
      <c r="U2664" s="268">
        <v>0</v>
      </c>
      <c r="V2664" s="269">
        <v>501.39</v>
      </c>
      <c r="W2664" s="269" cm="1">
        <f t="array" ref="W2664">IF(Z2664=756,V2664*INDEX('09.30.22 ERC'!$I$676:$I$679,MATCH($A$1,'09.30.22 ERC'!$D$676:$D$679,0),),V2664)</f>
        <v>501.39</v>
      </c>
      <c r="X2664" s="271">
        <f t="shared" si="83"/>
        <v>710501</v>
      </c>
      <c r="Y2664" s="106" t="s">
        <v>8641</v>
      </c>
      <c r="Z2664" s="106">
        <v>756</v>
      </c>
      <c r="AA2664" s="273" t="b">
        <f t="shared" si="84"/>
        <v>1</v>
      </c>
    </row>
    <row r="2665" spans="1:27">
      <c r="A2665" s="267" t="s">
        <v>3271</v>
      </c>
      <c r="B2665" s="267" t="s">
        <v>3272</v>
      </c>
      <c r="C2665" s="267" t="s">
        <v>3402</v>
      </c>
      <c r="D2665" s="267" t="s">
        <v>9006</v>
      </c>
      <c r="E2665" s="267" t="s">
        <v>3275</v>
      </c>
      <c r="F2665" s="267" t="s">
        <v>3276</v>
      </c>
      <c r="G2665" s="267" t="s">
        <v>3275</v>
      </c>
      <c r="H2665" s="267" t="s">
        <v>3277</v>
      </c>
      <c r="I2665" s="267" t="s">
        <v>9011</v>
      </c>
      <c r="J2665" s="267" t="s">
        <v>9012</v>
      </c>
      <c r="K2665" s="268">
        <v>0</v>
      </c>
      <c r="L2665" s="268">
        <v>0</v>
      </c>
      <c r="M2665" s="269">
        <v>0</v>
      </c>
      <c r="N2665" s="268">
        <v>63.61</v>
      </c>
      <c r="O2665" s="268">
        <v>0</v>
      </c>
      <c r="P2665" s="269">
        <v>63.61</v>
      </c>
      <c r="Q2665" s="270">
        <v>633.91</v>
      </c>
      <c r="R2665" s="270">
        <v>126.15</v>
      </c>
      <c r="S2665" s="270">
        <v>507.76</v>
      </c>
      <c r="T2665" s="268">
        <v>633.91</v>
      </c>
      <c r="U2665" s="268">
        <v>126.15</v>
      </c>
      <c r="V2665" s="269">
        <v>507.76</v>
      </c>
      <c r="W2665" s="269" cm="1">
        <f t="array" ref="W2665">IF(Z2665=756,V2665*INDEX('09.30.22 ERC'!$I$676:$I$679,MATCH($A$1,'09.30.22 ERC'!$D$676:$D$679,0),),V2665)</f>
        <v>507.76</v>
      </c>
      <c r="X2665" s="271">
        <f t="shared" si="83"/>
        <v>710501</v>
      </c>
      <c r="Y2665" s="106" t="s">
        <v>8641</v>
      </c>
      <c r="Z2665" s="106">
        <v>150</v>
      </c>
      <c r="AA2665" s="273" t="b">
        <f t="shared" si="84"/>
        <v>1</v>
      </c>
    </row>
    <row r="2666" spans="1:27">
      <c r="A2666" s="267" t="s">
        <v>3271</v>
      </c>
      <c r="B2666" s="267" t="s">
        <v>3280</v>
      </c>
      <c r="C2666" s="267" t="s">
        <v>3430</v>
      </c>
      <c r="D2666" s="267" t="s">
        <v>9006</v>
      </c>
      <c r="E2666" s="267" t="s">
        <v>3275</v>
      </c>
      <c r="F2666" s="267" t="s">
        <v>3276</v>
      </c>
      <c r="G2666" s="267" t="s">
        <v>3275</v>
      </c>
      <c r="H2666" s="267" t="s">
        <v>3277</v>
      </c>
      <c r="I2666" s="267" t="s">
        <v>9013</v>
      </c>
      <c r="J2666" s="267" t="s">
        <v>9014</v>
      </c>
      <c r="K2666" s="268">
        <v>0</v>
      </c>
      <c r="L2666" s="268">
        <v>0</v>
      </c>
      <c r="M2666" s="269">
        <v>0</v>
      </c>
      <c r="N2666" s="268">
        <v>62.93</v>
      </c>
      <c r="O2666" s="268">
        <v>0</v>
      </c>
      <c r="P2666" s="269">
        <v>62.93</v>
      </c>
      <c r="Q2666" s="270">
        <v>626.70000000000005</v>
      </c>
      <c r="R2666" s="270">
        <v>124.68</v>
      </c>
      <c r="S2666" s="270">
        <v>502.02000000000004</v>
      </c>
      <c r="T2666" s="268">
        <v>626.70000000000005</v>
      </c>
      <c r="U2666" s="268">
        <v>124.68</v>
      </c>
      <c r="V2666" s="269">
        <v>502.02000000000004</v>
      </c>
      <c r="W2666" s="269" cm="1">
        <f t="array" ref="W2666">IF(Z2666=756,V2666*INDEX('09.30.22 ERC'!$I$676:$I$679,MATCH($A$1,'09.30.22 ERC'!$D$676:$D$679,0),),V2666)</f>
        <v>502.02000000000004</v>
      </c>
      <c r="X2666" s="271">
        <f t="shared" si="83"/>
        <v>710501</v>
      </c>
      <c r="Y2666" s="106" t="s">
        <v>8641</v>
      </c>
      <c r="Z2666" s="106">
        <v>150</v>
      </c>
      <c r="AA2666" s="273" t="b">
        <f t="shared" si="84"/>
        <v>1</v>
      </c>
    </row>
    <row r="2667" spans="1:27">
      <c r="A2667" s="267" t="s">
        <v>3271</v>
      </c>
      <c r="B2667" s="267" t="s">
        <v>3284</v>
      </c>
      <c r="C2667" s="267" t="s">
        <v>3402</v>
      </c>
      <c r="D2667" s="267" t="s">
        <v>9006</v>
      </c>
      <c r="E2667" s="267" t="s">
        <v>3275</v>
      </c>
      <c r="F2667" s="267" t="s">
        <v>3276</v>
      </c>
      <c r="G2667" s="267" t="s">
        <v>3275</v>
      </c>
      <c r="H2667" s="267" t="s">
        <v>3277</v>
      </c>
      <c r="I2667" s="267" t="s">
        <v>9015</v>
      </c>
      <c r="J2667" s="267" t="s">
        <v>9016</v>
      </c>
      <c r="K2667" s="268">
        <v>0</v>
      </c>
      <c r="L2667" s="268">
        <v>0</v>
      </c>
      <c r="M2667" s="269">
        <v>0</v>
      </c>
      <c r="N2667" s="268">
        <v>5.41</v>
      </c>
      <c r="O2667" s="268">
        <v>0</v>
      </c>
      <c r="P2667" s="269">
        <v>5.41</v>
      </c>
      <c r="Q2667" s="270">
        <v>52.42</v>
      </c>
      <c r="R2667" s="270">
        <v>10.32</v>
      </c>
      <c r="S2667" s="270">
        <v>42.1</v>
      </c>
      <c r="T2667" s="268">
        <v>52.42</v>
      </c>
      <c r="U2667" s="268">
        <v>10.32</v>
      </c>
      <c r="V2667" s="269">
        <v>42.1</v>
      </c>
      <c r="W2667" s="269" cm="1">
        <f t="array" ref="W2667">IF(Z2667=756,V2667*INDEX('09.30.22 ERC'!$I$676:$I$679,MATCH($A$1,'09.30.22 ERC'!$D$676:$D$679,0),),V2667)</f>
        <v>42.1</v>
      </c>
      <c r="X2667" s="271">
        <f t="shared" si="83"/>
        <v>710501</v>
      </c>
      <c r="Y2667" s="106" t="s">
        <v>8641</v>
      </c>
      <c r="Z2667" s="106">
        <v>151</v>
      </c>
      <c r="AA2667" s="273" t="b">
        <f t="shared" si="84"/>
        <v>1</v>
      </c>
    </row>
    <row r="2668" spans="1:27">
      <c r="A2668" s="267" t="s">
        <v>3271</v>
      </c>
      <c r="B2668" s="267" t="s">
        <v>3287</v>
      </c>
      <c r="C2668" s="267" t="s">
        <v>3430</v>
      </c>
      <c r="D2668" s="267" t="s">
        <v>9006</v>
      </c>
      <c r="E2668" s="267" t="s">
        <v>3275</v>
      </c>
      <c r="F2668" s="267" t="s">
        <v>3276</v>
      </c>
      <c r="G2668" s="267" t="s">
        <v>3275</v>
      </c>
      <c r="H2668" s="267" t="s">
        <v>3277</v>
      </c>
      <c r="I2668" s="267" t="s">
        <v>9017</v>
      </c>
      <c r="J2668" s="267" t="s">
        <v>9018</v>
      </c>
      <c r="K2668" s="268">
        <v>0</v>
      </c>
      <c r="L2668" s="268">
        <v>0</v>
      </c>
      <c r="M2668" s="269">
        <v>0</v>
      </c>
      <c r="N2668" s="268">
        <v>6.93</v>
      </c>
      <c r="O2668" s="268">
        <v>0</v>
      </c>
      <c r="P2668" s="269">
        <v>6.93</v>
      </c>
      <c r="Q2668" s="270">
        <v>62.63</v>
      </c>
      <c r="R2668" s="270">
        <v>9.75</v>
      </c>
      <c r="S2668" s="270">
        <v>52.88</v>
      </c>
      <c r="T2668" s="268">
        <v>62.63</v>
      </c>
      <c r="U2668" s="268">
        <v>9.75</v>
      </c>
      <c r="V2668" s="269">
        <v>52.88</v>
      </c>
      <c r="W2668" s="269" cm="1">
        <f t="array" ref="W2668">IF(Z2668=756,V2668*INDEX('09.30.22 ERC'!$I$676:$I$679,MATCH($A$1,'09.30.22 ERC'!$D$676:$D$679,0),),V2668)</f>
        <v>52.88</v>
      </c>
      <c r="X2668" s="271">
        <f t="shared" si="83"/>
        <v>710501</v>
      </c>
      <c r="Y2668" s="106" t="s">
        <v>8641</v>
      </c>
      <c r="Z2668" s="106">
        <v>151</v>
      </c>
      <c r="AA2668" s="273" t="b">
        <f t="shared" si="84"/>
        <v>1</v>
      </c>
    </row>
    <row r="2669" spans="1:27">
      <c r="A2669" s="267" t="s">
        <v>3271</v>
      </c>
      <c r="B2669" s="267" t="s">
        <v>3294</v>
      </c>
      <c r="C2669" s="267" t="s">
        <v>3402</v>
      </c>
      <c r="D2669" s="267" t="s">
        <v>9006</v>
      </c>
      <c r="E2669" s="267" t="s">
        <v>3275</v>
      </c>
      <c r="F2669" s="267" t="s">
        <v>3276</v>
      </c>
      <c r="G2669" s="267" t="s">
        <v>3275</v>
      </c>
      <c r="H2669" s="267" t="s">
        <v>3277</v>
      </c>
      <c r="I2669" s="267" t="s">
        <v>9019</v>
      </c>
      <c r="J2669" s="267" t="s">
        <v>9020</v>
      </c>
      <c r="K2669" s="268">
        <v>0</v>
      </c>
      <c r="L2669" s="268">
        <v>0</v>
      </c>
      <c r="M2669" s="269">
        <v>0</v>
      </c>
      <c r="N2669" s="268">
        <v>36.68</v>
      </c>
      <c r="O2669" s="268">
        <v>0</v>
      </c>
      <c r="P2669" s="269">
        <v>36.68</v>
      </c>
      <c r="Q2669" s="270">
        <v>365.22</v>
      </c>
      <c r="R2669" s="270">
        <v>72.63</v>
      </c>
      <c r="S2669" s="270">
        <v>292.59000000000003</v>
      </c>
      <c r="T2669" s="268">
        <v>365.22</v>
      </c>
      <c r="U2669" s="268">
        <v>72.63</v>
      </c>
      <c r="V2669" s="269">
        <v>292.59000000000003</v>
      </c>
      <c r="W2669" s="269" cm="1">
        <f t="array" ref="W2669">IF(Z2669=756,V2669*INDEX('09.30.22 ERC'!$I$676:$I$679,MATCH($A$1,'09.30.22 ERC'!$D$676:$D$679,0),),V2669)</f>
        <v>292.59000000000003</v>
      </c>
      <c r="X2669" s="271">
        <f t="shared" si="83"/>
        <v>710501</v>
      </c>
      <c r="Y2669" s="106" t="s">
        <v>8641</v>
      </c>
      <c r="Z2669" s="106">
        <v>152</v>
      </c>
      <c r="AA2669" s="273" t="b">
        <f t="shared" si="84"/>
        <v>1</v>
      </c>
    </row>
    <row r="2670" spans="1:27">
      <c r="A2670" s="267" t="s">
        <v>3271</v>
      </c>
      <c r="B2670" s="267" t="s">
        <v>3272</v>
      </c>
      <c r="C2670" s="267" t="s">
        <v>3402</v>
      </c>
      <c r="D2670" s="267" t="s">
        <v>9021</v>
      </c>
      <c r="E2670" s="267" t="s">
        <v>3275</v>
      </c>
      <c r="F2670" s="267" t="s">
        <v>3276</v>
      </c>
      <c r="G2670" s="267" t="s">
        <v>3275</v>
      </c>
      <c r="H2670" s="267" t="s">
        <v>3277</v>
      </c>
      <c r="I2670" s="267" t="s">
        <v>9022</v>
      </c>
      <c r="J2670" s="267" t="s">
        <v>9023</v>
      </c>
      <c r="K2670" s="268">
        <v>0</v>
      </c>
      <c r="L2670" s="268">
        <v>0</v>
      </c>
      <c r="M2670" s="269">
        <v>0</v>
      </c>
      <c r="N2670" s="268">
        <v>0</v>
      </c>
      <c r="O2670" s="268">
        <v>0</v>
      </c>
      <c r="P2670" s="269">
        <v>0</v>
      </c>
      <c r="Q2670" s="270">
        <v>0</v>
      </c>
      <c r="R2670" s="270">
        <v>0</v>
      </c>
      <c r="S2670" s="270">
        <v>0</v>
      </c>
      <c r="T2670" s="268">
        <v>0</v>
      </c>
      <c r="U2670" s="268">
        <v>0</v>
      </c>
      <c r="V2670" s="269">
        <v>0</v>
      </c>
      <c r="W2670" s="269" cm="1">
        <f t="array" ref="W2670">IF(Z2670=756,V2670*INDEX('09.30.22 ERC'!$I$676:$I$679,MATCH($A$1,'09.30.22 ERC'!$D$676:$D$679,0),),V2670)</f>
        <v>0</v>
      </c>
      <c r="X2670" s="271">
        <f t="shared" si="83"/>
        <v>710502</v>
      </c>
      <c r="Y2670" s="106" t="s">
        <v>8641</v>
      </c>
      <c r="Z2670" s="106">
        <v>150</v>
      </c>
      <c r="AA2670" s="273" t="b">
        <f t="shared" si="84"/>
        <v>1</v>
      </c>
    </row>
    <row r="2671" spans="1:27">
      <c r="A2671" s="267" t="s">
        <v>3271</v>
      </c>
      <c r="B2671" s="267" t="s">
        <v>3280</v>
      </c>
      <c r="C2671" s="267" t="s">
        <v>3430</v>
      </c>
      <c r="D2671" s="267" t="s">
        <v>9021</v>
      </c>
      <c r="E2671" s="267" t="s">
        <v>3275</v>
      </c>
      <c r="F2671" s="267" t="s">
        <v>3276</v>
      </c>
      <c r="G2671" s="267" t="s">
        <v>3275</v>
      </c>
      <c r="H2671" s="267" t="s">
        <v>3277</v>
      </c>
      <c r="I2671" s="267" t="s">
        <v>9024</v>
      </c>
      <c r="J2671" s="267" t="s">
        <v>9025</v>
      </c>
      <c r="K2671" s="268">
        <v>0</v>
      </c>
      <c r="L2671" s="268">
        <v>0</v>
      </c>
      <c r="M2671" s="269">
        <v>0</v>
      </c>
      <c r="N2671" s="268">
        <v>0</v>
      </c>
      <c r="O2671" s="268">
        <v>0</v>
      </c>
      <c r="P2671" s="269">
        <v>0</v>
      </c>
      <c r="Q2671" s="270">
        <v>0</v>
      </c>
      <c r="R2671" s="270">
        <v>0</v>
      </c>
      <c r="S2671" s="270">
        <v>0</v>
      </c>
      <c r="T2671" s="268">
        <v>0</v>
      </c>
      <c r="U2671" s="268">
        <v>0</v>
      </c>
      <c r="V2671" s="269">
        <v>0</v>
      </c>
      <c r="W2671" s="269" cm="1">
        <f t="array" ref="W2671">IF(Z2671=756,V2671*INDEX('09.30.22 ERC'!$I$676:$I$679,MATCH($A$1,'09.30.22 ERC'!$D$676:$D$679,0),),V2671)</f>
        <v>0</v>
      </c>
      <c r="X2671" s="271">
        <f t="shared" si="83"/>
        <v>710502</v>
      </c>
      <c r="Y2671" s="106" t="s">
        <v>8641</v>
      </c>
      <c r="Z2671" s="106">
        <v>150</v>
      </c>
      <c r="AA2671" s="273" t="b">
        <f t="shared" si="84"/>
        <v>1</v>
      </c>
    </row>
    <row r="2672" spans="1:27">
      <c r="A2672" s="267" t="s">
        <v>3271</v>
      </c>
      <c r="B2672" s="267" t="s">
        <v>3284</v>
      </c>
      <c r="C2672" s="267" t="s">
        <v>3402</v>
      </c>
      <c r="D2672" s="267" t="s">
        <v>9021</v>
      </c>
      <c r="E2672" s="267" t="s">
        <v>3275</v>
      </c>
      <c r="F2672" s="267" t="s">
        <v>3276</v>
      </c>
      <c r="G2672" s="267" t="s">
        <v>3275</v>
      </c>
      <c r="H2672" s="267" t="s">
        <v>3277</v>
      </c>
      <c r="I2672" s="267" t="s">
        <v>9026</v>
      </c>
      <c r="J2672" s="267" t="s">
        <v>9027</v>
      </c>
      <c r="K2672" s="268">
        <v>0</v>
      </c>
      <c r="L2672" s="268">
        <v>0</v>
      </c>
      <c r="M2672" s="269">
        <v>0</v>
      </c>
      <c r="N2672" s="268">
        <v>0</v>
      </c>
      <c r="O2672" s="268">
        <v>0</v>
      </c>
      <c r="P2672" s="269">
        <v>0</v>
      </c>
      <c r="Q2672" s="270">
        <v>0</v>
      </c>
      <c r="R2672" s="270">
        <v>0</v>
      </c>
      <c r="S2672" s="270">
        <v>0</v>
      </c>
      <c r="T2672" s="268">
        <v>0</v>
      </c>
      <c r="U2672" s="268">
        <v>0</v>
      </c>
      <c r="V2672" s="269">
        <v>0</v>
      </c>
      <c r="W2672" s="269" cm="1">
        <f t="array" ref="W2672">IF(Z2672=756,V2672*INDEX('09.30.22 ERC'!$I$676:$I$679,MATCH($A$1,'09.30.22 ERC'!$D$676:$D$679,0),),V2672)</f>
        <v>0</v>
      </c>
      <c r="X2672" s="271">
        <f t="shared" si="83"/>
        <v>710502</v>
      </c>
      <c r="Y2672" s="106" t="s">
        <v>8641</v>
      </c>
      <c r="Z2672" s="106">
        <v>151</v>
      </c>
      <c r="AA2672" s="273" t="b">
        <f t="shared" si="84"/>
        <v>1</v>
      </c>
    </row>
    <row r="2673" spans="1:27">
      <c r="A2673" s="267" t="s">
        <v>3271</v>
      </c>
      <c r="B2673" s="267" t="s">
        <v>3287</v>
      </c>
      <c r="C2673" s="267" t="s">
        <v>3430</v>
      </c>
      <c r="D2673" s="267" t="s">
        <v>9021</v>
      </c>
      <c r="E2673" s="267" t="s">
        <v>3275</v>
      </c>
      <c r="F2673" s="267" t="s">
        <v>3276</v>
      </c>
      <c r="G2673" s="267" t="s">
        <v>3275</v>
      </c>
      <c r="H2673" s="267" t="s">
        <v>3277</v>
      </c>
      <c r="I2673" s="267" t="s">
        <v>9028</v>
      </c>
      <c r="J2673" s="267" t="s">
        <v>9029</v>
      </c>
      <c r="K2673" s="268">
        <v>0</v>
      </c>
      <c r="L2673" s="268">
        <v>0</v>
      </c>
      <c r="M2673" s="269">
        <v>0</v>
      </c>
      <c r="N2673" s="268">
        <v>0</v>
      </c>
      <c r="O2673" s="268">
        <v>0</v>
      </c>
      <c r="P2673" s="269">
        <v>0</v>
      </c>
      <c r="Q2673" s="270">
        <v>0</v>
      </c>
      <c r="R2673" s="270">
        <v>0</v>
      </c>
      <c r="S2673" s="270">
        <v>0</v>
      </c>
      <c r="T2673" s="268">
        <v>0</v>
      </c>
      <c r="U2673" s="268">
        <v>0</v>
      </c>
      <c r="V2673" s="269">
        <v>0</v>
      </c>
      <c r="W2673" s="269" cm="1">
        <f t="array" ref="W2673">IF(Z2673=756,V2673*INDEX('09.30.22 ERC'!$I$676:$I$679,MATCH($A$1,'09.30.22 ERC'!$D$676:$D$679,0),),V2673)</f>
        <v>0</v>
      </c>
      <c r="X2673" s="271">
        <f t="shared" si="83"/>
        <v>710502</v>
      </c>
      <c r="Y2673" s="106" t="s">
        <v>8641</v>
      </c>
      <c r="Z2673" s="106">
        <v>151</v>
      </c>
      <c r="AA2673" s="273" t="b">
        <f t="shared" si="84"/>
        <v>1</v>
      </c>
    </row>
    <row r="2674" spans="1:27">
      <c r="A2674" s="267" t="s">
        <v>3271</v>
      </c>
      <c r="B2674" s="267" t="s">
        <v>3294</v>
      </c>
      <c r="C2674" s="267" t="s">
        <v>3402</v>
      </c>
      <c r="D2674" s="267" t="s">
        <v>9021</v>
      </c>
      <c r="E2674" s="267" t="s">
        <v>3275</v>
      </c>
      <c r="F2674" s="267" t="s">
        <v>3276</v>
      </c>
      <c r="G2674" s="267" t="s">
        <v>3275</v>
      </c>
      <c r="H2674" s="267" t="s">
        <v>3277</v>
      </c>
      <c r="I2674" s="267" t="s">
        <v>9030</v>
      </c>
      <c r="J2674" s="267" t="s">
        <v>9031</v>
      </c>
      <c r="K2674" s="268">
        <v>0</v>
      </c>
      <c r="L2674" s="268">
        <v>0</v>
      </c>
      <c r="M2674" s="269">
        <v>0</v>
      </c>
      <c r="N2674" s="268">
        <v>0</v>
      </c>
      <c r="O2674" s="268">
        <v>0</v>
      </c>
      <c r="P2674" s="269">
        <v>0</v>
      </c>
      <c r="Q2674" s="270">
        <v>0</v>
      </c>
      <c r="R2674" s="270">
        <v>0</v>
      </c>
      <c r="S2674" s="270">
        <v>0</v>
      </c>
      <c r="T2674" s="268">
        <v>0</v>
      </c>
      <c r="U2674" s="268">
        <v>0</v>
      </c>
      <c r="V2674" s="269">
        <v>0</v>
      </c>
      <c r="W2674" s="269" cm="1">
        <f t="array" ref="W2674">IF(Z2674=756,V2674*INDEX('09.30.22 ERC'!$I$676:$I$679,MATCH($A$1,'09.30.22 ERC'!$D$676:$D$679,0),),V2674)</f>
        <v>0</v>
      </c>
      <c r="X2674" s="271">
        <f t="shared" si="83"/>
        <v>710502</v>
      </c>
      <c r="Y2674" s="106" t="s">
        <v>8641</v>
      </c>
      <c r="Z2674" s="106">
        <v>152</v>
      </c>
      <c r="AA2674" s="273" t="b">
        <f t="shared" si="84"/>
        <v>1</v>
      </c>
    </row>
    <row r="2675" spans="1:27">
      <c r="A2675" s="267" t="s">
        <v>3271</v>
      </c>
      <c r="B2675" s="267" t="s">
        <v>3388</v>
      </c>
      <c r="C2675" s="267" t="s">
        <v>3389</v>
      </c>
      <c r="D2675" s="267" t="s">
        <v>9032</v>
      </c>
      <c r="E2675" s="267" t="s">
        <v>3275</v>
      </c>
      <c r="F2675" s="267" t="s">
        <v>3276</v>
      </c>
      <c r="G2675" s="267" t="s">
        <v>3275</v>
      </c>
      <c r="H2675" s="267" t="s">
        <v>3277</v>
      </c>
      <c r="I2675" s="267" t="s">
        <v>9033</v>
      </c>
      <c r="J2675" s="267" t="s">
        <v>9034</v>
      </c>
      <c r="K2675" s="268">
        <v>0</v>
      </c>
      <c r="L2675" s="268">
        <v>0</v>
      </c>
      <c r="M2675" s="269">
        <v>0</v>
      </c>
      <c r="N2675" s="268">
        <v>0</v>
      </c>
      <c r="O2675" s="268">
        <v>62.69</v>
      </c>
      <c r="P2675" s="269">
        <v>-62.69</v>
      </c>
      <c r="Q2675" s="270">
        <v>188.07</v>
      </c>
      <c r="R2675" s="270">
        <v>752.28</v>
      </c>
      <c r="S2675" s="270">
        <v>-564.21</v>
      </c>
      <c r="T2675" s="268">
        <v>188.07</v>
      </c>
      <c r="U2675" s="268">
        <v>752.28</v>
      </c>
      <c r="V2675" s="269">
        <v>-564.21</v>
      </c>
      <c r="W2675" s="269" cm="1">
        <f t="array" ref="W2675">IF(Z2675=756,V2675*INDEX('09.30.22 ERC'!$I$676:$I$679,MATCH($A$1,'09.30.22 ERC'!$D$676:$D$679,0),),V2675)</f>
        <v>-564.21</v>
      </c>
      <c r="X2675" s="271">
        <f t="shared" si="83"/>
        <v>710504</v>
      </c>
      <c r="Y2675" s="106" t="s">
        <v>8641</v>
      </c>
      <c r="Z2675" s="106">
        <v>756</v>
      </c>
      <c r="AA2675" s="273" t="b">
        <f t="shared" si="84"/>
        <v>1</v>
      </c>
    </row>
    <row r="2676" spans="1:27">
      <c r="A2676" s="267" t="s">
        <v>3271</v>
      </c>
      <c r="B2676" s="267" t="s">
        <v>3388</v>
      </c>
      <c r="C2676" s="267" t="s">
        <v>3392</v>
      </c>
      <c r="D2676" s="267" t="s">
        <v>9032</v>
      </c>
      <c r="E2676" s="267" t="s">
        <v>3275</v>
      </c>
      <c r="F2676" s="267" t="s">
        <v>3276</v>
      </c>
      <c r="G2676" s="267" t="s">
        <v>3275</v>
      </c>
      <c r="H2676" s="267" t="s">
        <v>3277</v>
      </c>
      <c r="I2676" s="267" t="s">
        <v>9035</v>
      </c>
      <c r="J2676" s="267" t="s">
        <v>9036</v>
      </c>
      <c r="K2676" s="268">
        <v>0</v>
      </c>
      <c r="L2676" s="268">
        <v>0</v>
      </c>
      <c r="M2676" s="269">
        <v>0</v>
      </c>
      <c r="N2676" s="268">
        <v>62.69</v>
      </c>
      <c r="O2676" s="268">
        <v>0</v>
      </c>
      <c r="P2676" s="269">
        <v>62.69</v>
      </c>
      <c r="Q2676" s="270">
        <v>564.21</v>
      </c>
      <c r="R2676" s="270">
        <v>0</v>
      </c>
      <c r="S2676" s="270">
        <v>564.21</v>
      </c>
      <c r="T2676" s="268">
        <v>564.21</v>
      </c>
      <c r="U2676" s="268">
        <v>0</v>
      </c>
      <c r="V2676" s="269">
        <v>564.21</v>
      </c>
      <c r="W2676" s="269" cm="1">
        <f t="array" ref="W2676">IF(Z2676=756,V2676*INDEX('09.30.22 ERC'!$I$676:$I$679,MATCH($A$1,'09.30.22 ERC'!$D$676:$D$679,0),),V2676)</f>
        <v>564.21</v>
      </c>
      <c r="X2676" s="271">
        <f t="shared" si="83"/>
        <v>710504</v>
      </c>
      <c r="Y2676" s="106" t="s">
        <v>8641</v>
      </c>
      <c r="Z2676" s="106">
        <v>756</v>
      </c>
      <c r="AA2676" s="273" t="b">
        <f t="shared" si="84"/>
        <v>1</v>
      </c>
    </row>
    <row r="2677" spans="1:27">
      <c r="A2677" s="267" t="s">
        <v>3271</v>
      </c>
      <c r="B2677" s="267" t="s">
        <v>3272</v>
      </c>
      <c r="C2677" s="267" t="s">
        <v>3273</v>
      </c>
      <c r="D2677" s="267" t="s">
        <v>9032</v>
      </c>
      <c r="E2677" s="267" t="s">
        <v>3275</v>
      </c>
      <c r="F2677" s="267" t="s">
        <v>3276</v>
      </c>
      <c r="G2677" s="267" t="s">
        <v>3275</v>
      </c>
      <c r="H2677" s="267" t="s">
        <v>3277</v>
      </c>
      <c r="I2677" s="267" t="s">
        <v>9037</v>
      </c>
      <c r="J2677" s="267" t="s">
        <v>9038</v>
      </c>
      <c r="K2677" s="268">
        <v>0</v>
      </c>
      <c r="L2677" s="268">
        <v>0</v>
      </c>
      <c r="M2677" s="269">
        <v>0</v>
      </c>
      <c r="N2677" s="268">
        <v>1.48</v>
      </c>
      <c r="O2677" s="268">
        <v>0</v>
      </c>
      <c r="P2677" s="269">
        <v>1.48</v>
      </c>
      <c r="Q2677" s="270">
        <v>13.32</v>
      </c>
      <c r="R2677" s="270">
        <v>0</v>
      </c>
      <c r="S2677" s="270">
        <v>13.32</v>
      </c>
      <c r="T2677" s="268">
        <v>13.32</v>
      </c>
      <c r="U2677" s="268">
        <v>0</v>
      </c>
      <c r="V2677" s="269">
        <v>13.32</v>
      </c>
      <c r="W2677" s="269" cm="1">
        <f t="array" ref="W2677">IF(Z2677=756,V2677*INDEX('09.30.22 ERC'!$I$676:$I$679,MATCH($A$1,'09.30.22 ERC'!$D$676:$D$679,0),),V2677)</f>
        <v>13.32</v>
      </c>
      <c r="X2677" s="271">
        <f t="shared" si="83"/>
        <v>710504</v>
      </c>
      <c r="Y2677" s="106" t="s">
        <v>8641</v>
      </c>
      <c r="Z2677" s="106">
        <v>150</v>
      </c>
      <c r="AA2677" s="273" t="b">
        <f t="shared" si="84"/>
        <v>1</v>
      </c>
    </row>
    <row r="2678" spans="1:27">
      <c r="A2678" s="267" t="s">
        <v>3271</v>
      </c>
      <c r="B2678" s="267" t="s">
        <v>3272</v>
      </c>
      <c r="C2678" s="267" t="s">
        <v>3402</v>
      </c>
      <c r="D2678" s="267" t="s">
        <v>9032</v>
      </c>
      <c r="E2678" s="267" t="s">
        <v>3275</v>
      </c>
      <c r="F2678" s="267" t="s">
        <v>3276</v>
      </c>
      <c r="G2678" s="267" t="s">
        <v>3275</v>
      </c>
      <c r="H2678" s="267" t="s">
        <v>3277</v>
      </c>
      <c r="I2678" s="267" t="s">
        <v>9039</v>
      </c>
      <c r="J2678" s="267" t="s">
        <v>9040</v>
      </c>
      <c r="K2678" s="268">
        <v>0</v>
      </c>
      <c r="L2678" s="268">
        <v>0</v>
      </c>
      <c r="M2678" s="269">
        <v>0</v>
      </c>
      <c r="N2678" s="268">
        <v>32.78</v>
      </c>
      <c r="O2678" s="268">
        <v>0</v>
      </c>
      <c r="P2678" s="269">
        <v>32.78</v>
      </c>
      <c r="Q2678" s="270">
        <v>364.78</v>
      </c>
      <c r="R2678" s="270">
        <v>84.09</v>
      </c>
      <c r="S2678" s="270">
        <v>280.68999999999994</v>
      </c>
      <c r="T2678" s="268">
        <v>364.78</v>
      </c>
      <c r="U2678" s="268">
        <v>84.09</v>
      </c>
      <c r="V2678" s="269">
        <v>280.68999999999994</v>
      </c>
      <c r="W2678" s="269" cm="1">
        <f t="array" ref="W2678">IF(Z2678=756,V2678*INDEX('09.30.22 ERC'!$I$676:$I$679,MATCH($A$1,'09.30.22 ERC'!$D$676:$D$679,0),),V2678)</f>
        <v>280.68999999999994</v>
      </c>
      <c r="X2678" s="271">
        <f t="shared" si="83"/>
        <v>710504</v>
      </c>
      <c r="Y2678" s="106" t="s">
        <v>8641</v>
      </c>
      <c r="Z2678" s="106">
        <v>150</v>
      </c>
      <c r="AA2678" s="273" t="b">
        <f t="shared" si="84"/>
        <v>1</v>
      </c>
    </row>
    <row r="2679" spans="1:27">
      <c r="A2679" s="267" t="s">
        <v>3271</v>
      </c>
      <c r="B2679" s="267" t="s">
        <v>3280</v>
      </c>
      <c r="C2679" s="267" t="s">
        <v>3430</v>
      </c>
      <c r="D2679" s="267" t="s">
        <v>9032</v>
      </c>
      <c r="E2679" s="267" t="s">
        <v>3275</v>
      </c>
      <c r="F2679" s="267" t="s">
        <v>3276</v>
      </c>
      <c r="G2679" s="267" t="s">
        <v>3275</v>
      </c>
      <c r="H2679" s="267" t="s">
        <v>3277</v>
      </c>
      <c r="I2679" s="267" t="s">
        <v>9041</v>
      </c>
      <c r="J2679" s="267" t="s">
        <v>9042</v>
      </c>
      <c r="K2679" s="268">
        <v>0</v>
      </c>
      <c r="L2679" s="268">
        <v>0</v>
      </c>
      <c r="M2679" s="269">
        <v>0</v>
      </c>
      <c r="N2679" s="268">
        <v>32.450000000000003</v>
      </c>
      <c r="O2679" s="268">
        <v>0</v>
      </c>
      <c r="P2679" s="269">
        <v>32.450000000000003</v>
      </c>
      <c r="Q2679" s="270">
        <v>360.76</v>
      </c>
      <c r="R2679" s="270">
        <v>83.16</v>
      </c>
      <c r="S2679" s="270">
        <v>277.60000000000002</v>
      </c>
      <c r="T2679" s="268">
        <v>360.76</v>
      </c>
      <c r="U2679" s="268">
        <v>83.16</v>
      </c>
      <c r="V2679" s="269">
        <v>277.60000000000002</v>
      </c>
      <c r="W2679" s="269" cm="1">
        <f t="array" ref="W2679">IF(Z2679=756,V2679*INDEX('09.30.22 ERC'!$I$676:$I$679,MATCH($A$1,'09.30.22 ERC'!$D$676:$D$679,0),),V2679)</f>
        <v>277.60000000000002</v>
      </c>
      <c r="X2679" s="271">
        <f t="shared" si="83"/>
        <v>710504</v>
      </c>
      <c r="Y2679" s="106" t="s">
        <v>8641</v>
      </c>
      <c r="Z2679" s="106">
        <v>150</v>
      </c>
      <c r="AA2679" s="273" t="b">
        <f t="shared" si="84"/>
        <v>1</v>
      </c>
    </row>
    <row r="2680" spans="1:27">
      <c r="A2680" s="267" t="s">
        <v>3271</v>
      </c>
      <c r="B2680" s="267" t="s">
        <v>3284</v>
      </c>
      <c r="C2680" s="267" t="s">
        <v>3402</v>
      </c>
      <c r="D2680" s="267" t="s">
        <v>9032</v>
      </c>
      <c r="E2680" s="267" t="s">
        <v>3275</v>
      </c>
      <c r="F2680" s="267" t="s">
        <v>3276</v>
      </c>
      <c r="G2680" s="267" t="s">
        <v>3275</v>
      </c>
      <c r="H2680" s="267" t="s">
        <v>3277</v>
      </c>
      <c r="I2680" s="267" t="s">
        <v>9043</v>
      </c>
      <c r="J2680" s="267" t="s">
        <v>9044</v>
      </c>
      <c r="K2680" s="268">
        <v>0</v>
      </c>
      <c r="L2680" s="268">
        <v>0</v>
      </c>
      <c r="M2680" s="269">
        <v>0</v>
      </c>
      <c r="N2680" s="268">
        <v>2.79</v>
      </c>
      <c r="O2680" s="268">
        <v>0</v>
      </c>
      <c r="P2680" s="269">
        <v>2.79</v>
      </c>
      <c r="Q2680" s="270">
        <v>30.09</v>
      </c>
      <c r="R2680" s="270">
        <v>6.87</v>
      </c>
      <c r="S2680" s="270">
        <v>23.22</v>
      </c>
      <c r="T2680" s="268">
        <v>30.09</v>
      </c>
      <c r="U2680" s="268">
        <v>6.87</v>
      </c>
      <c r="V2680" s="269">
        <v>23.22</v>
      </c>
      <c r="W2680" s="269" cm="1">
        <f t="array" ref="W2680">IF(Z2680=756,V2680*INDEX('09.30.22 ERC'!$I$676:$I$679,MATCH($A$1,'09.30.22 ERC'!$D$676:$D$679,0),),V2680)</f>
        <v>23.22</v>
      </c>
      <c r="X2680" s="271">
        <f t="shared" si="83"/>
        <v>710504</v>
      </c>
      <c r="Y2680" s="106" t="s">
        <v>8641</v>
      </c>
      <c r="Z2680" s="106">
        <v>151</v>
      </c>
      <c r="AA2680" s="273" t="b">
        <f t="shared" si="84"/>
        <v>1</v>
      </c>
    </row>
    <row r="2681" spans="1:27">
      <c r="A2681" s="267" t="s">
        <v>3271</v>
      </c>
      <c r="B2681" s="267" t="s">
        <v>3287</v>
      </c>
      <c r="C2681" s="267" t="s">
        <v>3430</v>
      </c>
      <c r="D2681" s="267" t="s">
        <v>9032</v>
      </c>
      <c r="E2681" s="267" t="s">
        <v>3275</v>
      </c>
      <c r="F2681" s="267" t="s">
        <v>3276</v>
      </c>
      <c r="G2681" s="267" t="s">
        <v>3275</v>
      </c>
      <c r="H2681" s="267" t="s">
        <v>3277</v>
      </c>
      <c r="I2681" s="267" t="s">
        <v>9045</v>
      </c>
      <c r="J2681" s="267" t="s">
        <v>9046</v>
      </c>
      <c r="K2681" s="268">
        <v>0</v>
      </c>
      <c r="L2681" s="268">
        <v>0</v>
      </c>
      <c r="M2681" s="269">
        <v>0</v>
      </c>
      <c r="N2681" s="268">
        <v>3.58</v>
      </c>
      <c r="O2681" s="268">
        <v>0</v>
      </c>
      <c r="P2681" s="269">
        <v>3.58</v>
      </c>
      <c r="Q2681" s="270">
        <v>35.549999999999997</v>
      </c>
      <c r="R2681" s="270">
        <v>6.51</v>
      </c>
      <c r="S2681" s="270">
        <v>29.04</v>
      </c>
      <c r="T2681" s="268">
        <v>35.549999999999997</v>
      </c>
      <c r="U2681" s="268">
        <v>6.51</v>
      </c>
      <c r="V2681" s="269">
        <v>29.04</v>
      </c>
      <c r="W2681" s="269" cm="1">
        <f t="array" ref="W2681">IF(Z2681=756,V2681*INDEX('09.30.22 ERC'!$I$676:$I$679,MATCH($A$1,'09.30.22 ERC'!$D$676:$D$679,0),),V2681)</f>
        <v>29.04</v>
      </c>
      <c r="X2681" s="271">
        <f t="shared" si="83"/>
        <v>710504</v>
      </c>
      <c r="Y2681" s="106" t="s">
        <v>8641</v>
      </c>
      <c r="Z2681" s="106">
        <v>151</v>
      </c>
      <c r="AA2681" s="273" t="b">
        <f t="shared" si="84"/>
        <v>1</v>
      </c>
    </row>
    <row r="2682" spans="1:27">
      <c r="A2682" s="267" t="s">
        <v>3271</v>
      </c>
      <c r="B2682" s="267" t="s">
        <v>3294</v>
      </c>
      <c r="C2682" s="267" t="s">
        <v>3402</v>
      </c>
      <c r="D2682" s="267" t="s">
        <v>9032</v>
      </c>
      <c r="E2682" s="267" t="s">
        <v>3275</v>
      </c>
      <c r="F2682" s="267" t="s">
        <v>3276</v>
      </c>
      <c r="G2682" s="267" t="s">
        <v>3275</v>
      </c>
      <c r="H2682" s="267" t="s">
        <v>3277</v>
      </c>
      <c r="I2682" s="267" t="s">
        <v>9047</v>
      </c>
      <c r="J2682" s="267" t="s">
        <v>9048</v>
      </c>
      <c r="K2682" s="268">
        <v>0</v>
      </c>
      <c r="L2682" s="268">
        <v>0</v>
      </c>
      <c r="M2682" s="269">
        <v>0</v>
      </c>
      <c r="N2682" s="268">
        <v>18.920000000000002</v>
      </c>
      <c r="O2682" s="268">
        <v>0</v>
      </c>
      <c r="P2682" s="269">
        <v>18.920000000000002</v>
      </c>
      <c r="Q2682" s="270">
        <v>210.17</v>
      </c>
      <c r="R2682" s="270">
        <v>48.42</v>
      </c>
      <c r="S2682" s="270">
        <v>161.75</v>
      </c>
      <c r="T2682" s="268">
        <v>210.17</v>
      </c>
      <c r="U2682" s="268">
        <v>48.42</v>
      </c>
      <c r="V2682" s="269">
        <v>161.75</v>
      </c>
      <c r="W2682" s="269" cm="1">
        <f t="array" ref="W2682">IF(Z2682=756,V2682*INDEX('09.30.22 ERC'!$I$676:$I$679,MATCH($A$1,'09.30.22 ERC'!$D$676:$D$679,0),),V2682)</f>
        <v>161.75</v>
      </c>
      <c r="X2682" s="271">
        <f t="shared" si="83"/>
        <v>710504</v>
      </c>
      <c r="Y2682" s="106" t="s">
        <v>8641</v>
      </c>
      <c r="Z2682" s="106">
        <v>152</v>
      </c>
      <c r="AA2682" s="273" t="b">
        <f t="shared" si="84"/>
        <v>1</v>
      </c>
    </row>
    <row r="2683" spans="1:27">
      <c r="A2683" s="267" t="s">
        <v>3271</v>
      </c>
      <c r="B2683" s="267" t="s">
        <v>3272</v>
      </c>
      <c r="C2683" s="267" t="s">
        <v>3402</v>
      </c>
      <c r="D2683" s="267" t="s">
        <v>9049</v>
      </c>
      <c r="E2683" s="267" t="s">
        <v>3275</v>
      </c>
      <c r="F2683" s="267" t="s">
        <v>3276</v>
      </c>
      <c r="G2683" s="267" t="s">
        <v>3275</v>
      </c>
      <c r="H2683" s="267" t="s">
        <v>3277</v>
      </c>
      <c r="I2683" s="267" t="s">
        <v>9050</v>
      </c>
      <c r="J2683" s="267" t="s">
        <v>9051</v>
      </c>
      <c r="K2683" s="268">
        <v>0</v>
      </c>
      <c r="L2683" s="268">
        <v>0</v>
      </c>
      <c r="M2683" s="269">
        <v>0</v>
      </c>
      <c r="N2683" s="268">
        <v>0</v>
      </c>
      <c r="O2683" s="268">
        <v>0</v>
      </c>
      <c r="P2683" s="269">
        <v>0</v>
      </c>
      <c r="Q2683" s="270">
        <v>0</v>
      </c>
      <c r="R2683" s="270">
        <v>0</v>
      </c>
      <c r="S2683" s="270">
        <v>0</v>
      </c>
      <c r="T2683" s="268">
        <v>0</v>
      </c>
      <c r="U2683" s="268">
        <v>0</v>
      </c>
      <c r="V2683" s="269">
        <v>0</v>
      </c>
      <c r="W2683" s="269" cm="1">
        <f t="array" ref="W2683">IF(Z2683=756,V2683*INDEX('09.30.22 ERC'!$I$676:$I$679,MATCH($A$1,'09.30.22 ERC'!$D$676:$D$679,0),),V2683)</f>
        <v>0</v>
      </c>
      <c r="X2683" s="271">
        <f t="shared" si="83"/>
        <v>710602</v>
      </c>
      <c r="Y2683" s="106" t="s">
        <v>8641</v>
      </c>
      <c r="Z2683" s="106">
        <v>150</v>
      </c>
      <c r="AA2683" s="273" t="b">
        <f t="shared" si="84"/>
        <v>1</v>
      </c>
    </row>
    <row r="2684" spans="1:27">
      <c r="A2684" s="267" t="s">
        <v>3271</v>
      </c>
      <c r="B2684" s="267" t="s">
        <v>3280</v>
      </c>
      <c r="C2684" s="267" t="s">
        <v>3430</v>
      </c>
      <c r="D2684" s="267" t="s">
        <v>9049</v>
      </c>
      <c r="E2684" s="267" t="s">
        <v>3275</v>
      </c>
      <c r="F2684" s="267" t="s">
        <v>3276</v>
      </c>
      <c r="G2684" s="267" t="s">
        <v>3275</v>
      </c>
      <c r="H2684" s="267" t="s">
        <v>3277</v>
      </c>
      <c r="I2684" s="267" t="s">
        <v>9052</v>
      </c>
      <c r="J2684" s="267" t="s">
        <v>9053</v>
      </c>
      <c r="K2684" s="268">
        <v>0</v>
      </c>
      <c r="L2684" s="268">
        <v>0</v>
      </c>
      <c r="M2684" s="269">
        <v>0</v>
      </c>
      <c r="N2684" s="268">
        <v>0</v>
      </c>
      <c r="O2684" s="268">
        <v>0</v>
      </c>
      <c r="P2684" s="269">
        <v>0</v>
      </c>
      <c r="Q2684" s="270">
        <v>0</v>
      </c>
      <c r="R2684" s="270">
        <v>0</v>
      </c>
      <c r="S2684" s="270">
        <v>0</v>
      </c>
      <c r="T2684" s="268">
        <v>0</v>
      </c>
      <c r="U2684" s="268">
        <v>0</v>
      </c>
      <c r="V2684" s="269">
        <v>0</v>
      </c>
      <c r="W2684" s="269" cm="1">
        <f t="array" ref="W2684">IF(Z2684=756,V2684*INDEX('09.30.22 ERC'!$I$676:$I$679,MATCH($A$1,'09.30.22 ERC'!$D$676:$D$679,0),),V2684)</f>
        <v>0</v>
      </c>
      <c r="X2684" s="271">
        <f t="shared" si="83"/>
        <v>710602</v>
      </c>
      <c r="Y2684" s="106" t="s">
        <v>8641</v>
      </c>
      <c r="Z2684" s="106">
        <v>150</v>
      </c>
      <c r="AA2684" s="273" t="b">
        <f t="shared" si="84"/>
        <v>1</v>
      </c>
    </row>
    <row r="2685" spans="1:27">
      <c r="A2685" s="267" t="s">
        <v>3271</v>
      </c>
      <c r="B2685" s="267" t="s">
        <v>3284</v>
      </c>
      <c r="C2685" s="267" t="s">
        <v>3402</v>
      </c>
      <c r="D2685" s="267" t="s">
        <v>9049</v>
      </c>
      <c r="E2685" s="267" t="s">
        <v>3275</v>
      </c>
      <c r="F2685" s="267" t="s">
        <v>3276</v>
      </c>
      <c r="G2685" s="267" t="s">
        <v>3275</v>
      </c>
      <c r="H2685" s="267" t="s">
        <v>3277</v>
      </c>
      <c r="I2685" s="267" t="s">
        <v>9054</v>
      </c>
      <c r="J2685" s="267" t="s">
        <v>9055</v>
      </c>
      <c r="K2685" s="268">
        <v>0</v>
      </c>
      <c r="L2685" s="268">
        <v>0</v>
      </c>
      <c r="M2685" s="269">
        <v>0</v>
      </c>
      <c r="N2685" s="268">
        <v>0</v>
      </c>
      <c r="O2685" s="268">
        <v>0</v>
      </c>
      <c r="P2685" s="269">
        <v>0</v>
      </c>
      <c r="Q2685" s="270">
        <v>0</v>
      </c>
      <c r="R2685" s="270">
        <v>0</v>
      </c>
      <c r="S2685" s="270">
        <v>0</v>
      </c>
      <c r="T2685" s="268">
        <v>0</v>
      </c>
      <c r="U2685" s="268">
        <v>0</v>
      </c>
      <c r="V2685" s="269">
        <v>0</v>
      </c>
      <c r="W2685" s="269" cm="1">
        <f t="array" ref="W2685">IF(Z2685=756,V2685*INDEX('09.30.22 ERC'!$I$676:$I$679,MATCH($A$1,'09.30.22 ERC'!$D$676:$D$679,0),),V2685)</f>
        <v>0</v>
      </c>
      <c r="X2685" s="271">
        <f t="shared" si="83"/>
        <v>710602</v>
      </c>
      <c r="Y2685" s="106" t="s">
        <v>8641</v>
      </c>
      <c r="Z2685" s="106">
        <v>151</v>
      </c>
      <c r="AA2685" s="273" t="b">
        <f t="shared" si="84"/>
        <v>1</v>
      </c>
    </row>
    <row r="2686" spans="1:27">
      <c r="A2686" s="267" t="s">
        <v>3271</v>
      </c>
      <c r="B2686" s="267" t="s">
        <v>3287</v>
      </c>
      <c r="C2686" s="267" t="s">
        <v>3430</v>
      </c>
      <c r="D2686" s="267" t="s">
        <v>9049</v>
      </c>
      <c r="E2686" s="267" t="s">
        <v>3275</v>
      </c>
      <c r="F2686" s="267" t="s">
        <v>3276</v>
      </c>
      <c r="G2686" s="267" t="s">
        <v>3275</v>
      </c>
      <c r="H2686" s="267" t="s">
        <v>3277</v>
      </c>
      <c r="I2686" s="267" t="s">
        <v>9056</v>
      </c>
      <c r="J2686" s="267" t="s">
        <v>9057</v>
      </c>
      <c r="K2686" s="268">
        <v>0</v>
      </c>
      <c r="L2686" s="268">
        <v>0</v>
      </c>
      <c r="M2686" s="269">
        <v>0</v>
      </c>
      <c r="N2686" s="268">
        <v>0</v>
      </c>
      <c r="O2686" s="268">
        <v>0</v>
      </c>
      <c r="P2686" s="269">
        <v>0</v>
      </c>
      <c r="Q2686" s="270">
        <v>0</v>
      </c>
      <c r="R2686" s="270">
        <v>0</v>
      </c>
      <c r="S2686" s="270">
        <v>0</v>
      </c>
      <c r="T2686" s="268">
        <v>0</v>
      </c>
      <c r="U2686" s="268">
        <v>0</v>
      </c>
      <c r="V2686" s="269">
        <v>0</v>
      </c>
      <c r="W2686" s="269" cm="1">
        <f t="array" ref="W2686">IF(Z2686=756,V2686*INDEX('09.30.22 ERC'!$I$676:$I$679,MATCH($A$1,'09.30.22 ERC'!$D$676:$D$679,0),),V2686)</f>
        <v>0</v>
      </c>
      <c r="X2686" s="271">
        <f t="shared" si="83"/>
        <v>710602</v>
      </c>
      <c r="Y2686" s="106" t="s">
        <v>8641</v>
      </c>
      <c r="Z2686" s="106">
        <v>151</v>
      </c>
      <c r="AA2686" s="273" t="b">
        <f t="shared" si="84"/>
        <v>1</v>
      </c>
    </row>
    <row r="2687" spans="1:27">
      <c r="A2687" s="267" t="s">
        <v>3271</v>
      </c>
      <c r="B2687" s="267" t="s">
        <v>3294</v>
      </c>
      <c r="C2687" s="267" t="s">
        <v>3402</v>
      </c>
      <c r="D2687" s="267" t="s">
        <v>9049</v>
      </c>
      <c r="E2687" s="267" t="s">
        <v>3275</v>
      </c>
      <c r="F2687" s="267" t="s">
        <v>3276</v>
      </c>
      <c r="G2687" s="267" t="s">
        <v>3275</v>
      </c>
      <c r="H2687" s="267" t="s">
        <v>3277</v>
      </c>
      <c r="I2687" s="267" t="s">
        <v>9058</v>
      </c>
      <c r="J2687" s="267" t="s">
        <v>9059</v>
      </c>
      <c r="K2687" s="268">
        <v>0</v>
      </c>
      <c r="L2687" s="268">
        <v>0</v>
      </c>
      <c r="M2687" s="269">
        <v>0</v>
      </c>
      <c r="N2687" s="268">
        <v>0</v>
      </c>
      <c r="O2687" s="268">
        <v>0</v>
      </c>
      <c r="P2687" s="269">
        <v>0</v>
      </c>
      <c r="Q2687" s="270">
        <v>0</v>
      </c>
      <c r="R2687" s="270">
        <v>0</v>
      </c>
      <c r="S2687" s="270">
        <v>0</v>
      </c>
      <c r="T2687" s="268">
        <v>0</v>
      </c>
      <c r="U2687" s="268">
        <v>0</v>
      </c>
      <c r="V2687" s="269">
        <v>0</v>
      </c>
      <c r="W2687" s="269" cm="1">
        <f t="array" ref="W2687">IF(Z2687=756,V2687*INDEX('09.30.22 ERC'!$I$676:$I$679,MATCH($A$1,'09.30.22 ERC'!$D$676:$D$679,0),),V2687)</f>
        <v>0</v>
      </c>
      <c r="X2687" s="271">
        <f t="shared" si="83"/>
        <v>710602</v>
      </c>
      <c r="Y2687" s="106" t="s">
        <v>8641</v>
      </c>
      <c r="Z2687" s="106">
        <v>152</v>
      </c>
      <c r="AA2687" s="273" t="b">
        <f t="shared" si="84"/>
        <v>1</v>
      </c>
    </row>
    <row r="2688" spans="1:27">
      <c r="A2688" s="267" t="s">
        <v>3271</v>
      </c>
      <c r="B2688" s="267" t="s">
        <v>3272</v>
      </c>
      <c r="C2688" s="267" t="s">
        <v>3273</v>
      </c>
      <c r="D2688" s="267" t="s">
        <v>9060</v>
      </c>
      <c r="E2688" s="267" t="s">
        <v>3275</v>
      </c>
      <c r="F2688" s="267" t="s">
        <v>3276</v>
      </c>
      <c r="G2688" s="267" t="s">
        <v>3275</v>
      </c>
      <c r="H2688" s="267" t="s">
        <v>3277</v>
      </c>
      <c r="I2688" s="267" t="s">
        <v>9061</v>
      </c>
      <c r="J2688" s="267" t="s">
        <v>9062</v>
      </c>
      <c r="K2688" s="268">
        <v>0</v>
      </c>
      <c r="L2688" s="268">
        <v>0</v>
      </c>
      <c r="M2688" s="269">
        <v>0</v>
      </c>
      <c r="N2688" s="268">
        <v>0</v>
      </c>
      <c r="O2688" s="268">
        <v>679.38</v>
      </c>
      <c r="P2688" s="269">
        <v>-679.38</v>
      </c>
      <c r="Q2688" s="270">
        <v>0</v>
      </c>
      <c r="R2688" s="270">
        <v>6114.42</v>
      </c>
      <c r="S2688" s="270">
        <v>-6114.42</v>
      </c>
      <c r="T2688" s="268">
        <v>0</v>
      </c>
      <c r="U2688" s="268">
        <v>6114.42</v>
      </c>
      <c r="V2688" s="269">
        <v>-6114.42</v>
      </c>
      <c r="W2688" s="269" cm="1">
        <f t="array" ref="W2688">IF(Z2688=756,V2688*INDEX('09.30.22 ERC'!$I$676:$I$679,MATCH($A$1,'09.30.22 ERC'!$D$676:$D$679,0),),V2688)</f>
        <v>-6114.42</v>
      </c>
      <c r="X2688" s="271">
        <f t="shared" si="83"/>
        <v>710901</v>
      </c>
      <c r="Y2688" s="106" t="s">
        <v>8641</v>
      </c>
      <c r="Z2688" s="106">
        <v>150</v>
      </c>
      <c r="AA2688" s="273" t="b">
        <f t="shared" si="84"/>
        <v>1</v>
      </c>
    </row>
    <row r="2689" spans="1:27">
      <c r="A2689" s="267" t="s">
        <v>3271</v>
      </c>
      <c r="B2689" s="267" t="s">
        <v>3284</v>
      </c>
      <c r="C2689" s="267" t="s">
        <v>3273</v>
      </c>
      <c r="D2689" s="267" t="s">
        <v>9060</v>
      </c>
      <c r="E2689" s="267" t="s">
        <v>3275</v>
      </c>
      <c r="F2689" s="267" t="s">
        <v>3276</v>
      </c>
      <c r="G2689" s="267" t="s">
        <v>3275</v>
      </c>
      <c r="H2689" s="267" t="s">
        <v>3277</v>
      </c>
      <c r="I2689" s="267" t="s">
        <v>9063</v>
      </c>
      <c r="J2689" s="267" t="s">
        <v>9064</v>
      </c>
      <c r="K2689" s="268">
        <v>0</v>
      </c>
      <c r="L2689" s="268">
        <v>0</v>
      </c>
      <c r="M2689" s="269">
        <v>0</v>
      </c>
      <c r="N2689" s="268">
        <v>57.44</v>
      </c>
      <c r="O2689" s="268">
        <v>0</v>
      </c>
      <c r="P2689" s="269">
        <v>57.44</v>
      </c>
      <c r="Q2689" s="270">
        <v>516.96</v>
      </c>
      <c r="R2689" s="270">
        <v>0</v>
      </c>
      <c r="S2689" s="270">
        <v>516.96</v>
      </c>
      <c r="T2689" s="268">
        <v>516.96</v>
      </c>
      <c r="U2689" s="268">
        <v>0</v>
      </c>
      <c r="V2689" s="269">
        <v>516.96</v>
      </c>
      <c r="W2689" s="269" cm="1">
        <f t="array" ref="W2689">IF(Z2689=756,V2689*INDEX('09.30.22 ERC'!$I$676:$I$679,MATCH($A$1,'09.30.22 ERC'!$D$676:$D$679,0),),V2689)</f>
        <v>516.96</v>
      </c>
      <c r="X2689" s="271">
        <f t="shared" si="83"/>
        <v>710901</v>
      </c>
      <c r="Y2689" s="106" t="s">
        <v>8641</v>
      </c>
      <c r="Z2689" s="106">
        <v>151</v>
      </c>
      <c r="AA2689" s="273" t="b">
        <f t="shared" si="84"/>
        <v>1</v>
      </c>
    </row>
    <row r="2690" spans="1:27">
      <c r="A2690" s="267" t="s">
        <v>3271</v>
      </c>
      <c r="B2690" s="267" t="s">
        <v>3287</v>
      </c>
      <c r="C2690" s="267" t="s">
        <v>3281</v>
      </c>
      <c r="D2690" s="267" t="s">
        <v>9060</v>
      </c>
      <c r="E2690" s="267" t="s">
        <v>3275</v>
      </c>
      <c r="F2690" s="267" t="s">
        <v>3276</v>
      </c>
      <c r="G2690" s="267" t="s">
        <v>3275</v>
      </c>
      <c r="H2690" s="267" t="s">
        <v>3277</v>
      </c>
      <c r="I2690" s="267" t="s">
        <v>9065</v>
      </c>
      <c r="J2690" s="267" t="s">
        <v>9066</v>
      </c>
      <c r="K2690" s="268">
        <v>0</v>
      </c>
      <c r="L2690" s="268">
        <v>0</v>
      </c>
      <c r="M2690" s="269">
        <v>0</v>
      </c>
      <c r="N2690" s="268">
        <v>234.92</v>
      </c>
      <c r="O2690" s="268">
        <v>0</v>
      </c>
      <c r="P2690" s="269">
        <v>234.92</v>
      </c>
      <c r="Q2690" s="270">
        <v>2114.2800000000002</v>
      </c>
      <c r="R2690" s="270">
        <v>0</v>
      </c>
      <c r="S2690" s="270">
        <v>2114.2800000000002</v>
      </c>
      <c r="T2690" s="268">
        <v>2114.2800000000002</v>
      </c>
      <c r="U2690" s="268">
        <v>0</v>
      </c>
      <c r="V2690" s="269">
        <v>2114.2800000000002</v>
      </c>
      <c r="W2690" s="269" cm="1">
        <f t="array" ref="W2690">IF(Z2690=756,V2690*INDEX('09.30.22 ERC'!$I$676:$I$679,MATCH($A$1,'09.30.22 ERC'!$D$676:$D$679,0),),V2690)</f>
        <v>2114.2800000000002</v>
      </c>
      <c r="X2690" s="271">
        <f t="shared" si="83"/>
        <v>710901</v>
      </c>
      <c r="Y2690" s="106" t="s">
        <v>8641</v>
      </c>
      <c r="Z2690" s="106">
        <v>151</v>
      </c>
      <c r="AA2690" s="273" t="b">
        <f t="shared" si="84"/>
        <v>1</v>
      </c>
    </row>
    <row r="2691" spans="1:27">
      <c r="A2691" s="267" t="s">
        <v>3271</v>
      </c>
      <c r="B2691" s="267" t="s">
        <v>3280</v>
      </c>
      <c r="C2691" s="267" t="s">
        <v>3281</v>
      </c>
      <c r="D2691" s="267" t="s">
        <v>9067</v>
      </c>
      <c r="E2691" s="267" t="s">
        <v>3275</v>
      </c>
      <c r="F2691" s="267" t="s">
        <v>3276</v>
      </c>
      <c r="G2691" s="267" t="s">
        <v>3275</v>
      </c>
      <c r="H2691" s="267" t="s">
        <v>3277</v>
      </c>
      <c r="I2691" s="267" t="s">
        <v>9068</v>
      </c>
      <c r="J2691" s="267" t="s">
        <v>9069</v>
      </c>
      <c r="K2691" s="268">
        <v>0</v>
      </c>
      <c r="L2691" s="268">
        <v>0</v>
      </c>
      <c r="M2691" s="269">
        <v>0</v>
      </c>
      <c r="N2691" s="268">
        <v>0</v>
      </c>
      <c r="O2691" s="268">
        <v>6135.63</v>
      </c>
      <c r="P2691" s="269">
        <v>-6135.63</v>
      </c>
      <c r="Q2691" s="270">
        <v>0</v>
      </c>
      <c r="R2691" s="270">
        <v>55220.67</v>
      </c>
      <c r="S2691" s="270">
        <v>-55220.67</v>
      </c>
      <c r="T2691" s="268">
        <v>0</v>
      </c>
      <c r="U2691" s="268">
        <v>55220.67</v>
      </c>
      <c r="V2691" s="269">
        <v>-55220.67</v>
      </c>
      <c r="W2691" s="269" cm="1">
        <f t="array" ref="W2691">IF(Z2691=756,V2691*INDEX('09.30.22 ERC'!$I$676:$I$679,MATCH($A$1,'09.30.22 ERC'!$D$676:$D$679,0),),V2691)</f>
        <v>-55220.67</v>
      </c>
      <c r="X2691" s="271">
        <f t="shared" si="83"/>
        <v>720011</v>
      </c>
      <c r="Y2691" s="106" t="s">
        <v>9070</v>
      </c>
      <c r="Z2691" s="106">
        <v>150</v>
      </c>
      <c r="AA2691" s="273" t="b">
        <f t="shared" si="84"/>
        <v>1</v>
      </c>
    </row>
    <row r="2692" spans="1:27">
      <c r="A2692" s="267" t="s">
        <v>3271</v>
      </c>
      <c r="B2692" s="267" t="s">
        <v>3287</v>
      </c>
      <c r="C2692" s="267" t="s">
        <v>3281</v>
      </c>
      <c r="D2692" s="267" t="s">
        <v>9067</v>
      </c>
      <c r="E2692" s="267" t="s">
        <v>3275</v>
      </c>
      <c r="F2692" s="267" t="s">
        <v>3276</v>
      </c>
      <c r="G2692" s="267" t="s">
        <v>3275</v>
      </c>
      <c r="H2692" s="267" t="s">
        <v>3277</v>
      </c>
      <c r="I2692" s="267" t="s">
        <v>9071</v>
      </c>
      <c r="J2692" s="267" t="s">
        <v>9072</v>
      </c>
      <c r="K2692" s="268">
        <v>0</v>
      </c>
      <c r="L2692" s="268">
        <v>0</v>
      </c>
      <c r="M2692" s="269">
        <v>0</v>
      </c>
      <c r="N2692" s="268">
        <v>0</v>
      </c>
      <c r="O2692" s="268">
        <v>0</v>
      </c>
      <c r="P2692" s="269">
        <v>0</v>
      </c>
      <c r="Q2692" s="270">
        <v>0</v>
      </c>
      <c r="R2692" s="270">
        <v>0</v>
      </c>
      <c r="S2692" s="270">
        <v>0</v>
      </c>
      <c r="T2692" s="268">
        <v>0</v>
      </c>
      <c r="U2692" s="268">
        <v>0</v>
      </c>
      <c r="V2692" s="269">
        <v>0</v>
      </c>
      <c r="W2692" s="269" cm="1">
        <f t="array" ref="W2692">IF(Z2692=756,V2692*INDEX('09.30.22 ERC'!$I$676:$I$679,MATCH($A$1,'09.30.22 ERC'!$D$676:$D$679,0),),V2692)</f>
        <v>0</v>
      </c>
      <c r="X2692" s="271">
        <f t="shared" si="83"/>
        <v>720011</v>
      </c>
      <c r="Y2692" s="106" t="s">
        <v>9070</v>
      </c>
      <c r="Z2692" s="106">
        <v>151</v>
      </c>
      <c r="AA2692" s="273" t="b">
        <f t="shared" si="84"/>
        <v>1</v>
      </c>
    </row>
    <row r="2693" spans="1:27">
      <c r="A2693" s="267" t="s">
        <v>3271</v>
      </c>
      <c r="B2693" s="267" t="s">
        <v>3272</v>
      </c>
      <c r="C2693" s="267" t="s">
        <v>3273</v>
      </c>
      <c r="D2693" s="267" t="s">
        <v>9073</v>
      </c>
      <c r="E2693" s="267" t="s">
        <v>3275</v>
      </c>
      <c r="F2693" s="267" t="s">
        <v>3276</v>
      </c>
      <c r="G2693" s="267" t="s">
        <v>3275</v>
      </c>
      <c r="H2693" s="267" t="s">
        <v>3277</v>
      </c>
      <c r="I2693" s="267" t="s">
        <v>9074</v>
      </c>
      <c r="J2693" s="267" t="s">
        <v>9075</v>
      </c>
      <c r="K2693" s="268">
        <v>0</v>
      </c>
      <c r="L2693" s="268">
        <v>0</v>
      </c>
      <c r="M2693" s="269">
        <v>0</v>
      </c>
      <c r="N2693" s="268">
        <v>0</v>
      </c>
      <c r="O2693" s="268">
        <v>3152.24</v>
      </c>
      <c r="P2693" s="269">
        <v>-3152.24</v>
      </c>
      <c r="Q2693" s="270">
        <v>0</v>
      </c>
      <c r="R2693" s="270">
        <v>28370.16</v>
      </c>
      <c r="S2693" s="270">
        <v>-28370.16</v>
      </c>
      <c r="T2693" s="268">
        <v>0</v>
      </c>
      <c r="U2693" s="268">
        <v>28370.16</v>
      </c>
      <c r="V2693" s="269">
        <v>-28370.16</v>
      </c>
      <c r="W2693" s="269" cm="1">
        <f t="array" ref="W2693">IF(Z2693=756,V2693*INDEX('09.30.22 ERC'!$I$676:$I$679,MATCH($A$1,'09.30.22 ERC'!$D$676:$D$679,0),),V2693)</f>
        <v>-28370.16</v>
      </c>
      <c r="X2693" s="271">
        <f t="shared" ref="X2693:X2756" si="85">+_xlfn.NUMBERVALUE(D2693)</f>
        <v>720035</v>
      </c>
      <c r="Y2693" s="106" t="s">
        <v>9070</v>
      </c>
      <c r="Z2693" s="106">
        <v>150</v>
      </c>
      <c r="AA2693" s="273" t="b">
        <f t="shared" si="84"/>
        <v>1</v>
      </c>
    </row>
    <row r="2694" spans="1:27">
      <c r="A2694" s="267" t="s">
        <v>3271</v>
      </c>
      <c r="B2694" s="267" t="s">
        <v>3284</v>
      </c>
      <c r="C2694" s="267" t="s">
        <v>3273</v>
      </c>
      <c r="D2694" s="267" t="s">
        <v>9073</v>
      </c>
      <c r="E2694" s="267" t="s">
        <v>3275</v>
      </c>
      <c r="F2694" s="267" t="s">
        <v>3276</v>
      </c>
      <c r="G2694" s="267" t="s">
        <v>3275</v>
      </c>
      <c r="H2694" s="267" t="s">
        <v>3277</v>
      </c>
      <c r="I2694" s="267" t="s">
        <v>9076</v>
      </c>
      <c r="J2694" s="267" t="s">
        <v>9077</v>
      </c>
      <c r="K2694" s="268">
        <v>0</v>
      </c>
      <c r="L2694" s="268">
        <v>0</v>
      </c>
      <c r="M2694" s="269">
        <v>0</v>
      </c>
      <c r="N2694" s="268">
        <v>0</v>
      </c>
      <c r="O2694" s="268">
        <v>0</v>
      </c>
      <c r="P2694" s="269">
        <v>0</v>
      </c>
      <c r="Q2694" s="270">
        <v>0</v>
      </c>
      <c r="R2694" s="270">
        <v>0</v>
      </c>
      <c r="S2694" s="270">
        <v>0</v>
      </c>
      <c r="T2694" s="268">
        <v>0</v>
      </c>
      <c r="U2694" s="268">
        <v>0</v>
      </c>
      <c r="V2694" s="269">
        <v>0</v>
      </c>
      <c r="W2694" s="269" cm="1">
        <f t="array" ref="W2694">IF(Z2694=756,V2694*INDEX('09.30.22 ERC'!$I$676:$I$679,MATCH($A$1,'09.30.22 ERC'!$D$676:$D$679,0),),V2694)</f>
        <v>0</v>
      </c>
      <c r="X2694" s="271">
        <f t="shared" si="85"/>
        <v>720035</v>
      </c>
      <c r="Y2694" s="106" t="s">
        <v>9070</v>
      </c>
      <c r="Z2694" s="106">
        <v>151</v>
      </c>
      <c r="AA2694" s="273" t="b">
        <f t="shared" ref="AA2694:AA2757" si="86">IF($A$1=756,TRUE,IF($A$1=Z2694,TRUE,FALSE))</f>
        <v>1</v>
      </c>
    </row>
    <row r="2695" spans="1:27">
      <c r="A2695" s="267" t="s">
        <v>3271</v>
      </c>
      <c r="B2695" s="267" t="s">
        <v>3294</v>
      </c>
      <c r="C2695" s="267" t="s">
        <v>3273</v>
      </c>
      <c r="D2695" s="267" t="s">
        <v>9073</v>
      </c>
      <c r="E2695" s="267" t="s">
        <v>3275</v>
      </c>
      <c r="F2695" s="267" t="s">
        <v>3276</v>
      </c>
      <c r="G2695" s="267" t="s">
        <v>3275</v>
      </c>
      <c r="H2695" s="267" t="s">
        <v>3277</v>
      </c>
      <c r="I2695" s="267" t="s">
        <v>9078</v>
      </c>
      <c r="J2695" s="267" t="s">
        <v>9079</v>
      </c>
      <c r="K2695" s="268">
        <v>0</v>
      </c>
      <c r="L2695" s="268">
        <v>0</v>
      </c>
      <c r="M2695" s="269">
        <v>0</v>
      </c>
      <c r="N2695" s="268">
        <v>0</v>
      </c>
      <c r="O2695" s="268">
        <v>1179.8</v>
      </c>
      <c r="P2695" s="269">
        <v>-1179.8</v>
      </c>
      <c r="Q2695" s="270">
        <v>0</v>
      </c>
      <c r="R2695" s="270">
        <v>10618.2</v>
      </c>
      <c r="S2695" s="270">
        <v>-10618.2</v>
      </c>
      <c r="T2695" s="268">
        <v>0</v>
      </c>
      <c r="U2695" s="268">
        <v>10618.2</v>
      </c>
      <c r="V2695" s="269">
        <v>-10618.2</v>
      </c>
      <c r="W2695" s="269" cm="1">
        <f t="array" ref="W2695">IF(Z2695=756,V2695*INDEX('09.30.22 ERC'!$I$676:$I$679,MATCH($A$1,'09.30.22 ERC'!$D$676:$D$679,0),),V2695)</f>
        <v>-10618.2</v>
      </c>
      <c r="X2695" s="271">
        <f t="shared" si="85"/>
        <v>720035</v>
      </c>
      <c r="Y2695" s="106" t="s">
        <v>9070</v>
      </c>
      <c r="Z2695" s="106">
        <v>152</v>
      </c>
      <c r="AA2695" s="273" t="b">
        <f t="shared" si="86"/>
        <v>1</v>
      </c>
    </row>
    <row r="2696" spans="1:27">
      <c r="A2696" s="267" t="s">
        <v>3271</v>
      </c>
      <c r="B2696" s="267" t="s">
        <v>3272</v>
      </c>
      <c r="C2696" s="267" t="s">
        <v>3273</v>
      </c>
      <c r="D2696" s="267" t="s">
        <v>9080</v>
      </c>
      <c r="E2696" s="267" t="s">
        <v>3275</v>
      </c>
      <c r="F2696" s="267" t="s">
        <v>3276</v>
      </c>
      <c r="G2696" s="267" t="s">
        <v>3275</v>
      </c>
      <c r="H2696" s="267" t="s">
        <v>3277</v>
      </c>
      <c r="I2696" s="267" t="s">
        <v>9081</v>
      </c>
      <c r="J2696" s="267" t="s">
        <v>9082</v>
      </c>
      <c r="K2696" s="268">
        <v>0</v>
      </c>
      <c r="L2696" s="268">
        <v>0</v>
      </c>
      <c r="M2696" s="269">
        <v>0</v>
      </c>
      <c r="N2696" s="268">
        <v>0</v>
      </c>
      <c r="O2696" s="268">
        <v>328.61</v>
      </c>
      <c r="P2696" s="269">
        <v>-328.61</v>
      </c>
      <c r="Q2696" s="270">
        <v>0</v>
      </c>
      <c r="R2696" s="270">
        <v>2952.06</v>
      </c>
      <c r="S2696" s="270">
        <v>-2952.06</v>
      </c>
      <c r="T2696" s="268">
        <v>0</v>
      </c>
      <c r="U2696" s="268">
        <v>2952.06</v>
      </c>
      <c r="V2696" s="269">
        <v>-2952.06</v>
      </c>
      <c r="W2696" s="269" cm="1">
        <f t="array" ref="W2696">IF(Z2696=756,V2696*INDEX('09.30.22 ERC'!$I$676:$I$679,MATCH($A$1,'09.30.22 ERC'!$D$676:$D$679,0),),V2696)</f>
        <v>-2952.06</v>
      </c>
      <c r="X2696" s="271">
        <f t="shared" si="85"/>
        <v>720036</v>
      </c>
      <c r="Y2696" s="106" t="s">
        <v>9070</v>
      </c>
      <c r="Z2696" s="106">
        <v>150</v>
      </c>
      <c r="AA2696" s="273" t="b">
        <f t="shared" si="86"/>
        <v>1</v>
      </c>
    </row>
    <row r="2697" spans="1:27">
      <c r="A2697" s="267" t="s">
        <v>3271</v>
      </c>
      <c r="B2697" s="267" t="s">
        <v>3280</v>
      </c>
      <c r="C2697" s="267" t="s">
        <v>3281</v>
      </c>
      <c r="D2697" s="267" t="s">
        <v>9080</v>
      </c>
      <c r="E2697" s="267" t="s">
        <v>3275</v>
      </c>
      <c r="F2697" s="267" t="s">
        <v>3276</v>
      </c>
      <c r="G2697" s="267" t="s">
        <v>3275</v>
      </c>
      <c r="H2697" s="267" t="s">
        <v>3277</v>
      </c>
      <c r="I2697" s="267" t="s">
        <v>9083</v>
      </c>
      <c r="J2697" s="267" t="s">
        <v>9084</v>
      </c>
      <c r="K2697" s="268">
        <v>0</v>
      </c>
      <c r="L2697" s="268">
        <v>0</v>
      </c>
      <c r="M2697" s="269">
        <v>0</v>
      </c>
      <c r="N2697" s="268">
        <v>0</v>
      </c>
      <c r="O2697" s="268">
        <v>475.11</v>
      </c>
      <c r="P2697" s="269">
        <v>-475.11</v>
      </c>
      <c r="Q2697" s="270">
        <v>0</v>
      </c>
      <c r="R2697" s="270">
        <v>4265.25</v>
      </c>
      <c r="S2697" s="270">
        <v>-4265.25</v>
      </c>
      <c r="T2697" s="268">
        <v>0</v>
      </c>
      <c r="U2697" s="268">
        <v>4265.25</v>
      </c>
      <c r="V2697" s="269">
        <v>-4265.25</v>
      </c>
      <c r="W2697" s="269" cm="1">
        <f t="array" ref="W2697">IF(Z2697=756,V2697*INDEX('09.30.22 ERC'!$I$676:$I$679,MATCH($A$1,'09.30.22 ERC'!$D$676:$D$679,0),),V2697)</f>
        <v>-4265.25</v>
      </c>
      <c r="X2697" s="271">
        <f t="shared" si="85"/>
        <v>720036</v>
      </c>
      <c r="Y2697" s="106" t="s">
        <v>9070</v>
      </c>
      <c r="Z2697" s="106">
        <v>150</v>
      </c>
      <c r="AA2697" s="273" t="b">
        <f t="shared" si="86"/>
        <v>1</v>
      </c>
    </row>
    <row r="2698" spans="1:27">
      <c r="A2698" s="267" t="s">
        <v>3271</v>
      </c>
      <c r="B2698" s="267" t="s">
        <v>3284</v>
      </c>
      <c r="C2698" s="267" t="s">
        <v>3273</v>
      </c>
      <c r="D2698" s="267" t="s">
        <v>9080</v>
      </c>
      <c r="E2698" s="267" t="s">
        <v>3275</v>
      </c>
      <c r="F2698" s="267" t="s">
        <v>3276</v>
      </c>
      <c r="G2698" s="267" t="s">
        <v>3275</v>
      </c>
      <c r="H2698" s="267" t="s">
        <v>3277</v>
      </c>
      <c r="I2698" s="267" t="s">
        <v>9085</v>
      </c>
      <c r="J2698" s="267" t="s">
        <v>9086</v>
      </c>
      <c r="K2698" s="268">
        <v>0</v>
      </c>
      <c r="L2698" s="268">
        <v>0</v>
      </c>
      <c r="M2698" s="269">
        <v>0</v>
      </c>
      <c r="N2698" s="268">
        <v>7.19</v>
      </c>
      <c r="O2698" s="268">
        <v>2.67</v>
      </c>
      <c r="P2698" s="269">
        <v>4.5200000000000005</v>
      </c>
      <c r="Q2698" s="270">
        <v>64.709999999999994</v>
      </c>
      <c r="R2698" s="270">
        <v>24.03</v>
      </c>
      <c r="S2698" s="270">
        <v>40.679999999999993</v>
      </c>
      <c r="T2698" s="268">
        <v>64.709999999999994</v>
      </c>
      <c r="U2698" s="268">
        <v>24.03</v>
      </c>
      <c r="V2698" s="269">
        <v>40.679999999999993</v>
      </c>
      <c r="W2698" s="269" cm="1">
        <f t="array" ref="W2698">IF(Z2698=756,V2698*INDEX('09.30.22 ERC'!$I$676:$I$679,MATCH($A$1,'09.30.22 ERC'!$D$676:$D$679,0),),V2698)</f>
        <v>40.679999999999993</v>
      </c>
      <c r="X2698" s="271">
        <f t="shared" si="85"/>
        <v>720036</v>
      </c>
      <c r="Y2698" s="106" t="s">
        <v>9070</v>
      </c>
      <c r="Z2698" s="106">
        <v>151</v>
      </c>
      <c r="AA2698" s="273" t="b">
        <f t="shared" si="86"/>
        <v>1</v>
      </c>
    </row>
    <row r="2699" spans="1:27">
      <c r="A2699" s="267" t="s">
        <v>3271</v>
      </c>
      <c r="B2699" s="267" t="s">
        <v>3287</v>
      </c>
      <c r="C2699" s="267" t="s">
        <v>3281</v>
      </c>
      <c r="D2699" s="267" t="s">
        <v>9080</v>
      </c>
      <c r="E2699" s="267" t="s">
        <v>3275</v>
      </c>
      <c r="F2699" s="267" t="s">
        <v>3276</v>
      </c>
      <c r="G2699" s="267" t="s">
        <v>3275</v>
      </c>
      <c r="H2699" s="267" t="s">
        <v>3277</v>
      </c>
      <c r="I2699" s="267" t="s">
        <v>9087</v>
      </c>
      <c r="J2699" s="267" t="s">
        <v>9088</v>
      </c>
      <c r="K2699" s="268">
        <v>0</v>
      </c>
      <c r="L2699" s="268">
        <v>0</v>
      </c>
      <c r="M2699" s="269">
        <v>0</v>
      </c>
      <c r="N2699" s="268">
        <v>0</v>
      </c>
      <c r="O2699" s="268">
        <v>11.19</v>
      </c>
      <c r="P2699" s="269">
        <v>-11.19</v>
      </c>
      <c r="Q2699" s="270">
        <v>0</v>
      </c>
      <c r="R2699" s="270">
        <v>100.71</v>
      </c>
      <c r="S2699" s="270">
        <v>-100.71</v>
      </c>
      <c r="T2699" s="268">
        <v>0</v>
      </c>
      <c r="U2699" s="268">
        <v>100.71</v>
      </c>
      <c r="V2699" s="269">
        <v>-100.71</v>
      </c>
      <c r="W2699" s="269" cm="1">
        <f t="array" ref="W2699">IF(Z2699=756,V2699*INDEX('09.30.22 ERC'!$I$676:$I$679,MATCH($A$1,'09.30.22 ERC'!$D$676:$D$679,0),),V2699)</f>
        <v>-100.71</v>
      </c>
      <c r="X2699" s="271">
        <f t="shared" si="85"/>
        <v>720036</v>
      </c>
      <c r="Y2699" s="106" t="s">
        <v>9070</v>
      </c>
      <c r="Z2699" s="106">
        <v>151</v>
      </c>
      <c r="AA2699" s="273" t="b">
        <f t="shared" si="86"/>
        <v>1</v>
      </c>
    </row>
    <row r="2700" spans="1:27">
      <c r="A2700" s="267" t="s">
        <v>3271</v>
      </c>
      <c r="B2700" s="267" t="s">
        <v>3294</v>
      </c>
      <c r="C2700" s="267" t="s">
        <v>3273</v>
      </c>
      <c r="D2700" s="267" t="s">
        <v>9080</v>
      </c>
      <c r="E2700" s="267" t="s">
        <v>3275</v>
      </c>
      <c r="F2700" s="267" t="s">
        <v>3276</v>
      </c>
      <c r="G2700" s="267" t="s">
        <v>3275</v>
      </c>
      <c r="H2700" s="267" t="s">
        <v>3277</v>
      </c>
      <c r="I2700" s="267" t="s">
        <v>9089</v>
      </c>
      <c r="J2700" s="267" t="s">
        <v>9090</v>
      </c>
      <c r="K2700" s="268">
        <v>0</v>
      </c>
      <c r="L2700" s="268">
        <v>0</v>
      </c>
      <c r="M2700" s="269">
        <v>0</v>
      </c>
      <c r="N2700" s="268">
        <v>0</v>
      </c>
      <c r="O2700" s="268">
        <v>10.96</v>
      </c>
      <c r="P2700" s="269">
        <v>-10.96</v>
      </c>
      <c r="Q2700" s="270">
        <v>0</v>
      </c>
      <c r="R2700" s="270">
        <v>98.64</v>
      </c>
      <c r="S2700" s="270">
        <v>-98.64</v>
      </c>
      <c r="T2700" s="268">
        <v>0</v>
      </c>
      <c r="U2700" s="268">
        <v>98.64</v>
      </c>
      <c r="V2700" s="269">
        <v>-98.64</v>
      </c>
      <c r="W2700" s="269" cm="1">
        <f t="array" ref="W2700">IF(Z2700=756,V2700*INDEX('09.30.22 ERC'!$I$676:$I$679,MATCH($A$1,'09.30.22 ERC'!$D$676:$D$679,0),),V2700)</f>
        <v>-98.64</v>
      </c>
      <c r="X2700" s="271">
        <f t="shared" si="85"/>
        <v>720036</v>
      </c>
      <c r="Y2700" s="106" t="s">
        <v>9070</v>
      </c>
      <c r="Z2700" s="106">
        <v>152</v>
      </c>
      <c r="AA2700" s="273" t="b">
        <f t="shared" si="86"/>
        <v>1</v>
      </c>
    </row>
    <row r="2701" spans="1:27">
      <c r="A2701" s="267" t="s">
        <v>3271</v>
      </c>
      <c r="B2701" s="267" t="s">
        <v>3280</v>
      </c>
      <c r="C2701" s="267" t="s">
        <v>3281</v>
      </c>
      <c r="D2701" s="267" t="s">
        <v>9091</v>
      </c>
      <c r="E2701" s="267" t="s">
        <v>3275</v>
      </c>
      <c r="F2701" s="267" t="s">
        <v>3276</v>
      </c>
      <c r="G2701" s="267" t="s">
        <v>3275</v>
      </c>
      <c r="H2701" s="267" t="s">
        <v>3277</v>
      </c>
      <c r="I2701" s="267" t="s">
        <v>9092</v>
      </c>
      <c r="J2701" s="267" t="s">
        <v>9093</v>
      </c>
      <c r="K2701" s="268">
        <v>0</v>
      </c>
      <c r="L2701" s="268">
        <v>0</v>
      </c>
      <c r="M2701" s="269">
        <v>0</v>
      </c>
      <c r="N2701" s="268">
        <v>0</v>
      </c>
      <c r="O2701" s="268">
        <v>0.9</v>
      </c>
      <c r="P2701" s="269">
        <v>-0.9</v>
      </c>
      <c r="Q2701" s="270">
        <v>0</v>
      </c>
      <c r="R2701" s="270">
        <v>8.1</v>
      </c>
      <c r="S2701" s="270">
        <v>-8.1</v>
      </c>
      <c r="T2701" s="268">
        <v>0</v>
      </c>
      <c r="U2701" s="268">
        <v>8.1</v>
      </c>
      <c r="V2701" s="269">
        <v>-8.1</v>
      </c>
      <c r="W2701" s="269" cm="1">
        <f t="array" ref="W2701">IF(Z2701=756,V2701*INDEX('09.30.22 ERC'!$I$676:$I$679,MATCH($A$1,'09.30.22 ERC'!$D$676:$D$679,0),),V2701)</f>
        <v>-8.1</v>
      </c>
      <c r="X2701" s="271">
        <f t="shared" si="85"/>
        <v>720040</v>
      </c>
      <c r="Y2701" s="106" t="s">
        <v>9070</v>
      </c>
      <c r="Z2701" s="106">
        <v>150</v>
      </c>
      <c r="AA2701" s="273" t="b">
        <f t="shared" si="86"/>
        <v>1</v>
      </c>
    </row>
    <row r="2702" spans="1:27">
      <c r="A2702" s="267" t="s">
        <v>3271</v>
      </c>
      <c r="B2702" s="267" t="s">
        <v>3272</v>
      </c>
      <c r="C2702" s="267" t="s">
        <v>3273</v>
      </c>
      <c r="D2702" s="267" t="s">
        <v>9094</v>
      </c>
      <c r="E2702" s="267" t="s">
        <v>3275</v>
      </c>
      <c r="F2702" s="267" t="s">
        <v>3276</v>
      </c>
      <c r="G2702" s="267" t="s">
        <v>3275</v>
      </c>
      <c r="H2702" s="267" t="s">
        <v>3277</v>
      </c>
      <c r="I2702" s="267" t="s">
        <v>9095</v>
      </c>
      <c r="J2702" s="267" t="s">
        <v>9096</v>
      </c>
      <c r="K2702" s="268">
        <v>0</v>
      </c>
      <c r="L2702" s="268">
        <v>0</v>
      </c>
      <c r="M2702" s="269">
        <v>0</v>
      </c>
      <c r="N2702" s="268">
        <v>0</v>
      </c>
      <c r="O2702" s="268">
        <v>0</v>
      </c>
      <c r="P2702" s="269">
        <v>0</v>
      </c>
      <c r="Q2702" s="270">
        <v>0</v>
      </c>
      <c r="R2702" s="270">
        <v>0</v>
      </c>
      <c r="S2702" s="270">
        <v>0</v>
      </c>
      <c r="T2702" s="268">
        <v>0</v>
      </c>
      <c r="U2702" s="268">
        <v>0</v>
      </c>
      <c r="V2702" s="269">
        <v>0</v>
      </c>
      <c r="W2702" s="269" cm="1">
        <f t="array" ref="W2702">IF(Z2702=756,V2702*INDEX('09.30.22 ERC'!$I$676:$I$679,MATCH($A$1,'09.30.22 ERC'!$D$676:$D$679,0),),V2702)</f>
        <v>0</v>
      </c>
      <c r="X2702" s="271">
        <f t="shared" si="85"/>
        <v>811002</v>
      </c>
      <c r="Y2702" s="106" t="s">
        <v>9097</v>
      </c>
      <c r="Z2702" s="106">
        <v>150</v>
      </c>
      <c r="AA2702" s="273" t="b">
        <f t="shared" si="86"/>
        <v>1</v>
      </c>
    </row>
    <row r="2703" spans="1:27">
      <c r="A2703" s="267" t="s">
        <v>3271</v>
      </c>
      <c r="B2703" s="267" t="s">
        <v>3272</v>
      </c>
      <c r="C2703" s="267" t="s">
        <v>3402</v>
      </c>
      <c r="D2703" s="267" t="s">
        <v>9094</v>
      </c>
      <c r="E2703" s="267" t="s">
        <v>3275</v>
      </c>
      <c r="F2703" s="267" t="s">
        <v>3276</v>
      </c>
      <c r="G2703" s="267" t="s">
        <v>3275</v>
      </c>
      <c r="H2703" s="267" t="s">
        <v>3277</v>
      </c>
      <c r="I2703" s="267" t="s">
        <v>9098</v>
      </c>
      <c r="J2703" s="267" t="s">
        <v>9099</v>
      </c>
      <c r="K2703" s="268">
        <v>0</v>
      </c>
      <c r="L2703" s="268">
        <v>0</v>
      </c>
      <c r="M2703" s="269">
        <v>0</v>
      </c>
      <c r="N2703" s="268">
        <v>0</v>
      </c>
      <c r="O2703" s="268">
        <v>0</v>
      </c>
      <c r="P2703" s="269">
        <v>0</v>
      </c>
      <c r="Q2703" s="270">
        <v>0</v>
      </c>
      <c r="R2703" s="270">
        <v>0</v>
      </c>
      <c r="S2703" s="270">
        <v>0</v>
      </c>
      <c r="T2703" s="268">
        <v>0</v>
      </c>
      <c r="U2703" s="268">
        <v>0</v>
      </c>
      <c r="V2703" s="269">
        <v>0</v>
      </c>
      <c r="W2703" s="269" cm="1">
        <f t="array" ref="W2703">IF(Z2703=756,V2703*INDEX('09.30.22 ERC'!$I$676:$I$679,MATCH($A$1,'09.30.22 ERC'!$D$676:$D$679,0),),V2703)</f>
        <v>0</v>
      </c>
      <c r="X2703" s="271">
        <f t="shared" si="85"/>
        <v>811002</v>
      </c>
      <c r="Y2703" s="106" t="s">
        <v>9097</v>
      </c>
      <c r="Z2703" s="106">
        <v>150</v>
      </c>
      <c r="AA2703" s="273" t="b">
        <f t="shared" si="86"/>
        <v>1</v>
      </c>
    </row>
    <row r="2704" spans="1:27">
      <c r="A2704" s="267" t="s">
        <v>3271</v>
      </c>
      <c r="B2704" s="267" t="s">
        <v>3280</v>
      </c>
      <c r="C2704" s="267" t="s">
        <v>3430</v>
      </c>
      <c r="D2704" s="267" t="s">
        <v>9094</v>
      </c>
      <c r="E2704" s="267" t="s">
        <v>3275</v>
      </c>
      <c r="F2704" s="267" t="s">
        <v>3276</v>
      </c>
      <c r="G2704" s="267" t="s">
        <v>3275</v>
      </c>
      <c r="H2704" s="267" t="s">
        <v>3277</v>
      </c>
      <c r="I2704" s="267" t="s">
        <v>9100</v>
      </c>
      <c r="J2704" s="267" t="s">
        <v>9101</v>
      </c>
      <c r="K2704" s="268">
        <v>0</v>
      </c>
      <c r="L2704" s="268">
        <v>0</v>
      </c>
      <c r="M2704" s="269">
        <v>0</v>
      </c>
      <c r="N2704" s="268">
        <v>0</v>
      </c>
      <c r="O2704" s="268">
        <v>0</v>
      </c>
      <c r="P2704" s="269">
        <v>0</v>
      </c>
      <c r="Q2704" s="270">
        <v>0</v>
      </c>
      <c r="R2704" s="270">
        <v>0</v>
      </c>
      <c r="S2704" s="270">
        <v>0</v>
      </c>
      <c r="T2704" s="268">
        <v>0</v>
      </c>
      <c r="U2704" s="268">
        <v>0</v>
      </c>
      <c r="V2704" s="269">
        <v>0</v>
      </c>
      <c r="W2704" s="269" cm="1">
        <f t="array" ref="W2704">IF(Z2704=756,V2704*INDEX('09.30.22 ERC'!$I$676:$I$679,MATCH($A$1,'09.30.22 ERC'!$D$676:$D$679,0),),V2704)</f>
        <v>0</v>
      </c>
      <c r="X2704" s="271">
        <f t="shared" si="85"/>
        <v>811002</v>
      </c>
      <c r="Y2704" s="106" t="s">
        <v>9097</v>
      </c>
      <c r="Z2704" s="106">
        <v>150</v>
      </c>
      <c r="AA2704" s="273" t="b">
        <f t="shared" si="86"/>
        <v>1</v>
      </c>
    </row>
    <row r="2705" spans="1:27">
      <c r="A2705" s="267" t="s">
        <v>3271</v>
      </c>
      <c r="B2705" s="267" t="s">
        <v>3284</v>
      </c>
      <c r="C2705" s="267" t="s">
        <v>3273</v>
      </c>
      <c r="D2705" s="267" t="s">
        <v>9094</v>
      </c>
      <c r="E2705" s="267" t="s">
        <v>3275</v>
      </c>
      <c r="F2705" s="267" t="s">
        <v>3276</v>
      </c>
      <c r="G2705" s="267" t="s">
        <v>3275</v>
      </c>
      <c r="H2705" s="267" t="s">
        <v>3277</v>
      </c>
      <c r="I2705" s="267" t="s">
        <v>9102</v>
      </c>
      <c r="J2705" s="267" t="s">
        <v>9103</v>
      </c>
      <c r="K2705" s="268">
        <v>0</v>
      </c>
      <c r="L2705" s="268">
        <v>0</v>
      </c>
      <c r="M2705" s="269">
        <v>0</v>
      </c>
      <c r="N2705" s="268">
        <v>0</v>
      </c>
      <c r="O2705" s="268">
        <v>0</v>
      </c>
      <c r="P2705" s="269">
        <v>0</v>
      </c>
      <c r="Q2705" s="270">
        <v>0</v>
      </c>
      <c r="R2705" s="270">
        <v>0</v>
      </c>
      <c r="S2705" s="270">
        <v>0</v>
      </c>
      <c r="T2705" s="268">
        <v>0</v>
      </c>
      <c r="U2705" s="268">
        <v>0</v>
      </c>
      <c r="V2705" s="269">
        <v>0</v>
      </c>
      <c r="W2705" s="269" cm="1">
        <f t="array" ref="W2705">IF(Z2705=756,V2705*INDEX('09.30.22 ERC'!$I$676:$I$679,MATCH($A$1,'09.30.22 ERC'!$D$676:$D$679,0),),V2705)</f>
        <v>0</v>
      </c>
      <c r="X2705" s="271">
        <f t="shared" si="85"/>
        <v>811002</v>
      </c>
      <c r="Y2705" s="106" t="s">
        <v>9097</v>
      </c>
      <c r="Z2705" s="106">
        <v>151</v>
      </c>
      <c r="AA2705" s="273" t="b">
        <f t="shared" si="86"/>
        <v>1</v>
      </c>
    </row>
    <row r="2706" spans="1:27">
      <c r="A2706" s="267" t="s">
        <v>3271</v>
      </c>
      <c r="B2706" s="267" t="s">
        <v>3284</v>
      </c>
      <c r="C2706" s="267" t="s">
        <v>3402</v>
      </c>
      <c r="D2706" s="267" t="s">
        <v>9094</v>
      </c>
      <c r="E2706" s="267" t="s">
        <v>3275</v>
      </c>
      <c r="F2706" s="267" t="s">
        <v>3276</v>
      </c>
      <c r="G2706" s="267" t="s">
        <v>3275</v>
      </c>
      <c r="H2706" s="267" t="s">
        <v>3277</v>
      </c>
      <c r="I2706" s="267" t="s">
        <v>9104</v>
      </c>
      <c r="J2706" s="267" t="s">
        <v>9105</v>
      </c>
      <c r="K2706" s="268">
        <v>0</v>
      </c>
      <c r="L2706" s="268">
        <v>0</v>
      </c>
      <c r="M2706" s="269">
        <v>0</v>
      </c>
      <c r="N2706" s="268">
        <v>0</v>
      </c>
      <c r="O2706" s="268">
        <v>0</v>
      </c>
      <c r="P2706" s="269">
        <v>0</v>
      </c>
      <c r="Q2706" s="270">
        <v>0</v>
      </c>
      <c r="R2706" s="270">
        <v>0</v>
      </c>
      <c r="S2706" s="270">
        <v>0</v>
      </c>
      <c r="T2706" s="268">
        <v>0</v>
      </c>
      <c r="U2706" s="268">
        <v>0</v>
      </c>
      <c r="V2706" s="269">
        <v>0</v>
      </c>
      <c r="W2706" s="269" cm="1">
        <f t="array" ref="W2706">IF(Z2706=756,V2706*INDEX('09.30.22 ERC'!$I$676:$I$679,MATCH($A$1,'09.30.22 ERC'!$D$676:$D$679,0),),V2706)</f>
        <v>0</v>
      </c>
      <c r="X2706" s="271">
        <f t="shared" si="85"/>
        <v>811002</v>
      </c>
      <c r="Y2706" s="106" t="s">
        <v>9097</v>
      </c>
      <c r="Z2706" s="106">
        <v>151</v>
      </c>
      <c r="AA2706" s="273" t="b">
        <f t="shared" si="86"/>
        <v>1</v>
      </c>
    </row>
    <row r="2707" spans="1:27">
      <c r="A2707" s="267" t="s">
        <v>3271</v>
      </c>
      <c r="B2707" s="267" t="s">
        <v>3287</v>
      </c>
      <c r="C2707" s="267" t="s">
        <v>3430</v>
      </c>
      <c r="D2707" s="267" t="s">
        <v>9094</v>
      </c>
      <c r="E2707" s="267" t="s">
        <v>3275</v>
      </c>
      <c r="F2707" s="267" t="s">
        <v>3276</v>
      </c>
      <c r="G2707" s="267" t="s">
        <v>3275</v>
      </c>
      <c r="H2707" s="267" t="s">
        <v>3277</v>
      </c>
      <c r="I2707" s="267" t="s">
        <v>9106</v>
      </c>
      <c r="J2707" s="267" t="s">
        <v>9107</v>
      </c>
      <c r="K2707" s="268">
        <v>0</v>
      </c>
      <c r="L2707" s="268">
        <v>0</v>
      </c>
      <c r="M2707" s="269">
        <v>0</v>
      </c>
      <c r="N2707" s="268">
        <v>0</v>
      </c>
      <c r="O2707" s="268">
        <v>0</v>
      </c>
      <c r="P2707" s="269">
        <v>0</v>
      </c>
      <c r="Q2707" s="270">
        <v>0</v>
      </c>
      <c r="R2707" s="270">
        <v>0</v>
      </c>
      <c r="S2707" s="270">
        <v>0</v>
      </c>
      <c r="T2707" s="268">
        <v>0</v>
      </c>
      <c r="U2707" s="268">
        <v>0</v>
      </c>
      <c r="V2707" s="269">
        <v>0</v>
      </c>
      <c r="W2707" s="269" cm="1">
        <f t="array" ref="W2707">IF(Z2707=756,V2707*INDEX('09.30.22 ERC'!$I$676:$I$679,MATCH($A$1,'09.30.22 ERC'!$D$676:$D$679,0),),V2707)</f>
        <v>0</v>
      </c>
      <c r="X2707" s="271">
        <f t="shared" si="85"/>
        <v>811002</v>
      </c>
      <c r="Y2707" s="106" t="s">
        <v>9097</v>
      </c>
      <c r="Z2707" s="106">
        <v>151</v>
      </c>
      <c r="AA2707" s="273" t="b">
        <f t="shared" si="86"/>
        <v>1</v>
      </c>
    </row>
    <row r="2708" spans="1:27">
      <c r="A2708" s="267" t="s">
        <v>3271</v>
      </c>
      <c r="B2708" s="267" t="s">
        <v>3294</v>
      </c>
      <c r="C2708" s="267" t="s">
        <v>3273</v>
      </c>
      <c r="D2708" s="267" t="s">
        <v>9094</v>
      </c>
      <c r="E2708" s="267" t="s">
        <v>3275</v>
      </c>
      <c r="F2708" s="267" t="s">
        <v>3276</v>
      </c>
      <c r="G2708" s="267" t="s">
        <v>3275</v>
      </c>
      <c r="H2708" s="267" t="s">
        <v>3277</v>
      </c>
      <c r="I2708" s="267" t="s">
        <v>9108</v>
      </c>
      <c r="J2708" s="267" t="s">
        <v>9109</v>
      </c>
      <c r="K2708" s="268">
        <v>0</v>
      </c>
      <c r="L2708" s="268">
        <v>0</v>
      </c>
      <c r="M2708" s="269">
        <v>0</v>
      </c>
      <c r="N2708" s="268">
        <v>0</v>
      </c>
      <c r="O2708" s="268">
        <v>0</v>
      </c>
      <c r="P2708" s="269">
        <v>0</v>
      </c>
      <c r="Q2708" s="270">
        <v>0</v>
      </c>
      <c r="R2708" s="270">
        <v>0</v>
      </c>
      <c r="S2708" s="270">
        <v>0</v>
      </c>
      <c r="T2708" s="268">
        <v>0</v>
      </c>
      <c r="U2708" s="268">
        <v>0</v>
      </c>
      <c r="V2708" s="269">
        <v>0</v>
      </c>
      <c r="W2708" s="269" cm="1">
        <f t="array" ref="W2708">IF(Z2708=756,V2708*INDEX('09.30.22 ERC'!$I$676:$I$679,MATCH($A$1,'09.30.22 ERC'!$D$676:$D$679,0),),V2708)</f>
        <v>0</v>
      </c>
      <c r="X2708" s="271">
        <f t="shared" si="85"/>
        <v>811002</v>
      </c>
      <c r="Y2708" s="106" t="s">
        <v>9097</v>
      </c>
      <c r="Z2708" s="106">
        <v>152</v>
      </c>
      <c r="AA2708" s="273" t="b">
        <f t="shared" si="86"/>
        <v>1</v>
      </c>
    </row>
    <row r="2709" spans="1:27">
      <c r="A2709" s="267" t="s">
        <v>3271</v>
      </c>
      <c r="B2709" s="267" t="s">
        <v>3294</v>
      </c>
      <c r="C2709" s="267" t="s">
        <v>3402</v>
      </c>
      <c r="D2709" s="267" t="s">
        <v>9094</v>
      </c>
      <c r="E2709" s="267" t="s">
        <v>3275</v>
      </c>
      <c r="F2709" s="267" t="s">
        <v>3276</v>
      </c>
      <c r="G2709" s="267" t="s">
        <v>3275</v>
      </c>
      <c r="H2709" s="267" t="s">
        <v>3277</v>
      </c>
      <c r="I2709" s="267" t="s">
        <v>9110</v>
      </c>
      <c r="J2709" s="267" t="s">
        <v>9111</v>
      </c>
      <c r="K2709" s="268">
        <v>0</v>
      </c>
      <c r="L2709" s="268">
        <v>0</v>
      </c>
      <c r="M2709" s="269">
        <v>0</v>
      </c>
      <c r="N2709" s="268">
        <v>0</v>
      </c>
      <c r="O2709" s="268">
        <v>0</v>
      </c>
      <c r="P2709" s="269">
        <v>0</v>
      </c>
      <c r="Q2709" s="270">
        <v>0</v>
      </c>
      <c r="R2709" s="270">
        <v>0</v>
      </c>
      <c r="S2709" s="270">
        <v>0</v>
      </c>
      <c r="T2709" s="268">
        <v>0</v>
      </c>
      <c r="U2709" s="268">
        <v>0</v>
      </c>
      <c r="V2709" s="269">
        <v>0</v>
      </c>
      <c r="W2709" s="269" cm="1">
        <f t="array" ref="W2709">IF(Z2709=756,V2709*INDEX('09.30.22 ERC'!$I$676:$I$679,MATCH($A$1,'09.30.22 ERC'!$D$676:$D$679,0),),V2709)</f>
        <v>0</v>
      </c>
      <c r="X2709" s="271">
        <f t="shared" si="85"/>
        <v>811002</v>
      </c>
      <c r="Y2709" s="106" t="s">
        <v>9097</v>
      </c>
      <c r="Z2709" s="106">
        <v>152</v>
      </c>
      <c r="AA2709" s="273" t="b">
        <f t="shared" si="86"/>
        <v>1</v>
      </c>
    </row>
    <row r="2710" spans="1:27">
      <c r="A2710" s="267" t="s">
        <v>3271</v>
      </c>
      <c r="B2710" s="267" t="s">
        <v>3300</v>
      </c>
      <c r="C2710" s="267" t="s">
        <v>3301</v>
      </c>
      <c r="D2710" s="267" t="s">
        <v>9094</v>
      </c>
      <c r="E2710" s="267" t="s">
        <v>3275</v>
      </c>
      <c r="F2710" s="267" t="s">
        <v>3276</v>
      </c>
      <c r="G2710" s="267" t="s">
        <v>3275</v>
      </c>
      <c r="H2710" s="267" t="s">
        <v>3277</v>
      </c>
      <c r="I2710" s="267" t="s">
        <v>9112</v>
      </c>
      <c r="J2710" s="267" t="s">
        <v>9113</v>
      </c>
      <c r="K2710" s="268">
        <v>0</v>
      </c>
      <c r="L2710" s="268">
        <v>0</v>
      </c>
      <c r="M2710" s="269">
        <v>0</v>
      </c>
      <c r="N2710" s="268">
        <v>0</v>
      </c>
      <c r="O2710" s="268">
        <v>0</v>
      </c>
      <c r="P2710" s="269">
        <v>0</v>
      </c>
      <c r="Q2710" s="270">
        <v>0</v>
      </c>
      <c r="R2710" s="270">
        <v>0</v>
      </c>
      <c r="S2710" s="270">
        <v>0</v>
      </c>
      <c r="T2710" s="268">
        <v>0</v>
      </c>
      <c r="U2710" s="268">
        <v>0</v>
      </c>
      <c r="V2710" s="269">
        <v>0</v>
      </c>
      <c r="W2710" s="269" cm="1">
        <f t="array" ref="W2710">IF(Z2710=756,V2710*INDEX('09.30.22 ERC'!$I$676:$I$679,MATCH($A$1,'09.30.22 ERC'!$D$676:$D$679,0),),V2710)</f>
        <v>0</v>
      </c>
      <c r="X2710" s="271">
        <f t="shared" si="85"/>
        <v>811002</v>
      </c>
      <c r="Y2710" s="106" t="s">
        <v>9097</v>
      </c>
      <c r="Z2710" s="106">
        <v>150</v>
      </c>
      <c r="AA2710" s="273" t="b">
        <f t="shared" si="86"/>
        <v>1</v>
      </c>
    </row>
    <row r="2711" spans="1:27">
      <c r="A2711" s="267" t="s">
        <v>3271</v>
      </c>
      <c r="B2711" s="267" t="s">
        <v>3304</v>
      </c>
      <c r="C2711" s="267" t="s">
        <v>3301</v>
      </c>
      <c r="D2711" s="267" t="s">
        <v>9094</v>
      </c>
      <c r="E2711" s="267" t="s">
        <v>3275</v>
      </c>
      <c r="F2711" s="267" t="s">
        <v>3276</v>
      </c>
      <c r="G2711" s="267" t="s">
        <v>3275</v>
      </c>
      <c r="H2711" s="267" t="s">
        <v>3277</v>
      </c>
      <c r="I2711" s="267" t="s">
        <v>9114</v>
      </c>
      <c r="J2711" s="267" t="s">
        <v>9115</v>
      </c>
      <c r="K2711" s="268">
        <v>0</v>
      </c>
      <c r="L2711" s="268">
        <v>0</v>
      </c>
      <c r="M2711" s="269">
        <v>0</v>
      </c>
      <c r="N2711" s="268">
        <v>0</v>
      </c>
      <c r="O2711" s="268">
        <v>0</v>
      </c>
      <c r="P2711" s="269">
        <v>0</v>
      </c>
      <c r="Q2711" s="270">
        <v>0</v>
      </c>
      <c r="R2711" s="270">
        <v>0</v>
      </c>
      <c r="S2711" s="270">
        <v>0</v>
      </c>
      <c r="T2711" s="268">
        <v>0</v>
      </c>
      <c r="U2711" s="268">
        <v>0</v>
      </c>
      <c r="V2711" s="269">
        <v>0</v>
      </c>
      <c r="W2711" s="269" cm="1">
        <f t="array" ref="W2711">IF(Z2711=756,V2711*INDEX('09.30.22 ERC'!$I$676:$I$679,MATCH($A$1,'09.30.22 ERC'!$D$676:$D$679,0),),V2711)</f>
        <v>0</v>
      </c>
      <c r="X2711" s="271">
        <f t="shared" si="85"/>
        <v>811002</v>
      </c>
      <c r="Y2711" s="106" t="s">
        <v>9097</v>
      </c>
      <c r="Z2711" s="106">
        <v>151</v>
      </c>
      <c r="AA2711" s="273" t="b">
        <f t="shared" si="86"/>
        <v>1</v>
      </c>
    </row>
    <row r="2712" spans="1:27">
      <c r="A2712" s="267" t="s">
        <v>3271</v>
      </c>
      <c r="B2712" s="267" t="s">
        <v>3272</v>
      </c>
      <c r="C2712" s="267" t="s">
        <v>3273</v>
      </c>
      <c r="D2712" s="267" t="s">
        <v>9116</v>
      </c>
      <c r="E2712" s="267" t="s">
        <v>3275</v>
      </c>
      <c r="F2712" s="267" t="s">
        <v>3276</v>
      </c>
      <c r="G2712" s="267" t="s">
        <v>3275</v>
      </c>
      <c r="H2712" s="267" t="s">
        <v>3277</v>
      </c>
      <c r="I2712" s="267" t="s">
        <v>9117</v>
      </c>
      <c r="J2712" s="267" t="s">
        <v>9118</v>
      </c>
      <c r="K2712" s="268">
        <v>0</v>
      </c>
      <c r="L2712" s="268">
        <v>0</v>
      </c>
      <c r="M2712" s="269">
        <v>0</v>
      </c>
      <c r="N2712" s="268">
        <v>0</v>
      </c>
      <c r="O2712" s="268">
        <v>0</v>
      </c>
      <c r="P2712" s="269">
        <v>0</v>
      </c>
      <c r="Q2712" s="270">
        <v>751.02</v>
      </c>
      <c r="R2712" s="270">
        <v>0</v>
      </c>
      <c r="S2712" s="270">
        <v>751.02</v>
      </c>
      <c r="T2712" s="268">
        <v>751.02</v>
      </c>
      <c r="U2712" s="268">
        <v>0</v>
      </c>
      <c r="V2712" s="269">
        <v>751.02</v>
      </c>
      <c r="W2712" s="269" cm="1">
        <f t="array" ref="W2712">IF(Z2712=756,V2712*INDEX('09.30.22 ERC'!$I$676:$I$679,MATCH($A$1,'09.30.22 ERC'!$D$676:$D$679,0),),V2712)</f>
        <v>751.02</v>
      </c>
      <c r="X2712" s="271">
        <f t="shared" si="85"/>
        <v>815001</v>
      </c>
      <c r="Y2712" s="106" t="s">
        <v>9097</v>
      </c>
      <c r="Z2712" s="106">
        <v>150</v>
      </c>
      <c r="AA2712" s="273" t="b">
        <f t="shared" si="86"/>
        <v>1</v>
      </c>
    </row>
    <row r="2713" spans="1:27">
      <c r="A2713" s="267" t="s">
        <v>3271</v>
      </c>
      <c r="B2713" s="267" t="s">
        <v>3272</v>
      </c>
      <c r="C2713" s="267" t="s">
        <v>3402</v>
      </c>
      <c r="D2713" s="267" t="s">
        <v>9116</v>
      </c>
      <c r="E2713" s="267" t="s">
        <v>3275</v>
      </c>
      <c r="F2713" s="267" t="s">
        <v>3276</v>
      </c>
      <c r="G2713" s="267" t="s">
        <v>3275</v>
      </c>
      <c r="H2713" s="267" t="s">
        <v>3277</v>
      </c>
      <c r="I2713" s="267" t="s">
        <v>9119</v>
      </c>
      <c r="J2713" s="267" t="s">
        <v>9120</v>
      </c>
      <c r="K2713" s="268">
        <v>0</v>
      </c>
      <c r="L2713" s="268">
        <v>0</v>
      </c>
      <c r="M2713" s="269">
        <v>0</v>
      </c>
      <c r="N2713" s="268">
        <v>0</v>
      </c>
      <c r="O2713" s="268">
        <v>0</v>
      </c>
      <c r="P2713" s="269">
        <v>0</v>
      </c>
      <c r="Q2713" s="270">
        <v>0</v>
      </c>
      <c r="R2713" s="270">
        <v>0</v>
      </c>
      <c r="S2713" s="270">
        <v>0</v>
      </c>
      <c r="T2713" s="268">
        <v>0</v>
      </c>
      <c r="U2713" s="268">
        <v>0</v>
      </c>
      <c r="V2713" s="269">
        <v>0</v>
      </c>
      <c r="W2713" s="269" cm="1">
        <f t="array" ref="W2713">IF(Z2713=756,V2713*INDEX('09.30.22 ERC'!$I$676:$I$679,MATCH($A$1,'09.30.22 ERC'!$D$676:$D$679,0),),V2713)</f>
        <v>0</v>
      </c>
      <c r="X2713" s="271">
        <f t="shared" si="85"/>
        <v>815001</v>
      </c>
      <c r="Y2713" s="106" t="s">
        <v>9097</v>
      </c>
      <c r="Z2713" s="106">
        <v>150</v>
      </c>
      <c r="AA2713" s="273" t="b">
        <f t="shared" si="86"/>
        <v>1</v>
      </c>
    </row>
    <row r="2714" spans="1:27">
      <c r="A2714" s="267" t="s">
        <v>3271</v>
      </c>
      <c r="B2714" s="267" t="s">
        <v>3280</v>
      </c>
      <c r="C2714" s="267" t="s">
        <v>3281</v>
      </c>
      <c r="D2714" s="267" t="s">
        <v>9116</v>
      </c>
      <c r="E2714" s="267" t="s">
        <v>3275</v>
      </c>
      <c r="F2714" s="267" t="s">
        <v>3276</v>
      </c>
      <c r="G2714" s="267" t="s">
        <v>3275</v>
      </c>
      <c r="H2714" s="267" t="s">
        <v>3277</v>
      </c>
      <c r="I2714" s="267" t="s">
        <v>9121</v>
      </c>
      <c r="J2714" s="267" t="s">
        <v>9122</v>
      </c>
      <c r="K2714" s="268">
        <v>0</v>
      </c>
      <c r="L2714" s="268">
        <v>0</v>
      </c>
      <c r="M2714" s="269">
        <v>0</v>
      </c>
      <c r="N2714" s="268">
        <v>0</v>
      </c>
      <c r="O2714" s="268">
        <v>0</v>
      </c>
      <c r="P2714" s="269">
        <v>0</v>
      </c>
      <c r="Q2714" s="270">
        <v>742.55</v>
      </c>
      <c r="R2714" s="270">
        <v>0</v>
      </c>
      <c r="S2714" s="270">
        <v>742.55</v>
      </c>
      <c r="T2714" s="268">
        <v>742.55</v>
      </c>
      <c r="U2714" s="268">
        <v>0</v>
      </c>
      <c r="V2714" s="269">
        <v>742.55</v>
      </c>
      <c r="W2714" s="269" cm="1">
        <f t="array" ref="W2714">IF(Z2714=756,V2714*INDEX('09.30.22 ERC'!$I$676:$I$679,MATCH($A$1,'09.30.22 ERC'!$D$676:$D$679,0),),V2714)</f>
        <v>742.55</v>
      </c>
      <c r="X2714" s="271">
        <f t="shared" si="85"/>
        <v>815001</v>
      </c>
      <c r="Y2714" s="106" t="s">
        <v>9097</v>
      </c>
      <c r="Z2714" s="106">
        <v>150</v>
      </c>
      <c r="AA2714" s="273" t="b">
        <f t="shared" si="86"/>
        <v>1</v>
      </c>
    </row>
    <row r="2715" spans="1:27">
      <c r="A2715" s="267" t="s">
        <v>3271</v>
      </c>
      <c r="B2715" s="267" t="s">
        <v>3280</v>
      </c>
      <c r="C2715" s="267" t="s">
        <v>3430</v>
      </c>
      <c r="D2715" s="267" t="s">
        <v>9116</v>
      </c>
      <c r="E2715" s="267" t="s">
        <v>3275</v>
      </c>
      <c r="F2715" s="267" t="s">
        <v>3276</v>
      </c>
      <c r="G2715" s="267" t="s">
        <v>3275</v>
      </c>
      <c r="H2715" s="267" t="s">
        <v>3277</v>
      </c>
      <c r="I2715" s="267" t="s">
        <v>9123</v>
      </c>
      <c r="J2715" s="267" t="s">
        <v>9124</v>
      </c>
      <c r="K2715" s="268">
        <v>0</v>
      </c>
      <c r="L2715" s="268">
        <v>0</v>
      </c>
      <c r="M2715" s="269">
        <v>0</v>
      </c>
      <c r="N2715" s="268">
        <v>0</v>
      </c>
      <c r="O2715" s="268">
        <v>0</v>
      </c>
      <c r="P2715" s="269">
        <v>0</v>
      </c>
      <c r="Q2715" s="270">
        <v>0</v>
      </c>
      <c r="R2715" s="270">
        <v>0</v>
      </c>
      <c r="S2715" s="270">
        <v>0</v>
      </c>
      <c r="T2715" s="268">
        <v>0</v>
      </c>
      <c r="U2715" s="268">
        <v>0</v>
      </c>
      <c r="V2715" s="269">
        <v>0</v>
      </c>
      <c r="W2715" s="269" cm="1">
        <f t="array" ref="W2715">IF(Z2715=756,V2715*INDEX('09.30.22 ERC'!$I$676:$I$679,MATCH($A$1,'09.30.22 ERC'!$D$676:$D$679,0),),V2715)</f>
        <v>0</v>
      </c>
      <c r="X2715" s="271">
        <f t="shared" si="85"/>
        <v>815001</v>
      </c>
      <c r="Y2715" s="106" t="s">
        <v>9097</v>
      </c>
      <c r="Z2715" s="106">
        <v>150</v>
      </c>
      <c r="AA2715" s="273" t="b">
        <f t="shared" si="86"/>
        <v>1</v>
      </c>
    </row>
    <row r="2716" spans="1:27">
      <c r="A2716" s="267" t="s">
        <v>3271</v>
      </c>
      <c r="B2716" s="267" t="s">
        <v>3983</v>
      </c>
      <c r="C2716" s="267" t="s">
        <v>3291</v>
      </c>
      <c r="D2716" s="267" t="s">
        <v>9116</v>
      </c>
      <c r="E2716" s="267" t="s">
        <v>3275</v>
      </c>
      <c r="F2716" s="267" t="s">
        <v>3276</v>
      </c>
      <c r="G2716" s="267" t="s">
        <v>3275</v>
      </c>
      <c r="H2716" s="267" t="s">
        <v>3277</v>
      </c>
      <c r="I2716" s="267" t="s">
        <v>9125</v>
      </c>
      <c r="J2716" s="267" t="s">
        <v>9126</v>
      </c>
      <c r="K2716" s="268">
        <v>0</v>
      </c>
      <c r="L2716" s="268">
        <v>0</v>
      </c>
      <c r="M2716" s="269">
        <v>0</v>
      </c>
      <c r="N2716" s="268">
        <v>0</v>
      </c>
      <c r="O2716" s="268">
        <v>0</v>
      </c>
      <c r="P2716" s="269">
        <v>0</v>
      </c>
      <c r="Q2716" s="270">
        <v>0</v>
      </c>
      <c r="R2716" s="270">
        <v>0</v>
      </c>
      <c r="S2716" s="270">
        <v>0</v>
      </c>
      <c r="T2716" s="268">
        <v>0</v>
      </c>
      <c r="U2716" s="268">
        <v>0</v>
      </c>
      <c r="V2716" s="269">
        <v>0</v>
      </c>
      <c r="W2716" s="269" cm="1">
        <f t="array" ref="W2716">IF(Z2716=756,V2716*INDEX('09.30.22 ERC'!$I$676:$I$679,MATCH($A$1,'09.30.22 ERC'!$D$676:$D$679,0),),V2716)</f>
        <v>0</v>
      </c>
      <c r="X2716" s="271">
        <f t="shared" si="85"/>
        <v>815001</v>
      </c>
      <c r="Y2716" s="106" t="s">
        <v>9097</v>
      </c>
      <c r="Z2716" s="106">
        <v>150</v>
      </c>
      <c r="AA2716" s="273" t="b">
        <f t="shared" si="86"/>
        <v>1</v>
      </c>
    </row>
    <row r="2717" spans="1:27">
      <c r="A2717" s="267" t="s">
        <v>3271</v>
      </c>
      <c r="B2717" s="267" t="s">
        <v>3284</v>
      </c>
      <c r="C2717" s="267" t="s">
        <v>3273</v>
      </c>
      <c r="D2717" s="267" t="s">
        <v>9116</v>
      </c>
      <c r="E2717" s="267" t="s">
        <v>3275</v>
      </c>
      <c r="F2717" s="267" t="s">
        <v>3276</v>
      </c>
      <c r="G2717" s="267" t="s">
        <v>3275</v>
      </c>
      <c r="H2717" s="267" t="s">
        <v>3277</v>
      </c>
      <c r="I2717" s="267" t="s">
        <v>9127</v>
      </c>
      <c r="J2717" s="267" t="s">
        <v>9128</v>
      </c>
      <c r="K2717" s="268">
        <v>0</v>
      </c>
      <c r="L2717" s="268">
        <v>0</v>
      </c>
      <c r="M2717" s="269">
        <v>0</v>
      </c>
      <c r="N2717" s="268">
        <v>0</v>
      </c>
      <c r="O2717" s="268">
        <v>0</v>
      </c>
      <c r="P2717" s="269">
        <v>0</v>
      </c>
      <c r="Q2717" s="270">
        <v>61.45</v>
      </c>
      <c r="R2717" s="270">
        <v>0</v>
      </c>
      <c r="S2717" s="270">
        <v>61.45</v>
      </c>
      <c r="T2717" s="268">
        <v>61.45</v>
      </c>
      <c r="U2717" s="268">
        <v>0</v>
      </c>
      <c r="V2717" s="269">
        <v>61.45</v>
      </c>
      <c r="W2717" s="269" cm="1">
        <f t="array" ref="W2717">IF(Z2717=756,V2717*INDEX('09.30.22 ERC'!$I$676:$I$679,MATCH($A$1,'09.30.22 ERC'!$D$676:$D$679,0),),V2717)</f>
        <v>61.45</v>
      </c>
      <c r="X2717" s="271">
        <f t="shared" si="85"/>
        <v>815001</v>
      </c>
      <c r="Y2717" s="106" t="s">
        <v>9097</v>
      </c>
      <c r="Z2717" s="106">
        <v>151</v>
      </c>
      <c r="AA2717" s="273" t="b">
        <f t="shared" si="86"/>
        <v>1</v>
      </c>
    </row>
    <row r="2718" spans="1:27">
      <c r="A2718" s="267" t="s">
        <v>3271</v>
      </c>
      <c r="B2718" s="267" t="s">
        <v>3284</v>
      </c>
      <c r="C2718" s="267" t="s">
        <v>3402</v>
      </c>
      <c r="D2718" s="267" t="s">
        <v>9116</v>
      </c>
      <c r="E2718" s="267" t="s">
        <v>3275</v>
      </c>
      <c r="F2718" s="267" t="s">
        <v>3276</v>
      </c>
      <c r="G2718" s="267" t="s">
        <v>3275</v>
      </c>
      <c r="H2718" s="267" t="s">
        <v>3277</v>
      </c>
      <c r="I2718" s="267" t="s">
        <v>9129</v>
      </c>
      <c r="J2718" s="267" t="s">
        <v>9130</v>
      </c>
      <c r="K2718" s="268">
        <v>0</v>
      </c>
      <c r="L2718" s="268">
        <v>0</v>
      </c>
      <c r="M2718" s="269">
        <v>0</v>
      </c>
      <c r="N2718" s="268">
        <v>0</v>
      </c>
      <c r="O2718" s="268">
        <v>0</v>
      </c>
      <c r="P2718" s="269">
        <v>0</v>
      </c>
      <c r="Q2718" s="270">
        <v>0</v>
      </c>
      <c r="R2718" s="270">
        <v>0</v>
      </c>
      <c r="S2718" s="270">
        <v>0</v>
      </c>
      <c r="T2718" s="268">
        <v>0</v>
      </c>
      <c r="U2718" s="268">
        <v>0</v>
      </c>
      <c r="V2718" s="269">
        <v>0</v>
      </c>
      <c r="W2718" s="269" cm="1">
        <f t="array" ref="W2718">IF(Z2718=756,V2718*INDEX('09.30.22 ERC'!$I$676:$I$679,MATCH($A$1,'09.30.22 ERC'!$D$676:$D$679,0),),V2718)</f>
        <v>0</v>
      </c>
      <c r="X2718" s="271">
        <f t="shared" si="85"/>
        <v>815001</v>
      </c>
      <c r="Y2718" s="106" t="s">
        <v>9097</v>
      </c>
      <c r="Z2718" s="106">
        <v>151</v>
      </c>
      <c r="AA2718" s="273" t="b">
        <f t="shared" si="86"/>
        <v>1</v>
      </c>
    </row>
    <row r="2719" spans="1:27">
      <c r="A2719" s="267" t="s">
        <v>3271</v>
      </c>
      <c r="B2719" s="267" t="s">
        <v>3287</v>
      </c>
      <c r="C2719" s="267" t="s">
        <v>3281</v>
      </c>
      <c r="D2719" s="267" t="s">
        <v>9116</v>
      </c>
      <c r="E2719" s="267" t="s">
        <v>3275</v>
      </c>
      <c r="F2719" s="267" t="s">
        <v>3276</v>
      </c>
      <c r="G2719" s="267" t="s">
        <v>3275</v>
      </c>
      <c r="H2719" s="267" t="s">
        <v>3277</v>
      </c>
      <c r="I2719" s="267" t="s">
        <v>9131</v>
      </c>
      <c r="J2719" s="267" t="s">
        <v>9132</v>
      </c>
      <c r="K2719" s="268">
        <v>0</v>
      </c>
      <c r="L2719" s="268">
        <v>0</v>
      </c>
      <c r="M2719" s="269">
        <v>0</v>
      </c>
      <c r="N2719" s="268">
        <v>0</v>
      </c>
      <c r="O2719" s="268">
        <v>0</v>
      </c>
      <c r="P2719" s="269">
        <v>0</v>
      </c>
      <c r="Q2719" s="270">
        <v>58.13</v>
      </c>
      <c r="R2719" s="270">
        <v>0</v>
      </c>
      <c r="S2719" s="270">
        <v>58.13</v>
      </c>
      <c r="T2719" s="268">
        <v>58.13</v>
      </c>
      <c r="U2719" s="268">
        <v>0</v>
      </c>
      <c r="V2719" s="269">
        <v>58.13</v>
      </c>
      <c r="W2719" s="269" cm="1">
        <f t="array" ref="W2719">IF(Z2719=756,V2719*INDEX('09.30.22 ERC'!$I$676:$I$679,MATCH($A$1,'09.30.22 ERC'!$D$676:$D$679,0),),V2719)</f>
        <v>58.13</v>
      </c>
      <c r="X2719" s="271">
        <f t="shared" si="85"/>
        <v>815001</v>
      </c>
      <c r="Y2719" s="106" t="s">
        <v>9097</v>
      </c>
      <c r="Z2719" s="106">
        <v>151</v>
      </c>
      <c r="AA2719" s="273" t="b">
        <f t="shared" si="86"/>
        <v>1</v>
      </c>
    </row>
    <row r="2720" spans="1:27">
      <c r="A2720" s="267" t="s">
        <v>3271</v>
      </c>
      <c r="B2720" s="267" t="s">
        <v>3287</v>
      </c>
      <c r="C2720" s="267" t="s">
        <v>3430</v>
      </c>
      <c r="D2720" s="267" t="s">
        <v>9116</v>
      </c>
      <c r="E2720" s="267" t="s">
        <v>3275</v>
      </c>
      <c r="F2720" s="267" t="s">
        <v>3276</v>
      </c>
      <c r="G2720" s="267" t="s">
        <v>3275</v>
      </c>
      <c r="H2720" s="267" t="s">
        <v>3277</v>
      </c>
      <c r="I2720" s="267" t="s">
        <v>9133</v>
      </c>
      <c r="J2720" s="267" t="s">
        <v>9134</v>
      </c>
      <c r="K2720" s="268">
        <v>0</v>
      </c>
      <c r="L2720" s="268">
        <v>0</v>
      </c>
      <c r="M2720" s="269">
        <v>0</v>
      </c>
      <c r="N2720" s="268">
        <v>0</v>
      </c>
      <c r="O2720" s="268">
        <v>0</v>
      </c>
      <c r="P2720" s="269">
        <v>0</v>
      </c>
      <c r="Q2720" s="270">
        <v>0</v>
      </c>
      <c r="R2720" s="270">
        <v>0</v>
      </c>
      <c r="S2720" s="270">
        <v>0</v>
      </c>
      <c r="T2720" s="268">
        <v>0</v>
      </c>
      <c r="U2720" s="268">
        <v>0</v>
      </c>
      <c r="V2720" s="269">
        <v>0</v>
      </c>
      <c r="W2720" s="269" cm="1">
        <f t="array" ref="W2720">IF(Z2720=756,V2720*INDEX('09.30.22 ERC'!$I$676:$I$679,MATCH($A$1,'09.30.22 ERC'!$D$676:$D$679,0),),V2720)</f>
        <v>0</v>
      </c>
      <c r="X2720" s="271">
        <f t="shared" si="85"/>
        <v>815001</v>
      </c>
      <c r="Y2720" s="106" t="s">
        <v>9097</v>
      </c>
      <c r="Z2720" s="106">
        <v>151</v>
      </c>
      <c r="AA2720" s="273" t="b">
        <f t="shared" si="86"/>
        <v>1</v>
      </c>
    </row>
    <row r="2721" spans="1:27">
      <c r="A2721" s="267" t="s">
        <v>3271</v>
      </c>
      <c r="B2721" s="267" t="s">
        <v>3290</v>
      </c>
      <c r="C2721" s="267" t="s">
        <v>3291</v>
      </c>
      <c r="D2721" s="267" t="s">
        <v>9116</v>
      </c>
      <c r="E2721" s="267" t="s">
        <v>3275</v>
      </c>
      <c r="F2721" s="267" t="s">
        <v>3276</v>
      </c>
      <c r="G2721" s="267" t="s">
        <v>3275</v>
      </c>
      <c r="H2721" s="267" t="s">
        <v>3277</v>
      </c>
      <c r="I2721" s="267" t="s">
        <v>9135</v>
      </c>
      <c r="J2721" s="267" t="s">
        <v>9136</v>
      </c>
      <c r="K2721" s="268">
        <v>0</v>
      </c>
      <c r="L2721" s="268">
        <v>0</v>
      </c>
      <c r="M2721" s="269">
        <v>0</v>
      </c>
      <c r="N2721" s="268">
        <v>0</v>
      </c>
      <c r="O2721" s="268">
        <v>0</v>
      </c>
      <c r="P2721" s="269">
        <v>0</v>
      </c>
      <c r="Q2721" s="270">
        <v>0</v>
      </c>
      <c r="R2721" s="270">
        <v>0</v>
      </c>
      <c r="S2721" s="270">
        <v>0</v>
      </c>
      <c r="T2721" s="268">
        <v>0</v>
      </c>
      <c r="U2721" s="268">
        <v>0</v>
      </c>
      <c r="V2721" s="269">
        <v>0</v>
      </c>
      <c r="W2721" s="269" cm="1">
        <f t="array" ref="W2721">IF(Z2721=756,V2721*INDEX('09.30.22 ERC'!$I$676:$I$679,MATCH($A$1,'09.30.22 ERC'!$D$676:$D$679,0),),V2721)</f>
        <v>0</v>
      </c>
      <c r="X2721" s="271">
        <f t="shared" si="85"/>
        <v>815001</v>
      </c>
      <c r="Y2721" s="106" t="s">
        <v>9097</v>
      </c>
      <c r="Z2721" s="106">
        <v>151</v>
      </c>
      <c r="AA2721" s="273" t="b">
        <f t="shared" si="86"/>
        <v>1</v>
      </c>
    </row>
    <row r="2722" spans="1:27">
      <c r="A2722" s="267" t="s">
        <v>3271</v>
      </c>
      <c r="B2722" s="267" t="s">
        <v>3294</v>
      </c>
      <c r="C2722" s="267" t="s">
        <v>3273</v>
      </c>
      <c r="D2722" s="267" t="s">
        <v>9116</v>
      </c>
      <c r="E2722" s="267" t="s">
        <v>3275</v>
      </c>
      <c r="F2722" s="267" t="s">
        <v>3276</v>
      </c>
      <c r="G2722" s="267" t="s">
        <v>3275</v>
      </c>
      <c r="H2722" s="267" t="s">
        <v>3277</v>
      </c>
      <c r="I2722" s="267" t="s">
        <v>9137</v>
      </c>
      <c r="J2722" s="267" t="s">
        <v>9138</v>
      </c>
      <c r="K2722" s="268">
        <v>0</v>
      </c>
      <c r="L2722" s="268">
        <v>0</v>
      </c>
      <c r="M2722" s="269">
        <v>0</v>
      </c>
      <c r="N2722" s="268">
        <v>18317</v>
      </c>
      <c r="O2722" s="268">
        <v>0</v>
      </c>
      <c r="P2722" s="269">
        <v>18317</v>
      </c>
      <c r="Q2722" s="270">
        <v>67408.009999999995</v>
      </c>
      <c r="R2722" s="270">
        <v>16233.41</v>
      </c>
      <c r="S2722" s="270">
        <v>51174.599999999991</v>
      </c>
      <c r="T2722" s="268">
        <v>67408.009999999995</v>
      </c>
      <c r="U2722" s="268">
        <v>16233.41</v>
      </c>
      <c r="V2722" s="269">
        <v>51174.599999999991</v>
      </c>
      <c r="W2722" s="269" cm="1">
        <f t="array" ref="W2722">IF(Z2722=756,V2722*INDEX('09.30.22 ERC'!$I$676:$I$679,MATCH($A$1,'09.30.22 ERC'!$D$676:$D$679,0),),V2722)</f>
        <v>51174.599999999991</v>
      </c>
      <c r="X2722" s="271">
        <f t="shared" si="85"/>
        <v>815001</v>
      </c>
      <c r="Y2722" s="106" t="s">
        <v>9097</v>
      </c>
      <c r="Z2722" s="106">
        <v>152</v>
      </c>
      <c r="AA2722" s="273" t="b">
        <f t="shared" si="86"/>
        <v>1</v>
      </c>
    </row>
    <row r="2723" spans="1:27">
      <c r="A2723" s="267" t="s">
        <v>3271</v>
      </c>
      <c r="B2723" s="267" t="s">
        <v>3294</v>
      </c>
      <c r="C2723" s="267" t="s">
        <v>3402</v>
      </c>
      <c r="D2723" s="267" t="s">
        <v>9116</v>
      </c>
      <c r="E2723" s="267" t="s">
        <v>3275</v>
      </c>
      <c r="F2723" s="267" t="s">
        <v>3276</v>
      </c>
      <c r="G2723" s="267" t="s">
        <v>3275</v>
      </c>
      <c r="H2723" s="267" t="s">
        <v>3277</v>
      </c>
      <c r="I2723" s="267" t="s">
        <v>9139</v>
      </c>
      <c r="J2723" s="267" t="s">
        <v>9140</v>
      </c>
      <c r="K2723" s="268">
        <v>0</v>
      </c>
      <c r="L2723" s="268">
        <v>0</v>
      </c>
      <c r="M2723" s="269">
        <v>0</v>
      </c>
      <c r="N2723" s="268">
        <v>0</v>
      </c>
      <c r="O2723" s="268">
        <v>0</v>
      </c>
      <c r="P2723" s="269">
        <v>0</v>
      </c>
      <c r="Q2723" s="270">
        <v>16233.41</v>
      </c>
      <c r="R2723" s="270">
        <v>16233.41</v>
      </c>
      <c r="S2723" s="270">
        <v>0</v>
      </c>
      <c r="T2723" s="268">
        <v>16233.41</v>
      </c>
      <c r="U2723" s="268">
        <v>16233.41</v>
      </c>
      <c r="V2723" s="269">
        <v>0</v>
      </c>
      <c r="W2723" s="269" cm="1">
        <f t="array" ref="W2723">IF(Z2723=756,V2723*INDEX('09.30.22 ERC'!$I$676:$I$679,MATCH($A$1,'09.30.22 ERC'!$D$676:$D$679,0),),V2723)</f>
        <v>0</v>
      </c>
      <c r="X2723" s="271">
        <f t="shared" si="85"/>
        <v>815001</v>
      </c>
      <c r="Y2723" s="106" t="s">
        <v>9097</v>
      </c>
      <c r="Z2723" s="106">
        <v>152</v>
      </c>
      <c r="AA2723" s="273" t="b">
        <f t="shared" si="86"/>
        <v>1</v>
      </c>
    </row>
    <row r="2724" spans="1:27">
      <c r="A2724" s="267" t="s">
        <v>3271</v>
      </c>
      <c r="B2724" s="267" t="s">
        <v>3300</v>
      </c>
      <c r="C2724" s="267" t="s">
        <v>3405</v>
      </c>
      <c r="D2724" s="267" t="s">
        <v>9116</v>
      </c>
      <c r="E2724" s="267" t="s">
        <v>3275</v>
      </c>
      <c r="F2724" s="267" t="s">
        <v>3276</v>
      </c>
      <c r="G2724" s="267" t="s">
        <v>3275</v>
      </c>
      <c r="H2724" s="267" t="s">
        <v>3277</v>
      </c>
      <c r="I2724" s="267" t="s">
        <v>9141</v>
      </c>
      <c r="J2724" s="267" t="s">
        <v>9142</v>
      </c>
      <c r="K2724" s="268">
        <v>0</v>
      </c>
      <c r="L2724" s="268">
        <v>0</v>
      </c>
      <c r="M2724" s="269">
        <v>0</v>
      </c>
      <c r="N2724" s="268">
        <v>0</v>
      </c>
      <c r="O2724" s="268">
        <v>0</v>
      </c>
      <c r="P2724" s="269">
        <v>0</v>
      </c>
      <c r="Q2724" s="270">
        <v>86701.75</v>
      </c>
      <c r="R2724" s="270">
        <v>86701.75</v>
      </c>
      <c r="S2724" s="270">
        <v>0</v>
      </c>
      <c r="T2724" s="268">
        <v>86701.75</v>
      </c>
      <c r="U2724" s="268">
        <v>86701.75</v>
      </c>
      <c r="V2724" s="269">
        <v>0</v>
      </c>
      <c r="W2724" s="269" cm="1">
        <f t="array" ref="W2724">IF(Z2724=756,V2724*INDEX('09.30.22 ERC'!$I$676:$I$679,MATCH($A$1,'09.30.22 ERC'!$D$676:$D$679,0),),V2724)</f>
        <v>0</v>
      </c>
      <c r="X2724" s="271">
        <f t="shared" si="85"/>
        <v>815001</v>
      </c>
      <c r="Y2724" s="106" t="s">
        <v>9097</v>
      </c>
      <c r="Z2724" s="106">
        <v>150</v>
      </c>
      <c r="AA2724" s="273" t="b">
        <f t="shared" si="86"/>
        <v>1</v>
      </c>
    </row>
    <row r="2725" spans="1:27">
      <c r="A2725" s="267" t="s">
        <v>3271</v>
      </c>
      <c r="B2725" s="267" t="s">
        <v>3300</v>
      </c>
      <c r="C2725" s="267" t="s">
        <v>3301</v>
      </c>
      <c r="D2725" s="267" t="s">
        <v>9116</v>
      </c>
      <c r="E2725" s="267" t="s">
        <v>3275</v>
      </c>
      <c r="F2725" s="267" t="s">
        <v>3276</v>
      </c>
      <c r="G2725" s="267" t="s">
        <v>3275</v>
      </c>
      <c r="H2725" s="267" t="s">
        <v>3277</v>
      </c>
      <c r="I2725" s="267" t="s">
        <v>9143</v>
      </c>
      <c r="J2725" s="267" t="s">
        <v>9144</v>
      </c>
      <c r="K2725" s="268">
        <v>0</v>
      </c>
      <c r="L2725" s="268">
        <v>0</v>
      </c>
      <c r="M2725" s="269">
        <v>0</v>
      </c>
      <c r="N2725" s="268">
        <v>84570.2</v>
      </c>
      <c r="O2725" s="268">
        <v>0</v>
      </c>
      <c r="P2725" s="269">
        <v>84570.2</v>
      </c>
      <c r="Q2725" s="270">
        <v>331586.53999999998</v>
      </c>
      <c r="R2725" s="270">
        <v>86701.75</v>
      </c>
      <c r="S2725" s="270">
        <v>244884.78999999998</v>
      </c>
      <c r="T2725" s="268">
        <v>331586.53999999998</v>
      </c>
      <c r="U2725" s="268">
        <v>86701.75</v>
      </c>
      <c r="V2725" s="269">
        <v>244884.78999999998</v>
      </c>
      <c r="W2725" s="269" cm="1">
        <f t="array" ref="W2725">IF(Z2725=756,V2725*INDEX('09.30.22 ERC'!$I$676:$I$679,MATCH($A$1,'09.30.22 ERC'!$D$676:$D$679,0),),V2725)</f>
        <v>244884.78999999998</v>
      </c>
      <c r="X2725" s="271">
        <f t="shared" si="85"/>
        <v>815001</v>
      </c>
      <c r="Y2725" s="106" t="s">
        <v>9097</v>
      </c>
      <c r="Z2725" s="106">
        <v>150</v>
      </c>
      <c r="AA2725" s="273" t="b">
        <f t="shared" si="86"/>
        <v>1</v>
      </c>
    </row>
    <row r="2726" spans="1:27">
      <c r="A2726" s="267" t="s">
        <v>3271</v>
      </c>
      <c r="B2726" s="267" t="s">
        <v>3304</v>
      </c>
      <c r="C2726" s="267" t="s">
        <v>3405</v>
      </c>
      <c r="D2726" s="267" t="s">
        <v>9116</v>
      </c>
      <c r="E2726" s="267" t="s">
        <v>3275</v>
      </c>
      <c r="F2726" s="267" t="s">
        <v>3276</v>
      </c>
      <c r="G2726" s="267" t="s">
        <v>3275</v>
      </c>
      <c r="H2726" s="267" t="s">
        <v>3277</v>
      </c>
      <c r="I2726" s="267" t="s">
        <v>9145</v>
      </c>
      <c r="J2726" s="267" t="s">
        <v>9146</v>
      </c>
      <c r="K2726" s="268">
        <v>0</v>
      </c>
      <c r="L2726" s="268">
        <v>0</v>
      </c>
      <c r="M2726" s="269">
        <v>0</v>
      </c>
      <c r="N2726" s="268">
        <v>0</v>
      </c>
      <c r="O2726" s="268">
        <v>0</v>
      </c>
      <c r="P2726" s="269">
        <v>0</v>
      </c>
      <c r="Q2726" s="270">
        <v>16985.47</v>
      </c>
      <c r="R2726" s="270">
        <v>16985.47</v>
      </c>
      <c r="S2726" s="270">
        <v>0</v>
      </c>
      <c r="T2726" s="268">
        <v>16985.47</v>
      </c>
      <c r="U2726" s="268">
        <v>16985.47</v>
      </c>
      <c r="V2726" s="269">
        <v>0</v>
      </c>
      <c r="W2726" s="269" cm="1">
        <f t="array" ref="W2726">IF(Z2726=756,V2726*INDEX('09.30.22 ERC'!$I$676:$I$679,MATCH($A$1,'09.30.22 ERC'!$D$676:$D$679,0),),V2726)</f>
        <v>0</v>
      </c>
      <c r="X2726" s="271">
        <f t="shared" si="85"/>
        <v>815001</v>
      </c>
      <c r="Y2726" s="106" t="s">
        <v>9097</v>
      </c>
      <c r="Z2726" s="106">
        <v>151</v>
      </c>
      <c r="AA2726" s="273" t="b">
        <f t="shared" si="86"/>
        <v>1</v>
      </c>
    </row>
    <row r="2727" spans="1:27">
      <c r="A2727" s="267" t="s">
        <v>3271</v>
      </c>
      <c r="B2727" s="267" t="s">
        <v>3304</v>
      </c>
      <c r="C2727" s="267" t="s">
        <v>3301</v>
      </c>
      <c r="D2727" s="267" t="s">
        <v>9116</v>
      </c>
      <c r="E2727" s="267" t="s">
        <v>3275</v>
      </c>
      <c r="F2727" s="267" t="s">
        <v>3276</v>
      </c>
      <c r="G2727" s="267" t="s">
        <v>3275</v>
      </c>
      <c r="H2727" s="267" t="s">
        <v>3277</v>
      </c>
      <c r="I2727" s="267" t="s">
        <v>9147</v>
      </c>
      <c r="J2727" s="267" t="s">
        <v>9148</v>
      </c>
      <c r="K2727" s="268">
        <v>0</v>
      </c>
      <c r="L2727" s="268">
        <v>0</v>
      </c>
      <c r="M2727" s="269">
        <v>0</v>
      </c>
      <c r="N2727" s="268">
        <v>16997.3</v>
      </c>
      <c r="O2727" s="268">
        <v>0</v>
      </c>
      <c r="P2727" s="269">
        <v>16997.3</v>
      </c>
      <c r="Q2727" s="270">
        <v>67527.45</v>
      </c>
      <c r="R2727" s="270">
        <v>16985.47</v>
      </c>
      <c r="S2727" s="270">
        <v>50541.979999999996</v>
      </c>
      <c r="T2727" s="268">
        <v>67527.45</v>
      </c>
      <c r="U2727" s="268">
        <v>16985.47</v>
      </c>
      <c r="V2727" s="269">
        <v>50541.979999999996</v>
      </c>
      <c r="W2727" s="269" cm="1">
        <f t="array" ref="W2727">IF(Z2727=756,V2727*INDEX('09.30.22 ERC'!$I$676:$I$679,MATCH($A$1,'09.30.22 ERC'!$D$676:$D$679,0),),V2727)</f>
        <v>50541.979999999996</v>
      </c>
      <c r="X2727" s="271">
        <f t="shared" si="85"/>
        <v>815001</v>
      </c>
      <c r="Y2727" s="106" t="s">
        <v>9097</v>
      </c>
      <c r="Z2727" s="106">
        <v>151</v>
      </c>
      <c r="AA2727" s="273" t="b">
        <f t="shared" si="86"/>
        <v>1</v>
      </c>
    </row>
    <row r="2728" spans="1:27">
      <c r="A2728" s="267" t="s">
        <v>3271</v>
      </c>
      <c r="B2728" s="267" t="s">
        <v>3272</v>
      </c>
      <c r="C2728" s="267" t="s">
        <v>3273</v>
      </c>
      <c r="D2728" s="267" t="s">
        <v>9149</v>
      </c>
      <c r="E2728" s="267" t="s">
        <v>3275</v>
      </c>
      <c r="F2728" s="267" t="s">
        <v>3276</v>
      </c>
      <c r="G2728" s="267" t="s">
        <v>3275</v>
      </c>
      <c r="H2728" s="267" t="s">
        <v>3277</v>
      </c>
      <c r="I2728" s="267" t="s">
        <v>9150</v>
      </c>
      <c r="J2728" s="267" t="s">
        <v>9151</v>
      </c>
      <c r="K2728" s="268">
        <v>0</v>
      </c>
      <c r="L2728" s="268">
        <v>0</v>
      </c>
      <c r="M2728" s="269">
        <v>0</v>
      </c>
      <c r="N2728" s="268">
        <v>0</v>
      </c>
      <c r="O2728" s="268">
        <v>0</v>
      </c>
      <c r="P2728" s="269">
        <v>0</v>
      </c>
      <c r="Q2728" s="270">
        <v>0</v>
      </c>
      <c r="R2728" s="270">
        <v>0</v>
      </c>
      <c r="S2728" s="270">
        <v>0</v>
      </c>
      <c r="T2728" s="268">
        <v>0</v>
      </c>
      <c r="U2728" s="268">
        <v>0</v>
      </c>
      <c r="V2728" s="269">
        <v>0</v>
      </c>
      <c r="W2728" s="269" cm="1">
        <f t="array" ref="W2728">IF(Z2728=756,V2728*INDEX('09.30.22 ERC'!$I$676:$I$679,MATCH($A$1,'09.30.22 ERC'!$D$676:$D$679,0),),V2728)</f>
        <v>0</v>
      </c>
      <c r="X2728" s="271">
        <f t="shared" si="85"/>
        <v>816004</v>
      </c>
      <c r="Y2728" s="272" t="s">
        <v>9097</v>
      </c>
      <c r="Z2728" s="106">
        <v>150</v>
      </c>
      <c r="AA2728" s="273" t="b">
        <f t="shared" si="86"/>
        <v>1</v>
      </c>
    </row>
    <row r="2729" spans="1:27">
      <c r="A2729" s="267" t="s">
        <v>3271</v>
      </c>
      <c r="B2729" s="267" t="s">
        <v>3284</v>
      </c>
      <c r="C2729" s="267" t="s">
        <v>3273</v>
      </c>
      <c r="D2729" s="267" t="s">
        <v>9149</v>
      </c>
      <c r="E2729" s="267" t="s">
        <v>3275</v>
      </c>
      <c r="F2729" s="267" t="s">
        <v>3276</v>
      </c>
      <c r="G2729" s="267" t="s">
        <v>3275</v>
      </c>
      <c r="H2729" s="267" t="s">
        <v>3277</v>
      </c>
      <c r="I2729" s="267" t="s">
        <v>9152</v>
      </c>
      <c r="J2729" s="267" t="s">
        <v>9153</v>
      </c>
      <c r="K2729" s="268">
        <v>0</v>
      </c>
      <c r="L2729" s="268">
        <v>0</v>
      </c>
      <c r="M2729" s="269">
        <v>0</v>
      </c>
      <c r="N2729" s="268">
        <v>0</v>
      </c>
      <c r="O2729" s="268">
        <v>0</v>
      </c>
      <c r="P2729" s="269">
        <v>0</v>
      </c>
      <c r="Q2729" s="270">
        <v>0</v>
      </c>
      <c r="R2729" s="270">
        <v>0</v>
      </c>
      <c r="S2729" s="270">
        <v>0</v>
      </c>
      <c r="T2729" s="268">
        <v>0</v>
      </c>
      <c r="U2729" s="268">
        <v>0</v>
      </c>
      <c r="V2729" s="269">
        <v>0</v>
      </c>
      <c r="W2729" s="269" cm="1">
        <f t="array" ref="W2729">IF(Z2729=756,V2729*INDEX('09.30.22 ERC'!$I$676:$I$679,MATCH($A$1,'09.30.22 ERC'!$D$676:$D$679,0),),V2729)</f>
        <v>0</v>
      </c>
      <c r="X2729" s="271">
        <f t="shared" si="85"/>
        <v>816004</v>
      </c>
      <c r="Y2729" s="272" t="s">
        <v>9097</v>
      </c>
      <c r="Z2729" s="106">
        <v>151</v>
      </c>
      <c r="AA2729" s="273" t="b">
        <f t="shared" si="86"/>
        <v>1</v>
      </c>
    </row>
    <row r="2730" spans="1:27">
      <c r="A2730" s="267" t="s">
        <v>3271</v>
      </c>
      <c r="B2730" s="267" t="s">
        <v>3294</v>
      </c>
      <c r="C2730" s="267" t="s">
        <v>3273</v>
      </c>
      <c r="D2730" s="267" t="s">
        <v>9149</v>
      </c>
      <c r="E2730" s="267" t="s">
        <v>3275</v>
      </c>
      <c r="F2730" s="267" t="s">
        <v>3276</v>
      </c>
      <c r="G2730" s="267" t="s">
        <v>3275</v>
      </c>
      <c r="H2730" s="267" t="s">
        <v>3277</v>
      </c>
      <c r="I2730" s="267" t="s">
        <v>9154</v>
      </c>
      <c r="J2730" s="267" t="s">
        <v>9155</v>
      </c>
      <c r="K2730" s="268">
        <v>0</v>
      </c>
      <c r="L2730" s="268">
        <v>0</v>
      </c>
      <c r="M2730" s="269">
        <v>0</v>
      </c>
      <c r="N2730" s="268">
        <v>12.95</v>
      </c>
      <c r="O2730" s="268">
        <v>0</v>
      </c>
      <c r="P2730" s="269">
        <v>12.95</v>
      </c>
      <c r="Q2730" s="270">
        <v>119.49</v>
      </c>
      <c r="R2730" s="270">
        <v>0</v>
      </c>
      <c r="S2730" s="270">
        <v>119.49</v>
      </c>
      <c r="T2730" s="268">
        <v>119.49</v>
      </c>
      <c r="U2730" s="268">
        <v>0</v>
      </c>
      <c r="V2730" s="269">
        <v>119.49</v>
      </c>
      <c r="W2730" s="269" cm="1">
        <f t="array" ref="W2730">IF(Z2730=756,V2730*INDEX('09.30.22 ERC'!$I$676:$I$679,MATCH($A$1,'09.30.22 ERC'!$D$676:$D$679,0),),V2730)</f>
        <v>119.49</v>
      </c>
      <c r="X2730" s="271">
        <f t="shared" si="85"/>
        <v>816004</v>
      </c>
      <c r="Y2730" s="272" t="s">
        <v>9097</v>
      </c>
      <c r="Z2730" s="106">
        <v>152</v>
      </c>
      <c r="AA2730" s="273" t="b">
        <f t="shared" si="86"/>
        <v>1</v>
      </c>
    </row>
    <row r="2731" spans="1:27">
      <c r="A2731" s="267" t="s">
        <v>3271</v>
      </c>
      <c r="B2731" s="267" t="s">
        <v>3300</v>
      </c>
      <c r="C2731" s="267" t="s">
        <v>3301</v>
      </c>
      <c r="D2731" s="267" t="s">
        <v>9149</v>
      </c>
      <c r="E2731" s="267" t="s">
        <v>3275</v>
      </c>
      <c r="F2731" s="267" t="s">
        <v>3276</v>
      </c>
      <c r="G2731" s="267" t="s">
        <v>3275</v>
      </c>
      <c r="H2731" s="267" t="s">
        <v>3277</v>
      </c>
      <c r="I2731" s="267" t="s">
        <v>9156</v>
      </c>
      <c r="J2731" s="267" t="s">
        <v>9157</v>
      </c>
      <c r="K2731" s="268">
        <v>0</v>
      </c>
      <c r="L2731" s="268">
        <v>0</v>
      </c>
      <c r="M2731" s="269">
        <v>0</v>
      </c>
      <c r="N2731" s="268">
        <v>123.07</v>
      </c>
      <c r="O2731" s="268">
        <v>0</v>
      </c>
      <c r="P2731" s="269">
        <v>123.07</v>
      </c>
      <c r="Q2731" s="270">
        <v>1066.17</v>
      </c>
      <c r="R2731" s="270">
        <v>0</v>
      </c>
      <c r="S2731" s="270">
        <v>1066.17</v>
      </c>
      <c r="T2731" s="268">
        <v>1066.17</v>
      </c>
      <c r="U2731" s="268">
        <v>0</v>
      </c>
      <c r="V2731" s="269">
        <v>1066.17</v>
      </c>
      <c r="W2731" s="269" cm="1">
        <f t="array" ref="W2731">IF(Z2731=756,V2731*INDEX('09.30.22 ERC'!$I$676:$I$679,MATCH($A$1,'09.30.22 ERC'!$D$676:$D$679,0),),V2731)</f>
        <v>1066.17</v>
      </c>
      <c r="X2731" s="271">
        <f t="shared" si="85"/>
        <v>816004</v>
      </c>
      <c r="Y2731" s="272" t="s">
        <v>9097</v>
      </c>
      <c r="Z2731" s="106">
        <v>150</v>
      </c>
      <c r="AA2731" s="273" t="b">
        <f t="shared" si="86"/>
        <v>1</v>
      </c>
    </row>
    <row r="2732" spans="1:27">
      <c r="A2732" s="267" t="s">
        <v>3271</v>
      </c>
      <c r="B2732" s="267" t="s">
        <v>3304</v>
      </c>
      <c r="C2732" s="267" t="s">
        <v>3301</v>
      </c>
      <c r="D2732" s="267" t="s">
        <v>9149</v>
      </c>
      <c r="E2732" s="267" t="s">
        <v>3275</v>
      </c>
      <c r="F2732" s="267" t="s">
        <v>3276</v>
      </c>
      <c r="G2732" s="267" t="s">
        <v>3275</v>
      </c>
      <c r="H2732" s="267" t="s">
        <v>3277</v>
      </c>
      <c r="I2732" s="267" t="s">
        <v>9158</v>
      </c>
      <c r="J2732" s="267" t="s">
        <v>9159</v>
      </c>
      <c r="K2732" s="268">
        <v>0</v>
      </c>
      <c r="L2732" s="268">
        <v>0</v>
      </c>
      <c r="M2732" s="269">
        <v>0</v>
      </c>
      <c r="N2732" s="268">
        <v>7.82</v>
      </c>
      <c r="O2732" s="268">
        <v>0</v>
      </c>
      <c r="P2732" s="269">
        <v>7.82</v>
      </c>
      <c r="Q2732" s="270">
        <v>68.02</v>
      </c>
      <c r="R2732" s="270">
        <v>0</v>
      </c>
      <c r="S2732" s="270">
        <v>68.02</v>
      </c>
      <c r="T2732" s="268">
        <v>68.02</v>
      </c>
      <c r="U2732" s="268">
        <v>0</v>
      </c>
      <c r="V2732" s="269">
        <v>68.02</v>
      </c>
      <c r="W2732" s="269" cm="1">
        <f t="array" ref="W2732">IF(Z2732=756,V2732*INDEX('09.30.22 ERC'!$I$676:$I$679,MATCH($A$1,'09.30.22 ERC'!$D$676:$D$679,0),),V2732)</f>
        <v>68.02</v>
      </c>
      <c r="X2732" s="271">
        <f t="shared" si="85"/>
        <v>816004</v>
      </c>
      <c r="Y2732" s="272" t="s">
        <v>9097</v>
      </c>
      <c r="Z2732" s="106">
        <v>151</v>
      </c>
      <c r="AA2732" s="273" t="b">
        <f t="shared" si="86"/>
        <v>1</v>
      </c>
    </row>
    <row r="2733" spans="1:27">
      <c r="A2733" s="267" t="s">
        <v>3271</v>
      </c>
      <c r="B2733" s="267" t="s">
        <v>3388</v>
      </c>
      <c r="C2733" s="267" t="s">
        <v>3389</v>
      </c>
      <c r="D2733" s="267" t="s">
        <v>9160</v>
      </c>
      <c r="E2733" s="267" t="s">
        <v>3275</v>
      </c>
      <c r="F2733" s="267" t="s">
        <v>3276</v>
      </c>
      <c r="G2733" s="267" t="s">
        <v>3275</v>
      </c>
      <c r="H2733" s="267" t="s">
        <v>3277</v>
      </c>
      <c r="I2733" s="267" t="s">
        <v>9161</v>
      </c>
      <c r="J2733" s="267" t="s">
        <v>9162</v>
      </c>
      <c r="K2733" s="268">
        <v>0</v>
      </c>
      <c r="L2733" s="268">
        <v>0</v>
      </c>
      <c r="M2733" s="269">
        <v>0</v>
      </c>
      <c r="N2733" s="268">
        <v>0</v>
      </c>
      <c r="O2733" s="268">
        <v>0</v>
      </c>
      <c r="P2733" s="269">
        <v>0</v>
      </c>
      <c r="Q2733" s="270">
        <v>0</v>
      </c>
      <c r="R2733" s="270">
        <v>0</v>
      </c>
      <c r="S2733" s="270">
        <v>0</v>
      </c>
      <c r="T2733" s="268">
        <v>0</v>
      </c>
      <c r="U2733" s="268">
        <v>0</v>
      </c>
      <c r="V2733" s="269">
        <v>0</v>
      </c>
      <c r="W2733" s="269" cm="1">
        <f t="array" ref="W2733">IF(Z2733=756,V2733*INDEX('09.30.22 ERC'!$I$676:$I$679,MATCH($A$1,'09.30.22 ERC'!$D$676:$D$679,0),),V2733)</f>
        <v>0</v>
      </c>
      <c r="X2733" s="271">
        <f t="shared" si="85"/>
        <v>820001</v>
      </c>
      <c r="Y2733" s="106" t="s">
        <v>9163</v>
      </c>
      <c r="Z2733" s="106">
        <v>756</v>
      </c>
      <c r="AA2733" s="273" t="b">
        <f t="shared" si="86"/>
        <v>1</v>
      </c>
    </row>
    <row r="2734" spans="1:27">
      <c r="A2734" s="267" t="s">
        <v>3271</v>
      </c>
      <c r="B2734" s="267" t="s">
        <v>3388</v>
      </c>
      <c r="C2734" s="267" t="s">
        <v>3392</v>
      </c>
      <c r="D2734" s="267" t="s">
        <v>9160</v>
      </c>
      <c r="E2734" s="267" t="s">
        <v>3275</v>
      </c>
      <c r="F2734" s="267" t="s">
        <v>3276</v>
      </c>
      <c r="G2734" s="267" t="s">
        <v>3275</v>
      </c>
      <c r="H2734" s="267" t="s">
        <v>3277</v>
      </c>
      <c r="I2734" s="267" t="s">
        <v>9164</v>
      </c>
      <c r="J2734" s="267" t="s">
        <v>9165</v>
      </c>
      <c r="K2734" s="268">
        <v>0</v>
      </c>
      <c r="L2734" s="268">
        <v>0</v>
      </c>
      <c r="M2734" s="269">
        <v>0</v>
      </c>
      <c r="N2734" s="268">
        <v>0</v>
      </c>
      <c r="O2734" s="268">
        <v>0</v>
      </c>
      <c r="P2734" s="269">
        <v>0</v>
      </c>
      <c r="Q2734" s="270">
        <v>0</v>
      </c>
      <c r="R2734" s="270">
        <v>0</v>
      </c>
      <c r="S2734" s="270">
        <v>0</v>
      </c>
      <c r="T2734" s="268">
        <v>0</v>
      </c>
      <c r="U2734" s="268">
        <v>0</v>
      </c>
      <c r="V2734" s="269">
        <v>0</v>
      </c>
      <c r="W2734" s="269" cm="1">
        <f t="array" ref="W2734">IF(Z2734=756,V2734*INDEX('09.30.22 ERC'!$I$676:$I$679,MATCH($A$1,'09.30.22 ERC'!$D$676:$D$679,0),),V2734)</f>
        <v>0</v>
      </c>
      <c r="X2734" s="271">
        <f t="shared" si="85"/>
        <v>820001</v>
      </c>
      <c r="Y2734" s="106" t="s">
        <v>9163</v>
      </c>
      <c r="Z2734" s="106">
        <v>756</v>
      </c>
      <c r="AA2734" s="273" t="b">
        <f t="shared" si="86"/>
        <v>1</v>
      </c>
    </row>
    <row r="2735" spans="1:27">
      <c r="A2735" s="267" t="s">
        <v>3271</v>
      </c>
      <c r="B2735" s="267" t="s">
        <v>3395</v>
      </c>
      <c r="C2735" s="267" t="s">
        <v>3392</v>
      </c>
      <c r="D2735" s="267" t="s">
        <v>9160</v>
      </c>
      <c r="E2735" s="267" t="s">
        <v>3275</v>
      </c>
      <c r="F2735" s="267" t="s">
        <v>3276</v>
      </c>
      <c r="G2735" s="267" t="s">
        <v>3275</v>
      </c>
      <c r="H2735" s="267" t="s">
        <v>3277</v>
      </c>
      <c r="I2735" s="267" t="s">
        <v>9166</v>
      </c>
      <c r="J2735" s="267" t="s">
        <v>9167</v>
      </c>
      <c r="K2735" s="268">
        <v>0</v>
      </c>
      <c r="L2735" s="268">
        <v>0</v>
      </c>
      <c r="M2735" s="269">
        <v>0</v>
      </c>
      <c r="N2735" s="268">
        <v>0</v>
      </c>
      <c r="O2735" s="268">
        <v>2745.78</v>
      </c>
      <c r="P2735" s="269">
        <v>-2745.78</v>
      </c>
      <c r="Q2735" s="270">
        <v>1080.1300000000001</v>
      </c>
      <c r="R2735" s="270">
        <v>9604.23</v>
      </c>
      <c r="S2735" s="270">
        <v>-8524.0999999999985</v>
      </c>
      <c r="T2735" s="268">
        <v>1080.1300000000001</v>
      </c>
      <c r="U2735" s="268">
        <v>9604.23</v>
      </c>
      <c r="V2735" s="269">
        <v>-8524.0999999999985</v>
      </c>
      <c r="W2735" s="269" cm="1">
        <f t="array" ref="W2735">IF(Z2735=756,V2735*INDEX('09.30.22 ERC'!$I$676:$I$679,MATCH($A$1,'09.30.22 ERC'!$D$676:$D$679,0),),V2735)</f>
        <v>-8524.0999999999985</v>
      </c>
      <c r="X2735" s="271">
        <f t="shared" si="85"/>
        <v>820001</v>
      </c>
      <c r="Y2735" s="106" t="s">
        <v>9163</v>
      </c>
      <c r="Z2735" s="106">
        <v>756</v>
      </c>
      <c r="AA2735" s="273" t="b">
        <f t="shared" si="86"/>
        <v>1</v>
      </c>
    </row>
    <row r="2736" spans="1:27">
      <c r="A2736" s="267" t="s">
        <v>3271</v>
      </c>
      <c r="B2736" s="267" t="s">
        <v>3272</v>
      </c>
      <c r="C2736" s="267" t="s">
        <v>3273</v>
      </c>
      <c r="D2736" s="267" t="s">
        <v>9160</v>
      </c>
      <c r="E2736" s="267" t="s">
        <v>3275</v>
      </c>
      <c r="F2736" s="267" t="s">
        <v>3276</v>
      </c>
      <c r="G2736" s="267" t="s">
        <v>3275</v>
      </c>
      <c r="H2736" s="267" t="s">
        <v>3277</v>
      </c>
      <c r="I2736" s="267" t="s">
        <v>9168</v>
      </c>
      <c r="J2736" s="267" t="s">
        <v>9169</v>
      </c>
      <c r="K2736" s="268">
        <v>0</v>
      </c>
      <c r="L2736" s="268">
        <v>0</v>
      </c>
      <c r="M2736" s="269">
        <v>0</v>
      </c>
      <c r="N2736" s="268">
        <v>0</v>
      </c>
      <c r="O2736" s="268">
        <v>266.32</v>
      </c>
      <c r="P2736" s="269">
        <v>-266.32</v>
      </c>
      <c r="Q2736" s="270">
        <v>13171.61</v>
      </c>
      <c r="R2736" s="270">
        <v>117961.9</v>
      </c>
      <c r="S2736" s="270">
        <v>-104790.29</v>
      </c>
      <c r="T2736" s="268">
        <v>13171.61</v>
      </c>
      <c r="U2736" s="268">
        <v>117961.9</v>
      </c>
      <c r="V2736" s="269">
        <v>-104790.29</v>
      </c>
      <c r="W2736" s="269" cm="1">
        <f t="array" ref="W2736">IF(Z2736=756,V2736*INDEX('09.30.22 ERC'!$I$676:$I$679,MATCH($A$1,'09.30.22 ERC'!$D$676:$D$679,0),),V2736)</f>
        <v>-104790.29</v>
      </c>
      <c r="X2736" s="271">
        <f t="shared" si="85"/>
        <v>820001</v>
      </c>
      <c r="Y2736" s="106" t="s">
        <v>9163</v>
      </c>
      <c r="Z2736" s="106">
        <v>150</v>
      </c>
      <c r="AA2736" s="273" t="b">
        <f t="shared" si="86"/>
        <v>1</v>
      </c>
    </row>
    <row r="2737" spans="1:27">
      <c r="A2737" s="267" t="s">
        <v>3271</v>
      </c>
      <c r="B2737" s="267" t="s">
        <v>3272</v>
      </c>
      <c r="C2737" s="267" t="s">
        <v>3402</v>
      </c>
      <c r="D2737" s="267" t="s">
        <v>9160</v>
      </c>
      <c r="E2737" s="267" t="s">
        <v>3275</v>
      </c>
      <c r="F2737" s="267" t="s">
        <v>3276</v>
      </c>
      <c r="G2737" s="267" t="s">
        <v>3275</v>
      </c>
      <c r="H2737" s="267" t="s">
        <v>3277</v>
      </c>
      <c r="I2737" s="267" t="s">
        <v>9170</v>
      </c>
      <c r="J2737" s="267" t="s">
        <v>9171</v>
      </c>
      <c r="K2737" s="268">
        <v>0</v>
      </c>
      <c r="L2737" s="268">
        <v>0</v>
      </c>
      <c r="M2737" s="269">
        <v>0</v>
      </c>
      <c r="N2737" s="268">
        <v>0</v>
      </c>
      <c r="O2737" s="268">
        <v>0</v>
      </c>
      <c r="P2737" s="269">
        <v>0</v>
      </c>
      <c r="Q2737" s="270">
        <v>0</v>
      </c>
      <c r="R2737" s="270">
        <v>0</v>
      </c>
      <c r="S2737" s="270">
        <v>0</v>
      </c>
      <c r="T2737" s="268">
        <v>0</v>
      </c>
      <c r="U2737" s="268">
        <v>0</v>
      </c>
      <c r="V2737" s="269">
        <v>0</v>
      </c>
      <c r="W2737" s="269" cm="1">
        <f t="array" ref="W2737">IF(Z2737=756,V2737*INDEX('09.30.22 ERC'!$I$676:$I$679,MATCH($A$1,'09.30.22 ERC'!$D$676:$D$679,0),),V2737)</f>
        <v>0</v>
      </c>
      <c r="X2737" s="271">
        <f t="shared" si="85"/>
        <v>820001</v>
      </c>
      <c r="Y2737" s="106" t="s">
        <v>9163</v>
      </c>
      <c r="Z2737" s="106">
        <v>150</v>
      </c>
      <c r="AA2737" s="273" t="b">
        <f t="shared" si="86"/>
        <v>1</v>
      </c>
    </row>
    <row r="2738" spans="1:27">
      <c r="A2738" s="267" t="s">
        <v>3271</v>
      </c>
      <c r="B2738" s="267" t="s">
        <v>3280</v>
      </c>
      <c r="C2738" s="267" t="s">
        <v>3281</v>
      </c>
      <c r="D2738" s="267" t="s">
        <v>9160</v>
      </c>
      <c r="E2738" s="267" t="s">
        <v>3275</v>
      </c>
      <c r="F2738" s="267" t="s">
        <v>3276</v>
      </c>
      <c r="G2738" s="267" t="s">
        <v>3275</v>
      </c>
      <c r="H2738" s="267" t="s">
        <v>3277</v>
      </c>
      <c r="I2738" s="267" t="s">
        <v>9172</v>
      </c>
      <c r="J2738" s="267" t="s">
        <v>9173</v>
      </c>
      <c r="K2738" s="268">
        <v>0</v>
      </c>
      <c r="L2738" s="268">
        <v>0</v>
      </c>
      <c r="M2738" s="269">
        <v>0</v>
      </c>
      <c r="N2738" s="268">
        <v>0</v>
      </c>
      <c r="O2738" s="268">
        <v>573.96</v>
      </c>
      <c r="P2738" s="269">
        <v>-573.96</v>
      </c>
      <c r="Q2738" s="270">
        <v>454.31</v>
      </c>
      <c r="R2738" s="270">
        <v>3545.95</v>
      </c>
      <c r="S2738" s="270">
        <v>-3091.64</v>
      </c>
      <c r="T2738" s="268">
        <v>454.31</v>
      </c>
      <c r="U2738" s="268">
        <v>3545.95</v>
      </c>
      <c r="V2738" s="269">
        <v>-3091.64</v>
      </c>
      <c r="W2738" s="269" cm="1">
        <f t="array" ref="W2738">IF(Z2738=756,V2738*INDEX('09.30.22 ERC'!$I$676:$I$679,MATCH($A$1,'09.30.22 ERC'!$D$676:$D$679,0),),V2738)</f>
        <v>-3091.64</v>
      </c>
      <c r="X2738" s="271">
        <f t="shared" si="85"/>
        <v>820001</v>
      </c>
      <c r="Y2738" s="106" t="s">
        <v>9163</v>
      </c>
      <c r="Z2738" s="106">
        <v>150</v>
      </c>
      <c r="AA2738" s="273" t="b">
        <f t="shared" si="86"/>
        <v>1</v>
      </c>
    </row>
    <row r="2739" spans="1:27">
      <c r="A2739" s="267" t="s">
        <v>3271</v>
      </c>
      <c r="B2739" s="267" t="s">
        <v>3280</v>
      </c>
      <c r="C2739" s="267" t="s">
        <v>3430</v>
      </c>
      <c r="D2739" s="267" t="s">
        <v>9160</v>
      </c>
      <c r="E2739" s="267" t="s">
        <v>3275</v>
      </c>
      <c r="F2739" s="267" t="s">
        <v>3276</v>
      </c>
      <c r="G2739" s="267" t="s">
        <v>3275</v>
      </c>
      <c r="H2739" s="267" t="s">
        <v>3277</v>
      </c>
      <c r="I2739" s="267" t="s">
        <v>9174</v>
      </c>
      <c r="J2739" s="267" t="s">
        <v>9175</v>
      </c>
      <c r="K2739" s="268">
        <v>0</v>
      </c>
      <c r="L2739" s="268">
        <v>0</v>
      </c>
      <c r="M2739" s="269">
        <v>0</v>
      </c>
      <c r="N2739" s="268">
        <v>0</v>
      </c>
      <c r="O2739" s="268">
        <v>0</v>
      </c>
      <c r="P2739" s="269">
        <v>0</v>
      </c>
      <c r="Q2739" s="270">
        <v>0</v>
      </c>
      <c r="R2739" s="270">
        <v>0</v>
      </c>
      <c r="S2739" s="270">
        <v>0</v>
      </c>
      <c r="T2739" s="268">
        <v>0</v>
      </c>
      <c r="U2739" s="268">
        <v>0</v>
      </c>
      <c r="V2739" s="269">
        <v>0</v>
      </c>
      <c r="W2739" s="269" cm="1">
        <f t="array" ref="W2739">IF(Z2739=756,V2739*INDEX('09.30.22 ERC'!$I$676:$I$679,MATCH($A$1,'09.30.22 ERC'!$D$676:$D$679,0),),V2739)</f>
        <v>0</v>
      </c>
      <c r="X2739" s="271">
        <f t="shared" si="85"/>
        <v>820001</v>
      </c>
      <c r="Y2739" s="106" t="s">
        <v>9163</v>
      </c>
      <c r="Z2739" s="106">
        <v>150</v>
      </c>
      <c r="AA2739" s="273" t="b">
        <f t="shared" si="86"/>
        <v>1</v>
      </c>
    </row>
    <row r="2740" spans="1:27">
      <c r="A2740" s="267" t="s">
        <v>3271</v>
      </c>
      <c r="B2740" s="267" t="s">
        <v>3284</v>
      </c>
      <c r="C2740" s="267" t="s">
        <v>3402</v>
      </c>
      <c r="D2740" s="267" t="s">
        <v>9160</v>
      </c>
      <c r="E2740" s="267" t="s">
        <v>3275</v>
      </c>
      <c r="F2740" s="267" t="s">
        <v>3276</v>
      </c>
      <c r="G2740" s="267" t="s">
        <v>3275</v>
      </c>
      <c r="H2740" s="267" t="s">
        <v>3277</v>
      </c>
      <c r="I2740" s="267" t="s">
        <v>9176</v>
      </c>
      <c r="J2740" s="267" t="s">
        <v>9177</v>
      </c>
      <c r="K2740" s="268">
        <v>0</v>
      </c>
      <c r="L2740" s="268">
        <v>0</v>
      </c>
      <c r="M2740" s="269">
        <v>0</v>
      </c>
      <c r="N2740" s="268">
        <v>0</v>
      </c>
      <c r="O2740" s="268">
        <v>0</v>
      </c>
      <c r="P2740" s="269">
        <v>0</v>
      </c>
      <c r="Q2740" s="270">
        <v>0</v>
      </c>
      <c r="R2740" s="270">
        <v>0</v>
      </c>
      <c r="S2740" s="270">
        <v>0</v>
      </c>
      <c r="T2740" s="268">
        <v>0</v>
      </c>
      <c r="U2740" s="268">
        <v>0</v>
      </c>
      <c r="V2740" s="269">
        <v>0</v>
      </c>
      <c r="W2740" s="269" cm="1">
        <f t="array" ref="W2740">IF(Z2740=756,V2740*INDEX('09.30.22 ERC'!$I$676:$I$679,MATCH($A$1,'09.30.22 ERC'!$D$676:$D$679,0),),V2740)</f>
        <v>0</v>
      </c>
      <c r="X2740" s="271">
        <f t="shared" si="85"/>
        <v>820001</v>
      </c>
      <c r="Y2740" s="106" t="s">
        <v>9163</v>
      </c>
      <c r="Z2740" s="106">
        <v>151</v>
      </c>
      <c r="AA2740" s="273" t="b">
        <f t="shared" si="86"/>
        <v>1</v>
      </c>
    </row>
    <row r="2741" spans="1:27">
      <c r="A2741" s="267" t="s">
        <v>3271</v>
      </c>
      <c r="B2741" s="267" t="s">
        <v>3287</v>
      </c>
      <c r="C2741" s="267" t="s">
        <v>3281</v>
      </c>
      <c r="D2741" s="267" t="s">
        <v>9160</v>
      </c>
      <c r="E2741" s="267" t="s">
        <v>3275</v>
      </c>
      <c r="F2741" s="267" t="s">
        <v>3276</v>
      </c>
      <c r="G2741" s="267" t="s">
        <v>3275</v>
      </c>
      <c r="H2741" s="267" t="s">
        <v>3277</v>
      </c>
      <c r="I2741" s="267" t="s">
        <v>9178</v>
      </c>
      <c r="J2741" s="267" t="s">
        <v>9179</v>
      </c>
      <c r="K2741" s="268">
        <v>0</v>
      </c>
      <c r="L2741" s="268">
        <v>0</v>
      </c>
      <c r="M2741" s="269">
        <v>0</v>
      </c>
      <c r="N2741" s="268">
        <v>0</v>
      </c>
      <c r="O2741" s="268">
        <v>89.63</v>
      </c>
      <c r="P2741" s="269">
        <v>-89.63</v>
      </c>
      <c r="Q2741" s="270">
        <v>0</v>
      </c>
      <c r="R2741" s="270">
        <v>164.78</v>
      </c>
      <c r="S2741" s="270">
        <v>-164.78</v>
      </c>
      <c r="T2741" s="268">
        <v>0</v>
      </c>
      <c r="U2741" s="268">
        <v>164.78</v>
      </c>
      <c r="V2741" s="269">
        <v>-164.78</v>
      </c>
      <c r="W2741" s="269" cm="1">
        <f t="array" ref="W2741">IF(Z2741=756,V2741*INDEX('09.30.22 ERC'!$I$676:$I$679,MATCH($A$1,'09.30.22 ERC'!$D$676:$D$679,0),),V2741)</f>
        <v>-164.78</v>
      </c>
      <c r="X2741" s="271">
        <f t="shared" si="85"/>
        <v>820001</v>
      </c>
      <c r="Y2741" s="106" t="s">
        <v>9163</v>
      </c>
      <c r="Z2741" s="106">
        <v>151</v>
      </c>
      <c r="AA2741" s="273" t="b">
        <f t="shared" si="86"/>
        <v>1</v>
      </c>
    </row>
    <row r="2742" spans="1:27">
      <c r="A2742" s="267" t="s">
        <v>3271</v>
      </c>
      <c r="B2742" s="267" t="s">
        <v>3287</v>
      </c>
      <c r="C2742" s="267" t="s">
        <v>3430</v>
      </c>
      <c r="D2742" s="267" t="s">
        <v>9160</v>
      </c>
      <c r="E2742" s="267" t="s">
        <v>3275</v>
      </c>
      <c r="F2742" s="267" t="s">
        <v>3276</v>
      </c>
      <c r="G2742" s="267" t="s">
        <v>3275</v>
      </c>
      <c r="H2742" s="267" t="s">
        <v>3277</v>
      </c>
      <c r="I2742" s="267" t="s">
        <v>9180</v>
      </c>
      <c r="J2742" s="267" t="s">
        <v>9181</v>
      </c>
      <c r="K2742" s="268">
        <v>0</v>
      </c>
      <c r="L2742" s="268">
        <v>0</v>
      </c>
      <c r="M2742" s="269">
        <v>0</v>
      </c>
      <c r="N2742" s="268">
        <v>0</v>
      </c>
      <c r="O2742" s="268">
        <v>0</v>
      </c>
      <c r="P2742" s="269">
        <v>0</v>
      </c>
      <c r="Q2742" s="270">
        <v>0</v>
      </c>
      <c r="R2742" s="270">
        <v>0</v>
      </c>
      <c r="S2742" s="270">
        <v>0</v>
      </c>
      <c r="T2742" s="268">
        <v>0</v>
      </c>
      <c r="U2742" s="268">
        <v>0</v>
      </c>
      <c r="V2742" s="269">
        <v>0</v>
      </c>
      <c r="W2742" s="269" cm="1">
        <f t="array" ref="W2742">IF(Z2742=756,V2742*INDEX('09.30.22 ERC'!$I$676:$I$679,MATCH($A$1,'09.30.22 ERC'!$D$676:$D$679,0),),V2742)</f>
        <v>0</v>
      </c>
      <c r="X2742" s="271">
        <f t="shared" si="85"/>
        <v>820001</v>
      </c>
      <c r="Y2742" s="106" t="s">
        <v>9163</v>
      </c>
      <c r="Z2742" s="106">
        <v>151</v>
      </c>
      <c r="AA2742" s="273" t="b">
        <f t="shared" si="86"/>
        <v>1</v>
      </c>
    </row>
    <row r="2743" spans="1:27">
      <c r="A2743" s="267" t="s">
        <v>3271</v>
      </c>
      <c r="B2743" s="267" t="s">
        <v>3294</v>
      </c>
      <c r="C2743" s="267" t="s">
        <v>3273</v>
      </c>
      <c r="D2743" s="267" t="s">
        <v>9160</v>
      </c>
      <c r="E2743" s="267" t="s">
        <v>3275</v>
      </c>
      <c r="F2743" s="267" t="s">
        <v>3276</v>
      </c>
      <c r="G2743" s="267" t="s">
        <v>3275</v>
      </c>
      <c r="H2743" s="267" t="s">
        <v>3277</v>
      </c>
      <c r="I2743" s="267" t="s">
        <v>9182</v>
      </c>
      <c r="J2743" s="267" t="s">
        <v>9183</v>
      </c>
      <c r="K2743" s="268">
        <v>0</v>
      </c>
      <c r="L2743" s="268">
        <v>0</v>
      </c>
      <c r="M2743" s="269">
        <v>0</v>
      </c>
      <c r="N2743" s="268">
        <v>0</v>
      </c>
      <c r="O2743" s="268">
        <v>414.74</v>
      </c>
      <c r="P2743" s="269">
        <v>-414.74</v>
      </c>
      <c r="Q2743" s="270">
        <v>410.17</v>
      </c>
      <c r="R2743" s="270">
        <v>2576.2199999999998</v>
      </c>
      <c r="S2743" s="270">
        <v>-2166.0499999999997</v>
      </c>
      <c r="T2743" s="268">
        <v>410.17</v>
      </c>
      <c r="U2743" s="268">
        <v>2576.2199999999998</v>
      </c>
      <c r="V2743" s="269">
        <v>-2166.0499999999997</v>
      </c>
      <c r="W2743" s="269" cm="1">
        <f t="array" ref="W2743">IF(Z2743=756,V2743*INDEX('09.30.22 ERC'!$I$676:$I$679,MATCH($A$1,'09.30.22 ERC'!$D$676:$D$679,0),),V2743)</f>
        <v>-2166.0499999999997</v>
      </c>
      <c r="X2743" s="271">
        <f t="shared" si="85"/>
        <v>820001</v>
      </c>
      <c r="Y2743" s="106" t="s">
        <v>9163</v>
      </c>
      <c r="Z2743" s="106">
        <v>152</v>
      </c>
      <c r="AA2743" s="273" t="b">
        <f t="shared" si="86"/>
        <v>1</v>
      </c>
    </row>
    <row r="2744" spans="1:27">
      <c r="A2744" s="267" t="s">
        <v>3271</v>
      </c>
      <c r="B2744" s="267" t="s">
        <v>3294</v>
      </c>
      <c r="C2744" s="267" t="s">
        <v>3402</v>
      </c>
      <c r="D2744" s="267" t="s">
        <v>9160</v>
      </c>
      <c r="E2744" s="267" t="s">
        <v>3275</v>
      </c>
      <c r="F2744" s="267" t="s">
        <v>3276</v>
      </c>
      <c r="G2744" s="267" t="s">
        <v>3275</v>
      </c>
      <c r="H2744" s="267" t="s">
        <v>3277</v>
      </c>
      <c r="I2744" s="267" t="s">
        <v>9184</v>
      </c>
      <c r="J2744" s="267" t="s">
        <v>9185</v>
      </c>
      <c r="K2744" s="268">
        <v>0</v>
      </c>
      <c r="L2744" s="268">
        <v>0</v>
      </c>
      <c r="M2744" s="269">
        <v>0</v>
      </c>
      <c r="N2744" s="268">
        <v>0</v>
      </c>
      <c r="O2744" s="268">
        <v>0</v>
      </c>
      <c r="P2744" s="269">
        <v>0</v>
      </c>
      <c r="Q2744" s="270">
        <v>0</v>
      </c>
      <c r="R2744" s="270">
        <v>0</v>
      </c>
      <c r="S2744" s="270">
        <v>0</v>
      </c>
      <c r="T2744" s="268">
        <v>0</v>
      </c>
      <c r="U2744" s="268">
        <v>0</v>
      </c>
      <c r="V2744" s="269">
        <v>0</v>
      </c>
      <c r="W2744" s="269" cm="1">
        <f t="array" ref="W2744">IF(Z2744=756,V2744*INDEX('09.30.22 ERC'!$I$676:$I$679,MATCH($A$1,'09.30.22 ERC'!$D$676:$D$679,0),),V2744)</f>
        <v>0</v>
      </c>
      <c r="X2744" s="271">
        <f t="shared" si="85"/>
        <v>820001</v>
      </c>
      <c r="Y2744" s="106" t="s">
        <v>9163</v>
      </c>
      <c r="Z2744" s="106">
        <v>152</v>
      </c>
      <c r="AA2744" s="273" t="b">
        <f t="shared" si="86"/>
        <v>1</v>
      </c>
    </row>
    <row r="2745" spans="1:27">
      <c r="A2745" s="267" t="s">
        <v>3271</v>
      </c>
      <c r="B2745" s="267" t="s">
        <v>3388</v>
      </c>
      <c r="C2745" s="267" t="s">
        <v>3389</v>
      </c>
      <c r="D2745" s="267" t="s">
        <v>9186</v>
      </c>
      <c r="E2745" s="267" t="s">
        <v>3275</v>
      </c>
      <c r="F2745" s="267" t="s">
        <v>3276</v>
      </c>
      <c r="G2745" s="267" t="s">
        <v>3275</v>
      </c>
      <c r="H2745" s="267" t="s">
        <v>3277</v>
      </c>
      <c r="I2745" s="267" t="s">
        <v>9187</v>
      </c>
      <c r="J2745" s="267" t="s">
        <v>9188</v>
      </c>
      <c r="K2745" s="268">
        <v>0</v>
      </c>
      <c r="L2745" s="268">
        <v>0</v>
      </c>
      <c r="M2745" s="269">
        <v>0</v>
      </c>
      <c r="N2745" s="268">
        <v>0</v>
      </c>
      <c r="O2745" s="268">
        <v>0</v>
      </c>
      <c r="P2745" s="269">
        <v>0</v>
      </c>
      <c r="Q2745" s="270">
        <v>0</v>
      </c>
      <c r="R2745" s="270">
        <v>0</v>
      </c>
      <c r="S2745" s="270">
        <v>0</v>
      </c>
      <c r="T2745" s="268">
        <v>0</v>
      </c>
      <c r="U2745" s="268">
        <v>0</v>
      </c>
      <c r="V2745" s="269">
        <v>0</v>
      </c>
      <c r="W2745" s="269" cm="1">
        <f t="array" ref="W2745">IF(Z2745=756,V2745*INDEX('09.30.22 ERC'!$I$676:$I$679,MATCH($A$1,'09.30.22 ERC'!$D$676:$D$679,0),),V2745)</f>
        <v>0</v>
      </c>
      <c r="X2745" s="271">
        <f t="shared" si="85"/>
        <v>830001</v>
      </c>
      <c r="Y2745" s="106" t="s">
        <v>9163</v>
      </c>
      <c r="Z2745" s="106">
        <v>756</v>
      </c>
      <c r="AA2745" s="273" t="b">
        <f t="shared" si="86"/>
        <v>1</v>
      </c>
    </row>
    <row r="2746" spans="1:27">
      <c r="A2746" s="267" t="s">
        <v>3271</v>
      </c>
      <c r="B2746" s="267" t="s">
        <v>3388</v>
      </c>
      <c r="C2746" s="267" t="s">
        <v>3392</v>
      </c>
      <c r="D2746" s="267" t="s">
        <v>9186</v>
      </c>
      <c r="E2746" s="267" t="s">
        <v>3275</v>
      </c>
      <c r="F2746" s="267" t="s">
        <v>3276</v>
      </c>
      <c r="G2746" s="267" t="s">
        <v>3275</v>
      </c>
      <c r="H2746" s="267" t="s">
        <v>3277</v>
      </c>
      <c r="I2746" s="267" t="s">
        <v>9189</v>
      </c>
      <c r="J2746" s="267" t="s">
        <v>9190</v>
      </c>
      <c r="K2746" s="268">
        <v>0</v>
      </c>
      <c r="L2746" s="268">
        <v>0</v>
      </c>
      <c r="M2746" s="269">
        <v>0</v>
      </c>
      <c r="N2746" s="268">
        <v>0</v>
      </c>
      <c r="O2746" s="268">
        <v>0</v>
      </c>
      <c r="P2746" s="269">
        <v>0</v>
      </c>
      <c r="Q2746" s="270">
        <v>0</v>
      </c>
      <c r="R2746" s="270">
        <v>0</v>
      </c>
      <c r="S2746" s="270">
        <v>0</v>
      </c>
      <c r="T2746" s="268">
        <v>0</v>
      </c>
      <c r="U2746" s="268">
        <v>0</v>
      </c>
      <c r="V2746" s="269">
        <v>0</v>
      </c>
      <c r="W2746" s="269" cm="1">
        <f t="array" ref="W2746">IF(Z2746=756,V2746*INDEX('09.30.22 ERC'!$I$676:$I$679,MATCH($A$1,'09.30.22 ERC'!$D$676:$D$679,0),),V2746)</f>
        <v>0</v>
      </c>
      <c r="X2746" s="271">
        <f t="shared" si="85"/>
        <v>830001</v>
      </c>
      <c r="Y2746" s="106" t="s">
        <v>9163</v>
      </c>
      <c r="Z2746" s="106">
        <v>756</v>
      </c>
      <c r="AA2746" s="273" t="b">
        <f t="shared" si="86"/>
        <v>1</v>
      </c>
    </row>
    <row r="2747" spans="1:27">
      <c r="A2747" s="267" t="s">
        <v>3271</v>
      </c>
      <c r="B2747" s="267" t="s">
        <v>3272</v>
      </c>
      <c r="C2747" s="267" t="s">
        <v>3402</v>
      </c>
      <c r="D2747" s="267" t="s">
        <v>9186</v>
      </c>
      <c r="E2747" s="267" t="s">
        <v>3275</v>
      </c>
      <c r="F2747" s="267" t="s">
        <v>3276</v>
      </c>
      <c r="G2747" s="267" t="s">
        <v>3275</v>
      </c>
      <c r="H2747" s="267" t="s">
        <v>3277</v>
      </c>
      <c r="I2747" s="267" t="s">
        <v>9191</v>
      </c>
      <c r="J2747" s="267" t="s">
        <v>9192</v>
      </c>
      <c r="K2747" s="268">
        <v>0</v>
      </c>
      <c r="L2747" s="268">
        <v>0</v>
      </c>
      <c r="M2747" s="269">
        <v>0</v>
      </c>
      <c r="N2747" s="268">
        <v>0</v>
      </c>
      <c r="O2747" s="268">
        <v>0</v>
      </c>
      <c r="P2747" s="269">
        <v>0</v>
      </c>
      <c r="Q2747" s="270">
        <v>0</v>
      </c>
      <c r="R2747" s="270">
        <v>317.16000000000003</v>
      </c>
      <c r="S2747" s="270">
        <v>-317.16000000000003</v>
      </c>
      <c r="T2747" s="268">
        <v>0</v>
      </c>
      <c r="U2747" s="268">
        <v>317.16000000000003</v>
      </c>
      <c r="V2747" s="269">
        <v>-317.16000000000003</v>
      </c>
      <c r="W2747" s="269" cm="1">
        <f t="array" ref="W2747">IF(Z2747=756,V2747*INDEX('09.30.22 ERC'!$I$676:$I$679,MATCH($A$1,'09.30.22 ERC'!$D$676:$D$679,0),),V2747)</f>
        <v>-317.16000000000003</v>
      </c>
      <c r="X2747" s="271">
        <f t="shared" si="85"/>
        <v>830001</v>
      </c>
      <c r="Y2747" s="106" t="s">
        <v>9163</v>
      </c>
      <c r="Z2747" s="106">
        <v>150</v>
      </c>
      <c r="AA2747" s="273" t="b">
        <f t="shared" si="86"/>
        <v>1</v>
      </c>
    </row>
    <row r="2748" spans="1:27">
      <c r="A2748" s="267" t="s">
        <v>3271</v>
      </c>
      <c r="B2748" s="267" t="s">
        <v>3280</v>
      </c>
      <c r="C2748" s="267" t="s">
        <v>3430</v>
      </c>
      <c r="D2748" s="267" t="s">
        <v>9186</v>
      </c>
      <c r="E2748" s="267" t="s">
        <v>3275</v>
      </c>
      <c r="F2748" s="267" t="s">
        <v>3276</v>
      </c>
      <c r="G2748" s="267" t="s">
        <v>3275</v>
      </c>
      <c r="H2748" s="267" t="s">
        <v>3277</v>
      </c>
      <c r="I2748" s="267" t="s">
        <v>9193</v>
      </c>
      <c r="J2748" s="267" t="s">
        <v>9194</v>
      </c>
      <c r="K2748" s="268">
        <v>0</v>
      </c>
      <c r="L2748" s="268">
        <v>0</v>
      </c>
      <c r="M2748" s="269">
        <v>0</v>
      </c>
      <c r="N2748" s="268">
        <v>0</v>
      </c>
      <c r="O2748" s="268">
        <v>0</v>
      </c>
      <c r="P2748" s="269">
        <v>0</v>
      </c>
      <c r="Q2748" s="270">
        <v>0</v>
      </c>
      <c r="R2748" s="270">
        <v>313.58999999999997</v>
      </c>
      <c r="S2748" s="270">
        <v>-313.58999999999997</v>
      </c>
      <c r="T2748" s="268">
        <v>0</v>
      </c>
      <c r="U2748" s="268">
        <v>313.58999999999997</v>
      </c>
      <c r="V2748" s="269">
        <v>-313.58999999999997</v>
      </c>
      <c r="W2748" s="269" cm="1">
        <f t="array" ref="W2748">IF(Z2748=756,V2748*INDEX('09.30.22 ERC'!$I$676:$I$679,MATCH($A$1,'09.30.22 ERC'!$D$676:$D$679,0),),V2748)</f>
        <v>-313.58999999999997</v>
      </c>
      <c r="X2748" s="271">
        <f t="shared" si="85"/>
        <v>830001</v>
      </c>
      <c r="Y2748" s="106" t="s">
        <v>9163</v>
      </c>
      <c r="Z2748" s="106">
        <v>150</v>
      </c>
      <c r="AA2748" s="273" t="b">
        <f t="shared" si="86"/>
        <v>1</v>
      </c>
    </row>
    <row r="2749" spans="1:27">
      <c r="A2749" s="267" t="s">
        <v>3271</v>
      </c>
      <c r="B2749" s="267" t="s">
        <v>3284</v>
      </c>
      <c r="C2749" s="267" t="s">
        <v>3402</v>
      </c>
      <c r="D2749" s="267" t="s">
        <v>9186</v>
      </c>
      <c r="E2749" s="267" t="s">
        <v>3275</v>
      </c>
      <c r="F2749" s="267" t="s">
        <v>3276</v>
      </c>
      <c r="G2749" s="267" t="s">
        <v>3275</v>
      </c>
      <c r="H2749" s="267" t="s">
        <v>3277</v>
      </c>
      <c r="I2749" s="267" t="s">
        <v>9195</v>
      </c>
      <c r="J2749" s="267" t="s">
        <v>9196</v>
      </c>
      <c r="K2749" s="268">
        <v>0</v>
      </c>
      <c r="L2749" s="268">
        <v>0</v>
      </c>
      <c r="M2749" s="269">
        <v>0</v>
      </c>
      <c r="N2749" s="268">
        <v>0</v>
      </c>
      <c r="O2749" s="268">
        <v>0</v>
      </c>
      <c r="P2749" s="269">
        <v>0</v>
      </c>
      <c r="Q2749" s="270">
        <v>0</v>
      </c>
      <c r="R2749" s="270">
        <v>26.23</v>
      </c>
      <c r="S2749" s="270">
        <v>-26.23</v>
      </c>
      <c r="T2749" s="268">
        <v>0</v>
      </c>
      <c r="U2749" s="268">
        <v>26.23</v>
      </c>
      <c r="V2749" s="269">
        <v>-26.23</v>
      </c>
      <c r="W2749" s="269" cm="1">
        <f t="array" ref="W2749">IF(Z2749=756,V2749*INDEX('09.30.22 ERC'!$I$676:$I$679,MATCH($A$1,'09.30.22 ERC'!$D$676:$D$679,0),),V2749)</f>
        <v>-26.23</v>
      </c>
      <c r="X2749" s="271">
        <f t="shared" si="85"/>
        <v>830001</v>
      </c>
      <c r="Y2749" s="106" t="s">
        <v>9163</v>
      </c>
      <c r="Z2749" s="106">
        <v>151</v>
      </c>
      <c r="AA2749" s="273" t="b">
        <f t="shared" si="86"/>
        <v>1</v>
      </c>
    </row>
    <row r="2750" spans="1:27">
      <c r="A2750" s="267" t="s">
        <v>3271</v>
      </c>
      <c r="B2750" s="267" t="s">
        <v>3287</v>
      </c>
      <c r="C2750" s="267" t="s">
        <v>3430</v>
      </c>
      <c r="D2750" s="267" t="s">
        <v>9186</v>
      </c>
      <c r="E2750" s="267" t="s">
        <v>3275</v>
      </c>
      <c r="F2750" s="267" t="s">
        <v>3276</v>
      </c>
      <c r="G2750" s="267" t="s">
        <v>3275</v>
      </c>
      <c r="H2750" s="267" t="s">
        <v>3277</v>
      </c>
      <c r="I2750" s="267" t="s">
        <v>9197</v>
      </c>
      <c r="J2750" s="267" t="s">
        <v>9198</v>
      </c>
      <c r="K2750" s="268">
        <v>0</v>
      </c>
      <c r="L2750" s="268">
        <v>0</v>
      </c>
      <c r="M2750" s="269">
        <v>0</v>
      </c>
      <c r="N2750" s="268">
        <v>0</v>
      </c>
      <c r="O2750" s="268">
        <v>0</v>
      </c>
      <c r="P2750" s="269">
        <v>0</v>
      </c>
      <c r="Q2750" s="270">
        <v>0</v>
      </c>
      <c r="R2750" s="270">
        <v>33.76</v>
      </c>
      <c r="S2750" s="270">
        <v>-33.76</v>
      </c>
      <c r="T2750" s="268">
        <v>0</v>
      </c>
      <c r="U2750" s="268">
        <v>33.76</v>
      </c>
      <c r="V2750" s="269">
        <v>-33.76</v>
      </c>
      <c r="W2750" s="269" cm="1">
        <f t="array" ref="W2750">IF(Z2750=756,V2750*INDEX('09.30.22 ERC'!$I$676:$I$679,MATCH($A$1,'09.30.22 ERC'!$D$676:$D$679,0),),V2750)</f>
        <v>-33.76</v>
      </c>
      <c r="X2750" s="271">
        <f t="shared" si="85"/>
        <v>830001</v>
      </c>
      <c r="Y2750" s="106" t="s">
        <v>9163</v>
      </c>
      <c r="Z2750" s="106">
        <v>151</v>
      </c>
      <c r="AA2750" s="273" t="b">
        <f t="shared" si="86"/>
        <v>1</v>
      </c>
    </row>
    <row r="2751" spans="1:27">
      <c r="A2751" s="267" t="s">
        <v>3271</v>
      </c>
      <c r="B2751" s="267" t="s">
        <v>3294</v>
      </c>
      <c r="C2751" s="267" t="s">
        <v>3402</v>
      </c>
      <c r="D2751" s="267" t="s">
        <v>9186</v>
      </c>
      <c r="E2751" s="267" t="s">
        <v>3275</v>
      </c>
      <c r="F2751" s="267" t="s">
        <v>3276</v>
      </c>
      <c r="G2751" s="267" t="s">
        <v>3275</v>
      </c>
      <c r="H2751" s="267" t="s">
        <v>3277</v>
      </c>
      <c r="I2751" s="267" t="s">
        <v>9199</v>
      </c>
      <c r="J2751" s="267" t="s">
        <v>9200</v>
      </c>
      <c r="K2751" s="268">
        <v>0</v>
      </c>
      <c r="L2751" s="268">
        <v>0</v>
      </c>
      <c r="M2751" s="269">
        <v>0</v>
      </c>
      <c r="N2751" s="268">
        <v>0</v>
      </c>
      <c r="O2751" s="268">
        <v>0</v>
      </c>
      <c r="P2751" s="269">
        <v>0</v>
      </c>
      <c r="Q2751" s="270">
        <v>0</v>
      </c>
      <c r="R2751" s="270">
        <v>183.07</v>
      </c>
      <c r="S2751" s="270">
        <v>-183.07</v>
      </c>
      <c r="T2751" s="268">
        <v>0</v>
      </c>
      <c r="U2751" s="268">
        <v>183.07</v>
      </c>
      <c r="V2751" s="269">
        <v>-183.07</v>
      </c>
      <c r="W2751" s="269" cm="1">
        <f t="array" ref="W2751">IF(Z2751=756,V2751*INDEX('09.30.22 ERC'!$I$676:$I$679,MATCH($A$1,'09.30.22 ERC'!$D$676:$D$679,0),),V2751)</f>
        <v>-183.07</v>
      </c>
      <c r="X2751" s="271">
        <f t="shared" si="85"/>
        <v>830001</v>
      </c>
      <c r="Y2751" s="106" t="s">
        <v>9163</v>
      </c>
      <c r="Z2751" s="106">
        <v>152</v>
      </c>
      <c r="AA2751" s="273" t="b">
        <f t="shared" si="86"/>
        <v>1</v>
      </c>
    </row>
    <row r="2752" spans="1:27">
      <c r="A2752" s="267" t="s">
        <v>3271</v>
      </c>
      <c r="B2752" s="267" t="s">
        <v>3272</v>
      </c>
      <c r="C2752" s="267" t="s">
        <v>3402</v>
      </c>
      <c r="D2752" s="267" t="s">
        <v>9201</v>
      </c>
      <c r="E2752" s="267" t="s">
        <v>3275</v>
      </c>
      <c r="F2752" s="267" t="s">
        <v>3276</v>
      </c>
      <c r="G2752" s="267" t="s">
        <v>3275</v>
      </c>
      <c r="H2752" s="267" t="s">
        <v>3277</v>
      </c>
      <c r="I2752" s="267" t="s">
        <v>9202</v>
      </c>
      <c r="J2752" s="267" t="s">
        <v>9203</v>
      </c>
      <c r="K2752" s="268">
        <v>0</v>
      </c>
      <c r="L2752" s="268">
        <v>0</v>
      </c>
      <c r="M2752" s="269">
        <v>0</v>
      </c>
      <c r="N2752" s="268">
        <v>0</v>
      </c>
      <c r="O2752" s="268">
        <v>0</v>
      </c>
      <c r="P2752" s="269">
        <v>0</v>
      </c>
      <c r="Q2752" s="270">
        <v>0</v>
      </c>
      <c r="R2752" s="270">
        <v>0</v>
      </c>
      <c r="S2752" s="270">
        <v>0</v>
      </c>
      <c r="T2752" s="268">
        <v>0</v>
      </c>
      <c r="U2752" s="268">
        <v>0</v>
      </c>
      <c r="V2752" s="269">
        <v>0</v>
      </c>
      <c r="W2752" s="269" cm="1">
        <f t="array" ref="W2752">IF(Z2752=756,V2752*INDEX('09.30.22 ERC'!$I$676:$I$679,MATCH($A$1,'09.30.22 ERC'!$D$676:$D$679,0),),V2752)</f>
        <v>0</v>
      </c>
      <c r="X2752" s="271">
        <f t="shared" si="85"/>
        <v>842003</v>
      </c>
      <c r="Y2752" s="106" t="s">
        <v>9204</v>
      </c>
      <c r="Z2752" s="106">
        <v>150</v>
      </c>
      <c r="AA2752" s="273" t="b">
        <f t="shared" si="86"/>
        <v>1</v>
      </c>
    </row>
    <row r="2753" spans="1:27">
      <c r="A2753" s="267" t="s">
        <v>3271</v>
      </c>
      <c r="B2753" s="267" t="s">
        <v>3280</v>
      </c>
      <c r="C2753" s="267" t="s">
        <v>3430</v>
      </c>
      <c r="D2753" s="267" t="s">
        <v>9201</v>
      </c>
      <c r="E2753" s="267" t="s">
        <v>3275</v>
      </c>
      <c r="F2753" s="267" t="s">
        <v>3276</v>
      </c>
      <c r="G2753" s="267" t="s">
        <v>3275</v>
      </c>
      <c r="H2753" s="267" t="s">
        <v>3277</v>
      </c>
      <c r="I2753" s="267" t="s">
        <v>9205</v>
      </c>
      <c r="J2753" s="267" t="s">
        <v>9206</v>
      </c>
      <c r="K2753" s="268">
        <v>0</v>
      </c>
      <c r="L2753" s="268">
        <v>0</v>
      </c>
      <c r="M2753" s="269">
        <v>0</v>
      </c>
      <c r="N2753" s="268">
        <v>0</v>
      </c>
      <c r="O2753" s="268">
        <v>0</v>
      </c>
      <c r="P2753" s="269">
        <v>0</v>
      </c>
      <c r="Q2753" s="270">
        <v>0</v>
      </c>
      <c r="R2753" s="270">
        <v>0</v>
      </c>
      <c r="S2753" s="270">
        <v>0</v>
      </c>
      <c r="T2753" s="268">
        <v>0</v>
      </c>
      <c r="U2753" s="268">
        <v>0</v>
      </c>
      <c r="V2753" s="269">
        <v>0</v>
      </c>
      <c r="W2753" s="269" cm="1">
        <f t="array" ref="W2753">IF(Z2753=756,V2753*INDEX('09.30.22 ERC'!$I$676:$I$679,MATCH($A$1,'09.30.22 ERC'!$D$676:$D$679,0),),V2753)</f>
        <v>0</v>
      </c>
      <c r="X2753" s="271">
        <f t="shared" si="85"/>
        <v>842003</v>
      </c>
      <c r="Y2753" s="106" t="s">
        <v>9204</v>
      </c>
      <c r="Z2753" s="106">
        <v>150</v>
      </c>
      <c r="AA2753" s="273" t="b">
        <f t="shared" si="86"/>
        <v>1</v>
      </c>
    </row>
    <row r="2754" spans="1:27">
      <c r="A2754" s="267" t="s">
        <v>3271</v>
      </c>
      <c r="B2754" s="267" t="s">
        <v>3284</v>
      </c>
      <c r="C2754" s="267" t="s">
        <v>3402</v>
      </c>
      <c r="D2754" s="267" t="s">
        <v>9201</v>
      </c>
      <c r="E2754" s="267" t="s">
        <v>3275</v>
      </c>
      <c r="F2754" s="267" t="s">
        <v>3276</v>
      </c>
      <c r="G2754" s="267" t="s">
        <v>3275</v>
      </c>
      <c r="H2754" s="267" t="s">
        <v>3277</v>
      </c>
      <c r="I2754" s="267" t="s">
        <v>9207</v>
      </c>
      <c r="J2754" s="267" t="s">
        <v>9208</v>
      </c>
      <c r="K2754" s="268">
        <v>0</v>
      </c>
      <c r="L2754" s="268">
        <v>0</v>
      </c>
      <c r="M2754" s="269">
        <v>0</v>
      </c>
      <c r="N2754" s="268">
        <v>0</v>
      </c>
      <c r="O2754" s="268">
        <v>0</v>
      </c>
      <c r="P2754" s="269">
        <v>0</v>
      </c>
      <c r="Q2754" s="270">
        <v>0</v>
      </c>
      <c r="R2754" s="270">
        <v>0</v>
      </c>
      <c r="S2754" s="270">
        <v>0</v>
      </c>
      <c r="T2754" s="268">
        <v>0</v>
      </c>
      <c r="U2754" s="268">
        <v>0</v>
      </c>
      <c r="V2754" s="269">
        <v>0</v>
      </c>
      <c r="W2754" s="269" cm="1">
        <f t="array" ref="W2754">IF(Z2754=756,V2754*INDEX('09.30.22 ERC'!$I$676:$I$679,MATCH($A$1,'09.30.22 ERC'!$D$676:$D$679,0),),V2754)</f>
        <v>0</v>
      </c>
      <c r="X2754" s="271">
        <f t="shared" si="85"/>
        <v>842003</v>
      </c>
      <c r="Y2754" s="106" t="s">
        <v>9204</v>
      </c>
      <c r="Z2754" s="106">
        <v>151</v>
      </c>
      <c r="AA2754" s="273" t="b">
        <f t="shared" si="86"/>
        <v>1</v>
      </c>
    </row>
    <row r="2755" spans="1:27">
      <c r="A2755" s="267" t="s">
        <v>3271</v>
      </c>
      <c r="B2755" s="267" t="s">
        <v>3287</v>
      </c>
      <c r="C2755" s="267" t="s">
        <v>3430</v>
      </c>
      <c r="D2755" s="267" t="s">
        <v>9201</v>
      </c>
      <c r="E2755" s="267" t="s">
        <v>3275</v>
      </c>
      <c r="F2755" s="267" t="s">
        <v>3276</v>
      </c>
      <c r="G2755" s="267" t="s">
        <v>3275</v>
      </c>
      <c r="H2755" s="267" t="s">
        <v>3277</v>
      </c>
      <c r="I2755" s="267" t="s">
        <v>9209</v>
      </c>
      <c r="J2755" s="267" t="s">
        <v>9210</v>
      </c>
      <c r="K2755" s="268">
        <v>0</v>
      </c>
      <c r="L2755" s="268">
        <v>0</v>
      </c>
      <c r="M2755" s="269">
        <v>0</v>
      </c>
      <c r="N2755" s="268">
        <v>0</v>
      </c>
      <c r="O2755" s="268">
        <v>0</v>
      </c>
      <c r="P2755" s="269">
        <v>0</v>
      </c>
      <c r="Q2755" s="270">
        <v>0</v>
      </c>
      <c r="R2755" s="270">
        <v>0</v>
      </c>
      <c r="S2755" s="270">
        <v>0</v>
      </c>
      <c r="T2755" s="268">
        <v>0</v>
      </c>
      <c r="U2755" s="268">
        <v>0</v>
      </c>
      <c r="V2755" s="269">
        <v>0</v>
      </c>
      <c r="W2755" s="269" cm="1">
        <f t="array" ref="W2755">IF(Z2755=756,V2755*INDEX('09.30.22 ERC'!$I$676:$I$679,MATCH($A$1,'09.30.22 ERC'!$D$676:$D$679,0),),V2755)</f>
        <v>0</v>
      </c>
      <c r="X2755" s="271">
        <f t="shared" si="85"/>
        <v>842003</v>
      </c>
      <c r="Y2755" s="106" t="s">
        <v>9204</v>
      </c>
      <c r="Z2755" s="106">
        <v>151</v>
      </c>
      <c r="AA2755" s="273" t="b">
        <f t="shared" si="86"/>
        <v>1</v>
      </c>
    </row>
    <row r="2756" spans="1:27">
      <c r="A2756" s="267" t="s">
        <v>3271</v>
      </c>
      <c r="B2756" s="267" t="s">
        <v>3294</v>
      </c>
      <c r="C2756" s="267" t="s">
        <v>3402</v>
      </c>
      <c r="D2756" s="267" t="s">
        <v>9201</v>
      </c>
      <c r="E2756" s="267" t="s">
        <v>3275</v>
      </c>
      <c r="F2756" s="267" t="s">
        <v>3276</v>
      </c>
      <c r="G2756" s="267" t="s">
        <v>3275</v>
      </c>
      <c r="H2756" s="267" t="s">
        <v>3277</v>
      </c>
      <c r="I2756" s="267" t="s">
        <v>9211</v>
      </c>
      <c r="J2756" s="267" t="s">
        <v>9212</v>
      </c>
      <c r="K2756" s="268">
        <v>0</v>
      </c>
      <c r="L2756" s="268">
        <v>0</v>
      </c>
      <c r="M2756" s="269">
        <v>0</v>
      </c>
      <c r="N2756" s="268">
        <v>0</v>
      </c>
      <c r="O2756" s="268">
        <v>0</v>
      </c>
      <c r="P2756" s="269">
        <v>0</v>
      </c>
      <c r="Q2756" s="270">
        <v>0</v>
      </c>
      <c r="R2756" s="270">
        <v>0</v>
      </c>
      <c r="S2756" s="270">
        <v>0</v>
      </c>
      <c r="T2756" s="268">
        <v>0</v>
      </c>
      <c r="U2756" s="268">
        <v>0</v>
      </c>
      <c r="V2756" s="269">
        <v>0</v>
      </c>
      <c r="W2756" s="269" cm="1">
        <f t="array" ref="W2756">IF(Z2756=756,V2756*INDEX('09.30.22 ERC'!$I$676:$I$679,MATCH($A$1,'09.30.22 ERC'!$D$676:$D$679,0),),V2756)</f>
        <v>0</v>
      </c>
      <c r="X2756" s="271">
        <f t="shared" si="85"/>
        <v>842003</v>
      </c>
      <c r="Y2756" s="106" t="s">
        <v>9204</v>
      </c>
      <c r="Z2756" s="106">
        <v>152</v>
      </c>
      <c r="AA2756" s="273" t="b">
        <f t="shared" si="86"/>
        <v>1</v>
      </c>
    </row>
    <row r="2757" spans="1:27">
      <c r="A2757" s="267" t="s">
        <v>3271</v>
      </c>
      <c r="B2757" s="267" t="s">
        <v>3272</v>
      </c>
      <c r="C2757" s="267" t="s">
        <v>3273</v>
      </c>
      <c r="D2757" s="267" t="s">
        <v>9213</v>
      </c>
      <c r="E2757" s="267" t="s">
        <v>3275</v>
      </c>
      <c r="F2757" s="267" t="s">
        <v>3276</v>
      </c>
      <c r="G2757" s="267" t="s">
        <v>3275</v>
      </c>
      <c r="H2757" s="267" t="s">
        <v>3277</v>
      </c>
      <c r="I2757" s="267" t="s">
        <v>9214</v>
      </c>
      <c r="J2757" s="267" t="s">
        <v>9215</v>
      </c>
      <c r="K2757" s="268">
        <v>0</v>
      </c>
      <c r="L2757" s="268">
        <v>0</v>
      </c>
      <c r="M2757" s="269">
        <v>0</v>
      </c>
      <c r="N2757" s="268">
        <v>0</v>
      </c>
      <c r="O2757" s="268">
        <v>0</v>
      </c>
      <c r="P2757" s="269">
        <v>0</v>
      </c>
      <c r="Q2757" s="270">
        <v>1187.8599999999999</v>
      </c>
      <c r="R2757" s="270">
        <v>2375.7199999999998</v>
      </c>
      <c r="S2757" s="270">
        <v>-1187.8599999999999</v>
      </c>
      <c r="T2757" s="268">
        <v>1187.8599999999999</v>
      </c>
      <c r="U2757" s="268">
        <v>2375.7199999999998</v>
      </c>
      <c r="V2757" s="269">
        <v>-1187.8599999999999</v>
      </c>
      <c r="W2757" s="269" cm="1">
        <f t="array" ref="W2757">IF(Z2757=756,V2757*INDEX('09.30.22 ERC'!$I$676:$I$679,MATCH($A$1,'09.30.22 ERC'!$D$676:$D$679,0),),V2757)</f>
        <v>-1187.8599999999999</v>
      </c>
      <c r="X2757" s="271">
        <f t="shared" ref="X2757:X2797" si="87">+_xlfn.NUMBERVALUE(D2757)</f>
        <v>843003</v>
      </c>
      <c r="Y2757" s="106" t="s">
        <v>9204</v>
      </c>
      <c r="Z2757" s="106">
        <v>150</v>
      </c>
      <c r="AA2757" s="273" t="b">
        <f t="shared" si="86"/>
        <v>1</v>
      </c>
    </row>
    <row r="2758" spans="1:27">
      <c r="A2758" s="267" t="s">
        <v>3271</v>
      </c>
      <c r="B2758" s="267" t="s">
        <v>3280</v>
      </c>
      <c r="C2758" s="267" t="s">
        <v>3281</v>
      </c>
      <c r="D2758" s="267" t="s">
        <v>9213</v>
      </c>
      <c r="E2758" s="267" t="s">
        <v>3275</v>
      </c>
      <c r="F2758" s="267" t="s">
        <v>3276</v>
      </c>
      <c r="G2758" s="267" t="s">
        <v>3275</v>
      </c>
      <c r="H2758" s="267" t="s">
        <v>3277</v>
      </c>
      <c r="I2758" s="267" t="s">
        <v>9216</v>
      </c>
      <c r="J2758" s="267" t="s">
        <v>9217</v>
      </c>
      <c r="K2758" s="268">
        <v>0</v>
      </c>
      <c r="L2758" s="268">
        <v>0</v>
      </c>
      <c r="M2758" s="269">
        <v>0</v>
      </c>
      <c r="N2758" s="268">
        <v>0</v>
      </c>
      <c r="O2758" s="268">
        <v>0</v>
      </c>
      <c r="P2758" s="269">
        <v>0</v>
      </c>
      <c r="Q2758" s="270">
        <v>661</v>
      </c>
      <c r="R2758" s="270">
        <v>1371.66</v>
      </c>
      <c r="S2758" s="270">
        <v>-710.66000000000008</v>
      </c>
      <c r="T2758" s="268">
        <v>661</v>
      </c>
      <c r="U2758" s="268">
        <v>1371.66</v>
      </c>
      <c r="V2758" s="269">
        <v>-710.66000000000008</v>
      </c>
      <c r="W2758" s="269" cm="1">
        <f t="array" ref="W2758">IF(Z2758=756,V2758*INDEX('09.30.22 ERC'!$I$676:$I$679,MATCH($A$1,'09.30.22 ERC'!$D$676:$D$679,0),),V2758)</f>
        <v>-710.66000000000008</v>
      </c>
      <c r="X2758" s="271">
        <f t="shared" si="87"/>
        <v>843003</v>
      </c>
      <c r="Y2758" s="106" t="s">
        <v>9204</v>
      </c>
      <c r="Z2758" s="106">
        <v>150</v>
      </c>
      <c r="AA2758" s="273" t="b">
        <f t="shared" ref="AA2758:AA2811" si="88">IF($A$1=756,TRUE,IF($A$1=Z2758,TRUE,FALSE))</f>
        <v>1</v>
      </c>
    </row>
    <row r="2759" spans="1:27">
      <c r="A2759" s="267" t="s">
        <v>3271</v>
      </c>
      <c r="B2759" s="267" t="s">
        <v>3272</v>
      </c>
      <c r="C2759" s="267" t="s">
        <v>3402</v>
      </c>
      <c r="D2759" s="267" t="s">
        <v>9218</v>
      </c>
      <c r="E2759" s="267" t="s">
        <v>3275</v>
      </c>
      <c r="F2759" s="267" t="s">
        <v>3276</v>
      </c>
      <c r="G2759" s="267" t="s">
        <v>3275</v>
      </c>
      <c r="H2759" s="267" t="s">
        <v>3277</v>
      </c>
      <c r="I2759" s="267" t="s">
        <v>9219</v>
      </c>
      <c r="J2759" s="267" t="s">
        <v>9220</v>
      </c>
      <c r="K2759" s="268">
        <v>0</v>
      </c>
      <c r="L2759" s="268">
        <v>0</v>
      </c>
      <c r="M2759" s="269">
        <v>0</v>
      </c>
      <c r="N2759" s="268">
        <v>0</v>
      </c>
      <c r="O2759" s="268">
        <v>0</v>
      </c>
      <c r="P2759" s="269">
        <v>0</v>
      </c>
      <c r="Q2759" s="270">
        <v>0</v>
      </c>
      <c r="R2759" s="270">
        <v>0</v>
      </c>
      <c r="S2759" s="270">
        <v>0</v>
      </c>
      <c r="T2759" s="268">
        <v>0</v>
      </c>
      <c r="U2759" s="268">
        <v>0</v>
      </c>
      <c r="V2759" s="269">
        <v>0</v>
      </c>
      <c r="W2759" s="269" cm="1">
        <f t="array" ref="W2759">IF(Z2759=756,V2759*INDEX('09.30.22 ERC'!$I$676:$I$679,MATCH($A$1,'09.30.22 ERC'!$D$676:$D$679,0),),V2759)</f>
        <v>0</v>
      </c>
      <c r="X2759" s="271">
        <f t="shared" si="87"/>
        <v>910001</v>
      </c>
      <c r="Y2759" s="272" t="s">
        <v>9221</v>
      </c>
      <c r="Z2759" s="106">
        <v>150</v>
      </c>
      <c r="AA2759" s="273" t="b">
        <f t="shared" si="88"/>
        <v>1</v>
      </c>
    </row>
    <row r="2760" spans="1:27">
      <c r="A2760" s="267" t="s">
        <v>3271</v>
      </c>
      <c r="B2760" s="267" t="s">
        <v>3280</v>
      </c>
      <c r="C2760" s="267" t="s">
        <v>3430</v>
      </c>
      <c r="D2760" s="267" t="s">
        <v>9218</v>
      </c>
      <c r="E2760" s="267" t="s">
        <v>3275</v>
      </c>
      <c r="F2760" s="267" t="s">
        <v>3276</v>
      </c>
      <c r="G2760" s="267" t="s">
        <v>3275</v>
      </c>
      <c r="H2760" s="267" t="s">
        <v>3277</v>
      </c>
      <c r="I2760" s="267" t="s">
        <v>9222</v>
      </c>
      <c r="J2760" s="267" t="s">
        <v>9223</v>
      </c>
      <c r="K2760" s="268">
        <v>0</v>
      </c>
      <c r="L2760" s="268">
        <v>0</v>
      </c>
      <c r="M2760" s="269">
        <v>0</v>
      </c>
      <c r="N2760" s="268">
        <v>0</v>
      </c>
      <c r="O2760" s="268">
        <v>0</v>
      </c>
      <c r="P2760" s="269">
        <v>0</v>
      </c>
      <c r="Q2760" s="270">
        <v>0</v>
      </c>
      <c r="R2760" s="270">
        <v>0</v>
      </c>
      <c r="S2760" s="270">
        <v>0</v>
      </c>
      <c r="T2760" s="268">
        <v>0</v>
      </c>
      <c r="U2760" s="268">
        <v>0</v>
      </c>
      <c r="V2760" s="269">
        <v>0</v>
      </c>
      <c r="W2760" s="269" cm="1">
        <f t="array" ref="W2760">IF(Z2760=756,V2760*INDEX('09.30.22 ERC'!$I$676:$I$679,MATCH($A$1,'09.30.22 ERC'!$D$676:$D$679,0),),V2760)</f>
        <v>0</v>
      </c>
      <c r="X2760" s="271">
        <f t="shared" si="87"/>
        <v>910001</v>
      </c>
      <c r="Y2760" s="272" t="s">
        <v>9221</v>
      </c>
      <c r="Z2760" s="106">
        <v>150</v>
      </c>
      <c r="AA2760" s="273" t="b">
        <f t="shared" si="88"/>
        <v>1</v>
      </c>
    </row>
    <row r="2761" spans="1:27">
      <c r="A2761" s="267" t="s">
        <v>3271</v>
      </c>
      <c r="B2761" s="267" t="s">
        <v>3284</v>
      </c>
      <c r="C2761" s="267" t="s">
        <v>3402</v>
      </c>
      <c r="D2761" s="267" t="s">
        <v>9218</v>
      </c>
      <c r="E2761" s="267" t="s">
        <v>3275</v>
      </c>
      <c r="F2761" s="267" t="s">
        <v>3276</v>
      </c>
      <c r="G2761" s="267" t="s">
        <v>3275</v>
      </c>
      <c r="H2761" s="267" t="s">
        <v>3277</v>
      </c>
      <c r="I2761" s="267" t="s">
        <v>9224</v>
      </c>
      <c r="J2761" s="267" t="s">
        <v>9225</v>
      </c>
      <c r="K2761" s="268">
        <v>0</v>
      </c>
      <c r="L2761" s="268">
        <v>0</v>
      </c>
      <c r="M2761" s="269">
        <v>0</v>
      </c>
      <c r="N2761" s="268">
        <v>0</v>
      </c>
      <c r="O2761" s="268">
        <v>0</v>
      </c>
      <c r="P2761" s="269">
        <v>0</v>
      </c>
      <c r="Q2761" s="270">
        <v>0</v>
      </c>
      <c r="R2761" s="270">
        <v>0</v>
      </c>
      <c r="S2761" s="270">
        <v>0</v>
      </c>
      <c r="T2761" s="268">
        <v>0</v>
      </c>
      <c r="U2761" s="268">
        <v>0</v>
      </c>
      <c r="V2761" s="269">
        <v>0</v>
      </c>
      <c r="W2761" s="269" cm="1">
        <f t="array" ref="W2761">IF(Z2761=756,V2761*INDEX('09.30.22 ERC'!$I$676:$I$679,MATCH($A$1,'09.30.22 ERC'!$D$676:$D$679,0),),V2761)</f>
        <v>0</v>
      </c>
      <c r="X2761" s="271">
        <f t="shared" si="87"/>
        <v>910001</v>
      </c>
      <c r="Y2761" s="272" t="s">
        <v>9221</v>
      </c>
      <c r="Z2761" s="106">
        <v>151</v>
      </c>
      <c r="AA2761" s="273" t="b">
        <f t="shared" si="88"/>
        <v>1</v>
      </c>
    </row>
    <row r="2762" spans="1:27">
      <c r="A2762" s="267" t="s">
        <v>3271</v>
      </c>
      <c r="B2762" s="267" t="s">
        <v>3287</v>
      </c>
      <c r="C2762" s="267" t="s">
        <v>3430</v>
      </c>
      <c r="D2762" s="267" t="s">
        <v>9218</v>
      </c>
      <c r="E2762" s="267" t="s">
        <v>3275</v>
      </c>
      <c r="F2762" s="267" t="s">
        <v>3276</v>
      </c>
      <c r="G2762" s="267" t="s">
        <v>3275</v>
      </c>
      <c r="H2762" s="267" t="s">
        <v>3277</v>
      </c>
      <c r="I2762" s="267" t="s">
        <v>9226</v>
      </c>
      <c r="J2762" s="267" t="s">
        <v>9227</v>
      </c>
      <c r="K2762" s="268">
        <v>0</v>
      </c>
      <c r="L2762" s="268">
        <v>0</v>
      </c>
      <c r="M2762" s="269">
        <v>0</v>
      </c>
      <c r="N2762" s="268">
        <v>0</v>
      </c>
      <c r="O2762" s="268">
        <v>0</v>
      </c>
      <c r="P2762" s="269">
        <v>0</v>
      </c>
      <c r="Q2762" s="270">
        <v>0</v>
      </c>
      <c r="R2762" s="270">
        <v>0</v>
      </c>
      <c r="S2762" s="270">
        <v>0</v>
      </c>
      <c r="T2762" s="268">
        <v>0</v>
      </c>
      <c r="U2762" s="268">
        <v>0</v>
      </c>
      <c r="V2762" s="269">
        <v>0</v>
      </c>
      <c r="W2762" s="269" cm="1">
        <f t="array" ref="W2762">IF(Z2762=756,V2762*INDEX('09.30.22 ERC'!$I$676:$I$679,MATCH($A$1,'09.30.22 ERC'!$D$676:$D$679,0),),V2762)</f>
        <v>0</v>
      </c>
      <c r="X2762" s="271">
        <f t="shared" si="87"/>
        <v>910001</v>
      </c>
      <c r="Y2762" s="272" t="s">
        <v>9221</v>
      </c>
      <c r="Z2762" s="106">
        <v>151</v>
      </c>
      <c r="AA2762" s="273" t="b">
        <f t="shared" si="88"/>
        <v>1</v>
      </c>
    </row>
    <row r="2763" spans="1:27">
      <c r="A2763" s="267" t="s">
        <v>3271</v>
      </c>
      <c r="B2763" s="267" t="s">
        <v>3294</v>
      </c>
      <c r="C2763" s="267" t="s">
        <v>3402</v>
      </c>
      <c r="D2763" s="267" t="s">
        <v>9218</v>
      </c>
      <c r="E2763" s="267" t="s">
        <v>3275</v>
      </c>
      <c r="F2763" s="267" t="s">
        <v>3276</v>
      </c>
      <c r="G2763" s="267" t="s">
        <v>3275</v>
      </c>
      <c r="H2763" s="267" t="s">
        <v>3277</v>
      </c>
      <c r="I2763" s="267" t="s">
        <v>9228</v>
      </c>
      <c r="J2763" s="267" t="s">
        <v>9229</v>
      </c>
      <c r="K2763" s="268">
        <v>0</v>
      </c>
      <c r="L2763" s="268">
        <v>0</v>
      </c>
      <c r="M2763" s="269">
        <v>0</v>
      </c>
      <c r="N2763" s="268">
        <v>0</v>
      </c>
      <c r="O2763" s="268">
        <v>0</v>
      </c>
      <c r="P2763" s="269">
        <v>0</v>
      </c>
      <c r="Q2763" s="270">
        <v>0</v>
      </c>
      <c r="R2763" s="270">
        <v>0</v>
      </c>
      <c r="S2763" s="270">
        <v>0</v>
      </c>
      <c r="T2763" s="268">
        <v>0</v>
      </c>
      <c r="U2763" s="268">
        <v>0</v>
      </c>
      <c r="V2763" s="269">
        <v>0</v>
      </c>
      <c r="W2763" s="269" cm="1">
        <f t="array" ref="W2763">IF(Z2763=756,V2763*INDEX('09.30.22 ERC'!$I$676:$I$679,MATCH($A$1,'09.30.22 ERC'!$D$676:$D$679,0),),V2763)</f>
        <v>0</v>
      </c>
      <c r="X2763" s="271">
        <f t="shared" si="87"/>
        <v>910001</v>
      </c>
      <c r="Y2763" s="272" t="s">
        <v>9221</v>
      </c>
      <c r="Z2763" s="106">
        <v>152</v>
      </c>
      <c r="AA2763" s="273" t="b">
        <f t="shared" si="88"/>
        <v>1</v>
      </c>
    </row>
    <row r="2764" spans="1:27">
      <c r="A2764" s="267" t="s">
        <v>3271</v>
      </c>
      <c r="B2764" s="267" t="s">
        <v>3300</v>
      </c>
      <c r="C2764" s="267" t="s">
        <v>3301</v>
      </c>
      <c r="D2764" s="267" t="s">
        <v>9218</v>
      </c>
      <c r="E2764" s="267" t="s">
        <v>3275</v>
      </c>
      <c r="F2764" s="267" t="s">
        <v>3276</v>
      </c>
      <c r="G2764" s="267" t="s">
        <v>3275</v>
      </c>
      <c r="H2764" s="267" t="s">
        <v>3277</v>
      </c>
      <c r="I2764" s="267" t="s">
        <v>9230</v>
      </c>
      <c r="J2764" s="267" t="s">
        <v>9231</v>
      </c>
      <c r="K2764" s="268">
        <v>0</v>
      </c>
      <c r="L2764" s="268">
        <v>0</v>
      </c>
      <c r="M2764" s="269">
        <v>0</v>
      </c>
      <c r="N2764" s="268">
        <v>0</v>
      </c>
      <c r="O2764" s="268">
        <v>0</v>
      </c>
      <c r="P2764" s="269">
        <v>0</v>
      </c>
      <c r="Q2764" s="270">
        <v>0</v>
      </c>
      <c r="R2764" s="270">
        <v>0</v>
      </c>
      <c r="S2764" s="270">
        <v>0</v>
      </c>
      <c r="T2764" s="268">
        <v>0</v>
      </c>
      <c r="U2764" s="268">
        <v>0</v>
      </c>
      <c r="V2764" s="269">
        <v>0</v>
      </c>
      <c r="W2764" s="269" cm="1">
        <f t="array" ref="W2764">IF(Z2764=756,V2764*INDEX('09.30.22 ERC'!$I$676:$I$679,MATCH($A$1,'09.30.22 ERC'!$D$676:$D$679,0),),V2764)</f>
        <v>0</v>
      </c>
      <c r="X2764" s="271">
        <f t="shared" si="87"/>
        <v>910001</v>
      </c>
      <c r="Y2764" s="272" t="s">
        <v>9221</v>
      </c>
      <c r="Z2764" s="106">
        <v>150</v>
      </c>
      <c r="AA2764" s="273" t="b">
        <f t="shared" si="88"/>
        <v>1</v>
      </c>
    </row>
    <row r="2765" spans="1:27">
      <c r="A2765" s="267" t="s">
        <v>3271</v>
      </c>
      <c r="B2765" s="267" t="s">
        <v>3395</v>
      </c>
      <c r="C2765" s="267" t="s">
        <v>3392</v>
      </c>
      <c r="D2765" s="267" t="s">
        <v>9232</v>
      </c>
      <c r="E2765" s="267" t="s">
        <v>3275</v>
      </c>
      <c r="F2765" s="267" t="s">
        <v>3276</v>
      </c>
      <c r="G2765" s="267" t="s">
        <v>3275</v>
      </c>
      <c r="H2765" s="267" t="s">
        <v>3277</v>
      </c>
      <c r="I2765" s="267" t="s">
        <v>9233</v>
      </c>
      <c r="J2765" s="267" t="s">
        <v>9234</v>
      </c>
      <c r="K2765" s="268">
        <v>0</v>
      </c>
      <c r="L2765" s="268">
        <v>0</v>
      </c>
      <c r="M2765" s="269">
        <v>0</v>
      </c>
      <c r="N2765" s="268">
        <v>0</v>
      </c>
      <c r="O2765" s="268">
        <v>0</v>
      </c>
      <c r="P2765" s="269">
        <v>0</v>
      </c>
      <c r="Q2765" s="270">
        <v>0</v>
      </c>
      <c r="R2765" s="270">
        <v>0</v>
      </c>
      <c r="S2765" s="270">
        <v>0</v>
      </c>
      <c r="T2765" s="268">
        <v>0</v>
      </c>
      <c r="U2765" s="268">
        <v>0</v>
      </c>
      <c r="V2765" s="269">
        <v>0</v>
      </c>
      <c r="W2765" s="269" cm="1">
        <f t="array" ref="W2765">IF(Z2765=756,V2765*INDEX('09.30.22 ERC'!$I$676:$I$679,MATCH($A$1,'09.30.22 ERC'!$D$676:$D$679,0),),V2765)</f>
        <v>0</v>
      </c>
      <c r="X2765" s="271">
        <f t="shared" si="87"/>
        <v>910002</v>
      </c>
      <c r="Y2765" s="106" t="s">
        <v>9221</v>
      </c>
      <c r="Z2765" s="106">
        <v>756</v>
      </c>
      <c r="AA2765" s="273" t="b">
        <f t="shared" si="88"/>
        <v>1</v>
      </c>
    </row>
    <row r="2766" spans="1:27">
      <c r="A2766" s="267" t="s">
        <v>3271</v>
      </c>
      <c r="B2766" s="267" t="s">
        <v>3272</v>
      </c>
      <c r="C2766" s="267" t="s">
        <v>3273</v>
      </c>
      <c r="D2766" s="267" t="s">
        <v>9232</v>
      </c>
      <c r="E2766" s="267" t="s">
        <v>3275</v>
      </c>
      <c r="F2766" s="267" t="s">
        <v>3276</v>
      </c>
      <c r="G2766" s="267" t="s">
        <v>3275</v>
      </c>
      <c r="H2766" s="267" t="s">
        <v>3277</v>
      </c>
      <c r="I2766" s="267" t="s">
        <v>9235</v>
      </c>
      <c r="J2766" s="267" t="s">
        <v>9236</v>
      </c>
      <c r="K2766" s="268">
        <v>0</v>
      </c>
      <c r="L2766" s="268">
        <v>0</v>
      </c>
      <c r="M2766" s="269">
        <v>0</v>
      </c>
      <c r="N2766" s="268">
        <v>0</v>
      </c>
      <c r="O2766" s="268">
        <v>0</v>
      </c>
      <c r="P2766" s="269">
        <v>0</v>
      </c>
      <c r="Q2766" s="270">
        <v>0</v>
      </c>
      <c r="R2766" s="270">
        <v>0</v>
      </c>
      <c r="S2766" s="270">
        <v>0</v>
      </c>
      <c r="T2766" s="268">
        <v>0</v>
      </c>
      <c r="U2766" s="268">
        <v>0</v>
      </c>
      <c r="V2766" s="269">
        <v>0</v>
      </c>
      <c r="W2766" s="269" cm="1">
        <f t="array" ref="W2766">IF(Z2766=756,V2766*INDEX('09.30.22 ERC'!$I$676:$I$679,MATCH($A$1,'09.30.22 ERC'!$D$676:$D$679,0),),V2766)</f>
        <v>0</v>
      </c>
      <c r="X2766" s="271">
        <f t="shared" si="87"/>
        <v>910002</v>
      </c>
      <c r="Y2766" s="106" t="s">
        <v>9221</v>
      </c>
      <c r="Z2766" s="106">
        <v>150</v>
      </c>
      <c r="AA2766" s="273" t="b">
        <f t="shared" si="88"/>
        <v>1</v>
      </c>
    </row>
    <row r="2767" spans="1:27">
      <c r="A2767" s="267" t="s">
        <v>3271</v>
      </c>
      <c r="B2767" s="267" t="s">
        <v>3272</v>
      </c>
      <c r="C2767" s="267" t="s">
        <v>3402</v>
      </c>
      <c r="D2767" s="267" t="s">
        <v>9232</v>
      </c>
      <c r="E2767" s="267" t="s">
        <v>3275</v>
      </c>
      <c r="F2767" s="267" t="s">
        <v>3276</v>
      </c>
      <c r="G2767" s="267" t="s">
        <v>3275</v>
      </c>
      <c r="H2767" s="267" t="s">
        <v>3277</v>
      </c>
      <c r="I2767" s="267" t="s">
        <v>9237</v>
      </c>
      <c r="J2767" s="267" t="s">
        <v>9238</v>
      </c>
      <c r="K2767" s="268">
        <v>0</v>
      </c>
      <c r="L2767" s="268">
        <v>0</v>
      </c>
      <c r="M2767" s="269">
        <v>0</v>
      </c>
      <c r="N2767" s="268">
        <v>0</v>
      </c>
      <c r="O2767" s="268">
        <v>0</v>
      </c>
      <c r="P2767" s="269">
        <v>0</v>
      </c>
      <c r="Q2767" s="270">
        <v>0</v>
      </c>
      <c r="R2767" s="270">
        <v>0</v>
      </c>
      <c r="S2767" s="270">
        <v>0</v>
      </c>
      <c r="T2767" s="268">
        <v>0</v>
      </c>
      <c r="U2767" s="268">
        <v>0</v>
      </c>
      <c r="V2767" s="269">
        <v>0</v>
      </c>
      <c r="W2767" s="269" cm="1">
        <f t="array" ref="W2767">IF(Z2767=756,V2767*INDEX('09.30.22 ERC'!$I$676:$I$679,MATCH($A$1,'09.30.22 ERC'!$D$676:$D$679,0),),V2767)</f>
        <v>0</v>
      </c>
      <c r="X2767" s="271">
        <f t="shared" si="87"/>
        <v>910002</v>
      </c>
      <c r="Y2767" s="106" t="s">
        <v>9221</v>
      </c>
      <c r="Z2767" s="106">
        <v>150</v>
      </c>
      <c r="AA2767" s="273" t="b">
        <f t="shared" si="88"/>
        <v>1</v>
      </c>
    </row>
    <row r="2768" spans="1:27">
      <c r="A2768" s="267" t="s">
        <v>3271</v>
      </c>
      <c r="B2768" s="267" t="s">
        <v>3280</v>
      </c>
      <c r="C2768" s="267" t="s">
        <v>3430</v>
      </c>
      <c r="D2768" s="267" t="s">
        <v>9232</v>
      </c>
      <c r="E2768" s="267" t="s">
        <v>3275</v>
      </c>
      <c r="F2768" s="267" t="s">
        <v>3276</v>
      </c>
      <c r="G2768" s="267" t="s">
        <v>3275</v>
      </c>
      <c r="H2768" s="267" t="s">
        <v>3277</v>
      </c>
      <c r="I2768" s="267" t="s">
        <v>9239</v>
      </c>
      <c r="J2768" s="267" t="s">
        <v>9240</v>
      </c>
      <c r="K2768" s="268">
        <v>0</v>
      </c>
      <c r="L2768" s="268">
        <v>0</v>
      </c>
      <c r="M2768" s="269">
        <v>0</v>
      </c>
      <c r="N2768" s="268">
        <v>0</v>
      </c>
      <c r="O2768" s="268">
        <v>0</v>
      </c>
      <c r="P2768" s="269">
        <v>0</v>
      </c>
      <c r="Q2768" s="270">
        <v>0</v>
      </c>
      <c r="R2768" s="270">
        <v>0</v>
      </c>
      <c r="S2768" s="270">
        <v>0</v>
      </c>
      <c r="T2768" s="268">
        <v>0</v>
      </c>
      <c r="U2768" s="268">
        <v>0</v>
      </c>
      <c r="V2768" s="269">
        <v>0</v>
      </c>
      <c r="W2768" s="269" cm="1">
        <f t="array" ref="W2768">IF(Z2768=756,V2768*INDEX('09.30.22 ERC'!$I$676:$I$679,MATCH($A$1,'09.30.22 ERC'!$D$676:$D$679,0),),V2768)</f>
        <v>0</v>
      </c>
      <c r="X2768" s="271">
        <f t="shared" si="87"/>
        <v>910002</v>
      </c>
      <c r="Y2768" s="106" t="s">
        <v>9221</v>
      </c>
      <c r="Z2768" s="106">
        <v>150</v>
      </c>
      <c r="AA2768" s="273" t="b">
        <f t="shared" si="88"/>
        <v>1</v>
      </c>
    </row>
    <row r="2769" spans="1:27">
      <c r="A2769" s="267" t="s">
        <v>3271</v>
      </c>
      <c r="B2769" s="267" t="s">
        <v>3284</v>
      </c>
      <c r="C2769" s="267" t="s">
        <v>3273</v>
      </c>
      <c r="D2769" s="267" t="s">
        <v>9232</v>
      </c>
      <c r="E2769" s="267" t="s">
        <v>3275</v>
      </c>
      <c r="F2769" s="267" t="s">
        <v>3276</v>
      </c>
      <c r="G2769" s="267" t="s">
        <v>3275</v>
      </c>
      <c r="H2769" s="267" t="s">
        <v>3277</v>
      </c>
      <c r="I2769" s="267" t="s">
        <v>9241</v>
      </c>
      <c r="J2769" s="267" t="s">
        <v>9242</v>
      </c>
      <c r="K2769" s="268">
        <v>0</v>
      </c>
      <c r="L2769" s="268">
        <v>0</v>
      </c>
      <c r="M2769" s="269">
        <v>0</v>
      </c>
      <c r="N2769" s="268">
        <v>0</v>
      </c>
      <c r="O2769" s="268">
        <v>0</v>
      </c>
      <c r="P2769" s="269">
        <v>0</v>
      </c>
      <c r="Q2769" s="270">
        <v>0</v>
      </c>
      <c r="R2769" s="270">
        <v>0</v>
      </c>
      <c r="S2769" s="270">
        <v>0</v>
      </c>
      <c r="T2769" s="268">
        <v>0</v>
      </c>
      <c r="U2769" s="268">
        <v>0</v>
      </c>
      <c r="V2769" s="269">
        <v>0</v>
      </c>
      <c r="W2769" s="269" cm="1">
        <f t="array" ref="W2769">IF(Z2769=756,V2769*INDEX('09.30.22 ERC'!$I$676:$I$679,MATCH($A$1,'09.30.22 ERC'!$D$676:$D$679,0),),V2769)</f>
        <v>0</v>
      </c>
      <c r="X2769" s="271">
        <f t="shared" si="87"/>
        <v>910002</v>
      </c>
      <c r="Y2769" s="106" t="s">
        <v>9221</v>
      </c>
      <c r="Z2769" s="106">
        <v>151</v>
      </c>
      <c r="AA2769" s="273" t="b">
        <f t="shared" si="88"/>
        <v>1</v>
      </c>
    </row>
    <row r="2770" spans="1:27">
      <c r="A2770" s="267" t="s">
        <v>3271</v>
      </c>
      <c r="B2770" s="267" t="s">
        <v>3284</v>
      </c>
      <c r="C2770" s="267" t="s">
        <v>3402</v>
      </c>
      <c r="D2770" s="267" t="s">
        <v>9232</v>
      </c>
      <c r="E2770" s="267" t="s">
        <v>3275</v>
      </c>
      <c r="F2770" s="267" t="s">
        <v>3276</v>
      </c>
      <c r="G2770" s="267" t="s">
        <v>3275</v>
      </c>
      <c r="H2770" s="267" t="s">
        <v>3277</v>
      </c>
      <c r="I2770" s="267" t="s">
        <v>9243</v>
      </c>
      <c r="J2770" s="267" t="s">
        <v>9244</v>
      </c>
      <c r="K2770" s="268">
        <v>0</v>
      </c>
      <c r="L2770" s="268">
        <v>0</v>
      </c>
      <c r="M2770" s="269">
        <v>0</v>
      </c>
      <c r="N2770" s="268">
        <v>0</v>
      </c>
      <c r="O2770" s="268">
        <v>0</v>
      </c>
      <c r="P2770" s="269">
        <v>0</v>
      </c>
      <c r="Q2770" s="270">
        <v>0</v>
      </c>
      <c r="R2770" s="270">
        <v>0</v>
      </c>
      <c r="S2770" s="270">
        <v>0</v>
      </c>
      <c r="T2770" s="268">
        <v>0</v>
      </c>
      <c r="U2770" s="268">
        <v>0</v>
      </c>
      <c r="V2770" s="269">
        <v>0</v>
      </c>
      <c r="W2770" s="269" cm="1">
        <f t="array" ref="W2770">IF(Z2770=756,V2770*INDEX('09.30.22 ERC'!$I$676:$I$679,MATCH($A$1,'09.30.22 ERC'!$D$676:$D$679,0),),V2770)</f>
        <v>0</v>
      </c>
      <c r="X2770" s="271">
        <f t="shared" si="87"/>
        <v>910002</v>
      </c>
      <c r="Y2770" s="106" t="s">
        <v>9221</v>
      </c>
      <c r="Z2770" s="106">
        <v>151</v>
      </c>
      <c r="AA2770" s="273" t="b">
        <f t="shared" si="88"/>
        <v>1</v>
      </c>
    </row>
    <row r="2771" spans="1:27">
      <c r="A2771" s="267" t="s">
        <v>3271</v>
      </c>
      <c r="B2771" s="267" t="s">
        <v>3287</v>
      </c>
      <c r="C2771" s="267" t="s">
        <v>3430</v>
      </c>
      <c r="D2771" s="267" t="s">
        <v>9232</v>
      </c>
      <c r="E2771" s="267" t="s">
        <v>3275</v>
      </c>
      <c r="F2771" s="267" t="s">
        <v>3276</v>
      </c>
      <c r="G2771" s="267" t="s">
        <v>3275</v>
      </c>
      <c r="H2771" s="267" t="s">
        <v>3277</v>
      </c>
      <c r="I2771" s="267" t="s">
        <v>9245</v>
      </c>
      <c r="J2771" s="267" t="s">
        <v>9246</v>
      </c>
      <c r="K2771" s="268">
        <v>0</v>
      </c>
      <c r="L2771" s="268">
        <v>0</v>
      </c>
      <c r="M2771" s="269">
        <v>0</v>
      </c>
      <c r="N2771" s="268">
        <v>0</v>
      </c>
      <c r="O2771" s="268">
        <v>0</v>
      </c>
      <c r="P2771" s="269">
        <v>0</v>
      </c>
      <c r="Q2771" s="270">
        <v>0</v>
      </c>
      <c r="R2771" s="270">
        <v>0</v>
      </c>
      <c r="S2771" s="270">
        <v>0</v>
      </c>
      <c r="T2771" s="268">
        <v>0</v>
      </c>
      <c r="U2771" s="268">
        <v>0</v>
      </c>
      <c r="V2771" s="269">
        <v>0</v>
      </c>
      <c r="W2771" s="269" cm="1">
        <f t="array" ref="W2771">IF(Z2771=756,V2771*INDEX('09.30.22 ERC'!$I$676:$I$679,MATCH($A$1,'09.30.22 ERC'!$D$676:$D$679,0),),V2771)</f>
        <v>0</v>
      </c>
      <c r="X2771" s="271">
        <f t="shared" si="87"/>
        <v>910002</v>
      </c>
      <c r="Y2771" s="106" t="s">
        <v>9221</v>
      </c>
      <c r="Z2771" s="106">
        <v>151</v>
      </c>
      <c r="AA2771" s="273" t="b">
        <f t="shared" si="88"/>
        <v>1</v>
      </c>
    </row>
    <row r="2772" spans="1:27">
      <c r="A2772" s="267" t="s">
        <v>3271</v>
      </c>
      <c r="B2772" s="267" t="s">
        <v>3294</v>
      </c>
      <c r="C2772" s="267" t="s">
        <v>3273</v>
      </c>
      <c r="D2772" s="267" t="s">
        <v>9232</v>
      </c>
      <c r="E2772" s="267" t="s">
        <v>3275</v>
      </c>
      <c r="F2772" s="267" t="s">
        <v>3276</v>
      </c>
      <c r="G2772" s="267" t="s">
        <v>3275</v>
      </c>
      <c r="H2772" s="267" t="s">
        <v>3277</v>
      </c>
      <c r="I2772" s="267" t="s">
        <v>9247</v>
      </c>
      <c r="J2772" s="267" t="s">
        <v>9248</v>
      </c>
      <c r="K2772" s="268">
        <v>0</v>
      </c>
      <c r="L2772" s="268">
        <v>0</v>
      </c>
      <c r="M2772" s="269">
        <v>0</v>
      </c>
      <c r="N2772" s="268">
        <v>0</v>
      </c>
      <c r="O2772" s="268">
        <v>0</v>
      </c>
      <c r="P2772" s="269">
        <v>0</v>
      </c>
      <c r="Q2772" s="270">
        <v>0</v>
      </c>
      <c r="R2772" s="270">
        <v>0</v>
      </c>
      <c r="S2772" s="270">
        <v>0</v>
      </c>
      <c r="T2772" s="268">
        <v>0</v>
      </c>
      <c r="U2772" s="268">
        <v>0</v>
      </c>
      <c r="V2772" s="269">
        <v>0</v>
      </c>
      <c r="W2772" s="269" cm="1">
        <f t="array" ref="W2772">IF(Z2772=756,V2772*INDEX('09.30.22 ERC'!$I$676:$I$679,MATCH($A$1,'09.30.22 ERC'!$D$676:$D$679,0),),V2772)</f>
        <v>0</v>
      </c>
      <c r="X2772" s="271">
        <f t="shared" si="87"/>
        <v>910002</v>
      </c>
      <c r="Y2772" s="106" t="s">
        <v>9221</v>
      </c>
      <c r="Z2772" s="106">
        <v>152</v>
      </c>
      <c r="AA2772" s="273" t="b">
        <f t="shared" si="88"/>
        <v>1</v>
      </c>
    </row>
    <row r="2773" spans="1:27">
      <c r="A2773" s="267" t="s">
        <v>3271</v>
      </c>
      <c r="B2773" s="267" t="s">
        <v>3294</v>
      </c>
      <c r="C2773" s="267" t="s">
        <v>3402</v>
      </c>
      <c r="D2773" s="267" t="s">
        <v>9232</v>
      </c>
      <c r="E2773" s="267" t="s">
        <v>3275</v>
      </c>
      <c r="F2773" s="267" t="s">
        <v>3276</v>
      </c>
      <c r="G2773" s="267" t="s">
        <v>3275</v>
      </c>
      <c r="H2773" s="267" t="s">
        <v>3277</v>
      </c>
      <c r="I2773" s="267" t="s">
        <v>9249</v>
      </c>
      <c r="J2773" s="267" t="s">
        <v>9250</v>
      </c>
      <c r="K2773" s="268">
        <v>0</v>
      </c>
      <c r="L2773" s="268">
        <v>0</v>
      </c>
      <c r="M2773" s="269">
        <v>0</v>
      </c>
      <c r="N2773" s="268">
        <v>0</v>
      </c>
      <c r="O2773" s="268">
        <v>0</v>
      </c>
      <c r="P2773" s="269">
        <v>0</v>
      </c>
      <c r="Q2773" s="270">
        <v>0</v>
      </c>
      <c r="R2773" s="270">
        <v>0</v>
      </c>
      <c r="S2773" s="270">
        <v>0</v>
      </c>
      <c r="T2773" s="268">
        <v>0</v>
      </c>
      <c r="U2773" s="268">
        <v>0</v>
      </c>
      <c r="V2773" s="269">
        <v>0</v>
      </c>
      <c r="W2773" s="269" cm="1">
        <f t="array" ref="W2773">IF(Z2773=756,V2773*INDEX('09.30.22 ERC'!$I$676:$I$679,MATCH($A$1,'09.30.22 ERC'!$D$676:$D$679,0),),V2773)</f>
        <v>0</v>
      </c>
      <c r="X2773" s="271">
        <f t="shared" si="87"/>
        <v>910002</v>
      </c>
      <c r="Y2773" s="106" t="s">
        <v>9221</v>
      </c>
      <c r="Z2773" s="106">
        <v>152</v>
      </c>
      <c r="AA2773" s="273" t="b">
        <f t="shared" si="88"/>
        <v>1</v>
      </c>
    </row>
    <row r="2774" spans="1:27">
      <c r="A2774" s="267" t="s">
        <v>3271</v>
      </c>
      <c r="B2774" s="267" t="s">
        <v>3395</v>
      </c>
      <c r="C2774" s="267" t="s">
        <v>3389</v>
      </c>
      <c r="D2774" s="267" t="s">
        <v>9251</v>
      </c>
      <c r="E2774" s="267" t="s">
        <v>3275</v>
      </c>
      <c r="F2774" s="267" t="s">
        <v>3276</v>
      </c>
      <c r="G2774" s="267" t="s">
        <v>3275</v>
      </c>
      <c r="H2774" s="267" t="s">
        <v>3277</v>
      </c>
      <c r="I2774" s="267" t="s">
        <v>9252</v>
      </c>
      <c r="J2774" s="267" t="s">
        <v>9253</v>
      </c>
      <c r="K2774" s="268">
        <v>0</v>
      </c>
      <c r="L2774" s="268">
        <v>0</v>
      </c>
      <c r="M2774" s="269">
        <v>0</v>
      </c>
      <c r="N2774" s="268">
        <v>0</v>
      </c>
      <c r="O2774" s="268">
        <v>0</v>
      </c>
      <c r="P2774" s="269">
        <v>0</v>
      </c>
      <c r="Q2774" s="270">
        <v>0</v>
      </c>
      <c r="R2774" s="270">
        <v>0</v>
      </c>
      <c r="S2774" s="270">
        <v>0</v>
      </c>
      <c r="T2774" s="268">
        <v>0</v>
      </c>
      <c r="U2774" s="268">
        <v>0</v>
      </c>
      <c r="V2774" s="269">
        <v>0</v>
      </c>
      <c r="W2774" s="269" cm="1">
        <f t="array" ref="W2774">IF(Z2774=756,V2774*INDEX('09.30.22 ERC'!$I$676:$I$679,MATCH($A$1,'09.30.22 ERC'!$D$676:$D$679,0),),V2774)</f>
        <v>0</v>
      </c>
      <c r="X2774" s="271">
        <f t="shared" si="87"/>
        <v>920001</v>
      </c>
      <c r="Y2774" s="106" t="s">
        <v>9254</v>
      </c>
      <c r="Z2774" s="106">
        <v>756</v>
      </c>
      <c r="AA2774" s="273" t="b">
        <f t="shared" si="88"/>
        <v>1</v>
      </c>
    </row>
    <row r="2775" spans="1:27">
      <c r="A2775" s="267" t="s">
        <v>3271</v>
      </c>
      <c r="B2775" s="267" t="s">
        <v>3395</v>
      </c>
      <c r="C2775" s="267" t="s">
        <v>3392</v>
      </c>
      <c r="D2775" s="267" t="s">
        <v>9251</v>
      </c>
      <c r="E2775" s="267" t="s">
        <v>3275</v>
      </c>
      <c r="F2775" s="267" t="s">
        <v>3276</v>
      </c>
      <c r="G2775" s="267" t="s">
        <v>3275</v>
      </c>
      <c r="H2775" s="267" t="s">
        <v>3277</v>
      </c>
      <c r="I2775" s="267" t="s">
        <v>9255</v>
      </c>
      <c r="J2775" s="267" t="s">
        <v>9256</v>
      </c>
      <c r="K2775" s="268">
        <v>0</v>
      </c>
      <c r="L2775" s="268">
        <v>0</v>
      </c>
      <c r="M2775" s="269">
        <v>0</v>
      </c>
      <c r="N2775" s="268">
        <v>25.48</v>
      </c>
      <c r="O2775" s="268">
        <v>357.69</v>
      </c>
      <c r="P2775" s="269">
        <v>-332.21</v>
      </c>
      <c r="Q2775" s="270">
        <v>229.32</v>
      </c>
      <c r="R2775" s="270">
        <v>3219.21</v>
      </c>
      <c r="S2775" s="270">
        <v>-2989.89</v>
      </c>
      <c r="T2775" s="268">
        <v>229.32</v>
      </c>
      <c r="U2775" s="268">
        <v>3219.21</v>
      </c>
      <c r="V2775" s="269">
        <v>-2989.89</v>
      </c>
      <c r="W2775" s="269" cm="1">
        <f t="array" ref="W2775">IF(Z2775=756,V2775*INDEX('09.30.22 ERC'!$I$676:$I$679,MATCH($A$1,'09.30.22 ERC'!$D$676:$D$679,0),),V2775)</f>
        <v>-2989.89</v>
      </c>
      <c r="X2775" s="271">
        <f t="shared" si="87"/>
        <v>920001</v>
      </c>
      <c r="Y2775" s="106" t="s">
        <v>9254</v>
      </c>
      <c r="Z2775" s="106">
        <v>756</v>
      </c>
      <c r="AA2775" s="273" t="b">
        <f t="shared" si="88"/>
        <v>1</v>
      </c>
    </row>
    <row r="2776" spans="1:27">
      <c r="A2776" s="267" t="s">
        <v>3271</v>
      </c>
      <c r="B2776" s="267" t="s">
        <v>3272</v>
      </c>
      <c r="C2776" s="267" t="s">
        <v>3273</v>
      </c>
      <c r="D2776" s="267" t="s">
        <v>9251</v>
      </c>
      <c r="E2776" s="267" t="s">
        <v>3275</v>
      </c>
      <c r="F2776" s="267" t="s">
        <v>3276</v>
      </c>
      <c r="G2776" s="267" t="s">
        <v>3275</v>
      </c>
      <c r="H2776" s="267" t="s">
        <v>3277</v>
      </c>
      <c r="I2776" s="267" t="s">
        <v>9257</v>
      </c>
      <c r="J2776" s="267" t="s">
        <v>9258</v>
      </c>
      <c r="K2776" s="268">
        <v>0</v>
      </c>
      <c r="L2776" s="268">
        <v>0</v>
      </c>
      <c r="M2776" s="269">
        <v>0</v>
      </c>
      <c r="N2776" s="268">
        <v>0</v>
      </c>
      <c r="O2776" s="268">
        <v>1829.72</v>
      </c>
      <c r="P2776" s="269">
        <v>-1829.72</v>
      </c>
      <c r="Q2776" s="270">
        <v>0</v>
      </c>
      <c r="R2776" s="270">
        <v>16467.48</v>
      </c>
      <c r="S2776" s="270">
        <v>-16467.48</v>
      </c>
      <c r="T2776" s="268">
        <v>0</v>
      </c>
      <c r="U2776" s="268">
        <v>16467.48</v>
      </c>
      <c r="V2776" s="269">
        <v>-16467.48</v>
      </c>
      <c r="W2776" s="269" cm="1">
        <f t="array" ref="W2776">IF(Z2776=756,V2776*INDEX('09.30.22 ERC'!$I$676:$I$679,MATCH($A$1,'09.30.22 ERC'!$D$676:$D$679,0),),V2776)</f>
        <v>-16467.48</v>
      </c>
      <c r="X2776" s="271">
        <f t="shared" si="87"/>
        <v>920001</v>
      </c>
      <c r="Y2776" s="106" t="s">
        <v>9254</v>
      </c>
      <c r="Z2776" s="106">
        <v>150</v>
      </c>
      <c r="AA2776" s="273" t="b">
        <f t="shared" si="88"/>
        <v>1</v>
      </c>
    </row>
    <row r="2777" spans="1:27">
      <c r="A2777" s="267" t="s">
        <v>3271</v>
      </c>
      <c r="B2777" s="267" t="s">
        <v>3272</v>
      </c>
      <c r="C2777" s="267" t="s">
        <v>3402</v>
      </c>
      <c r="D2777" s="267" t="s">
        <v>9251</v>
      </c>
      <c r="E2777" s="267" t="s">
        <v>3275</v>
      </c>
      <c r="F2777" s="267" t="s">
        <v>3276</v>
      </c>
      <c r="G2777" s="267" t="s">
        <v>3275</v>
      </c>
      <c r="H2777" s="267" t="s">
        <v>3277</v>
      </c>
      <c r="I2777" s="267" t="s">
        <v>9259</v>
      </c>
      <c r="J2777" s="267" t="s">
        <v>9260</v>
      </c>
      <c r="K2777" s="268">
        <v>0</v>
      </c>
      <c r="L2777" s="268">
        <v>0</v>
      </c>
      <c r="M2777" s="269">
        <v>0</v>
      </c>
      <c r="N2777" s="268">
        <v>0</v>
      </c>
      <c r="O2777" s="268">
        <v>0</v>
      </c>
      <c r="P2777" s="269">
        <v>0</v>
      </c>
      <c r="Q2777" s="270">
        <v>0</v>
      </c>
      <c r="R2777" s="270">
        <v>0</v>
      </c>
      <c r="S2777" s="270">
        <v>0</v>
      </c>
      <c r="T2777" s="268">
        <v>0</v>
      </c>
      <c r="U2777" s="268">
        <v>0</v>
      </c>
      <c r="V2777" s="269">
        <v>0</v>
      </c>
      <c r="W2777" s="269" cm="1">
        <f t="array" ref="W2777">IF(Z2777=756,V2777*INDEX('09.30.22 ERC'!$I$676:$I$679,MATCH($A$1,'09.30.22 ERC'!$D$676:$D$679,0),),V2777)</f>
        <v>0</v>
      </c>
      <c r="X2777" s="271">
        <f t="shared" si="87"/>
        <v>920001</v>
      </c>
      <c r="Y2777" s="106" t="s">
        <v>9254</v>
      </c>
      <c r="Z2777" s="106">
        <v>150</v>
      </c>
      <c r="AA2777" s="273" t="b">
        <f t="shared" si="88"/>
        <v>1</v>
      </c>
    </row>
    <row r="2778" spans="1:27">
      <c r="A2778" s="267" t="s">
        <v>3271</v>
      </c>
      <c r="B2778" s="267" t="s">
        <v>3280</v>
      </c>
      <c r="C2778" s="267" t="s">
        <v>3281</v>
      </c>
      <c r="D2778" s="267" t="s">
        <v>9251</v>
      </c>
      <c r="E2778" s="267" t="s">
        <v>3275</v>
      </c>
      <c r="F2778" s="267" t="s">
        <v>3276</v>
      </c>
      <c r="G2778" s="267" t="s">
        <v>3275</v>
      </c>
      <c r="H2778" s="267" t="s">
        <v>3277</v>
      </c>
      <c r="I2778" s="267" t="s">
        <v>9261</v>
      </c>
      <c r="J2778" s="267" t="s">
        <v>9262</v>
      </c>
      <c r="K2778" s="268">
        <v>0</v>
      </c>
      <c r="L2778" s="268">
        <v>0</v>
      </c>
      <c r="M2778" s="269">
        <v>0</v>
      </c>
      <c r="N2778" s="268">
        <v>0</v>
      </c>
      <c r="O2778" s="268">
        <v>1651.09</v>
      </c>
      <c r="P2778" s="269">
        <v>-1651.09</v>
      </c>
      <c r="Q2778" s="270">
        <v>0</v>
      </c>
      <c r="R2778" s="270">
        <v>14859.81</v>
      </c>
      <c r="S2778" s="270">
        <v>-14859.81</v>
      </c>
      <c r="T2778" s="268">
        <v>0</v>
      </c>
      <c r="U2778" s="268">
        <v>14859.81</v>
      </c>
      <c r="V2778" s="269">
        <v>-14859.81</v>
      </c>
      <c r="W2778" s="269" cm="1">
        <f t="array" ref="W2778">IF(Z2778=756,V2778*INDEX('09.30.22 ERC'!$I$676:$I$679,MATCH($A$1,'09.30.22 ERC'!$D$676:$D$679,0),),V2778)</f>
        <v>-14859.81</v>
      </c>
      <c r="X2778" s="271">
        <f t="shared" si="87"/>
        <v>920001</v>
      </c>
      <c r="Y2778" s="106" t="s">
        <v>9254</v>
      </c>
      <c r="Z2778" s="106">
        <v>150</v>
      </c>
      <c r="AA2778" s="273" t="b">
        <f t="shared" si="88"/>
        <v>1</v>
      </c>
    </row>
    <row r="2779" spans="1:27">
      <c r="A2779" s="267" t="s">
        <v>3271</v>
      </c>
      <c r="B2779" s="267" t="s">
        <v>3280</v>
      </c>
      <c r="C2779" s="267" t="s">
        <v>3430</v>
      </c>
      <c r="D2779" s="267" t="s">
        <v>9251</v>
      </c>
      <c r="E2779" s="267" t="s">
        <v>3275</v>
      </c>
      <c r="F2779" s="267" t="s">
        <v>3276</v>
      </c>
      <c r="G2779" s="267" t="s">
        <v>3275</v>
      </c>
      <c r="H2779" s="267" t="s">
        <v>3277</v>
      </c>
      <c r="I2779" s="267" t="s">
        <v>9263</v>
      </c>
      <c r="J2779" s="267" t="s">
        <v>9264</v>
      </c>
      <c r="K2779" s="268">
        <v>0</v>
      </c>
      <c r="L2779" s="268">
        <v>0</v>
      </c>
      <c r="M2779" s="269">
        <v>0</v>
      </c>
      <c r="N2779" s="268">
        <v>0</v>
      </c>
      <c r="O2779" s="268">
        <v>0</v>
      </c>
      <c r="P2779" s="269">
        <v>0</v>
      </c>
      <c r="Q2779" s="270">
        <v>0</v>
      </c>
      <c r="R2779" s="270">
        <v>0</v>
      </c>
      <c r="S2779" s="270">
        <v>0</v>
      </c>
      <c r="T2779" s="268">
        <v>0</v>
      </c>
      <c r="U2779" s="268">
        <v>0</v>
      </c>
      <c r="V2779" s="269">
        <v>0</v>
      </c>
      <c r="W2779" s="269" cm="1">
        <f t="array" ref="W2779">IF(Z2779=756,V2779*INDEX('09.30.22 ERC'!$I$676:$I$679,MATCH($A$1,'09.30.22 ERC'!$D$676:$D$679,0),),V2779)</f>
        <v>0</v>
      </c>
      <c r="X2779" s="271">
        <f t="shared" si="87"/>
        <v>920001</v>
      </c>
      <c r="Y2779" s="106" t="s">
        <v>9254</v>
      </c>
      <c r="Z2779" s="106">
        <v>150</v>
      </c>
      <c r="AA2779" s="273" t="b">
        <f t="shared" si="88"/>
        <v>1</v>
      </c>
    </row>
    <row r="2780" spans="1:27">
      <c r="A2780" s="267" t="s">
        <v>3271</v>
      </c>
      <c r="B2780" s="267" t="s">
        <v>3284</v>
      </c>
      <c r="C2780" s="267" t="s">
        <v>3273</v>
      </c>
      <c r="D2780" s="267" t="s">
        <v>9251</v>
      </c>
      <c r="E2780" s="267" t="s">
        <v>3275</v>
      </c>
      <c r="F2780" s="267" t="s">
        <v>3276</v>
      </c>
      <c r="G2780" s="267" t="s">
        <v>3275</v>
      </c>
      <c r="H2780" s="267" t="s">
        <v>3277</v>
      </c>
      <c r="I2780" s="267" t="s">
        <v>9265</v>
      </c>
      <c r="J2780" s="267" t="s">
        <v>9266</v>
      </c>
      <c r="K2780" s="268">
        <v>0</v>
      </c>
      <c r="L2780" s="268">
        <v>0</v>
      </c>
      <c r="M2780" s="269">
        <v>0</v>
      </c>
      <c r="N2780" s="268">
        <v>0</v>
      </c>
      <c r="O2780" s="268">
        <v>514.16</v>
      </c>
      <c r="P2780" s="269">
        <v>-514.16</v>
      </c>
      <c r="Q2780" s="270">
        <v>0</v>
      </c>
      <c r="R2780" s="270">
        <v>4627.4399999999996</v>
      </c>
      <c r="S2780" s="270">
        <v>-4627.4399999999996</v>
      </c>
      <c r="T2780" s="268">
        <v>0</v>
      </c>
      <c r="U2780" s="268">
        <v>4627.4399999999996</v>
      </c>
      <c r="V2780" s="269">
        <v>-4627.4399999999996</v>
      </c>
      <c r="W2780" s="269" cm="1">
        <f t="array" ref="W2780">IF(Z2780=756,V2780*INDEX('09.30.22 ERC'!$I$676:$I$679,MATCH($A$1,'09.30.22 ERC'!$D$676:$D$679,0),),V2780)</f>
        <v>-4627.4399999999996</v>
      </c>
      <c r="X2780" s="271">
        <f t="shared" si="87"/>
        <v>920001</v>
      </c>
      <c r="Y2780" s="106" t="s">
        <v>9254</v>
      </c>
      <c r="Z2780" s="106">
        <v>151</v>
      </c>
      <c r="AA2780" s="273" t="b">
        <f t="shared" si="88"/>
        <v>1</v>
      </c>
    </row>
    <row r="2781" spans="1:27">
      <c r="A2781" s="267" t="s">
        <v>3271</v>
      </c>
      <c r="B2781" s="267" t="s">
        <v>3284</v>
      </c>
      <c r="C2781" s="267" t="s">
        <v>3402</v>
      </c>
      <c r="D2781" s="267" t="s">
        <v>9251</v>
      </c>
      <c r="E2781" s="267" t="s">
        <v>3275</v>
      </c>
      <c r="F2781" s="267" t="s">
        <v>3276</v>
      </c>
      <c r="G2781" s="267" t="s">
        <v>3275</v>
      </c>
      <c r="H2781" s="267" t="s">
        <v>3277</v>
      </c>
      <c r="I2781" s="267" t="s">
        <v>9267</v>
      </c>
      <c r="J2781" s="267" t="s">
        <v>9268</v>
      </c>
      <c r="K2781" s="268">
        <v>0</v>
      </c>
      <c r="L2781" s="268">
        <v>0</v>
      </c>
      <c r="M2781" s="269">
        <v>0</v>
      </c>
      <c r="N2781" s="268">
        <v>0</v>
      </c>
      <c r="O2781" s="268">
        <v>0</v>
      </c>
      <c r="P2781" s="269">
        <v>0</v>
      </c>
      <c r="Q2781" s="270">
        <v>0</v>
      </c>
      <c r="R2781" s="270">
        <v>0</v>
      </c>
      <c r="S2781" s="270">
        <v>0</v>
      </c>
      <c r="T2781" s="268">
        <v>0</v>
      </c>
      <c r="U2781" s="268">
        <v>0</v>
      </c>
      <c r="V2781" s="269">
        <v>0</v>
      </c>
      <c r="W2781" s="269" cm="1">
        <f t="array" ref="W2781">IF(Z2781=756,V2781*INDEX('09.30.22 ERC'!$I$676:$I$679,MATCH($A$1,'09.30.22 ERC'!$D$676:$D$679,0),),V2781)</f>
        <v>0</v>
      </c>
      <c r="X2781" s="271">
        <f t="shared" si="87"/>
        <v>920001</v>
      </c>
      <c r="Y2781" s="106" t="s">
        <v>9254</v>
      </c>
      <c r="Z2781" s="106">
        <v>151</v>
      </c>
      <c r="AA2781" s="273" t="b">
        <f t="shared" si="88"/>
        <v>1</v>
      </c>
    </row>
    <row r="2782" spans="1:27">
      <c r="A2782" s="267" t="s">
        <v>3271</v>
      </c>
      <c r="B2782" s="267" t="s">
        <v>3287</v>
      </c>
      <c r="C2782" s="267" t="s">
        <v>3281</v>
      </c>
      <c r="D2782" s="267" t="s">
        <v>9251</v>
      </c>
      <c r="E2782" s="267" t="s">
        <v>3275</v>
      </c>
      <c r="F2782" s="267" t="s">
        <v>3276</v>
      </c>
      <c r="G2782" s="267" t="s">
        <v>3275</v>
      </c>
      <c r="H2782" s="267" t="s">
        <v>3277</v>
      </c>
      <c r="I2782" s="267" t="s">
        <v>9269</v>
      </c>
      <c r="J2782" s="267" t="s">
        <v>9270</v>
      </c>
      <c r="K2782" s="268">
        <v>0</v>
      </c>
      <c r="L2782" s="268">
        <v>0</v>
      </c>
      <c r="M2782" s="269">
        <v>0</v>
      </c>
      <c r="N2782" s="268">
        <v>0</v>
      </c>
      <c r="O2782" s="268">
        <v>549.51</v>
      </c>
      <c r="P2782" s="269">
        <v>-549.51</v>
      </c>
      <c r="Q2782" s="270">
        <v>0</v>
      </c>
      <c r="R2782" s="270">
        <v>4945.59</v>
      </c>
      <c r="S2782" s="270">
        <v>-4945.59</v>
      </c>
      <c r="T2782" s="268">
        <v>0</v>
      </c>
      <c r="U2782" s="268">
        <v>4945.59</v>
      </c>
      <c r="V2782" s="269">
        <v>-4945.59</v>
      </c>
      <c r="W2782" s="269" cm="1">
        <f t="array" ref="W2782">IF(Z2782=756,V2782*INDEX('09.30.22 ERC'!$I$676:$I$679,MATCH($A$1,'09.30.22 ERC'!$D$676:$D$679,0),),V2782)</f>
        <v>-4945.59</v>
      </c>
      <c r="X2782" s="271">
        <f t="shared" si="87"/>
        <v>920001</v>
      </c>
      <c r="Y2782" s="106" t="s">
        <v>9254</v>
      </c>
      <c r="Z2782" s="106">
        <v>151</v>
      </c>
      <c r="AA2782" s="273" t="b">
        <f t="shared" si="88"/>
        <v>1</v>
      </c>
    </row>
    <row r="2783" spans="1:27">
      <c r="A2783" s="267" t="s">
        <v>3271</v>
      </c>
      <c r="B2783" s="267" t="s">
        <v>3287</v>
      </c>
      <c r="C2783" s="267" t="s">
        <v>3430</v>
      </c>
      <c r="D2783" s="267" t="s">
        <v>9251</v>
      </c>
      <c r="E2783" s="267" t="s">
        <v>3275</v>
      </c>
      <c r="F2783" s="267" t="s">
        <v>3276</v>
      </c>
      <c r="G2783" s="267" t="s">
        <v>3275</v>
      </c>
      <c r="H2783" s="267" t="s">
        <v>3277</v>
      </c>
      <c r="I2783" s="267" t="s">
        <v>9271</v>
      </c>
      <c r="J2783" s="267" t="s">
        <v>9272</v>
      </c>
      <c r="K2783" s="268">
        <v>0</v>
      </c>
      <c r="L2783" s="268">
        <v>0</v>
      </c>
      <c r="M2783" s="269">
        <v>0</v>
      </c>
      <c r="N2783" s="268">
        <v>0</v>
      </c>
      <c r="O2783" s="268">
        <v>0</v>
      </c>
      <c r="P2783" s="269">
        <v>0</v>
      </c>
      <c r="Q2783" s="270">
        <v>0</v>
      </c>
      <c r="R2783" s="270">
        <v>0</v>
      </c>
      <c r="S2783" s="270">
        <v>0</v>
      </c>
      <c r="T2783" s="268">
        <v>0</v>
      </c>
      <c r="U2783" s="268">
        <v>0</v>
      </c>
      <c r="V2783" s="269">
        <v>0</v>
      </c>
      <c r="W2783" s="269" cm="1">
        <f t="array" ref="W2783">IF(Z2783=756,V2783*INDEX('09.30.22 ERC'!$I$676:$I$679,MATCH($A$1,'09.30.22 ERC'!$D$676:$D$679,0),),V2783)</f>
        <v>0</v>
      </c>
      <c r="X2783" s="271">
        <f t="shared" si="87"/>
        <v>920001</v>
      </c>
      <c r="Y2783" s="106" t="s">
        <v>9254</v>
      </c>
      <c r="Z2783" s="106">
        <v>151</v>
      </c>
      <c r="AA2783" s="273" t="b">
        <f t="shared" si="88"/>
        <v>1</v>
      </c>
    </row>
    <row r="2784" spans="1:27">
      <c r="A2784" s="267" t="s">
        <v>3271</v>
      </c>
      <c r="B2784" s="267" t="s">
        <v>3294</v>
      </c>
      <c r="C2784" s="267" t="s">
        <v>3273</v>
      </c>
      <c r="D2784" s="267" t="s">
        <v>9251</v>
      </c>
      <c r="E2784" s="267" t="s">
        <v>3275</v>
      </c>
      <c r="F2784" s="267" t="s">
        <v>3276</v>
      </c>
      <c r="G2784" s="267" t="s">
        <v>3275</v>
      </c>
      <c r="H2784" s="267" t="s">
        <v>3277</v>
      </c>
      <c r="I2784" s="267" t="s">
        <v>9273</v>
      </c>
      <c r="J2784" s="267" t="s">
        <v>9274</v>
      </c>
      <c r="K2784" s="268">
        <v>0</v>
      </c>
      <c r="L2784" s="268">
        <v>0</v>
      </c>
      <c r="M2784" s="269">
        <v>0</v>
      </c>
      <c r="N2784" s="268">
        <v>309.7</v>
      </c>
      <c r="O2784" s="268">
        <v>1088.56</v>
      </c>
      <c r="P2784" s="269">
        <v>-778.8599999999999</v>
      </c>
      <c r="Q2784" s="270">
        <v>2787.3</v>
      </c>
      <c r="R2784" s="270">
        <v>9797.0400000000009</v>
      </c>
      <c r="S2784" s="270">
        <v>-7009.7400000000007</v>
      </c>
      <c r="T2784" s="268">
        <v>2787.3</v>
      </c>
      <c r="U2784" s="268">
        <v>9797.0400000000009</v>
      </c>
      <c r="V2784" s="269">
        <v>-7009.7400000000007</v>
      </c>
      <c r="W2784" s="269" cm="1">
        <f t="array" ref="W2784">IF(Z2784=756,V2784*INDEX('09.30.22 ERC'!$I$676:$I$679,MATCH($A$1,'09.30.22 ERC'!$D$676:$D$679,0),),V2784)</f>
        <v>-7009.7400000000007</v>
      </c>
      <c r="X2784" s="271">
        <f t="shared" si="87"/>
        <v>920001</v>
      </c>
      <c r="Y2784" s="106" t="s">
        <v>9254</v>
      </c>
      <c r="Z2784" s="106">
        <v>152</v>
      </c>
      <c r="AA2784" s="273" t="b">
        <f t="shared" si="88"/>
        <v>1</v>
      </c>
    </row>
    <row r="2785" spans="1:27">
      <c r="A2785" s="267" t="s">
        <v>3271</v>
      </c>
      <c r="B2785" s="267" t="s">
        <v>3294</v>
      </c>
      <c r="C2785" s="267" t="s">
        <v>3402</v>
      </c>
      <c r="D2785" s="267" t="s">
        <v>9251</v>
      </c>
      <c r="E2785" s="267" t="s">
        <v>3275</v>
      </c>
      <c r="F2785" s="267" t="s">
        <v>3276</v>
      </c>
      <c r="G2785" s="267" t="s">
        <v>3275</v>
      </c>
      <c r="H2785" s="267" t="s">
        <v>3277</v>
      </c>
      <c r="I2785" s="267" t="s">
        <v>9275</v>
      </c>
      <c r="J2785" s="267" t="s">
        <v>9276</v>
      </c>
      <c r="K2785" s="268">
        <v>0</v>
      </c>
      <c r="L2785" s="268">
        <v>0</v>
      </c>
      <c r="M2785" s="269">
        <v>0</v>
      </c>
      <c r="N2785" s="268">
        <v>0</v>
      </c>
      <c r="O2785" s="268">
        <v>0</v>
      </c>
      <c r="P2785" s="269">
        <v>0</v>
      </c>
      <c r="Q2785" s="270">
        <v>0</v>
      </c>
      <c r="R2785" s="270">
        <v>0</v>
      </c>
      <c r="S2785" s="270">
        <v>0</v>
      </c>
      <c r="T2785" s="268">
        <v>0</v>
      </c>
      <c r="U2785" s="268">
        <v>0</v>
      </c>
      <c r="V2785" s="269">
        <v>0</v>
      </c>
      <c r="W2785" s="269" cm="1">
        <f t="array" ref="W2785">IF(Z2785=756,V2785*INDEX('09.30.22 ERC'!$I$676:$I$679,MATCH($A$1,'09.30.22 ERC'!$D$676:$D$679,0),),V2785)</f>
        <v>0</v>
      </c>
      <c r="X2785" s="271">
        <f t="shared" si="87"/>
        <v>920001</v>
      </c>
      <c r="Y2785" s="106" t="s">
        <v>9254</v>
      </c>
      <c r="Z2785" s="106">
        <v>152</v>
      </c>
      <c r="AA2785" s="273" t="b">
        <f t="shared" si="88"/>
        <v>1</v>
      </c>
    </row>
    <row r="2786" spans="1:27">
      <c r="A2786" s="267" t="s">
        <v>3271</v>
      </c>
      <c r="B2786" s="267" t="s">
        <v>3388</v>
      </c>
      <c r="C2786" s="267" t="s">
        <v>3392</v>
      </c>
      <c r="D2786" s="267" t="s">
        <v>9277</v>
      </c>
      <c r="E2786" s="267" t="s">
        <v>3275</v>
      </c>
      <c r="F2786" s="267" t="s">
        <v>3276</v>
      </c>
      <c r="G2786" s="267" t="s">
        <v>3275</v>
      </c>
      <c r="H2786" s="267" t="s">
        <v>3277</v>
      </c>
      <c r="I2786" s="267" t="s">
        <v>9278</v>
      </c>
      <c r="J2786" s="267" t="s">
        <v>9279</v>
      </c>
      <c r="K2786" s="268">
        <v>0</v>
      </c>
      <c r="L2786" s="268">
        <v>0</v>
      </c>
      <c r="M2786" s="269">
        <v>0</v>
      </c>
      <c r="N2786" s="268">
        <v>0</v>
      </c>
      <c r="O2786" s="268">
        <v>0</v>
      </c>
      <c r="P2786" s="269">
        <v>0</v>
      </c>
      <c r="Q2786" s="270">
        <v>0</v>
      </c>
      <c r="R2786" s="270">
        <v>0</v>
      </c>
      <c r="S2786" s="270">
        <v>0</v>
      </c>
      <c r="T2786" s="268">
        <v>0</v>
      </c>
      <c r="U2786" s="268">
        <v>0</v>
      </c>
      <c r="V2786" s="269">
        <v>0</v>
      </c>
      <c r="W2786" s="269" cm="1">
        <f t="array" ref="W2786">IF(Z2786=756,V2786*INDEX('09.30.22 ERC'!$I$676:$I$679,MATCH($A$1,'09.30.22 ERC'!$D$676:$D$679,0),),V2786)</f>
        <v>0</v>
      </c>
      <c r="X2786" s="271">
        <f t="shared" si="87"/>
        <v>920002</v>
      </c>
      <c r="Y2786" s="106" t="s">
        <v>9254</v>
      </c>
      <c r="Z2786" s="106">
        <v>756</v>
      </c>
      <c r="AA2786" s="273" t="b">
        <f t="shared" si="88"/>
        <v>1</v>
      </c>
    </row>
    <row r="2787" spans="1:27">
      <c r="A2787" s="267" t="s">
        <v>3271</v>
      </c>
      <c r="B2787" s="267" t="s">
        <v>3395</v>
      </c>
      <c r="C2787" s="267" t="s">
        <v>3392</v>
      </c>
      <c r="D2787" s="267" t="s">
        <v>9277</v>
      </c>
      <c r="E2787" s="267" t="s">
        <v>3275</v>
      </c>
      <c r="F2787" s="267" t="s">
        <v>3276</v>
      </c>
      <c r="G2787" s="267" t="s">
        <v>3275</v>
      </c>
      <c r="H2787" s="267" t="s">
        <v>3277</v>
      </c>
      <c r="I2787" s="267" t="s">
        <v>9280</v>
      </c>
      <c r="J2787" s="267" t="s">
        <v>9281</v>
      </c>
      <c r="K2787" s="268">
        <v>0</v>
      </c>
      <c r="L2787" s="268">
        <v>0</v>
      </c>
      <c r="M2787" s="269">
        <v>0</v>
      </c>
      <c r="N2787" s="268">
        <v>0</v>
      </c>
      <c r="O2787" s="268">
        <v>0</v>
      </c>
      <c r="P2787" s="269">
        <v>0</v>
      </c>
      <c r="Q2787" s="270">
        <v>0</v>
      </c>
      <c r="R2787" s="270">
        <v>0</v>
      </c>
      <c r="S2787" s="270">
        <v>0</v>
      </c>
      <c r="T2787" s="268">
        <v>0</v>
      </c>
      <c r="U2787" s="268">
        <v>0</v>
      </c>
      <c r="V2787" s="269">
        <v>0</v>
      </c>
      <c r="W2787" s="269" cm="1">
        <f t="array" ref="W2787">IF(Z2787=756,V2787*INDEX('09.30.22 ERC'!$I$676:$I$679,MATCH($A$1,'09.30.22 ERC'!$D$676:$D$679,0),),V2787)</f>
        <v>0</v>
      </c>
      <c r="X2787" s="271">
        <f t="shared" si="87"/>
        <v>920002</v>
      </c>
      <c r="Y2787" s="106" t="s">
        <v>9254</v>
      </c>
      <c r="Z2787" s="106">
        <v>756</v>
      </c>
      <c r="AA2787" s="273" t="b">
        <f t="shared" si="88"/>
        <v>1</v>
      </c>
    </row>
    <row r="2788" spans="1:27">
      <c r="A2788" s="267" t="s">
        <v>3271</v>
      </c>
      <c r="B2788" s="267" t="s">
        <v>3272</v>
      </c>
      <c r="C2788" s="267" t="s">
        <v>3273</v>
      </c>
      <c r="D2788" s="267" t="s">
        <v>9277</v>
      </c>
      <c r="E2788" s="267" t="s">
        <v>3275</v>
      </c>
      <c r="F2788" s="267" t="s">
        <v>3276</v>
      </c>
      <c r="G2788" s="267" t="s">
        <v>3275</v>
      </c>
      <c r="H2788" s="267" t="s">
        <v>3277</v>
      </c>
      <c r="I2788" s="267" t="s">
        <v>9282</v>
      </c>
      <c r="J2788" s="267" t="s">
        <v>9283</v>
      </c>
      <c r="K2788" s="268">
        <v>0</v>
      </c>
      <c r="L2788" s="268">
        <v>0</v>
      </c>
      <c r="M2788" s="269">
        <v>0</v>
      </c>
      <c r="N2788" s="268">
        <v>0</v>
      </c>
      <c r="O2788" s="268">
        <v>0</v>
      </c>
      <c r="P2788" s="269">
        <v>0</v>
      </c>
      <c r="Q2788" s="270">
        <v>0</v>
      </c>
      <c r="R2788" s="270">
        <v>0</v>
      </c>
      <c r="S2788" s="270">
        <v>0</v>
      </c>
      <c r="T2788" s="268">
        <v>0</v>
      </c>
      <c r="U2788" s="268">
        <v>0</v>
      </c>
      <c r="V2788" s="269">
        <v>0</v>
      </c>
      <c r="W2788" s="269" cm="1">
        <f t="array" ref="W2788">IF(Z2788=756,V2788*INDEX('09.30.22 ERC'!$I$676:$I$679,MATCH($A$1,'09.30.22 ERC'!$D$676:$D$679,0),),V2788)</f>
        <v>0</v>
      </c>
      <c r="X2788" s="271">
        <f t="shared" si="87"/>
        <v>920002</v>
      </c>
      <c r="Y2788" s="106" t="s">
        <v>9254</v>
      </c>
      <c r="Z2788" s="106">
        <v>150</v>
      </c>
      <c r="AA2788" s="273" t="b">
        <f t="shared" si="88"/>
        <v>1</v>
      </c>
    </row>
    <row r="2789" spans="1:27">
      <c r="A2789" s="267" t="s">
        <v>3271</v>
      </c>
      <c r="B2789" s="267" t="s">
        <v>3272</v>
      </c>
      <c r="C2789" s="267" t="s">
        <v>3402</v>
      </c>
      <c r="D2789" s="267" t="s">
        <v>9277</v>
      </c>
      <c r="E2789" s="267" t="s">
        <v>3275</v>
      </c>
      <c r="F2789" s="267" t="s">
        <v>3276</v>
      </c>
      <c r="G2789" s="267" t="s">
        <v>3275</v>
      </c>
      <c r="H2789" s="267" t="s">
        <v>3277</v>
      </c>
      <c r="I2789" s="267" t="s">
        <v>9284</v>
      </c>
      <c r="J2789" s="267" t="s">
        <v>9285</v>
      </c>
      <c r="K2789" s="268">
        <v>0</v>
      </c>
      <c r="L2789" s="268">
        <v>0</v>
      </c>
      <c r="M2789" s="269">
        <v>0</v>
      </c>
      <c r="N2789" s="268">
        <v>0</v>
      </c>
      <c r="O2789" s="268">
        <v>0</v>
      </c>
      <c r="P2789" s="269">
        <v>0</v>
      </c>
      <c r="Q2789" s="270">
        <v>0</v>
      </c>
      <c r="R2789" s="270">
        <v>0</v>
      </c>
      <c r="S2789" s="270">
        <v>0</v>
      </c>
      <c r="T2789" s="268">
        <v>0</v>
      </c>
      <c r="U2789" s="268">
        <v>0</v>
      </c>
      <c r="V2789" s="269">
        <v>0</v>
      </c>
      <c r="W2789" s="269" cm="1">
        <f t="array" ref="W2789">IF(Z2789=756,V2789*INDEX('09.30.22 ERC'!$I$676:$I$679,MATCH($A$1,'09.30.22 ERC'!$D$676:$D$679,0),),V2789)</f>
        <v>0</v>
      </c>
      <c r="X2789" s="271">
        <f t="shared" si="87"/>
        <v>920002</v>
      </c>
      <c r="Y2789" s="106" t="s">
        <v>9254</v>
      </c>
      <c r="Z2789" s="106">
        <v>150</v>
      </c>
      <c r="AA2789" s="273" t="b">
        <f t="shared" si="88"/>
        <v>1</v>
      </c>
    </row>
    <row r="2790" spans="1:27">
      <c r="A2790" s="267" t="s">
        <v>3271</v>
      </c>
      <c r="B2790" s="267" t="s">
        <v>3280</v>
      </c>
      <c r="C2790" s="267" t="s">
        <v>3430</v>
      </c>
      <c r="D2790" s="267" t="s">
        <v>9277</v>
      </c>
      <c r="E2790" s="267" t="s">
        <v>3275</v>
      </c>
      <c r="F2790" s="267" t="s">
        <v>3276</v>
      </c>
      <c r="G2790" s="267" t="s">
        <v>3275</v>
      </c>
      <c r="H2790" s="267" t="s">
        <v>3277</v>
      </c>
      <c r="I2790" s="267" t="s">
        <v>9286</v>
      </c>
      <c r="J2790" s="267" t="s">
        <v>9287</v>
      </c>
      <c r="K2790" s="268">
        <v>0</v>
      </c>
      <c r="L2790" s="268">
        <v>0</v>
      </c>
      <c r="M2790" s="269">
        <v>0</v>
      </c>
      <c r="N2790" s="268">
        <v>0</v>
      </c>
      <c r="O2790" s="268">
        <v>0</v>
      </c>
      <c r="P2790" s="269">
        <v>0</v>
      </c>
      <c r="Q2790" s="270">
        <v>0</v>
      </c>
      <c r="R2790" s="270">
        <v>0</v>
      </c>
      <c r="S2790" s="270">
        <v>0</v>
      </c>
      <c r="T2790" s="268">
        <v>0</v>
      </c>
      <c r="U2790" s="268">
        <v>0</v>
      </c>
      <c r="V2790" s="269">
        <v>0</v>
      </c>
      <c r="W2790" s="269" cm="1">
        <f t="array" ref="W2790">IF(Z2790=756,V2790*INDEX('09.30.22 ERC'!$I$676:$I$679,MATCH($A$1,'09.30.22 ERC'!$D$676:$D$679,0),),V2790)</f>
        <v>0</v>
      </c>
      <c r="X2790" s="271">
        <f t="shared" si="87"/>
        <v>920002</v>
      </c>
      <c r="Y2790" s="106" t="s">
        <v>9254</v>
      </c>
      <c r="Z2790" s="106">
        <v>150</v>
      </c>
      <c r="AA2790" s="273" t="b">
        <f t="shared" si="88"/>
        <v>1</v>
      </c>
    </row>
    <row r="2791" spans="1:27">
      <c r="A2791" s="267" t="s">
        <v>3271</v>
      </c>
      <c r="B2791" s="267" t="s">
        <v>3284</v>
      </c>
      <c r="C2791" s="267" t="s">
        <v>3273</v>
      </c>
      <c r="D2791" s="267" t="s">
        <v>9277</v>
      </c>
      <c r="E2791" s="267" t="s">
        <v>3275</v>
      </c>
      <c r="F2791" s="267" t="s">
        <v>3276</v>
      </c>
      <c r="G2791" s="267" t="s">
        <v>3275</v>
      </c>
      <c r="H2791" s="267" t="s">
        <v>3277</v>
      </c>
      <c r="I2791" s="267" t="s">
        <v>9288</v>
      </c>
      <c r="J2791" s="267" t="s">
        <v>9289</v>
      </c>
      <c r="K2791" s="268">
        <v>0</v>
      </c>
      <c r="L2791" s="268">
        <v>0</v>
      </c>
      <c r="M2791" s="269">
        <v>0</v>
      </c>
      <c r="N2791" s="268">
        <v>0</v>
      </c>
      <c r="O2791" s="268">
        <v>0</v>
      </c>
      <c r="P2791" s="269">
        <v>0</v>
      </c>
      <c r="Q2791" s="270">
        <v>0</v>
      </c>
      <c r="R2791" s="270">
        <v>0</v>
      </c>
      <c r="S2791" s="270">
        <v>0</v>
      </c>
      <c r="T2791" s="268">
        <v>0</v>
      </c>
      <c r="U2791" s="268">
        <v>0</v>
      </c>
      <c r="V2791" s="269">
        <v>0</v>
      </c>
      <c r="W2791" s="269" cm="1">
        <f t="array" ref="W2791">IF(Z2791=756,V2791*INDEX('09.30.22 ERC'!$I$676:$I$679,MATCH($A$1,'09.30.22 ERC'!$D$676:$D$679,0),),V2791)</f>
        <v>0</v>
      </c>
      <c r="X2791" s="271">
        <f t="shared" si="87"/>
        <v>920002</v>
      </c>
      <c r="Y2791" s="106" t="s">
        <v>9254</v>
      </c>
      <c r="Z2791" s="106">
        <v>151</v>
      </c>
      <c r="AA2791" s="273" t="b">
        <f t="shared" si="88"/>
        <v>1</v>
      </c>
    </row>
    <row r="2792" spans="1:27">
      <c r="A2792" s="267" t="s">
        <v>3271</v>
      </c>
      <c r="B2792" s="267" t="s">
        <v>3284</v>
      </c>
      <c r="C2792" s="267" t="s">
        <v>3402</v>
      </c>
      <c r="D2792" s="267" t="s">
        <v>9277</v>
      </c>
      <c r="E2792" s="267" t="s">
        <v>3275</v>
      </c>
      <c r="F2792" s="267" t="s">
        <v>3276</v>
      </c>
      <c r="G2792" s="267" t="s">
        <v>3275</v>
      </c>
      <c r="H2792" s="267" t="s">
        <v>3277</v>
      </c>
      <c r="I2792" s="267" t="s">
        <v>9290</v>
      </c>
      <c r="J2792" s="267" t="s">
        <v>9291</v>
      </c>
      <c r="K2792" s="268">
        <v>0</v>
      </c>
      <c r="L2792" s="268">
        <v>0</v>
      </c>
      <c r="M2792" s="269">
        <v>0</v>
      </c>
      <c r="N2792" s="268">
        <v>0</v>
      </c>
      <c r="O2792" s="268">
        <v>0</v>
      </c>
      <c r="P2792" s="269">
        <v>0</v>
      </c>
      <c r="Q2792" s="270">
        <v>0</v>
      </c>
      <c r="R2792" s="270">
        <v>0</v>
      </c>
      <c r="S2792" s="270">
        <v>0</v>
      </c>
      <c r="T2792" s="268">
        <v>0</v>
      </c>
      <c r="U2792" s="268">
        <v>0</v>
      </c>
      <c r="V2792" s="269">
        <v>0</v>
      </c>
      <c r="W2792" s="269" cm="1">
        <f t="array" ref="W2792">IF(Z2792=756,V2792*INDEX('09.30.22 ERC'!$I$676:$I$679,MATCH($A$1,'09.30.22 ERC'!$D$676:$D$679,0),),V2792)</f>
        <v>0</v>
      </c>
      <c r="X2792" s="271">
        <f t="shared" si="87"/>
        <v>920002</v>
      </c>
      <c r="Y2792" s="106" t="s">
        <v>9254</v>
      </c>
      <c r="Z2792" s="106">
        <v>151</v>
      </c>
      <c r="AA2792" s="273" t="b">
        <f t="shared" si="88"/>
        <v>1</v>
      </c>
    </row>
    <row r="2793" spans="1:27">
      <c r="A2793" s="267" t="s">
        <v>3271</v>
      </c>
      <c r="B2793" s="267" t="s">
        <v>3287</v>
      </c>
      <c r="C2793" s="267" t="s">
        <v>3430</v>
      </c>
      <c r="D2793" s="267" t="s">
        <v>9277</v>
      </c>
      <c r="E2793" s="267" t="s">
        <v>3275</v>
      </c>
      <c r="F2793" s="267" t="s">
        <v>3276</v>
      </c>
      <c r="G2793" s="267" t="s">
        <v>3275</v>
      </c>
      <c r="H2793" s="267" t="s">
        <v>3277</v>
      </c>
      <c r="I2793" s="267" t="s">
        <v>9292</v>
      </c>
      <c r="J2793" s="267" t="s">
        <v>9293</v>
      </c>
      <c r="K2793" s="268">
        <v>0</v>
      </c>
      <c r="L2793" s="268">
        <v>0</v>
      </c>
      <c r="M2793" s="269">
        <v>0</v>
      </c>
      <c r="N2793" s="268">
        <v>0</v>
      </c>
      <c r="O2793" s="268">
        <v>0</v>
      </c>
      <c r="P2793" s="269">
        <v>0</v>
      </c>
      <c r="Q2793" s="270">
        <v>0</v>
      </c>
      <c r="R2793" s="270">
        <v>0</v>
      </c>
      <c r="S2793" s="270">
        <v>0</v>
      </c>
      <c r="T2793" s="268">
        <v>0</v>
      </c>
      <c r="U2793" s="268">
        <v>0</v>
      </c>
      <c r="V2793" s="269">
        <v>0</v>
      </c>
      <c r="W2793" s="269" cm="1">
        <f t="array" ref="W2793">IF(Z2793=756,V2793*INDEX('09.30.22 ERC'!$I$676:$I$679,MATCH($A$1,'09.30.22 ERC'!$D$676:$D$679,0),),V2793)</f>
        <v>0</v>
      </c>
      <c r="X2793" s="271">
        <f t="shared" si="87"/>
        <v>920002</v>
      </c>
      <c r="Y2793" s="106" t="s">
        <v>9254</v>
      </c>
      <c r="Z2793" s="106">
        <v>151</v>
      </c>
      <c r="AA2793" s="273" t="b">
        <f t="shared" si="88"/>
        <v>1</v>
      </c>
    </row>
    <row r="2794" spans="1:27">
      <c r="A2794" s="267" t="s">
        <v>3271</v>
      </c>
      <c r="B2794" s="267" t="s">
        <v>3294</v>
      </c>
      <c r="C2794" s="267" t="s">
        <v>3273</v>
      </c>
      <c r="D2794" s="267" t="s">
        <v>9277</v>
      </c>
      <c r="E2794" s="267" t="s">
        <v>3275</v>
      </c>
      <c r="F2794" s="267" t="s">
        <v>3276</v>
      </c>
      <c r="G2794" s="267" t="s">
        <v>3275</v>
      </c>
      <c r="H2794" s="267" t="s">
        <v>3277</v>
      </c>
      <c r="I2794" s="267" t="s">
        <v>9294</v>
      </c>
      <c r="J2794" s="267" t="s">
        <v>9295</v>
      </c>
      <c r="K2794" s="268">
        <v>0</v>
      </c>
      <c r="L2794" s="268">
        <v>0</v>
      </c>
      <c r="M2794" s="269">
        <v>0</v>
      </c>
      <c r="N2794" s="268">
        <v>0</v>
      </c>
      <c r="O2794" s="268">
        <v>0</v>
      </c>
      <c r="P2794" s="269">
        <v>0</v>
      </c>
      <c r="Q2794" s="270">
        <v>0</v>
      </c>
      <c r="R2794" s="270">
        <v>0</v>
      </c>
      <c r="S2794" s="270">
        <v>0</v>
      </c>
      <c r="T2794" s="268">
        <v>0</v>
      </c>
      <c r="U2794" s="268">
        <v>0</v>
      </c>
      <c r="V2794" s="269">
        <v>0</v>
      </c>
      <c r="W2794" s="269" cm="1">
        <f t="array" ref="W2794">IF(Z2794=756,V2794*INDEX('09.30.22 ERC'!$I$676:$I$679,MATCH($A$1,'09.30.22 ERC'!$D$676:$D$679,0),),V2794)</f>
        <v>0</v>
      </c>
      <c r="X2794" s="271">
        <f t="shared" si="87"/>
        <v>920002</v>
      </c>
      <c r="Y2794" s="106" t="s">
        <v>9254</v>
      </c>
      <c r="Z2794" s="106">
        <v>152</v>
      </c>
      <c r="AA2794" s="273" t="b">
        <f t="shared" si="88"/>
        <v>1</v>
      </c>
    </row>
    <row r="2795" spans="1:27">
      <c r="A2795" s="267" t="s">
        <v>3271</v>
      </c>
      <c r="B2795" s="267" t="s">
        <v>3294</v>
      </c>
      <c r="C2795" s="267" t="s">
        <v>3402</v>
      </c>
      <c r="D2795" s="267" t="s">
        <v>9277</v>
      </c>
      <c r="E2795" s="267" t="s">
        <v>3275</v>
      </c>
      <c r="F2795" s="267" t="s">
        <v>3276</v>
      </c>
      <c r="G2795" s="267" t="s">
        <v>3275</v>
      </c>
      <c r="H2795" s="267" t="s">
        <v>3277</v>
      </c>
      <c r="I2795" s="267" t="s">
        <v>9296</v>
      </c>
      <c r="J2795" s="267" t="s">
        <v>9297</v>
      </c>
      <c r="K2795" s="268">
        <v>0</v>
      </c>
      <c r="L2795" s="268">
        <v>0</v>
      </c>
      <c r="M2795" s="269">
        <v>0</v>
      </c>
      <c r="N2795" s="268">
        <v>0</v>
      </c>
      <c r="O2795" s="268">
        <v>0</v>
      </c>
      <c r="P2795" s="269">
        <v>0</v>
      </c>
      <c r="Q2795" s="270">
        <v>0</v>
      </c>
      <c r="R2795" s="270">
        <v>0</v>
      </c>
      <c r="S2795" s="270">
        <v>0</v>
      </c>
      <c r="T2795" s="268">
        <v>0</v>
      </c>
      <c r="U2795" s="268">
        <v>0</v>
      </c>
      <c r="V2795" s="269">
        <v>0</v>
      </c>
      <c r="W2795" s="269" cm="1">
        <f t="array" ref="W2795">IF(Z2795=756,V2795*INDEX('09.30.22 ERC'!$I$676:$I$679,MATCH($A$1,'09.30.22 ERC'!$D$676:$D$679,0),),V2795)</f>
        <v>0</v>
      </c>
      <c r="X2795" s="271">
        <f t="shared" si="87"/>
        <v>920002</v>
      </c>
      <c r="Y2795" s="106" t="s">
        <v>9254</v>
      </c>
      <c r="Z2795" s="106">
        <v>152</v>
      </c>
      <c r="AA2795" s="273" t="b">
        <f t="shared" si="88"/>
        <v>1</v>
      </c>
    </row>
    <row r="2796" spans="1:27">
      <c r="A2796" s="267" t="s">
        <v>3271</v>
      </c>
      <c r="B2796" s="267" t="s">
        <v>3272</v>
      </c>
      <c r="C2796" s="267" t="s">
        <v>3273</v>
      </c>
      <c r="D2796" s="267" t="s">
        <v>9298</v>
      </c>
      <c r="E2796" s="267" t="s">
        <v>3275</v>
      </c>
      <c r="F2796" s="267" t="s">
        <v>3276</v>
      </c>
      <c r="G2796" s="267" t="s">
        <v>3275</v>
      </c>
      <c r="H2796" s="267" t="s">
        <v>3277</v>
      </c>
      <c r="I2796" s="267" t="s">
        <v>9299</v>
      </c>
      <c r="J2796" s="267" t="s">
        <v>9300</v>
      </c>
      <c r="K2796" s="268">
        <v>0</v>
      </c>
      <c r="L2796" s="268">
        <v>0</v>
      </c>
      <c r="M2796" s="269">
        <v>0</v>
      </c>
      <c r="N2796" s="268">
        <v>0</v>
      </c>
      <c r="O2796" s="268">
        <v>0</v>
      </c>
      <c r="P2796" s="269">
        <v>0</v>
      </c>
      <c r="Q2796" s="270">
        <v>0</v>
      </c>
      <c r="R2796" s="270">
        <v>0</v>
      </c>
      <c r="S2796" s="270">
        <v>0</v>
      </c>
      <c r="T2796" s="268">
        <v>0</v>
      </c>
      <c r="U2796" s="268">
        <v>0</v>
      </c>
      <c r="V2796" s="269">
        <v>0</v>
      </c>
      <c r="W2796" s="269" cm="1">
        <f t="array" ref="W2796">IF(Z2796=756,V2796*INDEX('09.30.22 ERC'!$I$676:$I$679,MATCH($A$1,'09.30.22 ERC'!$D$676:$D$679,0),),V2796)</f>
        <v>0</v>
      </c>
      <c r="X2796" s="271">
        <f t="shared" si="87"/>
        <v>920003</v>
      </c>
      <c r="Y2796" s="106" t="s">
        <v>9254</v>
      </c>
      <c r="Z2796" s="106">
        <v>150</v>
      </c>
      <c r="AA2796" s="273" t="b">
        <f t="shared" si="88"/>
        <v>1</v>
      </c>
    </row>
    <row r="2797" spans="1:27">
      <c r="A2797" s="267" t="s">
        <v>3271</v>
      </c>
      <c r="B2797" s="267" t="s">
        <v>3300</v>
      </c>
      <c r="C2797" s="267" t="s">
        <v>3301</v>
      </c>
      <c r="D2797" s="267" t="s">
        <v>9298</v>
      </c>
      <c r="E2797" s="267" t="s">
        <v>3275</v>
      </c>
      <c r="F2797" s="267" t="s">
        <v>3276</v>
      </c>
      <c r="G2797" s="267" t="s">
        <v>3275</v>
      </c>
      <c r="H2797" s="267" t="s">
        <v>3277</v>
      </c>
      <c r="I2797" s="267" t="s">
        <v>9301</v>
      </c>
      <c r="J2797" s="267" t="s">
        <v>9302</v>
      </c>
      <c r="K2797" s="268">
        <v>0</v>
      </c>
      <c r="L2797" s="268">
        <v>0</v>
      </c>
      <c r="M2797" s="269">
        <v>0</v>
      </c>
      <c r="N2797" s="268">
        <v>0</v>
      </c>
      <c r="O2797" s="268">
        <v>155.91999999999999</v>
      </c>
      <c r="P2797" s="269">
        <v>-155.91999999999999</v>
      </c>
      <c r="Q2797" s="270">
        <v>0</v>
      </c>
      <c r="R2797" s="270">
        <v>1403.25</v>
      </c>
      <c r="S2797" s="270">
        <v>-1403.25</v>
      </c>
      <c r="T2797" s="268">
        <v>0</v>
      </c>
      <c r="U2797" s="268">
        <v>1403.25</v>
      </c>
      <c r="V2797" s="269">
        <v>-1403.25</v>
      </c>
      <c r="W2797" s="269" cm="1">
        <f t="array" ref="W2797">IF(Z2797=756,V2797*INDEX('09.30.22 ERC'!$I$676:$I$679,MATCH($A$1,'09.30.22 ERC'!$D$676:$D$679,0),),V2797)</f>
        <v>-1403.25</v>
      </c>
      <c r="X2797" s="271">
        <f t="shared" si="87"/>
        <v>920003</v>
      </c>
      <c r="Y2797" s="106" t="s">
        <v>9254</v>
      </c>
      <c r="Z2797" s="106">
        <v>150</v>
      </c>
      <c r="AA2797" s="273" t="b">
        <f t="shared" si="88"/>
        <v>1</v>
      </c>
    </row>
    <row r="2798" spans="1:27">
      <c r="A2798" s="267" t="s">
        <v>3271</v>
      </c>
      <c r="B2798" s="267" t="s">
        <v>3272</v>
      </c>
      <c r="C2798" s="267" t="s">
        <v>3273</v>
      </c>
      <c r="D2798" s="267" t="s">
        <v>1877</v>
      </c>
      <c r="E2798" s="267" t="s">
        <v>3275</v>
      </c>
      <c r="F2798" s="267" t="s">
        <v>3276</v>
      </c>
      <c r="G2798" s="267" t="s">
        <v>3275</v>
      </c>
      <c r="H2798" s="267" t="s">
        <v>3277</v>
      </c>
      <c r="I2798" s="267" t="s">
        <v>9303</v>
      </c>
      <c r="J2798" s="267" t="s">
        <v>9304</v>
      </c>
      <c r="K2798" s="268">
        <v>0</v>
      </c>
      <c r="L2798" s="268">
        <v>0</v>
      </c>
      <c r="M2798" s="269">
        <v>0</v>
      </c>
      <c r="N2798" s="268">
        <v>0</v>
      </c>
      <c r="O2798" s="268">
        <v>0</v>
      </c>
      <c r="P2798" s="269">
        <v>0</v>
      </c>
      <c r="Q2798" s="270">
        <v>0</v>
      </c>
      <c r="R2798" s="270">
        <v>0</v>
      </c>
      <c r="S2798" s="270">
        <v>0</v>
      </c>
      <c r="T2798" s="268">
        <v>0</v>
      </c>
      <c r="U2798" s="268">
        <v>0</v>
      </c>
      <c r="V2798" s="269">
        <v>0</v>
      </c>
      <c r="W2798" s="269" cm="1">
        <f t="array" ref="W2798">IF(Z2798=756,V2798*INDEX('09.30.22 ERC'!$I$676:$I$679,MATCH($A$1,'09.30.22 ERC'!$D$676:$D$679,0),),V2798)</f>
        <v>0</v>
      </c>
      <c r="X2798" s="275"/>
      <c r="Y2798" s="272"/>
      <c r="Z2798" s="106">
        <v>150</v>
      </c>
      <c r="AA2798" s="273" t="b">
        <f t="shared" si="88"/>
        <v>1</v>
      </c>
    </row>
    <row r="2799" spans="1:27">
      <c r="A2799" s="267" t="s">
        <v>3271</v>
      </c>
      <c r="B2799" s="267" t="s">
        <v>3280</v>
      </c>
      <c r="C2799" s="267" t="s">
        <v>3281</v>
      </c>
      <c r="D2799" s="267" t="s">
        <v>1877</v>
      </c>
      <c r="E2799" s="267" t="s">
        <v>3275</v>
      </c>
      <c r="F2799" s="267" t="s">
        <v>3276</v>
      </c>
      <c r="G2799" s="267" t="s">
        <v>3275</v>
      </c>
      <c r="H2799" s="267" t="s">
        <v>3277</v>
      </c>
      <c r="I2799" s="267" t="s">
        <v>9305</v>
      </c>
      <c r="J2799" s="267" t="s">
        <v>9306</v>
      </c>
      <c r="K2799" s="268">
        <v>0</v>
      </c>
      <c r="L2799" s="268">
        <v>0</v>
      </c>
      <c r="M2799" s="269">
        <v>0</v>
      </c>
      <c r="N2799" s="268">
        <v>0</v>
      </c>
      <c r="O2799" s="268">
        <v>0</v>
      </c>
      <c r="P2799" s="269">
        <v>0</v>
      </c>
      <c r="Q2799" s="270">
        <v>0</v>
      </c>
      <c r="R2799" s="270">
        <v>0</v>
      </c>
      <c r="S2799" s="270">
        <v>0</v>
      </c>
      <c r="T2799" s="268">
        <v>0</v>
      </c>
      <c r="U2799" s="268">
        <v>0</v>
      </c>
      <c r="V2799" s="269">
        <v>0</v>
      </c>
      <c r="W2799" s="269" cm="1">
        <f t="array" ref="W2799">IF(Z2799=756,V2799*INDEX('09.30.22 ERC'!$I$676:$I$679,MATCH($A$1,'09.30.22 ERC'!$D$676:$D$679,0),),V2799)</f>
        <v>0</v>
      </c>
      <c r="X2799" s="275"/>
      <c r="Y2799" s="272"/>
      <c r="Z2799" s="106">
        <v>150</v>
      </c>
      <c r="AA2799" s="273" t="b">
        <f t="shared" si="88"/>
        <v>1</v>
      </c>
    </row>
    <row r="2800" spans="1:27">
      <c r="A2800" s="267" t="s">
        <v>3271</v>
      </c>
      <c r="B2800" s="267" t="s">
        <v>3284</v>
      </c>
      <c r="C2800" s="267" t="s">
        <v>3273</v>
      </c>
      <c r="D2800" s="267" t="s">
        <v>1877</v>
      </c>
      <c r="E2800" s="267" t="s">
        <v>3275</v>
      </c>
      <c r="F2800" s="267" t="s">
        <v>3276</v>
      </c>
      <c r="G2800" s="267" t="s">
        <v>3275</v>
      </c>
      <c r="H2800" s="267" t="s">
        <v>3277</v>
      </c>
      <c r="I2800" s="267" t="s">
        <v>9307</v>
      </c>
      <c r="J2800" s="267" t="s">
        <v>9308</v>
      </c>
      <c r="K2800" s="268">
        <v>0</v>
      </c>
      <c r="L2800" s="268">
        <v>0</v>
      </c>
      <c r="M2800" s="269">
        <v>0</v>
      </c>
      <c r="N2800" s="268">
        <v>0</v>
      </c>
      <c r="O2800" s="268">
        <v>0</v>
      </c>
      <c r="P2800" s="269">
        <v>0</v>
      </c>
      <c r="Q2800" s="270">
        <v>0</v>
      </c>
      <c r="R2800" s="270">
        <v>0</v>
      </c>
      <c r="S2800" s="270">
        <v>0</v>
      </c>
      <c r="T2800" s="268">
        <v>0</v>
      </c>
      <c r="U2800" s="268">
        <v>0</v>
      </c>
      <c r="V2800" s="269">
        <v>0</v>
      </c>
      <c r="W2800" s="269" cm="1">
        <f t="array" ref="W2800">IF(Z2800=756,V2800*INDEX('09.30.22 ERC'!$I$676:$I$679,MATCH($A$1,'09.30.22 ERC'!$D$676:$D$679,0),),V2800)</f>
        <v>0</v>
      </c>
      <c r="X2800" s="275"/>
      <c r="Y2800" s="272"/>
      <c r="Z2800" s="106">
        <v>151</v>
      </c>
      <c r="AA2800" s="273" t="b">
        <f t="shared" si="88"/>
        <v>1</v>
      </c>
    </row>
    <row r="2801" spans="1:27">
      <c r="A2801" s="267" t="s">
        <v>3271</v>
      </c>
      <c r="B2801" s="267" t="s">
        <v>3287</v>
      </c>
      <c r="C2801" s="267" t="s">
        <v>3281</v>
      </c>
      <c r="D2801" s="267" t="s">
        <v>1877</v>
      </c>
      <c r="E2801" s="267" t="s">
        <v>3275</v>
      </c>
      <c r="F2801" s="267" t="s">
        <v>3276</v>
      </c>
      <c r="G2801" s="267" t="s">
        <v>3275</v>
      </c>
      <c r="H2801" s="267" t="s">
        <v>3277</v>
      </c>
      <c r="I2801" s="267" t="s">
        <v>9309</v>
      </c>
      <c r="J2801" s="267" t="s">
        <v>9310</v>
      </c>
      <c r="K2801" s="268">
        <v>0</v>
      </c>
      <c r="L2801" s="268">
        <v>0</v>
      </c>
      <c r="M2801" s="269">
        <v>0</v>
      </c>
      <c r="N2801" s="268">
        <v>0</v>
      </c>
      <c r="O2801" s="268">
        <v>0</v>
      </c>
      <c r="P2801" s="269">
        <v>0</v>
      </c>
      <c r="Q2801" s="270">
        <v>0</v>
      </c>
      <c r="R2801" s="270">
        <v>0</v>
      </c>
      <c r="S2801" s="270">
        <v>0</v>
      </c>
      <c r="T2801" s="268">
        <v>0</v>
      </c>
      <c r="U2801" s="268">
        <v>0</v>
      </c>
      <c r="V2801" s="269">
        <v>0</v>
      </c>
      <c r="W2801" s="269" cm="1">
        <f t="array" ref="W2801">IF(Z2801=756,V2801*INDEX('09.30.22 ERC'!$I$676:$I$679,MATCH($A$1,'09.30.22 ERC'!$D$676:$D$679,0),),V2801)</f>
        <v>0</v>
      </c>
      <c r="X2801" s="275"/>
      <c r="Y2801" s="272"/>
      <c r="Z2801" s="106">
        <v>151</v>
      </c>
      <c r="AA2801" s="273" t="b">
        <f t="shared" si="88"/>
        <v>1</v>
      </c>
    </row>
    <row r="2802" spans="1:27">
      <c r="A2802" s="267" t="s">
        <v>3271</v>
      </c>
      <c r="B2802" s="267" t="s">
        <v>3294</v>
      </c>
      <c r="C2802" s="267" t="s">
        <v>3273</v>
      </c>
      <c r="D2802" s="267" t="s">
        <v>1877</v>
      </c>
      <c r="E2802" s="267" t="s">
        <v>3275</v>
      </c>
      <c r="F2802" s="267" t="s">
        <v>3276</v>
      </c>
      <c r="G2802" s="267" t="s">
        <v>3275</v>
      </c>
      <c r="H2802" s="267" t="s">
        <v>3277</v>
      </c>
      <c r="I2802" s="267" t="s">
        <v>9311</v>
      </c>
      <c r="J2802" s="267" t="s">
        <v>9312</v>
      </c>
      <c r="K2802" s="268">
        <v>0</v>
      </c>
      <c r="L2802" s="268">
        <v>0</v>
      </c>
      <c r="M2802" s="269">
        <v>0</v>
      </c>
      <c r="N2802" s="268">
        <v>0</v>
      </c>
      <c r="O2802" s="268">
        <v>0</v>
      </c>
      <c r="P2802" s="269">
        <v>0</v>
      </c>
      <c r="Q2802" s="270">
        <v>0</v>
      </c>
      <c r="R2802" s="270">
        <v>0</v>
      </c>
      <c r="S2802" s="270">
        <v>0</v>
      </c>
      <c r="T2802" s="268">
        <v>0</v>
      </c>
      <c r="U2802" s="268">
        <v>0</v>
      </c>
      <c r="V2802" s="269">
        <v>0</v>
      </c>
      <c r="W2802" s="269" cm="1">
        <f t="array" ref="W2802">IF(Z2802=756,V2802*INDEX('09.30.22 ERC'!$I$676:$I$679,MATCH($A$1,'09.30.22 ERC'!$D$676:$D$679,0),),V2802)</f>
        <v>0</v>
      </c>
      <c r="X2802" s="275"/>
      <c r="Y2802" s="272"/>
      <c r="Z2802" s="106">
        <v>152</v>
      </c>
      <c r="AA2802" s="273" t="b">
        <f t="shared" si="88"/>
        <v>1</v>
      </c>
    </row>
    <row r="2803" spans="1:27">
      <c r="A2803" s="267" t="s">
        <v>3271</v>
      </c>
      <c r="B2803" s="267" t="s">
        <v>3294</v>
      </c>
      <c r="C2803" s="267" t="s">
        <v>3273</v>
      </c>
      <c r="D2803" s="267" t="s">
        <v>9313</v>
      </c>
      <c r="E2803" s="267" t="s">
        <v>3275</v>
      </c>
      <c r="F2803" s="267" t="s">
        <v>3276</v>
      </c>
      <c r="G2803" s="267" t="s">
        <v>3275</v>
      </c>
      <c r="H2803" s="267" t="s">
        <v>3277</v>
      </c>
      <c r="I2803" s="267" t="s">
        <v>9314</v>
      </c>
      <c r="J2803" s="267" t="s">
        <v>9315</v>
      </c>
      <c r="K2803" s="268">
        <v>0</v>
      </c>
      <c r="L2803" s="268">
        <v>0</v>
      </c>
      <c r="M2803" s="269">
        <v>0</v>
      </c>
      <c r="N2803" s="268">
        <v>0</v>
      </c>
      <c r="O2803" s="268">
        <v>0</v>
      </c>
      <c r="P2803" s="269">
        <v>0</v>
      </c>
      <c r="Q2803" s="270">
        <v>0</v>
      </c>
      <c r="R2803" s="270">
        <v>0</v>
      </c>
      <c r="S2803" s="270">
        <v>0</v>
      </c>
      <c r="T2803" s="268">
        <v>0</v>
      </c>
      <c r="U2803" s="268">
        <v>0</v>
      </c>
      <c r="V2803" s="269">
        <v>0</v>
      </c>
      <c r="W2803" s="269" cm="1">
        <f t="array" ref="W2803">IF(Z2803=756,V2803*INDEX('09.30.22 ERC'!$I$676:$I$679,MATCH($A$1,'09.30.22 ERC'!$D$676:$D$679,0),),V2803)</f>
        <v>0</v>
      </c>
      <c r="X2803" s="275"/>
      <c r="Y2803" s="272"/>
      <c r="Z2803" s="106">
        <v>152</v>
      </c>
      <c r="AA2803" s="273" t="b">
        <f t="shared" si="88"/>
        <v>1</v>
      </c>
    </row>
    <row r="2804" spans="1:27">
      <c r="A2804" s="267" t="s">
        <v>3271</v>
      </c>
      <c r="B2804" s="267" t="s">
        <v>3300</v>
      </c>
      <c r="C2804" s="267" t="s">
        <v>3301</v>
      </c>
      <c r="D2804" s="267" t="s">
        <v>9313</v>
      </c>
      <c r="E2804" s="267" t="s">
        <v>3275</v>
      </c>
      <c r="F2804" s="267" t="s">
        <v>3276</v>
      </c>
      <c r="G2804" s="267" t="s">
        <v>3275</v>
      </c>
      <c r="H2804" s="267" t="s">
        <v>3277</v>
      </c>
      <c r="I2804" s="267" t="s">
        <v>9316</v>
      </c>
      <c r="J2804" s="267" t="s">
        <v>9317</v>
      </c>
      <c r="K2804" s="268">
        <v>0</v>
      </c>
      <c r="L2804" s="268">
        <v>0</v>
      </c>
      <c r="M2804" s="269">
        <v>0</v>
      </c>
      <c r="N2804" s="268">
        <v>0</v>
      </c>
      <c r="O2804" s="268">
        <v>0</v>
      </c>
      <c r="P2804" s="269">
        <v>0</v>
      </c>
      <c r="Q2804" s="270">
        <v>0</v>
      </c>
      <c r="R2804" s="270">
        <v>0</v>
      </c>
      <c r="S2804" s="270">
        <v>0</v>
      </c>
      <c r="T2804" s="268">
        <v>0</v>
      </c>
      <c r="U2804" s="268">
        <v>0</v>
      </c>
      <c r="V2804" s="269">
        <v>0</v>
      </c>
      <c r="W2804" s="269" cm="1">
        <f t="array" ref="W2804">IF(Z2804=756,V2804*INDEX('09.30.22 ERC'!$I$676:$I$679,MATCH($A$1,'09.30.22 ERC'!$D$676:$D$679,0),),V2804)</f>
        <v>0</v>
      </c>
      <c r="X2804" s="275"/>
      <c r="Y2804" s="272"/>
      <c r="Z2804" s="106">
        <v>150</v>
      </c>
      <c r="AA2804" s="273" t="b">
        <f t="shared" si="88"/>
        <v>1</v>
      </c>
    </row>
    <row r="2805" spans="1:27">
      <c r="A2805" s="267" t="s">
        <v>3271</v>
      </c>
      <c r="B2805" s="267" t="s">
        <v>3304</v>
      </c>
      <c r="C2805" s="267" t="s">
        <v>3301</v>
      </c>
      <c r="D2805" s="267" t="s">
        <v>9313</v>
      </c>
      <c r="E2805" s="267" t="s">
        <v>3275</v>
      </c>
      <c r="F2805" s="267" t="s">
        <v>3276</v>
      </c>
      <c r="G2805" s="267" t="s">
        <v>3275</v>
      </c>
      <c r="H2805" s="267" t="s">
        <v>3277</v>
      </c>
      <c r="I2805" s="267" t="s">
        <v>9318</v>
      </c>
      <c r="J2805" s="267" t="s">
        <v>9319</v>
      </c>
      <c r="K2805" s="268">
        <v>0</v>
      </c>
      <c r="L2805" s="268">
        <v>0</v>
      </c>
      <c r="M2805" s="269">
        <v>0</v>
      </c>
      <c r="N2805" s="268">
        <v>0</v>
      </c>
      <c r="O2805" s="268">
        <v>0</v>
      </c>
      <c r="P2805" s="269">
        <v>0</v>
      </c>
      <c r="Q2805" s="270">
        <v>0</v>
      </c>
      <c r="R2805" s="270">
        <v>0</v>
      </c>
      <c r="S2805" s="270">
        <v>0</v>
      </c>
      <c r="T2805" s="268">
        <v>0</v>
      </c>
      <c r="U2805" s="268">
        <v>0</v>
      </c>
      <c r="V2805" s="269">
        <v>0</v>
      </c>
      <c r="W2805" s="269" cm="1">
        <f t="array" ref="W2805">IF(Z2805=756,V2805*INDEX('09.30.22 ERC'!$I$676:$I$679,MATCH($A$1,'09.30.22 ERC'!$D$676:$D$679,0),),V2805)</f>
        <v>0</v>
      </c>
      <c r="X2805" s="275"/>
      <c r="Y2805" s="272"/>
      <c r="Z2805" s="106">
        <v>151</v>
      </c>
      <c r="AA2805" s="273" t="b">
        <f t="shared" si="88"/>
        <v>1</v>
      </c>
    </row>
    <row r="2806" spans="1:27">
      <c r="A2806" s="267" t="s">
        <v>3271</v>
      </c>
      <c r="B2806" s="267" t="s">
        <v>3388</v>
      </c>
      <c r="C2806" s="267" t="s">
        <v>3392</v>
      </c>
      <c r="D2806" s="267" t="s">
        <v>9320</v>
      </c>
      <c r="E2806" s="267" t="s">
        <v>3275</v>
      </c>
      <c r="F2806" s="267" t="s">
        <v>3276</v>
      </c>
      <c r="G2806" s="267" t="s">
        <v>3275</v>
      </c>
      <c r="H2806" s="267" t="s">
        <v>3277</v>
      </c>
      <c r="I2806" s="267" t="s">
        <v>9321</v>
      </c>
      <c r="J2806" s="267" t="s">
        <v>9322</v>
      </c>
      <c r="K2806" s="268">
        <v>0</v>
      </c>
      <c r="L2806" s="268">
        <v>0</v>
      </c>
      <c r="M2806" s="269">
        <v>0</v>
      </c>
      <c r="N2806" s="268">
        <v>0</v>
      </c>
      <c r="O2806" s="268">
        <v>0</v>
      </c>
      <c r="P2806" s="269">
        <v>0</v>
      </c>
      <c r="Q2806" s="270">
        <v>0</v>
      </c>
      <c r="R2806" s="270">
        <v>0</v>
      </c>
      <c r="S2806" s="270">
        <v>0</v>
      </c>
      <c r="T2806" s="268">
        <v>0</v>
      </c>
      <c r="U2806" s="268">
        <v>0</v>
      </c>
      <c r="V2806" s="269">
        <v>0</v>
      </c>
      <c r="W2806" s="269" cm="1">
        <f t="array" ref="W2806">IF(Z2806=756,V2806*INDEX('09.30.22 ERC'!$I$676:$I$679,MATCH($A$1,'09.30.22 ERC'!$D$676:$D$679,0),),V2806)</f>
        <v>0</v>
      </c>
      <c r="X2806" s="275"/>
      <c r="Y2806" s="272"/>
      <c r="Z2806" s="106">
        <v>756</v>
      </c>
      <c r="AA2806" s="273" t="b">
        <f t="shared" si="88"/>
        <v>1</v>
      </c>
    </row>
    <row r="2807" spans="1:27">
      <c r="A2807" s="267" t="s">
        <v>3271</v>
      </c>
      <c r="B2807" s="267" t="s">
        <v>3272</v>
      </c>
      <c r="C2807" s="267" t="s">
        <v>3273</v>
      </c>
      <c r="D2807" s="267" t="s">
        <v>9320</v>
      </c>
      <c r="E2807" s="267" t="s">
        <v>3275</v>
      </c>
      <c r="F2807" s="267" t="s">
        <v>3276</v>
      </c>
      <c r="G2807" s="267" t="s">
        <v>3275</v>
      </c>
      <c r="H2807" s="267" t="s">
        <v>3277</v>
      </c>
      <c r="I2807" s="267" t="s">
        <v>9323</v>
      </c>
      <c r="J2807" s="267" t="s">
        <v>9324</v>
      </c>
      <c r="K2807" s="268">
        <v>0</v>
      </c>
      <c r="L2807" s="268">
        <v>0</v>
      </c>
      <c r="M2807" s="269">
        <v>0</v>
      </c>
      <c r="N2807" s="268">
        <v>0</v>
      </c>
      <c r="O2807" s="268">
        <v>0</v>
      </c>
      <c r="P2807" s="269">
        <v>0</v>
      </c>
      <c r="Q2807" s="270">
        <v>0</v>
      </c>
      <c r="R2807" s="270">
        <v>0</v>
      </c>
      <c r="S2807" s="270">
        <v>0</v>
      </c>
      <c r="T2807" s="268">
        <v>0</v>
      </c>
      <c r="U2807" s="268">
        <v>0</v>
      </c>
      <c r="V2807" s="269">
        <v>0</v>
      </c>
      <c r="W2807" s="269" cm="1">
        <f t="array" ref="W2807">IF(Z2807=756,V2807*INDEX('09.30.22 ERC'!$I$676:$I$679,MATCH($A$1,'09.30.22 ERC'!$D$676:$D$679,0),),V2807)</f>
        <v>0</v>
      </c>
      <c r="X2807" s="275"/>
      <c r="Y2807" s="272"/>
      <c r="Z2807" s="106">
        <v>150</v>
      </c>
      <c r="AA2807" s="273" t="b">
        <f t="shared" si="88"/>
        <v>1</v>
      </c>
    </row>
    <row r="2808" spans="1:27">
      <c r="A2808" s="267" t="s">
        <v>3271</v>
      </c>
      <c r="B2808" s="267" t="s">
        <v>3280</v>
      </c>
      <c r="C2808" s="267" t="s">
        <v>3281</v>
      </c>
      <c r="D2808" s="267" t="s">
        <v>9320</v>
      </c>
      <c r="E2808" s="267" t="s">
        <v>3275</v>
      </c>
      <c r="F2808" s="267" t="s">
        <v>3276</v>
      </c>
      <c r="G2808" s="267" t="s">
        <v>3275</v>
      </c>
      <c r="H2808" s="267" t="s">
        <v>3277</v>
      </c>
      <c r="I2808" s="267" t="s">
        <v>9325</v>
      </c>
      <c r="J2808" s="267" t="s">
        <v>9326</v>
      </c>
      <c r="K2808" s="268">
        <v>0</v>
      </c>
      <c r="L2808" s="268">
        <v>0</v>
      </c>
      <c r="M2808" s="269">
        <v>0</v>
      </c>
      <c r="N2808" s="268">
        <v>0</v>
      </c>
      <c r="O2808" s="268">
        <v>0</v>
      </c>
      <c r="P2808" s="269">
        <v>0</v>
      </c>
      <c r="Q2808" s="270">
        <v>0</v>
      </c>
      <c r="R2808" s="270">
        <v>0</v>
      </c>
      <c r="S2808" s="270">
        <v>0</v>
      </c>
      <c r="T2808" s="268">
        <v>0</v>
      </c>
      <c r="U2808" s="268">
        <v>0</v>
      </c>
      <c r="V2808" s="269">
        <v>0</v>
      </c>
      <c r="W2808" s="269" cm="1">
        <f t="array" ref="W2808">IF(Z2808=756,V2808*INDEX('09.30.22 ERC'!$I$676:$I$679,MATCH($A$1,'09.30.22 ERC'!$D$676:$D$679,0),),V2808)</f>
        <v>0</v>
      </c>
      <c r="X2808" s="275"/>
      <c r="Y2808" s="272"/>
      <c r="Z2808" s="106">
        <v>150</v>
      </c>
      <c r="AA2808" s="273" t="b">
        <f t="shared" si="88"/>
        <v>1</v>
      </c>
    </row>
    <row r="2809" spans="1:27">
      <c r="A2809" s="267" t="s">
        <v>3271</v>
      </c>
      <c r="B2809" s="267" t="s">
        <v>3284</v>
      </c>
      <c r="C2809" s="267" t="s">
        <v>3273</v>
      </c>
      <c r="D2809" s="267" t="s">
        <v>9320</v>
      </c>
      <c r="E2809" s="267" t="s">
        <v>3275</v>
      </c>
      <c r="F2809" s="267" t="s">
        <v>3276</v>
      </c>
      <c r="G2809" s="267" t="s">
        <v>3275</v>
      </c>
      <c r="H2809" s="267" t="s">
        <v>3277</v>
      </c>
      <c r="I2809" s="267" t="s">
        <v>9327</v>
      </c>
      <c r="J2809" s="267" t="s">
        <v>9328</v>
      </c>
      <c r="K2809" s="268">
        <v>0</v>
      </c>
      <c r="L2809" s="268">
        <v>0</v>
      </c>
      <c r="M2809" s="269">
        <v>0</v>
      </c>
      <c r="N2809" s="268">
        <v>0</v>
      </c>
      <c r="O2809" s="268">
        <v>0</v>
      </c>
      <c r="P2809" s="269">
        <v>0</v>
      </c>
      <c r="Q2809" s="270">
        <v>0</v>
      </c>
      <c r="R2809" s="270">
        <v>0</v>
      </c>
      <c r="S2809" s="270">
        <v>0</v>
      </c>
      <c r="T2809" s="268">
        <v>0</v>
      </c>
      <c r="U2809" s="268">
        <v>0</v>
      </c>
      <c r="V2809" s="269">
        <v>0</v>
      </c>
      <c r="W2809" s="269" cm="1">
        <f t="array" ref="W2809">IF(Z2809=756,V2809*INDEX('09.30.22 ERC'!$I$676:$I$679,MATCH($A$1,'09.30.22 ERC'!$D$676:$D$679,0),),V2809)</f>
        <v>0</v>
      </c>
      <c r="X2809" s="275"/>
      <c r="Y2809" s="272"/>
      <c r="Z2809" s="106">
        <v>151</v>
      </c>
      <c r="AA2809" s="273" t="b">
        <f t="shared" si="88"/>
        <v>1</v>
      </c>
    </row>
    <row r="2810" spans="1:27">
      <c r="A2810" s="267" t="s">
        <v>3271</v>
      </c>
      <c r="B2810" s="267" t="s">
        <v>3287</v>
      </c>
      <c r="C2810" s="267" t="s">
        <v>3281</v>
      </c>
      <c r="D2810" s="267" t="s">
        <v>9320</v>
      </c>
      <c r="E2810" s="267" t="s">
        <v>3275</v>
      </c>
      <c r="F2810" s="267" t="s">
        <v>3276</v>
      </c>
      <c r="G2810" s="267" t="s">
        <v>3275</v>
      </c>
      <c r="H2810" s="267" t="s">
        <v>3277</v>
      </c>
      <c r="I2810" s="267" t="s">
        <v>9329</v>
      </c>
      <c r="J2810" s="267" t="s">
        <v>9330</v>
      </c>
      <c r="K2810" s="268">
        <v>0</v>
      </c>
      <c r="L2810" s="268">
        <v>0</v>
      </c>
      <c r="M2810" s="269">
        <v>0</v>
      </c>
      <c r="N2810" s="268">
        <v>0</v>
      </c>
      <c r="O2810" s="268">
        <v>0</v>
      </c>
      <c r="P2810" s="269">
        <v>0</v>
      </c>
      <c r="Q2810" s="270">
        <v>0</v>
      </c>
      <c r="R2810" s="270">
        <v>0</v>
      </c>
      <c r="S2810" s="270">
        <v>0</v>
      </c>
      <c r="T2810" s="268">
        <v>0</v>
      </c>
      <c r="U2810" s="268">
        <v>0</v>
      </c>
      <c r="V2810" s="269">
        <v>0</v>
      </c>
      <c r="W2810" s="269" cm="1">
        <f t="array" ref="W2810">IF(Z2810=756,V2810*INDEX('09.30.22 ERC'!$I$676:$I$679,MATCH($A$1,'09.30.22 ERC'!$D$676:$D$679,0),),V2810)</f>
        <v>0</v>
      </c>
      <c r="X2810" s="275"/>
      <c r="Y2810" s="272"/>
      <c r="Z2810" s="106">
        <v>151</v>
      </c>
      <c r="AA2810" s="273" t="b">
        <f t="shared" si="88"/>
        <v>1</v>
      </c>
    </row>
    <row r="2811" spans="1:27">
      <c r="A2811" s="267" t="s">
        <v>3271</v>
      </c>
      <c r="B2811" s="267" t="s">
        <v>3294</v>
      </c>
      <c r="C2811" s="267" t="s">
        <v>3273</v>
      </c>
      <c r="D2811" s="267" t="s">
        <v>9320</v>
      </c>
      <c r="E2811" s="267" t="s">
        <v>3275</v>
      </c>
      <c r="F2811" s="267" t="s">
        <v>3276</v>
      </c>
      <c r="G2811" s="267" t="s">
        <v>3275</v>
      </c>
      <c r="H2811" s="267" t="s">
        <v>3277</v>
      </c>
      <c r="I2811" s="267" t="s">
        <v>9331</v>
      </c>
      <c r="J2811" s="267" t="s">
        <v>9332</v>
      </c>
      <c r="K2811" s="268">
        <v>0</v>
      </c>
      <c r="L2811" s="268">
        <v>0</v>
      </c>
      <c r="M2811" s="269">
        <v>0</v>
      </c>
      <c r="N2811" s="268">
        <v>0</v>
      </c>
      <c r="O2811" s="268">
        <v>0</v>
      </c>
      <c r="P2811" s="269">
        <v>0</v>
      </c>
      <c r="Q2811" s="270">
        <v>0</v>
      </c>
      <c r="R2811" s="270">
        <v>0</v>
      </c>
      <c r="S2811" s="270">
        <v>0</v>
      </c>
      <c r="T2811" s="268">
        <v>0</v>
      </c>
      <c r="U2811" s="268">
        <v>0</v>
      </c>
      <c r="V2811" s="269">
        <v>0</v>
      </c>
      <c r="W2811" s="269" cm="1">
        <f t="array" ref="W2811">IF(Z2811=756,V2811*INDEX('09.30.22 ERC'!$I$676:$I$679,MATCH($A$1,'09.30.22 ERC'!$D$676:$D$679,0),),V2811)</f>
        <v>0</v>
      </c>
      <c r="X2811" s="275"/>
      <c r="Y2811" s="272"/>
      <c r="Z2811" s="106">
        <v>152</v>
      </c>
      <c r="AA2811" s="273" t="b">
        <f t="shared" si="88"/>
        <v>1</v>
      </c>
    </row>
  </sheetData>
  <autoFilter ref="A4:AA2811" xr:uid="{4A690159-B485-433F-959D-42077F7E3C5F}"/>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2904C-5F60-4D6A-8D9A-640F8EB88C7C}">
  <dimension ref="A1:AJ620"/>
  <sheetViews>
    <sheetView topLeftCell="T1" workbookViewId="0">
      <selection activeCell="AJ1" sqref="AJ1"/>
    </sheetView>
  </sheetViews>
  <sheetFormatPr defaultColWidth="8.7265625" defaultRowHeight="14.5"/>
  <cols>
    <col min="1" max="34" width="8.7265625" style="281"/>
    <col min="35" max="35" width="10.453125" style="281" bestFit="1" customWidth="1"/>
    <col min="36" max="16384" width="8.7265625" style="281"/>
  </cols>
  <sheetData>
    <row r="1" spans="1:36" ht="50">
      <c r="A1" s="279" t="s">
        <v>9333</v>
      </c>
      <c r="B1" s="279" t="s">
        <v>9334</v>
      </c>
      <c r="C1" s="279" t="s">
        <v>9335</v>
      </c>
      <c r="D1" s="279" t="s">
        <v>9336</v>
      </c>
      <c r="E1" s="279" t="s">
        <v>9337</v>
      </c>
      <c r="F1" s="279" t="s">
        <v>9338</v>
      </c>
      <c r="G1" s="279" t="s">
        <v>9339</v>
      </c>
      <c r="H1" s="279" t="s">
        <v>9340</v>
      </c>
      <c r="I1" s="279" t="s">
        <v>9341</v>
      </c>
      <c r="J1" s="279" t="s">
        <v>9342</v>
      </c>
      <c r="K1" s="279" t="s">
        <v>9343</v>
      </c>
      <c r="L1" s="279" t="s">
        <v>9344</v>
      </c>
      <c r="M1" s="279" t="s">
        <v>9345</v>
      </c>
      <c r="N1" s="279" t="s">
        <v>9346</v>
      </c>
      <c r="O1" s="279" t="s">
        <v>9347</v>
      </c>
      <c r="P1" s="279" t="s">
        <v>9348</v>
      </c>
      <c r="Q1" s="279" t="s">
        <v>9349</v>
      </c>
      <c r="R1" s="279" t="s">
        <v>9350</v>
      </c>
      <c r="S1" s="279" t="s">
        <v>9351</v>
      </c>
      <c r="T1" s="279" t="s">
        <v>9352</v>
      </c>
      <c r="U1" s="279" t="s">
        <v>9353</v>
      </c>
      <c r="V1" s="279" t="s">
        <v>9354</v>
      </c>
      <c r="W1" s="279" t="s">
        <v>9355</v>
      </c>
      <c r="X1" s="279" t="s">
        <v>9356</v>
      </c>
      <c r="Y1" s="279" t="s">
        <v>9357</v>
      </c>
      <c r="Z1" s="279" t="s">
        <v>9358</v>
      </c>
      <c r="AA1" s="279" t="s">
        <v>9359</v>
      </c>
      <c r="AB1" s="279" t="s">
        <v>9360</v>
      </c>
      <c r="AC1" s="279" t="s">
        <v>9361</v>
      </c>
      <c r="AD1" s="279" t="s">
        <v>9362</v>
      </c>
      <c r="AE1" s="279" t="s">
        <v>9363</v>
      </c>
      <c r="AF1" s="279" t="s">
        <v>9364</v>
      </c>
      <c r="AG1" s="279" t="s">
        <v>1868</v>
      </c>
      <c r="AH1" s="279" t="s">
        <v>9365</v>
      </c>
      <c r="AI1" s="280" t="s">
        <v>9366</v>
      </c>
      <c r="AJ1" s="280" t="s">
        <v>9367</v>
      </c>
    </row>
    <row r="2" spans="1:36" ht="60">
      <c r="A2" s="282" t="s">
        <v>9368</v>
      </c>
      <c r="B2" s="282" t="s">
        <v>9369</v>
      </c>
      <c r="C2" s="282" t="s">
        <v>9370</v>
      </c>
      <c r="D2" s="282" t="s">
        <v>9371</v>
      </c>
      <c r="E2" s="282" t="s">
        <v>9372</v>
      </c>
      <c r="F2" s="282" t="s">
        <v>9372</v>
      </c>
      <c r="G2" s="282" t="s">
        <v>9373</v>
      </c>
      <c r="H2" s="282" t="s">
        <v>9374</v>
      </c>
      <c r="I2" s="282" t="s">
        <v>9375</v>
      </c>
      <c r="J2" s="282" t="s">
        <v>9376</v>
      </c>
      <c r="K2" s="282" t="s">
        <v>9377</v>
      </c>
      <c r="L2" s="283"/>
      <c r="M2" s="283"/>
      <c r="N2" s="282" t="s">
        <v>9378</v>
      </c>
      <c r="O2" s="284">
        <v>74.5</v>
      </c>
      <c r="P2" s="282" t="s">
        <v>9379</v>
      </c>
      <c r="Q2" s="282" t="s">
        <v>9375</v>
      </c>
      <c r="R2" s="283"/>
      <c r="S2" s="283"/>
      <c r="T2" s="282" t="s">
        <v>9380</v>
      </c>
      <c r="U2" s="282" t="s">
        <v>9381</v>
      </c>
      <c r="V2" s="282" t="s">
        <v>9382</v>
      </c>
      <c r="W2" s="282" t="s">
        <v>9383</v>
      </c>
      <c r="X2" s="282" t="s">
        <v>9384</v>
      </c>
      <c r="Y2" s="282" t="s">
        <v>9385</v>
      </c>
      <c r="Z2" s="284">
        <v>74.5</v>
      </c>
      <c r="AA2" s="282" t="s">
        <v>3277</v>
      </c>
      <c r="AB2" s="284">
        <v>74.5</v>
      </c>
      <c r="AC2" s="284">
        <v>74.5</v>
      </c>
      <c r="AD2" s="282" t="s">
        <v>3277</v>
      </c>
      <c r="AE2" s="282" t="s">
        <v>9386</v>
      </c>
      <c r="AF2" s="282" t="s">
        <v>9387</v>
      </c>
      <c r="AG2" s="282" t="s">
        <v>9388</v>
      </c>
      <c r="AH2" s="282" t="s">
        <v>9389</v>
      </c>
      <c r="AI2" s="285">
        <f t="shared" ref="AI2:AI65" si="0">DATE(YEAR(H2),MONTH(H2),DAY(H2))</f>
        <v>44937</v>
      </c>
    </row>
    <row r="3" spans="1:36" ht="60">
      <c r="A3" s="282" t="s">
        <v>9390</v>
      </c>
      <c r="B3" s="282" t="s">
        <v>9369</v>
      </c>
      <c r="C3" s="282" t="s">
        <v>9370</v>
      </c>
      <c r="D3" s="282" t="s">
        <v>9371</v>
      </c>
      <c r="E3" s="282" t="s">
        <v>9391</v>
      </c>
      <c r="F3" s="282" t="s">
        <v>9391</v>
      </c>
      <c r="G3" s="282" t="s">
        <v>9392</v>
      </c>
      <c r="H3" s="282" t="s">
        <v>9374</v>
      </c>
      <c r="I3" s="282" t="s">
        <v>9393</v>
      </c>
      <c r="J3" s="283"/>
      <c r="K3" s="283"/>
      <c r="L3" s="283"/>
      <c r="M3" s="282" t="s">
        <v>9394</v>
      </c>
      <c r="N3" s="282" t="s">
        <v>9378</v>
      </c>
      <c r="O3" s="284">
        <v>135917.95000000001</v>
      </c>
      <c r="P3" s="282" t="s">
        <v>9395</v>
      </c>
      <c r="Q3" s="282" t="s">
        <v>9396</v>
      </c>
      <c r="R3" s="282" t="s">
        <v>9397</v>
      </c>
      <c r="S3" s="282" t="s">
        <v>9398</v>
      </c>
      <c r="T3" s="282" t="s">
        <v>9380</v>
      </c>
      <c r="U3" s="282" t="s">
        <v>9399</v>
      </c>
      <c r="V3" s="282" t="s">
        <v>9400</v>
      </c>
      <c r="W3" s="282" t="s">
        <v>9401</v>
      </c>
      <c r="X3" s="282" t="s">
        <v>9384</v>
      </c>
      <c r="Y3" s="282" t="s">
        <v>9385</v>
      </c>
      <c r="Z3" s="284">
        <v>135917.95000000001</v>
      </c>
      <c r="AA3" s="282" t="s">
        <v>3277</v>
      </c>
      <c r="AB3" s="284">
        <v>135917.95000000001</v>
      </c>
      <c r="AC3" s="284">
        <v>135917.95000000001</v>
      </c>
      <c r="AD3" s="282" t="s">
        <v>3277</v>
      </c>
      <c r="AE3" s="282" t="s">
        <v>9386</v>
      </c>
      <c r="AF3" s="282" t="s">
        <v>9387</v>
      </c>
      <c r="AG3" s="282" t="s">
        <v>9388</v>
      </c>
      <c r="AH3" s="282" t="s">
        <v>9402</v>
      </c>
      <c r="AI3" s="285">
        <f t="shared" si="0"/>
        <v>44937</v>
      </c>
    </row>
    <row r="4" spans="1:36" ht="60">
      <c r="A4" s="282" t="s">
        <v>9403</v>
      </c>
      <c r="B4" s="282" t="s">
        <v>9369</v>
      </c>
      <c r="C4" s="282" t="s">
        <v>9370</v>
      </c>
      <c r="D4" s="282" t="s">
        <v>9371</v>
      </c>
      <c r="E4" s="282" t="s">
        <v>9391</v>
      </c>
      <c r="F4" s="282" t="s">
        <v>9391</v>
      </c>
      <c r="G4" s="282" t="s">
        <v>9392</v>
      </c>
      <c r="H4" s="282" t="s">
        <v>9374</v>
      </c>
      <c r="I4" s="282" t="s">
        <v>9404</v>
      </c>
      <c r="J4" s="283"/>
      <c r="K4" s="283"/>
      <c r="L4" s="283"/>
      <c r="M4" s="282" t="s">
        <v>9394</v>
      </c>
      <c r="N4" s="282" t="s">
        <v>9378</v>
      </c>
      <c r="O4" s="284">
        <v>14808</v>
      </c>
      <c r="P4" s="282" t="s">
        <v>9395</v>
      </c>
      <c r="Q4" s="282" t="s">
        <v>9396</v>
      </c>
      <c r="R4" s="282" t="s">
        <v>9397</v>
      </c>
      <c r="S4" s="282" t="s">
        <v>9398</v>
      </c>
      <c r="T4" s="282" t="s">
        <v>9380</v>
      </c>
      <c r="U4" s="282" t="s">
        <v>9399</v>
      </c>
      <c r="V4" s="282" t="s">
        <v>9400</v>
      </c>
      <c r="W4" s="282" t="s">
        <v>9405</v>
      </c>
      <c r="X4" s="282" t="s">
        <v>9384</v>
      </c>
      <c r="Y4" s="282" t="s">
        <v>9385</v>
      </c>
      <c r="Z4" s="284">
        <v>14808</v>
      </c>
      <c r="AA4" s="282" t="s">
        <v>3277</v>
      </c>
      <c r="AB4" s="284">
        <v>14808</v>
      </c>
      <c r="AC4" s="284">
        <v>14808</v>
      </c>
      <c r="AD4" s="282" t="s">
        <v>3277</v>
      </c>
      <c r="AE4" s="282" t="s">
        <v>9386</v>
      </c>
      <c r="AF4" s="282" t="s">
        <v>9387</v>
      </c>
      <c r="AG4" s="282" t="s">
        <v>9388</v>
      </c>
      <c r="AH4" s="282" t="s">
        <v>9402</v>
      </c>
      <c r="AI4" s="285">
        <f t="shared" si="0"/>
        <v>44937</v>
      </c>
    </row>
    <row r="5" spans="1:36" ht="60">
      <c r="A5" s="282" t="s">
        <v>9406</v>
      </c>
      <c r="B5" s="282" t="s">
        <v>9369</v>
      </c>
      <c r="C5" s="282" t="s">
        <v>9370</v>
      </c>
      <c r="D5" s="282" t="s">
        <v>9371</v>
      </c>
      <c r="E5" s="282" t="s">
        <v>9391</v>
      </c>
      <c r="F5" s="282" t="s">
        <v>9391</v>
      </c>
      <c r="G5" s="282" t="s">
        <v>9392</v>
      </c>
      <c r="H5" s="282" t="s">
        <v>9374</v>
      </c>
      <c r="I5" s="282" t="s">
        <v>9407</v>
      </c>
      <c r="J5" s="283"/>
      <c r="K5" s="283"/>
      <c r="L5" s="283"/>
      <c r="M5" s="282" t="s">
        <v>9394</v>
      </c>
      <c r="N5" s="282" t="s">
        <v>9378</v>
      </c>
      <c r="O5" s="284">
        <v>547</v>
      </c>
      <c r="P5" s="282" t="s">
        <v>9395</v>
      </c>
      <c r="Q5" s="282" t="s">
        <v>9396</v>
      </c>
      <c r="R5" s="282" t="s">
        <v>9397</v>
      </c>
      <c r="S5" s="282" t="s">
        <v>9398</v>
      </c>
      <c r="T5" s="282" t="s">
        <v>9380</v>
      </c>
      <c r="U5" s="282" t="s">
        <v>9399</v>
      </c>
      <c r="V5" s="282" t="s">
        <v>9400</v>
      </c>
      <c r="W5" s="282" t="s">
        <v>9401</v>
      </c>
      <c r="X5" s="282" t="s">
        <v>9384</v>
      </c>
      <c r="Y5" s="282" t="s">
        <v>9385</v>
      </c>
      <c r="Z5" s="284">
        <v>547</v>
      </c>
      <c r="AA5" s="282" t="s">
        <v>3277</v>
      </c>
      <c r="AB5" s="284">
        <v>547</v>
      </c>
      <c r="AC5" s="284">
        <v>547</v>
      </c>
      <c r="AD5" s="282" t="s">
        <v>3277</v>
      </c>
      <c r="AE5" s="282" t="s">
        <v>9386</v>
      </c>
      <c r="AF5" s="282" t="s">
        <v>9387</v>
      </c>
      <c r="AG5" s="282" t="s">
        <v>9388</v>
      </c>
      <c r="AH5" s="282" t="s">
        <v>9402</v>
      </c>
      <c r="AI5" s="285">
        <f t="shared" si="0"/>
        <v>44937</v>
      </c>
    </row>
    <row r="6" spans="1:36" ht="60">
      <c r="A6" s="282" t="s">
        <v>9408</v>
      </c>
      <c r="B6" s="282" t="s">
        <v>9369</v>
      </c>
      <c r="C6" s="282" t="s">
        <v>9370</v>
      </c>
      <c r="D6" s="282" t="s">
        <v>9371</v>
      </c>
      <c r="E6" s="282" t="s">
        <v>9372</v>
      </c>
      <c r="F6" s="282" t="s">
        <v>9372</v>
      </c>
      <c r="G6" s="282" t="s">
        <v>9373</v>
      </c>
      <c r="H6" s="282" t="s">
        <v>9409</v>
      </c>
      <c r="I6" s="282" t="s">
        <v>9410</v>
      </c>
      <c r="J6" s="282" t="s">
        <v>9376</v>
      </c>
      <c r="K6" s="282" t="s">
        <v>9377</v>
      </c>
      <c r="L6" s="283"/>
      <c r="M6" s="283"/>
      <c r="N6" s="282" t="s">
        <v>9378</v>
      </c>
      <c r="O6" s="284">
        <v>149</v>
      </c>
      <c r="P6" s="282" t="s">
        <v>9379</v>
      </c>
      <c r="Q6" s="282" t="s">
        <v>9375</v>
      </c>
      <c r="R6" s="283"/>
      <c r="S6" s="283"/>
      <c r="T6" s="282" t="s">
        <v>9380</v>
      </c>
      <c r="U6" s="282" t="s">
        <v>9381</v>
      </c>
      <c r="V6" s="282" t="s">
        <v>9382</v>
      </c>
      <c r="W6" s="282" t="s">
        <v>9383</v>
      </c>
      <c r="X6" s="282" t="s">
        <v>9384</v>
      </c>
      <c r="Y6" s="282" t="s">
        <v>9385</v>
      </c>
      <c r="Z6" s="284">
        <v>149</v>
      </c>
      <c r="AA6" s="282" t="s">
        <v>3277</v>
      </c>
      <c r="AB6" s="284">
        <v>149</v>
      </c>
      <c r="AC6" s="284">
        <v>149</v>
      </c>
      <c r="AD6" s="282" t="s">
        <v>3277</v>
      </c>
      <c r="AE6" s="282" t="s">
        <v>9386</v>
      </c>
      <c r="AF6" s="282" t="s">
        <v>9387</v>
      </c>
      <c r="AG6" s="282" t="s">
        <v>9388</v>
      </c>
      <c r="AH6" s="282" t="s">
        <v>9389</v>
      </c>
      <c r="AI6" s="285">
        <f t="shared" si="0"/>
        <v>44935</v>
      </c>
    </row>
    <row r="7" spans="1:36" ht="60">
      <c r="A7" s="282" t="s">
        <v>9411</v>
      </c>
      <c r="B7" s="282" t="s">
        <v>9369</v>
      </c>
      <c r="C7" s="282" t="s">
        <v>9370</v>
      </c>
      <c r="D7" s="282" t="s">
        <v>9371</v>
      </c>
      <c r="E7" s="282" t="s">
        <v>9372</v>
      </c>
      <c r="F7" s="282" t="s">
        <v>9372</v>
      </c>
      <c r="G7" s="282" t="s">
        <v>9373</v>
      </c>
      <c r="H7" s="282" t="s">
        <v>9412</v>
      </c>
      <c r="I7" s="282" t="s">
        <v>9413</v>
      </c>
      <c r="J7" s="282" t="s">
        <v>9376</v>
      </c>
      <c r="K7" s="282" t="s">
        <v>9377</v>
      </c>
      <c r="L7" s="283"/>
      <c r="M7" s="283"/>
      <c r="N7" s="282" t="s">
        <v>9378</v>
      </c>
      <c r="O7" s="284">
        <v>37.25</v>
      </c>
      <c r="P7" s="282" t="s">
        <v>9379</v>
      </c>
      <c r="Q7" s="282" t="s">
        <v>9375</v>
      </c>
      <c r="R7" s="283"/>
      <c r="S7" s="283"/>
      <c r="T7" s="282" t="s">
        <v>9380</v>
      </c>
      <c r="U7" s="282" t="s">
        <v>9381</v>
      </c>
      <c r="V7" s="282" t="s">
        <v>9382</v>
      </c>
      <c r="W7" s="282" t="s">
        <v>9414</v>
      </c>
      <c r="X7" s="282" t="s">
        <v>9384</v>
      </c>
      <c r="Y7" s="282" t="s">
        <v>9385</v>
      </c>
      <c r="Z7" s="284">
        <v>37.25</v>
      </c>
      <c r="AA7" s="282" t="s">
        <v>3277</v>
      </c>
      <c r="AB7" s="284">
        <v>37.25</v>
      </c>
      <c r="AC7" s="284">
        <v>37.25</v>
      </c>
      <c r="AD7" s="282" t="s">
        <v>3277</v>
      </c>
      <c r="AE7" s="282" t="s">
        <v>9386</v>
      </c>
      <c r="AF7" s="282" t="s">
        <v>9387</v>
      </c>
      <c r="AG7" s="282" t="s">
        <v>9388</v>
      </c>
      <c r="AH7" s="282" t="s">
        <v>9389</v>
      </c>
      <c r="AI7" s="285">
        <f t="shared" si="0"/>
        <v>44932</v>
      </c>
    </row>
    <row r="8" spans="1:36" ht="60">
      <c r="A8" s="282" t="s">
        <v>9415</v>
      </c>
      <c r="B8" s="282" t="s">
        <v>9369</v>
      </c>
      <c r="C8" s="282" t="s">
        <v>9370</v>
      </c>
      <c r="D8" s="282" t="s">
        <v>9371</v>
      </c>
      <c r="E8" s="282" t="s">
        <v>9372</v>
      </c>
      <c r="F8" s="282" t="s">
        <v>9372</v>
      </c>
      <c r="G8" s="282" t="s">
        <v>9373</v>
      </c>
      <c r="H8" s="282" t="s">
        <v>9416</v>
      </c>
      <c r="I8" s="282" t="s">
        <v>9375</v>
      </c>
      <c r="J8" s="282" t="s">
        <v>9376</v>
      </c>
      <c r="K8" s="282" t="s">
        <v>9377</v>
      </c>
      <c r="L8" s="283"/>
      <c r="M8" s="283"/>
      <c r="N8" s="282" t="s">
        <v>9378</v>
      </c>
      <c r="O8" s="284">
        <v>74.5</v>
      </c>
      <c r="P8" s="282" t="s">
        <v>9379</v>
      </c>
      <c r="Q8" s="282" t="s">
        <v>9375</v>
      </c>
      <c r="R8" s="283"/>
      <c r="S8" s="283"/>
      <c r="T8" s="282" t="s">
        <v>9380</v>
      </c>
      <c r="U8" s="282" t="s">
        <v>9381</v>
      </c>
      <c r="V8" s="282" t="s">
        <v>9382</v>
      </c>
      <c r="W8" s="282" t="s">
        <v>9414</v>
      </c>
      <c r="X8" s="282" t="s">
        <v>9384</v>
      </c>
      <c r="Y8" s="282" t="s">
        <v>9385</v>
      </c>
      <c r="Z8" s="284">
        <v>74.5</v>
      </c>
      <c r="AA8" s="282" t="s">
        <v>3277</v>
      </c>
      <c r="AB8" s="284">
        <v>74.5</v>
      </c>
      <c r="AC8" s="284">
        <v>74.5</v>
      </c>
      <c r="AD8" s="282" t="s">
        <v>3277</v>
      </c>
      <c r="AE8" s="282" t="s">
        <v>9386</v>
      </c>
      <c r="AF8" s="282" t="s">
        <v>9387</v>
      </c>
      <c r="AG8" s="282" t="s">
        <v>9388</v>
      </c>
      <c r="AH8" s="282" t="s">
        <v>9389</v>
      </c>
      <c r="AI8" s="285">
        <f t="shared" si="0"/>
        <v>44931</v>
      </c>
    </row>
    <row r="9" spans="1:36" ht="60">
      <c r="A9" s="282" t="s">
        <v>9417</v>
      </c>
      <c r="B9" s="282" t="s">
        <v>9369</v>
      </c>
      <c r="C9" s="282" t="s">
        <v>9370</v>
      </c>
      <c r="D9" s="282" t="s">
        <v>9371</v>
      </c>
      <c r="E9" s="282" t="s">
        <v>9372</v>
      </c>
      <c r="F9" s="282" t="s">
        <v>9372</v>
      </c>
      <c r="G9" s="282" t="s">
        <v>9373</v>
      </c>
      <c r="H9" s="282" t="s">
        <v>9418</v>
      </c>
      <c r="I9" s="282" t="s">
        <v>9375</v>
      </c>
      <c r="J9" s="282" t="s">
        <v>9376</v>
      </c>
      <c r="K9" s="282" t="s">
        <v>9377</v>
      </c>
      <c r="L9" s="283"/>
      <c r="M9" s="283"/>
      <c r="N9" s="282" t="s">
        <v>9378</v>
      </c>
      <c r="O9" s="284">
        <v>74.5</v>
      </c>
      <c r="P9" s="282" t="s">
        <v>9379</v>
      </c>
      <c r="Q9" s="282" t="s">
        <v>9375</v>
      </c>
      <c r="R9" s="283"/>
      <c r="S9" s="283"/>
      <c r="T9" s="282" t="s">
        <v>9380</v>
      </c>
      <c r="U9" s="282" t="s">
        <v>9381</v>
      </c>
      <c r="V9" s="282" t="s">
        <v>9382</v>
      </c>
      <c r="W9" s="282" t="s">
        <v>9419</v>
      </c>
      <c r="X9" s="282" t="s">
        <v>9384</v>
      </c>
      <c r="Y9" s="282" t="s">
        <v>9385</v>
      </c>
      <c r="Z9" s="284">
        <v>74.5</v>
      </c>
      <c r="AA9" s="282" t="s">
        <v>3277</v>
      </c>
      <c r="AB9" s="284">
        <v>74.5</v>
      </c>
      <c r="AC9" s="284">
        <v>74.5</v>
      </c>
      <c r="AD9" s="282" t="s">
        <v>3277</v>
      </c>
      <c r="AE9" s="282" t="s">
        <v>9420</v>
      </c>
      <c r="AF9" s="282" t="s">
        <v>9387</v>
      </c>
      <c r="AG9" s="282" t="s">
        <v>9388</v>
      </c>
      <c r="AH9" s="282" t="s">
        <v>9389</v>
      </c>
      <c r="AI9" s="285">
        <f t="shared" si="0"/>
        <v>44910</v>
      </c>
    </row>
    <row r="10" spans="1:36" ht="60">
      <c r="A10" s="282" t="s">
        <v>9421</v>
      </c>
      <c r="B10" s="282" t="s">
        <v>9369</v>
      </c>
      <c r="C10" s="282" t="s">
        <v>9370</v>
      </c>
      <c r="D10" s="282" t="s">
        <v>9371</v>
      </c>
      <c r="E10" s="282" t="s">
        <v>9372</v>
      </c>
      <c r="F10" s="282" t="s">
        <v>9422</v>
      </c>
      <c r="G10" s="282" t="s">
        <v>9392</v>
      </c>
      <c r="H10" s="282" t="s">
        <v>9423</v>
      </c>
      <c r="I10" s="282" t="s">
        <v>9424</v>
      </c>
      <c r="J10" s="283"/>
      <c r="K10" s="283"/>
      <c r="L10" s="283"/>
      <c r="M10" s="283"/>
      <c r="N10" s="282" t="s">
        <v>9378</v>
      </c>
      <c r="O10" s="284">
        <v>417.69</v>
      </c>
      <c r="P10" s="282" t="s">
        <v>9425</v>
      </c>
      <c r="Q10" s="282" t="s">
        <v>9375</v>
      </c>
      <c r="R10" s="283"/>
      <c r="S10" s="283"/>
      <c r="T10" s="282" t="s">
        <v>9380</v>
      </c>
      <c r="U10" s="282" t="s">
        <v>9426</v>
      </c>
      <c r="V10" s="282" t="s">
        <v>9427</v>
      </c>
      <c r="W10" s="282" t="s">
        <v>9428</v>
      </c>
      <c r="X10" s="282" t="s">
        <v>9384</v>
      </c>
      <c r="Y10" s="282" t="s">
        <v>9385</v>
      </c>
      <c r="Z10" s="284">
        <v>417.69</v>
      </c>
      <c r="AA10" s="282" t="s">
        <v>3277</v>
      </c>
      <c r="AB10" s="284">
        <v>417.69</v>
      </c>
      <c r="AC10" s="284">
        <v>417.69</v>
      </c>
      <c r="AD10" s="282" t="s">
        <v>3277</v>
      </c>
      <c r="AE10" s="282" t="s">
        <v>9429</v>
      </c>
      <c r="AF10" s="282" t="s">
        <v>9387</v>
      </c>
      <c r="AG10" s="282" t="s">
        <v>9388</v>
      </c>
      <c r="AH10" s="282" t="s">
        <v>9402</v>
      </c>
      <c r="AI10" s="285">
        <f t="shared" si="0"/>
        <v>44804</v>
      </c>
      <c r="AJ10" s="281" t="s">
        <v>9430</v>
      </c>
    </row>
    <row r="11" spans="1:36" ht="60">
      <c r="A11" s="282" t="s">
        <v>9431</v>
      </c>
      <c r="B11" s="282" t="s">
        <v>9369</v>
      </c>
      <c r="C11" s="282" t="s">
        <v>9370</v>
      </c>
      <c r="D11" s="282" t="s">
        <v>9371</v>
      </c>
      <c r="E11" s="282" t="s">
        <v>9391</v>
      </c>
      <c r="F11" s="282" t="s">
        <v>9422</v>
      </c>
      <c r="G11" s="282" t="s">
        <v>9392</v>
      </c>
      <c r="H11" s="282" t="s">
        <v>9423</v>
      </c>
      <c r="I11" s="282" t="s">
        <v>9432</v>
      </c>
      <c r="J11" s="283"/>
      <c r="K11" s="283"/>
      <c r="L11" s="283"/>
      <c r="M11" s="283"/>
      <c r="N11" s="282" t="s">
        <v>9378</v>
      </c>
      <c r="O11" s="284">
        <v>11026.52</v>
      </c>
      <c r="P11" s="282" t="s">
        <v>9425</v>
      </c>
      <c r="Q11" s="282" t="s">
        <v>9396</v>
      </c>
      <c r="R11" s="283"/>
      <c r="S11" s="283"/>
      <c r="T11" s="282" t="s">
        <v>9380</v>
      </c>
      <c r="U11" s="282" t="s">
        <v>9426</v>
      </c>
      <c r="V11" s="282" t="s">
        <v>9427</v>
      </c>
      <c r="W11" s="282" t="s">
        <v>9428</v>
      </c>
      <c r="X11" s="282" t="s">
        <v>9384</v>
      </c>
      <c r="Y11" s="282" t="s">
        <v>9385</v>
      </c>
      <c r="Z11" s="284">
        <v>11026.52</v>
      </c>
      <c r="AA11" s="282" t="s">
        <v>3277</v>
      </c>
      <c r="AB11" s="284">
        <v>11026.52</v>
      </c>
      <c r="AC11" s="284">
        <v>11026.52</v>
      </c>
      <c r="AD11" s="282" t="s">
        <v>3277</v>
      </c>
      <c r="AE11" s="282" t="s">
        <v>9429</v>
      </c>
      <c r="AF11" s="282" t="s">
        <v>9387</v>
      </c>
      <c r="AG11" s="282" t="s">
        <v>9388</v>
      </c>
      <c r="AH11" s="282" t="s">
        <v>9402</v>
      </c>
      <c r="AI11" s="285">
        <f t="shared" si="0"/>
        <v>44804</v>
      </c>
      <c r="AJ11" s="281" t="s">
        <v>9430</v>
      </c>
    </row>
    <row r="12" spans="1:36" ht="60">
      <c r="A12" s="282" t="s">
        <v>9433</v>
      </c>
      <c r="B12" s="282" t="s">
        <v>9369</v>
      </c>
      <c r="C12" s="282" t="s">
        <v>9370</v>
      </c>
      <c r="D12" s="282" t="s">
        <v>9371</v>
      </c>
      <c r="E12" s="282" t="s">
        <v>1393</v>
      </c>
      <c r="F12" s="282" t="s">
        <v>9422</v>
      </c>
      <c r="G12" s="282" t="s">
        <v>9392</v>
      </c>
      <c r="H12" s="282" t="s">
        <v>9423</v>
      </c>
      <c r="I12" s="282" t="s">
        <v>9434</v>
      </c>
      <c r="J12" s="283"/>
      <c r="K12" s="283"/>
      <c r="L12" s="283"/>
      <c r="M12" s="283"/>
      <c r="N12" s="282" t="s">
        <v>9378</v>
      </c>
      <c r="O12" s="284">
        <v>1680.83</v>
      </c>
      <c r="P12" s="282" t="s">
        <v>9425</v>
      </c>
      <c r="Q12" s="282" t="s">
        <v>9435</v>
      </c>
      <c r="R12" s="283"/>
      <c r="S12" s="283"/>
      <c r="T12" s="282" t="s">
        <v>9380</v>
      </c>
      <c r="U12" s="282" t="s">
        <v>9426</v>
      </c>
      <c r="V12" s="282" t="s">
        <v>9427</v>
      </c>
      <c r="W12" s="282" t="s">
        <v>9428</v>
      </c>
      <c r="X12" s="282" t="s">
        <v>9384</v>
      </c>
      <c r="Y12" s="282" t="s">
        <v>9385</v>
      </c>
      <c r="Z12" s="284">
        <v>1680.83</v>
      </c>
      <c r="AA12" s="282" t="s">
        <v>3277</v>
      </c>
      <c r="AB12" s="284">
        <v>1680.83</v>
      </c>
      <c r="AC12" s="284">
        <v>1680.83</v>
      </c>
      <c r="AD12" s="282" t="s">
        <v>3277</v>
      </c>
      <c r="AE12" s="282" t="s">
        <v>9429</v>
      </c>
      <c r="AF12" s="282" t="s">
        <v>9387</v>
      </c>
      <c r="AG12" s="282" t="s">
        <v>9388</v>
      </c>
      <c r="AH12" s="282" t="s">
        <v>9402</v>
      </c>
      <c r="AI12" s="285">
        <f t="shared" si="0"/>
        <v>44804</v>
      </c>
      <c r="AJ12" s="281" t="s">
        <v>9430</v>
      </c>
    </row>
    <row r="13" spans="1:36" ht="60">
      <c r="A13" s="282" t="s">
        <v>9436</v>
      </c>
      <c r="B13" s="282" t="s">
        <v>9369</v>
      </c>
      <c r="C13" s="282" t="s">
        <v>9370</v>
      </c>
      <c r="D13" s="282" t="s">
        <v>9371</v>
      </c>
      <c r="E13" s="282" t="s">
        <v>9391</v>
      </c>
      <c r="F13" s="282" t="s">
        <v>9391</v>
      </c>
      <c r="G13" s="282" t="s">
        <v>9392</v>
      </c>
      <c r="H13" s="282" t="s">
        <v>9437</v>
      </c>
      <c r="I13" s="282" t="s">
        <v>9438</v>
      </c>
      <c r="J13" s="283"/>
      <c r="K13" s="283"/>
      <c r="L13" s="283"/>
      <c r="M13" s="282" t="s">
        <v>9394</v>
      </c>
      <c r="N13" s="282" t="s">
        <v>9378</v>
      </c>
      <c r="O13" s="284">
        <v>7379.38</v>
      </c>
      <c r="P13" s="282" t="s">
        <v>9395</v>
      </c>
      <c r="Q13" s="282" t="s">
        <v>9396</v>
      </c>
      <c r="R13" s="282" t="s">
        <v>9397</v>
      </c>
      <c r="S13" s="282" t="s">
        <v>9398</v>
      </c>
      <c r="T13" s="282" t="s">
        <v>9380</v>
      </c>
      <c r="U13" s="282" t="s">
        <v>9399</v>
      </c>
      <c r="V13" s="282" t="s">
        <v>9400</v>
      </c>
      <c r="W13" s="282" t="s">
        <v>9439</v>
      </c>
      <c r="X13" s="282" t="s">
        <v>9384</v>
      </c>
      <c r="Y13" s="282" t="s">
        <v>9385</v>
      </c>
      <c r="Z13" s="284">
        <v>7379.38</v>
      </c>
      <c r="AA13" s="282" t="s">
        <v>3277</v>
      </c>
      <c r="AB13" s="284">
        <v>7379.38</v>
      </c>
      <c r="AC13" s="284">
        <v>7379.38</v>
      </c>
      <c r="AD13" s="282" t="s">
        <v>3277</v>
      </c>
      <c r="AE13" s="282" t="s">
        <v>9429</v>
      </c>
      <c r="AF13" s="282" t="s">
        <v>9387</v>
      </c>
      <c r="AG13" s="282" t="s">
        <v>9388</v>
      </c>
      <c r="AH13" s="282" t="s">
        <v>9402</v>
      </c>
      <c r="AI13" s="285">
        <f t="shared" si="0"/>
        <v>44800</v>
      </c>
      <c r="AJ13" s="281" t="s">
        <v>9430</v>
      </c>
    </row>
    <row r="14" spans="1:36" ht="60">
      <c r="A14" s="282" t="s">
        <v>9440</v>
      </c>
      <c r="B14" s="282" t="s">
        <v>9369</v>
      </c>
      <c r="C14" s="282" t="s">
        <v>9370</v>
      </c>
      <c r="D14" s="282" t="s">
        <v>9371</v>
      </c>
      <c r="E14" s="282" t="s">
        <v>9372</v>
      </c>
      <c r="F14" s="282" t="s">
        <v>9372</v>
      </c>
      <c r="G14" s="282" t="s">
        <v>9373</v>
      </c>
      <c r="H14" s="282" t="s">
        <v>9441</v>
      </c>
      <c r="I14" s="282" t="s">
        <v>9413</v>
      </c>
      <c r="J14" s="282" t="s">
        <v>9376</v>
      </c>
      <c r="K14" s="282" t="s">
        <v>9377</v>
      </c>
      <c r="L14" s="283"/>
      <c r="M14" s="283"/>
      <c r="N14" s="282" t="s">
        <v>9378</v>
      </c>
      <c r="O14" s="284">
        <v>37.25</v>
      </c>
      <c r="P14" s="282" t="s">
        <v>9379</v>
      </c>
      <c r="Q14" s="282" t="s">
        <v>9375</v>
      </c>
      <c r="R14" s="283"/>
      <c r="S14" s="283"/>
      <c r="T14" s="282" t="s">
        <v>9380</v>
      </c>
      <c r="U14" s="282" t="s">
        <v>9381</v>
      </c>
      <c r="V14" s="282" t="s">
        <v>9382</v>
      </c>
      <c r="W14" s="282" t="s">
        <v>9442</v>
      </c>
      <c r="X14" s="282" t="s">
        <v>9384</v>
      </c>
      <c r="Y14" s="282" t="s">
        <v>9385</v>
      </c>
      <c r="Z14" s="284">
        <v>37.25</v>
      </c>
      <c r="AA14" s="282" t="s">
        <v>3277</v>
      </c>
      <c r="AB14" s="284">
        <v>37.25</v>
      </c>
      <c r="AC14" s="284">
        <v>37.25</v>
      </c>
      <c r="AD14" s="282" t="s">
        <v>3277</v>
      </c>
      <c r="AE14" s="282" t="s">
        <v>9429</v>
      </c>
      <c r="AF14" s="282" t="s">
        <v>9387</v>
      </c>
      <c r="AG14" s="282" t="s">
        <v>9388</v>
      </c>
      <c r="AH14" s="282" t="s">
        <v>9389</v>
      </c>
      <c r="AI14" s="285">
        <f t="shared" si="0"/>
        <v>44789</v>
      </c>
      <c r="AJ14" s="281" t="s">
        <v>9430</v>
      </c>
    </row>
    <row r="15" spans="1:36" ht="70">
      <c r="A15" s="282" t="s">
        <v>9443</v>
      </c>
      <c r="B15" s="282" t="s">
        <v>9369</v>
      </c>
      <c r="C15" s="282" t="s">
        <v>9370</v>
      </c>
      <c r="D15" s="282" t="s">
        <v>9371</v>
      </c>
      <c r="E15" s="282" t="s">
        <v>9391</v>
      </c>
      <c r="F15" s="282" t="s">
        <v>9391</v>
      </c>
      <c r="G15" s="282" t="s">
        <v>9392</v>
      </c>
      <c r="H15" s="282" t="s">
        <v>9444</v>
      </c>
      <c r="I15" s="282" t="s">
        <v>9445</v>
      </c>
      <c r="J15" s="283"/>
      <c r="K15" s="283"/>
      <c r="L15" s="283"/>
      <c r="M15" s="282" t="s">
        <v>9446</v>
      </c>
      <c r="N15" s="282" t="s">
        <v>9378</v>
      </c>
      <c r="O15" s="284">
        <v>19685.650000000001</v>
      </c>
      <c r="P15" s="282" t="s">
        <v>9395</v>
      </c>
      <c r="Q15" s="282" t="s">
        <v>9396</v>
      </c>
      <c r="R15" s="282" t="s">
        <v>9447</v>
      </c>
      <c r="S15" s="282" t="s">
        <v>9448</v>
      </c>
      <c r="T15" s="282" t="s">
        <v>9380</v>
      </c>
      <c r="U15" s="282" t="s">
        <v>9399</v>
      </c>
      <c r="V15" s="282" t="s">
        <v>9400</v>
      </c>
      <c r="W15" s="282" t="s">
        <v>9449</v>
      </c>
      <c r="X15" s="282" t="s">
        <v>9384</v>
      </c>
      <c r="Y15" s="282" t="s">
        <v>9385</v>
      </c>
      <c r="Z15" s="284">
        <v>19685.650000000001</v>
      </c>
      <c r="AA15" s="282" t="s">
        <v>3277</v>
      </c>
      <c r="AB15" s="284">
        <v>19685.650000000001</v>
      </c>
      <c r="AC15" s="284">
        <v>19685.650000000001</v>
      </c>
      <c r="AD15" s="282" t="s">
        <v>3277</v>
      </c>
      <c r="AE15" s="282" t="s">
        <v>9429</v>
      </c>
      <c r="AF15" s="282" t="s">
        <v>9387</v>
      </c>
      <c r="AG15" s="282" t="s">
        <v>9388</v>
      </c>
      <c r="AH15" s="282" t="s">
        <v>9402</v>
      </c>
      <c r="AI15" s="285">
        <f t="shared" si="0"/>
        <v>44782</v>
      </c>
      <c r="AJ15" s="281" t="s">
        <v>9430</v>
      </c>
    </row>
    <row r="16" spans="1:36" ht="60">
      <c r="A16" s="282" t="s">
        <v>9450</v>
      </c>
      <c r="B16" s="282" t="s">
        <v>9369</v>
      </c>
      <c r="C16" s="282" t="s">
        <v>9370</v>
      </c>
      <c r="D16" s="282" t="s">
        <v>9371</v>
      </c>
      <c r="E16" s="282" t="s">
        <v>9372</v>
      </c>
      <c r="F16" s="282" t="s">
        <v>9422</v>
      </c>
      <c r="G16" s="282" t="s">
        <v>9392</v>
      </c>
      <c r="H16" s="282" t="s">
        <v>9451</v>
      </c>
      <c r="I16" s="282" t="s">
        <v>9452</v>
      </c>
      <c r="J16" s="283"/>
      <c r="K16" s="283"/>
      <c r="L16" s="283"/>
      <c r="M16" s="283"/>
      <c r="N16" s="282" t="s">
        <v>9378</v>
      </c>
      <c r="O16" s="284">
        <v>-417.44</v>
      </c>
      <c r="P16" s="282" t="s">
        <v>9425</v>
      </c>
      <c r="Q16" s="282" t="s">
        <v>9375</v>
      </c>
      <c r="R16" s="283"/>
      <c r="S16" s="283"/>
      <c r="T16" s="282" t="s">
        <v>9380</v>
      </c>
      <c r="U16" s="282" t="s">
        <v>9426</v>
      </c>
      <c r="V16" s="282" t="s">
        <v>9427</v>
      </c>
      <c r="W16" s="282" t="s">
        <v>9453</v>
      </c>
      <c r="X16" s="282" t="s">
        <v>9384</v>
      </c>
      <c r="Y16" s="282" t="s">
        <v>9385</v>
      </c>
      <c r="Z16" s="284">
        <v>-417.44</v>
      </c>
      <c r="AA16" s="282" t="s">
        <v>3277</v>
      </c>
      <c r="AB16" s="284">
        <v>-417.44</v>
      </c>
      <c r="AC16" s="284">
        <v>-417.44</v>
      </c>
      <c r="AD16" s="282" t="s">
        <v>3277</v>
      </c>
      <c r="AE16" s="282" t="s">
        <v>9454</v>
      </c>
      <c r="AF16" s="282" t="s">
        <v>9387</v>
      </c>
      <c r="AG16" s="282" t="s">
        <v>9388</v>
      </c>
      <c r="AH16" s="282" t="s">
        <v>9402</v>
      </c>
      <c r="AI16" s="285">
        <f t="shared" si="0"/>
        <v>44773</v>
      </c>
      <c r="AJ16" s="281" t="s">
        <v>9430</v>
      </c>
    </row>
    <row r="17" spans="1:36" ht="60">
      <c r="A17" s="282" t="s">
        <v>9455</v>
      </c>
      <c r="B17" s="282" t="s">
        <v>9369</v>
      </c>
      <c r="C17" s="282" t="s">
        <v>9370</v>
      </c>
      <c r="D17" s="282" t="s">
        <v>9371</v>
      </c>
      <c r="E17" s="282" t="s">
        <v>9372</v>
      </c>
      <c r="F17" s="282" t="s">
        <v>9422</v>
      </c>
      <c r="G17" s="282" t="s">
        <v>9392</v>
      </c>
      <c r="H17" s="282" t="s">
        <v>9451</v>
      </c>
      <c r="I17" s="282" t="s">
        <v>9456</v>
      </c>
      <c r="J17" s="283"/>
      <c r="K17" s="283"/>
      <c r="L17" s="283"/>
      <c r="M17" s="283"/>
      <c r="N17" s="282" t="s">
        <v>9378</v>
      </c>
      <c r="O17" s="284">
        <v>417.44</v>
      </c>
      <c r="P17" s="282" t="s">
        <v>9425</v>
      </c>
      <c r="Q17" s="282" t="s">
        <v>9375</v>
      </c>
      <c r="R17" s="283"/>
      <c r="S17" s="283"/>
      <c r="T17" s="282" t="s">
        <v>9380</v>
      </c>
      <c r="U17" s="282" t="s">
        <v>9426</v>
      </c>
      <c r="V17" s="282" t="s">
        <v>9427</v>
      </c>
      <c r="W17" s="282" t="s">
        <v>9457</v>
      </c>
      <c r="X17" s="282" t="s">
        <v>9384</v>
      </c>
      <c r="Y17" s="282" t="s">
        <v>9385</v>
      </c>
      <c r="Z17" s="284">
        <v>417.44</v>
      </c>
      <c r="AA17" s="282" t="s">
        <v>3277</v>
      </c>
      <c r="AB17" s="284">
        <v>417.44</v>
      </c>
      <c r="AC17" s="284">
        <v>417.44</v>
      </c>
      <c r="AD17" s="282" t="s">
        <v>3277</v>
      </c>
      <c r="AE17" s="282" t="s">
        <v>9454</v>
      </c>
      <c r="AF17" s="282" t="s">
        <v>9387</v>
      </c>
      <c r="AG17" s="282" t="s">
        <v>9388</v>
      </c>
      <c r="AH17" s="282" t="s">
        <v>9402</v>
      </c>
      <c r="AI17" s="285">
        <f t="shared" si="0"/>
        <v>44773</v>
      </c>
      <c r="AJ17" s="281" t="s">
        <v>9430</v>
      </c>
    </row>
    <row r="18" spans="1:36" ht="60">
      <c r="A18" s="282" t="s">
        <v>9458</v>
      </c>
      <c r="B18" s="282" t="s">
        <v>9369</v>
      </c>
      <c r="C18" s="282" t="s">
        <v>9370</v>
      </c>
      <c r="D18" s="282" t="s">
        <v>9371</v>
      </c>
      <c r="E18" s="282" t="s">
        <v>9372</v>
      </c>
      <c r="F18" s="282" t="s">
        <v>9422</v>
      </c>
      <c r="G18" s="282" t="s">
        <v>9392</v>
      </c>
      <c r="H18" s="282" t="s">
        <v>9451</v>
      </c>
      <c r="I18" s="282" t="s">
        <v>9456</v>
      </c>
      <c r="J18" s="283"/>
      <c r="K18" s="283"/>
      <c r="L18" s="283"/>
      <c r="M18" s="283"/>
      <c r="N18" s="282" t="s">
        <v>9378</v>
      </c>
      <c r="O18" s="284">
        <v>417.44</v>
      </c>
      <c r="P18" s="282" t="s">
        <v>9425</v>
      </c>
      <c r="Q18" s="282" t="s">
        <v>9375</v>
      </c>
      <c r="R18" s="283"/>
      <c r="S18" s="283"/>
      <c r="T18" s="282" t="s">
        <v>9380</v>
      </c>
      <c r="U18" s="282" t="s">
        <v>9426</v>
      </c>
      <c r="V18" s="282" t="s">
        <v>9427</v>
      </c>
      <c r="W18" s="282" t="s">
        <v>9453</v>
      </c>
      <c r="X18" s="282" t="s">
        <v>9384</v>
      </c>
      <c r="Y18" s="282" t="s">
        <v>9385</v>
      </c>
      <c r="Z18" s="284">
        <v>417.44</v>
      </c>
      <c r="AA18" s="282" t="s">
        <v>3277</v>
      </c>
      <c r="AB18" s="284">
        <v>417.44</v>
      </c>
      <c r="AC18" s="284">
        <v>417.44</v>
      </c>
      <c r="AD18" s="282" t="s">
        <v>3277</v>
      </c>
      <c r="AE18" s="282" t="s">
        <v>9454</v>
      </c>
      <c r="AF18" s="282" t="s">
        <v>9387</v>
      </c>
      <c r="AG18" s="282" t="s">
        <v>9388</v>
      </c>
      <c r="AH18" s="282" t="s">
        <v>9402</v>
      </c>
      <c r="AI18" s="285">
        <f t="shared" si="0"/>
        <v>44773</v>
      </c>
      <c r="AJ18" s="281" t="s">
        <v>9430</v>
      </c>
    </row>
    <row r="19" spans="1:36" ht="60">
      <c r="A19" s="282" t="s">
        <v>9459</v>
      </c>
      <c r="B19" s="282" t="s">
        <v>9369</v>
      </c>
      <c r="C19" s="282" t="s">
        <v>9370</v>
      </c>
      <c r="D19" s="282" t="s">
        <v>9371</v>
      </c>
      <c r="E19" s="282" t="s">
        <v>9391</v>
      </c>
      <c r="F19" s="282" t="s">
        <v>9422</v>
      </c>
      <c r="G19" s="282" t="s">
        <v>9392</v>
      </c>
      <c r="H19" s="282" t="s">
        <v>9451</v>
      </c>
      <c r="I19" s="282" t="s">
        <v>9460</v>
      </c>
      <c r="J19" s="283"/>
      <c r="K19" s="283"/>
      <c r="L19" s="283"/>
      <c r="M19" s="283"/>
      <c r="N19" s="282" t="s">
        <v>9378</v>
      </c>
      <c r="O19" s="284">
        <v>10842.03</v>
      </c>
      <c r="P19" s="282" t="s">
        <v>9425</v>
      </c>
      <c r="Q19" s="282" t="s">
        <v>9396</v>
      </c>
      <c r="R19" s="283"/>
      <c r="S19" s="283"/>
      <c r="T19" s="282" t="s">
        <v>9380</v>
      </c>
      <c r="U19" s="282" t="s">
        <v>9426</v>
      </c>
      <c r="V19" s="282" t="s">
        <v>9427</v>
      </c>
      <c r="W19" s="282" t="s">
        <v>9457</v>
      </c>
      <c r="X19" s="282" t="s">
        <v>9384</v>
      </c>
      <c r="Y19" s="282" t="s">
        <v>9385</v>
      </c>
      <c r="Z19" s="284">
        <v>10842.03</v>
      </c>
      <c r="AA19" s="282" t="s">
        <v>3277</v>
      </c>
      <c r="AB19" s="284">
        <v>10842.03</v>
      </c>
      <c r="AC19" s="284">
        <v>10842.03</v>
      </c>
      <c r="AD19" s="282" t="s">
        <v>3277</v>
      </c>
      <c r="AE19" s="282" t="s">
        <v>9454</v>
      </c>
      <c r="AF19" s="282" t="s">
        <v>9387</v>
      </c>
      <c r="AG19" s="282" t="s">
        <v>9388</v>
      </c>
      <c r="AH19" s="282" t="s">
        <v>9402</v>
      </c>
      <c r="AI19" s="285">
        <f t="shared" si="0"/>
        <v>44773</v>
      </c>
      <c r="AJ19" s="281" t="s">
        <v>9430</v>
      </c>
    </row>
    <row r="20" spans="1:36" ht="60">
      <c r="A20" s="282" t="s">
        <v>9461</v>
      </c>
      <c r="B20" s="282" t="s">
        <v>9369</v>
      </c>
      <c r="C20" s="282" t="s">
        <v>9370</v>
      </c>
      <c r="D20" s="282" t="s">
        <v>9371</v>
      </c>
      <c r="E20" s="282" t="s">
        <v>9391</v>
      </c>
      <c r="F20" s="282" t="s">
        <v>9422</v>
      </c>
      <c r="G20" s="282" t="s">
        <v>9392</v>
      </c>
      <c r="H20" s="282" t="s">
        <v>9451</v>
      </c>
      <c r="I20" s="282" t="s">
        <v>9460</v>
      </c>
      <c r="J20" s="283"/>
      <c r="K20" s="283"/>
      <c r="L20" s="283"/>
      <c r="M20" s="283"/>
      <c r="N20" s="282" t="s">
        <v>9378</v>
      </c>
      <c r="O20" s="284">
        <v>10842.03</v>
      </c>
      <c r="P20" s="282" t="s">
        <v>9425</v>
      </c>
      <c r="Q20" s="282" t="s">
        <v>9396</v>
      </c>
      <c r="R20" s="283"/>
      <c r="S20" s="283"/>
      <c r="T20" s="282" t="s">
        <v>9380</v>
      </c>
      <c r="U20" s="282" t="s">
        <v>9426</v>
      </c>
      <c r="V20" s="282" t="s">
        <v>9427</v>
      </c>
      <c r="W20" s="282" t="s">
        <v>9453</v>
      </c>
      <c r="X20" s="282" t="s">
        <v>9384</v>
      </c>
      <c r="Y20" s="282" t="s">
        <v>9385</v>
      </c>
      <c r="Z20" s="284">
        <v>10842.03</v>
      </c>
      <c r="AA20" s="282" t="s">
        <v>3277</v>
      </c>
      <c r="AB20" s="284">
        <v>10842.03</v>
      </c>
      <c r="AC20" s="284">
        <v>10842.03</v>
      </c>
      <c r="AD20" s="282" t="s">
        <v>3277</v>
      </c>
      <c r="AE20" s="282" t="s">
        <v>9454</v>
      </c>
      <c r="AF20" s="282" t="s">
        <v>9387</v>
      </c>
      <c r="AG20" s="282" t="s">
        <v>9388</v>
      </c>
      <c r="AH20" s="282" t="s">
        <v>9402</v>
      </c>
      <c r="AI20" s="285">
        <f t="shared" si="0"/>
        <v>44773</v>
      </c>
      <c r="AJ20" s="281" t="s">
        <v>9430</v>
      </c>
    </row>
    <row r="21" spans="1:36" ht="60">
      <c r="A21" s="282" t="s">
        <v>9462</v>
      </c>
      <c r="B21" s="282" t="s">
        <v>9369</v>
      </c>
      <c r="C21" s="282" t="s">
        <v>9370</v>
      </c>
      <c r="D21" s="282" t="s">
        <v>9371</v>
      </c>
      <c r="E21" s="282" t="s">
        <v>9391</v>
      </c>
      <c r="F21" s="282" t="s">
        <v>9422</v>
      </c>
      <c r="G21" s="282" t="s">
        <v>9392</v>
      </c>
      <c r="H21" s="282" t="s">
        <v>9451</v>
      </c>
      <c r="I21" s="282" t="s">
        <v>9463</v>
      </c>
      <c r="J21" s="283"/>
      <c r="K21" s="283"/>
      <c r="L21" s="283"/>
      <c r="M21" s="283"/>
      <c r="N21" s="282" t="s">
        <v>9378</v>
      </c>
      <c r="O21" s="284">
        <v>-10842.03</v>
      </c>
      <c r="P21" s="282" t="s">
        <v>9425</v>
      </c>
      <c r="Q21" s="282" t="s">
        <v>9396</v>
      </c>
      <c r="R21" s="283"/>
      <c r="S21" s="283"/>
      <c r="T21" s="282" t="s">
        <v>9380</v>
      </c>
      <c r="U21" s="282" t="s">
        <v>9426</v>
      </c>
      <c r="V21" s="282" t="s">
        <v>9427</v>
      </c>
      <c r="W21" s="282" t="s">
        <v>9453</v>
      </c>
      <c r="X21" s="282" t="s">
        <v>9384</v>
      </c>
      <c r="Y21" s="282" t="s">
        <v>9385</v>
      </c>
      <c r="Z21" s="284">
        <v>-10842.03</v>
      </c>
      <c r="AA21" s="282" t="s">
        <v>3277</v>
      </c>
      <c r="AB21" s="284">
        <v>-10842.03</v>
      </c>
      <c r="AC21" s="284">
        <v>-10842.03</v>
      </c>
      <c r="AD21" s="282" t="s">
        <v>3277</v>
      </c>
      <c r="AE21" s="282" t="s">
        <v>9454</v>
      </c>
      <c r="AF21" s="282" t="s">
        <v>9387</v>
      </c>
      <c r="AG21" s="282" t="s">
        <v>9388</v>
      </c>
      <c r="AH21" s="282" t="s">
        <v>9402</v>
      </c>
      <c r="AI21" s="285">
        <f t="shared" si="0"/>
        <v>44773</v>
      </c>
      <c r="AJ21" s="281" t="s">
        <v>9430</v>
      </c>
    </row>
    <row r="22" spans="1:36" ht="60">
      <c r="A22" s="282" t="s">
        <v>9464</v>
      </c>
      <c r="B22" s="282" t="s">
        <v>9369</v>
      </c>
      <c r="C22" s="282" t="s">
        <v>9370</v>
      </c>
      <c r="D22" s="282" t="s">
        <v>9371</v>
      </c>
      <c r="E22" s="282" t="s">
        <v>1393</v>
      </c>
      <c r="F22" s="282" t="s">
        <v>9422</v>
      </c>
      <c r="G22" s="282" t="s">
        <v>9392</v>
      </c>
      <c r="H22" s="282" t="s">
        <v>9451</v>
      </c>
      <c r="I22" s="282" t="s">
        <v>9465</v>
      </c>
      <c r="J22" s="283"/>
      <c r="K22" s="283"/>
      <c r="L22" s="283"/>
      <c r="M22" s="283"/>
      <c r="N22" s="282" t="s">
        <v>9378</v>
      </c>
      <c r="O22" s="284">
        <v>-1680.83</v>
      </c>
      <c r="P22" s="282" t="s">
        <v>9425</v>
      </c>
      <c r="Q22" s="282" t="s">
        <v>9435</v>
      </c>
      <c r="R22" s="283"/>
      <c r="S22" s="283"/>
      <c r="T22" s="282" t="s">
        <v>9380</v>
      </c>
      <c r="U22" s="282" t="s">
        <v>9426</v>
      </c>
      <c r="V22" s="282" t="s">
        <v>9427</v>
      </c>
      <c r="W22" s="282" t="s">
        <v>9453</v>
      </c>
      <c r="X22" s="282" t="s">
        <v>9384</v>
      </c>
      <c r="Y22" s="282" t="s">
        <v>9385</v>
      </c>
      <c r="Z22" s="284">
        <v>-1680.83</v>
      </c>
      <c r="AA22" s="282" t="s">
        <v>3277</v>
      </c>
      <c r="AB22" s="284">
        <v>-1680.83</v>
      </c>
      <c r="AC22" s="284">
        <v>-1680.83</v>
      </c>
      <c r="AD22" s="282" t="s">
        <v>3277</v>
      </c>
      <c r="AE22" s="282" t="s">
        <v>9454</v>
      </c>
      <c r="AF22" s="282" t="s">
        <v>9387</v>
      </c>
      <c r="AG22" s="282" t="s">
        <v>9388</v>
      </c>
      <c r="AH22" s="282" t="s">
        <v>9402</v>
      </c>
      <c r="AI22" s="285">
        <f t="shared" si="0"/>
        <v>44773</v>
      </c>
      <c r="AJ22" s="281" t="s">
        <v>9430</v>
      </c>
    </row>
    <row r="23" spans="1:36" ht="60">
      <c r="A23" s="282" t="s">
        <v>9466</v>
      </c>
      <c r="B23" s="282" t="s">
        <v>9369</v>
      </c>
      <c r="C23" s="282" t="s">
        <v>9370</v>
      </c>
      <c r="D23" s="282" t="s">
        <v>9371</v>
      </c>
      <c r="E23" s="282" t="s">
        <v>1393</v>
      </c>
      <c r="F23" s="282" t="s">
        <v>9422</v>
      </c>
      <c r="G23" s="282" t="s">
        <v>9392</v>
      </c>
      <c r="H23" s="282" t="s">
        <v>9451</v>
      </c>
      <c r="I23" s="282" t="s">
        <v>9434</v>
      </c>
      <c r="J23" s="283"/>
      <c r="K23" s="283"/>
      <c r="L23" s="283"/>
      <c r="M23" s="283"/>
      <c r="N23" s="282" t="s">
        <v>9378</v>
      </c>
      <c r="O23" s="284">
        <v>1680.83</v>
      </c>
      <c r="P23" s="282" t="s">
        <v>9425</v>
      </c>
      <c r="Q23" s="282" t="s">
        <v>9435</v>
      </c>
      <c r="R23" s="283"/>
      <c r="S23" s="283"/>
      <c r="T23" s="282" t="s">
        <v>9380</v>
      </c>
      <c r="U23" s="282" t="s">
        <v>9426</v>
      </c>
      <c r="V23" s="282" t="s">
        <v>9427</v>
      </c>
      <c r="W23" s="282" t="s">
        <v>9457</v>
      </c>
      <c r="X23" s="282" t="s">
        <v>9384</v>
      </c>
      <c r="Y23" s="282" t="s">
        <v>9385</v>
      </c>
      <c r="Z23" s="284">
        <v>1680.83</v>
      </c>
      <c r="AA23" s="282" t="s">
        <v>3277</v>
      </c>
      <c r="AB23" s="284">
        <v>1680.83</v>
      </c>
      <c r="AC23" s="284">
        <v>1680.83</v>
      </c>
      <c r="AD23" s="282" t="s">
        <v>3277</v>
      </c>
      <c r="AE23" s="282" t="s">
        <v>9454</v>
      </c>
      <c r="AF23" s="282" t="s">
        <v>9387</v>
      </c>
      <c r="AG23" s="282" t="s">
        <v>9388</v>
      </c>
      <c r="AH23" s="282" t="s">
        <v>9402</v>
      </c>
      <c r="AI23" s="285">
        <f t="shared" si="0"/>
        <v>44773</v>
      </c>
      <c r="AJ23" s="281" t="s">
        <v>9430</v>
      </c>
    </row>
    <row r="24" spans="1:36" ht="60">
      <c r="A24" s="282" t="s">
        <v>9467</v>
      </c>
      <c r="B24" s="282" t="s">
        <v>9369</v>
      </c>
      <c r="C24" s="282" t="s">
        <v>9370</v>
      </c>
      <c r="D24" s="282" t="s">
        <v>9371</v>
      </c>
      <c r="E24" s="282" t="s">
        <v>1393</v>
      </c>
      <c r="F24" s="282" t="s">
        <v>9422</v>
      </c>
      <c r="G24" s="282" t="s">
        <v>9392</v>
      </c>
      <c r="H24" s="282" t="s">
        <v>9451</v>
      </c>
      <c r="I24" s="282" t="s">
        <v>9434</v>
      </c>
      <c r="J24" s="283"/>
      <c r="K24" s="283"/>
      <c r="L24" s="283"/>
      <c r="M24" s="283"/>
      <c r="N24" s="282" t="s">
        <v>9378</v>
      </c>
      <c r="O24" s="284">
        <v>1680.83</v>
      </c>
      <c r="P24" s="282" t="s">
        <v>9425</v>
      </c>
      <c r="Q24" s="282" t="s">
        <v>9435</v>
      </c>
      <c r="R24" s="283"/>
      <c r="S24" s="283"/>
      <c r="T24" s="282" t="s">
        <v>9380</v>
      </c>
      <c r="U24" s="282" t="s">
        <v>9426</v>
      </c>
      <c r="V24" s="282" t="s">
        <v>9427</v>
      </c>
      <c r="W24" s="282" t="s">
        <v>9453</v>
      </c>
      <c r="X24" s="282" t="s">
        <v>9384</v>
      </c>
      <c r="Y24" s="282" t="s">
        <v>9385</v>
      </c>
      <c r="Z24" s="284">
        <v>1680.83</v>
      </c>
      <c r="AA24" s="282" t="s">
        <v>3277</v>
      </c>
      <c r="AB24" s="284">
        <v>1680.83</v>
      </c>
      <c r="AC24" s="284">
        <v>1680.83</v>
      </c>
      <c r="AD24" s="282" t="s">
        <v>3277</v>
      </c>
      <c r="AE24" s="282" t="s">
        <v>9454</v>
      </c>
      <c r="AF24" s="282" t="s">
        <v>9387</v>
      </c>
      <c r="AG24" s="282" t="s">
        <v>9388</v>
      </c>
      <c r="AH24" s="282" t="s">
        <v>9402</v>
      </c>
      <c r="AI24" s="285">
        <f t="shared" si="0"/>
        <v>44773</v>
      </c>
      <c r="AJ24" s="281" t="s">
        <v>9430</v>
      </c>
    </row>
    <row r="25" spans="1:36" ht="60">
      <c r="A25" s="282" t="s">
        <v>9468</v>
      </c>
      <c r="B25" s="282" t="s">
        <v>9369</v>
      </c>
      <c r="C25" s="282" t="s">
        <v>9370</v>
      </c>
      <c r="D25" s="282" t="s">
        <v>9371</v>
      </c>
      <c r="E25" s="282" t="s">
        <v>9372</v>
      </c>
      <c r="F25" s="282" t="s">
        <v>9372</v>
      </c>
      <c r="G25" s="282" t="s">
        <v>9373</v>
      </c>
      <c r="H25" s="282" t="s">
        <v>9469</v>
      </c>
      <c r="I25" s="282" t="s">
        <v>9375</v>
      </c>
      <c r="J25" s="282" t="s">
        <v>9376</v>
      </c>
      <c r="K25" s="282" t="s">
        <v>9377</v>
      </c>
      <c r="L25" s="283"/>
      <c r="M25" s="283"/>
      <c r="N25" s="282" t="s">
        <v>9378</v>
      </c>
      <c r="O25" s="284">
        <v>46.48</v>
      </c>
      <c r="P25" s="282" t="s">
        <v>9379</v>
      </c>
      <c r="Q25" s="282" t="s">
        <v>9375</v>
      </c>
      <c r="R25" s="283"/>
      <c r="S25" s="283"/>
      <c r="T25" s="282" t="s">
        <v>9380</v>
      </c>
      <c r="U25" s="282" t="s">
        <v>9381</v>
      </c>
      <c r="V25" s="282" t="s">
        <v>9382</v>
      </c>
      <c r="W25" s="282" t="s">
        <v>9470</v>
      </c>
      <c r="X25" s="282" t="s">
        <v>9384</v>
      </c>
      <c r="Y25" s="282" t="s">
        <v>9385</v>
      </c>
      <c r="Z25" s="284">
        <v>46.48</v>
      </c>
      <c r="AA25" s="282" t="s">
        <v>3277</v>
      </c>
      <c r="AB25" s="284">
        <v>46.48</v>
      </c>
      <c r="AC25" s="284">
        <v>46.48</v>
      </c>
      <c r="AD25" s="282" t="s">
        <v>3277</v>
      </c>
      <c r="AE25" s="282" t="s">
        <v>9454</v>
      </c>
      <c r="AF25" s="282" t="s">
        <v>9387</v>
      </c>
      <c r="AG25" s="282" t="s">
        <v>9388</v>
      </c>
      <c r="AH25" s="282" t="s">
        <v>9389</v>
      </c>
      <c r="AI25" s="285">
        <f t="shared" si="0"/>
        <v>44753</v>
      </c>
      <c r="AJ25" s="281" t="s">
        <v>9430</v>
      </c>
    </row>
    <row r="26" spans="1:36" ht="60">
      <c r="A26" s="282" t="s">
        <v>9471</v>
      </c>
      <c r="B26" s="282" t="s">
        <v>9369</v>
      </c>
      <c r="C26" s="282" t="s">
        <v>9370</v>
      </c>
      <c r="D26" s="282" t="s">
        <v>9371</v>
      </c>
      <c r="E26" s="282" t="s">
        <v>9372</v>
      </c>
      <c r="F26" s="282" t="s">
        <v>9372</v>
      </c>
      <c r="G26" s="282" t="s">
        <v>9373</v>
      </c>
      <c r="H26" s="282" t="s">
        <v>9472</v>
      </c>
      <c r="I26" s="282" t="s">
        <v>9413</v>
      </c>
      <c r="J26" s="282" t="s">
        <v>9376</v>
      </c>
      <c r="K26" s="282" t="s">
        <v>9377</v>
      </c>
      <c r="L26" s="283"/>
      <c r="M26" s="283"/>
      <c r="N26" s="282" t="s">
        <v>9378</v>
      </c>
      <c r="O26" s="284">
        <v>25.08</v>
      </c>
      <c r="P26" s="282" t="s">
        <v>9379</v>
      </c>
      <c r="Q26" s="282" t="s">
        <v>9375</v>
      </c>
      <c r="R26" s="283"/>
      <c r="S26" s="283"/>
      <c r="T26" s="282" t="s">
        <v>9380</v>
      </c>
      <c r="U26" s="282" t="s">
        <v>9381</v>
      </c>
      <c r="V26" s="282" t="s">
        <v>9382</v>
      </c>
      <c r="W26" s="282" t="s">
        <v>9473</v>
      </c>
      <c r="X26" s="282" t="s">
        <v>9384</v>
      </c>
      <c r="Y26" s="282" t="s">
        <v>9385</v>
      </c>
      <c r="Z26" s="284">
        <v>25.08</v>
      </c>
      <c r="AA26" s="282" t="s">
        <v>3277</v>
      </c>
      <c r="AB26" s="284">
        <v>25.08</v>
      </c>
      <c r="AC26" s="284">
        <v>25.08</v>
      </c>
      <c r="AD26" s="282" t="s">
        <v>3277</v>
      </c>
      <c r="AE26" s="282" t="s">
        <v>9454</v>
      </c>
      <c r="AF26" s="282" t="s">
        <v>9387</v>
      </c>
      <c r="AG26" s="282" t="s">
        <v>9388</v>
      </c>
      <c r="AH26" s="282" t="s">
        <v>9389</v>
      </c>
      <c r="AI26" s="285">
        <f t="shared" si="0"/>
        <v>44750</v>
      </c>
      <c r="AJ26" s="281" t="s">
        <v>9430</v>
      </c>
    </row>
    <row r="27" spans="1:36" ht="60">
      <c r="A27" s="282" t="s">
        <v>9474</v>
      </c>
      <c r="B27" s="282" t="s">
        <v>9369</v>
      </c>
      <c r="C27" s="282" t="s">
        <v>9370</v>
      </c>
      <c r="D27" s="282" t="s">
        <v>9371</v>
      </c>
      <c r="E27" s="282" t="s">
        <v>9372</v>
      </c>
      <c r="F27" s="282" t="s">
        <v>9372</v>
      </c>
      <c r="G27" s="282" t="s">
        <v>9373</v>
      </c>
      <c r="H27" s="282" t="s">
        <v>9475</v>
      </c>
      <c r="I27" s="282" t="s">
        <v>9375</v>
      </c>
      <c r="J27" s="282" t="s">
        <v>9376</v>
      </c>
      <c r="K27" s="282" t="s">
        <v>9377</v>
      </c>
      <c r="L27" s="283"/>
      <c r="M27" s="283"/>
      <c r="N27" s="282" t="s">
        <v>9378</v>
      </c>
      <c r="O27" s="284">
        <v>50.16</v>
      </c>
      <c r="P27" s="282" t="s">
        <v>9379</v>
      </c>
      <c r="Q27" s="282" t="s">
        <v>9375</v>
      </c>
      <c r="R27" s="283"/>
      <c r="S27" s="283"/>
      <c r="T27" s="282" t="s">
        <v>9380</v>
      </c>
      <c r="U27" s="282" t="s">
        <v>9381</v>
      </c>
      <c r="V27" s="282" t="s">
        <v>9382</v>
      </c>
      <c r="W27" s="282" t="s">
        <v>9473</v>
      </c>
      <c r="X27" s="282" t="s">
        <v>9384</v>
      </c>
      <c r="Y27" s="282" t="s">
        <v>9385</v>
      </c>
      <c r="Z27" s="284">
        <v>50.16</v>
      </c>
      <c r="AA27" s="282" t="s">
        <v>3277</v>
      </c>
      <c r="AB27" s="284">
        <v>50.16</v>
      </c>
      <c r="AC27" s="284">
        <v>50.16</v>
      </c>
      <c r="AD27" s="282" t="s">
        <v>3277</v>
      </c>
      <c r="AE27" s="282" t="s">
        <v>9454</v>
      </c>
      <c r="AF27" s="282" t="s">
        <v>9387</v>
      </c>
      <c r="AG27" s="282" t="s">
        <v>9388</v>
      </c>
      <c r="AH27" s="282" t="s">
        <v>9389</v>
      </c>
      <c r="AI27" s="285">
        <f t="shared" si="0"/>
        <v>44748</v>
      </c>
      <c r="AJ27" s="281" t="s">
        <v>9430</v>
      </c>
    </row>
    <row r="28" spans="1:36" ht="60">
      <c r="A28" s="282" t="s">
        <v>9476</v>
      </c>
      <c r="B28" s="282" t="s">
        <v>9369</v>
      </c>
      <c r="C28" s="282" t="s">
        <v>9370</v>
      </c>
      <c r="D28" s="282" t="s">
        <v>9371</v>
      </c>
      <c r="E28" s="282" t="s">
        <v>9372</v>
      </c>
      <c r="F28" s="282" t="s">
        <v>9372</v>
      </c>
      <c r="G28" s="282" t="s">
        <v>9373</v>
      </c>
      <c r="H28" s="282" t="s">
        <v>9477</v>
      </c>
      <c r="I28" s="282" t="s">
        <v>9478</v>
      </c>
      <c r="J28" s="282" t="s">
        <v>9376</v>
      </c>
      <c r="K28" s="282" t="s">
        <v>9377</v>
      </c>
      <c r="L28" s="283"/>
      <c r="M28" s="283"/>
      <c r="N28" s="282" t="s">
        <v>9378</v>
      </c>
      <c r="O28" s="284">
        <v>351.12</v>
      </c>
      <c r="P28" s="282" t="s">
        <v>9379</v>
      </c>
      <c r="Q28" s="282" t="s">
        <v>9375</v>
      </c>
      <c r="R28" s="283"/>
      <c r="S28" s="283"/>
      <c r="T28" s="282" t="s">
        <v>9380</v>
      </c>
      <c r="U28" s="282" t="s">
        <v>9381</v>
      </c>
      <c r="V28" s="282" t="s">
        <v>9382</v>
      </c>
      <c r="W28" s="282" t="s">
        <v>9473</v>
      </c>
      <c r="X28" s="282" t="s">
        <v>9384</v>
      </c>
      <c r="Y28" s="282" t="s">
        <v>9385</v>
      </c>
      <c r="Z28" s="284">
        <v>351.12</v>
      </c>
      <c r="AA28" s="282" t="s">
        <v>3277</v>
      </c>
      <c r="AB28" s="284">
        <v>351.12</v>
      </c>
      <c r="AC28" s="284">
        <v>351.12</v>
      </c>
      <c r="AD28" s="282" t="s">
        <v>3277</v>
      </c>
      <c r="AE28" s="282" t="s">
        <v>9454</v>
      </c>
      <c r="AF28" s="282" t="s">
        <v>9387</v>
      </c>
      <c r="AG28" s="282" t="s">
        <v>9388</v>
      </c>
      <c r="AH28" s="282" t="s">
        <v>9389</v>
      </c>
      <c r="AI28" s="285">
        <f t="shared" si="0"/>
        <v>44747</v>
      </c>
      <c r="AJ28" s="281" t="s">
        <v>9430</v>
      </c>
    </row>
    <row r="29" spans="1:36" ht="60">
      <c r="A29" s="282" t="s">
        <v>9479</v>
      </c>
      <c r="B29" s="282" t="s">
        <v>9369</v>
      </c>
      <c r="C29" s="282" t="s">
        <v>9370</v>
      </c>
      <c r="D29" s="282" t="s">
        <v>9371</v>
      </c>
      <c r="E29" s="282" t="s">
        <v>9391</v>
      </c>
      <c r="F29" s="282" t="s">
        <v>9391</v>
      </c>
      <c r="G29" s="282" t="s">
        <v>9392</v>
      </c>
      <c r="H29" s="282" t="s">
        <v>9480</v>
      </c>
      <c r="I29" s="282" t="s">
        <v>9481</v>
      </c>
      <c r="J29" s="283"/>
      <c r="K29" s="283"/>
      <c r="L29" s="283"/>
      <c r="M29" s="282" t="s">
        <v>9394</v>
      </c>
      <c r="N29" s="282" t="s">
        <v>9378</v>
      </c>
      <c r="O29" s="284">
        <v>66041</v>
      </c>
      <c r="P29" s="282" t="s">
        <v>9395</v>
      </c>
      <c r="Q29" s="282" t="s">
        <v>9396</v>
      </c>
      <c r="R29" s="282" t="s">
        <v>9397</v>
      </c>
      <c r="S29" s="282" t="s">
        <v>9398</v>
      </c>
      <c r="T29" s="282" t="s">
        <v>9380</v>
      </c>
      <c r="U29" s="282" t="s">
        <v>9399</v>
      </c>
      <c r="V29" s="282" t="s">
        <v>9400</v>
      </c>
      <c r="W29" s="282" t="s">
        <v>9482</v>
      </c>
      <c r="X29" s="282" t="s">
        <v>9384</v>
      </c>
      <c r="Y29" s="282" t="s">
        <v>9385</v>
      </c>
      <c r="Z29" s="284">
        <v>66041</v>
      </c>
      <c r="AA29" s="282" t="s">
        <v>3277</v>
      </c>
      <c r="AB29" s="284">
        <v>66041</v>
      </c>
      <c r="AC29" s="284">
        <v>66041</v>
      </c>
      <c r="AD29" s="282" t="s">
        <v>3277</v>
      </c>
      <c r="AE29" s="282" t="s">
        <v>9454</v>
      </c>
      <c r="AF29" s="282" t="s">
        <v>9387</v>
      </c>
      <c r="AG29" s="282" t="s">
        <v>9388</v>
      </c>
      <c r="AH29" s="282" t="s">
        <v>9402</v>
      </c>
      <c r="AI29" s="285">
        <f t="shared" si="0"/>
        <v>44743</v>
      </c>
      <c r="AJ29" s="281" t="s">
        <v>9430</v>
      </c>
    </row>
    <row r="30" spans="1:36" ht="60">
      <c r="A30" s="282" t="s">
        <v>9483</v>
      </c>
      <c r="B30" s="282" t="s">
        <v>9369</v>
      </c>
      <c r="C30" s="282" t="s">
        <v>9370</v>
      </c>
      <c r="D30" s="282" t="s">
        <v>9371</v>
      </c>
      <c r="E30" s="282" t="s">
        <v>9372</v>
      </c>
      <c r="F30" s="282" t="s">
        <v>9422</v>
      </c>
      <c r="G30" s="282" t="s">
        <v>9392</v>
      </c>
      <c r="H30" s="282" t="s">
        <v>9484</v>
      </c>
      <c r="I30" s="282" t="s">
        <v>9485</v>
      </c>
      <c r="J30" s="283"/>
      <c r="K30" s="283"/>
      <c r="L30" s="283"/>
      <c r="M30" s="283"/>
      <c r="N30" s="282" t="s">
        <v>9378</v>
      </c>
      <c r="O30" s="284">
        <v>414.22</v>
      </c>
      <c r="P30" s="282" t="s">
        <v>9425</v>
      </c>
      <c r="Q30" s="282" t="s">
        <v>9375</v>
      </c>
      <c r="R30" s="283"/>
      <c r="S30" s="283"/>
      <c r="T30" s="282" t="s">
        <v>9380</v>
      </c>
      <c r="U30" s="282" t="s">
        <v>9426</v>
      </c>
      <c r="V30" s="282" t="s">
        <v>9427</v>
      </c>
      <c r="W30" s="282" t="s">
        <v>9486</v>
      </c>
      <c r="X30" s="282" t="s">
        <v>9384</v>
      </c>
      <c r="Y30" s="282" t="s">
        <v>9385</v>
      </c>
      <c r="Z30" s="284">
        <v>414.22</v>
      </c>
      <c r="AA30" s="282" t="s">
        <v>3277</v>
      </c>
      <c r="AB30" s="284">
        <v>414.22</v>
      </c>
      <c r="AC30" s="284">
        <v>414.22</v>
      </c>
      <c r="AD30" s="282" t="s">
        <v>3277</v>
      </c>
      <c r="AE30" s="282" t="s">
        <v>9487</v>
      </c>
      <c r="AF30" s="282" t="s">
        <v>9387</v>
      </c>
      <c r="AG30" s="282" t="s">
        <v>9388</v>
      </c>
      <c r="AH30" s="282" t="s">
        <v>9402</v>
      </c>
      <c r="AI30" s="285">
        <f t="shared" si="0"/>
        <v>44742</v>
      </c>
      <c r="AJ30" s="281" t="s">
        <v>9430</v>
      </c>
    </row>
    <row r="31" spans="1:36" ht="60">
      <c r="A31" s="282" t="s">
        <v>9488</v>
      </c>
      <c r="B31" s="282" t="s">
        <v>9369</v>
      </c>
      <c r="C31" s="282" t="s">
        <v>9370</v>
      </c>
      <c r="D31" s="282" t="s">
        <v>9371</v>
      </c>
      <c r="E31" s="282" t="s">
        <v>9391</v>
      </c>
      <c r="F31" s="282" t="s">
        <v>9422</v>
      </c>
      <c r="G31" s="282" t="s">
        <v>9392</v>
      </c>
      <c r="H31" s="282" t="s">
        <v>9484</v>
      </c>
      <c r="I31" s="282" t="s">
        <v>9489</v>
      </c>
      <c r="J31" s="283"/>
      <c r="K31" s="283"/>
      <c r="L31" s="283"/>
      <c r="M31" s="283"/>
      <c r="N31" s="282" t="s">
        <v>9378</v>
      </c>
      <c r="O31" s="284">
        <v>10391.85</v>
      </c>
      <c r="P31" s="282" t="s">
        <v>9425</v>
      </c>
      <c r="Q31" s="282" t="s">
        <v>9396</v>
      </c>
      <c r="R31" s="283"/>
      <c r="S31" s="283"/>
      <c r="T31" s="282" t="s">
        <v>9380</v>
      </c>
      <c r="U31" s="282" t="s">
        <v>9426</v>
      </c>
      <c r="V31" s="282" t="s">
        <v>9427</v>
      </c>
      <c r="W31" s="282" t="s">
        <v>9486</v>
      </c>
      <c r="X31" s="282" t="s">
        <v>9384</v>
      </c>
      <c r="Y31" s="282" t="s">
        <v>9385</v>
      </c>
      <c r="Z31" s="284">
        <v>10391.85</v>
      </c>
      <c r="AA31" s="282" t="s">
        <v>3277</v>
      </c>
      <c r="AB31" s="284">
        <v>10391.85</v>
      </c>
      <c r="AC31" s="284">
        <v>10391.85</v>
      </c>
      <c r="AD31" s="282" t="s">
        <v>3277</v>
      </c>
      <c r="AE31" s="282" t="s">
        <v>9487</v>
      </c>
      <c r="AF31" s="282" t="s">
        <v>9387</v>
      </c>
      <c r="AG31" s="282" t="s">
        <v>9388</v>
      </c>
      <c r="AH31" s="282" t="s">
        <v>9402</v>
      </c>
      <c r="AI31" s="285">
        <f t="shared" si="0"/>
        <v>44742</v>
      </c>
      <c r="AJ31" s="281" t="s">
        <v>9430</v>
      </c>
    </row>
    <row r="32" spans="1:36" ht="60">
      <c r="A32" s="282" t="s">
        <v>9490</v>
      </c>
      <c r="B32" s="282" t="s">
        <v>9369</v>
      </c>
      <c r="C32" s="282" t="s">
        <v>9370</v>
      </c>
      <c r="D32" s="282" t="s">
        <v>9371</v>
      </c>
      <c r="E32" s="282" t="s">
        <v>1393</v>
      </c>
      <c r="F32" s="282" t="s">
        <v>9422</v>
      </c>
      <c r="G32" s="282" t="s">
        <v>9392</v>
      </c>
      <c r="H32" s="282" t="s">
        <v>9484</v>
      </c>
      <c r="I32" s="282" t="s">
        <v>9434</v>
      </c>
      <c r="J32" s="283"/>
      <c r="K32" s="283"/>
      <c r="L32" s="283"/>
      <c r="M32" s="283"/>
      <c r="N32" s="282" t="s">
        <v>9378</v>
      </c>
      <c r="O32" s="284">
        <v>1680.83</v>
      </c>
      <c r="P32" s="282" t="s">
        <v>9425</v>
      </c>
      <c r="Q32" s="282" t="s">
        <v>9435</v>
      </c>
      <c r="R32" s="283"/>
      <c r="S32" s="283"/>
      <c r="T32" s="282" t="s">
        <v>9380</v>
      </c>
      <c r="U32" s="282" t="s">
        <v>9426</v>
      </c>
      <c r="V32" s="282" t="s">
        <v>9427</v>
      </c>
      <c r="W32" s="282" t="s">
        <v>9486</v>
      </c>
      <c r="X32" s="282" t="s">
        <v>9384</v>
      </c>
      <c r="Y32" s="282" t="s">
        <v>9385</v>
      </c>
      <c r="Z32" s="284">
        <v>1680.83</v>
      </c>
      <c r="AA32" s="282" t="s">
        <v>3277</v>
      </c>
      <c r="AB32" s="284">
        <v>1680.83</v>
      </c>
      <c r="AC32" s="284">
        <v>1680.83</v>
      </c>
      <c r="AD32" s="282" t="s">
        <v>3277</v>
      </c>
      <c r="AE32" s="282" t="s">
        <v>9487</v>
      </c>
      <c r="AF32" s="282" t="s">
        <v>9387</v>
      </c>
      <c r="AG32" s="282" t="s">
        <v>9388</v>
      </c>
      <c r="AH32" s="282" t="s">
        <v>9402</v>
      </c>
      <c r="AI32" s="285">
        <f t="shared" si="0"/>
        <v>44742</v>
      </c>
      <c r="AJ32" s="281" t="s">
        <v>9430</v>
      </c>
    </row>
    <row r="33" spans="1:36" ht="60">
      <c r="A33" s="282" t="s">
        <v>9491</v>
      </c>
      <c r="B33" s="282" t="s">
        <v>9369</v>
      </c>
      <c r="C33" s="282" t="s">
        <v>9370</v>
      </c>
      <c r="D33" s="282" t="s">
        <v>9371</v>
      </c>
      <c r="E33" s="282" t="s">
        <v>9372</v>
      </c>
      <c r="F33" s="282" t="s">
        <v>9422</v>
      </c>
      <c r="G33" s="282" t="s">
        <v>9392</v>
      </c>
      <c r="H33" s="282" t="s">
        <v>9492</v>
      </c>
      <c r="I33" s="282" t="s">
        <v>9485</v>
      </c>
      <c r="J33" s="283"/>
      <c r="K33" s="283"/>
      <c r="L33" s="283"/>
      <c r="M33" s="283"/>
      <c r="N33" s="282" t="s">
        <v>9378</v>
      </c>
      <c r="O33" s="284">
        <v>414.22</v>
      </c>
      <c r="P33" s="282" t="s">
        <v>9425</v>
      </c>
      <c r="Q33" s="282" t="s">
        <v>9375</v>
      </c>
      <c r="R33" s="283"/>
      <c r="S33" s="283"/>
      <c r="T33" s="282" t="s">
        <v>9380</v>
      </c>
      <c r="U33" s="282" t="s">
        <v>9426</v>
      </c>
      <c r="V33" s="282" t="s">
        <v>9427</v>
      </c>
      <c r="W33" s="282" t="s">
        <v>9493</v>
      </c>
      <c r="X33" s="282" t="s">
        <v>9384</v>
      </c>
      <c r="Y33" s="282" t="s">
        <v>9385</v>
      </c>
      <c r="Z33" s="284">
        <v>414.22</v>
      </c>
      <c r="AA33" s="282" t="s">
        <v>3277</v>
      </c>
      <c r="AB33" s="284">
        <v>414.22</v>
      </c>
      <c r="AC33" s="284">
        <v>414.22</v>
      </c>
      <c r="AD33" s="282" t="s">
        <v>3277</v>
      </c>
      <c r="AE33" s="282" t="s">
        <v>9494</v>
      </c>
      <c r="AF33" s="282" t="s">
        <v>9387</v>
      </c>
      <c r="AG33" s="282" t="s">
        <v>9388</v>
      </c>
      <c r="AH33" s="282" t="s">
        <v>9402</v>
      </c>
      <c r="AI33" s="285">
        <f t="shared" si="0"/>
        <v>44712</v>
      </c>
      <c r="AJ33" s="281" t="s">
        <v>9430</v>
      </c>
    </row>
    <row r="34" spans="1:36" ht="60">
      <c r="A34" s="282" t="s">
        <v>9495</v>
      </c>
      <c r="B34" s="282" t="s">
        <v>9369</v>
      </c>
      <c r="C34" s="282" t="s">
        <v>9370</v>
      </c>
      <c r="D34" s="282" t="s">
        <v>9371</v>
      </c>
      <c r="E34" s="282" t="s">
        <v>9391</v>
      </c>
      <c r="F34" s="282" t="s">
        <v>9422</v>
      </c>
      <c r="G34" s="282" t="s">
        <v>9392</v>
      </c>
      <c r="H34" s="282" t="s">
        <v>9492</v>
      </c>
      <c r="I34" s="282" t="s">
        <v>9489</v>
      </c>
      <c r="J34" s="283"/>
      <c r="K34" s="283"/>
      <c r="L34" s="283"/>
      <c r="M34" s="283"/>
      <c r="N34" s="282" t="s">
        <v>9378</v>
      </c>
      <c r="O34" s="284">
        <v>10391.85</v>
      </c>
      <c r="P34" s="282" t="s">
        <v>9425</v>
      </c>
      <c r="Q34" s="282" t="s">
        <v>9396</v>
      </c>
      <c r="R34" s="283"/>
      <c r="S34" s="283"/>
      <c r="T34" s="282" t="s">
        <v>9380</v>
      </c>
      <c r="U34" s="282" t="s">
        <v>9426</v>
      </c>
      <c r="V34" s="282" t="s">
        <v>9427</v>
      </c>
      <c r="W34" s="282" t="s">
        <v>9493</v>
      </c>
      <c r="X34" s="282" t="s">
        <v>9384</v>
      </c>
      <c r="Y34" s="282" t="s">
        <v>9385</v>
      </c>
      <c r="Z34" s="284">
        <v>10391.85</v>
      </c>
      <c r="AA34" s="282" t="s">
        <v>3277</v>
      </c>
      <c r="AB34" s="284">
        <v>10391.85</v>
      </c>
      <c r="AC34" s="284">
        <v>10391.85</v>
      </c>
      <c r="AD34" s="282" t="s">
        <v>3277</v>
      </c>
      <c r="AE34" s="282" t="s">
        <v>9494</v>
      </c>
      <c r="AF34" s="282" t="s">
        <v>9387</v>
      </c>
      <c r="AG34" s="282" t="s">
        <v>9388</v>
      </c>
      <c r="AH34" s="282" t="s">
        <v>9402</v>
      </c>
      <c r="AI34" s="285">
        <f t="shared" si="0"/>
        <v>44712</v>
      </c>
      <c r="AJ34" s="281" t="s">
        <v>9430</v>
      </c>
    </row>
    <row r="35" spans="1:36" ht="60">
      <c r="A35" s="282" t="s">
        <v>9496</v>
      </c>
      <c r="B35" s="282" t="s">
        <v>9369</v>
      </c>
      <c r="C35" s="282" t="s">
        <v>9370</v>
      </c>
      <c r="D35" s="282" t="s">
        <v>9371</v>
      </c>
      <c r="E35" s="282" t="s">
        <v>1393</v>
      </c>
      <c r="F35" s="282" t="s">
        <v>9422</v>
      </c>
      <c r="G35" s="282" t="s">
        <v>9392</v>
      </c>
      <c r="H35" s="282" t="s">
        <v>9492</v>
      </c>
      <c r="I35" s="282" t="s">
        <v>9434</v>
      </c>
      <c r="J35" s="283"/>
      <c r="K35" s="283"/>
      <c r="L35" s="283"/>
      <c r="M35" s="283"/>
      <c r="N35" s="282" t="s">
        <v>9378</v>
      </c>
      <c r="O35" s="284">
        <v>1680.83</v>
      </c>
      <c r="P35" s="282" t="s">
        <v>9425</v>
      </c>
      <c r="Q35" s="282" t="s">
        <v>9435</v>
      </c>
      <c r="R35" s="283"/>
      <c r="S35" s="283"/>
      <c r="T35" s="282" t="s">
        <v>9380</v>
      </c>
      <c r="U35" s="282" t="s">
        <v>9426</v>
      </c>
      <c r="V35" s="282" t="s">
        <v>9427</v>
      </c>
      <c r="W35" s="282" t="s">
        <v>9493</v>
      </c>
      <c r="X35" s="282" t="s">
        <v>9384</v>
      </c>
      <c r="Y35" s="282" t="s">
        <v>9385</v>
      </c>
      <c r="Z35" s="284">
        <v>1680.83</v>
      </c>
      <c r="AA35" s="282" t="s">
        <v>3277</v>
      </c>
      <c r="AB35" s="284">
        <v>1680.83</v>
      </c>
      <c r="AC35" s="284">
        <v>1680.83</v>
      </c>
      <c r="AD35" s="282" t="s">
        <v>3277</v>
      </c>
      <c r="AE35" s="282" t="s">
        <v>9494</v>
      </c>
      <c r="AF35" s="282" t="s">
        <v>9387</v>
      </c>
      <c r="AG35" s="282" t="s">
        <v>9388</v>
      </c>
      <c r="AH35" s="282" t="s">
        <v>9402</v>
      </c>
      <c r="AI35" s="285">
        <f t="shared" si="0"/>
        <v>44712</v>
      </c>
      <c r="AJ35" s="281" t="s">
        <v>9430</v>
      </c>
    </row>
    <row r="36" spans="1:36" ht="60">
      <c r="A36" s="282" t="s">
        <v>9497</v>
      </c>
      <c r="B36" s="282" t="s">
        <v>9369</v>
      </c>
      <c r="C36" s="282" t="s">
        <v>9370</v>
      </c>
      <c r="D36" s="282" t="s">
        <v>9371</v>
      </c>
      <c r="E36" s="282" t="s">
        <v>1393</v>
      </c>
      <c r="F36" s="282" t="s">
        <v>1393</v>
      </c>
      <c r="G36" s="282" t="s">
        <v>9392</v>
      </c>
      <c r="H36" s="282" t="s">
        <v>9498</v>
      </c>
      <c r="I36" s="282" t="s">
        <v>9499</v>
      </c>
      <c r="J36" s="283"/>
      <c r="K36" s="283"/>
      <c r="L36" s="283"/>
      <c r="M36" s="282" t="s">
        <v>9500</v>
      </c>
      <c r="N36" s="282" t="s">
        <v>9378</v>
      </c>
      <c r="O36" s="284">
        <v>1312.5</v>
      </c>
      <c r="P36" s="282" t="s">
        <v>9395</v>
      </c>
      <c r="Q36" s="282" t="s">
        <v>9435</v>
      </c>
      <c r="R36" s="282" t="s">
        <v>9501</v>
      </c>
      <c r="S36" s="282" t="s">
        <v>9502</v>
      </c>
      <c r="T36" s="282" t="s">
        <v>9380</v>
      </c>
      <c r="U36" s="282" t="s">
        <v>9399</v>
      </c>
      <c r="V36" s="282" t="s">
        <v>9400</v>
      </c>
      <c r="W36" s="282" t="s">
        <v>9503</v>
      </c>
      <c r="X36" s="282" t="s">
        <v>9384</v>
      </c>
      <c r="Y36" s="282" t="s">
        <v>9385</v>
      </c>
      <c r="Z36" s="284">
        <v>1312.5</v>
      </c>
      <c r="AA36" s="282" t="s">
        <v>3277</v>
      </c>
      <c r="AB36" s="284">
        <v>1312.5</v>
      </c>
      <c r="AC36" s="284">
        <v>1312.5</v>
      </c>
      <c r="AD36" s="282" t="s">
        <v>3277</v>
      </c>
      <c r="AE36" s="282" t="s">
        <v>9494</v>
      </c>
      <c r="AF36" s="282" t="s">
        <v>9387</v>
      </c>
      <c r="AG36" s="282" t="s">
        <v>9388</v>
      </c>
      <c r="AH36" s="282" t="s">
        <v>9402</v>
      </c>
      <c r="AI36" s="285">
        <f t="shared" si="0"/>
        <v>44705</v>
      </c>
      <c r="AJ36" s="281" t="s">
        <v>9430</v>
      </c>
    </row>
    <row r="37" spans="1:36" ht="60">
      <c r="A37" s="282" t="s">
        <v>9504</v>
      </c>
      <c r="B37" s="282" t="s">
        <v>9369</v>
      </c>
      <c r="C37" s="282" t="s">
        <v>9370</v>
      </c>
      <c r="D37" s="282" t="s">
        <v>9371</v>
      </c>
      <c r="E37" s="282" t="s">
        <v>9372</v>
      </c>
      <c r="F37" s="282" t="s">
        <v>9372</v>
      </c>
      <c r="G37" s="282" t="s">
        <v>9505</v>
      </c>
      <c r="H37" s="282" t="s">
        <v>9506</v>
      </c>
      <c r="I37" s="282" t="s">
        <v>9375</v>
      </c>
      <c r="J37" s="282" t="s">
        <v>9507</v>
      </c>
      <c r="K37" s="282" t="s">
        <v>9508</v>
      </c>
      <c r="L37" s="283"/>
      <c r="M37" s="283"/>
      <c r="N37" s="282" t="s">
        <v>9378</v>
      </c>
      <c r="O37" s="284">
        <v>45.82</v>
      </c>
      <c r="P37" s="282" t="s">
        <v>9379</v>
      </c>
      <c r="Q37" s="282" t="s">
        <v>9375</v>
      </c>
      <c r="R37" s="283"/>
      <c r="S37" s="283"/>
      <c r="T37" s="282" t="s">
        <v>9380</v>
      </c>
      <c r="U37" s="282" t="s">
        <v>9381</v>
      </c>
      <c r="V37" s="282" t="s">
        <v>9382</v>
      </c>
      <c r="W37" s="282" t="s">
        <v>9509</v>
      </c>
      <c r="X37" s="282" t="s">
        <v>9384</v>
      </c>
      <c r="Y37" s="282" t="s">
        <v>9385</v>
      </c>
      <c r="Z37" s="284">
        <v>45.82</v>
      </c>
      <c r="AA37" s="282" t="s">
        <v>3277</v>
      </c>
      <c r="AB37" s="284">
        <v>45.82</v>
      </c>
      <c r="AC37" s="284">
        <v>45.82</v>
      </c>
      <c r="AD37" s="282" t="s">
        <v>3277</v>
      </c>
      <c r="AE37" s="282" t="s">
        <v>9494</v>
      </c>
      <c r="AF37" s="282" t="s">
        <v>9387</v>
      </c>
      <c r="AG37" s="282" t="s">
        <v>9388</v>
      </c>
      <c r="AH37" s="282" t="s">
        <v>9402</v>
      </c>
      <c r="AI37" s="285">
        <f t="shared" si="0"/>
        <v>44695</v>
      </c>
      <c r="AJ37" s="281" t="s">
        <v>9430</v>
      </c>
    </row>
    <row r="38" spans="1:36" ht="60">
      <c r="A38" s="282" t="s">
        <v>9510</v>
      </c>
      <c r="B38" s="282" t="s">
        <v>9369</v>
      </c>
      <c r="C38" s="282" t="s">
        <v>9370</v>
      </c>
      <c r="D38" s="282" t="s">
        <v>9371</v>
      </c>
      <c r="E38" s="282" t="s">
        <v>9372</v>
      </c>
      <c r="F38" s="282" t="s">
        <v>9372</v>
      </c>
      <c r="G38" s="282" t="s">
        <v>9505</v>
      </c>
      <c r="H38" s="282" t="s">
        <v>9511</v>
      </c>
      <c r="I38" s="282" t="s">
        <v>9512</v>
      </c>
      <c r="J38" s="282" t="s">
        <v>9513</v>
      </c>
      <c r="K38" s="282" t="s">
        <v>9514</v>
      </c>
      <c r="L38" s="283"/>
      <c r="M38" s="283"/>
      <c r="N38" s="282" t="s">
        <v>9378</v>
      </c>
      <c r="O38" s="284">
        <v>229.1</v>
      </c>
      <c r="P38" s="282" t="s">
        <v>9379</v>
      </c>
      <c r="Q38" s="282" t="s">
        <v>9375</v>
      </c>
      <c r="R38" s="283"/>
      <c r="S38" s="283"/>
      <c r="T38" s="282" t="s">
        <v>9380</v>
      </c>
      <c r="U38" s="282" t="s">
        <v>9381</v>
      </c>
      <c r="V38" s="282" t="s">
        <v>9382</v>
      </c>
      <c r="W38" s="282" t="s">
        <v>9515</v>
      </c>
      <c r="X38" s="282" t="s">
        <v>9384</v>
      </c>
      <c r="Y38" s="282" t="s">
        <v>9385</v>
      </c>
      <c r="Z38" s="284">
        <v>229.1</v>
      </c>
      <c r="AA38" s="282" t="s">
        <v>3277</v>
      </c>
      <c r="AB38" s="284">
        <v>229.1</v>
      </c>
      <c r="AC38" s="284">
        <v>229.1</v>
      </c>
      <c r="AD38" s="282" t="s">
        <v>3277</v>
      </c>
      <c r="AE38" s="282" t="s">
        <v>9494</v>
      </c>
      <c r="AF38" s="282" t="s">
        <v>9387</v>
      </c>
      <c r="AG38" s="282" t="s">
        <v>9388</v>
      </c>
      <c r="AH38" s="282" t="s">
        <v>9402</v>
      </c>
      <c r="AI38" s="285">
        <f t="shared" si="0"/>
        <v>44694</v>
      </c>
      <c r="AJ38" s="281" t="s">
        <v>9430</v>
      </c>
    </row>
    <row r="39" spans="1:36" ht="60">
      <c r="A39" s="282" t="s">
        <v>9516</v>
      </c>
      <c r="B39" s="282" t="s">
        <v>9369</v>
      </c>
      <c r="C39" s="282" t="s">
        <v>9370</v>
      </c>
      <c r="D39" s="282" t="s">
        <v>9371</v>
      </c>
      <c r="E39" s="282" t="s">
        <v>9372</v>
      </c>
      <c r="F39" s="282" t="s">
        <v>9372</v>
      </c>
      <c r="G39" s="282" t="s">
        <v>9505</v>
      </c>
      <c r="H39" s="282" t="s">
        <v>9511</v>
      </c>
      <c r="I39" s="282" t="s">
        <v>9512</v>
      </c>
      <c r="J39" s="282" t="s">
        <v>9507</v>
      </c>
      <c r="K39" s="282" t="s">
        <v>9508</v>
      </c>
      <c r="L39" s="283"/>
      <c r="M39" s="283"/>
      <c r="N39" s="282" t="s">
        <v>9378</v>
      </c>
      <c r="O39" s="284">
        <v>229.1</v>
      </c>
      <c r="P39" s="282" t="s">
        <v>9379</v>
      </c>
      <c r="Q39" s="282" t="s">
        <v>9375</v>
      </c>
      <c r="R39" s="283"/>
      <c r="S39" s="283"/>
      <c r="T39" s="282" t="s">
        <v>9380</v>
      </c>
      <c r="U39" s="282" t="s">
        <v>9381</v>
      </c>
      <c r="V39" s="282" t="s">
        <v>9382</v>
      </c>
      <c r="W39" s="282" t="s">
        <v>9509</v>
      </c>
      <c r="X39" s="282" t="s">
        <v>9384</v>
      </c>
      <c r="Y39" s="282" t="s">
        <v>9385</v>
      </c>
      <c r="Z39" s="284">
        <v>229.1</v>
      </c>
      <c r="AA39" s="282" t="s">
        <v>3277</v>
      </c>
      <c r="AB39" s="284">
        <v>229.1</v>
      </c>
      <c r="AC39" s="284">
        <v>229.1</v>
      </c>
      <c r="AD39" s="282" t="s">
        <v>3277</v>
      </c>
      <c r="AE39" s="282" t="s">
        <v>9494</v>
      </c>
      <c r="AF39" s="282" t="s">
        <v>9387</v>
      </c>
      <c r="AG39" s="282" t="s">
        <v>9388</v>
      </c>
      <c r="AH39" s="282" t="s">
        <v>9402</v>
      </c>
      <c r="AI39" s="285">
        <f t="shared" si="0"/>
        <v>44694</v>
      </c>
      <c r="AJ39" s="281" t="s">
        <v>9430</v>
      </c>
    </row>
    <row r="40" spans="1:36" ht="60">
      <c r="A40" s="282" t="s">
        <v>9517</v>
      </c>
      <c r="B40" s="282" t="s">
        <v>9369</v>
      </c>
      <c r="C40" s="282" t="s">
        <v>9370</v>
      </c>
      <c r="D40" s="282" t="s">
        <v>9371</v>
      </c>
      <c r="E40" s="282" t="s">
        <v>9372</v>
      </c>
      <c r="F40" s="282" t="s">
        <v>9372</v>
      </c>
      <c r="G40" s="282" t="s">
        <v>9505</v>
      </c>
      <c r="H40" s="282" t="s">
        <v>9518</v>
      </c>
      <c r="I40" s="282" t="s">
        <v>9435</v>
      </c>
      <c r="J40" s="282" t="s">
        <v>9513</v>
      </c>
      <c r="K40" s="282" t="s">
        <v>9514</v>
      </c>
      <c r="L40" s="283"/>
      <c r="M40" s="283"/>
      <c r="N40" s="282" t="s">
        <v>9378</v>
      </c>
      <c r="O40" s="284">
        <v>183.28</v>
      </c>
      <c r="P40" s="282" t="s">
        <v>9379</v>
      </c>
      <c r="Q40" s="282" t="s">
        <v>9375</v>
      </c>
      <c r="R40" s="283"/>
      <c r="S40" s="283"/>
      <c r="T40" s="282" t="s">
        <v>9380</v>
      </c>
      <c r="U40" s="282" t="s">
        <v>9381</v>
      </c>
      <c r="V40" s="282" t="s">
        <v>9382</v>
      </c>
      <c r="W40" s="282" t="s">
        <v>9515</v>
      </c>
      <c r="X40" s="282" t="s">
        <v>9384</v>
      </c>
      <c r="Y40" s="282" t="s">
        <v>9385</v>
      </c>
      <c r="Z40" s="284">
        <v>183.28</v>
      </c>
      <c r="AA40" s="282" t="s">
        <v>3277</v>
      </c>
      <c r="AB40" s="284">
        <v>183.28</v>
      </c>
      <c r="AC40" s="284">
        <v>183.28</v>
      </c>
      <c r="AD40" s="282" t="s">
        <v>3277</v>
      </c>
      <c r="AE40" s="282" t="s">
        <v>9494</v>
      </c>
      <c r="AF40" s="282" t="s">
        <v>9387</v>
      </c>
      <c r="AG40" s="282" t="s">
        <v>9388</v>
      </c>
      <c r="AH40" s="282" t="s">
        <v>9402</v>
      </c>
      <c r="AI40" s="285">
        <f t="shared" si="0"/>
        <v>44693</v>
      </c>
      <c r="AJ40" s="281" t="s">
        <v>9430</v>
      </c>
    </row>
    <row r="41" spans="1:36" ht="60">
      <c r="A41" s="282" t="s">
        <v>9519</v>
      </c>
      <c r="B41" s="282" t="s">
        <v>9369</v>
      </c>
      <c r="C41" s="282" t="s">
        <v>9370</v>
      </c>
      <c r="D41" s="282" t="s">
        <v>9371</v>
      </c>
      <c r="E41" s="282" t="s">
        <v>9372</v>
      </c>
      <c r="F41" s="282" t="s">
        <v>9372</v>
      </c>
      <c r="G41" s="282" t="s">
        <v>9505</v>
      </c>
      <c r="H41" s="282" t="s">
        <v>9520</v>
      </c>
      <c r="I41" s="282" t="s">
        <v>9521</v>
      </c>
      <c r="J41" s="282" t="s">
        <v>9513</v>
      </c>
      <c r="K41" s="282" t="s">
        <v>9514</v>
      </c>
      <c r="L41" s="283"/>
      <c r="M41" s="283"/>
      <c r="N41" s="282" t="s">
        <v>9378</v>
      </c>
      <c r="O41" s="284">
        <v>274.92</v>
      </c>
      <c r="P41" s="282" t="s">
        <v>9379</v>
      </c>
      <c r="Q41" s="282" t="s">
        <v>9375</v>
      </c>
      <c r="R41" s="283"/>
      <c r="S41" s="283"/>
      <c r="T41" s="282" t="s">
        <v>9380</v>
      </c>
      <c r="U41" s="282" t="s">
        <v>9381</v>
      </c>
      <c r="V41" s="282" t="s">
        <v>9382</v>
      </c>
      <c r="W41" s="282" t="s">
        <v>9515</v>
      </c>
      <c r="X41" s="282" t="s">
        <v>9384</v>
      </c>
      <c r="Y41" s="282" t="s">
        <v>9385</v>
      </c>
      <c r="Z41" s="284">
        <v>274.92</v>
      </c>
      <c r="AA41" s="282" t="s">
        <v>3277</v>
      </c>
      <c r="AB41" s="284">
        <v>274.92</v>
      </c>
      <c r="AC41" s="284">
        <v>274.92</v>
      </c>
      <c r="AD41" s="282" t="s">
        <v>3277</v>
      </c>
      <c r="AE41" s="282" t="s">
        <v>9494</v>
      </c>
      <c r="AF41" s="282" t="s">
        <v>9387</v>
      </c>
      <c r="AG41" s="282" t="s">
        <v>9388</v>
      </c>
      <c r="AH41" s="282" t="s">
        <v>9402</v>
      </c>
      <c r="AI41" s="285">
        <f t="shared" si="0"/>
        <v>44692</v>
      </c>
      <c r="AJ41" s="281" t="s">
        <v>9430</v>
      </c>
    </row>
    <row r="42" spans="1:36" ht="60">
      <c r="A42" s="282" t="s">
        <v>9522</v>
      </c>
      <c r="B42" s="282" t="s">
        <v>9369</v>
      </c>
      <c r="C42" s="282" t="s">
        <v>9370</v>
      </c>
      <c r="D42" s="282" t="s">
        <v>9371</v>
      </c>
      <c r="E42" s="282" t="s">
        <v>9372</v>
      </c>
      <c r="F42" s="282" t="s">
        <v>9372</v>
      </c>
      <c r="G42" s="282" t="s">
        <v>9505</v>
      </c>
      <c r="H42" s="282" t="s">
        <v>9520</v>
      </c>
      <c r="I42" s="282" t="s">
        <v>9523</v>
      </c>
      <c r="J42" s="282" t="s">
        <v>9507</v>
      </c>
      <c r="K42" s="282" t="s">
        <v>9508</v>
      </c>
      <c r="L42" s="283"/>
      <c r="M42" s="283"/>
      <c r="N42" s="282" t="s">
        <v>9378</v>
      </c>
      <c r="O42" s="284">
        <v>114.55</v>
      </c>
      <c r="P42" s="282" t="s">
        <v>9379</v>
      </c>
      <c r="Q42" s="282" t="s">
        <v>9375</v>
      </c>
      <c r="R42" s="283"/>
      <c r="S42" s="283"/>
      <c r="T42" s="282" t="s">
        <v>9380</v>
      </c>
      <c r="U42" s="282" t="s">
        <v>9381</v>
      </c>
      <c r="V42" s="282" t="s">
        <v>9382</v>
      </c>
      <c r="W42" s="282" t="s">
        <v>9509</v>
      </c>
      <c r="X42" s="282" t="s">
        <v>9384</v>
      </c>
      <c r="Y42" s="282" t="s">
        <v>9385</v>
      </c>
      <c r="Z42" s="284">
        <v>114.55</v>
      </c>
      <c r="AA42" s="282" t="s">
        <v>3277</v>
      </c>
      <c r="AB42" s="284">
        <v>114.55</v>
      </c>
      <c r="AC42" s="284">
        <v>114.55</v>
      </c>
      <c r="AD42" s="282" t="s">
        <v>3277</v>
      </c>
      <c r="AE42" s="282" t="s">
        <v>9494</v>
      </c>
      <c r="AF42" s="282" t="s">
        <v>9387</v>
      </c>
      <c r="AG42" s="282" t="s">
        <v>9388</v>
      </c>
      <c r="AH42" s="282" t="s">
        <v>9402</v>
      </c>
      <c r="AI42" s="285">
        <f t="shared" si="0"/>
        <v>44692</v>
      </c>
      <c r="AJ42" s="281" t="s">
        <v>9430</v>
      </c>
    </row>
    <row r="43" spans="1:36" ht="60">
      <c r="A43" s="282" t="s">
        <v>9524</v>
      </c>
      <c r="B43" s="282" t="s">
        <v>9369</v>
      </c>
      <c r="C43" s="282" t="s">
        <v>9370</v>
      </c>
      <c r="D43" s="282" t="s">
        <v>9371</v>
      </c>
      <c r="E43" s="282" t="s">
        <v>9372</v>
      </c>
      <c r="F43" s="282" t="s">
        <v>9372</v>
      </c>
      <c r="G43" s="282" t="s">
        <v>9505</v>
      </c>
      <c r="H43" s="282" t="s">
        <v>9525</v>
      </c>
      <c r="I43" s="282" t="s">
        <v>9526</v>
      </c>
      <c r="J43" s="282" t="s">
        <v>9513</v>
      </c>
      <c r="K43" s="282" t="s">
        <v>9514</v>
      </c>
      <c r="L43" s="283"/>
      <c r="M43" s="283"/>
      <c r="N43" s="282" t="s">
        <v>9378</v>
      </c>
      <c r="O43" s="284">
        <v>137.46</v>
      </c>
      <c r="P43" s="282" t="s">
        <v>9379</v>
      </c>
      <c r="Q43" s="282" t="s">
        <v>9375</v>
      </c>
      <c r="R43" s="283"/>
      <c r="S43" s="283"/>
      <c r="T43" s="282" t="s">
        <v>9380</v>
      </c>
      <c r="U43" s="282" t="s">
        <v>9381</v>
      </c>
      <c r="V43" s="282" t="s">
        <v>9382</v>
      </c>
      <c r="W43" s="282" t="s">
        <v>9515</v>
      </c>
      <c r="X43" s="282" t="s">
        <v>9384</v>
      </c>
      <c r="Y43" s="282" t="s">
        <v>9385</v>
      </c>
      <c r="Z43" s="284">
        <v>137.46</v>
      </c>
      <c r="AA43" s="282" t="s">
        <v>3277</v>
      </c>
      <c r="AB43" s="284">
        <v>137.46</v>
      </c>
      <c r="AC43" s="284">
        <v>137.46</v>
      </c>
      <c r="AD43" s="282" t="s">
        <v>3277</v>
      </c>
      <c r="AE43" s="282" t="s">
        <v>9494</v>
      </c>
      <c r="AF43" s="282" t="s">
        <v>9387</v>
      </c>
      <c r="AG43" s="282" t="s">
        <v>9388</v>
      </c>
      <c r="AH43" s="282" t="s">
        <v>9402</v>
      </c>
      <c r="AI43" s="285">
        <f t="shared" si="0"/>
        <v>44691</v>
      </c>
      <c r="AJ43" s="281" t="s">
        <v>9430</v>
      </c>
    </row>
    <row r="44" spans="1:36" ht="60">
      <c r="A44" s="282" t="s">
        <v>9527</v>
      </c>
      <c r="B44" s="282" t="s">
        <v>9369</v>
      </c>
      <c r="C44" s="282" t="s">
        <v>9370</v>
      </c>
      <c r="D44" s="282" t="s">
        <v>9371</v>
      </c>
      <c r="E44" s="282" t="s">
        <v>9391</v>
      </c>
      <c r="F44" s="282" t="s">
        <v>9391</v>
      </c>
      <c r="G44" s="282" t="s">
        <v>9392</v>
      </c>
      <c r="H44" s="282" t="s">
        <v>9525</v>
      </c>
      <c r="I44" s="282" t="s">
        <v>9528</v>
      </c>
      <c r="J44" s="283"/>
      <c r="K44" s="283"/>
      <c r="L44" s="283"/>
      <c r="M44" s="282" t="s">
        <v>9394</v>
      </c>
      <c r="N44" s="282" t="s">
        <v>9378</v>
      </c>
      <c r="O44" s="284">
        <v>120264</v>
      </c>
      <c r="P44" s="282" t="s">
        <v>9395</v>
      </c>
      <c r="Q44" s="282" t="s">
        <v>9396</v>
      </c>
      <c r="R44" s="282" t="s">
        <v>9397</v>
      </c>
      <c r="S44" s="282" t="s">
        <v>9398</v>
      </c>
      <c r="T44" s="282" t="s">
        <v>9380</v>
      </c>
      <c r="U44" s="282" t="s">
        <v>9399</v>
      </c>
      <c r="V44" s="282" t="s">
        <v>9400</v>
      </c>
      <c r="W44" s="282" t="s">
        <v>9529</v>
      </c>
      <c r="X44" s="282" t="s">
        <v>9384</v>
      </c>
      <c r="Y44" s="282" t="s">
        <v>9385</v>
      </c>
      <c r="Z44" s="284">
        <v>120264</v>
      </c>
      <c r="AA44" s="282" t="s">
        <v>3277</v>
      </c>
      <c r="AB44" s="284">
        <v>120264</v>
      </c>
      <c r="AC44" s="284">
        <v>120264</v>
      </c>
      <c r="AD44" s="282" t="s">
        <v>3277</v>
      </c>
      <c r="AE44" s="282" t="s">
        <v>9494</v>
      </c>
      <c r="AF44" s="282" t="s">
        <v>9387</v>
      </c>
      <c r="AG44" s="282" t="s">
        <v>9388</v>
      </c>
      <c r="AH44" s="282" t="s">
        <v>9402</v>
      </c>
      <c r="AI44" s="285">
        <f t="shared" si="0"/>
        <v>44691</v>
      </c>
      <c r="AJ44" s="281" t="s">
        <v>9430</v>
      </c>
    </row>
    <row r="45" spans="1:36" ht="60">
      <c r="A45" s="282" t="s">
        <v>9530</v>
      </c>
      <c r="B45" s="282" t="s">
        <v>9369</v>
      </c>
      <c r="C45" s="282" t="s">
        <v>9370</v>
      </c>
      <c r="D45" s="282" t="s">
        <v>9371</v>
      </c>
      <c r="E45" s="282" t="s">
        <v>9372</v>
      </c>
      <c r="F45" s="282" t="s">
        <v>9372</v>
      </c>
      <c r="G45" s="282" t="s">
        <v>9505</v>
      </c>
      <c r="H45" s="282" t="s">
        <v>9531</v>
      </c>
      <c r="I45" s="282" t="s">
        <v>9435</v>
      </c>
      <c r="J45" s="282" t="s">
        <v>9513</v>
      </c>
      <c r="K45" s="282" t="s">
        <v>9514</v>
      </c>
      <c r="L45" s="283"/>
      <c r="M45" s="283"/>
      <c r="N45" s="282" t="s">
        <v>9378</v>
      </c>
      <c r="O45" s="284">
        <v>183.28</v>
      </c>
      <c r="P45" s="282" t="s">
        <v>9379</v>
      </c>
      <c r="Q45" s="282" t="s">
        <v>9375</v>
      </c>
      <c r="R45" s="283"/>
      <c r="S45" s="283"/>
      <c r="T45" s="282" t="s">
        <v>9380</v>
      </c>
      <c r="U45" s="282" t="s">
        <v>9381</v>
      </c>
      <c r="V45" s="282" t="s">
        <v>9382</v>
      </c>
      <c r="W45" s="282" t="s">
        <v>9515</v>
      </c>
      <c r="X45" s="282" t="s">
        <v>9384</v>
      </c>
      <c r="Y45" s="282" t="s">
        <v>9385</v>
      </c>
      <c r="Z45" s="284">
        <v>183.28</v>
      </c>
      <c r="AA45" s="282" t="s">
        <v>3277</v>
      </c>
      <c r="AB45" s="284">
        <v>183.28</v>
      </c>
      <c r="AC45" s="284">
        <v>183.28</v>
      </c>
      <c r="AD45" s="282" t="s">
        <v>3277</v>
      </c>
      <c r="AE45" s="282" t="s">
        <v>9494</v>
      </c>
      <c r="AF45" s="282" t="s">
        <v>9387</v>
      </c>
      <c r="AG45" s="282" t="s">
        <v>9388</v>
      </c>
      <c r="AH45" s="282" t="s">
        <v>9402</v>
      </c>
      <c r="AI45" s="285">
        <f t="shared" si="0"/>
        <v>44690</v>
      </c>
      <c r="AJ45" s="281" t="s">
        <v>9430</v>
      </c>
    </row>
    <row r="46" spans="1:36" ht="60">
      <c r="A46" s="282" t="s">
        <v>9532</v>
      </c>
      <c r="B46" s="282" t="s">
        <v>9369</v>
      </c>
      <c r="C46" s="282" t="s">
        <v>9370</v>
      </c>
      <c r="D46" s="282" t="s">
        <v>9371</v>
      </c>
      <c r="E46" s="282" t="s">
        <v>9372</v>
      </c>
      <c r="F46" s="282" t="s">
        <v>9372</v>
      </c>
      <c r="G46" s="282" t="s">
        <v>9505</v>
      </c>
      <c r="H46" s="282" t="s">
        <v>9533</v>
      </c>
      <c r="I46" s="282" t="s">
        <v>9435</v>
      </c>
      <c r="J46" s="282" t="s">
        <v>9513</v>
      </c>
      <c r="K46" s="282" t="s">
        <v>9514</v>
      </c>
      <c r="L46" s="283"/>
      <c r="M46" s="283"/>
      <c r="N46" s="282" t="s">
        <v>9378</v>
      </c>
      <c r="O46" s="284">
        <v>183.28</v>
      </c>
      <c r="P46" s="282" t="s">
        <v>9379</v>
      </c>
      <c r="Q46" s="282" t="s">
        <v>9375</v>
      </c>
      <c r="R46" s="283"/>
      <c r="S46" s="283"/>
      <c r="T46" s="282" t="s">
        <v>9380</v>
      </c>
      <c r="U46" s="282" t="s">
        <v>9381</v>
      </c>
      <c r="V46" s="282" t="s">
        <v>9382</v>
      </c>
      <c r="W46" s="282" t="s">
        <v>9515</v>
      </c>
      <c r="X46" s="282" t="s">
        <v>9384</v>
      </c>
      <c r="Y46" s="282" t="s">
        <v>9385</v>
      </c>
      <c r="Z46" s="284">
        <v>183.28</v>
      </c>
      <c r="AA46" s="282" t="s">
        <v>3277</v>
      </c>
      <c r="AB46" s="284">
        <v>183.28</v>
      </c>
      <c r="AC46" s="284">
        <v>183.28</v>
      </c>
      <c r="AD46" s="282" t="s">
        <v>3277</v>
      </c>
      <c r="AE46" s="282" t="s">
        <v>9494</v>
      </c>
      <c r="AF46" s="282" t="s">
        <v>9387</v>
      </c>
      <c r="AG46" s="282" t="s">
        <v>9388</v>
      </c>
      <c r="AH46" s="282" t="s">
        <v>9402</v>
      </c>
      <c r="AI46" s="285">
        <f t="shared" si="0"/>
        <v>44687</v>
      </c>
      <c r="AJ46" s="281" t="s">
        <v>9430</v>
      </c>
    </row>
    <row r="47" spans="1:36" ht="60">
      <c r="A47" s="282" t="s">
        <v>9534</v>
      </c>
      <c r="B47" s="282" t="s">
        <v>9369</v>
      </c>
      <c r="C47" s="282" t="s">
        <v>9370</v>
      </c>
      <c r="D47" s="282" t="s">
        <v>9371</v>
      </c>
      <c r="E47" s="282" t="s">
        <v>9372</v>
      </c>
      <c r="F47" s="282" t="s">
        <v>9372</v>
      </c>
      <c r="G47" s="282" t="s">
        <v>9505</v>
      </c>
      <c r="H47" s="282" t="s">
        <v>9535</v>
      </c>
      <c r="I47" s="282" t="s">
        <v>9512</v>
      </c>
      <c r="J47" s="282" t="s">
        <v>9513</v>
      </c>
      <c r="K47" s="282" t="s">
        <v>9514</v>
      </c>
      <c r="L47" s="283"/>
      <c r="M47" s="283"/>
      <c r="N47" s="282" t="s">
        <v>9378</v>
      </c>
      <c r="O47" s="284">
        <v>229.1</v>
      </c>
      <c r="P47" s="282" t="s">
        <v>9379</v>
      </c>
      <c r="Q47" s="282" t="s">
        <v>9375</v>
      </c>
      <c r="R47" s="283"/>
      <c r="S47" s="283"/>
      <c r="T47" s="282" t="s">
        <v>9380</v>
      </c>
      <c r="U47" s="282" t="s">
        <v>9381</v>
      </c>
      <c r="V47" s="282" t="s">
        <v>9382</v>
      </c>
      <c r="W47" s="282" t="s">
        <v>9515</v>
      </c>
      <c r="X47" s="282" t="s">
        <v>9384</v>
      </c>
      <c r="Y47" s="282" t="s">
        <v>9385</v>
      </c>
      <c r="Z47" s="284">
        <v>229.1</v>
      </c>
      <c r="AA47" s="282" t="s">
        <v>3277</v>
      </c>
      <c r="AB47" s="284">
        <v>229.1</v>
      </c>
      <c r="AC47" s="284">
        <v>229.1</v>
      </c>
      <c r="AD47" s="282" t="s">
        <v>3277</v>
      </c>
      <c r="AE47" s="282" t="s">
        <v>9494</v>
      </c>
      <c r="AF47" s="282" t="s">
        <v>9387</v>
      </c>
      <c r="AG47" s="282" t="s">
        <v>9388</v>
      </c>
      <c r="AH47" s="282" t="s">
        <v>9402</v>
      </c>
      <c r="AI47" s="285">
        <f t="shared" si="0"/>
        <v>44686</v>
      </c>
      <c r="AJ47" s="281" t="s">
        <v>9430</v>
      </c>
    </row>
    <row r="48" spans="1:36" ht="60">
      <c r="A48" s="282" t="s">
        <v>9536</v>
      </c>
      <c r="B48" s="282" t="s">
        <v>9369</v>
      </c>
      <c r="C48" s="282" t="s">
        <v>9370</v>
      </c>
      <c r="D48" s="282" t="s">
        <v>9371</v>
      </c>
      <c r="E48" s="282" t="s">
        <v>9372</v>
      </c>
      <c r="F48" s="282" t="s">
        <v>9372</v>
      </c>
      <c r="G48" s="282" t="s">
        <v>9505</v>
      </c>
      <c r="H48" s="282" t="s">
        <v>9537</v>
      </c>
      <c r="I48" s="282" t="s">
        <v>9410</v>
      </c>
      <c r="J48" s="282" t="s">
        <v>9507</v>
      </c>
      <c r="K48" s="282" t="s">
        <v>9508</v>
      </c>
      <c r="L48" s="283"/>
      <c r="M48" s="283"/>
      <c r="N48" s="282" t="s">
        <v>9378</v>
      </c>
      <c r="O48" s="284">
        <v>91.64</v>
      </c>
      <c r="P48" s="282" t="s">
        <v>9379</v>
      </c>
      <c r="Q48" s="282" t="s">
        <v>9375</v>
      </c>
      <c r="R48" s="283"/>
      <c r="S48" s="283"/>
      <c r="T48" s="282" t="s">
        <v>9380</v>
      </c>
      <c r="U48" s="282" t="s">
        <v>9381</v>
      </c>
      <c r="V48" s="282" t="s">
        <v>9382</v>
      </c>
      <c r="W48" s="282" t="s">
        <v>9509</v>
      </c>
      <c r="X48" s="282" t="s">
        <v>9384</v>
      </c>
      <c r="Y48" s="282" t="s">
        <v>9385</v>
      </c>
      <c r="Z48" s="284">
        <v>91.64</v>
      </c>
      <c r="AA48" s="282" t="s">
        <v>3277</v>
      </c>
      <c r="AB48" s="284">
        <v>91.64</v>
      </c>
      <c r="AC48" s="284">
        <v>91.64</v>
      </c>
      <c r="AD48" s="282" t="s">
        <v>3277</v>
      </c>
      <c r="AE48" s="282" t="s">
        <v>9494</v>
      </c>
      <c r="AF48" s="282" t="s">
        <v>9387</v>
      </c>
      <c r="AG48" s="282" t="s">
        <v>9388</v>
      </c>
      <c r="AH48" s="282" t="s">
        <v>9402</v>
      </c>
      <c r="AI48" s="285">
        <f t="shared" si="0"/>
        <v>44685</v>
      </c>
      <c r="AJ48" s="281" t="s">
        <v>9430</v>
      </c>
    </row>
    <row r="49" spans="1:36" ht="60">
      <c r="A49" s="282" t="s">
        <v>9538</v>
      </c>
      <c r="B49" s="282" t="s">
        <v>9369</v>
      </c>
      <c r="C49" s="282" t="s">
        <v>9370</v>
      </c>
      <c r="D49" s="282" t="s">
        <v>9371</v>
      </c>
      <c r="E49" s="282" t="s">
        <v>9372</v>
      </c>
      <c r="F49" s="282" t="s">
        <v>9372</v>
      </c>
      <c r="G49" s="282" t="s">
        <v>9505</v>
      </c>
      <c r="H49" s="282" t="s">
        <v>9537</v>
      </c>
      <c r="I49" s="282" t="s">
        <v>9521</v>
      </c>
      <c r="J49" s="282" t="s">
        <v>9513</v>
      </c>
      <c r="K49" s="282" t="s">
        <v>9514</v>
      </c>
      <c r="L49" s="283"/>
      <c r="M49" s="283"/>
      <c r="N49" s="282" t="s">
        <v>9378</v>
      </c>
      <c r="O49" s="284">
        <v>274.92</v>
      </c>
      <c r="P49" s="282" t="s">
        <v>9379</v>
      </c>
      <c r="Q49" s="282" t="s">
        <v>9375</v>
      </c>
      <c r="R49" s="283"/>
      <c r="S49" s="283"/>
      <c r="T49" s="282" t="s">
        <v>9380</v>
      </c>
      <c r="U49" s="282" t="s">
        <v>9381</v>
      </c>
      <c r="V49" s="282" t="s">
        <v>9382</v>
      </c>
      <c r="W49" s="282" t="s">
        <v>9515</v>
      </c>
      <c r="X49" s="282" t="s">
        <v>9384</v>
      </c>
      <c r="Y49" s="282" t="s">
        <v>9385</v>
      </c>
      <c r="Z49" s="284">
        <v>274.92</v>
      </c>
      <c r="AA49" s="282" t="s">
        <v>3277</v>
      </c>
      <c r="AB49" s="284">
        <v>274.92</v>
      </c>
      <c r="AC49" s="284">
        <v>274.92</v>
      </c>
      <c r="AD49" s="282" t="s">
        <v>3277</v>
      </c>
      <c r="AE49" s="282" t="s">
        <v>9494</v>
      </c>
      <c r="AF49" s="282" t="s">
        <v>9387</v>
      </c>
      <c r="AG49" s="282" t="s">
        <v>9388</v>
      </c>
      <c r="AH49" s="282" t="s">
        <v>9402</v>
      </c>
      <c r="AI49" s="285">
        <f t="shared" si="0"/>
        <v>44685</v>
      </c>
      <c r="AJ49" s="281" t="s">
        <v>9430</v>
      </c>
    </row>
    <row r="50" spans="1:36" ht="60">
      <c r="A50" s="282" t="s">
        <v>9539</v>
      </c>
      <c r="B50" s="282" t="s">
        <v>9369</v>
      </c>
      <c r="C50" s="282" t="s">
        <v>9370</v>
      </c>
      <c r="D50" s="282" t="s">
        <v>9371</v>
      </c>
      <c r="E50" s="282" t="s">
        <v>9372</v>
      </c>
      <c r="F50" s="282" t="s">
        <v>9372</v>
      </c>
      <c r="G50" s="282" t="s">
        <v>9505</v>
      </c>
      <c r="H50" s="282" t="s">
        <v>9540</v>
      </c>
      <c r="I50" s="282" t="s">
        <v>9410</v>
      </c>
      <c r="J50" s="282" t="s">
        <v>9507</v>
      </c>
      <c r="K50" s="282" t="s">
        <v>9508</v>
      </c>
      <c r="L50" s="283"/>
      <c r="M50" s="283"/>
      <c r="N50" s="282" t="s">
        <v>9378</v>
      </c>
      <c r="O50" s="284">
        <v>91.64</v>
      </c>
      <c r="P50" s="282" t="s">
        <v>9379</v>
      </c>
      <c r="Q50" s="282" t="s">
        <v>9375</v>
      </c>
      <c r="R50" s="283"/>
      <c r="S50" s="283"/>
      <c r="T50" s="282" t="s">
        <v>9380</v>
      </c>
      <c r="U50" s="282" t="s">
        <v>9381</v>
      </c>
      <c r="V50" s="282" t="s">
        <v>9382</v>
      </c>
      <c r="W50" s="282" t="s">
        <v>9509</v>
      </c>
      <c r="X50" s="282" t="s">
        <v>9384</v>
      </c>
      <c r="Y50" s="282" t="s">
        <v>9385</v>
      </c>
      <c r="Z50" s="284">
        <v>91.64</v>
      </c>
      <c r="AA50" s="282" t="s">
        <v>3277</v>
      </c>
      <c r="AB50" s="284">
        <v>91.64</v>
      </c>
      <c r="AC50" s="284">
        <v>91.64</v>
      </c>
      <c r="AD50" s="282" t="s">
        <v>3277</v>
      </c>
      <c r="AE50" s="282" t="s">
        <v>9494</v>
      </c>
      <c r="AF50" s="282" t="s">
        <v>9387</v>
      </c>
      <c r="AG50" s="282" t="s">
        <v>9388</v>
      </c>
      <c r="AH50" s="282" t="s">
        <v>9402</v>
      </c>
      <c r="AI50" s="285">
        <f t="shared" si="0"/>
        <v>44684</v>
      </c>
      <c r="AJ50" s="281" t="s">
        <v>9430</v>
      </c>
    </row>
    <row r="51" spans="1:36" ht="60">
      <c r="A51" s="282" t="s">
        <v>9541</v>
      </c>
      <c r="B51" s="282" t="s">
        <v>9369</v>
      </c>
      <c r="C51" s="282" t="s">
        <v>9370</v>
      </c>
      <c r="D51" s="282" t="s">
        <v>9371</v>
      </c>
      <c r="E51" s="282" t="s">
        <v>9372</v>
      </c>
      <c r="F51" s="282" t="s">
        <v>9372</v>
      </c>
      <c r="G51" s="282" t="s">
        <v>9505</v>
      </c>
      <c r="H51" s="282" t="s">
        <v>9540</v>
      </c>
      <c r="I51" s="282" t="s">
        <v>9435</v>
      </c>
      <c r="J51" s="282" t="s">
        <v>9513</v>
      </c>
      <c r="K51" s="282" t="s">
        <v>9514</v>
      </c>
      <c r="L51" s="283"/>
      <c r="M51" s="283"/>
      <c r="N51" s="282" t="s">
        <v>9378</v>
      </c>
      <c r="O51" s="284">
        <v>183.28</v>
      </c>
      <c r="P51" s="282" t="s">
        <v>9379</v>
      </c>
      <c r="Q51" s="282" t="s">
        <v>9375</v>
      </c>
      <c r="R51" s="283"/>
      <c r="S51" s="283"/>
      <c r="T51" s="282" t="s">
        <v>9380</v>
      </c>
      <c r="U51" s="282" t="s">
        <v>9381</v>
      </c>
      <c r="V51" s="282" t="s">
        <v>9382</v>
      </c>
      <c r="W51" s="282" t="s">
        <v>9515</v>
      </c>
      <c r="X51" s="282" t="s">
        <v>9384</v>
      </c>
      <c r="Y51" s="282" t="s">
        <v>9385</v>
      </c>
      <c r="Z51" s="284">
        <v>183.28</v>
      </c>
      <c r="AA51" s="282" t="s">
        <v>3277</v>
      </c>
      <c r="AB51" s="284">
        <v>183.28</v>
      </c>
      <c r="AC51" s="284">
        <v>183.28</v>
      </c>
      <c r="AD51" s="282" t="s">
        <v>3277</v>
      </c>
      <c r="AE51" s="282" t="s">
        <v>9494</v>
      </c>
      <c r="AF51" s="282" t="s">
        <v>9387</v>
      </c>
      <c r="AG51" s="282" t="s">
        <v>9388</v>
      </c>
      <c r="AH51" s="282" t="s">
        <v>9402</v>
      </c>
      <c r="AI51" s="285">
        <f t="shared" si="0"/>
        <v>44684</v>
      </c>
      <c r="AJ51" s="281" t="s">
        <v>9430</v>
      </c>
    </row>
    <row r="52" spans="1:36" ht="60">
      <c r="A52" s="282" t="s">
        <v>9542</v>
      </c>
      <c r="B52" s="282" t="s">
        <v>9369</v>
      </c>
      <c r="C52" s="282" t="s">
        <v>9370</v>
      </c>
      <c r="D52" s="282" t="s">
        <v>9371</v>
      </c>
      <c r="E52" s="282" t="s">
        <v>9372</v>
      </c>
      <c r="F52" s="282" t="s">
        <v>9372</v>
      </c>
      <c r="G52" s="282" t="s">
        <v>9505</v>
      </c>
      <c r="H52" s="282" t="s">
        <v>9543</v>
      </c>
      <c r="I52" s="282" t="s">
        <v>9526</v>
      </c>
      <c r="J52" s="282" t="s">
        <v>9513</v>
      </c>
      <c r="K52" s="282" t="s">
        <v>9514</v>
      </c>
      <c r="L52" s="283"/>
      <c r="M52" s="283"/>
      <c r="N52" s="282" t="s">
        <v>9378</v>
      </c>
      <c r="O52" s="284">
        <v>137.46</v>
      </c>
      <c r="P52" s="282" t="s">
        <v>9379</v>
      </c>
      <c r="Q52" s="282" t="s">
        <v>9375</v>
      </c>
      <c r="R52" s="283"/>
      <c r="S52" s="283"/>
      <c r="T52" s="282" t="s">
        <v>9380</v>
      </c>
      <c r="U52" s="282" t="s">
        <v>9381</v>
      </c>
      <c r="V52" s="282" t="s">
        <v>9382</v>
      </c>
      <c r="W52" s="282" t="s">
        <v>9515</v>
      </c>
      <c r="X52" s="282" t="s">
        <v>9384</v>
      </c>
      <c r="Y52" s="282" t="s">
        <v>9385</v>
      </c>
      <c r="Z52" s="284">
        <v>137.46</v>
      </c>
      <c r="AA52" s="282" t="s">
        <v>3277</v>
      </c>
      <c r="AB52" s="284">
        <v>137.46</v>
      </c>
      <c r="AC52" s="284">
        <v>137.46</v>
      </c>
      <c r="AD52" s="282" t="s">
        <v>3277</v>
      </c>
      <c r="AE52" s="282" t="s">
        <v>9494</v>
      </c>
      <c r="AF52" s="282" t="s">
        <v>9387</v>
      </c>
      <c r="AG52" s="282" t="s">
        <v>9388</v>
      </c>
      <c r="AH52" s="282" t="s">
        <v>9402</v>
      </c>
      <c r="AI52" s="285">
        <f t="shared" si="0"/>
        <v>44683</v>
      </c>
      <c r="AJ52" s="281" t="s">
        <v>9430</v>
      </c>
    </row>
    <row r="53" spans="1:36" ht="60">
      <c r="A53" s="282" t="s">
        <v>9544</v>
      </c>
      <c r="B53" s="282" t="s">
        <v>9369</v>
      </c>
      <c r="C53" s="282" t="s">
        <v>9370</v>
      </c>
      <c r="D53" s="282" t="s">
        <v>9371</v>
      </c>
      <c r="E53" s="282" t="s">
        <v>9372</v>
      </c>
      <c r="F53" s="282" t="s">
        <v>9422</v>
      </c>
      <c r="G53" s="282" t="s">
        <v>9392</v>
      </c>
      <c r="H53" s="282" t="s">
        <v>9545</v>
      </c>
      <c r="I53" s="282" t="s">
        <v>9546</v>
      </c>
      <c r="J53" s="283"/>
      <c r="K53" s="283"/>
      <c r="L53" s="283"/>
      <c r="M53" s="283"/>
      <c r="N53" s="282" t="s">
        <v>9378</v>
      </c>
      <c r="O53" s="284">
        <v>396.57</v>
      </c>
      <c r="P53" s="282" t="s">
        <v>9425</v>
      </c>
      <c r="Q53" s="282" t="s">
        <v>9375</v>
      </c>
      <c r="R53" s="283"/>
      <c r="S53" s="283"/>
      <c r="T53" s="282" t="s">
        <v>9380</v>
      </c>
      <c r="U53" s="282" t="s">
        <v>9426</v>
      </c>
      <c r="V53" s="282" t="s">
        <v>9427</v>
      </c>
      <c r="W53" s="282" t="s">
        <v>9547</v>
      </c>
      <c r="X53" s="282" t="s">
        <v>9384</v>
      </c>
      <c r="Y53" s="282" t="s">
        <v>9385</v>
      </c>
      <c r="Z53" s="284">
        <v>396.57</v>
      </c>
      <c r="AA53" s="282" t="s">
        <v>3277</v>
      </c>
      <c r="AB53" s="284">
        <v>396.57</v>
      </c>
      <c r="AC53" s="284">
        <v>396.57</v>
      </c>
      <c r="AD53" s="282" t="s">
        <v>3277</v>
      </c>
      <c r="AE53" s="282" t="s">
        <v>9548</v>
      </c>
      <c r="AF53" s="282" t="s">
        <v>9387</v>
      </c>
      <c r="AG53" s="282" t="s">
        <v>9388</v>
      </c>
      <c r="AH53" s="282" t="s">
        <v>9402</v>
      </c>
      <c r="AI53" s="285">
        <f t="shared" si="0"/>
        <v>44681</v>
      </c>
      <c r="AJ53" s="281" t="s">
        <v>9430</v>
      </c>
    </row>
    <row r="54" spans="1:36" ht="60">
      <c r="A54" s="282" t="s">
        <v>9549</v>
      </c>
      <c r="B54" s="282" t="s">
        <v>9369</v>
      </c>
      <c r="C54" s="282" t="s">
        <v>9370</v>
      </c>
      <c r="D54" s="282" t="s">
        <v>9371</v>
      </c>
      <c r="E54" s="282" t="s">
        <v>9391</v>
      </c>
      <c r="F54" s="282" t="s">
        <v>9422</v>
      </c>
      <c r="G54" s="282" t="s">
        <v>9392</v>
      </c>
      <c r="H54" s="282" t="s">
        <v>9545</v>
      </c>
      <c r="I54" s="282" t="s">
        <v>9550</v>
      </c>
      <c r="J54" s="283"/>
      <c r="K54" s="283"/>
      <c r="L54" s="283"/>
      <c r="M54" s="283"/>
      <c r="N54" s="282" t="s">
        <v>9378</v>
      </c>
      <c r="O54" s="284">
        <v>9572.0499999999993</v>
      </c>
      <c r="P54" s="282" t="s">
        <v>9425</v>
      </c>
      <c r="Q54" s="282" t="s">
        <v>9396</v>
      </c>
      <c r="R54" s="283"/>
      <c r="S54" s="283"/>
      <c r="T54" s="282" t="s">
        <v>9380</v>
      </c>
      <c r="U54" s="282" t="s">
        <v>9426</v>
      </c>
      <c r="V54" s="282" t="s">
        <v>9427</v>
      </c>
      <c r="W54" s="282" t="s">
        <v>9547</v>
      </c>
      <c r="X54" s="282" t="s">
        <v>9384</v>
      </c>
      <c r="Y54" s="282" t="s">
        <v>9385</v>
      </c>
      <c r="Z54" s="284">
        <v>9572.0499999999993</v>
      </c>
      <c r="AA54" s="282" t="s">
        <v>3277</v>
      </c>
      <c r="AB54" s="284">
        <v>9572.0499999999993</v>
      </c>
      <c r="AC54" s="284">
        <v>9572.0499999999993</v>
      </c>
      <c r="AD54" s="282" t="s">
        <v>3277</v>
      </c>
      <c r="AE54" s="282" t="s">
        <v>9548</v>
      </c>
      <c r="AF54" s="282" t="s">
        <v>9387</v>
      </c>
      <c r="AG54" s="282" t="s">
        <v>9388</v>
      </c>
      <c r="AH54" s="282" t="s">
        <v>9402</v>
      </c>
      <c r="AI54" s="285">
        <f t="shared" si="0"/>
        <v>44681</v>
      </c>
      <c r="AJ54" s="281" t="s">
        <v>9430</v>
      </c>
    </row>
    <row r="55" spans="1:36" ht="60">
      <c r="A55" s="282" t="s">
        <v>9551</v>
      </c>
      <c r="B55" s="282" t="s">
        <v>9369</v>
      </c>
      <c r="C55" s="282" t="s">
        <v>9370</v>
      </c>
      <c r="D55" s="282" t="s">
        <v>9371</v>
      </c>
      <c r="E55" s="282" t="s">
        <v>1393</v>
      </c>
      <c r="F55" s="282" t="s">
        <v>9422</v>
      </c>
      <c r="G55" s="282" t="s">
        <v>9392</v>
      </c>
      <c r="H55" s="282" t="s">
        <v>9545</v>
      </c>
      <c r="I55" s="282" t="s">
        <v>9552</v>
      </c>
      <c r="J55" s="283"/>
      <c r="K55" s="283"/>
      <c r="L55" s="283"/>
      <c r="M55" s="283"/>
      <c r="N55" s="282" t="s">
        <v>9378</v>
      </c>
      <c r="O55" s="284">
        <v>1671.89</v>
      </c>
      <c r="P55" s="282" t="s">
        <v>9425</v>
      </c>
      <c r="Q55" s="282" t="s">
        <v>9435</v>
      </c>
      <c r="R55" s="283"/>
      <c r="S55" s="283"/>
      <c r="T55" s="282" t="s">
        <v>9380</v>
      </c>
      <c r="U55" s="282" t="s">
        <v>9426</v>
      </c>
      <c r="V55" s="282" t="s">
        <v>9427</v>
      </c>
      <c r="W55" s="282" t="s">
        <v>9547</v>
      </c>
      <c r="X55" s="282" t="s">
        <v>9384</v>
      </c>
      <c r="Y55" s="282" t="s">
        <v>9385</v>
      </c>
      <c r="Z55" s="284">
        <v>1671.89</v>
      </c>
      <c r="AA55" s="282" t="s">
        <v>3277</v>
      </c>
      <c r="AB55" s="284">
        <v>1671.89</v>
      </c>
      <c r="AC55" s="284">
        <v>1671.89</v>
      </c>
      <c r="AD55" s="282" t="s">
        <v>3277</v>
      </c>
      <c r="AE55" s="282" t="s">
        <v>9548</v>
      </c>
      <c r="AF55" s="282" t="s">
        <v>9387</v>
      </c>
      <c r="AG55" s="282" t="s">
        <v>9388</v>
      </c>
      <c r="AH55" s="282" t="s">
        <v>9402</v>
      </c>
      <c r="AI55" s="285">
        <f t="shared" si="0"/>
        <v>44681</v>
      </c>
      <c r="AJ55" s="281" t="s">
        <v>9430</v>
      </c>
    </row>
    <row r="56" spans="1:36" ht="60">
      <c r="A56" s="282" t="s">
        <v>9553</v>
      </c>
      <c r="B56" s="282" t="s">
        <v>9369</v>
      </c>
      <c r="C56" s="282" t="s">
        <v>9370</v>
      </c>
      <c r="D56" s="282" t="s">
        <v>9371</v>
      </c>
      <c r="E56" s="282" t="s">
        <v>9372</v>
      </c>
      <c r="F56" s="282" t="s">
        <v>9372</v>
      </c>
      <c r="G56" s="282" t="s">
        <v>9505</v>
      </c>
      <c r="H56" s="282" t="s">
        <v>9554</v>
      </c>
      <c r="I56" s="282" t="s">
        <v>9555</v>
      </c>
      <c r="J56" s="282" t="s">
        <v>9556</v>
      </c>
      <c r="K56" s="282" t="s">
        <v>9557</v>
      </c>
      <c r="L56" s="283"/>
      <c r="M56" s="283"/>
      <c r="N56" s="282" t="s">
        <v>9378</v>
      </c>
      <c r="O56" s="284">
        <v>366.56</v>
      </c>
      <c r="P56" s="282" t="s">
        <v>9379</v>
      </c>
      <c r="Q56" s="282" t="s">
        <v>9375</v>
      </c>
      <c r="R56" s="283"/>
      <c r="S56" s="283"/>
      <c r="T56" s="282" t="s">
        <v>9380</v>
      </c>
      <c r="U56" s="282" t="s">
        <v>9381</v>
      </c>
      <c r="V56" s="282" t="s">
        <v>9382</v>
      </c>
      <c r="W56" s="282" t="s">
        <v>9558</v>
      </c>
      <c r="X56" s="282" t="s">
        <v>9384</v>
      </c>
      <c r="Y56" s="282" t="s">
        <v>9385</v>
      </c>
      <c r="Z56" s="284">
        <v>366.56</v>
      </c>
      <c r="AA56" s="282" t="s">
        <v>3277</v>
      </c>
      <c r="AB56" s="284">
        <v>366.56</v>
      </c>
      <c r="AC56" s="284">
        <v>366.56</v>
      </c>
      <c r="AD56" s="282" t="s">
        <v>3277</v>
      </c>
      <c r="AE56" s="282" t="s">
        <v>9548</v>
      </c>
      <c r="AF56" s="282" t="s">
        <v>9387</v>
      </c>
      <c r="AG56" s="282" t="s">
        <v>9388</v>
      </c>
      <c r="AH56" s="282" t="s">
        <v>9402</v>
      </c>
      <c r="AI56" s="285">
        <f t="shared" si="0"/>
        <v>44680</v>
      </c>
      <c r="AJ56" s="281" t="s">
        <v>9430</v>
      </c>
    </row>
    <row r="57" spans="1:36" ht="60">
      <c r="A57" s="282" t="s">
        <v>9553</v>
      </c>
      <c r="B57" s="282" t="s">
        <v>9369</v>
      </c>
      <c r="C57" s="282" t="s">
        <v>9370</v>
      </c>
      <c r="D57" s="282" t="s">
        <v>9371</v>
      </c>
      <c r="E57" s="282" t="s">
        <v>9372</v>
      </c>
      <c r="F57" s="282" t="s">
        <v>9372</v>
      </c>
      <c r="G57" s="282" t="s">
        <v>9505</v>
      </c>
      <c r="H57" s="282" t="s">
        <v>9554</v>
      </c>
      <c r="I57" s="282" t="s">
        <v>9555</v>
      </c>
      <c r="J57" s="282" t="s">
        <v>9556</v>
      </c>
      <c r="K57" s="282" t="s">
        <v>9559</v>
      </c>
      <c r="L57" s="283"/>
      <c r="M57" s="283"/>
      <c r="N57" s="282" t="s">
        <v>9378</v>
      </c>
      <c r="O57" s="284">
        <v>366.56</v>
      </c>
      <c r="P57" s="282" t="s">
        <v>9379</v>
      </c>
      <c r="Q57" s="282" t="s">
        <v>9375</v>
      </c>
      <c r="R57" s="283"/>
      <c r="S57" s="283"/>
      <c r="T57" s="282" t="s">
        <v>9380</v>
      </c>
      <c r="U57" s="282" t="s">
        <v>9381</v>
      </c>
      <c r="V57" s="282" t="s">
        <v>9382</v>
      </c>
      <c r="W57" s="282" t="s">
        <v>9558</v>
      </c>
      <c r="X57" s="282" t="s">
        <v>9384</v>
      </c>
      <c r="Y57" s="282" t="s">
        <v>9385</v>
      </c>
      <c r="Z57" s="284">
        <v>366.56</v>
      </c>
      <c r="AA57" s="282" t="s">
        <v>3277</v>
      </c>
      <c r="AB57" s="284">
        <v>366.56</v>
      </c>
      <c r="AC57" s="284">
        <v>366.56</v>
      </c>
      <c r="AD57" s="282" t="s">
        <v>3277</v>
      </c>
      <c r="AE57" s="282" t="s">
        <v>9548</v>
      </c>
      <c r="AF57" s="282" t="s">
        <v>9387</v>
      </c>
      <c r="AG57" s="282" t="s">
        <v>9388</v>
      </c>
      <c r="AH57" s="282" t="s">
        <v>9402</v>
      </c>
      <c r="AI57" s="285">
        <f t="shared" si="0"/>
        <v>44680</v>
      </c>
      <c r="AJ57" s="281" t="s">
        <v>9430</v>
      </c>
    </row>
    <row r="58" spans="1:36" ht="60">
      <c r="A58" s="282" t="s">
        <v>9560</v>
      </c>
      <c r="B58" s="282" t="s">
        <v>9369</v>
      </c>
      <c r="C58" s="282" t="s">
        <v>9370</v>
      </c>
      <c r="D58" s="282" t="s">
        <v>9371</v>
      </c>
      <c r="E58" s="282" t="s">
        <v>9372</v>
      </c>
      <c r="F58" s="282" t="s">
        <v>9372</v>
      </c>
      <c r="G58" s="282" t="s">
        <v>9505</v>
      </c>
      <c r="H58" s="282" t="s">
        <v>9561</v>
      </c>
      <c r="I58" s="282" t="s">
        <v>9562</v>
      </c>
      <c r="J58" s="282" t="s">
        <v>9556</v>
      </c>
      <c r="K58" s="282" t="s">
        <v>9559</v>
      </c>
      <c r="L58" s="283"/>
      <c r="M58" s="283"/>
      <c r="N58" s="282" t="s">
        <v>9378</v>
      </c>
      <c r="O58" s="284">
        <v>389.47</v>
      </c>
      <c r="P58" s="282" t="s">
        <v>9379</v>
      </c>
      <c r="Q58" s="282" t="s">
        <v>9375</v>
      </c>
      <c r="R58" s="283"/>
      <c r="S58" s="283"/>
      <c r="T58" s="282" t="s">
        <v>9380</v>
      </c>
      <c r="U58" s="282" t="s">
        <v>9381</v>
      </c>
      <c r="V58" s="282" t="s">
        <v>9382</v>
      </c>
      <c r="W58" s="282" t="s">
        <v>9558</v>
      </c>
      <c r="X58" s="282" t="s">
        <v>9384</v>
      </c>
      <c r="Y58" s="282" t="s">
        <v>9385</v>
      </c>
      <c r="Z58" s="284">
        <v>389.47</v>
      </c>
      <c r="AA58" s="282" t="s">
        <v>3277</v>
      </c>
      <c r="AB58" s="284">
        <v>389.47</v>
      </c>
      <c r="AC58" s="284">
        <v>389.47</v>
      </c>
      <c r="AD58" s="282" t="s">
        <v>3277</v>
      </c>
      <c r="AE58" s="282" t="s">
        <v>9548</v>
      </c>
      <c r="AF58" s="282" t="s">
        <v>9387</v>
      </c>
      <c r="AG58" s="282" t="s">
        <v>9388</v>
      </c>
      <c r="AH58" s="282" t="s">
        <v>9402</v>
      </c>
      <c r="AI58" s="285">
        <f t="shared" si="0"/>
        <v>44679</v>
      </c>
      <c r="AJ58" s="281" t="s">
        <v>9430</v>
      </c>
    </row>
    <row r="59" spans="1:36" ht="60">
      <c r="A59" s="282" t="s">
        <v>9560</v>
      </c>
      <c r="B59" s="282" t="s">
        <v>9369</v>
      </c>
      <c r="C59" s="282" t="s">
        <v>9370</v>
      </c>
      <c r="D59" s="282" t="s">
        <v>9371</v>
      </c>
      <c r="E59" s="282" t="s">
        <v>9372</v>
      </c>
      <c r="F59" s="282" t="s">
        <v>9372</v>
      </c>
      <c r="G59" s="282" t="s">
        <v>9505</v>
      </c>
      <c r="H59" s="282" t="s">
        <v>9561</v>
      </c>
      <c r="I59" s="282" t="s">
        <v>9562</v>
      </c>
      <c r="J59" s="282" t="s">
        <v>9556</v>
      </c>
      <c r="K59" s="282" t="s">
        <v>9557</v>
      </c>
      <c r="L59" s="283"/>
      <c r="M59" s="283"/>
      <c r="N59" s="282" t="s">
        <v>9378</v>
      </c>
      <c r="O59" s="284">
        <v>389.47</v>
      </c>
      <c r="P59" s="282" t="s">
        <v>9379</v>
      </c>
      <c r="Q59" s="282" t="s">
        <v>9375</v>
      </c>
      <c r="R59" s="283"/>
      <c r="S59" s="283"/>
      <c r="T59" s="282" t="s">
        <v>9380</v>
      </c>
      <c r="U59" s="282" t="s">
        <v>9381</v>
      </c>
      <c r="V59" s="282" t="s">
        <v>9382</v>
      </c>
      <c r="W59" s="282" t="s">
        <v>9558</v>
      </c>
      <c r="X59" s="282" t="s">
        <v>9384</v>
      </c>
      <c r="Y59" s="282" t="s">
        <v>9385</v>
      </c>
      <c r="Z59" s="284">
        <v>389.47</v>
      </c>
      <c r="AA59" s="282" t="s">
        <v>3277</v>
      </c>
      <c r="AB59" s="284">
        <v>389.47</v>
      </c>
      <c r="AC59" s="284">
        <v>389.47</v>
      </c>
      <c r="AD59" s="282" t="s">
        <v>3277</v>
      </c>
      <c r="AE59" s="282" t="s">
        <v>9548</v>
      </c>
      <c r="AF59" s="282" t="s">
        <v>9387</v>
      </c>
      <c r="AG59" s="282" t="s">
        <v>9388</v>
      </c>
      <c r="AH59" s="282" t="s">
        <v>9402</v>
      </c>
      <c r="AI59" s="285">
        <f t="shared" si="0"/>
        <v>44679</v>
      </c>
      <c r="AJ59" s="281" t="s">
        <v>9430</v>
      </c>
    </row>
    <row r="60" spans="1:36" ht="60">
      <c r="A60" s="282" t="s">
        <v>9563</v>
      </c>
      <c r="B60" s="282" t="s">
        <v>9369</v>
      </c>
      <c r="C60" s="282" t="s">
        <v>9370</v>
      </c>
      <c r="D60" s="282" t="s">
        <v>9371</v>
      </c>
      <c r="E60" s="282" t="s">
        <v>9372</v>
      </c>
      <c r="F60" s="282" t="s">
        <v>9372</v>
      </c>
      <c r="G60" s="282" t="s">
        <v>9505</v>
      </c>
      <c r="H60" s="282" t="s">
        <v>9561</v>
      </c>
      <c r="I60" s="282" t="s">
        <v>9375</v>
      </c>
      <c r="J60" s="282" t="s">
        <v>9507</v>
      </c>
      <c r="K60" s="282" t="s">
        <v>9508</v>
      </c>
      <c r="L60" s="283"/>
      <c r="M60" s="283"/>
      <c r="N60" s="282" t="s">
        <v>9378</v>
      </c>
      <c r="O60" s="284">
        <v>45.82</v>
      </c>
      <c r="P60" s="282" t="s">
        <v>9379</v>
      </c>
      <c r="Q60" s="282" t="s">
        <v>9375</v>
      </c>
      <c r="R60" s="283"/>
      <c r="S60" s="283"/>
      <c r="T60" s="282" t="s">
        <v>9380</v>
      </c>
      <c r="U60" s="282" t="s">
        <v>9381</v>
      </c>
      <c r="V60" s="282" t="s">
        <v>9382</v>
      </c>
      <c r="W60" s="282" t="s">
        <v>9564</v>
      </c>
      <c r="X60" s="282" t="s">
        <v>9384</v>
      </c>
      <c r="Y60" s="282" t="s">
        <v>9385</v>
      </c>
      <c r="Z60" s="284">
        <v>45.82</v>
      </c>
      <c r="AA60" s="282" t="s">
        <v>3277</v>
      </c>
      <c r="AB60" s="284">
        <v>45.82</v>
      </c>
      <c r="AC60" s="284">
        <v>45.82</v>
      </c>
      <c r="AD60" s="282" t="s">
        <v>3277</v>
      </c>
      <c r="AE60" s="282" t="s">
        <v>9548</v>
      </c>
      <c r="AF60" s="282" t="s">
        <v>9387</v>
      </c>
      <c r="AG60" s="282" t="s">
        <v>9388</v>
      </c>
      <c r="AH60" s="282" t="s">
        <v>9402</v>
      </c>
      <c r="AI60" s="285">
        <f t="shared" si="0"/>
        <v>44679</v>
      </c>
      <c r="AJ60" s="281" t="s">
        <v>9430</v>
      </c>
    </row>
    <row r="61" spans="1:36" ht="60">
      <c r="A61" s="282" t="s">
        <v>9565</v>
      </c>
      <c r="B61" s="282" t="s">
        <v>9369</v>
      </c>
      <c r="C61" s="282" t="s">
        <v>9370</v>
      </c>
      <c r="D61" s="282" t="s">
        <v>9371</v>
      </c>
      <c r="E61" s="282" t="s">
        <v>9372</v>
      </c>
      <c r="F61" s="282" t="s">
        <v>9372</v>
      </c>
      <c r="G61" s="282" t="s">
        <v>9505</v>
      </c>
      <c r="H61" s="282" t="s">
        <v>9561</v>
      </c>
      <c r="I61" s="282" t="s">
        <v>9435</v>
      </c>
      <c r="J61" s="282" t="s">
        <v>9566</v>
      </c>
      <c r="K61" s="282" t="s">
        <v>9567</v>
      </c>
      <c r="L61" s="283"/>
      <c r="M61" s="283"/>
      <c r="N61" s="282" t="s">
        <v>9378</v>
      </c>
      <c r="O61" s="284">
        <v>183.28</v>
      </c>
      <c r="P61" s="282" t="s">
        <v>9379</v>
      </c>
      <c r="Q61" s="282" t="s">
        <v>9375</v>
      </c>
      <c r="R61" s="283"/>
      <c r="S61" s="283"/>
      <c r="T61" s="282" t="s">
        <v>9380</v>
      </c>
      <c r="U61" s="282" t="s">
        <v>9381</v>
      </c>
      <c r="V61" s="282" t="s">
        <v>9382</v>
      </c>
      <c r="W61" s="282" t="s">
        <v>9568</v>
      </c>
      <c r="X61" s="282" t="s">
        <v>9384</v>
      </c>
      <c r="Y61" s="282" t="s">
        <v>9385</v>
      </c>
      <c r="Z61" s="284">
        <v>183.28</v>
      </c>
      <c r="AA61" s="282" t="s">
        <v>3277</v>
      </c>
      <c r="AB61" s="284">
        <v>183.28</v>
      </c>
      <c r="AC61" s="284">
        <v>183.28</v>
      </c>
      <c r="AD61" s="282" t="s">
        <v>3277</v>
      </c>
      <c r="AE61" s="282" t="s">
        <v>9548</v>
      </c>
      <c r="AF61" s="282" t="s">
        <v>9387</v>
      </c>
      <c r="AG61" s="282" t="s">
        <v>9388</v>
      </c>
      <c r="AH61" s="282" t="s">
        <v>9402</v>
      </c>
      <c r="AI61" s="285">
        <f t="shared" si="0"/>
        <v>44679</v>
      </c>
      <c r="AJ61" s="281" t="s">
        <v>9430</v>
      </c>
    </row>
    <row r="62" spans="1:36" ht="60">
      <c r="A62" s="282" t="s">
        <v>9569</v>
      </c>
      <c r="B62" s="282" t="s">
        <v>9369</v>
      </c>
      <c r="C62" s="282" t="s">
        <v>9370</v>
      </c>
      <c r="D62" s="282" t="s">
        <v>9371</v>
      </c>
      <c r="E62" s="282" t="s">
        <v>9372</v>
      </c>
      <c r="F62" s="282" t="s">
        <v>9372</v>
      </c>
      <c r="G62" s="282" t="s">
        <v>9505</v>
      </c>
      <c r="H62" s="282" t="s">
        <v>9570</v>
      </c>
      <c r="I62" s="282" t="s">
        <v>9375</v>
      </c>
      <c r="J62" s="282" t="s">
        <v>9507</v>
      </c>
      <c r="K62" s="282" t="s">
        <v>9508</v>
      </c>
      <c r="L62" s="283"/>
      <c r="M62" s="283"/>
      <c r="N62" s="282" t="s">
        <v>9378</v>
      </c>
      <c r="O62" s="284">
        <v>45.82</v>
      </c>
      <c r="P62" s="282" t="s">
        <v>9379</v>
      </c>
      <c r="Q62" s="282" t="s">
        <v>9375</v>
      </c>
      <c r="R62" s="283"/>
      <c r="S62" s="283"/>
      <c r="T62" s="282" t="s">
        <v>9380</v>
      </c>
      <c r="U62" s="282" t="s">
        <v>9381</v>
      </c>
      <c r="V62" s="282" t="s">
        <v>9382</v>
      </c>
      <c r="W62" s="282" t="s">
        <v>9564</v>
      </c>
      <c r="X62" s="282" t="s">
        <v>9384</v>
      </c>
      <c r="Y62" s="282" t="s">
        <v>9385</v>
      </c>
      <c r="Z62" s="284">
        <v>45.82</v>
      </c>
      <c r="AA62" s="282" t="s">
        <v>3277</v>
      </c>
      <c r="AB62" s="284">
        <v>45.82</v>
      </c>
      <c r="AC62" s="284">
        <v>45.82</v>
      </c>
      <c r="AD62" s="282" t="s">
        <v>3277</v>
      </c>
      <c r="AE62" s="282" t="s">
        <v>9548</v>
      </c>
      <c r="AF62" s="282" t="s">
        <v>9387</v>
      </c>
      <c r="AG62" s="282" t="s">
        <v>9388</v>
      </c>
      <c r="AH62" s="282" t="s">
        <v>9402</v>
      </c>
      <c r="AI62" s="285">
        <f t="shared" si="0"/>
        <v>44678</v>
      </c>
      <c r="AJ62" s="281" t="s">
        <v>9430</v>
      </c>
    </row>
    <row r="63" spans="1:36" ht="60">
      <c r="A63" s="282" t="s">
        <v>9571</v>
      </c>
      <c r="B63" s="282" t="s">
        <v>9369</v>
      </c>
      <c r="C63" s="282" t="s">
        <v>9370</v>
      </c>
      <c r="D63" s="282" t="s">
        <v>9371</v>
      </c>
      <c r="E63" s="282" t="s">
        <v>9372</v>
      </c>
      <c r="F63" s="282" t="s">
        <v>9372</v>
      </c>
      <c r="G63" s="282" t="s">
        <v>9505</v>
      </c>
      <c r="H63" s="282" t="s">
        <v>9570</v>
      </c>
      <c r="I63" s="282" t="s">
        <v>9555</v>
      </c>
      <c r="J63" s="282" t="s">
        <v>9556</v>
      </c>
      <c r="K63" s="282" t="s">
        <v>9559</v>
      </c>
      <c r="L63" s="283"/>
      <c r="M63" s="283"/>
      <c r="N63" s="282" t="s">
        <v>9378</v>
      </c>
      <c r="O63" s="284">
        <v>366.56</v>
      </c>
      <c r="P63" s="282" t="s">
        <v>9379</v>
      </c>
      <c r="Q63" s="282" t="s">
        <v>9375</v>
      </c>
      <c r="R63" s="283"/>
      <c r="S63" s="283"/>
      <c r="T63" s="282" t="s">
        <v>9380</v>
      </c>
      <c r="U63" s="282" t="s">
        <v>9381</v>
      </c>
      <c r="V63" s="282" t="s">
        <v>9382</v>
      </c>
      <c r="W63" s="282" t="s">
        <v>9558</v>
      </c>
      <c r="X63" s="282" t="s">
        <v>9384</v>
      </c>
      <c r="Y63" s="282" t="s">
        <v>9385</v>
      </c>
      <c r="Z63" s="284">
        <v>366.56</v>
      </c>
      <c r="AA63" s="282" t="s">
        <v>3277</v>
      </c>
      <c r="AB63" s="284">
        <v>366.56</v>
      </c>
      <c r="AC63" s="284">
        <v>366.56</v>
      </c>
      <c r="AD63" s="282" t="s">
        <v>3277</v>
      </c>
      <c r="AE63" s="282" t="s">
        <v>9548</v>
      </c>
      <c r="AF63" s="282" t="s">
        <v>9387</v>
      </c>
      <c r="AG63" s="282" t="s">
        <v>9388</v>
      </c>
      <c r="AH63" s="282" t="s">
        <v>9402</v>
      </c>
      <c r="AI63" s="285">
        <f t="shared" si="0"/>
        <v>44678</v>
      </c>
      <c r="AJ63" s="281" t="s">
        <v>9430</v>
      </c>
    </row>
    <row r="64" spans="1:36" ht="60">
      <c r="A64" s="282" t="s">
        <v>9571</v>
      </c>
      <c r="B64" s="282" t="s">
        <v>9369</v>
      </c>
      <c r="C64" s="282" t="s">
        <v>9370</v>
      </c>
      <c r="D64" s="282" t="s">
        <v>9371</v>
      </c>
      <c r="E64" s="282" t="s">
        <v>9372</v>
      </c>
      <c r="F64" s="282" t="s">
        <v>9372</v>
      </c>
      <c r="G64" s="282" t="s">
        <v>9505</v>
      </c>
      <c r="H64" s="282" t="s">
        <v>9570</v>
      </c>
      <c r="I64" s="282" t="s">
        <v>9555</v>
      </c>
      <c r="J64" s="282" t="s">
        <v>9556</v>
      </c>
      <c r="K64" s="282" t="s">
        <v>9557</v>
      </c>
      <c r="L64" s="283"/>
      <c r="M64" s="283"/>
      <c r="N64" s="282" t="s">
        <v>9378</v>
      </c>
      <c r="O64" s="284">
        <v>366.56</v>
      </c>
      <c r="P64" s="282" t="s">
        <v>9379</v>
      </c>
      <c r="Q64" s="282" t="s">
        <v>9375</v>
      </c>
      <c r="R64" s="283"/>
      <c r="S64" s="283"/>
      <c r="T64" s="282" t="s">
        <v>9380</v>
      </c>
      <c r="U64" s="282" t="s">
        <v>9381</v>
      </c>
      <c r="V64" s="282" t="s">
        <v>9382</v>
      </c>
      <c r="W64" s="282" t="s">
        <v>9558</v>
      </c>
      <c r="X64" s="282" t="s">
        <v>9384</v>
      </c>
      <c r="Y64" s="282" t="s">
        <v>9385</v>
      </c>
      <c r="Z64" s="284">
        <v>366.56</v>
      </c>
      <c r="AA64" s="282" t="s">
        <v>3277</v>
      </c>
      <c r="AB64" s="284">
        <v>366.56</v>
      </c>
      <c r="AC64" s="284">
        <v>366.56</v>
      </c>
      <c r="AD64" s="282" t="s">
        <v>3277</v>
      </c>
      <c r="AE64" s="282" t="s">
        <v>9548</v>
      </c>
      <c r="AF64" s="282" t="s">
        <v>9387</v>
      </c>
      <c r="AG64" s="282" t="s">
        <v>9388</v>
      </c>
      <c r="AH64" s="282" t="s">
        <v>9402</v>
      </c>
      <c r="AI64" s="285">
        <f t="shared" si="0"/>
        <v>44678</v>
      </c>
      <c r="AJ64" s="281" t="s">
        <v>9430</v>
      </c>
    </row>
    <row r="65" spans="1:36" ht="60">
      <c r="A65" s="282" t="s">
        <v>9572</v>
      </c>
      <c r="B65" s="282" t="s">
        <v>9369</v>
      </c>
      <c r="C65" s="282" t="s">
        <v>9370</v>
      </c>
      <c r="D65" s="282" t="s">
        <v>9371</v>
      </c>
      <c r="E65" s="282" t="s">
        <v>9372</v>
      </c>
      <c r="F65" s="282" t="s">
        <v>9372</v>
      </c>
      <c r="G65" s="282" t="s">
        <v>9505</v>
      </c>
      <c r="H65" s="282" t="s">
        <v>9570</v>
      </c>
      <c r="I65" s="282" t="s">
        <v>9435</v>
      </c>
      <c r="J65" s="282" t="s">
        <v>9566</v>
      </c>
      <c r="K65" s="282" t="s">
        <v>9567</v>
      </c>
      <c r="L65" s="283"/>
      <c r="M65" s="283"/>
      <c r="N65" s="282" t="s">
        <v>9378</v>
      </c>
      <c r="O65" s="284">
        <v>183.28</v>
      </c>
      <c r="P65" s="282" t="s">
        <v>9379</v>
      </c>
      <c r="Q65" s="282" t="s">
        <v>9375</v>
      </c>
      <c r="R65" s="283"/>
      <c r="S65" s="283"/>
      <c r="T65" s="282" t="s">
        <v>9380</v>
      </c>
      <c r="U65" s="282" t="s">
        <v>9381</v>
      </c>
      <c r="V65" s="282" t="s">
        <v>9382</v>
      </c>
      <c r="W65" s="282" t="s">
        <v>9568</v>
      </c>
      <c r="X65" s="282" t="s">
        <v>9384</v>
      </c>
      <c r="Y65" s="282" t="s">
        <v>9385</v>
      </c>
      <c r="Z65" s="284">
        <v>183.28</v>
      </c>
      <c r="AA65" s="282" t="s">
        <v>3277</v>
      </c>
      <c r="AB65" s="284">
        <v>183.28</v>
      </c>
      <c r="AC65" s="284">
        <v>183.28</v>
      </c>
      <c r="AD65" s="282" t="s">
        <v>3277</v>
      </c>
      <c r="AE65" s="282" t="s">
        <v>9548</v>
      </c>
      <c r="AF65" s="282" t="s">
        <v>9387</v>
      </c>
      <c r="AG65" s="282" t="s">
        <v>9388</v>
      </c>
      <c r="AH65" s="282" t="s">
        <v>9402</v>
      </c>
      <c r="AI65" s="285">
        <f t="shared" si="0"/>
        <v>44678</v>
      </c>
      <c r="AJ65" s="281" t="s">
        <v>9430</v>
      </c>
    </row>
    <row r="66" spans="1:36" ht="60">
      <c r="A66" s="282" t="s">
        <v>9573</v>
      </c>
      <c r="B66" s="282" t="s">
        <v>9369</v>
      </c>
      <c r="C66" s="282" t="s">
        <v>9370</v>
      </c>
      <c r="D66" s="282" t="s">
        <v>9371</v>
      </c>
      <c r="E66" s="282" t="s">
        <v>9372</v>
      </c>
      <c r="F66" s="282" t="s">
        <v>9372</v>
      </c>
      <c r="G66" s="282" t="s">
        <v>9505</v>
      </c>
      <c r="H66" s="282" t="s">
        <v>9574</v>
      </c>
      <c r="I66" s="282" t="s">
        <v>9435</v>
      </c>
      <c r="J66" s="282" t="s">
        <v>9566</v>
      </c>
      <c r="K66" s="282" t="s">
        <v>9567</v>
      </c>
      <c r="L66" s="283"/>
      <c r="M66" s="283"/>
      <c r="N66" s="282" t="s">
        <v>9378</v>
      </c>
      <c r="O66" s="284">
        <v>183.28</v>
      </c>
      <c r="P66" s="282" t="s">
        <v>9379</v>
      </c>
      <c r="Q66" s="282" t="s">
        <v>9375</v>
      </c>
      <c r="R66" s="283"/>
      <c r="S66" s="283"/>
      <c r="T66" s="282" t="s">
        <v>9380</v>
      </c>
      <c r="U66" s="282" t="s">
        <v>9381</v>
      </c>
      <c r="V66" s="282" t="s">
        <v>9382</v>
      </c>
      <c r="W66" s="282" t="s">
        <v>9568</v>
      </c>
      <c r="X66" s="282" t="s">
        <v>9384</v>
      </c>
      <c r="Y66" s="282" t="s">
        <v>9385</v>
      </c>
      <c r="Z66" s="284">
        <v>183.28</v>
      </c>
      <c r="AA66" s="282" t="s">
        <v>3277</v>
      </c>
      <c r="AB66" s="284">
        <v>183.28</v>
      </c>
      <c r="AC66" s="284">
        <v>183.28</v>
      </c>
      <c r="AD66" s="282" t="s">
        <v>3277</v>
      </c>
      <c r="AE66" s="282" t="s">
        <v>9548</v>
      </c>
      <c r="AF66" s="282" t="s">
        <v>9387</v>
      </c>
      <c r="AG66" s="282" t="s">
        <v>9388</v>
      </c>
      <c r="AH66" s="282" t="s">
        <v>9402</v>
      </c>
      <c r="AI66" s="285">
        <f t="shared" ref="AI66:AI129" si="1">DATE(YEAR(H66),MONTH(H66),DAY(H66))</f>
        <v>44677</v>
      </c>
      <c r="AJ66" s="281" t="s">
        <v>9430</v>
      </c>
    </row>
    <row r="67" spans="1:36" ht="60">
      <c r="A67" s="282" t="s">
        <v>9575</v>
      </c>
      <c r="B67" s="282" t="s">
        <v>9369</v>
      </c>
      <c r="C67" s="282" t="s">
        <v>9370</v>
      </c>
      <c r="D67" s="282" t="s">
        <v>9371</v>
      </c>
      <c r="E67" s="282" t="s">
        <v>9372</v>
      </c>
      <c r="F67" s="282" t="s">
        <v>9372</v>
      </c>
      <c r="G67" s="282" t="s">
        <v>9505</v>
      </c>
      <c r="H67" s="282" t="s">
        <v>9574</v>
      </c>
      <c r="I67" s="282" t="s">
        <v>9435</v>
      </c>
      <c r="J67" s="282" t="s">
        <v>9556</v>
      </c>
      <c r="K67" s="282" t="s">
        <v>9557</v>
      </c>
      <c r="L67" s="283"/>
      <c r="M67" s="283"/>
      <c r="N67" s="282" t="s">
        <v>9378</v>
      </c>
      <c r="O67" s="284">
        <v>183.28</v>
      </c>
      <c r="P67" s="282" t="s">
        <v>9379</v>
      </c>
      <c r="Q67" s="282" t="s">
        <v>9375</v>
      </c>
      <c r="R67" s="283"/>
      <c r="S67" s="283"/>
      <c r="T67" s="282" t="s">
        <v>9380</v>
      </c>
      <c r="U67" s="282" t="s">
        <v>9381</v>
      </c>
      <c r="V67" s="282" t="s">
        <v>9382</v>
      </c>
      <c r="W67" s="282" t="s">
        <v>9558</v>
      </c>
      <c r="X67" s="282" t="s">
        <v>9384</v>
      </c>
      <c r="Y67" s="282" t="s">
        <v>9385</v>
      </c>
      <c r="Z67" s="284">
        <v>183.28</v>
      </c>
      <c r="AA67" s="282" t="s">
        <v>3277</v>
      </c>
      <c r="AB67" s="284">
        <v>183.28</v>
      </c>
      <c r="AC67" s="284">
        <v>183.28</v>
      </c>
      <c r="AD67" s="282" t="s">
        <v>3277</v>
      </c>
      <c r="AE67" s="282" t="s">
        <v>9548</v>
      </c>
      <c r="AF67" s="282" t="s">
        <v>9387</v>
      </c>
      <c r="AG67" s="282" t="s">
        <v>9388</v>
      </c>
      <c r="AH67" s="282" t="s">
        <v>9402</v>
      </c>
      <c r="AI67" s="285">
        <f t="shared" si="1"/>
        <v>44677</v>
      </c>
      <c r="AJ67" s="281" t="s">
        <v>9430</v>
      </c>
    </row>
    <row r="68" spans="1:36" ht="60">
      <c r="A68" s="282" t="s">
        <v>9575</v>
      </c>
      <c r="B68" s="282" t="s">
        <v>9369</v>
      </c>
      <c r="C68" s="282" t="s">
        <v>9370</v>
      </c>
      <c r="D68" s="282" t="s">
        <v>9371</v>
      </c>
      <c r="E68" s="282" t="s">
        <v>9372</v>
      </c>
      <c r="F68" s="282" t="s">
        <v>9372</v>
      </c>
      <c r="G68" s="282" t="s">
        <v>9505</v>
      </c>
      <c r="H68" s="282" t="s">
        <v>9574</v>
      </c>
      <c r="I68" s="282" t="s">
        <v>9435</v>
      </c>
      <c r="J68" s="282" t="s">
        <v>9556</v>
      </c>
      <c r="K68" s="282" t="s">
        <v>9559</v>
      </c>
      <c r="L68" s="283"/>
      <c r="M68" s="283"/>
      <c r="N68" s="282" t="s">
        <v>9378</v>
      </c>
      <c r="O68" s="284">
        <v>183.28</v>
      </c>
      <c r="P68" s="282" t="s">
        <v>9379</v>
      </c>
      <c r="Q68" s="282" t="s">
        <v>9375</v>
      </c>
      <c r="R68" s="283"/>
      <c r="S68" s="283"/>
      <c r="T68" s="282" t="s">
        <v>9380</v>
      </c>
      <c r="U68" s="282" t="s">
        <v>9381</v>
      </c>
      <c r="V68" s="282" t="s">
        <v>9382</v>
      </c>
      <c r="W68" s="282" t="s">
        <v>9558</v>
      </c>
      <c r="X68" s="282" t="s">
        <v>9384</v>
      </c>
      <c r="Y68" s="282" t="s">
        <v>9385</v>
      </c>
      <c r="Z68" s="284">
        <v>183.28</v>
      </c>
      <c r="AA68" s="282" t="s">
        <v>3277</v>
      </c>
      <c r="AB68" s="284">
        <v>183.28</v>
      </c>
      <c r="AC68" s="284">
        <v>183.28</v>
      </c>
      <c r="AD68" s="282" t="s">
        <v>3277</v>
      </c>
      <c r="AE68" s="282" t="s">
        <v>9548</v>
      </c>
      <c r="AF68" s="282" t="s">
        <v>9387</v>
      </c>
      <c r="AG68" s="282" t="s">
        <v>9388</v>
      </c>
      <c r="AH68" s="282" t="s">
        <v>9402</v>
      </c>
      <c r="AI68" s="285">
        <f t="shared" si="1"/>
        <v>44677</v>
      </c>
      <c r="AJ68" s="281" t="s">
        <v>9430</v>
      </c>
    </row>
    <row r="69" spans="1:36" ht="60">
      <c r="A69" s="282" t="s">
        <v>9576</v>
      </c>
      <c r="B69" s="282" t="s">
        <v>9369</v>
      </c>
      <c r="C69" s="282" t="s">
        <v>9370</v>
      </c>
      <c r="D69" s="282" t="s">
        <v>9371</v>
      </c>
      <c r="E69" s="282" t="s">
        <v>9372</v>
      </c>
      <c r="F69" s="282" t="s">
        <v>9372</v>
      </c>
      <c r="G69" s="282" t="s">
        <v>9505</v>
      </c>
      <c r="H69" s="282" t="s">
        <v>9577</v>
      </c>
      <c r="I69" s="282" t="s">
        <v>9435</v>
      </c>
      <c r="J69" s="282" t="s">
        <v>9556</v>
      </c>
      <c r="K69" s="282" t="s">
        <v>9557</v>
      </c>
      <c r="L69" s="283"/>
      <c r="M69" s="283"/>
      <c r="N69" s="282" t="s">
        <v>9378</v>
      </c>
      <c r="O69" s="284">
        <v>183.28</v>
      </c>
      <c r="P69" s="282" t="s">
        <v>9379</v>
      </c>
      <c r="Q69" s="282" t="s">
        <v>9375</v>
      </c>
      <c r="R69" s="283"/>
      <c r="S69" s="283"/>
      <c r="T69" s="282" t="s">
        <v>9380</v>
      </c>
      <c r="U69" s="282" t="s">
        <v>9381</v>
      </c>
      <c r="V69" s="282" t="s">
        <v>9382</v>
      </c>
      <c r="W69" s="282" t="s">
        <v>9558</v>
      </c>
      <c r="X69" s="282" t="s">
        <v>9384</v>
      </c>
      <c r="Y69" s="282" t="s">
        <v>9385</v>
      </c>
      <c r="Z69" s="284">
        <v>183.28</v>
      </c>
      <c r="AA69" s="282" t="s">
        <v>3277</v>
      </c>
      <c r="AB69" s="284">
        <v>183.28</v>
      </c>
      <c r="AC69" s="284">
        <v>183.28</v>
      </c>
      <c r="AD69" s="282" t="s">
        <v>3277</v>
      </c>
      <c r="AE69" s="282" t="s">
        <v>9548</v>
      </c>
      <c r="AF69" s="282" t="s">
        <v>9387</v>
      </c>
      <c r="AG69" s="282" t="s">
        <v>9388</v>
      </c>
      <c r="AH69" s="282" t="s">
        <v>9402</v>
      </c>
      <c r="AI69" s="285">
        <f t="shared" si="1"/>
        <v>44676</v>
      </c>
      <c r="AJ69" s="281" t="s">
        <v>9430</v>
      </c>
    </row>
    <row r="70" spans="1:36" ht="60">
      <c r="A70" s="282" t="s">
        <v>9578</v>
      </c>
      <c r="B70" s="282" t="s">
        <v>9369</v>
      </c>
      <c r="C70" s="282" t="s">
        <v>9370</v>
      </c>
      <c r="D70" s="282" t="s">
        <v>9371</v>
      </c>
      <c r="E70" s="282" t="s">
        <v>9372</v>
      </c>
      <c r="F70" s="282" t="s">
        <v>9372</v>
      </c>
      <c r="G70" s="282" t="s">
        <v>9505</v>
      </c>
      <c r="H70" s="282" t="s">
        <v>9577</v>
      </c>
      <c r="I70" s="282" t="s">
        <v>9435</v>
      </c>
      <c r="J70" s="282" t="s">
        <v>9566</v>
      </c>
      <c r="K70" s="282" t="s">
        <v>9567</v>
      </c>
      <c r="L70" s="283"/>
      <c r="M70" s="283"/>
      <c r="N70" s="282" t="s">
        <v>9378</v>
      </c>
      <c r="O70" s="284">
        <v>183.28</v>
      </c>
      <c r="P70" s="282" t="s">
        <v>9379</v>
      </c>
      <c r="Q70" s="282" t="s">
        <v>9375</v>
      </c>
      <c r="R70" s="283"/>
      <c r="S70" s="283"/>
      <c r="T70" s="282" t="s">
        <v>9380</v>
      </c>
      <c r="U70" s="282" t="s">
        <v>9381</v>
      </c>
      <c r="V70" s="282" t="s">
        <v>9382</v>
      </c>
      <c r="W70" s="282" t="s">
        <v>9568</v>
      </c>
      <c r="X70" s="282" t="s">
        <v>9384</v>
      </c>
      <c r="Y70" s="282" t="s">
        <v>9385</v>
      </c>
      <c r="Z70" s="284">
        <v>183.28</v>
      </c>
      <c r="AA70" s="282" t="s">
        <v>3277</v>
      </c>
      <c r="AB70" s="284">
        <v>183.28</v>
      </c>
      <c r="AC70" s="284">
        <v>183.28</v>
      </c>
      <c r="AD70" s="282" t="s">
        <v>3277</v>
      </c>
      <c r="AE70" s="282" t="s">
        <v>9548</v>
      </c>
      <c r="AF70" s="282" t="s">
        <v>9387</v>
      </c>
      <c r="AG70" s="282" t="s">
        <v>9388</v>
      </c>
      <c r="AH70" s="282" t="s">
        <v>9402</v>
      </c>
      <c r="AI70" s="285">
        <f t="shared" si="1"/>
        <v>44676</v>
      </c>
      <c r="AJ70" s="281" t="s">
        <v>9430</v>
      </c>
    </row>
    <row r="71" spans="1:36" ht="60">
      <c r="A71" s="282" t="s">
        <v>9576</v>
      </c>
      <c r="B71" s="282" t="s">
        <v>9369</v>
      </c>
      <c r="C71" s="282" t="s">
        <v>9370</v>
      </c>
      <c r="D71" s="282" t="s">
        <v>9371</v>
      </c>
      <c r="E71" s="282" t="s">
        <v>9372</v>
      </c>
      <c r="F71" s="282" t="s">
        <v>9372</v>
      </c>
      <c r="G71" s="282" t="s">
        <v>9505</v>
      </c>
      <c r="H71" s="282" t="s">
        <v>9577</v>
      </c>
      <c r="I71" s="282" t="s">
        <v>9435</v>
      </c>
      <c r="J71" s="282" t="s">
        <v>9556</v>
      </c>
      <c r="K71" s="282" t="s">
        <v>9559</v>
      </c>
      <c r="L71" s="283"/>
      <c r="M71" s="283"/>
      <c r="N71" s="282" t="s">
        <v>9378</v>
      </c>
      <c r="O71" s="284">
        <v>183.28</v>
      </c>
      <c r="P71" s="282" t="s">
        <v>9379</v>
      </c>
      <c r="Q71" s="282" t="s">
        <v>9375</v>
      </c>
      <c r="R71" s="283"/>
      <c r="S71" s="283"/>
      <c r="T71" s="282" t="s">
        <v>9380</v>
      </c>
      <c r="U71" s="282" t="s">
        <v>9381</v>
      </c>
      <c r="V71" s="282" t="s">
        <v>9382</v>
      </c>
      <c r="W71" s="282" t="s">
        <v>9558</v>
      </c>
      <c r="X71" s="282" t="s">
        <v>9384</v>
      </c>
      <c r="Y71" s="282" t="s">
        <v>9385</v>
      </c>
      <c r="Z71" s="284">
        <v>183.28</v>
      </c>
      <c r="AA71" s="282" t="s">
        <v>3277</v>
      </c>
      <c r="AB71" s="284">
        <v>183.28</v>
      </c>
      <c r="AC71" s="284">
        <v>183.28</v>
      </c>
      <c r="AD71" s="282" t="s">
        <v>3277</v>
      </c>
      <c r="AE71" s="282" t="s">
        <v>9548</v>
      </c>
      <c r="AF71" s="282" t="s">
        <v>9387</v>
      </c>
      <c r="AG71" s="282" t="s">
        <v>9388</v>
      </c>
      <c r="AH71" s="282" t="s">
        <v>9402</v>
      </c>
      <c r="AI71" s="285">
        <f t="shared" si="1"/>
        <v>44676</v>
      </c>
      <c r="AJ71" s="281" t="s">
        <v>9430</v>
      </c>
    </row>
    <row r="72" spans="1:36" ht="60">
      <c r="A72" s="282" t="s">
        <v>9579</v>
      </c>
      <c r="B72" s="282" t="s">
        <v>9369</v>
      </c>
      <c r="C72" s="282" t="s">
        <v>9370</v>
      </c>
      <c r="D72" s="282" t="s">
        <v>9371</v>
      </c>
      <c r="E72" s="282" t="s">
        <v>9391</v>
      </c>
      <c r="F72" s="282" t="s">
        <v>9391</v>
      </c>
      <c r="G72" s="282" t="s">
        <v>9392</v>
      </c>
      <c r="H72" s="282" t="s">
        <v>9580</v>
      </c>
      <c r="I72" s="282" t="s">
        <v>9581</v>
      </c>
      <c r="J72" s="283"/>
      <c r="K72" s="283"/>
      <c r="L72" s="283"/>
      <c r="M72" s="282" t="s">
        <v>9394</v>
      </c>
      <c r="N72" s="282" t="s">
        <v>9378</v>
      </c>
      <c r="O72" s="284">
        <v>375184</v>
      </c>
      <c r="P72" s="282" t="s">
        <v>9395</v>
      </c>
      <c r="Q72" s="282" t="s">
        <v>9396</v>
      </c>
      <c r="R72" s="282" t="s">
        <v>9397</v>
      </c>
      <c r="S72" s="282" t="s">
        <v>9398</v>
      </c>
      <c r="T72" s="282" t="s">
        <v>9380</v>
      </c>
      <c r="U72" s="282" t="s">
        <v>9399</v>
      </c>
      <c r="V72" s="282" t="s">
        <v>9400</v>
      </c>
      <c r="W72" s="282" t="s">
        <v>9582</v>
      </c>
      <c r="X72" s="282" t="s">
        <v>9384</v>
      </c>
      <c r="Y72" s="282" t="s">
        <v>9385</v>
      </c>
      <c r="Z72" s="284">
        <v>375184</v>
      </c>
      <c r="AA72" s="282" t="s">
        <v>3277</v>
      </c>
      <c r="AB72" s="284">
        <v>375184</v>
      </c>
      <c r="AC72" s="284">
        <v>375184</v>
      </c>
      <c r="AD72" s="282" t="s">
        <v>3277</v>
      </c>
      <c r="AE72" s="282" t="s">
        <v>9548</v>
      </c>
      <c r="AF72" s="282" t="s">
        <v>9387</v>
      </c>
      <c r="AG72" s="282" t="s">
        <v>9388</v>
      </c>
      <c r="AH72" s="282" t="s">
        <v>9402</v>
      </c>
      <c r="AI72" s="285">
        <f t="shared" si="1"/>
        <v>44674</v>
      </c>
      <c r="AJ72" s="281" t="s">
        <v>9430</v>
      </c>
    </row>
    <row r="73" spans="1:36" ht="60">
      <c r="A73" s="282" t="s">
        <v>9583</v>
      </c>
      <c r="B73" s="282" t="s">
        <v>9369</v>
      </c>
      <c r="C73" s="282" t="s">
        <v>9370</v>
      </c>
      <c r="D73" s="282" t="s">
        <v>9371</v>
      </c>
      <c r="E73" s="282" t="s">
        <v>9372</v>
      </c>
      <c r="F73" s="282" t="s">
        <v>9372</v>
      </c>
      <c r="G73" s="282" t="s">
        <v>9505</v>
      </c>
      <c r="H73" s="282" t="s">
        <v>9584</v>
      </c>
      <c r="I73" s="282" t="s">
        <v>9375</v>
      </c>
      <c r="J73" s="282" t="s">
        <v>9507</v>
      </c>
      <c r="K73" s="282" t="s">
        <v>9508</v>
      </c>
      <c r="L73" s="283"/>
      <c r="M73" s="283"/>
      <c r="N73" s="282" t="s">
        <v>9378</v>
      </c>
      <c r="O73" s="284">
        <v>45.82</v>
      </c>
      <c r="P73" s="282" t="s">
        <v>9379</v>
      </c>
      <c r="Q73" s="282" t="s">
        <v>9375</v>
      </c>
      <c r="R73" s="283"/>
      <c r="S73" s="283"/>
      <c r="T73" s="282" t="s">
        <v>9380</v>
      </c>
      <c r="U73" s="282" t="s">
        <v>9381</v>
      </c>
      <c r="V73" s="282" t="s">
        <v>9382</v>
      </c>
      <c r="W73" s="282" t="s">
        <v>9564</v>
      </c>
      <c r="X73" s="282" t="s">
        <v>9384</v>
      </c>
      <c r="Y73" s="282" t="s">
        <v>9385</v>
      </c>
      <c r="Z73" s="284">
        <v>45.82</v>
      </c>
      <c r="AA73" s="282" t="s">
        <v>3277</v>
      </c>
      <c r="AB73" s="284">
        <v>45.82</v>
      </c>
      <c r="AC73" s="284">
        <v>45.82</v>
      </c>
      <c r="AD73" s="282" t="s">
        <v>3277</v>
      </c>
      <c r="AE73" s="282" t="s">
        <v>9548</v>
      </c>
      <c r="AF73" s="282" t="s">
        <v>9387</v>
      </c>
      <c r="AG73" s="282" t="s">
        <v>9388</v>
      </c>
      <c r="AH73" s="282" t="s">
        <v>9402</v>
      </c>
      <c r="AI73" s="285">
        <f t="shared" si="1"/>
        <v>44673</v>
      </c>
      <c r="AJ73" s="281" t="s">
        <v>9430</v>
      </c>
    </row>
    <row r="74" spans="1:36" ht="60">
      <c r="A74" s="282" t="s">
        <v>9585</v>
      </c>
      <c r="B74" s="282" t="s">
        <v>9369</v>
      </c>
      <c r="C74" s="282" t="s">
        <v>9370</v>
      </c>
      <c r="D74" s="282" t="s">
        <v>9371</v>
      </c>
      <c r="E74" s="282" t="s">
        <v>9372</v>
      </c>
      <c r="F74" s="282" t="s">
        <v>9372</v>
      </c>
      <c r="G74" s="282" t="s">
        <v>9505</v>
      </c>
      <c r="H74" s="282" t="s">
        <v>9586</v>
      </c>
      <c r="I74" s="282" t="s">
        <v>9562</v>
      </c>
      <c r="J74" s="282" t="s">
        <v>9556</v>
      </c>
      <c r="K74" s="282" t="s">
        <v>9559</v>
      </c>
      <c r="L74" s="283"/>
      <c r="M74" s="283"/>
      <c r="N74" s="282" t="s">
        <v>9378</v>
      </c>
      <c r="O74" s="284">
        <v>389.47</v>
      </c>
      <c r="P74" s="282" t="s">
        <v>9379</v>
      </c>
      <c r="Q74" s="282" t="s">
        <v>9375</v>
      </c>
      <c r="R74" s="283"/>
      <c r="S74" s="283"/>
      <c r="T74" s="282" t="s">
        <v>9380</v>
      </c>
      <c r="U74" s="282" t="s">
        <v>9381</v>
      </c>
      <c r="V74" s="282" t="s">
        <v>9382</v>
      </c>
      <c r="W74" s="282" t="s">
        <v>9558</v>
      </c>
      <c r="X74" s="282" t="s">
        <v>9384</v>
      </c>
      <c r="Y74" s="282" t="s">
        <v>9385</v>
      </c>
      <c r="Z74" s="284">
        <v>389.47</v>
      </c>
      <c r="AA74" s="282" t="s">
        <v>3277</v>
      </c>
      <c r="AB74" s="284">
        <v>389.47</v>
      </c>
      <c r="AC74" s="284">
        <v>389.47</v>
      </c>
      <c r="AD74" s="282" t="s">
        <v>3277</v>
      </c>
      <c r="AE74" s="282" t="s">
        <v>9548</v>
      </c>
      <c r="AF74" s="282" t="s">
        <v>9387</v>
      </c>
      <c r="AG74" s="282" t="s">
        <v>9388</v>
      </c>
      <c r="AH74" s="282" t="s">
        <v>9402</v>
      </c>
      <c r="AI74" s="285">
        <f t="shared" si="1"/>
        <v>44672</v>
      </c>
      <c r="AJ74" s="281" t="s">
        <v>9430</v>
      </c>
    </row>
    <row r="75" spans="1:36" ht="60">
      <c r="A75" s="282" t="s">
        <v>9585</v>
      </c>
      <c r="B75" s="282" t="s">
        <v>9369</v>
      </c>
      <c r="C75" s="282" t="s">
        <v>9370</v>
      </c>
      <c r="D75" s="282" t="s">
        <v>9371</v>
      </c>
      <c r="E75" s="282" t="s">
        <v>9372</v>
      </c>
      <c r="F75" s="282" t="s">
        <v>9372</v>
      </c>
      <c r="G75" s="282" t="s">
        <v>9505</v>
      </c>
      <c r="H75" s="282" t="s">
        <v>9586</v>
      </c>
      <c r="I75" s="282" t="s">
        <v>9562</v>
      </c>
      <c r="J75" s="282" t="s">
        <v>9556</v>
      </c>
      <c r="K75" s="282" t="s">
        <v>9557</v>
      </c>
      <c r="L75" s="283"/>
      <c r="M75" s="283"/>
      <c r="N75" s="282" t="s">
        <v>9378</v>
      </c>
      <c r="O75" s="284">
        <v>389.47</v>
      </c>
      <c r="P75" s="282" t="s">
        <v>9379</v>
      </c>
      <c r="Q75" s="282" t="s">
        <v>9375</v>
      </c>
      <c r="R75" s="283"/>
      <c r="S75" s="283"/>
      <c r="T75" s="282" t="s">
        <v>9380</v>
      </c>
      <c r="U75" s="282" t="s">
        <v>9381</v>
      </c>
      <c r="V75" s="282" t="s">
        <v>9382</v>
      </c>
      <c r="W75" s="282" t="s">
        <v>9558</v>
      </c>
      <c r="X75" s="282" t="s">
        <v>9384</v>
      </c>
      <c r="Y75" s="282" t="s">
        <v>9385</v>
      </c>
      <c r="Z75" s="284">
        <v>389.47</v>
      </c>
      <c r="AA75" s="282" t="s">
        <v>3277</v>
      </c>
      <c r="AB75" s="284">
        <v>389.47</v>
      </c>
      <c r="AC75" s="284">
        <v>389.47</v>
      </c>
      <c r="AD75" s="282" t="s">
        <v>3277</v>
      </c>
      <c r="AE75" s="282" t="s">
        <v>9548</v>
      </c>
      <c r="AF75" s="282" t="s">
        <v>9387</v>
      </c>
      <c r="AG75" s="282" t="s">
        <v>9388</v>
      </c>
      <c r="AH75" s="282" t="s">
        <v>9402</v>
      </c>
      <c r="AI75" s="285">
        <f t="shared" si="1"/>
        <v>44672</v>
      </c>
      <c r="AJ75" s="281" t="s">
        <v>9430</v>
      </c>
    </row>
    <row r="76" spans="1:36" ht="60">
      <c r="A76" s="282" t="s">
        <v>9587</v>
      </c>
      <c r="B76" s="282" t="s">
        <v>9369</v>
      </c>
      <c r="C76" s="282" t="s">
        <v>9370</v>
      </c>
      <c r="D76" s="282" t="s">
        <v>9371</v>
      </c>
      <c r="E76" s="282" t="s">
        <v>9372</v>
      </c>
      <c r="F76" s="282" t="s">
        <v>9372</v>
      </c>
      <c r="G76" s="282" t="s">
        <v>9505</v>
      </c>
      <c r="H76" s="282" t="s">
        <v>9586</v>
      </c>
      <c r="I76" s="282" t="s">
        <v>9435</v>
      </c>
      <c r="J76" s="282" t="s">
        <v>9566</v>
      </c>
      <c r="K76" s="282" t="s">
        <v>9567</v>
      </c>
      <c r="L76" s="283"/>
      <c r="M76" s="283"/>
      <c r="N76" s="282" t="s">
        <v>9378</v>
      </c>
      <c r="O76" s="284">
        <v>183.28</v>
      </c>
      <c r="P76" s="282" t="s">
        <v>9379</v>
      </c>
      <c r="Q76" s="282" t="s">
        <v>9375</v>
      </c>
      <c r="R76" s="283"/>
      <c r="S76" s="283"/>
      <c r="T76" s="282" t="s">
        <v>9380</v>
      </c>
      <c r="U76" s="282" t="s">
        <v>9381</v>
      </c>
      <c r="V76" s="282" t="s">
        <v>9382</v>
      </c>
      <c r="W76" s="282" t="s">
        <v>9568</v>
      </c>
      <c r="X76" s="282" t="s">
        <v>9384</v>
      </c>
      <c r="Y76" s="282" t="s">
        <v>9385</v>
      </c>
      <c r="Z76" s="284">
        <v>183.28</v>
      </c>
      <c r="AA76" s="282" t="s">
        <v>3277</v>
      </c>
      <c r="AB76" s="284">
        <v>183.28</v>
      </c>
      <c r="AC76" s="284">
        <v>183.28</v>
      </c>
      <c r="AD76" s="282" t="s">
        <v>3277</v>
      </c>
      <c r="AE76" s="282" t="s">
        <v>9548</v>
      </c>
      <c r="AF76" s="282" t="s">
        <v>9387</v>
      </c>
      <c r="AG76" s="282" t="s">
        <v>9388</v>
      </c>
      <c r="AH76" s="282" t="s">
        <v>9402</v>
      </c>
      <c r="AI76" s="285">
        <f t="shared" si="1"/>
        <v>44672</v>
      </c>
      <c r="AJ76" s="281" t="s">
        <v>9430</v>
      </c>
    </row>
    <row r="77" spans="1:36" ht="60">
      <c r="A77" s="282" t="s">
        <v>9588</v>
      </c>
      <c r="B77" s="282" t="s">
        <v>9369</v>
      </c>
      <c r="C77" s="282" t="s">
        <v>9370</v>
      </c>
      <c r="D77" s="282" t="s">
        <v>9371</v>
      </c>
      <c r="E77" s="282" t="s">
        <v>9391</v>
      </c>
      <c r="F77" s="282" t="s">
        <v>9391</v>
      </c>
      <c r="G77" s="282" t="s">
        <v>9392</v>
      </c>
      <c r="H77" s="282" t="s">
        <v>9586</v>
      </c>
      <c r="I77" s="282" t="s">
        <v>9589</v>
      </c>
      <c r="J77" s="283"/>
      <c r="K77" s="283"/>
      <c r="L77" s="283"/>
      <c r="M77" s="282" t="s">
        <v>9394</v>
      </c>
      <c r="N77" s="282" t="s">
        <v>9378</v>
      </c>
      <c r="O77" s="284">
        <v>39206</v>
      </c>
      <c r="P77" s="282" t="s">
        <v>9395</v>
      </c>
      <c r="Q77" s="282" t="s">
        <v>9396</v>
      </c>
      <c r="R77" s="282" t="s">
        <v>9397</v>
      </c>
      <c r="S77" s="282" t="s">
        <v>9398</v>
      </c>
      <c r="T77" s="282" t="s">
        <v>9380</v>
      </c>
      <c r="U77" s="282" t="s">
        <v>9399</v>
      </c>
      <c r="V77" s="282" t="s">
        <v>9400</v>
      </c>
      <c r="W77" s="282" t="s">
        <v>9590</v>
      </c>
      <c r="X77" s="282" t="s">
        <v>9384</v>
      </c>
      <c r="Y77" s="282" t="s">
        <v>9385</v>
      </c>
      <c r="Z77" s="284">
        <v>39206</v>
      </c>
      <c r="AA77" s="282" t="s">
        <v>3277</v>
      </c>
      <c r="AB77" s="284">
        <v>39206</v>
      </c>
      <c r="AC77" s="284">
        <v>39206</v>
      </c>
      <c r="AD77" s="282" t="s">
        <v>3277</v>
      </c>
      <c r="AE77" s="282" t="s">
        <v>9548</v>
      </c>
      <c r="AF77" s="282" t="s">
        <v>9387</v>
      </c>
      <c r="AG77" s="282" t="s">
        <v>9388</v>
      </c>
      <c r="AH77" s="282" t="s">
        <v>9402</v>
      </c>
      <c r="AI77" s="285">
        <f t="shared" si="1"/>
        <v>44672</v>
      </c>
      <c r="AJ77" s="281" t="s">
        <v>9430</v>
      </c>
    </row>
    <row r="78" spans="1:36" ht="60">
      <c r="A78" s="282" t="s">
        <v>9591</v>
      </c>
      <c r="B78" s="282" t="s">
        <v>9369</v>
      </c>
      <c r="C78" s="282" t="s">
        <v>9370</v>
      </c>
      <c r="D78" s="282" t="s">
        <v>9371</v>
      </c>
      <c r="E78" s="282" t="s">
        <v>9372</v>
      </c>
      <c r="F78" s="282" t="s">
        <v>9372</v>
      </c>
      <c r="G78" s="282" t="s">
        <v>9505</v>
      </c>
      <c r="H78" s="282" t="s">
        <v>9592</v>
      </c>
      <c r="I78" s="282" t="s">
        <v>9555</v>
      </c>
      <c r="J78" s="282" t="s">
        <v>9556</v>
      </c>
      <c r="K78" s="282" t="s">
        <v>9559</v>
      </c>
      <c r="L78" s="283"/>
      <c r="M78" s="283"/>
      <c r="N78" s="282" t="s">
        <v>9378</v>
      </c>
      <c r="O78" s="284">
        <v>366.56</v>
      </c>
      <c r="P78" s="282" t="s">
        <v>9379</v>
      </c>
      <c r="Q78" s="282" t="s">
        <v>9375</v>
      </c>
      <c r="R78" s="283"/>
      <c r="S78" s="283"/>
      <c r="T78" s="282" t="s">
        <v>9380</v>
      </c>
      <c r="U78" s="282" t="s">
        <v>9381</v>
      </c>
      <c r="V78" s="282" t="s">
        <v>9382</v>
      </c>
      <c r="W78" s="282" t="s">
        <v>9558</v>
      </c>
      <c r="X78" s="282" t="s">
        <v>9384</v>
      </c>
      <c r="Y78" s="282" t="s">
        <v>9385</v>
      </c>
      <c r="Z78" s="284">
        <v>366.56</v>
      </c>
      <c r="AA78" s="282" t="s">
        <v>3277</v>
      </c>
      <c r="AB78" s="284">
        <v>366.56</v>
      </c>
      <c r="AC78" s="284">
        <v>366.56</v>
      </c>
      <c r="AD78" s="282" t="s">
        <v>3277</v>
      </c>
      <c r="AE78" s="282" t="s">
        <v>9548</v>
      </c>
      <c r="AF78" s="282" t="s">
        <v>9387</v>
      </c>
      <c r="AG78" s="282" t="s">
        <v>9388</v>
      </c>
      <c r="AH78" s="282" t="s">
        <v>9402</v>
      </c>
      <c r="AI78" s="285">
        <f t="shared" si="1"/>
        <v>44671</v>
      </c>
      <c r="AJ78" s="281" t="s">
        <v>9430</v>
      </c>
    </row>
    <row r="79" spans="1:36" ht="60">
      <c r="A79" s="282" t="s">
        <v>9593</v>
      </c>
      <c r="B79" s="282" t="s">
        <v>9369</v>
      </c>
      <c r="C79" s="282" t="s">
        <v>9370</v>
      </c>
      <c r="D79" s="282" t="s">
        <v>9371</v>
      </c>
      <c r="E79" s="282" t="s">
        <v>9372</v>
      </c>
      <c r="F79" s="282" t="s">
        <v>9372</v>
      </c>
      <c r="G79" s="282" t="s">
        <v>9505</v>
      </c>
      <c r="H79" s="282" t="s">
        <v>9592</v>
      </c>
      <c r="I79" s="282" t="s">
        <v>9435</v>
      </c>
      <c r="J79" s="282" t="s">
        <v>9566</v>
      </c>
      <c r="K79" s="282" t="s">
        <v>9567</v>
      </c>
      <c r="L79" s="283"/>
      <c r="M79" s="283"/>
      <c r="N79" s="282" t="s">
        <v>9378</v>
      </c>
      <c r="O79" s="284">
        <v>183.28</v>
      </c>
      <c r="P79" s="282" t="s">
        <v>9379</v>
      </c>
      <c r="Q79" s="282" t="s">
        <v>9375</v>
      </c>
      <c r="R79" s="283"/>
      <c r="S79" s="283"/>
      <c r="T79" s="282" t="s">
        <v>9380</v>
      </c>
      <c r="U79" s="282" t="s">
        <v>9381</v>
      </c>
      <c r="V79" s="282" t="s">
        <v>9382</v>
      </c>
      <c r="W79" s="282" t="s">
        <v>9568</v>
      </c>
      <c r="X79" s="282" t="s">
        <v>9384</v>
      </c>
      <c r="Y79" s="282" t="s">
        <v>9385</v>
      </c>
      <c r="Z79" s="284">
        <v>183.28</v>
      </c>
      <c r="AA79" s="282" t="s">
        <v>3277</v>
      </c>
      <c r="AB79" s="284">
        <v>183.28</v>
      </c>
      <c r="AC79" s="284">
        <v>183.28</v>
      </c>
      <c r="AD79" s="282" t="s">
        <v>3277</v>
      </c>
      <c r="AE79" s="282" t="s">
        <v>9548</v>
      </c>
      <c r="AF79" s="282" t="s">
        <v>9387</v>
      </c>
      <c r="AG79" s="282" t="s">
        <v>9388</v>
      </c>
      <c r="AH79" s="282" t="s">
        <v>9402</v>
      </c>
      <c r="AI79" s="285">
        <f t="shared" si="1"/>
        <v>44671</v>
      </c>
      <c r="AJ79" s="281" t="s">
        <v>9430</v>
      </c>
    </row>
    <row r="80" spans="1:36" ht="60">
      <c r="A80" s="282" t="s">
        <v>9594</v>
      </c>
      <c r="B80" s="282" t="s">
        <v>9369</v>
      </c>
      <c r="C80" s="282" t="s">
        <v>9370</v>
      </c>
      <c r="D80" s="282" t="s">
        <v>9371</v>
      </c>
      <c r="E80" s="282" t="s">
        <v>9372</v>
      </c>
      <c r="F80" s="282" t="s">
        <v>9372</v>
      </c>
      <c r="G80" s="282" t="s">
        <v>9505</v>
      </c>
      <c r="H80" s="282" t="s">
        <v>9592</v>
      </c>
      <c r="I80" s="282" t="s">
        <v>9410</v>
      </c>
      <c r="J80" s="282" t="s">
        <v>9507</v>
      </c>
      <c r="K80" s="282" t="s">
        <v>9508</v>
      </c>
      <c r="L80" s="283"/>
      <c r="M80" s="283"/>
      <c r="N80" s="282" t="s">
        <v>9378</v>
      </c>
      <c r="O80" s="284">
        <v>91.64</v>
      </c>
      <c r="P80" s="282" t="s">
        <v>9379</v>
      </c>
      <c r="Q80" s="282" t="s">
        <v>9375</v>
      </c>
      <c r="R80" s="283"/>
      <c r="S80" s="283"/>
      <c r="T80" s="282" t="s">
        <v>9380</v>
      </c>
      <c r="U80" s="282" t="s">
        <v>9381</v>
      </c>
      <c r="V80" s="282" t="s">
        <v>9382</v>
      </c>
      <c r="W80" s="282" t="s">
        <v>9564</v>
      </c>
      <c r="X80" s="282" t="s">
        <v>9384</v>
      </c>
      <c r="Y80" s="282" t="s">
        <v>9385</v>
      </c>
      <c r="Z80" s="284">
        <v>91.64</v>
      </c>
      <c r="AA80" s="282" t="s">
        <v>3277</v>
      </c>
      <c r="AB80" s="284">
        <v>91.64</v>
      </c>
      <c r="AC80" s="284">
        <v>91.64</v>
      </c>
      <c r="AD80" s="282" t="s">
        <v>3277</v>
      </c>
      <c r="AE80" s="282" t="s">
        <v>9548</v>
      </c>
      <c r="AF80" s="282" t="s">
        <v>9387</v>
      </c>
      <c r="AG80" s="282" t="s">
        <v>9388</v>
      </c>
      <c r="AH80" s="282" t="s">
        <v>9402</v>
      </c>
      <c r="AI80" s="285">
        <f t="shared" si="1"/>
        <v>44671</v>
      </c>
      <c r="AJ80" s="281" t="s">
        <v>9430</v>
      </c>
    </row>
    <row r="81" spans="1:36" ht="60">
      <c r="A81" s="282" t="s">
        <v>9591</v>
      </c>
      <c r="B81" s="282" t="s">
        <v>9369</v>
      </c>
      <c r="C81" s="282" t="s">
        <v>9370</v>
      </c>
      <c r="D81" s="282" t="s">
        <v>9371</v>
      </c>
      <c r="E81" s="282" t="s">
        <v>9372</v>
      </c>
      <c r="F81" s="282" t="s">
        <v>9372</v>
      </c>
      <c r="G81" s="282" t="s">
        <v>9505</v>
      </c>
      <c r="H81" s="282" t="s">
        <v>9592</v>
      </c>
      <c r="I81" s="282" t="s">
        <v>9555</v>
      </c>
      <c r="J81" s="282" t="s">
        <v>9556</v>
      </c>
      <c r="K81" s="282" t="s">
        <v>9557</v>
      </c>
      <c r="L81" s="283"/>
      <c r="M81" s="283"/>
      <c r="N81" s="282" t="s">
        <v>9378</v>
      </c>
      <c r="O81" s="284">
        <v>366.56</v>
      </c>
      <c r="P81" s="282" t="s">
        <v>9379</v>
      </c>
      <c r="Q81" s="282" t="s">
        <v>9375</v>
      </c>
      <c r="R81" s="283"/>
      <c r="S81" s="283"/>
      <c r="T81" s="282" t="s">
        <v>9380</v>
      </c>
      <c r="U81" s="282" t="s">
        <v>9381</v>
      </c>
      <c r="V81" s="282" t="s">
        <v>9382</v>
      </c>
      <c r="W81" s="282" t="s">
        <v>9558</v>
      </c>
      <c r="X81" s="282" t="s">
        <v>9384</v>
      </c>
      <c r="Y81" s="282" t="s">
        <v>9385</v>
      </c>
      <c r="Z81" s="284">
        <v>366.56</v>
      </c>
      <c r="AA81" s="282" t="s">
        <v>3277</v>
      </c>
      <c r="AB81" s="284">
        <v>366.56</v>
      </c>
      <c r="AC81" s="284">
        <v>366.56</v>
      </c>
      <c r="AD81" s="282" t="s">
        <v>3277</v>
      </c>
      <c r="AE81" s="282" t="s">
        <v>9548</v>
      </c>
      <c r="AF81" s="282" t="s">
        <v>9387</v>
      </c>
      <c r="AG81" s="282" t="s">
        <v>9388</v>
      </c>
      <c r="AH81" s="282" t="s">
        <v>9402</v>
      </c>
      <c r="AI81" s="285">
        <f t="shared" si="1"/>
        <v>44671</v>
      </c>
      <c r="AJ81" s="281" t="s">
        <v>9430</v>
      </c>
    </row>
    <row r="82" spans="1:36" ht="60">
      <c r="A82" s="282" t="s">
        <v>9595</v>
      </c>
      <c r="B82" s="282" t="s">
        <v>9369</v>
      </c>
      <c r="C82" s="282" t="s">
        <v>9370</v>
      </c>
      <c r="D82" s="282" t="s">
        <v>9371</v>
      </c>
      <c r="E82" s="282" t="s">
        <v>9372</v>
      </c>
      <c r="F82" s="282" t="s">
        <v>9372</v>
      </c>
      <c r="G82" s="282" t="s">
        <v>9505</v>
      </c>
      <c r="H82" s="282" t="s">
        <v>9596</v>
      </c>
      <c r="I82" s="282" t="s">
        <v>9555</v>
      </c>
      <c r="J82" s="282" t="s">
        <v>9556</v>
      </c>
      <c r="K82" s="282" t="s">
        <v>9559</v>
      </c>
      <c r="L82" s="283"/>
      <c r="M82" s="283"/>
      <c r="N82" s="282" t="s">
        <v>9378</v>
      </c>
      <c r="O82" s="284">
        <v>366.56</v>
      </c>
      <c r="P82" s="282" t="s">
        <v>9379</v>
      </c>
      <c r="Q82" s="282" t="s">
        <v>9375</v>
      </c>
      <c r="R82" s="283"/>
      <c r="S82" s="283"/>
      <c r="T82" s="282" t="s">
        <v>9380</v>
      </c>
      <c r="U82" s="282" t="s">
        <v>9381</v>
      </c>
      <c r="V82" s="282" t="s">
        <v>9382</v>
      </c>
      <c r="W82" s="282" t="s">
        <v>9558</v>
      </c>
      <c r="X82" s="282" t="s">
        <v>9384</v>
      </c>
      <c r="Y82" s="282" t="s">
        <v>9385</v>
      </c>
      <c r="Z82" s="284">
        <v>366.56</v>
      </c>
      <c r="AA82" s="282" t="s">
        <v>3277</v>
      </c>
      <c r="AB82" s="284">
        <v>366.56</v>
      </c>
      <c r="AC82" s="284">
        <v>366.56</v>
      </c>
      <c r="AD82" s="282" t="s">
        <v>3277</v>
      </c>
      <c r="AE82" s="282" t="s">
        <v>9548</v>
      </c>
      <c r="AF82" s="282" t="s">
        <v>9387</v>
      </c>
      <c r="AG82" s="282" t="s">
        <v>9388</v>
      </c>
      <c r="AH82" s="282" t="s">
        <v>9402</v>
      </c>
      <c r="AI82" s="285">
        <f t="shared" si="1"/>
        <v>44670</v>
      </c>
      <c r="AJ82" s="281" t="s">
        <v>9430</v>
      </c>
    </row>
    <row r="83" spans="1:36" ht="60">
      <c r="A83" s="282" t="s">
        <v>9597</v>
      </c>
      <c r="B83" s="282" t="s">
        <v>9369</v>
      </c>
      <c r="C83" s="282" t="s">
        <v>9370</v>
      </c>
      <c r="D83" s="282" t="s">
        <v>9371</v>
      </c>
      <c r="E83" s="282" t="s">
        <v>9372</v>
      </c>
      <c r="F83" s="282" t="s">
        <v>9372</v>
      </c>
      <c r="G83" s="282" t="s">
        <v>9505</v>
      </c>
      <c r="H83" s="282" t="s">
        <v>9596</v>
      </c>
      <c r="I83" s="282" t="s">
        <v>9435</v>
      </c>
      <c r="J83" s="282" t="s">
        <v>9507</v>
      </c>
      <c r="K83" s="282" t="s">
        <v>9508</v>
      </c>
      <c r="L83" s="283"/>
      <c r="M83" s="283"/>
      <c r="N83" s="282" t="s">
        <v>9378</v>
      </c>
      <c r="O83" s="284">
        <v>183.28</v>
      </c>
      <c r="P83" s="282" t="s">
        <v>9379</v>
      </c>
      <c r="Q83" s="282" t="s">
        <v>9375</v>
      </c>
      <c r="R83" s="283"/>
      <c r="S83" s="283"/>
      <c r="T83" s="282" t="s">
        <v>9380</v>
      </c>
      <c r="U83" s="282" t="s">
        <v>9381</v>
      </c>
      <c r="V83" s="282" t="s">
        <v>9382</v>
      </c>
      <c r="W83" s="282" t="s">
        <v>9564</v>
      </c>
      <c r="X83" s="282" t="s">
        <v>9384</v>
      </c>
      <c r="Y83" s="282" t="s">
        <v>9385</v>
      </c>
      <c r="Z83" s="284">
        <v>183.28</v>
      </c>
      <c r="AA83" s="282" t="s">
        <v>3277</v>
      </c>
      <c r="AB83" s="284">
        <v>183.28</v>
      </c>
      <c r="AC83" s="284">
        <v>183.28</v>
      </c>
      <c r="AD83" s="282" t="s">
        <v>3277</v>
      </c>
      <c r="AE83" s="282" t="s">
        <v>9548</v>
      </c>
      <c r="AF83" s="282" t="s">
        <v>9387</v>
      </c>
      <c r="AG83" s="282" t="s">
        <v>9388</v>
      </c>
      <c r="AH83" s="282" t="s">
        <v>9402</v>
      </c>
      <c r="AI83" s="285">
        <f t="shared" si="1"/>
        <v>44670</v>
      </c>
      <c r="AJ83" s="281" t="s">
        <v>9430</v>
      </c>
    </row>
    <row r="84" spans="1:36" ht="60">
      <c r="A84" s="282" t="s">
        <v>9595</v>
      </c>
      <c r="B84" s="282" t="s">
        <v>9369</v>
      </c>
      <c r="C84" s="282" t="s">
        <v>9370</v>
      </c>
      <c r="D84" s="282" t="s">
        <v>9371</v>
      </c>
      <c r="E84" s="282" t="s">
        <v>9372</v>
      </c>
      <c r="F84" s="282" t="s">
        <v>9372</v>
      </c>
      <c r="G84" s="282" t="s">
        <v>9505</v>
      </c>
      <c r="H84" s="282" t="s">
        <v>9596</v>
      </c>
      <c r="I84" s="282" t="s">
        <v>9555</v>
      </c>
      <c r="J84" s="282" t="s">
        <v>9556</v>
      </c>
      <c r="K84" s="282" t="s">
        <v>9557</v>
      </c>
      <c r="L84" s="283"/>
      <c r="M84" s="283"/>
      <c r="N84" s="282" t="s">
        <v>9378</v>
      </c>
      <c r="O84" s="284">
        <v>366.56</v>
      </c>
      <c r="P84" s="282" t="s">
        <v>9379</v>
      </c>
      <c r="Q84" s="282" t="s">
        <v>9375</v>
      </c>
      <c r="R84" s="283"/>
      <c r="S84" s="283"/>
      <c r="T84" s="282" t="s">
        <v>9380</v>
      </c>
      <c r="U84" s="282" t="s">
        <v>9381</v>
      </c>
      <c r="V84" s="282" t="s">
        <v>9382</v>
      </c>
      <c r="W84" s="282" t="s">
        <v>9558</v>
      </c>
      <c r="X84" s="282" t="s">
        <v>9384</v>
      </c>
      <c r="Y84" s="282" t="s">
        <v>9385</v>
      </c>
      <c r="Z84" s="284">
        <v>366.56</v>
      </c>
      <c r="AA84" s="282" t="s">
        <v>3277</v>
      </c>
      <c r="AB84" s="284">
        <v>366.56</v>
      </c>
      <c r="AC84" s="284">
        <v>366.56</v>
      </c>
      <c r="AD84" s="282" t="s">
        <v>3277</v>
      </c>
      <c r="AE84" s="282" t="s">
        <v>9548</v>
      </c>
      <c r="AF84" s="282" t="s">
        <v>9387</v>
      </c>
      <c r="AG84" s="282" t="s">
        <v>9388</v>
      </c>
      <c r="AH84" s="282" t="s">
        <v>9402</v>
      </c>
      <c r="AI84" s="285">
        <f t="shared" si="1"/>
        <v>44670</v>
      </c>
      <c r="AJ84" s="281" t="s">
        <v>9430</v>
      </c>
    </row>
    <row r="85" spans="1:36" ht="60">
      <c r="A85" s="282" t="s">
        <v>9598</v>
      </c>
      <c r="B85" s="282" t="s">
        <v>9369</v>
      </c>
      <c r="C85" s="282" t="s">
        <v>9370</v>
      </c>
      <c r="D85" s="282" t="s">
        <v>9371</v>
      </c>
      <c r="E85" s="282" t="s">
        <v>9372</v>
      </c>
      <c r="F85" s="282" t="s">
        <v>9372</v>
      </c>
      <c r="G85" s="282" t="s">
        <v>9505</v>
      </c>
      <c r="H85" s="282" t="s">
        <v>9596</v>
      </c>
      <c r="I85" s="282" t="s">
        <v>9435</v>
      </c>
      <c r="J85" s="282" t="s">
        <v>9566</v>
      </c>
      <c r="K85" s="282" t="s">
        <v>9567</v>
      </c>
      <c r="L85" s="283"/>
      <c r="M85" s="283"/>
      <c r="N85" s="282" t="s">
        <v>9378</v>
      </c>
      <c r="O85" s="284">
        <v>183.28</v>
      </c>
      <c r="P85" s="282" t="s">
        <v>9379</v>
      </c>
      <c r="Q85" s="282" t="s">
        <v>9375</v>
      </c>
      <c r="R85" s="283"/>
      <c r="S85" s="283"/>
      <c r="T85" s="282" t="s">
        <v>9380</v>
      </c>
      <c r="U85" s="282" t="s">
        <v>9381</v>
      </c>
      <c r="V85" s="282" t="s">
        <v>9382</v>
      </c>
      <c r="W85" s="282" t="s">
        <v>9568</v>
      </c>
      <c r="X85" s="282" t="s">
        <v>9384</v>
      </c>
      <c r="Y85" s="282" t="s">
        <v>9385</v>
      </c>
      <c r="Z85" s="284">
        <v>183.28</v>
      </c>
      <c r="AA85" s="282" t="s">
        <v>3277</v>
      </c>
      <c r="AB85" s="284">
        <v>183.28</v>
      </c>
      <c r="AC85" s="284">
        <v>183.28</v>
      </c>
      <c r="AD85" s="282" t="s">
        <v>3277</v>
      </c>
      <c r="AE85" s="282" t="s">
        <v>9548</v>
      </c>
      <c r="AF85" s="282" t="s">
        <v>9387</v>
      </c>
      <c r="AG85" s="282" t="s">
        <v>9388</v>
      </c>
      <c r="AH85" s="282" t="s">
        <v>9402</v>
      </c>
      <c r="AI85" s="285">
        <f t="shared" si="1"/>
        <v>44670</v>
      </c>
      <c r="AJ85" s="281" t="s">
        <v>9430</v>
      </c>
    </row>
    <row r="86" spans="1:36" ht="60">
      <c r="A86" s="282" t="s">
        <v>9599</v>
      </c>
      <c r="B86" s="282" t="s">
        <v>9369</v>
      </c>
      <c r="C86" s="282" t="s">
        <v>9370</v>
      </c>
      <c r="D86" s="282" t="s">
        <v>9371</v>
      </c>
      <c r="E86" s="282" t="s">
        <v>9372</v>
      </c>
      <c r="F86" s="282" t="s">
        <v>9372</v>
      </c>
      <c r="G86" s="282" t="s">
        <v>9505</v>
      </c>
      <c r="H86" s="282" t="s">
        <v>9600</v>
      </c>
      <c r="I86" s="282" t="s">
        <v>9555</v>
      </c>
      <c r="J86" s="282" t="s">
        <v>9556</v>
      </c>
      <c r="K86" s="282" t="s">
        <v>9559</v>
      </c>
      <c r="L86" s="283"/>
      <c r="M86" s="283"/>
      <c r="N86" s="282" t="s">
        <v>9378</v>
      </c>
      <c r="O86" s="284">
        <v>366.56</v>
      </c>
      <c r="P86" s="282" t="s">
        <v>9379</v>
      </c>
      <c r="Q86" s="282" t="s">
        <v>9375</v>
      </c>
      <c r="R86" s="283"/>
      <c r="S86" s="283"/>
      <c r="T86" s="282" t="s">
        <v>9380</v>
      </c>
      <c r="U86" s="282" t="s">
        <v>9381</v>
      </c>
      <c r="V86" s="282" t="s">
        <v>9382</v>
      </c>
      <c r="W86" s="282" t="s">
        <v>9558</v>
      </c>
      <c r="X86" s="282" t="s">
        <v>9384</v>
      </c>
      <c r="Y86" s="282" t="s">
        <v>9385</v>
      </c>
      <c r="Z86" s="284">
        <v>366.56</v>
      </c>
      <c r="AA86" s="282" t="s">
        <v>3277</v>
      </c>
      <c r="AB86" s="284">
        <v>366.56</v>
      </c>
      <c r="AC86" s="284">
        <v>366.56</v>
      </c>
      <c r="AD86" s="282" t="s">
        <v>3277</v>
      </c>
      <c r="AE86" s="282" t="s">
        <v>9548</v>
      </c>
      <c r="AF86" s="282" t="s">
        <v>9387</v>
      </c>
      <c r="AG86" s="282" t="s">
        <v>9388</v>
      </c>
      <c r="AH86" s="282" t="s">
        <v>9402</v>
      </c>
      <c r="AI86" s="285">
        <f t="shared" si="1"/>
        <v>44669</v>
      </c>
      <c r="AJ86" s="281" t="s">
        <v>9430</v>
      </c>
    </row>
    <row r="87" spans="1:36" ht="60">
      <c r="A87" s="282" t="s">
        <v>9599</v>
      </c>
      <c r="B87" s="282" t="s">
        <v>9369</v>
      </c>
      <c r="C87" s="282" t="s">
        <v>9370</v>
      </c>
      <c r="D87" s="282" t="s">
        <v>9371</v>
      </c>
      <c r="E87" s="282" t="s">
        <v>9372</v>
      </c>
      <c r="F87" s="282" t="s">
        <v>9372</v>
      </c>
      <c r="G87" s="282" t="s">
        <v>9505</v>
      </c>
      <c r="H87" s="282" t="s">
        <v>9600</v>
      </c>
      <c r="I87" s="282" t="s">
        <v>9555</v>
      </c>
      <c r="J87" s="282" t="s">
        <v>9556</v>
      </c>
      <c r="K87" s="282" t="s">
        <v>9557</v>
      </c>
      <c r="L87" s="283"/>
      <c r="M87" s="283"/>
      <c r="N87" s="282" t="s">
        <v>9378</v>
      </c>
      <c r="O87" s="284">
        <v>366.56</v>
      </c>
      <c r="P87" s="282" t="s">
        <v>9379</v>
      </c>
      <c r="Q87" s="282" t="s">
        <v>9375</v>
      </c>
      <c r="R87" s="283"/>
      <c r="S87" s="283"/>
      <c r="T87" s="282" t="s">
        <v>9380</v>
      </c>
      <c r="U87" s="282" t="s">
        <v>9381</v>
      </c>
      <c r="V87" s="282" t="s">
        <v>9382</v>
      </c>
      <c r="W87" s="282" t="s">
        <v>9558</v>
      </c>
      <c r="X87" s="282" t="s">
        <v>9384</v>
      </c>
      <c r="Y87" s="282" t="s">
        <v>9385</v>
      </c>
      <c r="Z87" s="284">
        <v>366.56</v>
      </c>
      <c r="AA87" s="282" t="s">
        <v>3277</v>
      </c>
      <c r="AB87" s="284">
        <v>366.56</v>
      </c>
      <c r="AC87" s="284">
        <v>366.56</v>
      </c>
      <c r="AD87" s="282" t="s">
        <v>3277</v>
      </c>
      <c r="AE87" s="282" t="s">
        <v>9548</v>
      </c>
      <c r="AF87" s="282" t="s">
        <v>9387</v>
      </c>
      <c r="AG87" s="282" t="s">
        <v>9388</v>
      </c>
      <c r="AH87" s="282" t="s">
        <v>9402</v>
      </c>
      <c r="AI87" s="285">
        <f t="shared" si="1"/>
        <v>44669</v>
      </c>
      <c r="AJ87" s="281" t="s">
        <v>9430</v>
      </c>
    </row>
    <row r="88" spans="1:36" ht="60">
      <c r="A88" s="282" t="s">
        <v>9601</v>
      </c>
      <c r="B88" s="282" t="s">
        <v>9369</v>
      </c>
      <c r="C88" s="282" t="s">
        <v>9370</v>
      </c>
      <c r="D88" s="282" t="s">
        <v>9371</v>
      </c>
      <c r="E88" s="282" t="s">
        <v>9372</v>
      </c>
      <c r="F88" s="282" t="s">
        <v>9372</v>
      </c>
      <c r="G88" s="282" t="s">
        <v>9505</v>
      </c>
      <c r="H88" s="282" t="s">
        <v>9602</v>
      </c>
      <c r="I88" s="282" t="s">
        <v>9526</v>
      </c>
      <c r="J88" s="282" t="s">
        <v>9556</v>
      </c>
      <c r="K88" s="282" t="s">
        <v>9557</v>
      </c>
      <c r="L88" s="283"/>
      <c r="M88" s="283"/>
      <c r="N88" s="282" t="s">
        <v>9378</v>
      </c>
      <c r="O88" s="284">
        <v>137.46</v>
      </c>
      <c r="P88" s="282" t="s">
        <v>9379</v>
      </c>
      <c r="Q88" s="282" t="s">
        <v>9375</v>
      </c>
      <c r="R88" s="283"/>
      <c r="S88" s="283"/>
      <c r="T88" s="282" t="s">
        <v>9380</v>
      </c>
      <c r="U88" s="282" t="s">
        <v>9381</v>
      </c>
      <c r="V88" s="282" t="s">
        <v>9382</v>
      </c>
      <c r="W88" s="282" t="s">
        <v>9603</v>
      </c>
      <c r="X88" s="282" t="s">
        <v>9384</v>
      </c>
      <c r="Y88" s="282" t="s">
        <v>9385</v>
      </c>
      <c r="Z88" s="284">
        <v>137.46</v>
      </c>
      <c r="AA88" s="282" t="s">
        <v>3277</v>
      </c>
      <c r="AB88" s="284">
        <v>137.46</v>
      </c>
      <c r="AC88" s="284">
        <v>137.46</v>
      </c>
      <c r="AD88" s="282" t="s">
        <v>3277</v>
      </c>
      <c r="AE88" s="282" t="s">
        <v>9548</v>
      </c>
      <c r="AF88" s="282" t="s">
        <v>9387</v>
      </c>
      <c r="AG88" s="282" t="s">
        <v>9388</v>
      </c>
      <c r="AH88" s="282" t="s">
        <v>9402</v>
      </c>
      <c r="AI88" s="285">
        <f t="shared" si="1"/>
        <v>44666</v>
      </c>
      <c r="AJ88" s="281" t="s">
        <v>9430</v>
      </c>
    </row>
    <row r="89" spans="1:36" ht="60">
      <c r="A89" s="282" t="s">
        <v>9604</v>
      </c>
      <c r="B89" s="282" t="s">
        <v>9369</v>
      </c>
      <c r="C89" s="282" t="s">
        <v>9370</v>
      </c>
      <c r="D89" s="282" t="s">
        <v>9371</v>
      </c>
      <c r="E89" s="282" t="s">
        <v>9372</v>
      </c>
      <c r="F89" s="282" t="s">
        <v>9372</v>
      </c>
      <c r="G89" s="282" t="s">
        <v>9505</v>
      </c>
      <c r="H89" s="282" t="s">
        <v>9602</v>
      </c>
      <c r="I89" s="282" t="s">
        <v>9512</v>
      </c>
      <c r="J89" s="282" t="s">
        <v>9556</v>
      </c>
      <c r="K89" s="282" t="s">
        <v>9559</v>
      </c>
      <c r="L89" s="283"/>
      <c r="M89" s="283"/>
      <c r="N89" s="282" t="s">
        <v>9378</v>
      </c>
      <c r="O89" s="284">
        <v>229.1</v>
      </c>
      <c r="P89" s="282" t="s">
        <v>9379</v>
      </c>
      <c r="Q89" s="282" t="s">
        <v>9375</v>
      </c>
      <c r="R89" s="283"/>
      <c r="S89" s="283"/>
      <c r="T89" s="282" t="s">
        <v>9380</v>
      </c>
      <c r="U89" s="282" t="s">
        <v>9381</v>
      </c>
      <c r="V89" s="282" t="s">
        <v>9382</v>
      </c>
      <c r="W89" s="282" t="s">
        <v>9603</v>
      </c>
      <c r="X89" s="282" t="s">
        <v>9384</v>
      </c>
      <c r="Y89" s="282" t="s">
        <v>9385</v>
      </c>
      <c r="Z89" s="284">
        <v>229.1</v>
      </c>
      <c r="AA89" s="282" t="s">
        <v>3277</v>
      </c>
      <c r="AB89" s="284">
        <v>229.1</v>
      </c>
      <c r="AC89" s="284">
        <v>229.1</v>
      </c>
      <c r="AD89" s="282" t="s">
        <v>3277</v>
      </c>
      <c r="AE89" s="282" t="s">
        <v>9548</v>
      </c>
      <c r="AF89" s="282" t="s">
        <v>9387</v>
      </c>
      <c r="AG89" s="282" t="s">
        <v>9388</v>
      </c>
      <c r="AH89" s="282" t="s">
        <v>9402</v>
      </c>
      <c r="AI89" s="285">
        <f t="shared" si="1"/>
        <v>44666</v>
      </c>
      <c r="AJ89" s="281" t="s">
        <v>9430</v>
      </c>
    </row>
    <row r="90" spans="1:36" ht="60">
      <c r="A90" s="282" t="s">
        <v>9605</v>
      </c>
      <c r="B90" s="282" t="s">
        <v>9369</v>
      </c>
      <c r="C90" s="282" t="s">
        <v>9370</v>
      </c>
      <c r="D90" s="282" t="s">
        <v>9371</v>
      </c>
      <c r="E90" s="282" t="s">
        <v>9372</v>
      </c>
      <c r="F90" s="282" t="s">
        <v>9372</v>
      </c>
      <c r="G90" s="282" t="s">
        <v>9505</v>
      </c>
      <c r="H90" s="282" t="s">
        <v>9602</v>
      </c>
      <c r="I90" s="282" t="s">
        <v>9526</v>
      </c>
      <c r="J90" s="282" t="s">
        <v>9556</v>
      </c>
      <c r="K90" s="282" t="s">
        <v>9559</v>
      </c>
      <c r="L90" s="283"/>
      <c r="M90" s="283"/>
      <c r="N90" s="282" t="s">
        <v>9378</v>
      </c>
      <c r="O90" s="284">
        <v>137.46</v>
      </c>
      <c r="P90" s="282" t="s">
        <v>9379</v>
      </c>
      <c r="Q90" s="282" t="s">
        <v>9375</v>
      </c>
      <c r="R90" s="283"/>
      <c r="S90" s="283"/>
      <c r="T90" s="282" t="s">
        <v>9380</v>
      </c>
      <c r="U90" s="282" t="s">
        <v>9381</v>
      </c>
      <c r="V90" s="282" t="s">
        <v>9382</v>
      </c>
      <c r="W90" s="282" t="s">
        <v>9603</v>
      </c>
      <c r="X90" s="282" t="s">
        <v>9384</v>
      </c>
      <c r="Y90" s="282" t="s">
        <v>9385</v>
      </c>
      <c r="Z90" s="284">
        <v>137.46</v>
      </c>
      <c r="AA90" s="282" t="s">
        <v>3277</v>
      </c>
      <c r="AB90" s="284">
        <v>137.46</v>
      </c>
      <c r="AC90" s="284">
        <v>137.46</v>
      </c>
      <c r="AD90" s="282" t="s">
        <v>3277</v>
      </c>
      <c r="AE90" s="282" t="s">
        <v>9548</v>
      </c>
      <c r="AF90" s="282" t="s">
        <v>9387</v>
      </c>
      <c r="AG90" s="282" t="s">
        <v>9388</v>
      </c>
      <c r="AH90" s="282" t="s">
        <v>9402</v>
      </c>
      <c r="AI90" s="285">
        <f t="shared" si="1"/>
        <v>44666</v>
      </c>
      <c r="AJ90" s="281" t="s">
        <v>9430</v>
      </c>
    </row>
    <row r="91" spans="1:36" ht="60">
      <c r="A91" s="282" t="s">
        <v>9605</v>
      </c>
      <c r="B91" s="282" t="s">
        <v>9369</v>
      </c>
      <c r="C91" s="282" t="s">
        <v>9370</v>
      </c>
      <c r="D91" s="282" t="s">
        <v>9371</v>
      </c>
      <c r="E91" s="282" t="s">
        <v>9372</v>
      </c>
      <c r="F91" s="282" t="s">
        <v>9372</v>
      </c>
      <c r="G91" s="282" t="s">
        <v>9505</v>
      </c>
      <c r="H91" s="282" t="s">
        <v>9602</v>
      </c>
      <c r="I91" s="282" t="s">
        <v>9526</v>
      </c>
      <c r="J91" s="282" t="s">
        <v>9556</v>
      </c>
      <c r="K91" s="282" t="s">
        <v>9557</v>
      </c>
      <c r="L91" s="283"/>
      <c r="M91" s="283"/>
      <c r="N91" s="282" t="s">
        <v>9378</v>
      </c>
      <c r="O91" s="284">
        <v>137.46</v>
      </c>
      <c r="P91" s="282" t="s">
        <v>9379</v>
      </c>
      <c r="Q91" s="282" t="s">
        <v>9375</v>
      </c>
      <c r="R91" s="283"/>
      <c r="S91" s="283"/>
      <c r="T91" s="282" t="s">
        <v>9380</v>
      </c>
      <c r="U91" s="282" t="s">
        <v>9381</v>
      </c>
      <c r="V91" s="282" t="s">
        <v>9382</v>
      </c>
      <c r="W91" s="282" t="s">
        <v>9603</v>
      </c>
      <c r="X91" s="282" t="s">
        <v>9384</v>
      </c>
      <c r="Y91" s="282" t="s">
        <v>9385</v>
      </c>
      <c r="Z91" s="284">
        <v>137.46</v>
      </c>
      <c r="AA91" s="282" t="s">
        <v>3277</v>
      </c>
      <c r="AB91" s="284">
        <v>137.46</v>
      </c>
      <c r="AC91" s="284">
        <v>137.46</v>
      </c>
      <c r="AD91" s="282" t="s">
        <v>3277</v>
      </c>
      <c r="AE91" s="282" t="s">
        <v>9548</v>
      </c>
      <c r="AF91" s="282" t="s">
        <v>9387</v>
      </c>
      <c r="AG91" s="282" t="s">
        <v>9388</v>
      </c>
      <c r="AH91" s="282" t="s">
        <v>9402</v>
      </c>
      <c r="AI91" s="285">
        <f t="shared" si="1"/>
        <v>44666</v>
      </c>
      <c r="AJ91" s="281" t="s">
        <v>9430</v>
      </c>
    </row>
    <row r="92" spans="1:36" ht="60">
      <c r="A92" s="282" t="s">
        <v>9601</v>
      </c>
      <c r="B92" s="282" t="s">
        <v>9369</v>
      </c>
      <c r="C92" s="282" t="s">
        <v>9370</v>
      </c>
      <c r="D92" s="282" t="s">
        <v>9371</v>
      </c>
      <c r="E92" s="282" t="s">
        <v>9372</v>
      </c>
      <c r="F92" s="282" t="s">
        <v>9372</v>
      </c>
      <c r="G92" s="282" t="s">
        <v>9505</v>
      </c>
      <c r="H92" s="282" t="s">
        <v>9602</v>
      </c>
      <c r="I92" s="282" t="s">
        <v>9526</v>
      </c>
      <c r="J92" s="282" t="s">
        <v>9556</v>
      </c>
      <c r="K92" s="282" t="s">
        <v>9559</v>
      </c>
      <c r="L92" s="283"/>
      <c r="M92" s="283"/>
      <c r="N92" s="282" t="s">
        <v>9378</v>
      </c>
      <c r="O92" s="284">
        <v>137.46</v>
      </c>
      <c r="P92" s="282" t="s">
        <v>9379</v>
      </c>
      <c r="Q92" s="282" t="s">
        <v>9375</v>
      </c>
      <c r="R92" s="283"/>
      <c r="S92" s="283"/>
      <c r="T92" s="282" t="s">
        <v>9380</v>
      </c>
      <c r="U92" s="282" t="s">
        <v>9381</v>
      </c>
      <c r="V92" s="282" t="s">
        <v>9382</v>
      </c>
      <c r="W92" s="282" t="s">
        <v>9603</v>
      </c>
      <c r="X92" s="282" t="s">
        <v>9384</v>
      </c>
      <c r="Y92" s="282" t="s">
        <v>9385</v>
      </c>
      <c r="Z92" s="284">
        <v>137.46</v>
      </c>
      <c r="AA92" s="282" t="s">
        <v>3277</v>
      </c>
      <c r="AB92" s="284">
        <v>137.46</v>
      </c>
      <c r="AC92" s="284">
        <v>137.46</v>
      </c>
      <c r="AD92" s="282" t="s">
        <v>3277</v>
      </c>
      <c r="AE92" s="282" t="s">
        <v>9548</v>
      </c>
      <c r="AF92" s="282" t="s">
        <v>9387</v>
      </c>
      <c r="AG92" s="282" t="s">
        <v>9388</v>
      </c>
      <c r="AH92" s="282" t="s">
        <v>9402</v>
      </c>
      <c r="AI92" s="285">
        <f t="shared" si="1"/>
        <v>44666</v>
      </c>
      <c r="AJ92" s="281" t="s">
        <v>9430</v>
      </c>
    </row>
    <row r="93" spans="1:36" ht="60">
      <c r="A93" s="282" t="s">
        <v>9604</v>
      </c>
      <c r="B93" s="282" t="s">
        <v>9369</v>
      </c>
      <c r="C93" s="282" t="s">
        <v>9370</v>
      </c>
      <c r="D93" s="282" t="s">
        <v>9371</v>
      </c>
      <c r="E93" s="282" t="s">
        <v>9372</v>
      </c>
      <c r="F93" s="282" t="s">
        <v>9372</v>
      </c>
      <c r="G93" s="282" t="s">
        <v>9505</v>
      </c>
      <c r="H93" s="282" t="s">
        <v>9602</v>
      </c>
      <c r="I93" s="282" t="s">
        <v>9512</v>
      </c>
      <c r="J93" s="282" t="s">
        <v>9556</v>
      </c>
      <c r="K93" s="282" t="s">
        <v>9557</v>
      </c>
      <c r="L93" s="283"/>
      <c r="M93" s="283"/>
      <c r="N93" s="282" t="s">
        <v>9378</v>
      </c>
      <c r="O93" s="284">
        <v>229.1</v>
      </c>
      <c r="P93" s="282" t="s">
        <v>9379</v>
      </c>
      <c r="Q93" s="282" t="s">
        <v>9375</v>
      </c>
      <c r="R93" s="283"/>
      <c r="S93" s="283"/>
      <c r="T93" s="282" t="s">
        <v>9380</v>
      </c>
      <c r="U93" s="282" t="s">
        <v>9381</v>
      </c>
      <c r="V93" s="282" t="s">
        <v>9382</v>
      </c>
      <c r="W93" s="282" t="s">
        <v>9603</v>
      </c>
      <c r="X93" s="282" t="s">
        <v>9384</v>
      </c>
      <c r="Y93" s="282" t="s">
        <v>9385</v>
      </c>
      <c r="Z93" s="284">
        <v>229.1</v>
      </c>
      <c r="AA93" s="282" t="s">
        <v>3277</v>
      </c>
      <c r="AB93" s="284">
        <v>229.1</v>
      </c>
      <c r="AC93" s="284">
        <v>229.1</v>
      </c>
      <c r="AD93" s="282" t="s">
        <v>3277</v>
      </c>
      <c r="AE93" s="282" t="s">
        <v>9548</v>
      </c>
      <c r="AF93" s="282" t="s">
        <v>9387</v>
      </c>
      <c r="AG93" s="282" t="s">
        <v>9388</v>
      </c>
      <c r="AH93" s="282" t="s">
        <v>9402</v>
      </c>
      <c r="AI93" s="285">
        <f t="shared" si="1"/>
        <v>44666</v>
      </c>
      <c r="AJ93" s="281" t="s">
        <v>9430</v>
      </c>
    </row>
    <row r="94" spans="1:36" ht="60">
      <c r="A94" s="282" t="s">
        <v>9606</v>
      </c>
      <c r="B94" s="282" t="s">
        <v>9369</v>
      </c>
      <c r="C94" s="282" t="s">
        <v>9370</v>
      </c>
      <c r="D94" s="282" t="s">
        <v>9371</v>
      </c>
      <c r="E94" s="282" t="s">
        <v>9372</v>
      </c>
      <c r="F94" s="282" t="s">
        <v>9372</v>
      </c>
      <c r="G94" s="282" t="s">
        <v>9505</v>
      </c>
      <c r="H94" s="282" t="s">
        <v>9607</v>
      </c>
      <c r="I94" s="282" t="s">
        <v>9555</v>
      </c>
      <c r="J94" s="282" t="s">
        <v>9556</v>
      </c>
      <c r="K94" s="282" t="s">
        <v>9559</v>
      </c>
      <c r="L94" s="283"/>
      <c r="M94" s="283"/>
      <c r="N94" s="282" t="s">
        <v>9378</v>
      </c>
      <c r="O94" s="284">
        <v>366.56</v>
      </c>
      <c r="P94" s="282" t="s">
        <v>9379</v>
      </c>
      <c r="Q94" s="282" t="s">
        <v>9375</v>
      </c>
      <c r="R94" s="283"/>
      <c r="S94" s="283"/>
      <c r="T94" s="282" t="s">
        <v>9380</v>
      </c>
      <c r="U94" s="282" t="s">
        <v>9381</v>
      </c>
      <c r="V94" s="282" t="s">
        <v>9382</v>
      </c>
      <c r="W94" s="282" t="s">
        <v>9603</v>
      </c>
      <c r="X94" s="282" t="s">
        <v>9384</v>
      </c>
      <c r="Y94" s="282" t="s">
        <v>9385</v>
      </c>
      <c r="Z94" s="284">
        <v>366.56</v>
      </c>
      <c r="AA94" s="282" t="s">
        <v>3277</v>
      </c>
      <c r="AB94" s="284">
        <v>366.56</v>
      </c>
      <c r="AC94" s="284">
        <v>366.56</v>
      </c>
      <c r="AD94" s="282" t="s">
        <v>3277</v>
      </c>
      <c r="AE94" s="282" t="s">
        <v>9548</v>
      </c>
      <c r="AF94" s="282" t="s">
        <v>9387</v>
      </c>
      <c r="AG94" s="282" t="s">
        <v>9388</v>
      </c>
      <c r="AH94" s="282" t="s">
        <v>9402</v>
      </c>
      <c r="AI94" s="285">
        <f t="shared" si="1"/>
        <v>44665</v>
      </c>
      <c r="AJ94" s="281" t="s">
        <v>9430</v>
      </c>
    </row>
    <row r="95" spans="1:36" ht="60">
      <c r="A95" s="282" t="s">
        <v>9606</v>
      </c>
      <c r="B95" s="282" t="s">
        <v>9369</v>
      </c>
      <c r="C95" s="282" t="s">
        <v>9370</v>
      </c>
      <c r="D95" s="282" t="s">
        <v>9371</v>
      </c>
      <c r="E95" s="282" t="s">
        <v>9372</v>
      </c>
      <c r="F95" s="282" t="s">
        <v>9372</v>
      </c>
      <c r="G95" s="282" t="s">
        <v>9505</v>
      </c>
      <c r="H95" s="282" t="s">
        <v>9607</v>
      </c>
      <c r="I95" s="282" t="s">
        <v>9555</v>
      </c>
      <c r="J95" s="282" t="s">
        <v>9556</v>
      </c>
      <c r="K95" s="282" t="s">
        <v>9557</v>
      </c>
      <c r="L95" s="283"/>
      <c r="M95" s="283"/>
      <c r="N95" s="282" t="s">
        <v>9378</v>
      </c>
      <c r="O95" s="284">
        <v>366.56</v>
      </c>
      <c r="P95" s="282" t="s">
        <v>9379</v>
      </c>
      <c r="Q95" s="282" t="s">
        <v>9375</v>
      </c>
      <c r="R95" s="283"/>
      <c r="S95" s="283"/>
      <c r="T95" s="282" t="s">
        <v>9380</v>
      </c>
      <c r="U95" s="282" t="s">
        <v>9381</v>
      </c>
      <c r="V95" s="282" t="s">
        <v>9382</v>
      </c>
      <c r="W95" s="282" t="s">
        <v>9603</v>
      </c>
      <c r="X95" s="282" t="s">
        <v>9384</v>
      </c>
      <c r="Y95" s="282" t="s">
        <v>9385</v>
      </c>
      <c r="Z95" s="284">
        <v>366.56</v>
      </c>
      <c r="AA95" s="282" t="s">
        <v>3277</v>
      </c>
      <c r="AB95" s="284">
        <v>366.56</v>
      </c>
      <c r="AC95" s="284">
        <v>366.56</v>
      </c>
      <c r="AD95" s="282" t="s">
        <v>3277</v>
      </c>
      <c r="AE95" s="282" t="s">
        <v>9548</v>
      </c>
      <c r="AF95" s="282" t="s">
        <v>9387</v>
      </c>
      <c r="AG95" s="282" t="s">
        <v>9388</v>
      </c>
      <c r="AH95" s="282" t="s">
        <v>9402</v>
      </c>
      <c r="AI95" s="285">
        <f t="shared" si="1"/>
        <v>44665</v>
      </c>
      <c r="AJ95" s="281" t="s">
        <v>9430</v>
      </c>
    </row>
    <row r="96" spans="1:36" ht="60">
      <c r="A96" s="282" t="s">
        <v>9608</v>
      </c>
      <c r="B96" s="282" t="s">
        <v>9369</v>
      </c>
      <c r="C96" s="282" t="s">
        <v>9370</v>
      </c>
      <c r="D96" s="282" t="s">
        <v>9371</v>
      </c>
      <c r="E96" s="282" t="s">
        <v>9372</v>
      </c>
      <c r="F96" s="282" t="s">
        <v>9372</v>
      </c>
      <c r="G96" s="282" t="s">
        <v>9505</v>
      </c>
      <c r="H96" s="282" t="s">
        <v>9609</v>
      </c>
      <c r="I96" s="282" t="s">
        <v>9555</v>
      </c>
      <c r="J96" s="282" t="s">
        <v>9556</v>
      </c>
      <c r="K96" s="282" t="s">
        <v>9557</v>
      </c>
      <c r="L96" s="283"/>
      <c r="M96" s="283"/>
      <c r="N96" s="282" t="s">
        <v>9378</v>
      </c>
      <c r="O96" s="284">
        <v>366.56</v>
      </c>
      <c r="P96" s="282" t="s">
        <v>9379</v>
      </c>
      <c r="Q96" s="282" t="s">
        <v>9375</v>
      </c>
      <c r="R96" s="283"/>
      <c r="S96" s="283"/>
      <c r="T96" s="282" t="s">
        <v>9380</v>
      </c>
      <c r="U96" s="282" t="s">
        <v>9381</v>
      </c>
      <c r="V96" s="282" t="s">
        <v>9382</v>
      </c>
      <c r="W96" s="282" t="s">
        <v>9603</v>
      </c>
      <c r="X96" s="282" t="s">
        <v>9384</v>
      </c>
      <c r="Y96" s="282" t="s">
        <v>9385</v>
      </c>
      <c r="Z96" s="284">
        <v>366.56</v>
      </c>
      <c r="AA96" s="282" t="s">
        <v>3277</v>
      </c>
      <c r="AB96" s="284">
        <v>366.56</v>
      </c>
      <c r="AC96" s="284">
        <v>366.56</v>
      </c>
      <c r="AD96" s="282" t="s">
        <v>3277</v>
      </c>
      <c r="AE96" s="282" t="s">
        <v>9548</v>
      </c>
      <c r="AF96" s="282" t="s">
        <v>9387</v>
      </c>
      <c r="AG96" s="282" t="s">
        <v>9388</v>
      </c>
      <c r="AH96" s="282" t="s">
        <v>9402</v>
      </c>
      <c r="AI96" s="285">
        <f t="shared" si="1"/>
        <v>44664</v>
      </c>
      <c r="AJ96" s="281" t="s">
        <v>9430</v>
      </c>
    </row>
    <row r="97" spans="1:36" ht="60">
      <c r="A97" s="282" t="s">
        <v>9608</v>
      </c>
      <c r="B97" s="282" t="s">
        <v>9369</v>
      </c>
      <c r="C97" s="282" t="s">
        <v>9370</v>
      </c>
      <c r="D97" s="282" t="s">
        <v>9371</v>
      </c>
      <c r="E97" s="282" t="s">
        <v>9372</v>
      </c>
      <c r="F97" s="282" t="s">
        <v>9372</v>
      </c>
      <c r="G97" s="282" t="s">
        <v>9505</v>
      </c>
      <c r="H97" s="282" t="s">
        <v>9609</v>
      </c>
      <c r="I97" s="282" t="s">
        <v>9555</v>
      </c>
      <c r="J97" s="282" t="s">
        <v>9556</v>
      </c>
      <c r="K97" s="282" t="s">
        <v>9559</v>
      </c>
      <c r="L97" s="283"/>
      <c r="M97" s="283"/>
      <c r="N97" s="282" t="s">
        <v>9378</v>
      </c>
      <c r="O97" s="284">
        <v>366.56</v>
      </c>
      <c r="P97" s="282" t="s">
        <v>9379</v>
      </c>
      <c r="Q97" s="282" t="s">
        <v>9375</v>
      </c>
      <c r="R97" s="283"/>
      <c r="S97" s="283"/>
      <c r="T97" s="282" t="s">
        <v>9380</v>
      </c>
      <c r="U97" s="282" t="s">
        <v>9381</v>
      </c>
      <c r="V97" s="282" t="s">
        <v>9382</v>
      </c>
      <c r="W97" s="282" t="s">
        <v>9603</v>
      </c>
      <c r="X97" s="282" t="s">
        <v>9384</v>
      </c>
      <c r="Y97" s="282" t="s">
        <v>9385</v>
      </c>
      <c r="Z97" s="284">
        <v>366.56</v>
      </c>
      <c r="AA97" s="282" t="s">
        <v>3277</v>
      </c>
      <c r="AB97" s="284">
        <v>366.56</v>
      </c>
      <c r="AC97" s="284">
        <v>366.56</v>
      </c>
      <c r="AD97" s="282" t="s">
        <v>3277</v>
      </c>
      <c r="AE97" s="282" t="s">
        <v>9548</v>
      </c>
      <c r="AF97" s="282" t="s">
        <v>9387</v>
      </c>
      <c r="AG97" s="282" t="s">
        <v>9388</v>
      </c>
      <c r="AH97" s="282" t="s">
        <v>9402</v>
      </c>
      <c r="AI97" s="285">
        <f t="shared" si="1"/>
        <v>44664</v>
      </c>
      <c r="AJ97" s="281" t="s">
        <v>9430</v>
      </c>
    </row>
    <row r="98" spans="1:36" ht="60">
      <c r="A98" s="282" t="s">
        <v>9610</v>
      </c>
      <c r="B98" s="282" t="s">
        <v>9369</v>
      </c>
      <c r="C98" s="282" t="s">
        <v>9370</v>
      </c>
      <c r="D98" s="282" t="s">
        <v>9371</v>
      </c>
      <c r="E98" s="282" t="s">
        <v>9372</v>
      </c>
      <c r="F98" s="282" t="s">
        <v>9372</v>
      </c>
      <c r="G98" s="282" t="s">
        <v>9505</v>
      </c>
      <c r="H98" s="282" t="s">
        <v>9611</v>
      </c>
      <c r="I98" s="282" t="s">
        <v>9555</v>
      </c>
      <c r="J98" s="282" t="s">
        <v>9556</v>
      </c>
      <c r="K98" s="282" t="s">
        <v>9557</v>
      </c>
      <c r="L98" s="283"/>
      <c r="M98" s="283"/>
      <c r="N98" s="282" t="s">
        <v>9378</v>
      </c>
      <c r="O98" s="284">
        <v>366.56</v>
      </c>
      <c r="P98" s="282" t="s">
        <v>9379</v>
      </c>
      <c r="Q98" s="282" t="s">
        <v>9375</v>
      </c>
      <c r="R98" s="283"/>
      <c r="S98" s="283"/>
      <c r="T98" s="282" t="s">
        <v>9380</v>
      </c>
      <c r="U98" s="282" t="s">
        <v>9381</v>
      </c>
      <c r="V98" s="282" t="s">
        <v>9382</v>
      </c>
      <c r="W98" s="282" t="s">
        <v>9603</v>
      </c>
      <c r="X98" s="282" t="s">
        <v>9384</v>
      </c>
      <c r="Y98" s="282" t="s">
        <v>9385</v>
      </c>
      <c r="Z98" s="284">
        <v>366.56</v>
      </c>
      <c r="AA98" s="282" t="s">
        <v>3277</v>
      </c>
      <c r="AB98" s="284">
        <v>366.56</v>
      </c>
      <c r="AC98" s="284">
        <v>366.56</v>
      </c>
      <c r="AD98" s="282" t="s">
        <v>3277</v>
      </c>
      <c r="AE98" s="282" t="s">
        <v>9548</v>
      </c>
      <c r="AF98" s="282" t="s">
        <v>9387</v>
      </c>
      <c r="AG98" s="282" t="s">
        <v>9388</v>
      </c>
      <c r="AH98" s="282" t="s">
        <v>9402</v>
      </c>
      <c r="AI98" s="285">
        <f t="shared" si="1"/>
        <v>44663</v>
      </c>
      <c r="AJ98" s="281" t="s">
        <v>9430</v>
      </c>
    </row>
    <row r="99" spans="1:36" ht="60">
      <c r="A99" s="282" t="s">
        <v>9610</v>
      </c>
      <c r="B99" s="282" t="s">
        <v>9369</v>
      </c>
      <c r="C99" s="282" t="s">
        <v>9370</v>
      </c>
      <c r="D99" s="282" t="s">
        <v>9371</v>
      </c>
      <c r="E99" s="282" t="s">
        <v>9372</v>
      </c>
      <c r="F99" s="282" t="s">
        <v>9372</v>
      </c>
      <c r="G99" s="282" t="s">
        <v>9505</v>
      </c>
      <c r="H99" s="282" t="s">
        <v>9611</v>
      </c>
      <c r="I99" s="282" t="s">
        <v>9555</v>
      </c>
      <c r="J99" s="282" t="s">
        <v>9556</v>
      </c>
      <c r="K99" s="282" t="s">
        <v>9559</v>
      </c>
      <c r="L99" s="283"/>
      <c r="M99" s="283"/>
      <c r="N99" s="282" t="s">
        <v>9378</v>
      </c>
      <c r="O99" s="284">
        <v>366.56</v>
      </c>
      <c r="P99" s="282" t="s">
        <v>9379</v>
      </c>
      <c r="Q99" s="282" t="s">
        <v>9375</v>
      </c>
      <c r="R99" s="283"/>
      <c r="S99" s="283"/>
      <c r="T99" s="282" t="s">
        <v>9380</v>
      </c>
      <c r="U99" s="282" t="s">
        <v>9381</v>
      </c>
      <c r="V99" s="282" t="s">
        <v>9382</v>
      </c>
      <c r="W99" s="282" t="s">
        <v>9603</v>
      </c>
      <c r="X99" s="282" t="s">
        <v>9384</v>
      </c>
      <c r="Y99" s="282" t="s">
        <v>9385</v>
      </c>
      <c r="Z99" s="284">
        <v>366.56</v>
      </c>
      <c r="AA99" s="282" t="s">
        <v>3277</v>
      </c>
      <c r="AB99" s="284">
        <v>366.56</v>
      </c>
      <c r="AC99" s="284">
        <v>366.56</v>
      </c>
      <c r="AD99" s="282" t="s">
        <v>3277</v>
      </c>
      <c r="AE99" s="282" t="s">
        <v>9548</v>
      </c>
      <c r="AF99" s="282" t="s">
        <v>9387</v>
      </c>
      <c r="AG99" s="282" t="s">
        <v>9388</v>
      </c>
      <c r="AH99" s="282" t="s">
        <v>9402</v>
      </c>
      <c r="AI99" s="285">
        <f t="shared" si="1"/>
        <v>44663</v>
      </c>
      <c r="AJ99" s="281" t="s">
        <v>9430</v>
      </c>
    </row>
    <row r="100" spans="1:36" ht="60">
      <c r="A100" s="282" t="s">
        <v>9612</v>
      </c>
      <c r="B100" s="282" t="s">
        <v>9369</v>
      </c>
      <c r="C100" s="282" t="s">
        <v>9370</v>
      </c>
      <c r="D100" s="282" t="s">
        <v>9371</v>
      </c>
      <c r="E100" s="282" t="s">
        <v>9372</v>
      </c>
      <c r="F100" s="282" t="s">
        <v>9372</v>
      </c>
      <c r="G100" s="282" t="s">
        <v>9505</v>
      </c>
      <c r="H100" s="282" t="s">
        <v>9613</v>
      </c>
      <c r="I100" s="282" t="s">
        <v>9435</v>
      </c>
      <c r="J100" s="282" t="s">
        <v>9614</v>
      </c>
      <c r="K100" s="282" t="s">
        <v>9615</v>
      </c>
      <c r="L100" s="283"/>
      <c r="M100" s="283"/>
      <c r="N100" s="282" t="s">
        <v>9378</v>
      </c>
      <c r="O100" s="284">
        <v>183.28</v>
      </c>
      <c r="P100" s="282" t="s">
        <v>9379</v>
      </c>
      <c r="Q100" s="282" t="s">
        <v>9375</v>
      </c>
      <c r="R100" s="283"/>
      <c r="S100" s="283"/>
      <c r="T100" s="282" t="s">
        <v>9380</v>
      </c>
      <c r="U100" s="282" t="s">
        <v>9381</v>
      </c>
      <c r="V100" s="282" t="s">
        <v>9382</v>
      </c>
      <c r="W100" s="282" t="s">
        <v>9616</v>
      </c>
      <c r="X100" s="282" t="s">
        <v>9384</v>
      </c>
      <c r="Y100" s="282" t="s">
        <v>9385</v>
      </c>
      <c r="Z100" s="284">
        <v>183.28</v>
      </c>
      <c r="AA100" s="282" t="s">
        <v>3277</v>
      </c>
      <c r="AB100" s="284">
        <v>183.28</v>
      </c>
      <c r="AC100" s="284">
        <v>183.28</v>
      </c>
      <c r="AD100" s="282" t="s">
        <v>3277</v>
      </c>
      <c r="AE100" s="282" t="s">
        <v>9548</v>
      </c>
      <c r="AF100" s="282" t="s">
        <v>9387</v>
      </c>
      <c r="AG100" s="282" t="s">
        <v>9388</v>
      </c>
      <c r="AH100" s="282" t="s">
        <v>9402</v>
      </c>
      <c r="AI100" s="285">
        <f t="shared" si="1"/>
        <v>44662</v>
      </c>
      <c r="AJ100" s="281" t="s">
        <v>9430</v>
      </c>
    </row>
    <row r="101" spans="1:36" ht="60">
      <c r="A101" s="282" t="s">
        <v>9617</v>
      </c>
      <c r="B101" s="282" t="s">
        <v>9369</v>
      </c>
      <c r="C101" s="282" t="s">
        <v>9370</v>
      </c>
      <c r="D101" s="282" t="s">
        <v>9371</v>
      </c>
      <c r="E101" s="282" t="s">
        <v>9372</v>
      </c>
      <c r="F101" s="282" t="s">
        <v>9372</v>
      </c>
      <c r="G101" s="282" t="s">
        <v>9505</v>
      </c>
      <c r="H101" s="282" t="s">
        <v>9618</v>
      </c>
      <c r="I101" s="282" t="s">
        <v>9555</v>
      </c>
      <c r="J101" s="282" t="s">
        <v>9556</v>
      </c>
      <c r="K101" s="282" t="s">
        <v>9559</v>
      </c>
      <c r="L101" s="283"/>
      <c r="M101" s="283"/>
      <c r="N101" s="282" t="s">
        <v>9378</v>
      </c>
      <c r="O101" s="284">
        <v>366.56</v>
      </c>
      <c r="P101" s="282" t="s">
        <v>9379</v>
      </c>
      <c r="Q101" s="282" t="s">
        <v>9375</v>
      </c>
      <c r="R101" s="283"/>
      <c r="S101" s="283"/>
      <c r="T101" s="282" t="s">
        <v>9380</v>
      </c>
      <c r="U101" s="282" t="s">
        <v>9381</v>
      </c>
      <c r="V101" s="282" t="s">
        <v>9382</v>
      </c>
      <c r="W101" s="282" t="s">
        <v>9603</v>
      </c>
      <c r="X101" s="282" t="s">
        <v>9384</v>
      </c>
      <c r="Y101" s="282" t="s">
        <v>9385</v>
      </c>
      <c r="Z101" s="284">
        <v>366.56</v>
      </c>
      <c r="AA101" s="282" t="s">
        <v>3277</v>
      </c>
      <c r="AB101" s="284">
        <v>366.56</v>
      </c>
      <c r="AC101" s="284">
        <v>366.56</v>
      </c>
      <c r="AD101" s="282" t="s">
        <v>3277</v>
      </c>
      <c r="AE101" s="282" t="s">
        <v>9548</v>
      </c>
      <c r="AF101" s="282" t="s">
        <v>9387</v>
      </c>
      <c r="AG101" s="282" t="s">
        <v>9388</v>
      </c>
      <c r="AH101" s="282" t="s">
        <v>9402</v>
      </c>
      <c r="AI101" s="285">
        <f t="shared" si="1"/>
        <v>44659</v>
      </c>
      <c r="AJ101" s="281" t="s">
        <v>9430</v>
      </c>
    </row>
    <row r="102" spans="1:36" ht="60">
      <c r="A102" s="282" t="s">
        <v>9617</v>
      </c>
      <c r="B102" s="282" t="s">
        <v>9369</v>
      </c>
      <c r="C102" s="282" t="s">
        <v>9370</v>
      </c>
      <c r="D102" s="282" t="s">
        <v>9371</v>
      </c>
      <c r="E102" s="282" t="s">
        <v>9372</v>
      </c>
      <c r="F102" s="282" t="s">
        <v>9372</v>
      </c>
      <c r="G102" s="282" t="s">
        <v>9505</v>
      </c>
      <c r="H102" s="282" t="s">
        <v>9618</v>
      </c>
      <c r="I102" s="282" t="s">
        <v>9555</v>
      </c>
      <c r="J102" s="282" t="s">
        <v>9556</v>
      </c>
      <c r="K102" s="282" t="s">
        <v>9557</v>
      </c>
      <c r="L102" s="283"/>
      <c r="M102" s="283"/>
      <c r="N102" s="282" t="s">
        <v>9378</v>
      </c>
      <c r="O102" s="284">
        <v>366.56</v>
      </c>
      <c r="P102" s="282" t="s">
        <v>9379</v>
      </c>
      <c r="Q102" s="282" t="s">
        <v>9375</v>
      </c>
      <c r="R102" s="283"/>
      <c r="S102" s="283"/>
      <c r="T102" s="282" t="s">
        <v>9380</v>
      </c>
      <c r="U102" s="282" t="s">
        <v>9381</v>
      </c>
      <c r="V102" s="282" t="s">
        <v>9382</v>
      </c>
      <c r="W102" s="282" t="s">
        <v>9603</v>
      </c>
      <c r="X102" s="282" t="s">
        <v>9384</v>
      </c>
      <c r="Y102" s="282" t="s">
        <v>9385</v>
      </c>
      <c r="Z102" s="284">
        <v>366.56</v>
      </c>
      <c r="AA102" s="282" t="s">
        <v>3277</v>
      </c>
      <c r="AB102" s="284">
        <v>366.56</v>
      </c>
      <c r="AC102" s="284">
        <v>366.56</v>
      </c>
      <c r="AD102" s="282" t="s">
        <v>3277</v>
      </c>
      <c r="AE102" s="282" t="s">
        <v>9548</v>
      </c>
      <c r="AF102" s="282" t="s">
        <v>9387</v>
      </c>
      <c r="AG102" s="282" t="s">
        <v>9388</v>
      </c>
      <c r="AH102" s="282" t="s">
        <v>9402</v>
      </c>
      <c r="AI102" s="285">
        <f t="shared" si="1"/>
        <v>44659</v>
      </c>
      <c r="AJ102" s="281" t="s">
        <v>9430</v>
      </c>
    </row>
    <row r="103" spans="1:36" ht="60">
      <c r="A103" s="282" t="s">
        <v>9619</v>
      </c>
      <c r="B103" s="282" t="s">
        <v>9369</v>
      </c>
      <c r="C103" s="282" t="s">
        <v>9370</v>
      </c>
      <c r="D103" s="282" t="s">
        <v>9371</v>
      </c>
      <c r="E103" s="282" t="s">
        <v>9372</v>
      </c>
      <c r="F103" s="282" t="s">
        <v>9372</v>
      </c>
      <c r="G103" s="282" t="s">
        <v>9505</v>
      </c>
      <c r="H103" s="282" t="s">
        <v>9620</v>
      </c>
      <c r="I103" s="282" t="s">
        <v>9555</v>
      </c>
      <c r="J103" s="282" t="s">
        <v>9556</v>
      </c>
      <c r="K103" s="282" t="s">
        <v>9559</v>
      </c>
      <c r="L103" s="283"/>
      <c r="M103" s="283"/>
      <c r="N103" s="282" t="s">
        <v>9378</v>
      </c>
      <c r="O103" s="284">
        <v>366.56</v>
      </c>
      <c r="P103" s="282" t="s">
        <v>9379</v>
      </c>
      <c r="Q103" s="282" t="s">
        <v>9375</v>
      </c>
      <c r="R103" s="283"/>
      <c r="S103" s="283"/>
      <c r="T103" s="282" t="s">
        <v>9380</v>
      </c>
      <c r="U103" s="282" t="s">
        <v>9381</v>
      </c>
      <c r="V103" s="282" t="s">
        <v>9382</v>
      </c>
      <c r="W103" s="282" t="s">
        <v>9603</v>
      </c>
      <c r="X103" s="282" t="s">
        <v>9384</v>
      </c>
      <c r="Y103" s="282" t="s">
        <v>9385</v>
      </c>
      <c r="Z103" s="284">
        <v>366.56</v>
      </c>
      <c r="AA103" s="282" t="s">
        <v>3277</v>
      </c>
      <c r="AB103" s="284">
        <v>366.56</v>
      </c>
      <c r="AC103" s="284">
        <v>366.56</v>
      </c>
      <c r="AD103" s="282" t="s">
        <v>3277</v>
      </c>
      <c r="AE103" s="282" t="s">
        <v>9548</v>
      </c>
      <c r="AF103" s="282" t="s">
        <v>9387</v>
      </c>
      <c r="AG103" s="282" t="s">
        <v>9388</v>
      </c>
      <c r="AH103" s="282" t="s">
        <v>9402</v>
      </c>
      <c r="AI103" s="285">
        <f t="shared" si="1"/>
        <v>44658</v>
      </c>
      <c r="AJ103" s="281" t="s">
        <v>9430</v>
      </c>
    </row>
    <row r="104" spans="1:36" ht="60">
      <c r="A104" s="282" t="s">
        <v>9619</v>
      </c>
      <c r="B104" s="282" t="s">
        <v>9369</v>
      </c>
      <c r="C104" s="282" t="s">
        <v>9370</v>
      </c>
      <c r="D104" s="282" t="s">
        <v>9371</v>
      </c>
      <c r="E104" s="282" t="s">
        <v>9372</v>
      </c>
      <c r="F104" s="282" t="s">
        <v>9372</v>
      </c>
      <c r="G104" s="282" t="s">
        <v>9505</v>
      </c>
      <c r="H104" s="282" t="s">
        <v>9620</v>
      </c>
      <c r="I104" s="282" t="s">
        <v>9555</v>
      </c>
      <c r="J104" s="282" t="s">
        <v>9556</v>
      </c>
      <c r="K104" s="282" t="s">
        <v>9557</v>
      </c>
      <c r="L104" s="283"/>
      <c r="M104" s="283"/>
      <c r="N104" s="282" t="s">
        <v>9378</v>
      </c>
      <c r="O104" s="284">
        <v>366.56</v>
      </c>
      <c r="P104" s="282" t="s">
        <v>9379</v>
      </c>
      <c r="Q104" s="282" t="s">
        <v>9375</v>
      </c>
      <c r="R104" s="283"/>
      <c r="S104" s="283"/>
      <c r="T104" s="282" t="s">
        <v>9380</v>
      </c>
      <c r="U104" s="282" t="s">
        <v>9381</v>
      </c>
      <c r="V104" s="282" t="s">
        <v>9382</v>
      </c>
      <c r="W104" s="282" t="s">
        <v>9603</v>
      </c>
      <c r="X104" s="282" t="s">
        <v>9384</v>
      </c>
      <c r="Y104" s="282" t="s">
        <v>9385</v>
      </c>
      <c r="Z104" s="284">
        <v>366.56</v>
      </c>
      <c r="AA104" s="282" t="s">
        <v>3277</v>
      </c>
      <c r="AB104" s="284">
        <v>366.56</v>
      </c>
      <c r="AC104" s="284">
        <v>366.56</v>
      </c>
      <c r="AD104" s="282" t="s">
        <v>3277</v>
      </c>
      <c r="AE104" s="282" t="s">
        <v>9548</v>
      </c>
      <c r="AF104" s="282" t="s">
        <v>9387</v>
      </c>
      <c r="AG104" s="282" t="s">
        <v>9388</v>
      </c>
      <c r="AH104" s="282" t="s">
        <v>9402</v>
      </c>
      <c r="AI104" s="285">
        <f t="shared" si="1"/>
        <v>44658</v>
      </c>
      <c r="AJ104" s="281" t="s">
        <v>9430</v>
      </c>
    </row>
    <row r="105" spans="1:36" ht="60">
      <c r="A105" s="282" t="s">
        <v>9621</v>
      </c>
      <c r="B105" s="282" t="s">
        <v>9369</v>
      </c>
      <c r="C105" s="282" t="s">
        <v>9370</v>
      </c>
      <c r="D105" s="282" t="s">
        <v>9371</v>
      </c>
      <c r="E105" s="282" t="s">
        <v>9372</v>
      </c>
      <c r="F105" s="282" t="s">
        <v>9372</v>
      </c>
      <c r="G105" s="282" t="s">
        <v>9505</v>
      </c>
      <c r="H105" s="282" t="s">
        <v>9622</v>
      </c>
      <c r="I105" s="282" t="s">
        <v>9555</v>
      </c>
      <c r="J105" s="282" t="s">
        <v>9556</v>
      </c>
      <c r="K105" s="282" t="s">
        <v>9557</v>
      </c>
      <c r="L105" s="283"/>
      <c r="M105" s="283"/>
      <c r="N105" s="282" t="s">
        <v>9378</v>
      </c>
      <c r="O105" s="284">
        <v>366.56</v>
      </c>
      <c r="P105" s="282" t="s">
        <v>9379</v>
      </c>
      <c r="Q105" s="282" t="s">
        <v>9375</v>
      </c>
      <c r="R105" s="283"/>
      <c r="S105" s="283"/>
      <c r="T105" s="282" t="s">
        <v>9380</v>
      </c>
      <c r="U105" s="282" t="s">
        <v>9381</v>
      </c>
      <c r="V105" s="282" t="s">
        <v>9382</v>
      </c>
      <c r="W105" s="282" t="s">
        <v>9603</v>
      </c>
      <c r="X105" s="282" t="s">
        <v>9384</v>
      </c>
      <c r="Y105" s="282" t="s">
        <v>9385</v>
      </c>
      <c r="Z105" s="284">
        <v>366.56</v>
      </c>
      <c r="AA105" s="282" t="s">
        <v>3277</v>
      </c>
      <c r="AB105" s="284">
        <v>366.56</v>
      </c>
      <c r="AC105" s="284">
        <v>366.56</v>
      </c>
      <c r="AD105" s="282" t="s">
        <v>3277</v>
      </c>
      <c r="AE105" s="282" t="s">
        <v>9548</v>
      </c>
      <c r="AF105" s="282" t="s">
        <v>9387</v>
      </c>
      <c r="AG105" s="282" t="s">
        <v>9388</v>
      </c>
      <c r="AH105" s="282" t="s">
        <v>9402</v>
      </c>
      <c r="AI105" s="285">
        <f t="shared" si="1"/>
        <v>44657</v>
      </c>
      <c r="AJ105" s="281" t="s">
        <v>9430</v>
      </c>
    </row>
    <row r="106" spans="1:36" ht="60">
      <c r="A106" s="282" t="s">
        <v>9621</v>
      </c>
      <c r="B106" s="282" t="s">
        <v>9369</v>
      </c>
      <c r="C106" s="282" t="s">
        <v>9370</v>
      </c>
      <c r="D106" s="282" t="s">
        <v>9371</v>
      </c>
      <c r="E106" s="282" t="s">
        <v>9372</v>
      </c>
      <c r="F106" s="282" t="s">
        <v>9372</v>
      </c>
      <c r="G106" s="282" t="s">
        <v>9505</v>
      </c>
      <c r="H106" s="282" t="s">
        <v>9622</v>
      </c>
      <c r="I106" s="282" t="s">
        <v>9555</v>
      </c>
      <c r="J106" s="282" t="s">
        <v>9556</v>
      </c>
      <c r="K106" s="282" t="s">
        <v>9559</v>
      </c>
      <c r="L106" s="283"/>
      <c r="M106" s="283"/>
      <c r="N106" s="282" t="s">
        <v>9378</v>
      </c>
      <c r="O106" s="284">
        <v>366.56</v>
      </c>
      <c r="P106" s="282" t="s">
        <v>9379</v>
      </c>
      <c r="Q106" s="282" t="s">
        <v>9375</v>
      </c>
      <c r="R106" s="283"/>
      <c r="S106" s="283"/>
      <c r="T106" s="282" t="s">
        <v>9380</v>
      </c>
      <c r="U106" s="282" t="s">
        <v>9381</v>
      </c>
      <c r="V106" s="282" t="s">
        <v>9382</v>
      </c>
      <c r="W106" s="282" t="s">
        <v>9603</v>
      </c>
      <c r="X106" s="282" t="s">
        <v>9384</v>
      </c>
      <c r="Y106" s="282" t="s">
        <v>9385</v>
      </c>
      <c r="Z106" s="284">
        <v>366.56</v>
      </c>
      <c r="AA106" s="282" t="s">
        <v>3277</v>
      </c>
      <c r="AB106" s="284">
        <v>366.56</v>
      </c>
      <c r="AC106" s="284">
        <v>366.56</v>
      </c>
      <c r="AD106" s="282" t="s">
        <v>3277</v>
      </c>
      <c r="AE106" s="282" t="s">
        <v>9548</v>
      </c>
      <c r="AF106" s="282" t="s">
        <v>9387</v>
      </c>
      <c r="AG106" s="282" t="s">
        <v>9388</v>
      </c>
      <c r="AH106" s="282" t="s">
        <v>9402</v>
      </c>
      <c r="AI106" s="285">
        <f t="shared" si="1"/>
        <v>44657</v>
      </c>
      <c r="AJ106" s="281" t="s">
        <v>9430</v>
      </c>
    </row>
    <row r="107" spans="1:36" ht="60">
      <c r="A107" s="282" t="s">
        <v>9623</v>
      </c>
      <c r="B107" s="282" t="s">
        <v>9369</v>
      </c>
      <c r="C107" s="282" t="s">
        <v>9370</v>
      </c>
      <c r="D107" s="282" t="s">
        <v>9371</v>
      </c>
      <c r="E107" s="282" t="s">
        <v>9372</v>
      </c>
      <c r="F107" s="282" t="s">
        <v>9372</v>
      </c>
      <c r="G107" s="282" t="s">
        <v>9505</v>
      </c>
      <c r="H107" s="282" t="s">
        <v>9624</v>
      </c>
      <c r="I107" s="282" t="s">
        <v>9555</v>
      </c>
      <c r="J107" s="282" t="s">
        <v>9556</v>
      </c>
      <c r="K107" s="282" t="s">
        <v>9559</v>
      </c>
      <c r="L107" s="283"/>
      <c r="M107" s="283"/>
      <c r="N107" s="282" t="s">
        <v>9378</v>
      </c>
      <c r="O107" s="284">
        <v>366.56</v>
      </c>
      <c r="P107" s="282" t="s">
        <v>9379</v>
      </c>
      <c r="Q107" s="282" t="s">
        <v>9375</v>
      </c>
      <c r="R107" s="283"/>
      <c r="S107" s="283"/>
      <c r="T107" s="282" t="s">
        <v>9380</v>
      </c>
      <c r="U107" s="282" t="s">
        <v>9381</v>
      </c>
      <c r="V107" s="282" t="s">
        <v>9382</v>
      </c>
      <c r="W107" s="282" t="s">
        <v>9603</v>
      </c>
      <c r="X107" s="282" t="s">
        <v>9384</v>
      </c>
      <c r="Y107" s="282" t="s">
        <v>9385</v>
      </c>
      <c r="Z107" s="284">
        <v>366.56</v>
      </c>
      <c r="AA107" s="282" t="s">
        <v>3277</v>
      </c>
      <c r="AB107" s="284">
        <v>366.56</v>
      </c>
      <c r="AC107" s="284">
        <v>366.56</v>
      </c>
      <c r="AD107" s="282" t="s">
        <v>3277</v>
      </c>
      <c r="AE107" s="282" t="s">
        <v>9548</v>
      </c>
      <c r="AF107" s="282" t="s">
        <v>9387</v>
      </c>
      <c r="AG107" s="282" t="s">
        <v>9388</v>
      </c>
      <c r="AH107" s="282" t="s">
        <v>9402</v>
      </c>
      <c r="AI107" s="285">
        <f t="shared" si="1"/>
        <v>44656</v>
      </c>
      <c r="AJ107" s="281" t="s">
        <v>9430</v>
      </c>
    </row>
    <row r="108" spans="1:36" ht="60">
      <c r="A108" s="282" t="s">
        <v>9623</v>
      </c>
      <c r="B108" s="282" t="s">
        <v>9369</v>
      </c>
      <c r="C108" s="282" t="s">
        <v>9370</v>
      </c>
      <c r="D108" s="282" t="s">
        <v>9371</v>
      </c>
      <c r="E108" s="282" t="s">
        <v>9372</v>
      </c>
      <c r="F108" s="282" t="s">
        <v>9372</v>
      </c>
      <c r="G108" s="282" t="s">
        <v>9505</v>
      </c>
      <c r="H108" s="282" t="s">
        <v>9624</v>
      </c>
      <c r="I108" s="282" t="s">
        <v>9555</v>
      </c>
      <c r="J108" s="282" t="s">
        <v>9556</v>
      </c>
      <c r="K108" s="282" t="s">
        <v>9557</v>
      </c>
      <c r="L108" s="283"/>
      <c r="M108" s="283"/>
      <c r="N108" s="282" t="s">
        <v>9378</v>
      </c>
      <c r="O108" s="284">
        <v>366.56</v>
      </c>
      <c r="P108" s="282" t="s">
        <v>9379</v>
      </c>
      <c r="Q108" s="282" t="s">
        <v>9375</v>
      </c>
      <c r="R108" s="283"/>
      <c r="S108" s="283"/>
      <c r="T108" s="282" t="s">
        <v>9380</v>
      </c>
      <c r="U108" s="282" t="s">
        <v>9381</v>
      </c>
      <c r="V108" s="282" t="s">
        <v>9382</v>
      </c>
      <c r="W108" s="282" t="s">
        <v>9603</v>
      </c>
      <c r="X108" s="282" t="s">
        <v>9384</v>
      </c>
      <c r="Y108" s="282" t="s">
        <v>9385</v>
      </c>
      <c r="Z108" s="284">
        <v>366.56</v>
      </c>
      <c r="AA108" s="282" t="s">
        <v>3277</v>
      </c>
      <c r="AB108" s="284">
        <v>366.56</v>
      </c>
      <c r="AC108" s="284">
        <v>366.56</v>
      </c>
      <c r="AD108" s="282" t="s">
        <v>3277</v>
      </c>
      <c r="AE108" s="282" t="s">
        <v>9548</v>
      </c>
      <c r="AF108" s="282" t="s">
        <v>9387</v>
      </c>
      <c r="AG108" s="282" t="s">
        <v>9388</v>
      </c>
      <c r="AH108" s="282" t="s">
        <v>9402</v>
      </c>
      <c r="AI108" s="285">
        <f t="shared" si="1"/>
        <v>44656</v>
      </c>
      <c r="AJ108" s="281" t="s">
        <v>9430</v>
      </c>
    </row>
    <row r="109" spans="1:36" ht="60">
      <c r="A109" s="282" t="s">
        <v>9625</v>
      </c>
      <c r="B109" s="282" t="s">
        <v>9369</v>
      </c>
      <c r="C109" s="282" t="s">
        <v>9370</v>
      </c>
      <c r="D109" s="282" t="s">
        <v>9371</v>
      </c>
      <c r="E109" s="282" t="s">
        <v>9372</v>
      </c>
      <c r="F109" s="282" t="s">
        <v>9372</v>
      </c>
      <c r="G109" s="282" t="s">
        <v>9505</v>
      </c>
      <c r="H109" s="282" t="s">
        <v>9626</v>
      </c>
      <c r="I109" s="282" t="s">
        <v>9555</v>
      </c>
      <c r="J109" s="282" t="s">
        <v>9556</v>
      </c>
      <c r="K109" s="282" t="s">
        <v>9557</v>
      </c>
      <c r="L109" s="283"/>
      <c r="M109" s="283"/>
      <c r="N109" s="282" t="s">
        <v>9378</v>
      </c>
      <c r="O109" s="284">
        <v>366.56</v>
      </c>
      <c r="P109" s="282" t="s">
        <v>9379</v>
      </c>
      <c r="Q109" s="282" t="s">
        <v>9375</v>
      </c>
      <c r="R109" s="283"/>
      <c r="S109" s="283"/>
      <c r="T109" s="282" t="s">
        <v>9380</v>
      </c>
      <c r="U109" s="282" t="s">
        <v>9381</v>
      </c>
      <c r="V109" s="282" t="s">
        <v>9382</v>
      </c>
      <c r="W109" s="282" t="s">
        <v>9603</v>
      </c>
      <c r="X109" s="282" t="s">
        <v>9384</v>
      </c>
      <c r="Y109" s="282" t="s">
        <v>9385</v>
      </c>
      <c r="Z109" s="284">
        <v>366.56</v>
      </c>
      <c r="AA109" s="282" t="s">
        <v>3277</v>
      </c>
      <c r="AB109" s="284">
        <v>366.56</v>
      </c>
      <c r="AC109" s="284">
        <v>366.56</v>
      </c>
      <c r="AD109" s="282" t="s">
        <v>3277</v>
      </c>
      <c r="AE109" s="282" t="s">
        <v>9548</v>
      </c>
      <c r="AF109" s="282" t="s">
        <v>9387</v>
      </c>
      <c r="AG109" s="282" t="s">
        <v>9388</v>
      </c>
      <c r="AH109" s="282" t="s">
        <v>9402</v>
      </c>
      <c r="AI109" s="285">
        <f t="shared" si="1"/>
        <v>44655</v>
      </c>
      <c r="AJ109" s="281" t="s">
        <v>9430</v>
      </c>
    </row>
    <row r="110" spans="1:36" ht="60">
      <c r="A110" s="282" t="s">
        <v>9625</v>
      </c>
      <c r="B110" s="282" t="s">
        <v>9369</v>
      </c>
      <c r="C110" s="282" t="s">
        <v>9370</v>
      </c>
      <c r="D110" s="282" t="s">
        <v>9371</v>
      </c>
      <c r="E110" s="282" t="s">
        <v>9372</v>
      </c>
      <c r="F110" s="282" t="s">
        <v>9372</v>
      </c>
      <c r="G110" s="282" t="s">
        <v>9505</v>
      </c>
      <c r="H110" s="282" t="s">
        <v>9626</v>
      </c>
      <c r="I110" s="282" t="s">
        <v>9555</v>
      </c>
      <c r="J110" s="282" t="s">
        <v>9556</v>
      </c>
      <c r="K110" s="282" t="s">
        <v>9559</v>
      </c>
      <c r="L110" s="283"/>
      <c r="M110" s="283"/>
      <c r="N110" s="282" t="s">
        <v>9378</v>
      </c>
      <c r="O110" s="284">
        <v>366.56</v>
      </c>
      <c r="P110" s="282" t="s">
        <v>9379</v>
      </c>
      <c r="Q110" s="282" t="s">
        <v>9375</v>
      </c>
      <c r="R110" s="283"/>
      <c r="S110" s="283"/>
      <c r="T110" s="282" t="s">
        <v>9380</v>
      </c>
      <c r="U110" s="282" t="s">
        <v>9381</v>
      </c>
      <c r="V110" s="282" t="s">
        <v>9382</v>
      </c>
      <c r="W110" s="282" t="s">
        <v>9603</v>
      </c>
      <c r="X110" s="282" t="s">
        <v>9384</v>
      </c>
      <c r="Y110" s="282" t="s">
        <v>9385</v>
      </c>
      <c r="Z110" s="284">
        <v>366.56</v>
      </c>
      <c r="AA110" s="282" t="s">
        <v>3277</v>
      </c>
      <c r="AB110" s="284">
        <v>366.56</v>
      </c>
      <c r="AC110" s="284">
        <v>366.56</v>
      </c>
      <c r="AD110" s="282" t="s">
        <v>3277</v>
      </c>
      <c r="AE110" s="282" t="s">
        <v>9548</v>
      </c>
      <c r="AF110" s="282" t="s">
        <v>9387</v>
      </c>
      <c r="AG110" s="282" t="s">
        <v>9388</v>
      </c>
      <c r="AH110" s="282" t="s">
        <v>9402</v>
      </c>
      <c r="AI110" s="285">
        <f t="shared" si="1"/>
        <v>44655</v>
      </c>
      <c r="AJ110" s="281" t="s">
        <v>9430</v>
      </c>
    </row>
    <row r="111" spans="1:36" ht="60">
      <c r="A111" s="282" t="s">
        <v>9627</v>
      </c>
      <c r="B111" s="282" t="s">
        <v>9369</v>
      </c>
      <c r="C111" s="282" t="s">
        <v>9370</v>
      </c>
      <c r="D111" s="282" t="s">
        <v>9371</v>
      </c>
      <c r="E111" s="282" t="s">
        <v>9372</v>
      </c>
      <c r="F111" s="282" t="s">
        <v>9372</v>
      </c>
      <c r="G111" s="282" t="s">
        <v>9505</v>
      </c>
      <c r="H111" s="282" t="s">
        <v>9628</v>
      </c>
      <c r="I111" s="282" t="s">
        <v>9410</v>
      </c>
      <c r="J111" s="282" t="s">
        <v>9566</v>
      </c>
      <c r="K111" s="282" t="s">
        <v>9567</v>
      </c>
      <c r="L111" s="283"/>
      <c r="M111" s="283"/>
      <c r="N111" s="282" t="s">
        <v>9378</v>
      </c>
      <c r="O111" s="284">
        <v>91.64</v>
      </c>
      <c r="P111" s="282" t="s">
        <v>9379</v>
      </c>
      <c r="Q111" s="282" t="s">
        <v>9375</v>
      </c>
      <c r="R111" s="283"/>
      <c r="S111" s="283"/>
      <c r="T111" s="282" t="s">
        <v>9380</v>
      </c>
      <c r="U111" s="282" t="s">
        <v>9381</v>
      </c>
      <c r="V111" s="282" t="s">
        <v>9382</v>
      </c>
      <c r="W111" s="282" t="s">
        <v>9629</v>
      </c>
      <c r="X111" s="282" t="s">
        <v>9384</v>
      </c>
      <c r="Y111" s="282" t="s">
        <v>9385</v>
      </c>
      <c r="Z111" s="284">
        <v>91.64</v>
      </c>
      <c r="AA111" s="282" t="s">
        <v>3277</v>
      </c>
      <c r="AB111" s="284">
        <v>91.64</v>
      </c>
      <c r="AC111" s="284">
        <v>91.64</v>
      </c>
      <c r="AD111" s="282" t="s">
        <v>3277</v>
      </c>
      <c r="AE111" s="282" t="s">
        <v>9548</v>
      </c>
      <c r="AF111" s="282" t="s">
        <v>9387</v>
      </c>
      <c r="AG111" s="282" t="s">
        <v>9388</v>
      </c>
      <c r="AH111" s="282" t="s">
        <v>9402</v>
      </c>
      <c r="AI111" s="285">
        <f t="shared" si="1"/>
        <v>44652</v>
      </c>
      <c r="AJ111" s="281" t="s">
        <v>9430</v>
      </c>
    </row>
    <row r="112" spans="1:36" ht="60">
      <c r="A112" s="282" t="s">
        <v>9630</v>
      </c>
      <c r="B112" s="282" t="s">
        <v>9369</v>
      </c>
      <c r="C112" s="282" t="s">
        <v>9370</v>
      </c>
      <c r="D112" s="282" t="s">
        <v>9371</v>
      </c>
      <c r="E112" s="282" t="s">
        <v>9372</v>
      </c>
      <c r="F112" s="282" t="s">
        <v>9422</v>
      </c>
      <c r="G112" s="282" t="s">
        <v>9392</v>
      </c>
      <c r="H112" s="282" t="s">
        <v>9631</v>
      </c>
      <c r="I112" s="282" t="s">
        <v>9632</v>
      </c>
      <c r="J112" s="283"/>
      <c r="K112" s="283"/>
      <c r="L112" s="283"/>
      <c r="M112" s="283"/>
      <c r="N112" s="282" t="s">
        <v>9378</v>
      </c>
      <c r="O112" s="284">
        <v>339.41</v>
      </c>
      <c r="P112" s="282" t="s">
        <v>9425</v>
      </c>
      <c r="Q112" s="282" t="s">
        <v>9375</v>
      </c>
      <c r="R112" s="283"/>
      <c r="S112" s="283"/>
      <c r="T112" s="282" t="s">
        <v>9380</v>
      </c>
      <c r="U112" s="282" t="s">
        <v>9426</v>
      </c>
      <c r="V112" s="282" t="s">
        <v>9427</v>
      </c>
      <c r="W112" s="282" t="s">
        <v>9633</v>
      </c>
      <c r="X112" s="282" t="s">
        <v>9384</v>
      </c>
      <c r="Y112" s="282" t="s">
        <v>9385</v>
      </c>
      <c r="Z112" s="284">
        <v>339.41</v>
      </c>
      <c r="AA112" s="282" t="s">
        <v>3277</v>
      </c>
      <c r="AB112" s="284">
        <v>339.41</v>
      </c>
      <c r="AC112" s="284">
        <v>339.41</v>
      </c>
      <c r="AD112" s="282" t="s">
        <v>3277</v>
      </c>
      <c r="AE112" s="282" t="s">
        <v>9634</v>
      </c>
      <c r="AF112" s="282" t="s">
        <v>9387</v>
      </c>
      <c r="AG112" s="282" t="s">
        <v>9388</v>
      </c>
      <c r="AH112" s="282" t="s">
        <v>9402</v>
      </c>
      <c r="AI112" s="285">
        <f t="shared" si="1"/>
        <v>44651</v>
      </c>
      <c r="AJ112" s="281" t="s">
        <v>9430</v>
      </c>
    </row>
    <row r="113" spans="1:36" ht="60">
      <c r="A113" s="282" t="s">
        <v>9635</v>
      </c>
      <c r="B113" s="282" t="s">
        <v>9369</v>
      </c>
      <c r="C113" s="282" t="s">
        <v>9370</v>
      </c>
      <c r="D113" s="282" t="s">
        <v>9371</v>
      </c>
      <c r="E113" s="282" t="s">
        <v>9372</v>
      </c>
      <c r="F113" s="282" t="s">
        <v>9372</v>
      </c>
      <c r="G113" s="282" t="s">
        <v>9505</v>
      </c>
      <c r="H113" s="282" t="s">
        <v>9631</v>
      </c>
      <c r="I113" s="282" t="s">
        <v>9521</v>
      </c>
      <c r="J113" s="282" t="s">
        <v>9507</v>
      </c>
      <c r="K113" s="282" t="s">
        <v>9508</v>
      </c>
      <c r="L113" s="283"/>
      <c r="M113" s="283"/>
      <c r="N113" s="282" t="s">
        <v>9378</v>
      </c>
      <c r="O113" s="284">
        <v>274.92</v>
      </c>
      <c r="P113" s="282" t="s">
        <v>9379</v>
      </c>
      <c r="Q113" s="282" t="s">
        <v>9375</v>
      </c>
      <c r="R113" s="283"/>
      <c r="S113" s="283"/>
      <c r="T113" s="282" t="s">
        <v>9380</v>
      </c>
      <c r="U113" s="282" t="s">
        <v>9381</v>
      </c>
      <c r="V113" s="282" t="s">
        <v>9382</v>
      </c>
      <c r="W113" s="282" t="s">
        <v>9636</v>
      </c>
      <c r="X113" s="282" t="s">
        <v>9384</v>
      </c>
      <c r="Y113" s="282" t="s">
        <v>9385</v>
      </c>
      <c r="Z113" s="284">
        <v>274.92</v>
      </c>
      <c r="AA113" s="282" t="s">
        <v>3277</v>
      </c>
      <c r="AB113" s="284">
        <v>274.92</v>
      </c>
      <c r="AC113" s="284">
        <v>274.92</v>
      </c>
      <c r="AD113" s="282" t="s">
        <v>3277</v>
      </c>
      <c r="AE113" s="282" t="s">
        <v>9634</v>
      </c>
      <c r="AF113" s="282" t="s">
        <v>9387</v>
      </c>
      <c r="AG113" s="282" t="s">
        <v>9388</v>
      </c>
      <c r="AH113" s="282" t="s">
        <v>9402</v>
      </c>
      <c r="AI113" s="285">
        <f t="shared" si="1"/>
        <v>44651</v>
      </c>
      <c r="AJ113" s="281" t="s">
        <v>9430</v>
      </c>
    </row>
    <row r="114" spans="1:36" ht="60">
      <c r="A114" s="282" t="s">
        <v>9637</v>
      </c>
      <c r="B114" s="282" t="s">
        <v>9369</v>
      </c>
      <c r="C114" s="282" t="s">
        <v>9370</v>
      </c>
      <c r="D114" s="282" t="s">
        <v>9371</v>
      </c>
      <c r="E114" s="282" t="s">
        <v>9391</v>
      </c>
      <c r="F114" s="282" t="s">
        <v>9422</v>
      </c>
      <c r="G114" s="282" t="s">
        <v>9392</v>
      </c>
      <c r="H114" s="282" t="s">
        <v>9631</v>
      </c>
      <c r="I114" s="282" t="s">
        <v>9638</v>
      </c>
      <c r="J114" s="283"/>
      <c r="K114" s="283"/>
      <c r="L114" s="283"/>
      <c r="M114" s="283"/>
      <c r="N114" s="282" t="s">
        <v>9378</v>
      </c>
      <c r="O114" s="284">
        <v>6747.29</v>
      </c>
      <c r="P114" s="282" t="s">
        <v>9425</v>
      </c>
      <c r="Q114" s="282" t="s">
        <v>9396</v>
      </c>
      <c r="R114" s="283"/>
      <c r="S114" s="283"/>
      <c r="T114" s="282" t="s">
        <v>9380</v>
      </c>
      <c r="U114" s="282" t="s">
        <v>9426</v>
      </c>
      <c r="V114" s="282" t="s">
        <v>9427</v>
      </c>
      <c r="W114" s="282" t="s">
        <v>9633</v>
      </c>
      <c r="X114" s="282" t="s">
        <v>9384</v>
      </c>
      <c r="Y114" s="282" t="s">
        <v>9385</v>
      </c>
      <c r="Z114" s="284">
        <v>6747.29</v>
      </c>
      <c r="AA114" s="282" t="s">
        <v>3277</v>
      </c>
      <c r="AB114" s="284">
        <v>6747.29</v>
      </c>
      <c r="AC114" s="284">
        <v>6747.29</v>
      </c>
      <c r="AD114" s="282" t="s">
        <v>3277</v>
      </c>
      <c r="AE114" s="282" t="s">
        <v>9634</v>
      </c>
      <c r="AF114" s="282" t="s">
        <v>9387</v>
      </c>
      <c r="AG114" s="282" t="s">
        <v>9388</v>
      </c>
      <c r="AH114" s="282" t="s">
        <v>9402</v>
      </c>
      <c r="AI114" s="285">
        <f t="shared" si="1"/>
        <v>44651</v>
      </c>
      <c r="AJ114" s="281" t="s">
        <v>9430</v>
      </c>
    </row>
    <row r="115" spans="1:36" ht="60">
      <c r="A115" s="282" t="s">
        <v>9639</v>
      </c>
      <c r="B115" s="282" t="s">
        <v>9369</v>
      </c>
      <c r="C115" s="282" t="s">
        <v>9370</v>
      </c>
      <c r="D115" s="282" t="s">
        <v>9371</v>
      </c>
      <c r="E115" s="282" t="s">
        <v>1393</v>
      </c>
      <c r="F115" s="282" t="s">
        <v>9422</v>
      </c>
      <c r="G115" s="282" t="s">
        <v>9392</v>
      </c>
      <c r="H115" s="282" t="s">
        <v>9631</v>
      </c>
      <c r="I115" s="282" t="s">
        <v>9552</v>
      </c>
      <c r="J115" s="283"/>
      <c r="K115" s="283"/>
      <c r="L115" s="283"/>
      <c r="M115" s="283"/>
      <c r="N115" s="282" t="s">
        <v>9378</v>
      </c>
      <c r="O115" s="284">
        <v>1671.89</v>
      </c>
      <c r="P115" s="282" t="s">
        <v>9425</v>
      </c>
      <c r="Q115" s="282" t="s">
        <v>9435</v>
      </c>
      <c r="R115" s="283"/>
      <c r="S115" s="283"/>
      <c r="T115" s="282" t="s">
        <v>9380</v>
      </c>
      <c r="U115" s="282" t="s">
        <v>9426</v>
      </c>
      <c r="V115" s="282" t="s">
        <v>9427</v>
      </c>
      <c r="W115" s="282" t="s">
        <v>9633</v>
      </c>
      <c r="X115" s="282" t="s">
        <v>9384</v>
      </c>
      <c r="Y115" s="282" t="s">
        <v>9385</v>
      </c>
      <c r="Z115" s="284">
        <v>1671.89</v>
      </c>
      <c r="AA115" s="282" t="s">
        <v>3277</v>
      </c>
      <c r="AB115" s="284">
        <v>1671.89</v>
      </c>
      <c r="AC115" s="284">
        <v>1671.89</v>
      </c>
      <c r="AD115" s="282" t="s">
        <v>3277</v>
      </c>
      <c r="AE115" s="282" t="s">
        <v>9634</v>
      </c>
      <c r="AF115" s="282" t="s">
        <v>9387</v>
      </c>
      <c r="AG115" s="282" t="s">
        <v>9388</v>
      </c>
      <c r="AH115" s="282" t="s">
        <v>9402</v>
      </c>
      <c r="AI115" s="285">
        <f t="shared" si="1"/>
        <v>44651</v>
      </c>
      <c r="AJ115" s="281" t="s">
        <v>9430</v>
      </c>
    </row>
    <row r="116" spans="1:36" ht="60">
      <c r="A116" s="282" t="s">
        <v>9640</v>
      </c>
      <c r="B116" s="282" t="s">
        <v>9369</v>
      </c>
      <c r="C116" s="282" t="s">
        <v>9370</v>
      </c>
      <c r="D116" s="282" t="s">
        <v>9371</v>
      </c>
      <c r="E116" s="282" t="s">
        <v>9372</v>
      </c>
      <c r="F116" s="282" t="s">
        <v>9372</v>
      </c>
      <c r="G116" s="282" t="s">
        <v>9505</v>
      </c>
      <c r="H116" s="282" t="s">
        <v>9641</v>
      </c>
      <c r="I116" s="282" t="s">
        <v>9410</v>
      </c>
      <c r="J116" s="282" t="s">
        <v>9566</v>
      </c>
      <c r="K116" s="282" t="s">
        <v>9567</v>
      </c>
      <c r="L116" s="283"/>
      <c r="M116" s="283"/>
      <c r="N116" s="282" t="s">
        <v>9378</v>
      </c>
      <c r="O116" s="284">
        <v>91.64</v>
      </c>
      <c r="P116" s="282" t="s">
        <v>9379</v>
      </c>
      <c r="Q116" s="282" t="s">
        <v>9375</v>
      </c>
      <c r="R116" s="283"/>
      <c r="S116" s="283"/>
      <c r="T116" s="282" t="s">
        <v>9380</v>
      </c>
      <c r="U116" s="282" t="s">
        <v>9381</v>
      </c>
      <c r="V116" s="282" t="s">
        <v>9382</v>
      </c>
      <c r="W116" s="282" t="s">
        <v>9642</v>
      </c>
      <c r="X116" s="282" t="s">
        <v>9384</v>
      </c>
      <c r="Y116" s="282" t="s">
        <v>9385</v>
      </c>
      <c r="Z116" s="284">
        <v>91.64</v>
      </c>
      <c r="AA116" s="282" t="s">
        <v>3277</v>
      </c>
      <c r="AB116" s="284">
        <v>91.64</v>
      </c>
      <c r="AC116" s="284">
        <v>91.64</v>
      </c>
      <c r="AD116" s="282" t="s">
        <v>3277</v>
      </c>
      <c r="AE116" s="282" t="s">
        <v>9634</v>
      </c>
      <c r="AF116" s="282" t="s">
        <v>9387</v>
      </c>
      <c r="AG116" s="282" t="s">
        <v>9388</v>
      </c>
      <c r="AH116" s="282" t="s">
        <v>9402</v>
      </c>
      <c r="AI116" s="285">
        <f t="shared" si="1"/>
        <v>44650</v>
      </c>
      <c r="AJ116" s="281" t="s">
        <v>9430</v>
      </c>
    </row>
    <row r="117" spans="1:36" ht="60">
      <c r="A117" s="282" t="s">
        <v>9643</v>
      </c>
      <c r="B117" s="282" t="s">
        <v>9369</v>
      </c>
      <c r="C117" s="282" t="s">
        <v>9370</v>
      </c>
      <c r="D117" s="282" t="s">
        <v>9371</v>
      </c>
      <c r="E117" s="282" t="s">
        <v>9372</v>
      </c>
      <c r="F117" s="282" t="s">
        <v>9372</v>
      </c>
      <c r="G117" s="282" t="s">
        <v>9505</v>
      </c>
      <c r="H117" s="282" t="s">
        <v>9641</v>
      </c>
      <c r="I117" s="282" t="s">
        <v>9410</v>
      </c>
      <c r="J117" s="282" t="s">
        <v>9507</v>
      </c>
      <c r="K117" s="282" t="s">
        <v>9508</v>
      </c>
      <c r="L117" s="283"/>
      <c r="M117" s="283"/>
      <c r="N117" s="282" t="s">
        <v>9378</v>
      </c>
      <c r="O117" s="284">
        <v>91.64</v>
      </c>
      <c r="P117" s="282" t="s">
        <v>9379</v>
      </c>
      <c r="Q117" s="282" t="s">
        <v>9375</v>
      </c>
      <c r="R117" s="283"/>
      <c r="S117" s="283"/>
      <c r="T117" s="282" t="s">
        <v>9380</v>
      </c>
      <c r="U117" s="282" t="s">
        <v>9381</v>
      </c>
      <c r="V117" s="282" t="s">
        <v>9382</v>
      </c>
      <c r="W117" s="282" t="s">
        <v>9636</v>
      </c>
      <c r="X117" s="282" t="s">
        <v>9384</v>
      </c>
      <c r="Y117" s="282" t="s">
        <v>9385</v>
      </c>
      <c r="Z117" s="284">
        <v>91.64</v>
      </c>
      <c r="AA117" s="282" t="s">
        <v>3277</v>
      </c>
      <c r="AB117" s="284">
        <v>91.64</v>
      </c>
      <c r="AC117" s="284">
        <v>91.64</v>
      </c>
      <c r="AD117" s="282" t="s">
        <v>3277</v>
      </c>
      <c r="AE117" s="282" t="s">
        <v>9634</v>
      </c>
      <c r="AF117" s="282" t="s">
        <v>9387</v>
      </c>
      <c r="AG117" s="282" t="s">
        <v>9388</v>
      </c>
      <c r="AH117" s="282" t="s">
        <v>9402</v>
      </c>
      <c r="AI117" s="285">
        <f t="shared" si="1"/>
        <v>44650</v>
      </c>
      <c r="AJ117" s="281" t="s">
        <v>9430</v>
      </c>
    </row>
    <row r="118" spans="1:36" ht="60">
      <c r="A118" s="282" t="s">
        <v>9644</v>
      </c>
      <c r="B118" s="282" t="s">
        <v>9369</v>
      </c>
      <c r="C118" s="282" t="s">
        <v>9370</v>
      </c>
      <c r="D118" s="282" t="s">
        <v>9371</v>
      </c>
      <c r="E118" s="282" t="s">
        <v>9372</v>
      </c>
      <c r="F118" s="282" t="s">
        <v>9372</v>
      </c>
      <c r="G118" s="282" t="s">
        <v>9505</v>
      </c>
      <c r="H118" s="282" t="s">
        <v>9645</v>
      </c>
      <c r="I118" s="282" t="s">
        <v>9410</v>
      </c>
      <c r="J118" s="282" t="s">
        <v>9566</v>
      </c>
      <c r="K118" s="282" t="s">
        <v>9567</v>
      </c>
      <c r="L118" s="283"/>
      <c r="M118" s="283"/>
      <c r="N118" s="282" t="s">
        <v>9378</v>
      </c>
      <c r="O118" s="284">
        <v>91.64</v>
      </c>
      <c r="P118" s="282" t="s">
        <v>9379</v>
      </c>
      <c r="Q118" s="282" t="s">
        <v>9375</v>
      </c>
      <c r="R118" s="283"/>
      <c r="S118" s="283"/>
      <c r="T118" s="282" t="s">
        <v>9380</v>
      </c>
      <c r="U118" s="282" t="s">
        <v>9381</v>
      </c>
      <c r="V118" s="282" t="s">
        <v>9382</v>
      </c>
      <c r="W118" s="282" t="s">
        <v>9642</v>
      </c>
      <c r="X118" s="282" t="s">
        <v>9384</v>
      </c>
      <c r="Y118" s="282" t="s">
        <v>9385</v>
      </c>
      <c r="Z118" s="284">
        <v>91.64</v>
      </c>
      <c r="AA118" s="282" t="s">
        <v>3277</v>
      </c>
      <c r="AB118" s="284">
        <v>91.64</v>
      </c>
      <c r="AC118" s="284">
        <v>91.64</v>
      </c>
      <c r="AD118" s="282" t="s">
        <v>3277</v>
      </c>
      <c r="AE118" s="282" t="s">
        <v>9634</v>
      </c>
      <c r="AF118" s="282" t="s">
        <v>9387</v>
      </c>
      <c r="AG118" s="282" t="s">
        <v>9388</v>
      </c>
      <c r="AH118" s="282" t="s">
        <v>9402</v>
      </c>
      <c r="AI118" s="285">
        <f t="shared" si="1"/>
        <v>44648</v>
      </c>
      <c r="AJ118" s="281" t="s">
        <v>9430</v>
      </c>
    </row>
    <row r="119" spans="1:36" ht="60">
      <c r="A119" s="282" t="s">
        <v>9646</v>
      </c>
      <c r="B119" s="282" t="s">
        <v>9369</v>
      </c>
      <c r="C119" s="282" t="s">
        <v>9370</v>
      </c>
      <c r="D119" s="282" t="s">
        <v>9371</v>
      </c>
      <c r="E119" s="282" t="s">
        <v>9372</v>
      </c>
      <c r="F119" s="282" t="s">
        <v>9372</v>
      </c>
      <c r="G119" s="282" t="s">
        <v>9505</v>
      </c>
      <c r="H119" s="282" t="s">
        <v>9645</v>
      </c>
      <c r="I119" s="282" t="s">
        <v>9410</v>
      </c>
      <c r="J119" s="282" t="s">
        <v>9507</v>
      </c>
      <c r="K119" s="282" t="s">
        <v>9508</v>
      </c>
      <c r="L119" s="283"/>
      <c r="M119" s="283"/>
      <c r="N119" s="282" t="s">
        <v>9378</v>
      </c>
      <c r="O119" s="284">
        <v>91.64</v>
      </c>
      <c r="P119" s="282" t="s">
        <v>9379</v>
      </c>
      <c r="Q119" s="282" t="s">
        <v>9375</v>
      </c>
      <c r="R119" s="283"/>
      <c r="S119" s="283"/>
      <c r="T119" s="282" t="s">
        <v>9380</v>
      </c>
      <c r="U119" s="282" t="s">
        <v>9381</v>
      </c>
      <c r="V119" s="282" t="s">
        <v>9382</v>
      </c>
      <c r="W119" s="282" t="s">
        <v>9636</v>
      </c>
      <c r="X119" s="282" t="s">
        <v>9384</v>
      </c>
      <c r="Y119" s="282" t="s">
        <v>9385</v>
      </c>
      <c r="Z119" s="284">
        <v>91.64</v>
      </c>
      <c r="AA119" s="282" t="s">
        <v>3277</v>
      </c>
      <c r="AB119" s="284">
        <v>91.64</v>
      </c>
      <c r="AC119" s="284">
        <v>91.64</v>
      </c>
      <c r="AD119" s="282" t="s">
        <v>3277</v>
      </c>
      <c r="AE119" s="282" t="s">
        <v>9634</v>
      </c>
      <c r="AF119" s="282" t="s">
        <v>9387</v>
      </c>
      <c r="AG119" s="282" t="s">
        <v>9388</v>
      </c>
      <c r="AH119" s="282" t="s">
        <v>9402</v>
      </c>
      <c r="AI119" s="285">
        <f t="shared" si="1"/>
        <v>44648</v>
      </c>
      <c r="AJ119" s="281" t="s">
        <v>9430</v>
      </c>
    </row>
    <row r="120" spans="1:36" ht="60">
      <c r="A120" s="282" t="s">
        <v>9647</v>
      </c>
      <c r="B120" s="282" t="s">
        <v>9369</v>
      </c>
      <c r="C120" s="282" t="s">
        <v>9370</v>
      </c>
      <c r="D120" s="282" t="s">
        <v>9371</v>
      </c>
      <c r="E120" s="282" t="s">
        <v>9372</v>
      </c>
      <c r="F120" s="282" t="s">
        <v>9372</v>
      </c>
      <c r="G120" s="282" t="s">
        <v>9505</v>
      </c>
      <c r="H120" s="282" t="s">
        <v>9648</v>
      </c>
      <c r="I120" s="282" t="s">
        <v>9435</v>
      </c>
      <c r="J120" s="282" t="s">
        <v>9614</v>
      </c>
      <c r="K120" s="282" t="s">
        <v>9615</v>
      </c>
      <c r="L120" s="283"/>
      <c r="M120" s="283"/>
      <c r="N120" s="282" t="s">
        <v>9378</v>
      </c>
      <c r="O120" s="284">
        <v>183.28</v>
      </c>
      <c r="P120" s="282" t="s">
        <v>9379</v>
      </c>
      <c r="Q120" s="282" t="s">
        <v>9375</v>
      </c>
      <c r="R120" s="283"/>
      <c r="S120" s="283"/>
      <c r="T120" s="282" t="s">
        <v>9380</v>
      </c>
      <c r="U120" s="282" t="s">
        <v>9381</v>
      </c>
      <c r="V120" s="282" t="s">
        <v>9382</v>
      </c>
      <c r="W120" s="282" t="s">
        <v>9649</v>
      </c>
      <c r="X120" s="282" t="s">
        <v>9384</v>
      </c>
      <c r="Y120" s="282" t="s">
        <v>9385</v>
      </c>
      <c r="Z120" s="284">
        <v>183.28</v>
      </c>
      <c r="AA120" s="282" t="s">
        <v>3277</v>
      </c>
      <c r="AB120" s="284">
        <v>183.28</v>
      </c>
      <c r="AC120" s="284">
        <v>183.28</v>
      </c>
      <c r="AD120" s="282" t="s">
        <v>3277</v>
      </c>
      <c r="AE120" s="282" t="s">
        <v>9634</v>
      </c>
      <c r="AF120" s="282" t="s">
        <v>9387</v>
      </c>
      <c r="AG120" s="282" t="s">
        <v>9388</v>
      </c>
      <c r="AH120" s="282" t="s">
        <v>9402</v>
      </c>
      <c r="AI120" s="285">
        <f t="shared" si="1"/>
        <v>44645</v>
      </c>
      <c r="AJ120" s="281" t="s">
        <v>9430</v>
      </c>
    </row>
    <row r="121" spans="1:36" ht="60">
      <c r="A121" s="282" t="s">
        <v>9650</v>
      </c>
      <c r="B121" s="282" t="s">
        <v>9369</v>
      </c>
      <c r="C121" s="282" t="s">
        <v>9370</v>
      </c>
      <c r="D121" s="282" t="s">
        <v>9371</v>
      </c>
      <c r="E121" s="282" t="s">
        <v>9372</v>
      </c>
      <c r="F121" s="282" t="s">
        <v>9372</v>
      </c>
      <c r="G121" s="282" t="s">
        <v>9505</v>
      </c>
      <c r="H121" s="282" t="s">
        <v>9651</v>
      </c>
      <c r="I121" s="282" t="s">
        <v>9410</v>
      </c>
      <c r="J121" s="282" t="s">
        <v>9566</v>
      </c>
      <c r="K121" s="282" t="s">
        <v>9567</v>
      </c>
      <c r="L121" s="283"/>
      <c r="M121" s="283"/>
      <c r="N121" s="282" t="s">
        <v>9378</v>
      </c>
      <c r="O121" s="284">
        <v>91.64</v>
      </c>
      <c r="P121" s="282" t="s">
        <v>9379</v>
      </c>
      <c r="Q121" s="282" t="s">
        <v>9375</v>
      </c>
      <c r="R121" s="283"/>
      <c r="S121" s="283"/>
      <c r="T121" s="282" t="s">
        <v>9380</v>
      </c>
      <c r="U121" s="282" t="s">
        <v>9381</v>
      </c>
      <c r="V121" s="282" t="s">
        <v>9382</v>
      </c>
      <c r="W121" s="282" t="s">
        <v>9642</v>
      </c>
      <c r="X121" s="282" t="s">
        <v>9384</v>
      </c>
      <c r="Y121" s="282" t="s">
        <v>9385</v>
      </c>
      <c r="Z121" s="284">
        <v>91.64</v>
      </c>
      <c r="AA121" s="282" t="s">
        <v>3277</v>
      </c>
      <c r="AB121" s="284">
        <v>91.64</v>
      </c>
      <c r="AC121" s="284">
        <v>91.64</v>
      </c>
      <c r="AD121" s="282" t="s">
        <v>3277</v>
      </c>
      <c r="AE121" s="282" t="s">
        <v>9634</v>
      </c>
      <c r="AF121" s="282" t="s">
        <v>9387</v>
      </c>
      <c r="AG121" s="282" t="s">
        <v>9388</v>
      </c>
      <c r="AH121" s="282" t="s">
        <v>9402</v>
      </c>
      <c r="AI121" s="285">
        <f t="shared" si="1"/>
        <v>44644</v>
      </c>
      <c r="AJ121" s="281" t="s">
        <v>9430</v>
      </c>
    </row>
    <row r="122" spans="1:36" ht="60">
      <c r="A122" s="282" t="s">
        <v>9652</v>
      </c>
      <c r="B122" s="282" t="s">
        <v>9369</v>
      </c>
      <c r="C122" s="282" t="s">
        <v>9370</v>
      </c>
      <c r="D122" s="282" t="s">
        <v>9371</v>
      </c>
      <c r="E122" s="282" t="s">
        <v>9372</v>
      </c>
      <c r="F122" s="282" t="s">
        <v>9372</v>
      </c>
      <c r="G122" s="282" t="s">
        <v>9505</v>
      </c>
      <c r="H122" s="282" t="s">
        <v>9651</v>
      </c>
      <c r="I122" s="282" t="s">
        <v>9435</v>
      </c>
      <c r="J122" s="282" t="s">
        <v>9614</v>
      </c>
      <c r="K122" s="282" t="s">
        <v>9615</v>
      </c>
      <c r="L122" s="283"/>
      <c r="M122" s="283"/>
      <c r="N122" s="282" t="s">
        <v>9378</v>
      </c>
      <c r="O122" s="284">
        <v>183.28</v>
      </c>
      <c r="P122" s="282" t="s">
        <v>9379</v>
      </c>
      <c r="Q122" s="282" t="s">
        <v>9375</v>
      </c>
      <c r="R122" s="283"/>
      <c r="S122" s="283"/>
      <c r="T122" s="282" t="s">
        <v>9380</v>
      </c>
      <c r="U122" s="282" t="s">
        <v>9381</v>
      </c>
      <c r="V122" s="282" t="s">
        <v>9382</v>
      </c>
      <c r="W122" s="282" t="s">
        <v>9649</v>
      </c>
      <c r="X122" s="282" t="s">
        <v>9384</v>
      </c>
      <c r="Y122" s="282" t="s">
        <v>9385</v>
      </c>
      <c r="Z122" s="284">
        <v>183.28</v>
      </c>
      <c r="AA122" s="282" t="s">
        <v>3277</v>
      </c>
      <c r="AB122" s="284">
        <v>183.28</v>
      </c>
      <c r="AC122" s="284">
        <v>183.28</v>
      </c>
      <c r="AD122" s="282" t="s">
        <v>3277</v>
      </c>
      <c r="AE122" s="282" t="s">
        <v>9634</v>
      </c>
      <c r="AF122" s="282" t="s">
        <v>9387</v>
      </c>
      <c r="AG122" s="282" t="s">
        <v>9388</v>
      </c>
      <c r="AH122" s="282" t="s">
        <v>9402</v>
      </c>
      <c r="AI122" s="285">
        <f t="shared" si="1"/>
        <v>44644</v>
      </c>
      <c r="AJ122" s="281" t="s">
        <v>9430</v>
      </c>
    </row>
    <row r="123" spans="1:36" ht="60">
      <c r="A123" s="282" t="s">
        <v>9653</v>
      </c>
      <c r="B123" s="282" t="s">
        <v>9369</v>
      </c>
      <c r="C123" s="282" t="s">
        <v>9370</v>
      </c>
      <c r="D123" s="282" t="s">
        <v>9371</v>
      </c>
      <c r="E123" s="282" t="s">
        <v>9372</v>
      </c>
      <c r="F123" s="282" t="s">
        <v>9372</v>
      </c>
      <c r="G123" s="282" t="s">
        <v>9505</v>
      </c>
      <c r="H123" s="282" t="s">
        <v>9654</v>
      </c>
      <c r="I123" s="282" t="s">
        <v>9435</v>
      </c>
      <c r="J123" s="282" t="s">
        <v>9614</v>
      </c>
      <c r="K123" s="282" t="s">
        <v>9615</v>
      </c>
      <c r="L123" s="283"/>
      <c r="M123" s="283"/>
      <c r="N123" s="282" t="s">
        <v>9378</v>
      </c>
      <c r="O123" s="284">
        <v>183.28</v>
      </c>
      <c r="P123" s="282" t="s">
        <v>9379</v>
      </c>
      <c r="Q123" s="282" t="s">
        <v>9375</v>
      </c>
      <c r="R123" s="283"/>
      <c r="S123" s="283"/>
      <c r="T123" s="282" t="s">
        <v>9380</v>
      </c>
      <c r="U123" s="282" t="s">
        <v>9381</v>
      </c>
      <c r="V123" s="282" t="s">
        <v>9382</v>
      </c>
      <c r="W123" s="282" t="s">
        <v>9649</v>
      </c>
      <c r="X123" s="282" t="s">
        <v>9384</v>
      </c>
      <c r="Y123" s="282" t="s">
        <v>9385</v>
      </c>
      <c r="Z123" s="284">
        <v>183.28</v>
      </c>
      <c r="AA123" s="282" t="s">
        <v>3277</v>
      </c>
      <c r="AB123" s="284">
        <v>183.28</v>
      </c>
      <c r="AC123" s="284">
        <v>183.28</v>
      </c>
      <c r="AD123" s="282" t="s">
        <v>3277</v>
      </c>
      <c r="AE123" s="282" t="s">
        <v>9634</v>
      </c>
      <c r="AF123" s="282" t="s">
        <v>9387</v>
      </c>
      <c r="AG123" s="282" t="s">
        <v>9388</v>
      </c>
      <c r="AH123" s="282" t="s">
        <v>9402</v>
      </c>
      <c r="AI123" s="285">
        <f t="shared" si="1"/>
        <v>44643</v>
      </c>
      <c r="AJ123" s="281" t="s">
        <v>9430</v>
      </c>
    </row>
    <row r="124" spans="1:36" ht="60">
      <c r="A124" s="282" t="s">
        <v>9655</v>
      </c>
      <c r="B124" s="282" t="s">
        <v>9369</v>
      </c>
      <c r="C124" s="282" t="s">
        <v>9370</v>
      </c>
      <c r="D124" s="282" t="s">
        <v>9371</v>
      </c>
      <c r="E124" s="282" t="s">
        <v>9372</v>
      </c>
      <c r="F124" s="282" t="s">
        <v>9372</v>
      </c>
      <c r="G124" s="282" t="s">
        <v>9505</v>
      </c>
      <c r="H124" s="282" t="s">
        <v>9654</v>
      </c>
      <c r="I124" s="282" t="s">
        <v>9410</v>
      </c>
      <c r="J124" s="282" t="s">
        <v>9566</v>
      </c>
      <c r="K124" s="282" t="s">
        <v>9567</v>
      </c>
      <c r="L124" s="283"/>
      <c r="M124" s="283"/>
      <c r="N124" s="282" t="s">
        <v>9378</v>
      </c>
      <c r="O124" s="284">
        <v>91.64</v>
      </c>
      <c r="P124" s="282" t="s">
        <v>9379</v>
      </c>
      <c r="Q124" s="282" t="s">
        <v>9375</v>
      </c>
      <c r="R124" s="283"/>
      <c r="S124" s="283"/>
      <c r="T124" s="282" t="s">
        <v>9380</v>
      </c>
      <c r="U124" s="282" t="s">
        <v>9381</v>
      </c>
      <c r="V124" s="282" t="s">
        <v>9382</v>
      </c>
      <c r="W124" s="282" t="s">
        <v>9642</v>
      </c>
      <c r="X124" s="282" t="s">
        <v>9384</v>
      </c>
      <c r="Y124" s="282" t="s">
        <v>9385</v>
      </c>
      <c r="Z124" s="284">
        <v>91.64</v>
      </c>
      <c r="AA124" s="282" t="s">
        <v>3277</v>
      </c>
      <c r="AB124" s="284">
        <v>91.64</v>
      </c>
      <c r="AC124" s="284">
        <v>91.64</v>
      </c>
      <c r="AD124" s="282" t="s">
        <v>3277</v>
      </c>
      <c r="AE124" s="282" t="s">
        <v>9634</v>
      </c>
      <c r="AF124" s="282" t="s">
        <v>9387</v>
      </c>
      <c r="AG124" s="282" t="s">
        <v>9388</v>
      </c>
      <c r="AH124" s="282" t="s">
        <v>9402</v>
      </c>
      <c r="AI124" s="285">
        <f t="shared" si="1"/>
        <v>44643</v>
      </c>
      <c r="AJ124" s="281" t="s">
        <v>9430</v>
      </c>
    </row>
    <row r="125" spans="1:36" ht="60">
      <c r="A125" s="282" t="s">
        <v>9656</v>
      </c>
      <c r="B125" s="282" t="s">
        <v>9369</v>
      </c>
      <c r="C125" s="282" t="s">
        <v>9370</v>
      </c>
      <c r="D125" s="282" t="s">
        <v>9371</v>
      </c>
      <c r="E125" s="282" t="s">
        <v>9372</v>
      </c>
      <c r="F125" s="282" t="s">
        <v>9372</v>
      </c>
      <c r="G125" s="282" t="s">
        <v>9505</v>
      </c>
      <c r="H125" s="282" t="s">
        <v>9657</v>
      </c>
      <c r="I125" s="282" t="s">
        <v>9435</v>
      </c>
      <c r="J125" s="282" t="s">
        <v>9614</v>
      </c>
      <c r="K125" s="282" t="s">
        <v>9615</v>
      </c>
      <c r="L125" s="283"/>
      <c r="M125" s="283"/>
      <c r="N125" s="282" t="s">
        <v>9378</v>
      </c>
      <c r="O125" s="284">
        <v>183.28</v>
      </c>
      <c r="P125" s="282" t="s">
        <v>9379</v>
      </c>
      <c r="Q125" s="282" t="s">
        <v>9375</v>
      </c>
      <c r="R125" s="283"/>
      <c r="S125" s="283"/>
      <c r="T125" s="282" t="s">
        <v>9380</v>
      </c>
      <c r="U125" s="282" t="s">
        <v>9381</v>
      </c>
      <c r="V125" s="282" t="s">
        <v>9382</v>
      </c>
      <c r="W125" s="282" t="s">
        <v>9649</v>
      </c>
      <c r="X125" s="282" t="s">
        <v>9384</v>
      </c>
      <c r="Y125" s="282" t="s">
        <v>9385</v>
      </c>
      <c r="Z125" s="284">
        <v>183.28</v>
      </c>
      <c r="AA125" s="282" t="s">
        <v>3277</v>
      </c>
      <c r="AB125" s="284">
        <v>183.28</v>
      </c>
      <c r="AC125" s="284">
        <v>183.28</v>
      </c>
      <c r="AD125" s="282" t="s">
        <v>3277</v>
      </c>
      <c r="AE125" s="282" t="s">
        <v>9634</v>
      </c>
      <c r="AF125" s="282" t="s">
        <v>9387</v>
      </c>
      <c r="AG125" s="282" t="s">
        <v>9388</v>
      </c>
      <c r="AH125" s="282" t="s">
        <v>9402</v>
      </c>
      <c r="AI125" s="285">
        <f t="shared" si="1"/>
        <v>44642</v>
      </c>
      <c r="AJ125" s="281" t="s">
        <v>9430</v>
      </c>
    </row>
    <row r="126" spans="1:36" ht="60">
      <c r="A126" s="282" t="s">
        <v>9658</v>
      </c>
      <c r="B126" s="282" t="s">
        <v>9369</v>
      </c>
      <c r="C126" s="282" t="s">
        <v>9370</v>
      </c>
      <c r="D126" s="282" t="s">
        <v>9371</v>
      </c>
      <c r="E126" s="282" t="s">
        <v>9372</v>
      </c>
      <c r="F126" s="282" t="s">
        <v>9372</v>
      </c>
      <c r="G126" s="282" t="s">
        <v>9505</v>
      </c>
      <c r="H126" s="282" t="s">
        <v>9659</v>
      </c>
      <c r="I126" s="282" t="s">
        <v>9435</v>
      </c>
      <c r="J126" s="282" t="s">
        <v>9614</v>
      </c>
      <c r="K126" s="282" t="s">
        <v>9615</v>
      </c>
      <c r="L126" s="283"/>
      <c r="M126" s="283"/>
      <c r="N126" s="282" t="s">
        <v>9378</v>
      </c>
      <c r="O126" s="284">
        <v>183.28</v>
      </c>
      <c r="P126" s="282" t="s">
        <v>9379</v>
      </c>
      <c r="Q126" s="282" t="s">
        <v>9375</v>
      </c>
      <c r="R126" s="283"/>
      <c r="S126" s="283"/>
      <c r="T126" s="282" t="s">
        <v>9380</v>
      </c>
      <c r="U126" s="282" t="s">
        <v>9381</v>
      </c>
      <c r="V126" s="282" t="s">
        <v>9382</v>
      </c>
      <c r="W126" s="282" t="s">
        <v>9649</v>
      </c>
      <c r="X126" s="282" t="s">
        <v>9384</v>
      </c>
      <c r="Y126" s="282" t="s">
        <v>9385</v>
      </c>
      <c r="Z126" s="284">
        <v>183.28</v>
      </c>
      <c r="AA126" s="282" t="s">
        <v>3277</v>
      </c>
      <c r="AB126" s="284">
        <v>183.28</v>
      </c>
      <c r="AC126" s="284">
        <v>183.28</v>
      </c>
      <c r="AD126" s="282" t="s">
        <v>3277</v>
      </c>
      <c r="AE126" s="282" t="s">
        <v>9634</v>
      </c>
      <c r="AF126" s="282" t="s">
        <v>9387</v>
      </c>
      <c r="AG126" s="282" t="s">
        <v>9388</v>
      </c>
      <c r="AH126" s="282" t="s">
        <v>9402</v>
      </c>
      <c r="AI126" s="285">
        <f t="shared" si="1"/>
        <v>44641</v>
      </c>
      <c r="AJ126" s="281" t="s">
        <v>9430</v>
      </c>
    </row>
    <row r="127" spans="1:36" ht="60">
      <c r="A127" s="282" t="s">
        <v>9660</v>
      </c>
      <c r="B127" s="282" t="s">
        <v>9369</v>
      </c>
      <c r="C127" s="282" t="s">
        <v>9370</v>
      </c>
      <c r="D127" s="282" t="s">
        <v>9371</v>
      </c>
      <c r="E127" s="282" t="s">
        <v>9372</v>
      </c>
      <c r="F127" s="282" t="s">
        <v>9372</v>
      </c>
      <c r="G127" s="282" t="s">
        <v>9505</v>
      </c>
      <c r="H127" s="282" t="s">
        <v>9661</v>
      </c>
      <c r="I127" s="282" t="s">
        <v>9435</v>
      </c>
      <c r="J127" s="282" t="s">
        <v>9513</v>
      </c>
      <c r="K127" s="282" t="s">
        <v>9514</v>
      </c>
      <c r="L127" s="283"/>
      <c r="M127" s="283"/>
      <c r="N127" s="282" t="s">
        <v>9378</v>
      </c>
      <c r="O127" s="284">
        <v>183.28</v>
      </c>
      <c r="P127" s="282" t="s">
        <v>9379</v>
      </c>
      <c r="Q127" s="282" t="s">
        <v>9375</v>
      </c>
      <c r="R127" s="283"/>
      <c r="S127" s="283"/>
      <c r="T127" s="282" t="s">
        <v>9380</v>
      </c>
      <c r="U127" s="282" t="s">
        <v>9381</v>
      </c>
      <c r="V127" s="282" t="s">
        <v>9382</v>
      </c>
      <c r="W127" s="282" t="s">
        <v>9662</v>
      </c>
      <c r="X127" s="282" t="s">
        <v>9384</v>
      </c>
      <c r="Y127" s="282" t="s">
        <v>9385</v>
      </c>
      <c r="Z127" s="284">
        <v>183.28</v>
      </c>
      <c r="AA127" s="282" t="s">
        <v>3277</v>
      </c>
      <c r="AB127" s="284">
        <v>183.28</v>
      </c>
      <c r="AC127" s="284">
        <v>183.28</v>
      </c>
      <c r="AD127" s="282" t="s">
        <v>3277</v>
      </c>
      <c r="AE127" s="282" t="s">
        <v>9634</v>
      </c>
      <c r="AF127" s="282" t="s">
        <v>9387</v>
      </c>
      <c r="AG127" s="282" t="s">
        <v>9388</v>
      </c>
      <c r="AH127" s="282" t="s">
        <v>9402</v>
      </c>
      <c r="AI127" s="285">
        <f t="shared" si="1"/>
        <v>44638</v>
      </c>
      <c r="AJ127" s="281" t="s">
        <v>9430</v>
      </c>
    </row>
    <row r="128" spans="1:36" ht="60">
      <c r="A128" s="282" t="s">
        <v>9663</v>
      </c>
      <c r="B128" s="282" t="s">
        <v>9369</v>
      </c>
      <c r="C128" s="282" t="s">
        <v>9370</v>
      </c>
      <c r="D128" s="282" t="s">
        <v>9371</v>
      </c>
      <c r="E128" s="282" t="s">
        <v>9372</v>
      </c>
      <c r="F128" s="282" t="s">
        <v>9372</v>
      </c>
      <c r="G128" s="282" t="s">
        <v>9505</v>
      </c>
      <c r="H128" s="282" t="s">
        <v>9664</v>
      </c>
      <c r="I128" s="282" t="s">
        <v>9512</v>
      </c>
      <c r="J128" s="282" t="s">
        <v>9513</v>
      </c>
      <c r="K128" s="282" t="s">
        <v>9514</v>
      </c>
      <c r="L128" s="283"/>
      <c r="M128" s="283"/>
      <c r="N128" s="282" t="s">
        <v>9378</v>
      </c>
      <c r="O128" s="284">
        <v>229.1</v>
      </c>
      <c r="P128" s="282" t="s">
        <v>9379</v>
      </c>
      <c r="Q128" s="282" t="s">
        <v>9375</v>
      </c>
      <c r="R128" s="283"/>
      <c r="S128" s="283"/>
      <c r="T128" s="282" t="s">
        <v>9380</v>
      </c>
      <c r="U128" s="282" t="s">
        <v>9381</v>
      </c>
      <c r="V128" s="282" t="s">
        <v>9382</v>
      </c>
      <c r="W128" s="282" t="s">
        <v>9662</v>
      </c>
      <c r="X128" s="282" t="s">
        <v>9384</v>
      </c>
      <c r="Y128" s="282" t="s">
        <v>9385</v>
      </c>
      <c r="Z128" s="284">
        <v>229.1</v>
      </c>
      <c r="AA128" s="282" t="s">
        <v>3277</v>
      </c>
      <c r="AB128" s="284">
        <v>229.1</v>
      </c>
      <c r="AC128" s="284">
        <v>229.1</v>
      </c>
      <c r="AD128" s="282" t="s">
        <v>3277</v>
      </c>
      <c r="AE128" s="282" t="s">
        <v>9634</v>
      </c>
      <c r="AF128" s="282" t="s">
        <v>9387</v>
      </c>
      <c r="AG128" s="282" t="s">
        <v>9388</v>
      </c>
      <c r="AH128" s="282" t="s">
        <v>9402</v>
      </c>
      <c r="AI128" s="285">
        <f t="shared" si="1"/>
        <v>44637</v>
      </c>
      <c r="AJ128" s="281" t="s">
        <v>9430</v>
      </c>
    </row>
    <row r="129" spans="1:36" ht="60">
      <c r="A129" s="282" t="s">
        <v>9665</v>
      </c>
      <c r="B129" s="282" t="s">
        <v>9369</v>
      </c>
      <c r="C129" s="282" t="s">
        <v>9370</v>
      </c>
      <c r="D129" s="282" t="s">
        <v>9371</v>
      </c>
      <c r="E129" s="282" t="s">
        <v>9372</v>
      </c>
      <c r="F129" s="282" t="s">
        <v>9372</v>
      </c>
      <c r="G129" s="282" t="s">
        <v>9505</v>
      </c>
      <c r="H129" s="282" t="s">
        <v>9666</v>
      </c>
      <c r="I129" s="282" t="s">
        <v>9435</v>
      </c>
      <c r="J129" s="282" t="s">
        <v>9513</v>
      </c>
      <c r="K129" s="282" t="s">
        <v>9514</v>
      </c>
      <c r="L129" s="283"/>
      <c r="M129" s="283"/>
      <c r="N129" s="282" t="s">
        <v>9378</v>
      </c>
      <c r="O129" s="284">
        <v>183.28</v>
      </c>
      <c r="P129" s="282" t="s">
        <v>9379</v>
      </c>
      <c r="Q129" s="282" t="s">
        <v>9375</v>
      </c>
      <c r="R129" s="283"/>
      <c r="S129" s="283"/>
      <c r="T129" s="282" t="s">
        <v>9380</v>
      </c>
      <c r="U129" s="282" t="s">
        <v>9381</v>
      </c>
      <c r="V129" s="282" t="s">
        <v>9382</v>
      </c>
      <c r="W129" s="282" t="s">
        <v>9662</v>
      </c>
      <c r="X129" s="282" t="s">
        <v>9384</v>
      </c>
      <c r="Y129" s="282" t="s">
        <v>9385</v>
      </c>
      <c r="Z129" s="284">
        <v>183.28</v>
      </c>
      <c r="AA129" s="282" t="s">
        <v>3277</v>
      </c>
      <c r="AB129" s="284">
        <v>183.28</v>
      </c>
      <c r="AC129" s="284">
        <v>183.28</v>
      </c>
      <c r="AD129" s="282" t="s">
        <v>3277</v>
      </c>
      <c r="AE129" s="282" t="s">
        <v>9634</v>
      </c>
      <c r="AF129" s="282" t="s">
        <v>9387</v>
      </c>
      <c r="AG129" s="282" t="s">
        <v>9388</v>
      </c>
      <c r="AH129" s="282" t="s">
        <v>9402</v>
      </c>
      <c r="AI129" s="285">
        <f t="shared" si="1"/>
        <v>44636</v>
      </c>
      <c r="AJ129" s="281" t="s">
        <v>9430</v>
      </c>
    </row>
    <row r="130" spans="1:36" ht="60">
      <c r="A130" s="282" t="s">
        <v>9667</v>
      </c>
      <c r="B130" s="282" t="s">
        <v>9369</v>
      </c>
      <c r="C130" s="282" t="s">
        <v>9370</v>
      </c>
      <c r="D130" s="282" t="s">
        <v>9371</v>
      </c>
      <c r="E130" s="282" t="s">
        <v>9372</v>
      </c>
      <c r="F130" s="282" t="s">
        <v>9372</v>
      </c>
      <c r="G130" s="282" t="s">
        <v>9505</v>
      </c>
      <c r="H130" s="282" t="s">
        <v>9668</v>
      </c>
      <c r="I130" s="282" t="s">
        <v>9526</v>
      </c>
      <c r="J130" s="282" t="s">
        <v>9566</v>
      </c>
      <c r="K130" s="282" t="s">
        <v>9567</v>
      </c>
      <c r="L130" s="283"/>
      <c r="M130" s="283"/>
      <c r="N130" s="282" t="s">
        <v>9378</v>
      </c>
      <c r="O130" s="284">
        <v>137.46</v>
      </c>
      <c r="P130" s="282" t="s">
        <v>9379</v>
      </c>
      <c r="Q130" s="282" t="s">
        <v>9375</v>
      </c>
      <c r="R130" s="283"/>
      <c r="S130" s="283"/>
      <c r="T130" s="282" t="s">
        <v>9380</v>
      </c>
      <c r="U130" s="282" t="s">
        <v>9381</v>
      </c>
      <c r="V130" s="282" t="s">
        <v>9382</v>
      </c>
      <c r="W130" s="282" t="s">
        <v>9669</v>
      </c>
      <c r="X130" s="282" t="s">
        <v>9384</v>
      </c>
      <c r="Y130" s="282" t="s">
        <v>9385</v>
      </c>
      <c r="Z130" s="284">
        <v>137.46</v>
      </c>
      <c r="AA130" s="282" t="s">
        <v>3277</v>
      </c>
      <c r="AB130" s="284">
        <v>137.46</v>
      </c>
      <c r="AC130" s="284">
        <v>137.46</v>
      </c>
      <c r="AD130" s="282" t="s">
        <v>3277</v>
      </c>
      <c r="AE130" s="282" t="s">
        <v>9634</v>
      </c>
      <c r="AF130" s="282" t="s">
        <v>9387</v>
      </c>
      <c r="AG130" s="282" t="s">
        <v>9388</v>
      </c>
      <c r="AH130" s="282" t="s">
        <v>9402</v>
      </c>
      <c r="AI130" s="285">
        <f t="shared" ref="AI130:AI193" si="2">DATE(YEAR(H130),MONTH(H130),DAY(H130))</f>
        <v>44635</v>
      </c>
      <c r="AJ130" s="281" t="s">
        <v>9430</v>
      </c>
    </row>
    <row r="131" spans="1:36" ht="60">
      <c r="A131" s="282" t="s">
        <v>9670</v>
      </c>
      <c r="B131" s="282" t="s">
        <v>9369</v>
      </c>
      <c r="C131" s="282" t="s">
        <v>9370</v>
      </c>
      <c r="D131" s="282" t="s">
        <v>9371</v>
      </c>
      <c r="E131" s="282" t="s">
        <v>9372</v>
      </c>
      <c r="F131" s="282" t="s">
        <v>9372</v>
      </c>
      <c r="G131" s="282" t="s">
        <v>9505</v>
      </c>
      <c r="H131" s="282" t="s">
        <v>9671</v>
      </c>
      <c r="I131" s="282" t="s">
        <v>9410</v>
      </c>
      <c r="J131" s="282" t="s">
        <v>9507</v>
      </c>
      <c r="K131" s="282" t="s">
        <v>9508</v>
      </c>
      <c r="L131" s="283"/>
      <c r="M131" s="283"/>
      <c r="N131" s="282" t="s">
        <v>9378</v>
      </c>
      <c r="O131" s="284">
        <v>91.64</v>
      </c>
      <c r="P131" s="282" t="s">
        <v>9379</v>
      </c>
      <c r="Q131" s="282" t="s">
        <v>9375</v>
      </c>
      <c r="R131" s="283"/>
      <c r="S131" s="283"/>
      <c r="T131" s="282" t="s">
        <v>9380</v>
      </c>
      <c r="U131" s="282" t="s">
        <v>9381</v>
      </c>
      <c r="V131" s="282" t="s">
        <v>9382</v>
      </c>
      <c r="W131" s="282" t="s">
        <v>9672</v>
      </c>
      <c r="X131" s="282" t="s">
        <v>9384</v>
      </c>
      <c r="Y131" s="282" t="s">
        <v>9385</v>
      </c>
      <c r="Z131" s="284">
        <v>91.64</v>
      </c>
      <c r="AA131" s="282" t="s">
        <v>3277</v>
      </c>
      <c r="AB131" s="284">
        <v>91.64</v>
      </c>
      <c r="AC131" s="284">
        <v>91.64</v>
      </c>
      <c r="AD131" s="282" t="s">
        <v>3277</v>
      </c>
      <c r="AE131" s="282" t="s">
        <v>9634</v>
      </c>
      <c r="AF131" s="282" t="s">
        <v>9387</v>
      </c>
      <c r="AG131" s="282" t="s">
        <v>9388</v>
      </c>
      <c r="AH131" s="282" t="s">
        <v>9402</v>
      </c>
      <c r="AI131" s="285">
        <f t="shared" si="2"/>
        <v>44631</v>
      </c>
      <c r="AJ131" s="281" t="s">
        <v>9430</v>
      </c>
    </row>
    <row r="132" spans="1:36" ht="60">
      <c r="A132" s="282" t="s">
        <v>9673</v>
      </c>
      <c r="B132" s="282" t="s">
        <v>9369</v>
      </c>
      <c r="C132" s="282" t="s">
        <v>9370</v>
      </c>
      <c r="D132" s="282" t="s">
        <v>9371</v>
      </c>
      <c r="E132" s="282" t="s">
        <v>9372</v>
      </c>
      <c r="F132" s="282" t="s">
        <v>9372</v>
      </c>
      <c r="G132" s="282" t="s">
        <v>9505</v>
      </c>
      <c r="H132" s="282" t="s">
        <v>9671</v>
      </c>
      <c r="I132" s="282" t="s">
        <v>9435</v>
      </c>
      <c r="J132" s="282" t="s">
        <v>9674</v>
      </c>
      <c r="K132" s="282" t="s">
        <v>9675</v>
      </c>
      <c r="L132" s="283"/>
      <c r="M132" s="283"/>
      <c r="N132" s="282" t="s">
        <v>9378</v>
      </c>
      <c r="O132" s="284">
        <v>183.28</v>
      </c>
      <c r="P132" s="282" t="s">
        <v>9379</v>
      </c>
      <c r="Q132" s="282" t="s">
        <v>9375</v>
      </c>
      <c r="R132" s="283"/>
      <c r="S132" s="283"/>
      <c r="T132" s="282" t="s">
        <v>9380</v>
      </c>
      <c r="U132" s="282" t="s">
        <v>9381</v>
      </c>
      <c r="V132" s="282" t="s">
        <v>9382</v>
      </c>
      <c r="W132" s="282" t="s">
        <v>9676</v>
      </c>
      <c r="X132" s="282" t="s">
        <v>9384</v>
      </c>
      <c r="Y132" s="282" t="s">
        <v>9385</v>
      </c>
      <c r="Z132" s="284">
        <v>183.28</v>
      </c>
      <c r="AA132" s="282" t="s">
        <v>3277</v>
      </c>
      <c r="AB132" s="284">
        <v>183.28</v>
      </c>
      <c r="AC132" s="284">
        <v>183.28</v>
      </c>
      <c r="AD132" s="282" t="s">
        <v>3277</v>
      </c>
      <c r="AE132" s="282" t="s">
        <v>9634</v>
      </c>
      <c r="AF132" s="282" t="s">
        <v>9387</v>
      </c>
      <c r="AG132" s="282" t="s">
        <v>9388</v>
      </c>
      <c r="AH132" s="282" t="s">
        <v>9402</v>
      </c>
      <c r="AI132" s="285">
        <f t="shared" si="2"/>
        <v>44631</v>
      </c>
      <c r="AJ132" s="281" t="s">
        <v>9430</v>
      </c>
    </row>
    <row r="133" spans="1:36" ht="60">
      <c r="A133" s="282" t="s">
        <v>9677</v>
      </c>
      <c r="B133" s="282" t="s">
        <v>9369</v>
      </c>
      <c r="C133" s="282" t="s">
        <v>9370</v>
      </c>
      <c r="D133" s="282" t="s">
        <v>9371</v>
      </c>
      <c r="E133" s="282" t="s">
        <v>9372</v>
      </c>
      <c r="F133" s="282" t="s">
        <v>9372</v>
      </c>
      <c r="G133" s="282" t="s">
        <v>9505</v>
      </c>
      <c r="H133" s="282" t="s">
        <v>9678</v>
      </c>
      <c r="I133" s="282" t="s">
        <v>9435</v>
      </c>
      <c r="J133" s="282" t="s">
        <v>9674</v>
      </c>
      <c r="K133" s="282" t="s">
        <v>9675</v>
      </c>
      <c r="L133" s="283"/>
      <c r="M133" s="283"/>
      <c r="N133" s="282" t="s">
        <v>9378</v>
      </c>
      <c r="O133" s="284">
        <v>183.28</v>
      </c>
      <c r="P133" s="282" t="s">
        <v>9379</v>
      </c>
      <c r="Q133" s="282" t="s">
        <v>9375</v>
      </c>
      <c r="R133" s="283"/>
      <c r="S133" s="283"/>
      <c r="T133" s="282" t="s">
        <v>9380</v>
      </c>
      <c r="U133" s="282" t="s">
        <v>9381</v>
      </c>
      <c r="V133" s="282" t="s">
        <v>9382</v>
      </c>
      <c r="W133" s="282" t="s">
        <v>9676</v>
      </c>
      <c r="X133" s="282" t="s">
        <v>9384</v>
      </c>
      <c r="Y133" s="282" t="s">
        <v>9385</v>
      </c>
      <c r="Z133" s="284">
        <v>183.28</v>
      </c>
      <c r="AA133" s="282" t="s">
        <v>3277</v>
      </c>
      <c r="AB133" s="284">
        <v>183.28</v>
      </c>
      <c r="AC133" s="284">
        <v>183.28</v>
      </c>
      <c r="AD133" s="282" t="s">
        <v>3277</v>
      </c>
      <c r="AE133" s="282" t="s">
        <v>9634</v>
      </c>
      <c r="AF133" s="282" t="s">
        <v>9387</v>
      </c>
      <c r="AG133" s="282" t="s">
        <v>9388</v>
      </c>
      <c r="AH133" s="282" t="s">
        <v>9402</v>
      </c>
      <c r="AI133" s="285">
        <f t="shared" si="2"/>
        <v>44630</v>
      </c>
      <c r="AJ133" s="281" t="s">
        <v>9430</v>
      </c>
    </row>
    <row r="134" spans="1:36" ht="60">
      <c r="A134" s="282" t="s">
        <v>9679</v>
      </c>
      <c r="B134" s="282" t="s">
        <v>9369</v>
      </c>
      <c r="C134" s="282" t="s">
        <v>9370</v>
      </c>
      <c r="D134" s="282" t="s">
        <v>9371</v>
      </c>
      <c r="E134" s="282" t="s">
        <v>9372</v>
      </c>
      <c r="F134" s="282" t="s">
        <v>9372</v>
      </c>
      <c r="G134" s="282" t="s">
        <v>9505</v>
      </c>
      <c r="H134" s="282" t="s">
        <v>9678</v>
      </c>
      <c r="I134" s="282" t="s">
        <v>9375</v>
      </c>
      <c r="J134" s="282" t="s">
        <v>9507</v>
      </c>
      <c r="K134" s="282" t="s">
        <v>9508</v>
      </c>
      <c r="L134" s="283"/>
      <c r="M134" s="283"/>
      <c r="N134" s="282" t="s">
        <v>9378</v>
      </c>
      <c r="O134" s="284">
        <v>45.82</v>
      </c>
      <c r="P134" s="282" t="s">
        <v>9379</v>
      </c>
      <c r="Q134" s="282" t="s">
        <v>9375</v>
      </c>
      <c r="R134" s="283"/>
      <c r="S134" s="283"/>
      <c r="T134" s="282" t="s">
        <v>9380</v>
      </c>
      <c r="U134" s="282" t="s">
        <v>9381</v>
      </c>
      <c r="V134" s="282" t="s">
        <v>9382</v>
      </c>
      <c r="W134" s="282" t="s">
        <v>9672</v>
      </c>
      <c r="X134" s="282" t="s">
        <v>9384</v>
      </c>
      <c r="Y134" s="282" t="s">
        <v>9385</v>
      </c>
      <c r="Z134" s="284">
        <v>45.82</v>
      </c>
      <c r="AA134" s="282" t="s">
        <v>3277</v>
      </c>
      <c r="AB134" s="284">
        <v>45.82</v>
      </c>
      <c r="AC134" s="284">
        <v>45.82</v>
      </c>
      <c r="AD134" s="282" t="s">
        <v>3277</v>
      </c>
      <c r="AE134" s="282" t="s">
        <v>9634</v>
      </c>
      <c r="AF134" s="282" t="s">
        <v>9387</v>
      </c>
      <c r="AG134" s="282" t="s">
        <v>9388</v>
      </c>
      <c r="AH134" s="282" t="s">
        <v>9402</v>
      </c>
      <c r="AI134" s="285">
        <f t="shared" si="2"/>
        <v>44630</v>
      </c>
      <c r="AJ134" s="281" t="s">
        <v>9430</v>
      </c>
    </row>
    <row r="135" spans="1:36" ht="60">
      <c r="A135" s="282" t="s">
        <v>9680</v>
      </c>
      <c r="B135" s="282" t="s">
        <v>9369</v>
      </c>
      <c r="C135" s="282" t="s">
        <v>9370</v>
      </c>
      <c r="D135" s="282" t="s">
        <v>9371</v>
      </c>
      <c r="E135" s="282" t="s">
        <v>9372</v>
      </c>
      <c r="F135" s="282" t="s">
        <v>9372</v>
      </c>
      <c r="G135" s="282" t="s">
        <v>9505</v>
      </c>
      <c r="H135" s="282" t="s">
        <v>9681</v>
      </c>
      <c r="I135" s="282" t="s">
        <v>9526</v>
      </c>
      <c r="J135" s="282" t="s">
        <v>9566</v>
      </c>
      <c r="K135" s="282" t="s">
        <v>9567</v>
      </c>
      <c r="L135" s="283"/>
      <c r="M135" s="283"/>
      <c r="N135" s="282" t="s">
        <v>9378</v>
      </c>
      <c r="O135" s="284">
        <v>137.46</v>
      </c>
      <c r="P135" s="282" t="s">
        <v>9379</v>
      </c>
      <c r="Q135" s="282" t="s">
        <v>9375</v>
      </c>
      <c r="R135" s="283"/>
      <c r="S135" s="283"/>
      <c r="T135" s="282" t="s">
        <v>9380</v>
      </c>
      <c r="U135" s="282" t="s">
        <v>9381</v>
      </c>
      <c r="V135" s="282" t="s">
        <v>9382</v>
      </c>
      <c r="W135" s="282" t="s">
        <v>9669</v>
      </c>
      <c r="X135" s="282" t="s">
        <v>9384</v>
      </c>
      <c r="Y135" s="282" t="s">
        <v>9385</v>
      </c>
      <c r="Z135" s="284">
        <v>137.46</v>
      </c>
      <c r="AA135" s="282" t="s">
        <v>3277</v>
      </c>
      <c r="AB135" s="284">
        <v>137.46</v>
      </c>
      <c r="AC135" s="284">
        <v>137.46</v>
      </c>
      <c r="AD135" s="282" t="s">
        <v>3277</v>
      </c>
      <c r="AE135" s="282" t="s">
        <v>9634</v>
      </c>
      <c r="AF135" s="282" t="s">
        <v>9387</v>
      </c>
      <c r="AG135" s="282" t="s">
        <v>9388</v>
      </c>
      <c r="AH135" s="282" t="s">
        <v>9402</v>
      </c>
      <c r="AI135" s="285">
        <f t="shared" si="2"/>
        <v>44629</v>
      </c>
      <c r="AJ135" s="281" t="s">
        <v>9430</v>
      </c>
    </row>
    <row r="136" spans="1:36" ht="60">
      <c r="A136" s="282" t="s">
        <v>9682</v>
      </c>
      <c r="B136" s="282" t="s">
        <v>9369</v>
      </c>
      <c r="C136" s="282" t="s">
        <v>9370</v>
      </c>
      <c r="D136" s="282" t="s">
        <v>9371</v>
      </c>
      <c r="E136" s="282" t="s">
        <v>9372</v>
      </c>
      <c r="F136" s="282" t="s">
        <v>9372</v>
      </c>
      <c r="G136" s="282" t="s">
        <v>9505</v>
      </c>
      <c r="H136" s="282" t="s">
        <v>9681</v>
      </c>
      <c r="I136" s="282" t="s">
        <v>9435</v>
      </c>
      <c r="J136" s="282" t="s">
        <v>9674</v>
      </c>
      <c r="K136" s="282" t="s">
        <v>9675</v>
      </c>
      <c r="L136" s="283"/>
      <c r="M136" s="283"/>
      <c r="N136" s="282" t="s">
        <v>9378</v>
      </c>
      <c r="O136" s="284">
        <v>183.28</v>
      </c>
      <c r="P136" s="282" t="s">
        <v>9379</v>
      </c>
      <c r="Q136" s="282" t="s">
        <v>9375</v>
      </c>
      <c r="R136" s="283"/>
      <c r="S136" s="283"/>
      <c r="T136" s="282" t="s">
        <v>9380</v>
      </c>
      <c r="U136" s="282" t="s">
        <v>9381</v>
      </c>
      <c r="V136" s="282" t="s">
        <v>9382</v>
      </c>
      <c r="W136" s="282" t="s">
        <v>9676</v>
      </c>
      <c r="X136" s="282" t="s">
        <v>9384</v>
      </c>
      <c r="Y136" s="282" t="s">
        <v>9385</v>
      </c>
      <c r="Z136" s="284">
        <v>183.28</v>
      </c>
      <c r="AA136" s="282" t="s">
        <v>3277</v>
      </c>
      <c r="AB136" s="284">
        <v>183.28</v>
      </c>
      <c r="AC136" s="284">
        <v>183.28</v>
      </c>
      <c r="AD136" s="282" t="s">
        <v>3277</v>
      </c>
      <c r="AE136" s="282" t="s">
        <v>9634</v>
      </c>
      <c r="AF136" s="282" t="s">
        <v>9387</v>
      </c>
      <c r="AG136" s="282" t="s">
        <v>9388</v>
      </c>
      <c r="AH136" s="282" t="s">
        <v>9402</v>
      </c>
      <c r="AI136" s="285">
        <f t="shared" si="2"/>
        <v>44629</v>
      </c>
      <c r="AJ136" s="281" t="s">
        <v>9430</v>
      </c>
    </row>
    <row r="137" spans="1:36" ht="60">
      <c r="A137" s="282" t="s">
        <v>9683</v>
      </c>
      <c r="B137" s="282" t="s">
        <v>9369</v>
      </c>
      <c r="C137" s="282" t="s">
        <v>9370</v>
      </c>
      <c r="D137" s="282" t="s">
        <v>9371</v>
      </c>
      <c r="E137" s="282" t="s">
        <v>9372</v>
      </c>
      <c r="F137" s="282" t="s">
        <v>9372</v>
      </c>
      <c r="G137" s="282" t="s">
        <v>9505</v>
      </c>
      <c r="H137" s="282" t="s">
        <v>9684</v>
      </c>
      <c r="I137" s="282" t="s">
        <v>9435</v>
      </c>
      <c r="J137" s="282" t="s">
        <v>9674</v>
      </c>
      <c r="K137" s="282" t="s">
        <v>9675</v>
      </c>
      <c r="L137" s="283"/>
      <c r="M137" s="283"/>
      <c r="N137" s="282" t="s">
        <v>9378</v>
      </c>
      <c r="O137" s="284">
        <v>183.28</v>
      </c>
      <c r="P137" s="282" t="s">
        <v>9379</v>
      </c>
      <c r="Q137" s="282" t="s">
        <v>9375</v>
      </c>
      <c r="R137" s="283"/>
      <c r="S137" s="283"/>
      <c r="T137" s="282" t="s">
        <v>9380</v>
      </c>
      <c r="U137" s="282" t="s">
        <v>9381</v>
      </c>
      <c r="V137" s="282" t="s">
        <v>9382</v>
      </c>
      <c r="W137" s="282" t="s">
        <v>9676</v>
      </c>
      <c r="X137" s="282" t="s">
        <v>9384</v>
      </c>
      <c r="Y137" s="282" t="s">
        <v>9385</v>
      </c>
      <c r="Z137" s="284">
        <v>183.28</v>
      </c>
      <c r="AA137" s="282" t="s">
        <v>3277</v>
      </c>
      <c r="AB137" s="284">
        <v>183.28</v>
      </c>
      <c r="AC137" s="284">
        <v>183.28</v>
      </c>
      <c r="AD137" s="282" t="s">
        <v>3277</v>
      </c>
      <c r="AE137" s="282" t="s">
        <v>9634</v>
      </c>
      <c r="AF137" s="282" t="s">
        <v>9387</v>
      </c>
      <c r="AG137" s="282" t="s">
        <v>9388</v>
      </c>
      <c r="AH137" s="282" t="s">
        <v>9402</v>
      </c>
      <c r="AI137" s="285">
        <f t="shared" si="2"/>
        <v>44628</v>
      </c>
      <c r="AJ137" s="281" t="s">
        <v>9430</v>
      </c>
    </row>
    <row r="138" spans="1:36" ht="60">
      <c r="A138" s="282" t="s">
        <v>9685</v>
      </c>
      <c r="B138" s="282" t="s">
        <v>9369</v>
      </c>
      <c r="C138" s="282" t="s">
        <v>9370</v>
      </c>
      <c r="D138" s="282" t="s">
        <v>9371</v>
      </c>
      <c r="E138" s="282" t="s">
        <v>9372</v>
      </c>
      <c r="F138" s="282" t="s">
        <v>9372</v>
      </c>
      <c r="G138" s="282" t="s">
        <v>9505</v>
      </c>
      <c r="H138" s="282" t="s">
        <v>9686</v>
      </c>
      <c r="I138" s="282" t="s">
        <v>9435</v>
      </c>
      <c r="J138" s="282" t="s">
        <v>9674</v>
      </c>
      <c r="K138" s="282" t="s">
        <v>9675</v>
      </c>
      <c r="L138" s="283"/>
      <c r="M138" s="283"/>
      <c r="N138" s="282" t="s">
        <v>9378</v>
      </c>
      <c r="O138" s="284">
        <v>183.28</v>
      </c>
      <c r="P138" s="282" t="s">
        <v>9379</v>
      </c>
      <c r="Q138" s="282" t="s">
        <v>9375</v>
      </c>
      <c r="R138" s="283"/>
      <c r="S138" s="283"/>
      <c r="T138" s="282" t="s">
        <v>9380</v>
      </c>
      <c r="U138" s="282" t="s">
        <v>9381</v>
      </c>
      <c r="V138" s="282" t="s">
        <v>9382</v>
      </c>
      <c r="W138" s="282" t="s">
        <v>9676</v>
      </c>
      <c r="X138" s="282" t="s">
        <v>9384</v>
      </c>
      <c r="Y138" s="282" t="s">
        <v>9385</v>
      </c>
      <c r="Z138" s="284">
        <v>183.28</v>
      </c>
      <c r="AA138" s="282" t="s">
        <v>3277</v>
      </c>
      <c r="AB138" s="284">
        <v>183.28</v>
      </c>
      <c r="AC138" s="284">
        <v>183.28</v>
      </c>
      <c r="AD138" s="282" t="s">
        <v>3277</v>
      </c>
      <c r="AE138" s="282" t="s">
        <v>9634</v>
      </c>
      <c r="AF138" s="282" t="s">
        <v>9387</v>
      </c>
      <c r="AG138" s="282" t="s">
        <v>9388</v>
      </c>
      <c r="AH138" s="282" t="s">
        <v>9402</v>
      </c>
      <c r="AI138" s="285">
        <f t="shared" si="2"/>
        <v>44627</v>
      </c>
      <c r="AJ138" s="281" t="s">
        <v>9430</v>
      </c>
    </row>
    <row r="139" spans="1:36" ht="60">
      <c r="A139" s="282" t="s">
        <v>9687</v>
      </c>
      <c r="B139" s="282" t="s">
        <v>9369</v>
      </c>
      <c r="C139" s="282" t="s">
        <v>9370</v>
      </c>
      <c r="D139" s="282" t="s">
        <v>9371</v>
      </c>
      <c r="E139" s="282" t="s">
        <v>9372</v>
      </c>
      <c r="F139" s="282" t="s">
        <v>9372</v>
      </c>
      <c r="G139" s="282" t="s">
        <v>9505</v>
      </c>
      <c r="H139" s="282" t="s">
        <v>9686</v>
      </c>
      <c r="I139" s="282" t="s">
        <v>9435</v>
      </c>
      <c r="J139" s="282" t="s">
        <v>9688</v>
      </c>
      <c r="K139" s="282" t="s">
        <v>9689</v>
      </c>
      <c r="L139" s="283"/>
      <c r="M139" s="283"/>
      <c r="N139" s="282" t="s">
        <v>9378</v>
      </c>
      <c r="O139" s="284">
        <v>183.28</v>
      </c>
      <c r="P139" s="282" t="s">
        <v>9379</v>
      </c>
      <c r="Q139" s="282" t="s">
        <v>9375</v>
      </c>
      <c r="R139" s="283"/>
      <c r="S139" s="283"/>
      <c r="T139" s="282" t="s">
        <v>9380</v>
      </c>
      <c r="U139" s="282" t="s">
        <v>9381</v>
      </c>
      <c r="V139" s="282" t="s">
        <v>9382</v>
      </c>
      <c r="W139" s="282" t="s">
        <v>9690</v>
      </c>
      <c r="X139" s="282" t="s">
        <v>9384</v>
      </c>
      <c r="Y139" s="282" t="s">
        <v>9385</v>
      </c>
      <c r="Z139" s="284">
        <v>183.28</v>
      </c>
      <c r="AA139" s="282" t="s">
        <v>3277</v>
      </c>
      <c r="AB139" s="284">
        <v>183.28</v>
      </c>
      <c r="AC139" s="284">
        <v>183.28</v>
      </c>
      <c r="AD139" s="282" t="s">
        <v>3277</v>
      </c>
      <c r="AE139" s="282" t="s">
        <v>9634</v>
      </c>
      <c r="AF139" s="282" t="s">
        <v>9387</v>
      </c>
      <c r="AG139" s="282" t="s">
        <v>9388</v>
      </c>
      <c r="AH139" s="282" t="s">
        <v>9402</v>
      </c>
      <c r="AI139" s="285">
        <f t="shared" si="2"/>
        <v>44627</v>
      </c>
      <c r="AJ139" s="281" t="s">
        <v>9430</v>
      </c>
    </row>
    <row r="140" spans="1:36" ht="60">
      <c r="A140" s="282" t="s">
        <v>9691</v>
      </c>
      <c r="B140" s="282" t="s">
        <v>9369</v>
      </c>
      <c r="C140" s="282" t="s">
        <v>9370</v>
      </c>
      <c r="D140" s="282" t="s">
        <v>9371</v>
      </c>
      <c r="E140" s="282" t="s">
        <v>9372</v>
      </c>
      <c r="F140" s="282" t="s">
        <v>9372</v>
      </c>
      <c r="G140" s="282" t="s">
        <v>9505</v>
      </c>
      <c r="H140" s="282" t="s">
        <v>9692</v>
      </c>
      <c r="I140" s="282" t="s">
        <v>9435</v>
      </c>
      <c r="J140" s="282" t="s">
        <v>9674</v>
      </c>
      <c r="K140" s="282" t="s">
        <v>9675</v>
      </c>
      <c r="L140" s="283"/>
      <c r="M140" s="283"/>
      <c r="N140" s="282" t="s">
        <v>9378</v>
      </c>
      <c r="O140" s="284">
        <v>183.28</v>
      </c>
      <c r="P140" s="282" t="s">
        <v>9379</v>
      </c>
      <c r="Q140" s="282" t="s">
        <v>9375</v>
      </c>
      <c r="R140" s="283"/>
      <c r="S140" s="283"/>
      <c r="T140" s="282" t="s">
        <v>9380</v>
      </c>
      <c r="U140" s="282" t="s">
        <v>9381</v>
      </c>
      <c r="V140" s="282" t="s">
        <v>9382</v>
      </c>
      <c r="W140" s="282" t="s">
        <v>9693</v>
      </c>
      <c r="X140" s="282" t="s">
        <v>9384</v>
      </c>
      <c r="Y140" s="282" t="s">
        <v>9385</v>
      </c>
      <c r="Z140" s="284">
        <v>183.28</v>
      </c>
      <c r="AA140" s="282" t="s">
        <v>3277</v>
      </c>
      <c r="AB140" s="284">
        <v>183.28</v>
      </c>
      <c r="AC140" s="284">
        <v>183.28</v>
      </c>
      <c r="AD140" s="282" t="s">
        <v>3277</v>
      </c>
      <c r="AE140" s="282" t="s">
        <v>9634</v>
      </c>
      <c r="AF140" s="282" t="s">
        <v>9387</v>
      </c>
      <c r="AG140" s="282" t="s">
        <v>9388</v>
      </c>
      <c r="AH140" s="282" t="s">
        <v>9402</v>
      </c>
      <c r="AI140" s="285">
        <f t="shared" si="2"/>
        <v>44624</v>
      </c>
      <c r="AJ140" s="281" t="s">
        <v>9430</v>
      </c>
    </row>
    <row r="141" spans="1:36" ht="60">
      <c r="A141" s="282" t="s">
        <v>9694</v>
      </c>
      <c r="B141" s="282" t="s">
        <v>9369</v>
      </c>
      <c r="C141" s="282" t="s">
        <v>9370</v>
      </c>
      <c r="D141" s="282" t="s">
        <v>9371</v>
      </c>
      <c r="E141" s="282" t="s">
        <v>9372</v>
      </c>
      <c r="F141" s="282" t="s">
        <v>9372</v>
      </c>
      <c r="G141" s="282" t="s">
        <v>9505</v>
      </c>
      <c r="H141" s="282" t="s">
        <v>9695</v>
      </c>
      <c r="I141" s="282" t="s">
        <v>9435</v>
      </c>
      <c r="J141" s="282" t="s">
        <v>9674</v>
      </c>
      <c r="K141" s="282" t="s">
        <v>9675</v>
      </c>
      <c r="L141" s="283"/>
      <c r="M141" s="283"/>
      <c r="N141" s="282" t="s">
        <v>9378</v>
      </c>
      <c r="O141" s="284">
        <v>183.28</v>
      </c>
      <c r="P141" s="282" t="s">
        <v>9379</v>
      </c>
      <c r="Q141" s="282" t="s">
        <v>9375</v>
      </c>
      <c r="R141" s="283"/>
      <c r="S141" s="283"/>
      <c r="T141" s="282" t="s">
        <v>9380</v>
      </c>
      <c r="U141" s="282" t="s">
        <v>9381</v>
      </c>
      <c r="V141" s="282" t="s">
        <v>9382</v>
      </c>
      <c r="W141" s="282" t="s">
        <v>9693</v>
      </c>
      <c r="X141" s="282" t="s">
        <v>9384</v>
      </c>
      <c r="Y141" s="282" t="s">
        <v>9385</v>
      </c>
      <c r="Z141" s="284">
        <v>183.28</v>
      </c>
      <c r="AA141" s="282" t="s">
        <v>3277</v>
      </c>
      <c r="AB141" s="284">
        <v>183.28</v>
      </c>
      <c r="AC141" s="284">
        <v>183.28</v>
      </c>
      <c r="AD141" s="282" t="s">
        <v>3277</v>
      </c>
      <c r="AE141" s="282" t="s">
        <v>9634</v>
      </c>
      <c r="AF141" s="282" t="s">
        <v>9387</v>
      </c>
      <c r="AG141" s="282" t="s">
        <v>9388</v>
      </c>
      <c r="AH141" s="282" t="s">
        <v>9402</v>
      </c>
      <c r="AI141" s="285">
        <f t="shared" si="2"/>
        <v>44623</v>
      </c>
      <c r="AJ141" s="281" t="s">
        <v>9430</v>
      </c>
    </row>
    <row r="142" spans="1:36" ht="60">
      <c r="A142" s="282" t="s">
        <v>9696</v>
      </c>
      <c r="B142" s="282" t="s">
        <v>9369</v>
      </c>
      <c r="C142" s="282" t="s">
        <v>9370</v>
      </c>
      <c r="D142" s="282" t="s">
        <v>9371</v>
      </c>
      <c r="E142" s="282" t="s">
        <v>9372</v>
      </c>
      <c r="F142" s="282" t="s">
        <v>9372</v>
      </c>
      <c r="G142" s="282" t="s">
        <v>9505</v>
      </c>
      <c r="H142" s="282" t="s">
        <v>9695</v>
      </c>
      <c r="I142" s="282" t="s">
        <v>9512</v>
      </c>
      <c r="J142" s="282" t="s">
        <v>9507</v>
      </c>
      <c r="K142" s="282" t="s">
        <v>9508</v>
      </c>
      <c r="L142" s="283"/>
      <c r="M142" s="283"/>
      <c r="N142" s="282" t="s">
        <v>9378</v>
      </c>
      <c r="O142" s="284">
        <v>229.1</v>
      </c>
      <c r="P142" s="282" t="s">
        <v>9379</v>
      </c>
      <c r="Q142" s="282" t="s">
        <v>9375</v>
      </c>
      <c r="R142" s="283"/>
      <c r="S142" s="283"/>
      <c r="T142" s="282" t="s">
        <v>9380</v>
      </c>
      <c r="U142" s="282" t="s">
        <v>9381</v>
      </c>
      <c r="V142" s="282" t="s">
        <v>9382</v>
      </c>
      <c r="W142" s="282" t="s">
        <v>9697</v>
      </c>
      <c r="X142" s="282" t="s">
        <v>9384</v>
      </c>
      <c r="Y142" s="282" t="s">
        <v>9385</v>
      </c>
      <c r="Z142" s="284">
        <v>229.1</v>
      </c>
      <c r="AA142" s="282" t="s">
        <v>3277</v>
      </c>
      <c r="AB142" s="284">
        <v>229.1</v>
      </c>
      <c r="AC142" s="284">
        <v>229.1</v>
      </c>
      <c r="AD142" s="282" t="s">
        <v>3277</v>
      </c>
      <c r="AE142" s="282" t="s">
        <v>9634</v>
      </c>
      <c r="AF142" s="282" t="s">
        <v>9387</v>
      </c>
      <c r="AG142" s="282" t="s">
        <v>9388</v>
      </c>
      <c r="AH142" s="282" t="s">
        <v>9402</v>
      </c>
      <c r="AI142" s="285">
        <f t="shared" si="2"/>
        <v>44623</v>
      </c>
      <c r="AJ142" s="281" t="s">
        <v>9430</v>
      </c>
    </row>
    <row r="143" spans="1:36" ht="60">
      <c r="A143" s="282" t="s">
        <v>9698</v>
      </c>
      <c r="B143" s="282" t="s">
        <v>9369</v>
      </c>
      <c r="C143" s="282" t="s">
        <v>9370</v>
      </c>
      <c r="D143" s="282" t="s">
        <v>9371</v>
      </c>
      <c r="E143" s="282" t="s">
        <v>9372</v>
      </c>
      <c r="F143" s="282" t="s">
        <v>9372</v>
      </c>
      <c r="G143" s="282" t="s">
        <v>9505</v>
      </c>
      <c r="H143" s="282" t="s">
        <v>9699</v>
      </c>
      <c r="I143" s="282" t="s">
        <v>9435</v>
      </c>
      <c r="J143" s="282" t="s">
        <v>9674</v>
      </c>
      <c r="K143" s="282" t="s">
        <v>9675</v>
      </c>
      <c r="L143" s="283"/>
      <c r="M143" s="283"/>
      <c r="N143" s="282" t="s">
        <v>9378</v>
      </c>
      <c r="O143" s="284">
        <v>183.28</v>
      </c>
      <c r="P143" s="282" t="s">
        <v>9379</v>
      </c>
      <c r="Q143" s="282" t="s">
        <v>9375</v>
      </c>
      <c r="R143" s="283"/>
      <c r="S143" s="283"/>
      <c r="T143" s="282" t="s">
        <v>9380</v>
      </c>
      <c r="U143" s="282" t="s">
        <v>9381</v>
      </c>
      <c r="V143" s="282" t="s">
        <v>9382</v>
      </c>
      <c r="W143" s="282" t="s">
        <v>9693</v>
      </c>
      <c r="X143" s="282" t="s">
        <v>9384</v>
      </c>
      <c r="Y143" s="282" t="s">
        <v>9385</v>
      </c>
      <c r="Z143" s="284">
        <v>183.28</v>
      </c>
      <c r="AA143" s="282" t="s">
        <v>3277</v>
      </c>
      <c r="AB143" s="284">
        <v>183.28</v>
      </c>
      <c r="AC143" s="284">
        <v>183.28</v>
      </c>
      <c r="AD143" s="282" t="s">
        <v>3277</v>
      </c>
      <c r="AE143" s="282" t="s">
        <v>9634</v>
      </c>
      <c r="AF143" s="282" t="s">
        <v>9387</v>
      </c>
      <c r="AG143" s="282" t="s">
        <v>9388</v>
      </c>
      <c r="AH143" s="282" t="s">
        <v>9402</v>
      </c>
      <c r="AI143" s="285">
        <f t="shared" si="2"/>
        <v>44622</v>
      </c>
      <c r="AJ143" s="281" t="s">
        <v>9430</v>
      </c>
    </row>
    <row r="144" spans="1:36" ht="60">
      <c r="A144" s="282" t="s">
        <v>9700</v>
      </c>
      <c r="B144" s="282" t="s">
        <v>9369</v>
      </c>
      <c r="C144" s="282" t="s">
        <v>9370</v>
      </c>
      <c r="D144" s="282" t="s">
        <v>9371</v>
      </c>
      <c r="E144" s="282" t="s">
        <v>9372</v>
      </c>
      <c r="F144" s="282" t="s">
        <v>9372</v>
      </c>
      <c r="G144" s="282" t="s">
        <v>9505</v>
      </c>
      <c r="H144" s="282" t="s">
        <v>9699</v>
      </c>
      <c r="I144" s="282" t="s">
        <v>9435</v>
      </c>
      <c r="J144" s="282" t="s">
        <v>9688</v>
      </c>
      <c r="K144" s="282" t="s">
        <v>9689</v>
      </c>
      <c r="L144" s="283"/>
      <c r="M144" s="283"/>
      <c r="N144" s="282" t="s">
        <v>9378</v>
      </c>
      <c r="O144" s="284">
        <v>183.28</v>
      </c>
      <c r="P144" s="282" t="s">
        <v>9379</v>
      </c>
      <c r="Q144" s="282" t="s">
        <v>9375</v>
      </c>
      <c r="R144" s="283"/>
      <c r="S144" s="283"/>
      <c r="T144" s="282" t="s">
        <v>9380</v>
      </c>
      <c r="U144" s="282" t="s">
        <v>9381</v>
      </c>
      <c r="V144" s="282" t="s">
        <v>9382</v>
      </c>
      <c r="W144" s="282" t="s">
        <v>9701</v>
      </c>
      <c r="X144" s="282" t="s">
        <v>9384</v>
      </c>
      <c r="Y144" s="282" t="s">
        <v>9385</v>
      </c>
      <c r="Z144" s="284">
        <v>183.28</v>
      </c>
      <c r="AA144" s="282" t="s">
        <v>3277</v>
      </c>
      <c r="AB144" s="284">
        <v>183.28</v>
      </c>
      <c r="AC144" s="284">
        <v>183.28</v>
      </c>
      <c r="AD144" s="282" t="s">
        <v>3277</v>
      </c>
      <c r="AE144" s="282" t="s">
        <v>9634</v>
      </c>
      <c r="AF144" s="282" t="s">
        <v>9387</v>
      </c>
      <c r="AG144" s="282" t="s">
        <v>9388</v>
      </c>
      <c r="AH144" s="282" t="s">
        <v>9402</v>
      </c>
      <c r="AI144" s="285">
        <f t="shared" si="2"/>
        <v>44622</v>
      </c>
      <c r="AJ144" s="281" t="s">
        <v>9430</v>
      </c>
    </row>
    <row r="145" spans="1:36" ht="60">
      <c r="A145" s="282" t="s">
        <v>9702</v>
      </c>
      <c r="B145" s="282" t="s">
        <v>9369</v>
      </c>
      <c r="C145" s="282" t="s">
        <v>9370</v>
      </c>
      <c r="D145" s="282" t="s">
        <v>9371</v>
      </c>
      <c r="E145" s="282" t="s">
        <v>9372</v>
      </c>
      <c r="F145" s="282" t="s">
        <v>9372</v>
      </c>
      <c r="G145" s="282" t="s">
        <v>9505</v>
      </c>
      <c r="H145" s="282" t="s">
        <v>9703</v>
      </c>
      <c r="I145" s="282" t="s">
        <v>9435</v>
      </c>
      <c r="J145" s="282" t="s">
        <v>9688</v>
      </c>
      <c r="K145" s="282" t="s">
        <v>9689</v>
      </c>
      <c r="L145" s="283"/>
      <c r="M145" s="283"/>
      <c r="N145" s="282" t="s">
        <v>9378</v>
      </c>
      <c r="O145" s="284">
        <v>183.28</v>
      </c>
      <c r="P145" s="282" t="s">
        <v>9379</v>
      </c>
      <c r="Q145" s="282" t="s">
        <v>9375</v>
      </c>
      <c r="R145" s="283"/>
      <c r="S145" s="283"/>
      <c r="T145" s="282" t="s">
        <v>9380</v>
      </c>
      <c r="U145" s="282" t="s">
        <v>9381</v>
      </c>
      <c r="V145" s="282" t="s">
        <v>9382</v>
      </c>
      <c r="W145" s="282" t="s">
        <v>9701</v>
      </c>
      <c r="X145" s="282" t="s">
        <v>9384</v>
      </c>
      <c r="Y145" s="282" t="s">
        <v>9385</v>
      </c>
      <c r="Z145" s="284">
        <v>183.28</v>
      </c>
      <c r="AA145" s="282" t="s">
        <v>3277</v>
      </c>
      <c r="AB145" s="284">
        <v>183.28</v>
      </c>
      <c r="AC145" s="284">
        <v>183.28</v>
      </c>
      <c r="AD145" s="282" t="s">
        <v>3277</v>
      </c>
      <c r="AE145" s="282" t="s">
        <v>9634</v>
      </c>
      <c r="AF145" s="282" t="s">
        <v>9387</v>
      </c>
      <c r="AG145" s="282" t="s">
        <v>9388</v>
      </c>
      <c r="AH145" s="282" t="s">
        <v>9402</v>
      </c>
      <c r="AI145" s="285">
        <f t="shared" si="2"/>
        <v>44621</v>
      </c>
      <c r="AJ145" s="281" t="s">
        <v>9430</v>
      </c>
    </row>
    <row r="146" spans="1:36" ht="60">
      <c r="A146" s="282" t="s">
        <v>9704</v>
      </c>
      <c r="B146" s="282" t="s">
        <v>9369</v>
      </c>
      <c r="C146" s="282" t="s">
        <v>9370</v>
      </c>
      <c r="D146" s="282" t="s">
        <v>9371</v>
      </c>
      <c r="E146" s="282" t="s">
        <v>9372</v>
      </c>
      <c r="F146" s="282" t="s">
        <v>9372</v>
      </c>
      <c r="G146" s="282" t="s">
        <v>9505</v>
      </c>
      <c r="H146" s="282" t="s">
        <v>9703</v>
      </c>
      <c r="I146" s="282" t="s">
        <v>9435</v>
      </c>
      <c r="J146" s="282" t="s">
        <v>9674</v>
      </c>
      <c r="K146" s="282" t="s">
        <v>9675</v>
      </c>
      <c r="L146" s="283"/>
      <c r="M146" s="283"/>
      <c r="N146" s="282" t="s">
        <v>9378</v>
      </c>
      <c r="O146" s="284">
        <v>183.28</v>
      </c>
      <c r="P146" s="282" t="s">
        <v>9379</v>
      </c>
      <c r="Q146" s="282" t="s">
        <v>9375</v>
      </c>
      <c r="R146" s="283"/>
      <c r="S146" s="283"/>
      <c r="T146" s="282" t="s">
        <v>9380</v>
      </c>
      <c r="U146" s="282" t="s">
        <v>9381</v>
      </c>
      <c r="V146" s="282" t="s">
        <v>9382</v>
      </c>
      <c r="W146" s="282" t="s">
        <v>9693</v>
      </c>
      <c r="X146" s="282" t="s">
        <v>9384</v>
      </c>
      <c r="Y146" s="282" t="s">
        <v>9385</v>
      </c>
      <c r="Z146" s="284">
        <v>183.28</v>
      </c>
      <c r="AA146" s="282" t="s">
        <v>3277</v>
      </c>
      <c r="AB146" s="284">
        <v>183.28</v>
      </c>
      <c r="AC146" s="284">
        <v>183.28</v>
      </c>
      <c r="AD146" s="282" t="s">
        <v>3277</v>
      </c>
      <c r="AE146" s="282" t="s">
        <v>9634</v>
      </c>
      <c r="AF146" s="282" t="s">
        <v>9387</v>
      </c>
      <c r="AG146" s="282" t="s">
        <v>9388</v>
      </c>
      <c r="AH146" s="282" t="s">
        <v>9402</v>
      </c>
      <c r="AI146" s="285">
        <f t="shared" si="2"/>
        <v>44621</v>
      </c>
      <c r="AJ146" s="281" t="s">
        <v>9430</v>
      </c>
    </row>
    <row r="147" spans="1:36" ht="60">
      <c r="A147" s="282" t="s">
        <v>9705</v>
      </c>
      <c r="B147" s="282" t="s">
        <v>9369</v>
      </c>
      <c r="C147" s="282" t="s">
        <v>9370</v>
      </c>
      <c r="D147" s="282" t="s">
        <v>9371</v>
      </c>
      <c r="E147" s="282" t="s">
        <v>9372</v>
      </c>
      <c r="F147" s="282" t="s">
        <v>9372</v>
      </c>
      <c r="G147" s="282" t="s">
        <v>9505</v>
      </c>
      <c r="H147" s="282" t="s">
        <v>9706</v>
      </c>
      <c r="I147" s="282" t="s">
        <v>9435</v>
      </c>
      <c r="J147" s="282" t="s">
        <v>9688</v>
      </c>
      <c r="K147" s="282" t="s">
        <v>9689</v>
      </c>
      <c r="L147" s="283"/>
      <c r="M147" s="283"/>
      <c r="N147" s="282" t="s">
        <v>9378</v>
      </c>
      <c r="O147" s="284">
        <v>183.28</v>
      </c>
      <c r="P147" s="282" t="s">
        <v>9379</v>
      </c>
      <c r="Q147" s="282" t="s">
        <v>9375</v>
      </c>
      <c r="R147" s="283"/>
      <c r="S147" s="283"/>
      <c r="T147" s="282" t="s">
        <v>9380</v>
      </c>
      <c r="U147" s="282" t="s">
        <v>9381</v>
      </c>
      <c r="V147" s="282" t="s">
        <v>9382</v>
      </c>
      <c r="W147" s="282" t="s">
        <v>9707</v>
      </c>
      <c r="X147" s="282" t="s">
        <v>9384</v>
      </c>
      <c r="Y147" s="282" t="s">
        <v>9385</v>
      </c>
      <c r="Z147" s="284">
        <v>183.28</v>
      </c>
      <c r="AA147" s="282" t="s">
        <v>3277</v>
      </c>
      <c r="AB147" s="284">
        <v>183.28</v>
      </c>
      <c r="AC147" s="284">
        <v>183.28</v>
      </c>
      <c r="AD147" s="282" t="s">
        <v>3277</v>
      </c>
      <c r="AE147" s="282" t="s">
        <v>9708</v>
      </c>
      <c r="AF147" s="282" t="s">
        <v>9387</v>
      </c>
      <c r="AG147" s="282" t="s">
        <v>9388</v>
      </c>
      <c r="AH147" s="282" t="s">
        <v>9402</v>
      </c>
      <c r="AI147" s="285">
        <f t="shared" si="2"/>
        <v>44620</v>
      </c>
      <c r="AJ147" s="281" t="s">
        <v>9430</v>
      </c>
    </row>
    <row r="148" spans="1:36" ht="60">
      <c r="A148" s="282" t="s">
        <v>9709</v>
      </c>
      <c r="B148" s="282" t="s">
        <v>9369</v>
      </c>
      <c r="C148" s="282" t="s">
        <v>9370</v>
      </c>
      <c r="D148" s="282" t="s">
        <v>9371</v>
      </c>
      <c r="E148" s="282" t="s">
        <v>9372</v>
      </c>
      <c r="F148" s="282" t="s">
        <v>9372</v>
      </c>
      <c r="G148" s="282" t="s">
        <v>9505</v>
      </c>
      <c r="H148" s="282" t="s">
        <v>9706</v>
      </c>
      <c r="I148" s="282" t="s">
        <v>9435</v>
      </c>
      <c r="J148" s="282" t="s">
        <v>9674</v>
      </c>
      <c r="K148" s="282" t="s">
        <v>9675</v>
      </c>
      <c r="L148" s="283"/>
      <c r="M148" s="283"/>
      <c r="N148" s="282" t="s">
        <v>9378</v>
      </c>
      <c r="O148" s="284">
        <v>183.28</v>
      </c>
      <c r="P148" s="282" t="s">
        <v>9379</v>
      </c>
      <c r="Q148" s="282" t="s">
        <v>9375</v>
      </c>
      <c r="R148" s="283"/>
      <c r="S148" s="283"/>
      <c r="T148" s="282" t="s">
        <v>9380</v>
      </c>
      <c r="U148" s="282" t="s">
        <v>9381</v>
      </c>
      <c r="V148" s="282" t="s">
        <v>9382</v>
      </c>
      <c r="W148" s="282" t="s">
        <v>9710</v>
      </c>
      <c r="X148" s="282" t="s">
        <v>9384</v>
      </c>
      <c r="Y148" s="282" t="s">
        <v>9385</v>
      </c>
      <c r="Z148" s="284">
        <v>183.28</v>
      </c>
      <c r="AA148" s="282" t="s">
        <v>3277</v>
      </c>
      <c r="AB148" s="284">
        <v>183.28</v>
      </c>
      <c r="AC148" s="284">
        <v>183.28</v>
      </c>
      <c r="AD148" s="282" t="s">
        <v>3277</v>
      </c>
      <c r="AE148" s="282" t="s">
        <v>9708</v>
      </c>
      <c r="AF148" s="282" t="s">
        <v>9387</v>
      </c>
      <c r="AG148" s="282" t="s">
        <v>9388</v>
      </c>
      <c r="AH148" s="282" t="s">
        <v>9402</v>
      </c>
      <c r="AI148" s="285">
        <f t="shared" si="2"/>
        <v>44620</v>
      </c>
      <c r="AJ148" s="281" t="s">
        <v>9430</v>
      </c>
    </row>
    <row r="149" spans="1:36" ht="60">
      <c r="A149" s="282" t="s">
        <v>9711</v>
      </c>
      <c r="B149" s="282" t="s">
        <v>9369</v>
      </c>
      <c r="C149" s="282" t="s">
        <v>9370</v>
      </c>
      <c r="D149" s="282" t="s">
        <v>9371</v>
      </c>
      <c r="E149" s="282" t="s">
        <v>9372</v>
      </c>
      <c r="F149" s="282" t="s">
        <v>9422</v>
      </c>
      <c r="G149" s="282" t="s">
        <v>9392</v>
      </c>
      <c r="H149" s="282" t="s">
        <v>9706</v>
      </c>
      <c r="I149" s="282" t="s">
        <v>9712</v>
      </c>
      <c r="J149" s="283"/>
      <c r="K149" s="283"/>
      <c r="L149" s="283"/>
      <c r="M149" s="283"/>
      <c r="N149" s="282" t="s">
        <v>9378</v>
      </c>
      <c r="O149" s="284">
        <v>304.12</v>
      </c>
      <c r="P149" s="282" t="s">
        <v>9425</v>
      </c>
      <c r="Q149" s="282" t="s">
        <v>9375</v>
      </c>
      <c r="R149" s="283"/>
      <c r="S149" s="283"/>
      <c r="T149" s="282" t="s">
        <v>9380</v>
      </c>
      <c r="U149" s="282" t="s">
        <v>9426</v>
      </c>
      <c r="V149" s="282" t="s">
        <v>9427</v>
      </c>
      <c r="W149" s="282" t="s">
        <v>9713</v>
      </c>
      <c r="X149" s="282" t="s">
        <v>9384</v>
      </c>
      <c r="Y149" s="282" t="s">
        <v>9385</v>
      </c>
      <c r="Z149" s="284">
        <v>304.12</v>
      </c>
      <c r="AA149" s="282" t="s">
        <v>3277</v>
      </c>
      <c r="AB149" s="284">
        <v>304.12</v>
      </c>
      <c r="AC149" s="284">
        <v>304.12</v>
      </c>
      <c r="AD149" s="282" t="s">
        <v>3277</v>
      </c>
      <c r="AE149" s="282" t="s">
        <v>9634</v>
      </c>
      <c r="AF149" s="282" t="s">
        <v>9387</v>
      </c>
      <c r="AG149" s="282" t="s">
        <v>9388</v>
      </c>
      <c r="AH149" s="282" t="s">
        <v>9402</v>
      </c>
      <c r="AI149" s="285">
        <f t="shared" si="2"/>
        <v>44620</v>
      </c>
      <c r="AJ149" s="281" t="s">
        <v>9430</v>
      </c>
    </row>
    <row r="150" spans="1:36" ht="60">
      <c r="A150" s="282" t="s">
        <v>9714</v>
      </c>
      <c r="B150" s="282" t="s">
        <v>9369</v>
      </c>
      <c r="C150" s="282" t="s">
        <v>9370</v>
      </c>
      <c r="D150" s="282" t="s">
        <v>9371</v>
      </c>
      <c r="E150" s="282" t="s">
        <v>9391</v>
      </c>
      <c r="F150" s="282" t="s">
        <v>9422</v>
      </c>
      <c r="G150" s="282" t="s">
        <v>9392</v>
      </c>
      <c r="H150" s="282" t="s">
        <v>9706</v>
      </c>
      <c r="I150" s="282" t="s">
        <v>9638</v>
      </c>
      <c r="J150" s="283"/>
      <c r="K150" s="283"/>
      <c r="L150" s="283"/>
      <c r="M150" s="283"/>
      <c r="N150" s="282" t="s">
        <v>9378</v>
      </c>
      <c r="O150" s="284">
        <v>6747.29</v>
      </c>
      <c r="P150" s="282" t="s">
        <v>9425</v>
      </c>
      <c r="Q150" s="282" t="s">
        <v>9396</v>
      </c>
      <c r="R150" s="283"/>
      <c r="S150" s="283"/>
      <c r="T150" s="282" t="s">
        <v>9380</v>
      </c>
      <c r="U150" s="282" t="s">
        <v>9426</v>
      </c>
      <c r="V150" s="282" t="s">
        <v>9427</v>
      </c>
      <c r="W150" s="282" t="s">
        <v>9713</v>
      </c>
      <c r="X150" s="282" t="s">
        <v>9384</v>
      </c>
      <c r="Y150" s="282" t="s">
        <v>9385</v>
      </c>
      <c r="Z150" s="284">
        <v>6747.29</v>
      </c>
      <c r="AA150" s="282" t="s">
        <v>3277</v>
      </c>
      <c r="AB150" s="284">
        <v>6747.29</v>
      </c>
      <c r="AC150" s="284">
        <v>6747.29</v>
      </c>
      <c r="AD150" s="282" t="s">
        <v>3277</v>
      </c>
      <c r="AE150" s="282" t="s">
        <v>9634</v>
      </c>
      <c r="AF150" s="282" t="s">
        <v>9387</v>
      </c>
      <c r="AG150" s="282" t="s">
        <v>9388</v>
      </c>
      <c r="AH150" s="282" t="s">
        <v>9402</v>
      </c>
      <c r="AI150" s="285">
        <f t="shared" si="2"/>
        <v>44620</v>
      </c>
      <c r="AJ150" s="281" t="s">
        <v>9430</v>
      </c>
    </row>
    <row r="151" spans="1:36" ht="60">
      <c r="A151" s="282" t="s">
        <v>9715</v>
      </c>
      <c r="B151" s="282" t="s">
        <v>9369</v>
      </c>
      <c r="C151" s="282" t="s">
        <v>9370</v>
      </c>
      <c r="D151" s="282" t="s">
        <v>9371</v>
      </c>
      <c r="E151" s="282" t="s">
        <v>1393</v>
      </c>
      <c r="F151" s="282" t="s">
        <v>9422</v>
      </c>
      <c r="G151" s="282" t="s">
        <v>9392</v>
      </c>
      <c r="H151" s="282" t="s">
        <v>9706</v>
      </c>
      <c r="I151" s="282" t="s">
        <v>9552</v>
      </c>
      <c r="J151" s="283"/>
      <c r="K151" s="283"/>
      <c r="L151" s="283"/>
      <c r="M151" s="283"/>
      <c r="N151" s="282" t="s">
        <v>9378</v>
      </c>
      <c r="O151" s="284">
        <v>1671.89</v>
      </c>
      <c r="P151" s="282" t="s">
        <v>9425</v>
      </c>
      <c r="Q151" s="282" t="s">
        <v>9435</v>
      </c>
      <c r="R151" s="283"/>
      <c r="S151" s="283"/>
      <c r="T151" s="282" t="s">
        <v>9380</v>
      </c>
      <c r="U151" s="282" t="s">
        <v>9426</v>
      </c>
      <c r="V151" s="282" t="s">
        <v>9427</v>
      </c>
      <c r="W151" s="282" t="s">
        <v>9713</v>
      </c>
      <c r="X151" s="282" t="s">
        <v>9384</v>
      </c>
      <c r="Y151" s="282" t="s">
        <v>9385</v>
      </c>
      <c r="Z151" s="284">
        <v>1671.89</v>
      </c>
      <c r="AA151" s="282" t="s">
        <v>3277</v>
      </c>
      <c r="AB151" s="284">
        <v>1671.89</v>
      </c>
      <c r="AC151" s="284">
        <v>1671.89</v>
      </c>
      <c r="AD151" s="282" t="s">
        <v>3277</v>
      </c>
      <c r="AE151" s="282" t="s">
        <v>9634</v>
      </c>
      <c r="AF151" s="282" t="s">
        <v>9387</v>
      </c>
      <c r="AG151" s="282" t="s">
        <v>9388</v>
      </c>
      <c r="AH151" s="282" t="s">
        <v>9402</v>
      </c>
      <c r="AI151" s="285">
        <f t="shared" si="2"/>
        <v>44620</v>
      </c>
      <c r="AJ151" s="281" t="s">
        <v>9430</v>
      </c>
    </row>
    <row r="152" spans="1:36" ht="60">
      <c r="A152" s="282" t="s">
        <v>9716</v>
      </c>
      <c r="B152" s="282" t="s">
        <v>9369</v>
      </c>
      <c r="C152" s="282" t="s">
        <v>9370</v>
      </c>
      <c r="D152" s="282" t="s">
        <v>9371</v>
      </c>
      <c r="E152" s="282" t="s">
        <v>9372</v>
      </c>
      <c r="F152" s="282" t="s">
        <v>9372</v>
      </c>
      <c r="G152" s="282" t="s">
        <v>9505</v>
      </c>
      <c r="H152" s="282" t="s">
        <v>9717</v>
      </c>
      <c r="I152" s="282" t="s">
        <v>9435</v>
      </c>
      <c r="J152" s="282" t="s">
        <v>9674</v>
      </c>
      <c r="K152" s="282" t="s">
        <v>9675</v>
      </c>
      <c r="L152" s="283"/>
      <c r="M152" s="283"/>
      <c r="N152" s="282" t="s">
        <v>9378</v>
      </c>
      <c r="O152" s="284">
        <v>183.28</v>
      </c>
      <c r="P152" s="282" t="s">
        <v>9379</v>
      </c>
      <c r="Q152" s="282" t="s">
        <v>9375</v>
      </c>
      <c r="R152" s="283"/>
      <c r="S152" s="283"/>
      <c r="T152" s="282" t="s">
        <v>9380</v>
      </c>
      <c r="U152" s="282" t="s">
        <v>9381</v>
      </c>
      <c r="V152" s="282" t="s">
        <v>9382</v>
      </c>
      <c r="W152" s="282" t="s">
        <v>9710</v>
      </c>
      <c r="X152" s="282" t="s">
        <v>9384</v>
      </c>
      <c r="Y152" s="282" t="s">
        <v>9385</v>
      </c>
      <c r="Z152" s="284">
        <v>183.28</v>
      </c>
      <c r="AA152" s="282" t="s">
        <v>3277</v>
      </c>
      <c r="AB152" s="284">
        <v>183.28</v>
      </c>
      <c r="AC152" s="284">
        <v>183.28</v>
      </c>
      <c r="AD152" s="282" t="s">
        <v>3277</v>
      </c>
      <c r="AE152" s="282" t="s">
        <v>9708</v>
      </c>
      <c r="AF152" s="282" t="s">
        <v>9387</v>
      </c>
      <c r="AG152" s="282" t="s">
        <v>9388</v>
      </c>
      <c r="AH152" s="282" t="s">
        <v>9402</v>
      </c>
      <c r="AI152" s="285">
        <f t="shared" si="2"/>
        <v>44617</v>
      </c>
      <c r="AJ152" s="281" t="s">
        <v>9430</v>
      </c>
    </row>
    <row r="153" spans="1:36" ht="60">
      <c r="A153" s="282" t="s">
        <v>9718</v>
      </c>
      <c r="B153" s="282" t="s">
        <v>9369</v>
      </c>
      <c r="C153" s="282" t="s">
        <v>9370</v>
      </c>
      <c r="D153" s="282" t="s">
        <v>9371</v>
      </c>
      <c r="E153" s="282" t="s">
        <v>9372</v>
      </c>
      <c r="F153" s="282" t="s">
        <v>9372</v>
      </c>
      <c r="G153" s="282" t="s">
        <v>9505</v>
      </c>
      <c r="H153" s="282" t="s">
        <v>9719</v>
      </c>
      <c r="I153" s="282" t="s">
        <v>9435</v>
      </c>
      <c r="J153" s="282" t="s">
        <v>9688</v>
      </c>
      <c r="K153" s="282" t="s">
        <v>9689</v>
      </c>
      <c r="L153" s="283"/>
      <c r="M153" s="283"/>
      <c r="N153" s="282" t="s">
        <v>9378</v>
      </c>
      <c r="O153" s="284">
        <v>183.28</v>
      </c>
      <c r="P153" s="282" t="s">
        <v>9379</v>
      </c>
      <c r="Q153" s="282" t="s">
        <v>9375</v>
      </c>
      <c r="R153" s="283"/>
      <c r="S153" s="283"/>
      <c r="T153" s="282" t="s">
        <v>9380</v>
      </c>
      <c r="U153" s="282" t="s">
        <v>9381</v>
      </c>
      <c r="V153" s="282" t="s">
        <v>9382</v>
      </c>
      <c r="W153" s="282" t="s">
        <v>9707</v>
      </c>
      <c r="X153" s="282" t="s">
        <v>9384</v>
      </c>
      <c r="Y153" s="282" t="s">
        <v>9385</v>
      </c>
      <c r="Z153" s="284">
        <v>183.28</v>
      </c>
      <c r="AA153" s="282" t="s">
        <v>3277</v>
      </c>
      <c r="AB153" s="284">
        <v>183.28</v>
      </c>
      <c r="AC153" s="284">
        <v>183.28</v>
      </c>
      <c r="AD153" s="282" t="s">
        <v>3277</v>
      </c>
      <c r="AE153" s="282" t="s">
        <v>9708</v>
      </c>
      <c r="AF153" s="282" t="s">
        <v>9387</v>
      </c>
      <c r="AG153" s="282" t="s">
        <v>9388</v>
      </c>
      <c r="AH153" s="282" t="s">
        <v>9402</v>
      </c>
      <c r="AI153" s="285">
        <f t="shared" si="2"/>
        <v>44616</v>
      </c>
      <c r="AJ153" s="281" t="s">
        <v>9430</v>
      </c>
    </row>
    <row r="154" spans="1:36" ht="60">
      <c r="A154" s="282" t="s">
        <v>9720</v>
      </c>
      <c r="B154" s="282" t="s">
        <v>9369</v>
      </c>
      <c r="C154" s="282" t="s">
        <v>9370</v>
      </c>
      <c r="D154" s="282" t="s">
        <v>9371</v>
      </c>
      <c r="E154" s="282" t="s">
        <v>9372</v>
      </c>
      <c r="F154" s="282" t="s">
        <v>9372</v>
      </c>
      <c r="G154" s="282" t="s">
        <v>9505</v>
      </c>
      <c r="H154" s="282" t="s">
        <v>9719</v>
      </c>
      <c r="I154" s="282" t="s">
        <v>9435</v>
      </c>
      <c r="J154" s="282" t="s">
        <v>9674</v>
      </c>
      <c r="K154" s="282" t="s">
        <v>9675</v>
      </c>
      <c r="L154" s="283"/>
      <c r="M154" s="283"/>
      <c r="N154" s="282" t="s">
        <v>9378</v>
      </c>
      <c r="O154" s="284">
        <v>183.28</v>
      </c>
      <c r="P154" s="282" t="s">
        <v>9379</v>
      </c>
      <c r="Q154" s="282" t="s">
        <v>9375</v>
      </c>
      <c r="R154" s="283"/>
      <c r="S154" s="283"/>
      <c r="T154" s="282" t="s">
        <v>9380</v>
      </c>
      <c r="U154" s="282" t="s">
        <v>9381</v>
      </c>
      <c r="V154" s="282" t="s">
        <v>9382</v>
      </c>
      <c r="W154" s="282" t="s">
        <v>9710</v>
      </c>
      <c r="X154" s="282" t="s">
        <v>9384</v>
      </c>
      <c r="Y154" s="282" t="s">
        <v>9385</v>
      </c>
      <c r="Z154" s="284">
        <v>183.28</v>
      </c>
      <c r="AA154" s="282" t="s">
        <v>3277</v>
      </c>
      <c r="AB154" s="284">
        <v>183.28</v>
      </c>
      <c r="AC154" s="284">
        <v>183.28</v>
      </c>
      <c r="AD154" s="282" t="s">
        <v>3277</v>
      </c>
      <c r="AE154" s="282" t="s">
        <v>9708</v>
      </c>
      <c r="AF154" s="282" t="s">
        <v>9387</v>
      </c>
      <c r="AG154" s="282" t="s">
        <v>9388</v>
      </c>
      <c r="AH154" s="282" t="s">
        <v>9402</v>
      </c>
      <c r="AI154" s="285">
        <f t="shared" si="2"/>
        <v>44616</v>
      </c>
      <c r="AJ154" s="281" t="s">
        <v>9430</v>
      </c>
    </row>
    <row r="155" spans="1:36" ht="60">
      <c r="A155" s="282" t="s">
        <v>9721</v>
      </c>
      <c r="B155" s="282" t="s">
        <v>9369</v>
      </c>
      <c r="C155" s="282" t="s">
        <v>9370</v>
      </c>
      <c r="D155" s="282" t="s">
        <v>9371</v>
      </c>
      <c r="E155" s="282" t="s">
        <v>9372</v>
      </c>
      <c r="F155" s="282" t="s">
        <v>9372</v>
      </c>
      <c r="G155" s="282" t="s">
        <v>9505</v>
      </c>
      <c r="H155" s="282" t="s">
        <v>9722</v>
      </c>
      <c r="I155" s="282" t="s">
        <v>9435</v>
      </c>
      <c r="J155" s="282" t="s">
        <v>9688</v>
      </c>
      <c r="K155" s="282" t="s">
        <v>9689</v>
      </c>
      <c r="L155" s="283"/>
      <c r="M155" s="283"/>
      <c r="N155" s="282" t="s">
        <v>9378</v>
      </c>
      <c r="O155" s="284">
        <v>183.28</v>
      </c>
      <c r="P155" s="282" t="s">
        <v>9379</v>
      </c>
      <c r="Q155" s="282" t="s">
        <v>9375</v>
      </c>
      <c r="R155" s="283"/>
      <c r="S155" s="283"/>
      <c r="T155" s="282" t="s">
        <v>9380</v>
      </c>
      <c r="U155" s="282" t="s">
        <v>9381</v>
      </c>
      <c r="V155" s="282" t="s">
        <v>9382</v>
      </c>
      <c r="W155" s="282" t="s">
        <v>9707</v>
      </c>
      <c r="X155" s="282" t="s">
        <v>9384</v>
      </c>
      <c r="Y155" s="282" t="s">
        <v>9385</v>
      </c>
      <c r="Z155" s="284">
        <v>183.28</v>
      </c>
      <c r="AA155" s="282" t="s">
        <v>3277</v>
      </c>
      <c r="AB155" s="284">
        <v>183.28</v>
      </c>
      <c r="AC155" s="284">
        <v>183.28</v>
      </c>
      <c r="AD155" s="282" t="s">
        <v>3277</v>
      </c>
      <c r="AE155" s="282" t="s">
        <v>9708</v>
      </c>
      <c r="AF155" s="282" t="s">
        <v>9387</v>
      </c>
      <c r="AG155" s="282" t="s">
        <v>9388</v>
      </c>
      <c r="AH155" s="282" t="s">
        <v>9402</v>
      </c>
      <c r="AI155" s="285">
        <f t="shared" si="2"/>
        <v>44615</v>
      </c>
      <c r="AJ155" s="281" t="s">
        <v>9430</v>
      </c>
    </row>
    <row r="156" spans="1:36" ht="60">
      <c r="A156" s="282" t="s">
        <v>9723</v>
      </c>
      <c r="B156" s="282" t="s">
        <v>9369</v>
      </c>
      <c r="C156" s="282" t="s">
        <v>9370</v>
      </c>
      <c r="D156" s="282" t="s">
        <v>9371</v>
      </c>
      <c r="E156" s="282" t="s">
        <v>9372</v>
      </c>
      <c r="F156" s="282" t="s">
        <v>9372</v>
      </c>
      <c r="G156" s="282" t="s">
        <v>9505</v>
      </c>
      <c r="H156" s="282" t="s">
        <v>9722</v>
      </c>
      <c r="I156" s="282" t="s">
        <v>9435</v>
      </c>
      <c r="J156" s="282" t="s">
        <v>9674</v>
      </c>
      <c r="K156" s="282" t="s">
        <v>9675</v>
      </c>
      <c r="L156" s="283"/>
      <c r="M156" s="283"/>
      <c r="N156" s="282" t="s">
        <v>9378</v>
      </c>
      <c r="O156" s="284">
        <v>183.28</v>
      </c>
      <c r="P156" s="282" t="s">
        <v>9379</v>
      </c>
      <c r="Q156" s="282" t="s">
        <v>9375</v>
      </c>
      <c r="R156" s="283"/>
      <c r="S156" s="283"/>
      <c r="T156" s="282" t="s">
        <v>9380</v>
      </c>
      <c r="U156" s="282" t="s">
        <v>9381</v>
      </c>
      <c r="V156" s="282" t="s">
        <v>9382</v>
      </c>
      <c r="W156" s="282" t="s">
        <v>9710</v>
      </c>
      <c r="X156" s="282" t="s">
        <v>9384</v>
      </c>
      <c r="Y156" s="282" t="s">
        <v>9385</v>
      </c>
      <c r="Z156" s="284">
        <v>183.28</v>
      </c>
      <c r="AA156" s="282" t="s">
        <v>3277</v>
      </c>
      <c r="AB156" s="284">
        <v>183.28</v>
      </c>
      <c r="AC156" s="284">
        <v>183.28</v>
      </c>
      <c r="AD156" s="282" t="s">
        <v>3277</v>
      </c>
      <c r="AE156" s="282" t="s">
        <v>9708</v>
      </c>
      <c r="AF156" s="282" t="s">
        <v>9387</v>
      </c>
      <c r="AG156" s="282" t="s">
        <v>9388</v>
      </c>
      <c r="AH156" s="282" t="s">
        <v>9402</v>
      </c>
      <c r="AI156" s="285">
        <f t="shared" si="2"/>
        <v>44615</v>
      </c>
      <c r="AJ156" s="281" t="s">
        <v>9430</v>
      </c>
    </row>
    <row r="157" spans="1:36" ht="60">
      <c r="A157" s="282" t="s">
        <v>9724</v>
      </c>
      <c r="B157" s="282" t="s">
        <v>9369</v>
      </c>
      <c r="C157" s="282" t="s">
        <v>9370</v>
      </c>
      <c r="D157" s="282" t="s">
        <v>9371</v>
      </c>
      <c r="E157" s="282" t="s">
        <v>9372</v>
      </c>
      <c r="F157" s="282" t="s">
        <v>9372</v>
      </c>
      <c r="G157" s="282" t="s">
        <v>9505</v>
      </c>
      <c r="H157" s="282" t="s">
        <v>9725</v>
      </c>
      <c r="I157" s="282" t="s">
        <v>9435</v>
      </c>
      <c r="J157" s="282" t="s">
        <v>9688</v>
      </c>
      <c r="K157" s="282" t="s">
        <v>9689</v>
      </c>
      <c r="L157" s="283"/>
      <c r="M157" s="283"/>
      <c r="N157" s="282" t="s">
        <v>9378</v>
      </c>
      <c r="O157" s="284">
        <v>183.28</v>
      </c>
      <c r="P157" s="282" t="s">
        <v>9379</v>
      </c>
      <c r="Q157" s="282" t="s">
        <v>9375</v>
      </c>
      <c r="R157" s="283"/>
      <c r="S157" s="283"/>
      <c r="T157" s="282" t="s">
        <v>9380</v>
      </c>
      <c r="U157" s="282" t="s">
        <v>9381</v>
      </c>
      <c r="V157" s="282" t="s">
        <v>9382</v>
      </c>
      <c r="W157" s="282" t="s">
        <v>9707</v>
      </c>
      <c r="X157" s="282" t="s">
        <v>9384</v>
      </c>
      <c r="Y157" s="282" t="s">
        <v>9385</v>
      </c>
      <c r="Z157" s="284">
        <v>183.28</v>
      </c>
      <c r="AA157" s="282" t="s">
        <v>3277</v>
      </c>
      <c r="AB157" s="284">
        <v>183.28</v>
      </c>
      <c r="AC157" s="284">
        <v>183.28</v>
      </c>
      <c r="AD157" s="282" t="s">
        <v>3277</v>
      </c>
      <c r="AE157" s="282" t="s">
        <v>9708</v>
      </c>
      <c r="AF157" s="282" t="s">
        <v>9387</v>
      </c>
      <c r="AG157" s="282" t="s">
        <v>9388</v>
      </c>
      <c r="AH157" s="282" t="s">
        <v>9402</v>
      </c>
      <c r="AI157" s="285">
        <f t="shared" si="2"/>
        <v>44614</v>
      </c>
      <c r="AJ157" s="281" t="s">
        <v>9430</v>
      </c>
    </row>
    <row r="158" spans="1:36" ht="60">
      <c r="A158" s="282" t="s">
        <v>9726</v>
      </c>
      <c r="B158" s="282" t="s">
        <v>9369</v>
      </c>
      <c r="C158" s="282" t="s">
        <v>9370</v>
      </c>
      <c r="D158" s="282" t="s">
        <v>9371</v>
      </c>
      <c r="E158" s="282" t="s">
        <v>9372</v>
      </c>
      <c r="F158" s="282" t="s">
        <v>9372</v>
      </c>
      <c r="G158" s="282" t="s">
        <v>9505</v>
      </c>
      <c r="H158" s="282" t="s">
        <v>9725</v>
      </c>
      <c r="I158" s="282" t="s">
        <v>9435</v>
      </c>
      <c r="J158" s="282" t="s">
        <v>9674</v>
      </c>
      <c r="K158" s="282" t="s">
        <v>9675</v>
      </c>
      <c r="L158" s="283"/>
      <c r="M158" s="283"/>
      <c r="N158" s="282" t="s">
        <v>9378</v>
      </c>
      <c r="O158" s="284">
        <v>183.28</v>
      </c>
      <c r="P158" s="282" t="s">
        <v>9379</v>
      </c>
      <c r="Q158" s="282" t="s">
        <v>9375</v>
      </c>
      <c r="R158" s="283"/>
      <c r="S158" s="283"/>
      <c r="T158" s="282" t="s">
        <v>9380</v>
      </c>
      <c r="U158" s="282" t="s">
        <v>9381</v>
      </c>
      <c r="V158" s="282" t="s">
        <v>9382</v>
      </c>
      <c r="W158" s="282" t="s">
        <v>9710</v>
      </c>
      <c r="X158" s="282" t="s">
        <v>9384</v>
      </c>
      <c r="Y158" s="282" t="s">
        <v>9385</v>
      </c>
      <c r="Z158" s="284">
        <v>183.28</v>
      </c>
      <c r="AA158" s="282" t="s">
        <v>3277</v>
      </c>
      <c r="AB158" s="284">
        <v>183.28</v>
      </c>
      <c r="AC158" s="284">
        <v>183.28</v>
      </c>
      <c r="AD158" s="282" t="s">
        <v>3277</v>
      </c>
      <c r="AE158" s="282" t="s">
        <v>9708</v>
      </c>
      <c r="AF158" s="282" t="s">
        <v>9387</v>
      </c>
      <c r="AG158" s="282" t="s">
        <v>9388</v>
      </c>
      <c r="AH158" s="282" t="s">
        <v>9402</v>
      </c>
      <c r="AI158" s="285">
        <f t="shared" si="2"/>
        <v>44614</v>
      </c>
      <c r="AJ158" s="281" t="s">
        <v>9430</v>
      </c>
    </row>
    <row r="159" spans="1:36" ht="60">
      <c r="A159" s="282" t="s">
        <v>9727</v>
      </c>
      <c r="B159" s="282" t="s">
        <v>9369</v>
      </c>
      <c r="C159" s="282" t="s">
        <v>9370</v>
      </c>
      <c r="D159" s="282" t="s">
        <v>9371</v>
      </c>
      <c r="E159" s="282" t="s">
        <v>9372</v>
      </c>
      <c r="F159" s="282" t="s">
        <v>9372</v>
      </c>
      <c r="G159" s="282" t="s">
        <v>9505</v>
      </c>
      <c r="H159" s="282" t="s">
        <v>9728</v>
      </c>
      <c r="I159" s="282" t="s">
        <v>9435</v>
      </c>
      <c r="J159" s="282" t="s">
        <v>9674</v>
      </c>
      <c r="K159" s="282" t="s">
        <v>9675</v>
      </c>
      <c r="L159" s="283"/>
      <c r="M159" s="283"/>
      <c r="N159" s="282" t="s">
        <v>9378</v>
      </c>
      <c r="O159" s="284">
        <v>183.28</v>
      </c>
      <c r="P159" s="282" t="s">
        <v>9379</v>
      </c>
      <c r="Q159" s="282" t="s">
        <v>9375</v>
      </c>
      <c r="R159" s="283"/>
      <c r="S159" s="283"/>
      <c r="T159" s="282" t="s">
        <v>9380</v>
      </c>
      <c r="U159" s="282" t="s">
        <v>9381</v>
      </c>
      <c r="V159" s="282" t="s">
        <v>9382</v>
      </c>
      <c r="W159" s="282" t="s">
        <v>9710</v>
      </c>
      <c r="X159" s="282" t="s">
        <v>9384</v>
      </c>
      <c r="Y159" s="282" t="s">
        <v>9385</v>
      </c>
      <c r="Z159" s="284">
        <v>183.28</v>
      </c>
      <c r="AA159" s="282" t="s">
        <v>3277</v>
      </c>
      <c r="AB159" s="284">
        <v>183.28</v>
      </c>
      <c r="AC159" s="284">
        <v>183.28</v>
      </c>
      <c r="AD159" s="282" t="s">
        <v>3277</v>
      </c>
      <c r="AE159" s="282" t="s">
        <v>9708</v>
      </c>
      <c r="AF159" s="282" t="s">
        <v>9387</v>
      </c>
      <c r="AG159" s="282" t="s">
        <v>9388</v>
      </c>
      <c r="AH159" s="282" t="s">
        <v>9402</v>
      </c>
      <c r="AI159" s="285">
        <f t="shared" si="2"/>
        <v>44613</v>
      </c>
      <c r="AJ159" s="281" t="s">
        <v>9430</v>
      </c>
    </row>
    <row r="160" spans="1:36" ht="60">
      <c r="A160" s="282" t="s">
        <v>9729</v>
      </c>
      <c r="B160" s="282" t="s">
        <v>9369</v>
      </c>
      <c r="C160" s="282" t="s">
        <v>9370</v>
      </c>
      <c r="D160" s="282" t="s">
        <v>9371</v>
      </c>
      <c r="E160" s="282" t="s">
        <v>9372</v>
      </c>
      <c r="F160" s="282" t="s">
        <v>9372</v>
      </c>
      <c r="G160" s="282" t="s">
        <v>9505</v>
      </c>
      <c r="H160" s="282" t="s">
        <v>9728</v>
      </c>
      <c r="I160" s="282" t="s">
        <v>9435</v>
      </c>
      <c r="J160" s="282" t="s">
        <v>9688</v>
      </c>
      <c r="K160" s="282" t="s">
        <v>9689</v>
      </c>
      <c r="L160" s="283"/>
      <c r="M160" s="283"/>
      <c r="N160" s="282" t="s">
        <v>9378</v>
      </c>
      <c r="O160" s="284">
        <v>183.28</v>
      </c>
      <c r="P160" s="282" t="s">
        <v>9379</v>
      </c>
      <c r="Q160" s="282" t="s">
        <v>9375</v>
      </c>
      <c r="R160" s="283"/>
      <c r="S160" s="283"/>
      <c r="T160" s="282" t="s">
        <v>9380</v>
      </c>
      <c r="U160" s="282" t="s">
        <v>9381</v>
      </c>
      <c r="V160" s="282" t="s">
        <v>9382</v>
      </c>
      <c r="W160" s="282" t="s">
        <v>9707</v>
      </c>
      <c r="X160" s="282" t="s">
        <v>9384</v>
      </c>
      <c r="Y160" s="282" t="s">
        <v>9385</v>
      </c>
      <c r="Z160" s="284">
        <v>183.28</v>
      </c>
      <c r="AA160" s="282" t="s">
        <v>3277</v>
      </c>
      <c r="AB160" s="284">
        <v>183.28</v>
      </c>
      <c r="AC160" s="284">
        <v>183.28</v>
      </c>
      <c r="AD160" s="282" t="s">
        <v>3277</v>
      </c>
      <c r="AE160" s="282" t="s">
        <v>9708</v>
      </c>
      <c r="AF160" s="282" t="s">
        <v>9387</v>
      </c>
      <c r="AG160" s="282" t="s">
        <v>9388</v>
      </c>
      <c r="AH160" s="282" t="s">
        <v>9402</v>
      </c>
      <c r="AI160" s="285">
        <f t="shared" si="2"/>
        <v>44613</v>
      </c>
      <c r="AJ160" s="281" t="s">
        <v>9430</v>
      </c>
    </row>
    <row r="161" spans="1:36" ht="60">
      <c r="A161" s="282" t="s">
        <v>9730</v>
      </c>
      <c r="B161" s="282" t="s">
        <v>9369</v>
      </c>
      <c r="C161" s="282" t="s">
        <v>9370</v>
      </c>
      <c r="D161" s="282" t="s">
        <v>9371</v>
      </c>
      <c r="E161" s="282" t="s">
        <v>9372</v>
      </c>
      <c r="F161" s="282" t="s">
        <v>9372</v>
      </c>
      <c r="G161" s="282" t="s">
        <v>9505</v>
      </c>
      <c r="H161" s="282" t="s">
        <v>9731</v>
      </c>
      <c r="I161" s="282" t="s">
        <v>9435</v>
      </c>
      <c r="J161" s="282" t="s">
        <v>9674</v>
      </c>
      <c r="K161" s="282" t="s">
        <v>9675</v>
      </c>
      <c r="L161" s="283"/>
      <c r="M161" s="283"/>
      <c r="N161" s="282" t="s">
        <v>9378</v>
      </c>
      <c r="O161" s="284">
        <v>183.28</v>
      </c>
      <c r="P161" s="282" t="s">
        <v>9379</v>
      </c>
      <c r="Q161" s="282" t="s">
        <v>9375</v>
      </c>
      <c r="R161" s="283"/>
      <c r="S161" s="283"/>
      <c r="T161" s="282" t="s">
        <v>9380</v>
      </c>
      <c r="U161" s="282" t="s">
        <v>9381</v>
      </c>
      <c r="V161" s="282" t="s">
        <v>9382</v>
      </c>
      <c r="W161" s="282" t="s">
        <v>9732</v>
      </c>
      <c r="X161" s="282" t="s">
        <v>9384</v>
      </c>
      <c r="Y161" s="282" t="s">
        <v>9385</v>
      </c>
      <c r="Z161" s="284">
        <v>183.28</v>
      </c>
      <c r="AA161" s="282" t="s">
        <v>3277</v>
      </c>
      <c r="AB161" s="284">
        <v>183.28</v>
      </c>
      <c r="AC161" s="284">
        <v>183.28</v>
      </c>
      <c r="AD161" s="282" t="s">
        <v>3277</v>
      </c>
      <c r="AE161" s="282" t="s">
        <v>9708</v>
      </c>
      <c r="AF161" s="282" t="s">
        <v>9387</v>
      </c>
      <c r="AG161" s="282" t="s">
        <v>9388</v>
      </c>
      <c r="AH161" s="282" t="s">
        <v>9402</v>
      </c>
      <c r="AI161" s="285">
        <f t="shared" si="2"/>
        <v>44610</v>
      </c>
      <c r="AJ161" s="281" t="s">
        <v>9430</v>
      </c>
    </row>
    <row r="162" spans="1:36" ht="60">
      <c r="A162" s="282" t="s">
        <v>9733</v>
      </c>
      <c r="B162" s="282" t="s">
        <v>9369</v>
      </c>
      <c r="C162" s="282" t="s">
        <v>9370</v>
      </c>
      <c r="D162" s="282" t="s">
        <v>9371</v>
      </c>
      <c r="E162" s="282" t="s">
        <v>9372</v>
      </c>
      <c r="F162" s="282" t="s">
        <v>9372</v>
      </c>
      <c r="G162" s="282" t="s">
        <v>9505</v>
      </c>
      <c r="H162" s="282" t="s">
        <v>9731</v>
      </c>
      <c r="I162" s="282" t="s">
        <v>9435</v>
      </c>
      <c r="J162" s="282" t="s">
        <v>9688</v>
      </c>
      <c r="K162" s="282" t="s">
        <v>9689</v>
      </c>
      <c r="L162" s="283"/>
      <c r="M162" s="283"/>
      <c r="N162" s="282" t="s">
        <v>9378</v>
      </c>
      <c r="O162" s="284">
        <v>183.28</v>
      </c>
      <c r="P162" s="282" t="s">
        <v>9379</v>
      </c>
      <c r="Q162" s="282" t="s">
        <v>9375</v>
      </c>
      <c r="R162" s="283"/>
      <c r="S162" s="283"/>
      <c r="T162" s="282" t="s">
        <v>9380</v>
      </c>
      <c r="U162" s="282" t="s">
        <v>9381</v>
      </c>
      <c r="V162" s="282" t="s">
        <v>9382</v>
      </c>
      <c r="W162" s="282" t="s">
        <v>9734</v>
      </c>
      <c r="X162" s="282" t="s">
        <v>9384</v>
      </c>
      <c r="Y162" s="282" t="s">
        <v>9385</v>
      </c>
      <c r="Z162" s="284">
        <v>183.28</v>
      </c>
      <c r="AA162" s="282" t="s">
        <v>3277</v>
      </c>
      <c r="AB162" s="284">
        <v>183.28</v>
      </c>
      <c r="AC162" s="284">
        <v>183.28</v>
      </c>
      <c r="AD162" s="282" t="s">
        <v>3277</v>
      </c>
      <c r="AE162" s="282" t="s">
        <v>9708</v>
      </c>
      <c r="AF162" s="282" t="s">
        <v>9387</v>
      </c>
      <c r="AG162" s="282" t="s">
        <v>9388</v>
      </c>
      <c r="AH162" s="282" t="s">
        <v>9402</v>
      </c>
      <c r="AI162" s="285">
        <f t="shared" si="2"/>
        <v>44610</v>
      </c>
      <c r="AJ162" s="281" t="s">
        <v>9430</v>
      </c>
    </row>
    <row r="163" spans="1:36" ht="60">
      <c r="A163" s="282" t="s">
        <v>9735</v>
      </c>
      <c r="B163" s="282" t="s">
        <v>9369</v>
      </c>
      <c r="C163" s="282" t="s">
        <v>9370</v>
      </c>
      <c r="D163" s="282" t="s">
        <v>9371</v>
      </c>
      <c r="E163" s="282" t="s">
        <v>9372</v>
      </c>
      <c r="F163" s="282" t="s">
        <v>9372</v>
      </c>
      <c r="G163" s="282" t="s">
        <v>9505</v>
      </c>
      <c r="H163" s="282" t="s">
        <v>9736</v>
      </c>
      <c r="I163" s="282" t="s">
        <v>9435</v>
      </c>
      <c r="J163" s="282" t="s">
        <v>9688</v>
      </c>
      <c r="K163" s="282" t="s">
        <v>9689</v>
      </c>
      <c r="L163" s="283"/>
      <c r="M163" s="283"/>
      <c r="N163" s="282" t="s">
        <v>9378</v>
      </c>
      <c r="O163" s="284">
        <v>183.28</v>
      </c>
      <c r="P163" s="282" t="s">
        <v>9379</v>
      </c>
      <c r="Q163" s="282" t="s">
        <v>9375</v>
      </c>
      <c r="R163" s="283"/>
      <c r="S163" s="283"/>
      <c r="T163" s="282" t="s">
        <v>9380</v>
      </c>
      <c r="U163" s="282" t="s">
        <v>9381</v>
      </c>
      <c r="V163" s="282" t="s">
        <v>9382</v>
      </c>
      <c r="W163" s="282" t="s">
        <v>9734</v>
      </c>
      <c r="X163" s="282" t="s">
        <v>9384</v>
      </c>
      <c r="Y163" s="282" t="s">
        <v>9385</v>
      </c>
      <c r="Z163" s="284">
        <v>183.28</v>
      </c>
      <c r="AA163" s="282" t="s">
        <v>3277</v>
      </c>
      <c r="AB163" s="284">
        <v>183.28</v>
      </c>
      <c r="AC163" s="284">
        <v>183.28</v>
      </c>
      <c r="AD163" s="282" t="s">
        <v>3277</v>
      </c>
      <c r="AE163" s="282" t="s">
        <v>9708</v>
      </c>
      <c r="AF163" s="282" t="s">
        <v>9387</v>
      </c>
      <c r="AG163" s="282" t="s">
        <v>9388</v>
      </c>
      <c r="AH163" s="282" t="s">
        <v>9402</v>
      </c>
      <c r="AI163" s="285">
        <f t="shared" si="2"/>
        <v>44609</v>
      </c>
      <c r="AJ163" s="281" t="s">
        <v>9430</v>
      </c>
    </row>
    <row r="164" spans="1:36" ht="60">
      <c r="A164" s="282" t="s">
        <v>9737</v>
      </c>
      <c r="B164" s="282" t="s">
        <v>9369</v>
      </c>
      <c r="C164" s="282" t="s">
        <v>9370</v>
      </c>
      <c r="D164" s="282" t="s">
        <v>9371</v>
      </c>
      <c r="E164" s="282" t="s">
        <v>9372</v>
      </c>
      <c r="F164" s="282" t="s">
        <v>9372</v>
      </c>
      <c r="G164" s="282" t="s">
        <v>9505</v>
      </c>
      <c r="H164" s="282" t="s">
        <v>9736</v>
      </c>
      <c r="I164" s="282" t="s">
        <v>9512</v>
      </c>
      <c r="J164" s="282" t="s">
        <v>9674</v>
      </c>
      <c r="K164" s="282" t="s">
        <v>9675</v>
      </c>
      <c r="L164" s="283"/>
      <c r="M164" s="283"/>
      <c r="N164" s="282" t="s">
        <v>9378</v>
      </c>
      <c r="O164" s="284">
        <v>229.1</v>
      </c>
      <c r="P164" s="282" t="s">
        <v>9379</v>
      </c>
      <c r="Q164" s="282" t="s">
        <v>9375</v>
      </c>
      <c r="R164" s="283"/>
      <c r="S164" s="283"/>
      <c r="T164" s="282" t="s">
        <v>9380</v>
      </c>
      <c r="U164" s="282" t="s">
        <v>9381</v>
      </c>
      <c r="V164" s="282" t="s">
        <v>9382</v>
      </c>
      <c r="W164" s="282" t="s">
        <v>9732</v>
      </c>
      <c r="X164" s="282" t="s">
        <v>9384</v>
      </c>
      <c r="Y164" s="282" t="s">
        <v>9385</v>
      </c>
      <c r="Z164" s="284">
        <v>229.1</v>
      </c>
      <c r="AA164" s="282" t="s">
        <v>3277</v>
      </c>
      <c r="AB164" s="284">
        <v>229.1</v>
      </c>
      <c r="AC164" s="284">
        <v>229.1</v>
      </c>
      <c r="AD164" s="282" t="s">
        <v>3277</v>
      </c>
      <c r="AE164" s="282" t="s">
        <v>9708</v>
      </c>
      <c r="AF164" s="282" t="s">
        <v>9387</v>
      </c>
      <c r="AG164" s="282" t="s">
        <v>9388</v>
      </c>
      <c r="AH164" s="282" t="s">
        <v>9402</v>
      </c>
      <c r="AI164" s="285">
        <f t="shared" si="2"/>
        <v>44609</v>
      </c>
      <c r="AJ164" s="281" t="s">
        <v>9430</v>
      </c>
    </row>
    <row r="165" spans="1:36" ht="60">
      <c r="A165" s="282" t="s">
        <v>9738</v>
      </c>
      <c r="B165" s="282" t="s">
        <v>9369</v>
      </c>
      <c r="C165" s="282" t="s">
        <v>9370</v>
      </c>
      <c r="D165" s="282" t="s">
        <v>9371</v>
      </c>
      <c r="E165" s="282" t="s">
        <v>9372</v>
      </c>
      <c r="F165" s="282" t="s">
        <v>9372</v>
      </c>
      <c r="G165" s="282" t="s">
        <v>9505</v>
      </c>
      <c r="H165" s="282" t="s">
        <v>9739</v>
      </c>
      <c r="I165" s="282" t="s">
        <v>9435</v>
      </c>
      <c r="J165" s="282" t="s">
        <v>9688</v>
      </c>
      <c r="K165" s="282" t="s">
        <v>9689</v>
      </c>
      <c r="L165" s="283"/>
      <c r="M165" s="283"/>
      <c r="N165" s="282" t="s">
        <v>9378</v>
      </c>
      <c r="O165" s="284">
        <v>183.28</v>
      </c>
      <c r="P165" s="282" t="s">
        <v>9379</v>
      </c>
      <c r="Q165" s="282" t="s">
        <v>9375</v>
      </c>
      <c r="R165" s="283"/>
      <c r="S165" s="283"/>
      <c r="T165" s="282" t="s">
        <v>9380</v>
      </c>
      <c r="U165" s="282" t="s">
        <v>9381</v>
      </c>
      <c r="V165" s="282" t="s">
        <v>9382</v>
      </c>
      <c r="W165" s="282" t="s">
        <v>9734</v>
      </c>
      <c r="X165" s="282" t="s">
        <v>9384</v>
      </c>
      <c r="Y165" s="282" t="s">
        <v>9385</v>
      </c>
      <c r="Z165" s="284">
        <v>183.28</v>
      </c>
      <c r="AA165" s="282" t="s">
        <v>3277</v>
      </c>
      <c r="AB165" s="284">
        <v>183.28</v>
      </c>
      <c r="AC165" s="284">
        <v>183.28</v>
      </c>
      <c r="AD165" s="282" t="s">
        <v>3277</v>
      </c>
      <c r="AE165" s="282" t="s">
        <v>9708</v>
      </c>
      <c r="AF165" s="282" t="s">
        <v>9387</v>
      </c>
      <c r="AG165" s="282" t="s">
        <v>9388</v>
      </c>
      <c r="AH165" s="282" t="s">
        <v>9402</v>
      </c>
      <c r="AI165" s="285">
        <f t="shared" si="2"/>
        <v>44608</v>
      </c>
      <c r="AJ165" s="281" t="s">
        <v>9430</v>
      </c>
    </row>
    <row r="166" spans="1:36" ht="60">
      <c r="A166" s="282" t="s">
        <v>9740</v>
      </c>
      <c r="B166" s="282" t="s">
        <v>9369</v>
      </c>
      <c r="C166" s="282" t="s">
        <v>9370</v>
      </c>
      <c r="D166" s="282" t="s">
        <v>9371</v>
      </c>
      <c r="E166" s="282" t="s">
        <v>9372</v>
      </c>
      <c r="F166" s="282" t="s">
        <v>9372</v>
      </c>
      <c r="G166" s="282" t="s">
        <v>9505</v>
      </c>
      <c r="H166" s="282" t="s">
        <v>9739</v>
      </c>
      <c r="I166" s="282" t="s">
        <v>9512</v>
      </c>
      <c r="J166" s="282" t="s">
        <v>9674</v>
      </c>
      <c r="K166" s="282" t="s">
        <v>9675</v>
      </c>
      <c r="L166" s="283"/>
      <c r="M166" s="283"/>
      <c r="N166" s="282" t="s">
        <v>9378</v>
      </c>
      <c r="O166" s="284">
        <v>229.1</v>
      </c>
      <c r="P166" s="282" t="s">
        <v>9379</v>
      </c>
      <c r="Q166" s="282" t="s">
        <v>9375</v>
      </c>
      <c r="R166" s="283"/>
      <c r="S166" s="283"/>
      <c r="T166" s="282" t="s">
        <v>9380</v>
      </c>
      <c r="U166" s="282" t="s">
        <v>9381</v>
      </c>
      <c r="V166" s="282" t="s">
        <v>9382</v>
      </c>
      <c r="W166" s="282" t="s">
        <v>9732</v>
      </c>
      <c r="X166" s="282" t="s">
        <v>9384</v>
      </c>
      <c r="Y166" s="282" t="s">
        <v>9385</v>
      </c>
      <c r="Z166" s="284">
        <v>229.1</v>
      </c>
      <c r="AA166" s="282" t="s">
        <v>3277</v>
      </c>
      <c r="AB166" s="284">
        <v>229.1</v>
      </c>
      <c r="AC166" s="284">
        <v>229.1</v>
      </c>
      <c r="AD166" s="282" t="s">
        <v>3277</v>
      </c>
      <c r="AE166" s="282" t="s">
        <v>9708</v>
      </c>
      <c r="AF166" s="282" t="s">
        <v>9387</v>
      </c>
      <c r="AG166" s="282" t="s">
        <v>9388</v>
      </c>
      <c r="AH166" s="282" t="s">
        <v>9402</v>
      </c>
      <c r="AI166" s="285">
        <f t="shared" si="2"/>
        <v>44608</v>
      </c>
      <c r="AJ166" s="281" t="s">
        <v>9430</v>
      </c>
    </row>
    <row r="167" spans="1:36" ht="60">
      <c r="A167" s="282" t="s">
        <v>9741</v>
      </c>
      <c r="B167" s="282" t="s">
        <v>9369</v>
      </c>
      <c r="C167" s="282" t="s">
        <v>9370</v>
      </c>
      <c r="D167" s="282" t="s">
        <v>9371</v>
      </c>
      <c r="E167" s="282" t="s">
        <v>9372</v>
      </c>
      <c r="F167" s="282" t="s">
        <v>9372</v>
      </c>
      <c r="G167" s="282" t="s">
        <v>9505</v>
      </c>
      <c r="H167" s="282" t="s">
        <v>9742</v>
      </c>
      <c r="I167" s="282" t="s">
        <v>9435</v>
      </c>
      <c r="J167" s="282" t="s">
        <v>9688</v>
      </c>
      <c r="K167" s="282" t="s">
        <v>9689</v>
      </c>
      <c r="L167" s="283"/>
      <c r="M167" s="283"/>
      <c r="N167" s="282" t="s">
        <v>9378</v>
      </c>
      <c r="O167" s="284">
        <v>183.28</v>
      </c>
      <c r="P167" s="282" t="s">
        <v>9379</v>
      </c>
      <c r="Q167" s="282" t="s">
        <v>9375</v>
      </c>
      <c r="R167" s="283"/>
      <c r="S167" s="283"/>
      <c r="T167" s="282" t="s">
        <v>9380</v>
      </c>
      <c r="U167" s="282" t="s">
        <v>9381</v>
      </c>
      <c r="V167" s="282" t="s">
        <v>9382</v>
      </c>
      <c r="W167" s="282" t="s">
        <v>9734</v>
      </c>
      <c r="X167" s="282" t="s">
        <v>9384</v>
      </c>
      <c r="Y167" s="282" t="s">
        <v>9385</v>
      </c>
      <c r="Z167" s="284">
        <v>183.28</v>
      </c>
      <c r="AA167" s="282" t="s">
        <v>3277</v>
      </c>
      <c r="AB167" s="284">
        <v>183.28</v>
      </c>
      <c r="AC167" s="284">
        <v>183.28</v>
      </c>
      <c r="AD167" s="282" t="s">
        <v>3277</v>
      </c>
      <c r="AE167" s="282" t="s">
        <v>9708</v>
      </c>
      <c r="AF167" s="282" t="s">
        <v>9387</v>
      </c>
      <c r="AG167" s="282" t="s">
        <v>9388</v>
      </c>
      <c r="AH167" s="282" t="s">
        <v>9402</v>
      </c>
      <c r="AI167" s="285">
        <f t="shared" si="2"/>
        <v>44606</v>
      </c>
      <c r="AJ167" s="281" t="s">
        <v>9430</v>
      </c>
    </row>
    <row r="168" spans="1:36" ht="60">
      <c r="A168" s="282" t="s">
        <v>9743</v>
      </c>
      <c r="B168" s="282" t="s">
        <v>9369</v>
      </c>
      <c r="C168" s="282" t="s">
        <v>9370</v>
      </c>
      <c r="D168" s="282" t="s">
        <v>9371</v>
      </c>
      <c r="E168" s="282" t="s">
        <v>1393</v>
      </c>
      <c r="F168" s="282" t="s">
        <v>1393</v>
      </c>
      <c r="G168" s="282" t="s">
        <v>9392</v>
      </c>
      <c r="H168" s="282" t="s">
        <v>9744</v>
      </c>
      <c r="I168" s="282" t="s">
        <v>9745</v>
      </c>
      <c r="J168" s="282" t="s">
        <v>9746</v>
      </c>
      <c r="K168" s="282" t="s">
        <v>9747</v>
      </c>
      <c r="L168" s="283"/>
      <c r="M168" s="282" t="s">
        <v>9748</v>
      </c>
      <c r="N168" s="282" t="s">
        <v>9378</v>
      </c>
      <c r="O168" s="284">
        <v>26.95</v>
      </c>
      <c r="P168" s="282" t="s">
        <v>9395</v>
      </c>
      <c r="Q168" s="282" t="s">
        <v>9435</v>
      </c>
      <c r="R168" s="283"/>
      <c r="S168" s="283"/>
      <c r="T168" s="282" t="s">
        <v>9380</v>
      </c>
      <c r="U168" s="282" t="s">
        <v>9749</v>
      </c>
      <c r="V168" s="282" t="s">
        <v>9400</v>
      </c>
      <c r="W168" s="282" t="s">
        <v>9750</v>
      </c>
      <c r="X168" s="282" t="s">
        <v>9384</v>
      </c>
      <c r="Y168" s="282" t="s">
        <v>9385</v>
      </c>
      <c r="Z168" s="284">
        <v>26.95</v>
      </c>
      <c r="AA168" s="282" t="s">
        <v>3277</v>
      </c>
      <c r="AB168" s="284">
        <v>26.95</v>
      </c>
      <c r="AC168" s="284">
        <v>26.95</v>
      </c>
      <c r="AD168" s="282" t="s">
        <v>3277</v>
      </c>
      <c r="AE168" s="282" t="s">
        <v>9708</v>
      </c>
      <c r="AF168" s="282" t="s">
        <v>9387</v>
      </c>
      <c r="AG168" s="282" t="s">
        <v>9388</v>
      </c>
      <c r="AH168" s="282" t="s">
        <v>9402</v>
      </c>
      <c r="AI168" s="285">
        <f t="shared" si="2"/>
        <v>44604</v>
      </c>
      <c r="AJ168" s="281" t="s">
        <v>9430</v>
      </c>
    </row>
    <row r="169" spans="1:36" ht="60">
      <c r="A169" s="282" t="s">
        <v>9751</v>
      </c>
      <c r="B169" s="282" t="s">
        <v>9369</v>
      </c>
      <c r="C169" s="282" t="s">
        <v>9370</v>
      </c>
      <c r="D169" s="282" t="s">
        <v>9371</v>
      </c>
      <c r="E169" s="282" t="s">
        <v>1393</v>
      </c>
      <c r="F169" s="282" t="s">
        <v>1393</v>
      </c>
      <c r="G169" s="282" t="s">
        <v>9392</v>
      </c>
      <c r="H169" s="282" t="s">
        <v>9752</v>
      </c>
      <c r="I169" s="282" t="s">
        <v>9753</v>
      </c>
      <c r="J169" s="283"/>
      <c r="K169" s="283"/>
      <c r="L169" s="283"/>
      <c r="M169" s="282" t="s">
        <v>9500</v>
      </c>
      <c r="N169" s="282" t="s">
        <v>9378</v>
      </c>
      <c r="O169" s="284">
        <v>3521.86</v>
      </c>
      <c r="P169" s="282" t="s">
        <v>9395</v>
      </c>
      <c r="Q169" s="282" t="s">
        <v>9435</v>
      </c>
      <c r="R169" s="282" t="s">
        <v>9501</v>
      </c>
      <c r="S169" s="282" t="s">
        <v>9502</v>
      </c>
      <c r="T169" s="282" t="s">
        <v>9380</v>
      </c>
      <c r="U169" s="282" t="s">
        <v>9399</v>
      </c>
      <c r="V169" s="282" t="s">
        <v>9400</v>
      </c>
      <c r="W169" s="282" t="s">
        <v>9754</v>
      </c>
      <c r="X169" s="282" t="s">
        <v>9384</v>
      </c>
      <c r="Y169" s="282" t="s">
        <v>9385</v>
      </c>
      <c r="Z169" s="284">
        <v>3521.86</v>
      </c>
      <c r="AA169" s="282" t="s">
        <v>3277</v>
      </c>
      <c r="AB169" s="284">
        <v>3521.86</v>
      </c>
      <c r="AC169" s="284">
        <v>3521.86</v>
      </c>
      <c r="AD169" s="282" t="s">
        <v>3277</v>
      </c>
      <c r="AE169" s="282" t="s">
        <v>9708</v>
      </c>
      <c r="AF169" s="282" t="s">
        <v>9387</v>
      </c>
      <c r="AG169" s="282" t="s">
        <v>9388</v>
      </c>
      <c r="AH169" s="282" t="s">
        <v>9402</v>
      </c>
      <c r="AI169" s="285">
        <f t="shared" si="2"/>
        <v>44596</v>
      </c>
      <c r="AJ169" s="281" t="s">
        <v>9430</v>
      </c>
    </row>
    <row r="170" spans="1:36" ht="60">
      <c r="A170" s="282" t="s">
        <v>9755</v>
      </c>
      <c r="B170" s="282" t="s">
        <v>9369</v>
      </c>
      <c r="C170" s="282" t="s">
        <v>9370</v>
      </c>
      <c r="D170" s="282" t="s">
        <v>9371</v>
      </c>
      <c r="E170" s="282" t="s">
        <v>1393</v>
      </c>
      <c r="F170" s="282" t="s">
        <v>1393</v>
      </c>
      <c r="G170" s="282" t="s">
        <v>9392</v>
      </c>
      <c r="H170" s="282" t="s">
        <v>9752</v>
      </c>
      <c r="I170" s="282" t="s">
        <v>9756</v>
      </c>
      <c r="J170" s="283"/>
      <c r="K170" s="283"/>
      <c r="L170" s="283"/>
      <c r="M170" s="282" t="s">
        <v>9500</v>
      </c>
      <c r="N170" s="282" t="s">
        <v>9378</v>
      </c>
      <c r="O170" s="284">
        <v>8122.88</v>
      </c>
      <c r="P170" s="282" t="s">
        <v>9395</v>
      </c>
      <c r="Q170" s="282" t="s">
        <v>9435</v>
      </c>
      <c r="R170" s="282" t="s">
        <v>9501</v>
      </c>
      <c r="S170" s="282" t="s">
        <v>9502</v>
      </c>
      <c r="T170" s="282" t="s">
        <v>9380</v>
      </c>
      <c r="U170" s="282" t="s">
        <v>9399</v>
      </c>
      <c r="V170" s="282" t="s">
        <v>9400</v>
      </c>
      <c r="W170" s="282" t="s">
        <v>9754</v>
      </c>
      <c r="X170" s="282" t="s">
        <v>9384</v>
      </c>
      <c r="Y170" s="282" t="s">
        <v>9385</v>
      </c>
      <c r="Z170" s="284">
        <v>8122.88</v>
      </c>
      <c r="AA170" s="282" t="s">
        <v>3277</v>
      </c>
      <c r="AB170" s="284">
        <v>8122.88</v>
      </c>
      <c r="AC170" s="284">
        <v>8122.88</v>
      </c>
      <c r="AD170" s="282" t="s">
        <v>3277</v>
      </c>
      <c r="AE170" s="282" t="s">
        <v>9708</v>
      </c>
      <c r="AF170" s="282" t="s">
        <v>9387</v>
      </c>
      <c r="AG170" s="282" t="s">
        <v>9388</v>
      </c>
      <c r="AH170" s="282" t="s">
        <v>9402</v>
      </c>
      <c r="AI170" s="285">
        <f t="shared" si="2"/>
        <v>44596</v>
      </c>
      <c r="AJ170" s="281" t="s">
        <v>9430</v>
      </c>
    </row>
    <row r="171" spans="1:36" ht="60">
      <c r="A171" s="282" t="s">
        <v>9757</v>
      </c>
      <c r="B171" s="282" t="s">
        <v>9369</v>
      </c>
      <c r="C171" s="282" t="s">
        <v>9370</v>
      </c>
      <c r="D171" s="282" t="s">
        <v>9371</v>
      </c>
      <c r="E171" s="282" t="s">
        <v>9372</v>
      </c>
      <c r="F171" s="282" t="s">
        <v>9372</v>
      </c>
      <c r="G171" s="282" t="s">
        <v>9505</v>
      </c>
      <c r="H171" s="282" t="s">
        <v>9758</v>
      </c>
      <c r="I171" s="282" t="s">
        <v>9435</v>
      </c>
      <c r="J171" s="282" t="s">
        <v>9507</v>
      </c>
      <c r="K171" s="282" t="s">
        <v>9508</v>
      </c>
      <c r="L171" s="283"/>
      <c r="M171" s="283"/>
      <c r="N171" s="282" t="s">
        <v>9378</v>
      </c>
      <c r="O171" s="284">
        <v>183.28</v>
      </c>
      <c r="P171" s="282" t="s">
        <v>9379</v>
      </c>
      <c r="Q171" s="282" t="s">
        <v>9375</v>
      </c>
      <c r="R171" s="283"/>
      <c r="S171" s="283"/>
      <c r="T171" s="282" t="s">
        <v>9380</v>
      </c>
      <c r="U171" s="282" t="s">
        <v>9381</v>
      </c>
      <c r="V171" s="282" t="s">
        <v>9382</v>
      </c>
      <c r="W171" s="282" t="s">
        <v>9759</v>
      </c>
      <c r="X171" s="282" t="s">
        <v>9384</v>
      </c>
      <c r="Y171" s="282" t="s">
        <v>9385</v>
      </c>
      <c r="Z171" s="284">
        <v>183.28</v>
      </c>
      <c r="AA171" s="282" t="s">
        <v>3277</v>
      </c>
      <c r="AB171" s="284">
        <v>183.28</v>
      </c>
      <c r="AC171" s="284">
        <v>183.28</v>
      </c>
      <c r="AD171" s="282" t="s">
        <v>3277</v>
      </c>
      <c r="AE171" s="282" t="s">
        <v>9708</v>
      </c>
      <c r="AF171" s="282" t="s">
        <v>9387</v>
      </c>
      <c r="AG171" s="282" t="s">
        <v>9388</v>
      </c>
      <c r="AH171" s="282" t="s">
        <v>9402</v>
      </c>
      <c r="AI171" s="285">
        <f t="shared" si="2"/>
        <v>44595</v>
      </c>
      <c r="AJ171" s="281" t="s">
        <v>9430</v>
      </c>
    </row>
    <row r="172" spans="1:36" ht="60">
      <c r="A172" s="282" t="s">
        <v>9760</v>
      </c>
      <c r="B172" s="282" t="s">
        <v>9369</v>
      </c>
      <c r="C172" s="282" t="s">
        <v>9370</v>
      </c>
      <c r="D172" s="282" t="s">
        <v>9371</v>
      </c>
      <c r="E172" s="282" t="s">
        <v>9372</v>
      </c>
      <c r="F172" s="282" t="s">
        <v>9372</v>
      </c>
      <c r="G172" s="282" t="s">
        <v>9505</v>
      </c>
      <c r="H172" s="282" t="s">
        <v>9761</v>
      </c>
      <c r="I172" s="282" t="s">
        <v>9435</v>
      </c>
      <c r="J172" s="282" t="s">
        <v>9513</v>
      </c>
      <c r="K172" s="282" t="s">
        <v>9514</v>
      </c>
      <c r="L172" s="283"/>
      <c r="M172" s="283"/>
      <c r="N172" s="282" t="s">
        <v>9378</v>
      </c>
      <c r="O172" s="284">
        <v>183.28</v>
      </c>
      <c r="P172" s="282" t="s">
        <v>9379</v>
      </c>
      <c r="Q172" s="282" t="s">
        <v>9375</v>
      </c>
      <c r="R172" s="283"/>
      <c r="S172" s="283"/>
      <c r="T172" s="282" t="s">
        <v>9380</v>
      </c>
      <c r="U172" s="282" t="s">
        <v>9381</v>
      </c>
      <c r="V172" s="282" t="s">
        <v>9382</v>
      </c>
      <c r="W172" s="282" t="s">
        <v>9762</v>
      </c>
      <c r="X172" s="282" t="s">
        <v>9384</v>
      </c>
      <c r="Y172" s="282" t="s">
        <v>9385</v>
      </c>
      <c r="Z172" s="284">
        <v>183.28</v>
      </c>
      <c r="AA172" s="282" t="s">
        <v>3277</v>
      </c>
      <c r="AB172" s="284">
        <v>183.28</v>
      </c>
      <c r="AC172" s="284">
        <v>183.28</v>
      </c>
      <c r="AD172" s="282" t="s">
        <v>3277</v>
      </c>
      <c r="AE172" s="282" t="s">
        <v>9708</v>
      </c>
      <c r="AF172" s="282" t="s">
        <v>9387</v>
      </c>
      <c r="AG172" s="282" t="s">
        <v>9388</v>
      </c>
      <c r="AH172" s="282" t="s">
        <v>9402</v>
      </c>
      <c r="AI172" s="285">
        <f t="shared" si="2"/>
        <v>44594</v>
      </c>
      <c r="AJ172" s="281" t="s">
        <v>9430</v>
      </c>
    </row>
    <row r="173" spans="1:36" ht="60">
      <c r="A173" s="282" t="s">
        <v>9763</v>
      </c>
      <c r="B173" s="282" t="s">
        <v>9369</v>
      </c>
      <c r="C173" s="282" t="s">
        <v>9370</v>
      </c>
      <c r="D173" s="282" t="s">
        <v>9371</v>
      </c>
      <c r="E173" s="282" t="s">
        <v>9372</v>
      </c>
      <c r="F173" s="282" t="s">
        <v>9372</v>
      </c>
      <c r="G173" s="282" t="s">
        <v>9505</v>
      </c>
      <c r="H173" s="282" t="s">
        <v>9764</v>
      </c>
      <c r="I173" s="282" t="s">
        <v>9410</v>
      </c>
      <c r="J173" s="282" t="s">
        <v>9566</v>
      </c>
      <c r="K173" s="282" t="s">
        <v>9567</v>
      </c>
      <c r="L173" s="283"/>
      <c r="M173" s="283"/>
      <c r="N173" s="282" t="s">
        <v>9378</v>
      </c>
      <c r="O173" s="284">
        <v>91.64</v>
      </c>
      <c r="P173" s="282" t="s">
        <v>9379</v>
      </c>
      <c r="Q173" s="282" t="s">
        <v>9375</v>
      </c>
      <c r="R173" s="283"/>
      <c r="S173" s="283"/>
      <c r="T173" s="282" t="s">
        <v>9380</v>
      </c>
      <c r="U173" s="282" t="s">
        <v>9381</v>
      </c>
      <c r="V173" s="282" t="s">
        <v>9382</v>
      </c>
      <c r="W173" s="282" t="s">
        <v>9765</v>
      </c>
      <c r="X173" s="282" t="s">
        <v>9384</v>
      </c>
      <c r="Y173" s="282" t="s">
        <v>9385</v>
      </c>
      <c r="Z173" s="284">
        <v>91.64</v>
      </c>
      <c r="AA173" s="282" t="s">
        <v>3277</v>
      </c>
      <c r="AB173" s="284">
        <v>91.64</v>
      </c>
      <c r="AC173" s="284">
        <v>91.64</v>
      </c>
      <c r="AD173" s="282" t="s">
        <v>3277</v>
      </c>
      <c r="AE173" s="282" t="s">
        <v>9708</v>
      </c>
      <c r="AF173" s="282" t="s">
        <v>9387</v>
      </c>
      <c r="AG173" s="282" t="s">
        <v>9388</v>
      </c>
      <c r="AH173" s="282" t="s">
        <v>9402</v>
      </c>
      <c r="AI173" s="285">
        <f t="shared" si="2"/>
        <v>44593</v>
      </c>
      <c r="AJ173" s="281" t="s">
        <v>9430</v>
      </c>
    </row>
    <row r="174" spans="1:36" ht="60">
      <c r="A174" s="282" t="s">
        <v>9766</v>
      </c>
      <c r="B174" s="282" t="s">
        <v>9369</v>
      </c>
      <c r="C174" s="282" t="s">
        <v>9370</v>
      </c>
      <c r="D174" s="282" t="s">
        <v>9371</v>
      </c>
      <c r="E174" s="282" t="s">
        <v>9372</v>
      </c>
      <c r="F174" s="282" t="s">
        <v>9422</v>
      </c>
      <c r="G174" s="282" t="s">
        <v>9392</v>
      </c>
      <c r="H174" s="282" t="s">
        <v>9767</v>
      </c>
      <c r="I174" s="282" t="s">
        <v>9768</v>
      </c>
      <c r="J174" s="283"/>
      <c r="K174" s="283"/>
      <c r="L174" s="283"/>
      <c r="M174" s="283"/>
      <c r="N174" s="282" t="s">
        <v>9378</v>
      </c>
      <c r="O174" s="284">
        <v>276.63</v>
      </c>
      <c r="P174" s="282" t="s">
        <v>9425</v>
      </c>
      <c r="Q174" s="282" t="s">
        <v>9375</v>
      </c>
      <c r="R174" s="283"/>
      <c r="S174" s="283"/>
      <c r="T174" s="282" t="s">
        <v>9380</v>
      </c>
      <c r="U174" s="282" t="s">
        <v>9426</v>
      </c>
      <c r="V174" s="282" t="s">
        <v>9427</v>
      </c>
      <c r="W174" s="282" t="s">
        <v>9769</v>
      </c>
      <c r="X174" s="282" t="s">
        <v>9384</v>
      </c>
      <c r="Y174" s="282" t="s">
        <v>9385</v>
      </c>
      <c r="Z174" s="284">
        <v>276.63</v>
      </c>
      <c r="AA174" s="282" t="s">
        <v>3277</v>
      </c>
      <c r="AB174" s="284">
        <v>276.63</v>
      </c>
      <c r="AC174" s="284">
        <v>276.63</v>
      </c>
      <c r="AD174" s="282" t="s">
        <v>3277</v>
      </c>
      <c r="AE174" s="282" t="s">
        <v>9770</v>
      </c>
      <c r="AF174" s="282" t="s">
        <v>9387</v>
      </c>
      <c r="AG174" s="282" t="s">
        <v>9388</v>
      </c>
      <c r="AH174" s="282" t="s">
        <v>9402</v>
      </c>
      <c r="AI174" s="285">
        <f t="shared" si="2"/>
        <v>44592</v>
      </c>
      <c r="AJ174" s="281" t="s">
        <v>9430</v>
      </c>
    </row>
    <row r="175" spans="1:36" ht="60">
      <c r="A175" s="282" t="s">
        <v>9771</v>
      </c>
      <c r="B175" s="282" t="s">
        <v>9369</v>
      </c>
      <c r="C175" s="282" t="s">
        <v>9370</v>
      </c>
      <c r="D175" s="282" t="s">
        <v>9371</v>
      </c>
      <c r="E175" s="282" t="s">
        <v>9391</v>
      </c>
      <c r="F175" s="282" t="s">
        <v>9422</v>
      </c>
      <c r="G175" s="282" t="s">
        <v>9392</v>
      </c>
      <c r="H175" s="282" t="s">
        <v>9767</v>
      </c>
      <c r="I175" s="282" t="s">
        <v>9638</v>
      </c>
      <c r="J175" s="283"/>
      <c r="K175" s="283"/>
      <c r="L175" s="283"/>
      <c r="M175" s="283"/>
      <c r="N175" s="282" t="s">
        <v>9378</v>
      </c>
      <c r="O175" s="284">
        <v>6747.29</v>
      </c>
      <c r="P175" s="282" t="s">
        <v>9425</v>
      </c>
      <c r="Q175" s="282" t="s">
        <v>9396</v>
      </c>
      <c r="R175" s="283"/>
      <c r="S175" s="283"/>
      <c r="T175" s="282" t="s">
        <v>9380</v>
      </c>
      <c r="U175" s="282" t="s">
        <v>9426</v>
      </c>
      <c r="V175" s="282" t="s">
        <v>9427</v>
      </c>
      <c r="W175" s="282" t="s">
        <v>9769</v>
      </c>
      <c r="X175" s="282" t="s">
        <v>9384</v>
      </c>
      <c r="Y175" s="282" t="s">
        <v>9385</v>
      </c>
      <c r="Z175" s="284">
        <v>6747.29</v>
      </c>
      <c r="AA175" s="282" t="s">
        <v>3277</v>
      </c>
      <c r="AB175" s="284">
        <v>6747.29</v>
      </c>
      <c r="AC175" s="284">
        <v>6747.29</v>
      </c>
      <c r="AD175" s="282" t="s">
        <v>3277</v>
      </c>
      <c r="AE175" s="282" t="s">
        <v>9770</v>
      </c>
      <c r="AF175" s="282" t="s">
        <v>9387</v>
      </c>
      <c r="AG175" s="282" t="s">
        <v>9388</v>
      </c>
      <c r="AH175" s="282" t="s">
        <v>9402</v>
      </c>
      <c r="AI175" s="285">
        <f t="shared" si="2"/>
        <v>44592</v>
      </c>
      <c r="AJ175" s="281" t="s">
        <v>9430</v>
      </c>
    </row>
    <row r="176" spans="1:36" ht="60">
      <c r="A176" s="282" t="s">
        <v>9772</v>
      </c>
      <c r="B176" s="282" t="s">
        <v>9369</v>
      </c>
      <c r="C176" s="282" t="s">
        <v>9370</v>
      </c>
      <c r="D176" s="282" t="s">
        <v>9371</v>
      </c>
      <c r="E176" s="282" t="s">
        <v>1393</v>
      </c>
      <c r="F176" s="282" t="s">
        <v>9422</v>
      </c>
      <c r="G176" s="282" t="s">
        <v>9392</v>
      </c>
      <c r="H176" s="282" t="s">
        <v>9767</v>
      </c>
      <c r="I176" s="282" t="s">
        <v>9773</v>
      </c>
      <c r="J176" s="283"/>
      <c r="K176" s="283"/>
      <c r="L176" s="283"/>
      <c r="M176" s="283"/>
      <c r="N176" s="282" t="s">
        <v>9378</v>
      </c>
      <c r="O176" s="284">
        <v>1592.32</v>
      </c>
      <c r="P176" s="282" t="s">
        <v>9425</v>
      </c>
      <c r="Q176" s="282" t="s">
        <v>9435</v>
      </c>
      <c r="R176" s="283"/>
      <c r="S176" s="283"/>
      <c r="T176" s="282" t="s">
        <v>9380</v>
      </c>
      <c r="U176" s="282" t="s">
        <v>9426</v>
      </c>
      <c r="V176" s="282" t="s">
        <v>9427</v>
      </c>
      <c r="W176" s="282" t="s">
        <v>9769</v>
      </c>
      <c r="X176" s="282" t="s">
        <v>9384</v>
      </c>
      <c r="Y176" s="282" t="s">
        <v>9385</v>
      </c>
      <c r="Z176" s="284">
        <v>1592.32</v>
      </c>
      <c r="AA176" s="282" t="s">
        <v>3277</v>
      </c>
      <c r="AB176" s="284">
        <v>1592.32</v>
      </c>
      <c r="AC176" s="284">
        <v>1592.32</v>
      </c>
      <c r="AD176" s="282" t="s">
        <v>3277</v>
      </c>
      <c r="AE176" s="282" t="s">
        <v>9770</v>
      </c>
      <c r="AF176" s="282" t="s">
        <v>9387</v>
      </c>
      <c r="AG176" s="282" t="s">
        <v>9388</v>
      </c>
      <c r="AH176" s="282" t="s">
        <v>9402</v>
      </c>
      <c r="AI176" s="285">
        <f t="shared" si="2"/>
        <v>44592</v>
      </c>
      <c r="AJ176" s="281" t="s">
        <v>9430</v>
      </c>
    </row>
    <row r="177" spans="1:36" ht="60">
      <c r="A177" s="282" t="s">
        <v>9774</v>
      </c>
      <c r="B177" s="282" t="s">
        <v>9369</v>
      </c>
      <c r="C177" s="282" t="s">
        <v>9370</v>
      </c>
      <c r="D177" s="282" t="s">
        <v>9371</v>
      </c>
      <c r="E177" s="282" t="s">
        <v>9391</v>
      </c>
      <c r="F177" s="282" t="s">
        <v>9391</v>
      </c>
      <c r="G177" s="282" t="s">
        <v>9392</v>
      </c>
      <c r="H177" s="282" t="s">
        <v>9775</v>
      </c>
      <c r="I177" s="282" t="s">
        <v>9776</v>
      </c>
      <c r="J177" s="283"/>
      <c r="K177" s="283"/>
      <c r="L177" s="283"/>
      <c r="M177" s="282" t="s">
        <v>9394</v>
      </c>
      <c r="N177" s="282" t="s">
        <v>9378</v>
      </c>
      <c r="O177" s="284">
        <v>29635</v>
      </c>
      <c r="P177" s="282" t="s">
        <v>9395</v>
      </c>
      <c r="Q177" s="282" t="s">
        <v>9396</v>
      </c>
      <c r="R177" s="282" t="s">
        <v>9397</v>
      </c>
      <c r="S177" s="282" t="s">
        <v>9398</v>
      </c>
      <c r="T177" s="282" t="s">
        <v>9380</v>
      </c>
      <c r="U177" s="282" t="s">
        <v>9399</v>
      </c>
      <c r="V177" s="282" t="s">
        <v>9400</v>
      </c>
      <c r="W177" s="282" t="s">
        <v>9777</v>
      </c>
      <c r="X177" s="282" t="s">
        <v>9384</v>
      </c>
      <c r="Y177" s="282" t="s">
        <v>9385</v>
      </c>
      <c r="Z177" s="284">
        <v>29635</v>
      </c>
      <c r="AA177" s="282" t="s">
        <v>3277</v>
      </c>
      <c r="AB177" s="284">
        <v>29635</v>
      </c>
      <c r="AC177" s="284">
        <v>29635</v>
      </c>
      <c r="AD177" s="282" t="s">
        <v>3277</v>
      </c>
      <c r="AE177" s="282" t="s">
        <v>9770</v>
      </c>
      <c r="AF177" s="282" t="s">
        <v>9387</v>
      </c>
      <c r="AG177" s="282" t="s">
        <v>9388</v>
      </c>
      <c r="AH177" s="282" t="s">
        <v>9402</v>
      </c>
      <c r="AI177" s="285">
        <f t="shared" si="2"/>
        <v>44589</v>
      </c>
      <c r="AJ177" s="281" t="s">
        <v>9430</v>
      </c>
    </row>
    <row r="178" spans="1:36" ht="60">
      <c r="A178" s="282" t="s">
        <v>9778</v>
      </c>
      <c r="B178" s="282" t="s">
        <v>9369</v>
      </c>
      <c r="C178" s="282" t="s">
        <v>9370</v>
      </c>
      <c r="D178" s="282" t="s">
        <v>9371</v>
      </c>
      <c r="E178" s="282" t="s">
        <v>9372</v>
      </c>
      <c r="F178" s="282" t="s">
        <v>9372</v>
      </c>
      <c r="G178" s="282" t="s">
        <v>9505</v>
      </c>
      <c r="H178" s="282" t="s">
        <v>9779</v>
      </c>
      <c r="I178" s="282" t="s">
        <v>9375</v>
      </c>
      <c r="J178" s="282" t="s">
        <v>9513</v>
      </c>
      <c r="K178" s="282" t="s">
        <v>9514</v>
      </c>
      <c r="L178" s="283"/>
      <c r="M178" s="283"/>
      <c r="N178" s="282" t="s">
        <v>9378</v>
      </c>
      <c r="O178" s="284">
        <v>45.82</v>
      </c>
      <c r="P178" s="282" t="s">
        <v>9379</v>
      </c>
      <c r="Q178" s="282" t="s">
        <v>9375</v>
      </c>
      <c r="R178" s="283"/>
      <c r="S178" s="283"/>
      <c r="T178" s="282" t="s">
        <v>9380</v>
      </c>
      <c r="U178" s="282" t="s">
        <v>9381</v>
      </c>
      <c r="V178" s="282" t="s">
        <v>9382</v>
      </c>
      <c r="W178" s="282" t="s">
        <v>9780</v>
      </c>
      <c r="X178" s="282" t="s">
        <v>9384</v>
      </c>
      <c r="Y178" s="282" t="s">
        <v>9385</v>
      </c>
      <c r="Z178" s="284">
        <v>45.82</v>
      </c>
      <c r="AA178" s="282" t="s">
        <v>3277</v>
      </c>
      <c r="AB178" s="284">
        <v>45.82</v>
      </c>
      <c r="AC178" s="284">
        <v>45.82</v>
      </c>
      <c r="AD178" s="282" t="s">
        <v>3277</v>
      </c>
      <c r="AE178" s="282" t="s">
        <v>9770</v>
      </c>
      <c r="AF178" s="282" t="s">
        <v>9387</v>
      </c>
      <c r="AG178" s="282" t="s">
        <v>9388</v>
      </c>
      <c r="AH178" s="282" t="s">
        <v>9402</v>
      </c>
      <c r="AI178" s="285">
        <f t="shared" si="2"/>
        <v>44588</v>
      </c>
      <c r="AJ178" s="281" t="s">
        <v>9430</v>
      </c>
    </row>
    <row r="179" spans="1:36" ht="60">
      <c r="A179" s="282" t="s">
        <v>9781</v>
      </c>
      <c r="B179" s="282" t="s">
        <v>9369</v>
      </c>
      <c r="C179" s="282" t="s">
        <v>9370</v>
      </c>
      <c r="D179" s="282" t="s">
        <v>9371</v>
      </c>
      <c r="E179" s="282" t="s">
        <v>9372</v>
      </c>
      <c r="F179" s="282" t="s">
        <v>9372</v>
      </c>
      <c r="G179" s="282" t="s">
        <v>9505</v>
      </c>
      <c r="H179" s="282" t="s">
        <v>9782</v>
      </c>
      <c r="I179" s="282" t="s">
        <v>9410</v>
      </c>
      <c r="J179" s="282" t="s">
        <v>9566</v>
      </c>
      <c r="K179" s="282" t="s">
        <v>9567</v>
      </c>
      <c r="L179" s="283"/>
      <c r="M179" s="283"/>
      <c r="N179" s="282" t="s">
        <v>9378</v>
      </c>
      <c r="O179" s="284">
        <v>91.64</v>
      </c>
      <c r="P179" s="282" t="s">
        <v>9379</v>
      </c>
      <c r="Q179" s="282" t="s">
        <v>9375</v>
      </c>
      <c r="R179" s="283"/>
      <c r="S179" s="283"/>
      <c r="T179" s="282" t="s">
        <v>9380</v>
      </c>
      <c r="U179" s="282" t="s">
        <v>9381</v>
      </c>
      <c r="V179" s="282" t="s">
        <v>9382</v>
      </c>
      <c r="W179" s="282" t="s">
        <v>9783</v>
      </c>
      <c r="X179" s="282" t="s">
        <v>9384</v>
      </c>
      <c r="Y179" s="282" t="s">
        <v>9385</v>
      </c>
      <c r="Z179" s="284">
        <v>91.64</v>
      </c>
      <c r="AA179" s="282" t="s">
        <v>3277</v>
      </c>
      <c r="AB179" s="284">
        <v>91.64</v>
      </c>
      <c r="AC179" s="284">
        <v>91.64</v>
      </c>
      <c r="AD179" s="282" t="s">
        <v>3277</v>
      </c>
      <c r="AE179" s="282" t="s">
        <v>9770</v>
      </c>
      <c r="AF179" s="282" t="s">
        <v>9387</v>
      </c>
      <c r="AG179" s="282" t="s">
        <v>9388</v>
      </c>
      <c r="AH179" s="282" t="s">
        <v>9402</v>
      </c>
      <c r="AI179" s="285">
        <f t="shared" si="2"/>
        <v>44587</v>
      </c>
      <c r="AJ179" s="281" t="s">
        <v>9430</v>
      </c>
    </row>
    <row r="180" spans="1:36" ht="60">
      <c r="A180" s="282" t="s">
        <v>9784</v>
      </c>
      <c r="B180" s="282" t="s">
        <v>9369</v>
      </c>
      <c r="C180" s="282" t="s">
        <v>9370</v>
      </c>
      <c r="D180" s="282" t="s">
        <v>9371</v>
      </c>
      <c r="E180" s="282" t="s">
        <v>9372</v>
      </c>
      <c r="F180" s="282" t="s">
        <v>9372</v>
      </c>
      <c r="G180" s="282" t="s">
        <v>9785</v>
      </c>
      <c r="H180" s="282" t="s">
        <v>9782</v>
      </c>
      <c r="I180" s="282" t="s">
        <v>9375</v>
      </c>
      <c r="J180" s="282" t="s">
        <v>9786</v>
      </c>
      <c r="K180" s="282" t="s">
        <v>9787</v>
      </c>
      <c r="L180" s="283"/>
      <c r="M180" s="283"/>
      <c r="N180" s="282" t="s">
        <v>9378</v>
      </c>
      <c r="O180" s="284">
        <v>45.82</v>
      </c>
      <c r="P180" s="282" t="s">
        <v>9379</v>
      </c>
      <c r="Q180" s="282" t="s">
        <v>9375</v>
      </c>
      <c r="R180" s="283"/>
      <c r="S180" s="283"/>
      <c r="T180" s="282" t="s">
        <v>9380</v>
      </c>
      <c r="U180" s="282" t="s">
        <v>9381</v>
      </c>
      <c r="V180" s="282" t="s">
        <v>9382</v>
      </c>
      <c r="W180" s="282" t="s">
        <v>9788</v>
      </c>
      <c r="X180" s="282" t="s">
        <v>9384</v>
      </c>
      <c r="Y180" s="282" t="s">
        <v>9385</v>
      </c>
      <c r="Z180" s="284">
        <v>45.82</v>
      </c>
      <c r="AA180" s="282" t="s">
        <v>3277</v>
      </c>
      <c r="AB180" s="284">
        <v>45.82</v>
      </c>
      <c r="AC180" s="284">
        <v>45.82</v>
      </c>
      <c r="AD180" s="282" t="s">
        <v>3277</v>
      </c>
      <c r="AE180" s="282" t="s">
        <v>9770</v>
      </c>
      <c r="AF180" s="282" t="s">
        <v>9387</v>
      </c>
      <c r="AG180" s="282" t="s">
        <v>9388</v>
      </c>
      <c r="AH180" s="282" t="s">
        <v>9389</v>
      </c>
      <c r="AI180" s="285">
        <f t="shared" si="2"/>
        <v>44587</v>
      </c>
      <c r="AJ180" s="281" t="s">
        <v>9430</v>
      </c>
    </row>
    <row r="181" spans="1:36" ht="60">
      <c r="A181" s="282" t="s">
        <v>9789</v>
      </c>
      <c r="B181" s="282" t="s">
        <v>9369</v>
      </c>
      <c r="C181" s="282" t="s">
        <v>9370</v>
      </c>
      <c r="D181" s="282" t="s">
        <v>9371</v>
      </c>
      <c r="E181" s="282" t="s">
        <v>9372</v>
      </c>
      <c r="F181" s="282" t="s">
        <v>9372</v>
      </c>
      <c r="G181" s="282" t="s">
        <v>9505</v>
      </c>
      <c r="H181" s="282" t="s">
        <v>9790</v>
      </c>
      <c r="I181" s="282" t="s">
        <v>9512</v>
      </c>
      <c r="J181" s="282" t="s">
        <v>9688</v>
      </c>
      <c r="K181" s="282" t="s">
        <v>9689</v>
      </c>
      <c r="L181" s="283"/>
      <c r="M181" s="282" t="s">
        <v>9791</v>
      </c>
      <c r="N181" s="282" t="s">
        <v>9378</v>
      </c>
      <c r="O181" s="284">
        <v>229.1</v>
      </c>
      <c r="P181" s="282" t="s">
        <v>9379</v>
      </c>
      <c r="Q181" s="282" t="s">
        <v>9375</v>
      </c>
      <c r="R181" s="283"/>
      <c r="S181" s="283"/>
      <c r="T181" s="282" t="s">
        <v>9380</v>
      </c>
      <c r="U181" s="282" t="s">
        <v>9381</v>
      </c>
      <c r="V181" s="282" t="s">
        <v>9382</v>
      </c>
      <c r="W181" s="282" t="s">
        <v>9792</v>
      </c>
      <c r="X181" s="282" t="s">
        <v>9384</v>
      </c>
      <c r="Y181" s="282" t="s">
        <v>9385</v>
      </c>
      <c r="Z181" s="284">
        <v>229.1</v>
      </c>
      <c r="AA181" s="282" t="s">
        <v>3277</v>
      </c>
      <c r="AB181" s="284">
        <v>229.1</v>
      </c>
      <c r="AC181" s="284">
        <v>229.1</v>
      </c>
      <c r="AD181" s="282" t="s">
        <v>3277</v>
      </c>
      <c r="AE181" s="282" t="s">
        <v>9770</v>
      </c>
      <c r="AF181" s="282" t="s">
        <v>9387</v>
      </c>
      <c r="AG181" s="282" t="s">
        <v>9388</v>
      </c>
      <c r="AH181" s="282" t="s">
        <v>9402</v>
      </c>
      <c r="AI181" s="285">
        <f t="shared" si="2"/>
        <v>44583</v>
      </c>
      <c r="AJ181" s="281" t="s">
        <v>9430</v>
      </c>
    </row>
    <row r="182" spans="1:36" ht="60">
      <c r="A182" s="282" t="s">
        <v>9793</v>
      </c>
      <c r="B182" s="282" t="s">
        <v>9369</v>
      </c>
      <c r="C182" s="282" t="s">
        <v>9370</v>
      </c>
      <c r="D182" s="282" t="s">
        <v>9371</v>
      </c>
      <c r="E182" s="282" t="s">
        <v>9372</v>
      </c>
      <c r="F182" s="282" t="s">
        <v>9372</v>
      </c>
      <c r="G182" s="282" t="s">
        <v>9505</v>
      </c>
      <c r="H182" s="282" t="s">
        <v>9790</v>
      </c>
      <c r="I182" s="282" t="s">
        <v>9512</v>
      </c>
      <c r="J182" s="282" t="s">
        <v>9688</v>
      </c>
      <c r="K182" s="282" t="s">
        <v>9689</v>
      </c>
      <c r="L182" s="283"/>
      <c r="M182" s="282" t="s">
        <v>9791</v>
      </c>
      <c r="N182" s="282" t="s">
        <v>9378</v>
      </c>
      <c r="O182" s="284">
        <v>229.1</v>
      </c>
      <c r="P182" s="282" t="s">
        <v>9379</v>
      </c>
      <c r="Q182" s="282" t="s">
        <v>9375</v>
      </c>
      <c r="R182" s="283"/>
      <c r="S182" s="283"/>
      <c r="T182" s="282" t="s">
        <v>9380</v>
      </c>
      <c r="U182" s="282" t="s">
        <v>9381</v>
      </c>
      <c r="V182" s="282" t="s">
        <v>9382</v>
      </c>
      <c r="W182" s="282" t="s">
        <v>9792</v>
      </c>
      <c r="X182" s="282" t="s">
        <v>9384</v>
      </c>
      <c r="Y182" s="282" t="s">
        <v>9385</v>
      </c>
      <c r="Z182" s="284">
        <v>229.1</v>
      </c>
      <c r="AA182" s="282" t="s">
        <v>3277</v>
      </c>
      <c r="AB182" s="284">
        <v>229.1</v>
      </c>
      <c r="AC182" s="284">
        <v>229.1</v>
      </c>
      <c r="AD182" s="282" t="s">
        <v>3277</v>
      </c>
      <c r="AE182" s="282" t="s">
        <v>9770</v>
      </c>
      <c r="AF182" s="282" t="s">
        <v>9387</v>
      </c>
      <c r="AG182" s="282" t="s">
        <v>9388</v>
      </c>
      <c r="AH182" s="282" t="s">
        <v>9402</v>
      </c>
      <c r="AI182" s="285">
        <f t="shared" si="2"/>
        <v>44583</v>
      </c>
      <c r="AJ182" s="281" t="s">
        <v>9430</v>
      </c>
    </row>
    <row r="183" spans="1:36" ht="60">
      <c r="A183" s="282" t="s">
        <v>9794</v>
      </c>
      <c r="B183" s="282" t="s">
        <v>9369</v>
      </c>
      <c r="C183" s="282" t="s">
        <v>9370</v>
      </c>
      <c r="D183" s="282" t="s">
        <v>9371</v>
      </c>
      <c r="E183" s="282" t="s">
        <v>9372</v>
      </c>
      <c r="F183" s="282" t="s">
        <v>9372</v>
      </c>
      <c r="G183" s="282" t="s">
        <v>9505</v>
      </c>
      <c r="H183" s="282" t="s">
        <v>9795</v>
      </c>
      <c r="I183" s="282" t="s">
        <v>9410</v>
      </c>
      <c r="J183" s="282" t="s">
        <v>9566</v>
      </c>
      <c r="K183" s="282" t="s">
        <v>9567</v>
      </c>
      <c r="L183" s="283"/>
      <c r="M183" s="282" t="s">
        <v>9796</v>
      </c>
      <c r="N183" s="282" t="s">
        <v>9378</v>
      </c>
      <c r="O183" s="284">
        <v>91.64</v>
      </c>
      <c r="P183" s="282" t="s">
        <v>9379</v>
      </c>
      <c r="Q183" s="282" t="s">
        <v>9375</v>
      </c>
      <c r="R183" s="283"/>
      <c r="S183" s="283"/>
      <c r="T183" s="282" t="s">
        <v>9380</v>
      </c>
      <c r="U183" s="282" t="s">
        <v>9381</v>
      </c>
      <c r="V183" s="282" t="s">
        <v>9382</v>
      </c>
      <c r="W183" s="282" t="s">
        <v>9797</v>
      </c>
      <c r="X183" s="282" t="s">
        <v>9384</v>
      </c>
      <c r="Y183" s="282" t="s">
        <v>9385</v>
      </c>
      <c r="Z183" s="284">
        <v>91.64</v>
      </c>
      <c r="AA183" s="282" t="s">
        <v>3277</v>
      </c>
      <c r="AB183" s="284">
        <v>91.64</v>
      </c>
      <c r="AC183" s="284">
        <v>91.64</v>
      </c>
      <c r="AD183" s="282" t="s">
        <v>3277</v>
      </c>
      <c r="AE183" s="282" t="s">
        <v>9770</v>
      </c>
      <c r="AF183" s="282" t="s">
        <v>9387</v>
      </c>
      <c r="AG183" s="282" t="s">
        <v>9388</v>
      </c>
      <c r="AH183" s="282" t="s">
        <v>9402</v>
      </c>
      <c r="AI183" s="285">
        <f t="shared" si="2"/>
        <v>44582</v>
      </c>
      <c r="AJ183" s="281" t="s">
        <v>9430</v>
      </c>
    </row>
    <row r="184" spans="1:36" ht="100">
      <c r="A184" s="282" t="s">
        <v>9798</v>
      </c>
      <c r="B184" s="282" t="s">
        <v>9369</v>
      </c>
      <c r="C184" s="282" t="s">
        <v>9370</v>
      </c>
      <c r="D184" s="282" t="s">
        <v>9371</v>
      </c>
      <c r="E184" s="282" t="s">
        <v>9372</v>
      </c>
      <c r="F184" s="282" t="s">
        <v>9372</v>
      </c>
      <c r="G184" s="282" t="s">
        <v>9505</v>
      </c>
      <c r="H184" s="282" t="s">
        <v>9799</v>
      </c>
      <c r="I184" s="282" t="s">
        <v>9521</v>
      </c>
      <c r="J184" s="282" t="s">
        <v>9688</v>
      </c>
      <c r="K184" s="282" t="s">
        <v>9689</v>
      </c>
      <c r="L184" s="283"/>
      <c r="M184" s="282" t="s">
        <v>9800</v>
      </c>
      <c r="N184" s="282" t="s">
        <v>9378</v>
      </c>
      <c r="O184" s="284">
        <v>274.92</v>
      </c>
      <c r="P184" s="282" t="s">
        <v>9379</v>
      </c>
      <c r="Q184" s="282" t="s">
        <v>9375</v>
      </c>
      <c r="R184" s="283"/>
      <c r="S184" s="283"/>
      <c r="T184" s="282" t="s">
        <v>9380</v>
      </c>
      <c r="U184" s="282" t="s">
        <v>9381</v>
      </c>
      <c r="V184" s="282" t="s">
        <v>9382</v>
      </c>
      <c r="W184" s="282" t="s">
        <v>9792</v>
      </c>
      <c r="X184" s="282" t="s">
        <v>9384</v>
      </c>
      <c r="Y184" s="282" t="s">
        <v>9385</v>
      </c>
      <c r="Z184" s="284">
        <v>274.92</v>
      </c>
      <c r="AA184" s="282" t="s">
        <v>3277</v>
      </c>
      <c r="AB184" s="284">
        <v>274.92</v>
      </c>
      <c r="AC184" s="284">
        <v>274.92</v>
      </c>
      <c r="AD184" s="282" t="s">
        <v>3277</v>
      </c>
      <c r="AE184" s="282" t="s">
        <v>9770</v>
      </c>
      <c r="AF184" s="282" t="s">
        <v>9387</v>
      </c>
      <c r="AG184" s="282" t="s">
        <v>9388</v>
      </c>
      <c r="AH184" s="282" t="s">
        <v>9402</v>
      </c>
      <c r="AI184" s="285">
        <f t="shared" si="2"/>
        <v>44581</v>
      </c>
      <c r="AJ184" s="281" t="s">
        <v>9430</v>
      </c>
    </row>
    <row r="185" spans="1:36" ht="60">
      <c r="A185" s="282" t="s">
        <v>9801</v>
      </c>
      <c r="B185" s="282" t="s">
        <v>9369</v>
      </c>
      <c r="C185" s="282" t="s">
        <v>9370</v>
      </c>
      <c r="D185" s="282" t="s">
        <v>9371</v>
      </c>
      <c r="E185" s="282" t="s">
        <v>9372</v>
      </c>
      <c r="F185" s="282" t="s">
        <v>9372</v>
      </c>
      <c r="G185" s="282" t="s">
        <v>9505</v>
      </c>
      <c r="H185" s="282" t="s">
        <v>9799</v>
      </c>
      <c r="I185" s="282" t="s">
        <v>9526</v>
      </c>
      <c r="J185" s="282" t="s">
        <v>9507</v>
      </c>
      <c r="K185" s="282" t="s">
        <v>9508</v>
      </c>
      <c r="L185" s="283"/>
      <c r="M185" s="283"/>
      <c r="N185" s="282" t="s">
        <v>9378</v>
      </c>
      <c r="O185" s="284">
        <v>137.46</v>
      </c>
      <c r="P185" s="282" t="s">
        <v>9379</v>
      </c>
      <c r="Q185" s="282" t="s">
        <v>9375</v>
      </c>
      <c r="R185" s="283"/>
      <c r="S185" s="283"/>
      <c r="T185" s="282" t="s">
        <v>9380</v>
      </c>
      <c r="U185" s="282" t="s">
        <v>9381</v>
      </c>
      <c r="V185" s="282" t="s">
        <v>9382</v>
      </c>
      <c r="W185" s="282" t="s">
        <v>9802</v>
      </c>
      <c r="X185" s="282" t="s">
        <v>9384</v>
      </c>
      <c r="Y185" s="282" t="s">
        <v>9385</v>
      </c>
      <c r="Z185" s="284">
        <v>137.46</v>
      </c>
      <c r="AA185" s="282" t="s">
        <v>3277</v>
      </c>
      <c r="AB185" s="284">
        <v>137.46</v>
      </c>
      <c r="AC185" s="284">
        <v>137.46</v>
      </c>
      <c r="AD185" s="282" t="s">
        <v>3277</v>
      </c>
      <c r="AE185" s="282" t="s">
        <v>9770</v>
      </c>
      <c r="AF185" s="282" t="s">
        <v>9387</v>
      </c>
      <c r="AG185" s="282" t="s">
        <v>9388</v>
      </c>
      <c r="AH185" s="282" t="s">
        <v>9402</v>
      </c>
      <c r="AI185" s="285">
        <f t="shared" si="2"/>
        <v>44581</v>
      </c>
      <c r="AJ185" s="281" t="s">
        <v>9430</v>
      </c>
    </row>
    <row r="186" spans="1:36" ht="60">
      <c r="A186" s="282" t="s">
        <v>9803</v>
      </c>
      <c r="B186" s="282" t="s">
        <v>9369</v>
      </c>
      <c r="C186" s="282" t="s">
        <v>9370</v>
      </c>
      <c r="D186" s="282" t="s">
        <v>9371</v>
      </c>
      <c r="E186" s="282" t="s">
        <v>9372</v>
      </c>
      <c r="F186" s="282" t="s">
        <v>9372</v>
      </c>
      <c r="G186" s="282" t="s">
        <v>9505</v>
      </c>
      <c r="H186" s="282" t="s">
        <v>9804</v>
      </c>
      <c r="I186" s="282" t="s">
        <v>9526</v>
      </c>
      <c r="J186" s="282" t="s">
        <v>9507</v>
      </c>
      <c r="K186" s="282" t="s">
        <v>9508</v>
      </c>
      <c r="L186" s="283"/>
      <c r="M186" s="283"/>
      <c r="N186" s="282" t="s">
        <v>9378</v>
      </c>
      <c r="O186" s="284">
        <v>137.46</v>
      </c>
      <c r="P186" s="282" t="s">
        <v>9379</v>
      </c>
      <c r="Q186" s="282" t="s">
        <v>9375</v>
      </c>
      <c r="R186" s="283"/>
      <c r="S186" s="283"/>
      <c r="T186" s="282" t="s">
        <v>9380</v>
      </c>
      <c r="U186" s="282" t="s">
        <v>9381</v>
      </c>
      <c r="V186" s="282" t="s">
        <v>9382</v>
      </c>
      <c r="W186" s="282" t="s">
        <v>9802</v>
      </c>
      <c r="X186" s="282" t="s">
        <v>9384</v>
      </c>
      <c r="Y186" s="282" t="s">
        <v>9385</v>
      </c>
      <c r="Z186" s="284">
        <v>137.46</v>
      </c>
      <c r="AA186" s="282" t="s">
        <v>3277</v>
      </c>
      <c r="AB186" s="284">
        <v>137.46</v>
      </c>
      <c r="AC186" s="284">
        <v>137.46</v>
      </c>
      <c r="AD186" s="282" t="s">
        <v>3277</v>
      </c>
      <c r="AE186" s="282" t="s">
        <v>9770</v>
      </c>
      <c r="AF186" s="282" t="s">
        <v>9387</v>
      </c>
      <c r="AG186" s="282" t="s">
        <v>9388</v>
      </c>
      <c r="AH186" s="282" t="s">
        <v>9402</v>
      </c>
      <c r="AI186" s="285">
        <f t="shared" si="2"/>
        <v>44579</v>
      </c>
      <c r="AJ186" s="281" t="s">
        <v>9430</v>
      </c>
    </row>
    <row r="187" spans="1:36" ht="80">
      <c r="A187" s="282" t="s">
        <v>9805</v>
      </c>
      <c r="B187" s="282" t="s">
        <v>9369</v>
      </c>
      <c r="C187" s="282" t="s">
        <v>9370</v>
      </c>
      <c r="D187" s="282" t="s">
        <v>9371</v>
      </c>
      <c r="E187" s="282" t="s">
        <v>9391</v>
      </c>
      <c r="F187" s="282" t="s">
        <v>9391</v>
      </c>
      <c r="G187" s="282" t="s">
        <v>9392</v>
      </c>
      <c r="H187" s="282" t="s">
        <v>9804</v>
      </c>
      <c r="I187" s="282" t="s">
        <v>9806</v>
      </c>
      <c r="J187" s="283"/>
      <c r="K187" s="283"/>
      <c r="L187" s="283"/>
      <c r="M187" s="282" t="s">
        <v>9807</v>
      </c>
      <c r="N187" s="282" t="s">
        <v>9378</v>
      </c>
      <c r="O187" s="284">
        <v>8544.7999999999993</v>
      </c>
      <c r="P187" s="282" t="s">
        <v>9395</v>
      </c>
      <c r="Q187" s="282" t="s">
        <v>9396</v>
      </c>
      <c r="R187" s="282" t="s">
        <v>9808</v>
      </c>
      <c r="S187" s="282" t="s">
        <v>9809</v>
      </c>
      <c r="T187" s="282" t="s">
        <v>9380</v>
      </c>
      <c r="U187" s="282" t="s">
        <v>9399</v>
      </c>
      <c r="V187" s="282" t="s">
        <v>9400</v>
      </c>
      <c r="W187" s="282" t="s">
        <v>9810</v>
      </c>
      <c r="X187" s="282" t="s">
        <v>9384</v>
      </c>
      <c r="Y187" s="282" t="s">
        <v>9385</v>
      </c>
      <c r="Z187" s="284">
        <v>8544.7999999999993</v>
      </c>
      <c r="AA187" s="282" t="s">
        <v>3277</v>
      </c>
      <c r="AB187" s="284">
        <v>8544.7999999999993</v>
      </c>
      <c r="AC187" s="284">
        <v>8544.7999999999993</v>
      </c>
      <c r="AD187" s="282" t="s">
        <v>3277</v>
      </c>
      <c r="AE187" s="282" t="s">
        <v>9770</v>
      </c>
      <c r="AF187" s="282" t="s">
        <v>9387</v>
      </c>
      <c r="AG187" s="282" t="s">
        <v>9388</v>
      </c>
      <c r="AH187" s="282" t="s">
        <v>9402</v>
      </c>
      <c r="AI187" s="285">
        <f t="shared" si="2"/>
        <v>44579</v>
      </c>
      <c r="AJ187" s="281" t="s">
        <v>9430</v>
      </c>
    </row>
    <row r="188" spans="1:36" ht="60">
      <c r="A188" s="282" t="s">
        <v>9811</v>
      </c>
      <c r="B188" s="282" t="s">
        <v>9369</v>
      </c>
      <c r="C188" s="282" t="s">
        <v>9370</v>
      </c>
      <c r="D188" s="282" t="s">
        <v>9371</v>
      </c>
      <c r="E188" s="282" t="s">
        <v>9372</v>
      </c>
      <c r="F188" s="282" t="s">
        <v>9372</v>
      </c>
      <c r="G188" s="282" t="s">
        <v>9505</v>
      </c>
      <c r="H188" s="282" t="s">
        <v>9812</v>
      </c>
      <c r="I188" s="282" t="s">
        <v>9410</v>
      </c>
      <c r="J188" s="282" t="s">
        <v>9566</v>
      </c>
      <c r="K188" s="282" t="s">
        <v>9567</v>
      </c>
      <c r="L188" s="283"/>
      <c r="M188" s="282" t="s">
        <v>9796</v>
      </c>
      <c r="N188" s="282" t="s">
        <v>9378</v>
      </c>
      <c r="O188" s="284">
        <v>91.64</v>
      </c>
      <c r="P188" s="282" t="s">
        <v>9379</v>
      </c>
      <c r="Q188" s="282" t="s">
        <v>9375</v>
      </c>
      <c r="R188" s="283"/>
      <c r="S188" s="283"/>
      <c r="T188" s="282" t="s">
        <v>9380</v>
      </c>
      <c r="U188" s="282" t="s">
        <v>9381</v>
      </c>
      <c r="V188" s="282" t="s">
        <v>9382</v>
      </c>
      <c r="W188" s="282" t="s">
        <v>9797</v>
      </c>
      <c r="X188" s="282" t="s">
        <v>9384</v>
      </c>
      <c r="Y188" s="282" t="s">
        <v>9385</v>
      </c>
      <c r="Z188" s="284">
        <v>91.64</v>
      </c>
      <c r="AA188" s="282" t="s">
        <v>3277</v>
      </c>
      <c r="AB188" s="284">
        <v>91.64</v>
      </c>
      <c r="AC188" s="284">
        <v>91.64</v>
      </c>
      <c r="AD188" s="282" t="s">
        <v>3277</v>
      </c>
      <c r="AE188" s="282" t="s">
        <v>9770</v>
      </c>
      <c r="AF188" s="282" t="s">
        <v>9387</v>
      </c>
      <c r="AG188" s="282" t="s">
        <v>9388</v>
      </c>
      <c r="AH188" s="282" t="s">
        <v>9402</v>
      </c>
      <c r="AI188" s="285">
        <f t="shared" si="2"/>
        <v>44574</v>
      </c>
      <c r="AJ188" s="281" t="s">
        <v>9430</v>
      </c>
    </row>
    <row r="189" spans="1:36" ht="60">
      <c r="A189" s="282" t="s">
        <v>9813</v>
      </c>
      <c r="B189" s="282" t="s">
        <v>9369</v>
      </c>
      <c r="C189" s="282" t="s">
        <v>9370</v>
      </c>
      <c r="D189" s="282" t="s">
        <v>9371</v>
      </c>
      <c r="E189" s="282" t="s">
        <v>9372</v>
      </c>
      <c r="F189" s="282" t="s">
        <v>9372</v>
      </c>
      <c r="G189" s="282" t="s">
        <v>9505</v>
      </c>
      <c r="H189" s="282" t="s">
        <v>9814</v>
      </c>
      <c r="I189" s="282" t="s">
        <v>9410</v>
      </c>
      <c r="J189" s="282" t="s">
        <v>9566</v>
      </c>
      <c r="K189" s="282" t="s">
        <v>9567</v>
      </c>
      <c r="L189" s="283"/>
      <c r="M189" s="282" t="s">
        <v>9796</v>
      </c>
      <c r="N189" s="282" t="s">
        <v>9378</v>
      </c>
      <c r="O189" s="284">
        <v>91.64</v>
      </c>
      <c r="P189" s="282" t="s">
        <v>9379</v>
      </c>
      <c r="Q189" s="282" t="s">
        <v>9375</v>
      </c>
      <c r="R189" s="283"/>
      <c r="S189" s="283"/>
      <c r="T189" s="282" t="s">
        <v>9380</v>
      </c>
      <c r="U189" s="282" t="s">
        <v>9381</v>
      </c>
      <c r="V189" s="282" t="s">
        <v>9382</v>
      </c>
      <c r="W189" s="282" t="s">
        <v>9797</v>
      </c>
      <c r="X189" s="282" t="s">
        <v>9384</v>
      </c>
      <c r="Y189" s="282" t="s">
        <v>9385</v>
      </c>
      <c r="Z189" s="284">
        <v>91.64</v>
      </c>
      <c r="AA189" s="282" t="s">
        <v>3277</v>
      </c>
      <c r="AB189" s="284">
        <v>91.64</v>
      </c>
      <c r="AC189" s="284">
        <v>91.64</v>
      </c>
      <c r="AD189" s="282" t="s">
        <v>3277</v>
      </c>
      <c r="AE189" s="282" t="s">
        <v>9770</v>
      </c>
      <c r="AF189" s="282" t="s">
        <v>9387</v>
      </c>
      <c r="AG189" s="282" t="s">
        <v>9388</v>
      </c>
      <c r="AH189" s="282" t="s">
        <v>9402</v>
      </c>
      <c r="AI189" s="285">
        <f t="shared" si="2"/>
        <v>44573</v>
      </c>
      <c r="AJ189" s="281" t="s">
        <v>9430</v>
      </c>
    </row>
    <row r="190" spans="1:36" ht="60">
      <c r="A190" s="282" t="s">
        <v>9815</v>
      </c>
      <c r="B190" s="282" t="s">
        <v>9369</v>
      </c>
      <c r="C190" s="282" t="s">
        <v>9370</v>
      </c>
      <c r="D190" s="282" t="s">
        <v>9371</v>
      </c>
      <c r="E190" s="282" t="s">
        <v>9372</v>
      </c>
      <c r="F190" s="282" t="s">
        <v>9372</v>
      </c>
      <c r="G190" s="282" t="s">
        <v>9505</v>
      </c>
      <c r="H190" s="282" t="s">
        <v>9816</v>
      </c>
      <c r="I190" s="282" t="s">
        <v>9410</v>
      </c>
      <c r="J190" s="282" t="s">
        <v>9566</v>
      </c>
      <c r="K190" s="282" t="s">
        <v>9567</v>
      </c>
      <c r="L190" s="283"/>
      <c r="M190" s="283"/>
      <c r="N190" s="282" t="s">
        <v>9378</v>
      </c>
      <c r="O190" s="284">
        <v>91.64</v>
      </c>
      <c r="P190" s="282" t="s">
        <v>9379</v>
      </c>
      <c r="Q190" s="282" t="s">
        <v>9375</v>
      </c>
      <c r="R190" s="283"/>
      <c r="S190" s="283"/>
      <c r="T190" s="282" t="s">
        <v>9380</v>
      </c>
      <c r="U190" s="282" t="s">
        <v>9381</v>
      </c>
      <c r="V190" s="282" t="s">
        <v>9382</v>
      </c>
      <c r="W190" s="282" t="s">
        <v>9817</v>
      </c>
      <c r="X190" s="282" t="s">
        <v>9384</v>
      </c>
      <c r="Y190" s="282" t="s">
        <v>9385</v>
      </c>
      <c r="Z190" s="284">
        <v>91.64</v>
      </c>
      <c r="AA190" s="282" t="s">
        <v>3277</v>
      </c>
      <c r="AB190" s="284">
        <v>91.64</v>
      </c>
      <c r="AC190" s="284">
        <v>91.64</v>
      </c>
      <c r="AD190" s="282" t="s">
        <v>3277</v>
      </c>
      <c r="AE190" s="282" t="s">
        <v>9770</v>
      </c>
      <c r="AF190" s="282" t="s">
        <v>9387</v>
      </c>
      <c r="AG190" s="282" t="s">
        <v>9388</v>
      </c>
      <c r="AH190" s="282" t="s">
        <v>9402</v>
      </c>
      <c r="AI190" s="285">
        <f t="shared" si="2"/>
        <v>44568</v>
      </c>
      <c r="AJ190" s="281" t="s">
        <v>9430</v>
      </c>
    </row>
    <row r="191" spans="1:36" ht="60">
      <c r="A191" s="282" t="s">
        <v>9818</v>
      </c>
      <c r="B191" s="282" t="s">
        <v>9369</v>
      </c>
      <c r="C191" s="282" t="s">
        <v>9370</v>
      </c>
      <c r="D191" s="282" t="s">
        <v>9371</v>
      </c>
      <c r="E191" s="282" t="s">
        <v>9391</v>
      </c>
      <c r="F191" s="282" t="s">
        <v>9391</v>
      </c>
      <c r="G191" s="282" t="s">
        <v>9392</v>
      </c>
      <c r="H191" s="282" t="s">
        <v>9816</v>
      </c>
      <c r="I191" s="282" t="s">
        <v>9819</v>
      </c>
      <c r="J191" s="283"/>
      <c r="K191" s="283"/>
      <c r="L191" s="283"/>
      <c r="M191" s="282" t="s">
        <v>9394</v>
      </c>
      <c r="N191" s="282" t="s">
        <v>9378</v>
      </c>
      <c r="O191" s="284">
        <v>152240.60999999999</v>
      </c>
      <c r="P191" s="282" t="s">
        <v>9395</v>
      </c>
      <c r="Q191" s="282" t="s">
        <v>9396</v>
      </c>
      <c r="R191" s="282" t="s">
        <v>9397</v>
      </c>
      <c r="S191" s="282" t="s">
        <v>9398</v>
      </c>
      <c r="T191" s="282" t="s">
        <v>9380</v>
      </c>
      <c r="U191" s="282" t="s">
        <v>9399</v>
      </c>
      <c r="V191" s="282" t="s">
        <v>9400</v>
      </c>
      <c r="W191" s="282" t="s">
        <v>9820</v>
      </c>
      <c r="X191" s="282" t="s">
        <v>9384</v>
      </c>
      <c r="Y191" s="282" t="s">
        <v>9385</v>
      </c>
      <c r="Z191" s="284">
        <v>152240.60999999999</v>
      </c>
      <c r="AA191" s="282" t="s">
        <v>3277</v>
      </c>
      <c r="AB191" s="284">
        <v>152240.60999999999</v>
      </c>
      <c r="AC191" s="284">
        <v>152240.60999999999</v>
      </c>
      <c r="AD191" s="282" t="s">
        <v>3277</v>
      </c>
      <c r="AE191" s="282" t="s">
        <v>9821</v>
      </c>
      <c r="AF191" s="282" t="s">
        <v>9387</v>
      </c>
      <c r="AG191" s="282" t="s">
        <v>9388</v>
      </c>
      <c r="AH191" s="282" t="s">
        <v>9402</v>
      </c>
      <c r="AI191" s="285">
        <f t="shared" si="2"/>
        <v>44568</v>
      </c>
      <c r="AJ191" s="281" t="s">
        <v>9430</v>
      </c>
    </row>
    <row r="192" spans="1:36" ht="60">
      <c r="A192" s="282" t="s">
        <v>9822</v>
      </c>
      <c r="B192" s="282" t="s">
        <v>9369</v>
      </c>
      <c r="C192" s="282" t="s">
        <v>9370</v>
      </c>
      <c r="D192" s="282" t="s">
        <v>9371</v>
      </c>
      <c r="E192" s="282" t="s">
        <v>9372</v>
      </c>
      <c r="F192" s="282" t="s">
        <v>9372</v>
      </c>
      <c r="G192" s="282" t="s">
        <v>9505</v>
      </c>
      <c r="H192" s="282" t="s">
        <v>9823</v>
      </c>
      <c r="I192" s="282" t="s">
        <v>9410</v>
      </c>
      <c r="J192" s="282" t="s">
        <v>9566</v>
      </c>
      <c r="K192" s="282" t="s">
        <v>9567</v>
      </c>
      <c r="L192" s="283"/>
      <c r="M192" s="283"/>
      <c r="N192" s="282" t="s">
        <v>9378</v>
      </c>
      <c r="O192" s="284">
        <v>91.64</v>
      </c>
      <c r="P192" s="282" t="s">
        <v>9379</v>
      </c>
      <c r="Q192" s="282" t="s">
        <v>9375</v>
      </c>
      <c r="R192" s="283"/>
      <c r="S192" s="283"/>
      <c r="T192" s="282" t="s">
        <v>9380</v>
      </c>
      <c r="U192" s="282" t="s">
        <v>9381</v>
      </c>
      <c r="V192" s="282" t="s">
        <v>9382</v>
      </c>
      <c r="W192" s="282" t="s">
        <v>9817</v>
      </c>
      <c r="X192" s="282" t="s">
        <v>9384</v>
      </c>
      <c r="Y192" s="282" t="s">
        <v>9385</v>
      </c>
      <c r="Z192" s="284">
        <v>91.64</v>
      </c>
      <c r="AA192" s="282" t="s">
        <v>3277</v>
      </c>
      <c r="AB192" s="284">
        <v>91.64</v>
      </c>
      <c r="AC192" s="284">
        <v>91.64</v>
      </c>
      <c r="AD192" s="282" t="s">
        <v>3277</v>
      </c>
      <c r="AE192" s="282" t="s">
        <v>9770</v>
      </c>
      <c r="AF192" s="282" t="s">
        <v>9387</v>
      </c>
      <c r="AG192" s="282" t="s">
        <v>9388</v>
      </c>
      <c r="AH192" s="282" t="s">
        <v>9402</v>
      </c>
      <c r="AI192" s="285">
        <f t="shared" si="2"/>
        <v>44566</v>
      </c>
      <c r="AJ192" s="281" t="s">
        <v>9430</v>
      </c>
    </row>
    <row r="193" spans="1:36" ht="60">
      <c r="A193" s="282" t="s">
        <v>9824</v>
      </c>
      <c r="B193" s="282" t="s">
        <v>9369</v>
      </c>
      <c r="C193" s="282" t="s">
        <v>9370</v>
      </c>
      <c r="D193" s="282" t="s">
        <v>9371</v>
      </c>
      <c r="E193" s="282" t="s">
        <v>9372</v>
      </c>
      <c r="F193" s="282" t="s">
        <v>9422</v>
      </c>
      <c r="G193" s="282" t="s">
        <v>9392</v>
      </c>
      <c r="H193" s="282" t="s">
        <v>9825</v>
      </c>
      <c r="I193" s="282" t="s">
        <v>9826</v>
      </c>
      <c r="J193" s="283"/>
      <c r="K193" s="283"/>
      <c r="L193" s="283"/>
      <c r="M193" s="283"/>
      <c r="N193" s="282" t="s">
        <v>9378</v>
      </c>
      <c r="O193" s="284">
        <v>266.64</v>
      </c>
      <c r="P193" s="282" t="s">
        <v>9425</v>
      </c>
      <c r="Q193" s="282" t="s">
        <v>9375</v>
      </c>
      <c r="R193" s="283"/>
      <c r="S193" s="283"/>
      <c r="T193" s="282" t="s">
        <v>9380</v>
      </c>
      <c r="U193" s="282" t="s">
        <v>9426</v>
      </c>
      <c r="V193" s="282" t="s">
        <v>9427</v>
      </c>
      <c r="W193" s="282" t="s">
        <v>9827</v>
      </c>
      <c r="X193" s="282" t="s">
        <v>9384</v>
      </c>
      <c r="Y193" s="282" t="s">
        <v>9385</v>
      </c>
      <c r="Z193" s="284">
        <v>266.64</v>
      </c>
      <c r="AA193" s="282" t="s">
        <v>3277</v>
      </c>
      <c r="AB193" s="284">
        <v>266.64</v>
      </c>
      <c r="AC193" s="284">
        <v>266.64</v>
      </c>
      <c r="AD193" s="282" t="s">
        <v>3277</v>
      </c>
      <c r="AE193" s="282" t="s">
        <v>9821</v>
      </c>
      <c r="AF193" s="282" t="s">
        <v>9387</v>
      </c>
      <c r="AG193" s="282" t="s">
        <v>9388</v>
      </c>
      <c r="AH193" s="282" t="s">
        <v>9402</v>
      </c>
      <c r="AI193" s="285">
        <f t="shared" si="2"/>
        <v>44561</v>
      </c>
      <c r="AJ193" s="281" t="s">
        <v>9430</v>
      </c>
    </row>
    <row r="194" spans="1:36" ht="60">
      <c r="A194" s="282" t="s">
        <v>9828</v>
      </c>
      <c r="B194" s="282" t="s">
        <v>9369</v>
      </c>
      <c r="C194" s="282" t="s">
        <v>9370</v>
      </c>
      <c r="D194" s="282" t="s">
        <v>9371</v>
      </c>
      <c r="E194" s="282" t="s">
        <v>9391</v>
      </c>
      <c r="F194" s="282" t="s">
        <v>9391</v>
      </c>
      <c r="G194" s="282" t="s">
        <v>9392</v>
      </c>
      <c r="H194" s="282" t="s">
        <v>9825</v>
      </c>
      <c r="I194" s="282" t="s">
        <v>9829</v>
      </c>
      <c r="J194" s="283"/>
      <c r="K194" s="283"/>
      <c r="L194" s="283"/>
      <c r="M194" s="282" t="s">
        <v>9394</v>
      </c>
      <c r="N194" s="282" t="s">
        <v>9378</v>
      </c>
      <c r="O194" s="284">
        <v>70453.789999999994</v>
      </c>
      <c r="P194" s="282" t="s">
        <v>9395</v>
      </c>
      <c r="Q194" s="282" t="s">
        <v>9396</v>
      </c>
      <c r="R194" s="282" t="s">
        <v>9397</v>
      </c>
      <c r="S194" s="282" t="s">
        <v>9398</v>
      </c>
      <c r="T194" s="282" t="s">
        <v>9380</v>
      </c>
      <c r="U194" s="282" t="s">
        <v>9399</v>
      </c>
      <c r="V194" s="282" t="s">
        <v>9400</v>
      </c>
      <c r="W194" s="282" t="s">
        <v>9830</v>
      </c>
      <c r="X194" s="282" t="s">
        <v>9384</v>
      </c>
      <c r="Y194" s="282" t="s">
        <v>9385</v>
      </c>
      <c r="Z194" s="284">
        <v>70453.789999999994</v>
      </c>
      <c r="AA194" s="282" t="s">
        <v>3277</v>
      </c>
      <c r="AB194" s="284">
        <v>70453.789999999994</v>
      </c>
      <c r="AC194" s="284">
        <v>70453.789999999994</v>
      </c>
      <c r="AD194" s="282" t="s">
        <v>3277</v>
      </c>
      <c r="AE194" s="282" t="s">
        <v>9821</v>
      </c>
      <c r="AF194" s="282" t="s">
        <v>9387</v>
      </c>
      <c r="AG194" s="282" t="s">
        <v>9388</v>
      </c>
      <c r="AH194" s="282" t="s">
        <v>9402</v>
      </c>
      <c r="AI194" s="285">
        <f t="shared" ref="AI194:AI257" si="3">DATE(YEAR(H194),MONTH(H194),DAY(H194))</f>
        <v>44561</v>
      </c>
      <c r="AJ194" s="281" t="s">
        <v>9430</v>
      </c>
    </row>
    <row r="195" spans="1:36" ht="60">
      <c r="A195" s="282" t="s">
        <v>9831</v>
      </c>
      <c r="B195" s="282" t="s">
        <v>9369</v>
      </c>
      <c r="C195" s="282" t="s">
        <v>9370</v>
      </c>
      <c r="D195" s="282" t="s">
        <v>9371</v>
      </c>
      <c r="E195" s="282" t="s">
        <v>9391</v>
      </c>
      <c r="F195" s="282" t="s">
        <v>9422</v>
      </c>
      <c r="G195" s="282" t="s">
        <v>9392</v>
      </c>
      <c r="H195" s="282" t="s">
        <v>9825</v>
      </c>
      <c r="I195" s="282" t="s">
        <v>9832</v>
      </c>
      <c r="J195" s="283"/>
      <c r="K195" s="283"/>
      <c r="L195" s="283"/>
      <c r="M195" s="283"/>
      <c r="N195" s="282" t="s">
        <v>9378</v>
      </c>
      <c r="O195" s="284">
        <v>6487.03</v>
      </c>
      <c r="P195" s="282" t="s">
        <v>9425</v>
      </c>
      <c r="Q195" s="282" t="s">
        <v>9396</v>
      </c>
      <c r="R195" s="283"/>
      <c r="S195" s="283"/>
      <c r="T195" s="282" t="s">
        <v>9380</v>
      </c>
      <c r="U195" s="282" t="s">
        <v>9426</v>
      </c>
      <c r="V195" s="282" t="s">
        <v>9427</v>
      </c>
      <c r="W195" s="282" t="s">
        <v>9827</v>
      </c>
      <c r="X195" s="282" t="s">
        <v>9384</v>
      </c>
      <c r="Y195" s="282" t="s">
        <v>9385</v>
      </c>
      <c r="Z195" s="284">
        <v>6487.03</v>
      </c>
      <c r="AA195" s="282" t="s">
        <v>3277</v>
      </c>
      <c r="AB195" s="284">
        <v>6487.03</v>
      </c>
      <c r="AC195" s="284">
        <v>6487.03</v>
      </c>
      <c r="AD195" s="282" t="s">
        <v>3277</v>
      </c>
      <c r="AE195" s="282" t="s">
        <v>9821</v>
      </c>
      <c r="AF195" s="282" t="s">
        <v>9387</v>
      </c>
      <c r="AG195" s="282" t="s">
        <v>9388</v>
      </c>
      <c r="AH195" s="282" t="s">
        <v>9402</v>
      </c>
      <c r="AI195" s="285">
        <f t="shared" si="3"/>
        <v>44561</v>
      </c>
      <c r="AJ195" s="281" t="s">
        <v>9430</v>
      </c>
    </row>
    <row r="196" spans="1:36" ht="60">
      <c r="A196" s="282" t="s">
        <v>9833</v>
      </c>
      <c r="B196" s="282" t="s">
        <v>9369</v>
      </c>
      <c r="C196" s="282" t="s">
        <v>9370</v>
      </c>
      <c r="D196" s="282" t="s">
        <v>9371</v>
      </c>
      <c r="E196" s="282" t="s">
        <v>1393</v>
      </c>
      <c r="F196" s="282" t="s">
        <v>9422</v>
      </c>
      <c r="G196" s="282" t="s">
        <v>9392</v>
      </c>
      <c r="H196" s="282" t="s">
        <v>9825</v>
      </c>
      <c r="I196" s="282" t="s">
        <v>9773</v>
      </c>
      <c r="J196" s="283"/>
      <c r="K196" s="283"/>
      <c r="L196" s="283"/>
      <c r="M196" s="283"/>
      <c r="N196" s="282" t="s">
        <v>9378</v>
      </c>
      <c r="O196" s="284">
        <v>1592.32</v>
      </c>
      <c r="P196" s="282" t="s">
        <v>9425</v>
      </c>
      <c r="Q196" s="282" t="s">
        <v>9435</v>
      </c>
      <c r="R196" s="283"/>
      <c r="S196" s="283"/>
      <c r="T196" s="282" t="s">
        <v>9380</v>
      </c>
      <c r="U196" s="282" t="s">
        <v>9426</v>
      </c>
      <c r="V196" s="282" t="s">
        <v>9427</v>
      </c>
      <c r="W196" s="282" t="s">
        <v>9827</v>
      </c>
      <c r="X196" s="282" t="s">
        <v>9384</v>
      </c>
      <c r="Y196" s="282" t="s">
        <v>9385</v>
      </c>
      <c r="Z196" s="284">
        <v>1592.32</v>
      </c>
      <c r="AA196" s="282" t="s">
        <v>3277</v>
      </c>
      <c r="AB196" s="284">
        <v>1592.32</v>
      </c>
      <c r="AC196" s="284">
        <v>1592.32</v>
      </c>
      <c r="AD196" s="282" t="s">
        <v>3277</v>
      </c>
      <c r="AE196" s="282" t="s">
        <v>9821</v>
      </c>
      <c r="AF196" s="282" t="s">
        <v>9387</v>
      </c>
      <c r="AG196" s="282" t="s">
        <v>9388</v>
      </c>
      <c r="AH196" s="282" t="s">
        <v>9402</v>
      </c>
      <c r="AI196" s="285">
        <f t="shared" si="3"/>
        <v>44561</v>
      </c>
      <c r="AJ196" s="281" t="s">
        <v>9430</v>
      </c>
    </row>
    <row r="197" spans="1:36" ht="60">
      <c r="A197" s="282" t="s">
        <v>9834</v>
      </c>
      <c r="B197" s="282" t="s">
        <v>9369</v>
      </c>
      <c r="C197" s="282" t="s">
        <v>9370</v>
      </c>
      <c r="D197" s="282" t="s">
        <v>9371</v>
      </c>
      <c r="E197" s="282" t="s">
        <v>9372</v>
      </c>
      <c r="F197" s="282" t="s">
        <v>9372</v>
      </c>
      <c r="G197" s="282" t="s">
        <v>9505</v>
      </c>
      <c r="H197" s="282" t="s">
        <v>9835</v>
      </c>
      <c r="I197" s="282" t="s">
        <v>9375</v>
      </c>
      <c r="J197" s="282" t="s">
        <v>9513</v>
      </c>
      <c r="K197" s="282" t="s">
        <v>9514</v>
      </c>
      <c r="L197" s="283"/>
      <c r="M197" s="283"/>
      <c r="N197" s="282" t="s">
        <v>9378</v>
      </c>
      <c r="O197" s="284">
        <v>45.82</v>
      </c>
      <c r="P197" s="282" t="s">
        <v>9379</v>
      </c>
      <c r="Q197" s="282" t="s">
        <v>9375</v>
      </c>
      <c r="R197" s="283"/>
      <c r="S197" s="283"/>
      <c r="T197" s="282" t="s">
        <v>9380</v>
      </c>
      <c r="U197" s="282" t="s">
        <v>9381</v>
      </c>
      <c r="V197" s="282" t="s">
        <v>9382</v>
      </c>
      <c r="W197" s="282" t="s">
        <v>9836</v>
      </c>
      <c r="X197" s="282" t="s">
        <v>9384</v>
      </c>
      <c r="Y197" s="282" t="s">
        <v>9385</v>
      </c>
      <c r="Z197" s="284">
        <v>45.82</v>
      </c>
      <c r="AA197" s="282" t="s">
        <v>3277</v>
      </c>
      <c r="AB197" s="284">
        <v>45.82</v>
      </c>
      <c r="AC197" s="284">
        <v>45.82</v>
      </c>
      <c r="AD197" s="282" t="s">
        <v>3277</v>
      </c>
      <c r="AE197" s="282" t="s">
        <v>9821</v>
      </c>
      <c r="AF197" s="282" t="s">
        <v>9387</v>
      </c>
      <c r="AG197" s="282" t="s">
        <v>9388</v>
      </c>
      <c r="AH197" s="282" t="s">
        <v>9402</v>
      </c>
      <c r="AI197" s="285">
        <f t="shared" si="3"/>
        <v>44551</v>
      </c>
      <c r="AJ197" s="281" t="s">
        <v>9430</v>
      </c>
    </row>
    <row r="198" spans="1:36" ht="60">
      <c r="A198" s="282" t="s">
        <v>9837</v>
      </c>
      <c r="B198" s="282" t="s">
        <v>9369</v>
      </c>
      <c r="C198" s="282" t="s">
        <v>9370</v>
      </c>
      <c r="D198" s="282" t="s">
        <v>9371</v>
      </c>
      <c r="E198" s="282" t="s">
        <v>9372</v>
      </c>
      <c r="F198" s="282" t="s">
        <v>9372</v>
      </c>
      <c r="G198" s="282" t="s">
        <v>9505</v>
      </c>
      <c r="H198" s="282" t="s">
        <v>9838</v>
      </c>
      <c r="I198" s="282" t="s">
        <v>9375</v>
      </c>
      <c r="J198" s="282" t="s">
        <v>9507</v>
      </c>
      <c r="K198" s="282" t="s">
        <v>9508</v>
      </c>
      <c r="L198" s="283"/>
      <c r="M198" s="283"/>
      <c r="N198" s="282" t="s">
        <v>9378</v>
      </c>
      <c r="O198" s="284">
        <v>45.82</v>
      </c>
      <c r="P198" s="282" t="s">
        <v>9379</v>
      </c>
      <c r="Q198" s="282" t="s">
        <v>9375</v>
      </c>
      <c r="R198" s="283"/>
      <c r="S198" s="283"/>
      <c r="T198" s="282" t="s">
        <v>9380</v>
      </c>
      <c r="U198" s="282" t="s">
        <v>9381</v>
      </c>
      <c r="V198" s="282" t="s">
        <v>9382</v>
      </c>
      <c r="W198" s="282" t="s">
        <v>9839</v>
      </c>
      <c r="X198" s="282" t="s">
        <v>9384</v>
      </c>
      <c r="Y198" s="282" t="s">
        <v>9385</v>
      </c>
      <c r="Z198" s="284">
        <v>45.82</v>
      </c>
      <c r="AA198" s="282" t="s">
        <v>3277</v>
      </c>
      <c r="AB198" s="284">
        <v>45.82</v>
      </c>
      <c r="AC198" s="284">
        <v>45.82</v>
      </c>
      <c r="AD198" s="282" t="s">
        <v>3277</v>
      </c>
      <c r="AE198" s="282" t="s">
        <v>9821</v>
      </c>
      <c r="AF198" s="282" t="s">
        <v>9387</v>
      </c>
      <c r="AG198" s="282" t="s">
        <v>9388</v>
      </c>
      <c r="AH198" s="282" t="s">
        <v>9402</v>
      </c>
      <c r="AI198" s="285">
        <f t="shared" si="3"/>
        <v>44546</v>
      </c>
      <c r="AJ198" s="281" t="s">
        <v>9430</v>
      </c>
    </row>
    <row r="199" spans="1:36" ht="60">
      <c r="A199" s="282" t="s">
        <v>9840</v>
      </c>
      <c r="B199" s="282" t="s">
        <v>9369</v>
      </c>
      <c r="C199" s="282" t="s">
        <v>9370</v>
      </c>
      <c r="D199" s="282" t="s">
        <v>9371</v>
      </c>
      <c r="E199" s="282" t="s">
        <v>9372</v>
      </c>
      <c r="F199" s="282" t="s">
        <v>9372</v>
      </c>
      <c r="G199" s="282" t="s">
        <v>9505</v>
      </c>
      <c r="H199" s="282" t="s">
        <v>9841</v>
      </c>
      <c r="I199" s="282" t="s">
        <v>9375</v>
      </c>
      <c r="J199" s="282" t="s">
        <v>9507</v>
      </c>
      <c r="K199" s="282" t="s">
        <v>9508</v>
      </c>
      <c r="L199" s="283"/>
      <c r="M199" s="283"/>
      <c r="N199" s="282" t="s">
        <v>9378</v>
      </c>
      <c r="O199" s="284">
        <v>45.82</v>
      </c>
      <c r="P199" s="282" t="s">
        <v>9379</v>
      </c>
      <c r="Q199" s="282" t="s">
        <v>9375</v>
      </c>
      <c r="R199" s="283"/>
      <c r="S199" s="283"/>
      <c r="T199" s="282" t="s">
        <v>9380</v>
      </c>
      <c r="U199" s="282" t="s">
        <v>9381</v>
      </c>
      <c r="V199" s="282" t="s">
        <v>9382</v>
      </c>
      <c r="W199" s="282" t="s">
        <v>9842</v>
      </c>
      <c r="X199" s="282" t="s">
        <v>9384</v>
      </c>
      <c r="Y199" s="282" t="s">
        <v>9385</v>
      </c>
      <c r="Z199" s="284">
        <v>45.82</v>
      </c>
      <c r="AA199" s="282" t="s">
        <v>3277</v>
      </c>
      <c r="AB199" s="284">
        <v>45.82</v>
      </c>
      <c r="AC199" s="284">
        <v>45.82</v>
      </c>
      <c r="AD199" s="282" t="s">
        <v>3277</v>
      </c>
      <c r="AE199" s="282" t="s">
        <v>9821</v>
      </c>
      <c r="AF199" s="282" t="s">
        <v>9387</v>
      </c>
      <c r="AG199" s="282" t="s">
        <v>9388</v>
      </c>
      <c r="AH199" s="282" t="s">
        <v>9402</v>
      </c>
      <c r="AI199" s="285">
        <f t="shared" si="3"/>
        <v>44540</v>
      </c>
      <c r="AJ199" s="281" t="s">
        <v>9430</v>
      </c>
    </row>
    <row r="200" spans="1:36" ht="60">
      <c r="A200" s="282" t="s">
        <v>9843</v>
      </c>
      <c r="B200" s="282" t="s">
        <v>9369</v>
      </c>
      <c r="C200" s="282" t="s">
        <v>9370</v>
      </c>
      <c r="D200" s="282" t="s">
        <v>9371</v>
      </c>
      <c r="E200" s="282" t="s">
        <v>9372</v>
      </c>
      <c r="F200" s="282" t="s">
        <v>9372</v>
      </c>
      <c r="G200" s="282" t="s">
        <v>9505</v>
      </c>
      <c r="H200" s="282" t="s">
        <v>9844</v>
      </c>
      <c r="I200" s="282" t="s">
        <v>9410</v>
      </c>
      <c r="J200" s="282" t="s">
        <v>9513</v>
      </c>
      <c r="K200" s="282" t="s">
        <v>9514</v>
      </c>
      <c r="L200" s="283"/>
      <c r="M200" s="283"/>
      <c r="N200" s="282" t="s">
        <v>9378</v>
      </c>
      <c r="O200" s="284">
        <v>91.64</v>
      </c>
      <c r="P200" s="282" t="s">
        <v>9379</v>
      </c>
      <c r="Q200" s="282" t="s">
        <v>9375</v>
      </c>
      <c r="R200" s="283"/>
      <c r="S200" s="283"/>
      <c r="T200" s="282" t="s">
        <v>9380</v>
      </c>
      <c r="U200" s="282" t="s">
        <v>9381</v>
      </c>
      <c r="V200" s="282" t="s">
        <v>9382</v>
      </c>
      <c r="W200" s="282" t="s">
        <v>9845</v>
      </c>
      <c r="X200" s="282" t="s">
        <v>9384</v>
      </c>
      <c r="Y200" s="282" t="s">
        <v>9385</v>
      </c>
      <c r="Z200" s="284">
        <v>91.64</v>
      </c>
      <c r="AA200" s="282" t="s">
        <v>3277</v>
      </c>
      <c r="AB200" s="284">
        <v>91.64</v>
      </c>
      <c r="AC200" s="284">
        <v>91.64</v>
      </c>
      <c r="AD200" s="282" t="s">
        <v>3277</v>
      </c>
      <c r="AE200" s="282" t="s">
        <v>9821</v>
      </c>
      <c r="AF200" s="282" t="s">
        <v>9387</v>
      </c>
      <c r="AG200" s="282" t="s">
        <v>9388</v>
      </c>
      <c r="AH200" s="282" t="s">
        <v>9402</v>
      </c>
      <c r="AI200" s="285">
        <f t="shared" si="3"/>
        <v>44539</v>
      </c>
      <c r="AJ200" s="281" t="s">
        <v>9430</v>
      </c>
    </row>
    <row r="201" spans="1:36" ht="60">
      <c r="A201" s="282" t="s">
        <v>9846</v>
      </c>
      <c r="B201" s="282" t="s">
        <v>9369</v>
      </c>
      <c r="C201" s="282" t="s">
        <v>9370</v>
      </c>
      <c r="D201" s="282" t="s">
        <v>9371</v>
      </c>
      <c r="E201" s="282" t="s">
        <v>9372</v>
      </c>
      <c r="F201" s="282" t="s">
        <v>9372</v>
      </c>
      <c r="G201" s="282" t="s">
        <v>9505</v>
      </c>
      <c r="H201" s="282" t="s">
        <v>9847</v>
      </c>
      <c r="I201" s="282" t="s">
        <v>9435</v>
      </c>
      <c r="J201" s="282" t="s">
        <v>9513</v>
      </c>
      <c r="K201" s="282" t="s">
        <v>9514</v>
      </c>
      <c r="L201" s="283"/>
      <c r="M201" s="283"/>
      <c r="N201" s="282" t="s">
        <v>9378</v>
      </c>
      <c r="O201" s="284">
        <v>183.28</v>
      </c>
      <c r="P201" s="282" t="s">
        <v>9379</v>
      </c>
      <c r="Q201" s="282" t="s">
        <v>9375</v>
      </c>
      <c r="R201" s="283"/>
      <c r="S201" s="283"/>
      <c r="T201" s="282" t="s">
        <v>9380</v>
      </c>
      <c r="U201" s="282" t="s">
        <v>9381</v>
      </c>
      <c r="V201" s="282" t="s">
        <v>9382</v>
      </c>
      <c r="W201" s="282" t="s">
        <v>9845</v>
      </c>
      <c r="X201" s="282" t="s">
        <v>9384</v>
      </c>
      <c r="Y201" s="282" t="s">
        <v>9385</v>
      </c>
      <c r="Z201" s="284">
        <v>183.28</v>
      </c>
      <c r="AA201" s="282" t="s">
        <v>3277</v>
      </c>
      <c r="AB201" s="284">
        <v>183.28</v>
      </c>
      <c r="AC201" s="284">
        <v>183.28</v>
      </c>
      <c r="AD201" s="282" t="s">
        <v>3277</v>
      </c>
      <c r="AE201" s="282" t="s">
        <v>9821</v>
      </c>
      <c r="AF201" s="282" t="s">
        <v>9387</v>
      </c>
      <c r="AG201" s="282" t="s">
        <v>9388</v>
      </c>
      <c r="AH201" s="282" t="s">
        <v>9402</v>
      </c>
      <c r="AI201" s="285">
        <f t="shared" si="3"/>
        <v>44538</v>
      </c>
      <c r="AJ201" s="281" t="s">
        <v>9430</v>
      </c>
    </row>
    <row r="202" spans="1:36" ht="60">
      <c r="A202" s="282" t="s">
        <v>9848</v>
      </c>
      <c r="B202" s="282" t="s">
        <v>9369</v>
      </c>
      <c r="C202" s="282" t="s">
        <v>9370</v>
      </c>
      <c r="D202" s="282" t="s">
        <v>9371</v>
      </c>
      <c r="E202" s="282" t="s">
        <v>9372</v>
      </c>
      <c r="F202" s="282" t="s">
        <v>9372</v>
      </c>
      <c r="G202" s="282" t="s">
        <v>9505</v>
      </c>
      <c r="H202" s="282" t="s">
        <v>9849</v>
      </c>
      <c r="I202" s="282" t="s">
        <v>9410</v>
      </c>
      <c r="J202" s="282" t="s">
        <v>9513</v>
      </c>
      <c r="K202" s="282" t="s">
        <v>9514</v>
      </c>
      <c r="L202" s="283"/>
      <c r="M202" s="283"/>
      <c r="N202" s="282" t="s">
        <v>9378</v>
      </c>
      <c r="O202" s="284">
        <v>91.64</v>
      </c>
      <c r="P202" s="282" t="s">
        <v>9379</v>
      </c>
      <c r="Q202" s="282" t="s">
        <v>9375</v>
      </c>
      <c r="R202" s="283"/>
      <c r="S202" s="283"/>
      <c r="T202" s="282" t="s">
        <v>9380</v>
      </c>
      <c r="U202" s="282" t="s">
        <v>9381</v>
      </c>
      <c r="V202" s="282" t="s">
        <v>9382</v>
      </c>
      <c r="W202" s="282" t="s">
        <v>9845</v>
      </c>
      <c r="X202" s="282" t="s">
        <v>9384</v>
      </c>
      <c r="Y202" s="282" t="s">
        <v>9385</v>
      </c>
      <c r="Z202" s="284">
        <v>91.64</v>
      </c>
      <c r="AA202" s="282" t="s">
        <v>3277</v>
      </c>
      <c r="AB202" s="284">
        <v>91.64</v>
      </c>
      <c r="AC202" s="284">
        <v>91.64</v>
      </c>
      <c r="AD202" s="282" t="s">
        <v>3277</v>
      </c>
      <c r="AE202" s="282" t="s">
        <v>9821</v>
      </c>
      <c r="AF202" s="282" t="s">
        <v>9387</v>
      </c>
      <c r="AG202" s="282" t="s">
        <v>9388</v>
      </c>
      <c r="AH202" s="282" t="s">
        <v>9402</v>
      </c>
      <c r="AI202" s="285">
        <f t="shared" si="3"/>
        <v>44537</v>
      </c>
      <c r="AJ202" s="281" t="s">
        <v>9430</v>
      </c>
    </row>
    <row r="203" spans="1:36" ht="60">
      <c r="A203" s="282" t="s">
        <v>9850</v>
      </c>
      <c r="B203" s="282" t="s">
        <v>9369</v>
      </c>
      <c r="C203" s="282" t="s">
        <v>9370</v>
      </c>
      <c r="D203" s="282" t="s">
        <v>9371</v>
      </c>
      <c r="E203" s="282" t="s">
        <v>9372</v>
      </c>
      <c r="F203" s="282" t="s">
        <v>9372</v>
      </c>
      <c r="G203" s="282" t="s">
        <v>9505</v>
      </c>
      <c r="H203" s="282" t="s">
        <v>9851</v>
      </c>
      <c r="I203" s="282" t="s">
        <v>9526</v>
      </c>
      <c r="J203" s="282" t="s">
        <v>9513</v>
      </c>
      <c r="K203" s="282" t="s">
        <v>9514</v>
      </c>
      <c r="L203" s="283"/>
      <c r="M203" s="283"/>
      <c r="N203" s="282" t="s">
        <v>9378</v>
      </c>
      <c r="O203" s="284">
        <v>137.46</v>
      </c>
      <c r="P203" s="282" t="s">
        <v>9379</v>
      </c>
      <c r="Q203" s="282" t="s">
        <v>9375</v>
      </c>
      <c r="R203" s="283"/>
      <c r="S203" s="283"/>
      <c r="T203" s="282" t="s">
        <v>9380</v>
      </c>
      <c r="U203" s="282" t="s">
        <v>9381</v>
      </c>
      <c r="V203" s="282" t="s">
        <v>9382</v>
      </c>
      <c r="W203" s="282" t="s">
        <v>9845</v>
      </c>
      <c r="X203" s="282" t="s">
        <v>9384</v>
      </c>
      <c r="Y203" s="282" t="s">
        <v>9385</v>
      </c>
      <c r="Z203" s="284">
        <v>137.46</v>
      </c>
      <c r="AA203" s="282" t="s">
        <v>3277</v>
      </c>
      <c r="AB203" s="284">
        <v>137.46</v>
      </c>
      <c r="AC203" s="284">
        <v>137.46</v>
      </c>
      <c r="AD203" s="282" t="s">
        <v>3277</v>
      </c>
      <c r="AE203" s="282" t="s">
        <v>9821</v>
      </c>
      <c r="AF203" s="282" t="s">
        <v>9387</v>
      </c>
      <c r="AG203" s="282" t="s">
        <v>9388</v>
      </c>
      <c r="AH203" s="282" t="s">
        <v>9402</v>
      </c>
      <c r="AI203" s="285">
        <f t="shared" si="3"/>
        <v>44536</v>
      </c>
      <c r="AJ203" s="281" t="s">
        <v>9430</v>
      </c>
    </row>
    <row r="204" spans="1:36" ht="60">
      <c r="A204" s="282" t="s">
        <v>9852</v>
      </c>
      <c r="B204" s="282" t="s">
        <v>9369</v>
      </c>
      <c r="C204" s="282" t="s">
        <v>9370</v>
      </c>
      <c r="D204" s="282" t="s">
        <v>9371</v>
      </c>
      <c r="E204" s="282" t="s">
        <v>9372</v>
      </c>
      <c r="F204" s="282" t="s">
        <v>9372</v>
      </c>
      <c r="G204" s="282" t="s">
        <v>9505</v>
      </c>
      <c r="H204" s="282" t="s">
        <v>9853</v>
      </c>
      <c r="I204" s="282" t="s">
        <v>9410</v>
      </c>
      <c r="J204" s="282" t="s">
        <v>9507</v>
      </c>
      <c r="K204" s="282" t="s">
        <v>9508</v>
      </c>
      <c r="L204" s="283"/>
      <c r="M204" s="283"/>
      <c r="N204" s="282" t="s">
        <v>9378</v>
      </c>
      <c r="O204" s="284">
        <v>91.64</v>
      </c>
      <c r="P204" s="282" t="s">
        <v>9379</v>
      </c>
      <c r="Q204" s="282" t="s">
        <v>9375</v>
      </c>
      <c r="R204" s="283"/>
      <c r="S204" s="283"/>
      <c r="T204" s="282" t="s">
        <v>9380</v>
      </c>
      <c r="U204" s="282" t="s">
        <v>9381</v>
      </c>
      <c r="V204" s="282" t="s">
        <v>9382</v>
      </c>
      <c r="W204" s="282" t="s">
        <v>9842</v>
      </c>
      <c r="X204" s="282" t="s">
        <v>9384</v>
      </c>
      <c r="Y204" s="282" t="s">
        <v>9385</v>
      </c>
      <c r="Z204" s="284">
        <v>91.64</v>
      </c>
      <c r="AA204" s="282" t="s">
        <v>3277</v>
      </c>
      <c r="AB204" s="284">
        <v>91.64</v>
      </c>
      <c r="AC204" s="284">
        <v>91.64</v>
      </c>
      <c r="AD204" s="282" t="s">
        <v>3277</v>
      </c>
      <c r="AE204" s="282" t="s">
        <v>9821</v>
      </c>
      <c r="AF204" s="282" t="s">
        <v>9387</v>
      </c>
      <c r="AG204" s="282" t="s">
        <v>9388</v>
      </c>
      <c r="AH204" s="282" t="s">
        <v>9402</v>
      </c>
      <c r="AI204" s="285">
        <f t="shared" si="3"/>
        <v>44532</v>
      </c>
      <c r="AJ204" s="281" t="s">
        <v>9430</v>
      </c>
    </row>
    <row r="205" spans="1:36" ht="60">
      <c r="A205" s="282" t="s">
        <v>9854</v>
      </c>
      <c r="B205" s="282" t="s">
        <v>9369</v>
      </c>
      <c r="C205" s="282" t="s">
        <v>9370</v>
      </c>
      <c r="D205" s="282" t="s">
        <v>9371</v>
      </c>
      <c r="E205" s="282" t="s">
        <v>9372</v>
      </c>
      <c r="F205" s="282" t="s">
        <v>9422</v>
      </c>
      <c r="G205" s="282" t="s">
        <v>9392</v>
      </c>
      <c r="H205" s="282" t="s">
        <v>9855</v>
      </c>
      <c r="I205" s="282" t="s">
        <v>9856</v>
      </c>
      <c r="J205" s="283"/>
      <c r="K205" s="283"/>
      <c r="L205" s="283"/>
      <c r="M205" s="283"/>
      <c r="N205" s="282" t="s">
        <v>9378</v>
      </c>
      <c r="O205" s="284">
        <v>261.64</v>
      </c>
      <c r="P205" s="282" t="s">
        <v>9425</v>
      </c>
      <c r="Q205" s="282" t="s">
        <v>9375</v>
      </c>
      <c r="R205" s="283"/>
      <c r="S205" s="283"/>
      <c r="T205" s="282" t="s">
        <v>9380</v>
      </c>
      <c r="U205" s="282" t="s">
        <v>9426</v>
      </c>
      <c r="V205" s="282" t="s">
        <v>9427</v>
      </c>
      <c r="W205" s="282" t="s">
        <v>9857</v>
      </c>
      <c r="X205" s="282" t="s">
        <v>9384</v>
      </c>
      <c r="Y205" s="282" t="s">
        <v>9385</v>
      </c>
      <c r="Z205" s="284">
        <v>261.64</v>
      </c>
      <c r="AA205" s="282" t="s">
        <v>3277</v>
      </c>
      <c r="AB205" s="284">
        <v>261.64</v>
      </c>
      <c r="AC205" s="284">
        <v>261.64</v>
      </c>
      <c r="AD205" s="282" t="s">
        <v>3277</v>
      </c>
      <c r="AE205" s="282" t="s">
        <v>9858</v>
      </c>
      <c r="AF205" s="282" t="s">
        <v>9387</v>
      </c>
      <c r="AG205" s="282" t="s">
        <v>9388</v>
      </c>
      <c r="AH205" s="282" t="s">
        <v>9402</v>
      </c>
      <c r="AI205" s="285">
        <f t="shared" si="3"/>
        <v>44530</v>
      </c>
      <c r="AJ205" s="281" t="s">
        <v>9430</v>
      </c>
    </row>
    <row r="206" spans="1:36" ht="60">
      <c r="A206" s="282" t="s">
        <v>9859</v>
      </c>
      <c r="B206" s="282" t="s">
        <v>9369</v>
      </c>
      <c r="C206" s="282" t="s">
        <v>9370</v>
      </c>
      <c r="D206" s="282" t="s">
        <v>9371</v>
      </c>
      <c r="E206" s="282" t="s">
        <v>9391</v>
      </c>
      <c r="F206" s="282" t="s">
        <v>9422</v>
      </c>
      <c r="G206" s="282" t="s">
        <v>9392</v>
      </c>
      <c r="H206" s="282" t="s">
        <v>9855</v>
      </c>
      <c r="I206" s="282" t="s">
        <v>9860</v>
      </c>
      <c r="J206" s="283"/>
      <c r="K206" s="283"/>
      <c r="L206" s="283"/>
      <c r="M206" s="283"/>
      <c r="N206" s="282" t="s">
        <v>9378</v>
      </c>
      <c r="O206" s="284">
        <v>4969</v>
      </c>
      <c r="P206" s="282" t="s">
        <v>9425</v>
      </c>
      <c r="Q206" s="282" t="s">
        <v>9396</v>
      </c>
      <c r="R206" s="283"/>
      <c r="S206" s="283"/>
      <c r="T206" s="282" t="s">
        <v>9380</v>
      </c>
      <c r="U206" s="282" t="s">
        <v>9426</v>
      </c>
      <c r="V206" s="282" t="s">
        <v>9427</v>
      </c>
      <c r="W206" s="282" t="s">
        <v>9857</v>
      </c>
      <c r="X206" s="282" t="s">
        <v>9384</v>
      </c>
      <c r="Y206" s="282" t="s">
        <v>9385</v>
      </c>
      <c r="Z206" s="284">
        <v>4969</v>
      </c>
      <c r="AA206" s="282" t="s">
        <v>3277</v>
      </c>
      <c r="AB206" s="284">
        <v>4969</v>
      </c>
      <c r="AC206" s="284">
        <v>4969</v>
      </c>
      <c r="AD206" s="282" t="s">
        <v>3277</v>
      </c>
      <c r="AE206" s="282" t="s">
        <v>9858</v>
      </c>
      <c r="AF206" s="282" t="s">
        <v>9387</v>
      </c>
      <c r="AG206" s="282" t="s">
        <v>9388</v>
      </c>
      <c r="AH206" s="282" t="s">
        <v>9402</v>
      </c>
      <c r="AI206" s="285">
        <f t="shared" si="3"/>
        <v>44530</v>
      </c>
      <c r="AJ206" s="281" t="s">
        <v>9430</v>
      </c>
    </row>
    <row r="207" spans="1:36" ht="60">
      <c r="A207" s="282" t="s">
        <v>9861</v>
      </c>
      <c r="B207" s="282" t="s">
        <v>9369</v>
      </c>
      <c r="C207" s="282" t="s">
        <v>9370</v>
      </c>
      <c r="D207" s="282" t="s">
        <v>9371</v>
      </c>
      <c r="E207" s="282" t="s">
        <v>1393</v>
      </c>
      <c r="F207" s="282" t="s">
        <v>9422</v>
      </c>
      <c r="G207" s="282" t="s">
        <v>9392</v>
      </c>
      <c r="H207" s="282" t="s">
        <v>9855</v>
      </c>
      <c r="I207" s="282" t="s">
        <v>9773</v>
      </c>
      <c r="J207" s="283"/>
      <c r="K207" s="283"/>
      <c r="L207" s="283"/>
      <c r="M207" s="283"/>
      <c r="N207" s="282" t="s">
        <v>9378</v>
      </c>
      <c r="O207" s="284">
        <v>1592.32</v>
      </c>
      <c r="P207" s="282" t="s">
        <v>9425</v>
      </c>
      <c r="Q207" s="282" t="s">
        <v>9435</v>
      </c>
      <c r="R207" s="283"/>
      <c r="S207" s="283"/>
      <c r="T207" s="282" t="s">
        <v>9380</v>
      </c>
      <c r="U207" s="282" t="s">
        <v>9426</v>
      </c>
      <c r="V207" s="282" t="s">
        <v>9427</v>
      </c>
      <c r="W207" s="282" t="s">
        <v>9857</v>
      </c>
      <c r="X207" s="282" t="s">
        <v>9384</v>
      </c>
      <c r="Y207" s="282" t="s">
        <v>9385</v>
      </c>
      <c r="Z207" s="284">
        <v>1592.32</v>
      </c>
      <c r="AA207" s="282" t="s">
        <v>3277</v>
      </c>
      <c r="AB207" s="284">
        <v>1592.32</v>
      </c>
      <c r="AC207" s="284">
        <v>1592.32</v>
      </c>
      <c r="AD207" s="282" t="s">
        <v>3277</v>
      </c>
      <c r="AE207" s="282" t="s">
        <v>9858</v>
      </c>
      <c r="AF207" s="282" t="s">
        <v>9387</v>
      </c>
      <c r="AG207" s="282" t="s">
        <v>9388</v>
      </c>
      <c r="AH207" s="282" t="s">
        <v>9402</v>
      </c>
      <c r="AI207" s="285">
        <f t="shared" si="3"/>
        <v>44530</v>
      </c>
      <c r="AJ207" s="281" t="s">
        <v>9430</v>
      </c>
    </row>
    <row r="208" spans="1:36" ht="60">
      <c r="A208" s="282" t="s">
        <v>9862</v>
      </c>
      <c r="B208" s="282" t="s">
        <v>9369</v>
      </c>
      <c r="C208" s="282" t="s">
        <v>9370</v>
      </c>
      <c r="D208" s="282" t="s">
        <v>9371</v>
      </c>
      <c r="E208" s="282" t="s">
        <v>9372</v>
      </c>
      <c r="F208" s="282" t="s">
        <v>9372</v>
      </c>
      <c r="G208" s="282" t="s">
        <v>9505</v>
      </c>
      <c r="H208" s="282" t="s">
        <v>9863</v>
      </c>
      <c r="I208" s="282" t="s">
        <v>9410</v>
      </c>
      <c r="J208" s="282" t="s">
        <v>9507</v>
      </c>
      <c r="K208" s="282" t="s">
        <v>9508</v>
      </c>
      <c r="L208" s="283"/>
      <c r="M208" s="283"/>
      <c r="N208" s="282" t="s">
        <v>9378</v>
      </c>
      <c r="O208" s="284">
        <v>91.64</v>
      </c>
      <c r="P208" s="282" t="s">
        <v>9379</v>
      </c>
      <c r="Q208" s="282" t="s">
        <v>9375</v>
      </c>
      <c r="R208" s="283"/>
      <c r="S208" s="283"/>
      <c r="T208" s="282" t="s">
        <v>9380</v>
      </c>
      <c r="U208" s="282" t="s">
        <v>9381</v>
      </c>
      <c r="V208" s="282" t="s">
        <v>9382</v>
      </c>
      <c r="W208" s="282" t="s">
        <v>9864</v>
      </c>
      <c r="X208" s="282" t="s">
        <v>9384</v>
      </c>
      <c r="Y208" s="282" t="s">
        <v>9385</v>
      </c>
      <c r="Z208" s="284">
        <v>91.64</v>
      </c>
      <c r="AA208" s="282" t="s">
        <v>3277</v>
      </c>
      <c r="AB208" s="284">
        <v>91.64</v>
      </c>
      <c r="AC208" s="284">
        <v>91.64</v>
      </c>
      <c r="AD208" s="282" t="s">
        <v>3277</v>
      </c>
      <c r="AE208" s="282" t="s">
        <v>9858</v>
      </c>
      <c r="AF208" s="282" t="s">
        <v>9387</v>
      </c>
      <c r="AG208" s="282" t="s">
        <v>9388</v>
      </c>
      <c r="AH208" s="282" t="s">
        <v>9402</v>
      </c>
      <c r="AI208" s="285">
        <f t="shared" si="3"/>
        <v>44523</v>
      </c>
      <c r="AJ208" s="281" t="s">
        <v>9430</v>
      </c>
    </row>
    <row r="209" spans="1:36" ht="60">
      <c r="A209" s="282" t="s">
        <v>9865</v>
      </c>
      <c r="B209" s="282" t="s">
        <v>9369</v>
      </c>
      <c r="C209" s="282" t="s">
        <v>9370</v>
      </c>
      <c r="D209" s="282" t="s">
        <v>9371</v>
      </c>
      <c r="E209" s="282" t="s">
        <v>9372</v>
      </c>
      <c r="F209" s="282" t="s">
        <v>9372</v>
      </c>
      <c r="G209" s="282" t="s">
        <v>9505</v>
      </c>
      <c r="H209" s="282" t="s">
        <v>9866</v>
      </c>
      <c r="I209" s="282" t="s">
        <v>9410</v>
      </c>
      <c r="J209" s="282" t="s">
        <v>9507</v>
      </c>
      <c r="K209" s="282" t="s">
        <v>9508</v>
      </c>
      <c r="L209" s="283"/>
      <c r="M209" s="283"/>
      <c r="N209" s="282" t="s">
        <v>9378</v>
      </c>
      <c r="O209" s="284">
        <v>91.64</v>
      </c>
      <c r="P209" s="282" t="s">
        <v>9379</v>
      </c>
      <c r="Q209" s="282" t="s">
        <v>9375</v>
      </c>
      <c r="R209" s="283"/>
      <c r="S209" s="283"/>
      <c r="T209" s="282" t="s">
        <v>9380</v>
      </c>
      <c r="U209" s="282" t="s">
        <v>9381</v>
      </c>
      <c r="V209" s="282" t="s">
        <v>9382</v>
      </c>
      <c r="W209" s="282" t="s">
        <v>9864</v>
      </c>
      <c r="X209" s="282" t="s">
        <v>9384</v>
      </c>
      <c r="Y209" s="282" t="s">
        <v>9385</v>
      </c>
      <c r="Z209" s="284">
        <v>91.64</v>
      </c>
      <c r="AA209" s="282" t="s">
        <v>3277</v>
      </c>
      <c r="AB209" s="284">
        <v>91.64</v>
      </c>
      <c r="AC209" s="284">
        <v>91.64</v>
      </c>
      <c r="AD209" s="282" t="s">
        <v>3277</v>
      </c>
      <c r="AE209" s="282" t="s">
        <v>9858</v>
      </c>
      <c r="AF209" s="282" t="s">
        <v>9387</v>
      </c>
      <c r="AG209" s="282" t="s">
        <v>9388</v>
      </c>
      <c r="AH209" s="282" t="s">
        <v>9402</v>
      </c>
      <c r="AI209" s="285">
        <f t="shared" si="3"/>
        <v>44522</v>
      </c>
      <c r="AJ209" s="281" t="s">
        <v>9430</v>
      </c>
    </row>
    <row r="210" spans="1:36" ht="60">
      <c r="A210" s="282" t="s">
        <v>9867</v>
      </c>
      <c r="B210" s="282" t="s">
        <v>9369</v>
      </c>
      <c r="C210" s="282" t="s">
        <v>9370</v>
      </c>
      <c r="D210" s="282" t="s">
        <v>9371</v>
      </c>
      <c r="E210" s="282" t="s">
        <v>9372</v>
      </c>
      <c r="F210" s="282" t="s">
        <v>9372</v>
      </c>
      <c r="G210" s="282" t="s">
        <v>9505</v>
      </c>
      <c r="H210" s="282" t="s">
        <v>9868</v>
      </c>
      <c r="I210" s="282" t="s">
        <v>9869</v>
      </c>
      <c r="J210" s="282" t="s">
        <v>9507</v>
      </c>
      <c r="K210" s="282" t="s">
        <v>9508</v>
      </c>
      <c r="L210" s="283"/>
      <c r="M210" s="283"/>
      <c r="N210" s="282" t="s">
        <v>9378</v>
      </c>
      <c r="O210" s="284">
        <v>160.37</v>
      </c>
      <c r="P210" s="282" t="s">
        <v>9379</v>
      </c>
      <c r="Q210" s="282" t="s">
        <v>9375</v>
      </c>
      <c r="R210" s="283"/>
      <c r="S210" s="283"/>
      <c r="T210" s="282" t="s">
        <v>9380</v>
      </c>
      <c r="U210" s="282" t="s">
        <v>9381</v>
      </c>
      <c r="V210" s="282" t="s">
        <v>9382</v>
      </c>
      <c r="W210" s="282" t="s">
        <v>9864</v>
      </c>
      <c r="X210" s="282" t="s">
        <v>9384</v>
      </c>
      <c r="Y210" s="282" t="s">
        <v>9385</v>
      </c>
      <c r="Z210" s="284">
        <v>160.37</v>
      </c>
      <c r="AA210" s="282" t="s">
        <v>3277</v>
      </c>
      <c r="AB210" s="284">
        <v>160.37</v>
      </c>
      <c r="AC210" s="284">
        <v>160.37</v>
      </c>
      <c r="AD210" s="282" t="s">
        <v>3277</v>
      </c>
      <c r="AE210" s="282" t="s">
        <v>9858</v>
      </c>
      <c r="AF210" s="282" t="s">
        <v>9387</v>
      </c>
      <c r="AG210" s="282" t="s">
        <v>9388</v>
      </c>
      <c r="AH210" s="282" t="s">
        <v>9402</v>
      </c>
      <c r="AI210" s="285">
        <f t="shared" si="3"/>
        <v>44519</v>
      </c>
      <c r="AJ210" s="281" t="s">
        <v>9430</v>
      </c>
    </row>
    <row r="211" spans="1:36" ht="60">
      <c r="A211" s="282" t="s">
        <v>9870</v>
      </c>
      <c r="B211" s="282" t="s">
        <v>9369</v>
      </c>
      <c r="C211" s="282" t="s">
        <v>9370</v>
      </c>
      <c r="D211" s="282" t="s">
        <v>9371</v>
      </c>
      <c r="E211" s="282" t="s">
        <v>9372</v>
      </c>
      <c r="F211" s="282" t="s">
        <v>9372</v>
      </c>
      <c r="G211" s="282" t="s">
        <v>9871</v>
      </c>
      <c r="H211" s="282" t="s">
        <v>9872</v>
      </c>
      <c r="I211" s="282" t="s">
        <v>9435</v>
      </c>
      <c r="J211" s="282" t="s">
        <v>9873</v>
      </c>
      <c r="K211" s="282" t="s">
        <v>9874</v>
      </c>
      <c r="L211" s="283"/>
      <c r="M211" s="282" t="s">
        <v>9875</v>
      </c>
      <c r="N211" s="282" t="s">
        <v>9378</v>
      </c>
      <c r="O211" s="284">
        <v>302.48</v>
      </c>
      <c r="P211" s="282" t="s">
        <v>9379</v>
      </c>
      <c r="Q211" s="282" t="s">
        <v>9375</v>
      </c>
      <c r="R211" s="283"/>
      <c r="S211" s="283"/>
      <c r="T211" s="282" t="s">
        <v>9380</v>
      </c>
      <c r="U211" s="282" t="s">
        <v>9381</v>
      </c>
      <c r="V211" s="282" t="s">
        <v>9382</v>
      </c>
      <c r="W211" s="282" t="s">
        <v>9876</v>
      </c>
      <c r="X211" s="282" t="s">
        <v>9384</v>
      </c>
      <c r="Y211" s="282" t="s">
        <v>9385</v>
      </c>
      <c r="Z211" s="284">
        <v>302.48</v>
      </c>
      <c r="AA211" s="282" t="s">
        <v>3277</v>
      </c>
      <c r="AB211" s="284">
        <v>302.48</v>
      </c>
      <c r="AC211" s="284">
        <v>302.48</v>
      </c>
      <c r="AD211" s="282" t="s">
        <v>3277</v>
      </c>
      <c r="AE211" s="282" t="s">
        <v>9858</v>
      </c>
      <c r="AF211" s="282" t="s">
        <v>9387</v>
      </c>
      <c r="AG211" s="282" t="s">
        <v>9388</v>
      </c>
      <c r="AH211" s="282" t="s">
        <v>9389</v>
      </c>
      <c r="AI211" s="285">
        <f t="shared" si="3"/>
        <v>44516</v>
      </c>
      <c r="AJ211" s="281" t="s">
        <v>9430</v>
      </c>
    </row>
    <row r="212" spans="1:36" ht="60">
      <c r="A212" s="282" t="s">
        <v>9877</v>
      </c>
      <c r="B212" s="282" t="s">
        <v>9369</v>
      </c>
      <c r="C212" s="282" t="s">
        <v>9370</v>
      </c>
      <c r="D212" s="282" t="s">
        <v>9371</v>
      </c>
      <c r="E212" s="282" t="s">
        <v>9391</v>
      </c>
      <c r="F212" s="282" t="s">
        <v>9391</v>
      </c>
      <c r="G212" s="282" t="s">
        <v>9392</v>
      </c>
      <c r="H212" s="282" t="s">
        <v>9878</v>
      </c>
      <c r="I212" s="282" t="s">
        <v>9879</v>
      </c>
      <c r="J212" s="283"/>
      <c r="K212" s="283"/>
      <c r="L212" s="283"/>
      <c r="M212" s="282" t="s">
        <v>9394</v>
      </c>
      <c r="N212" s="282" t="s">
        <v>9378</v>
      </c>
      <c r="O212" s="284">
        <v>210357</v>
      </c>
      <c r="P212" s="282" t="s">
        <v>9395</v>
      </c>
      <c r="Q212" s="282" t="s">
        <v>9396</v>
      </c>
      <c r="R212" s="282" t="s">
        <v>9397</v>
      </c>
      <c r="S212" s="282" t="s">
        <v>9398</v>
      </c>
      <c r="T212" s="282" t="s">
        <v>9380</v>
      </c>
      <c r="U212" s="282" t="s">
        <v>9399</v>
      </c>
      <c r="V212" s="282" t="s">
        <v>9400</v>
      </c>
      <c r="W212" s="282" t="s">
        <v>9880</v>
      </c>
      <c r="X212" s="282" t="s">
        <v>9384</v>
      </c>
      <c r="Y212" s="282" t="s">
        <v>9385</v>
      </c>
      <c r="Z212" s="284">
        <v>210357</v>
      </c>
      <c r="AA212" s="282" t="s">
        <v>3277</v>
      </c>
      <c r="AB212" s="284">
        <v>210357</v>
      </c>
      <c r="AC212" s="284">
        <v>210357</v>
      </c>
      <c r="AD212" s="282" t="s">
        <v>3277</v>
      </c>
      <c r="AE212" s="282" t="s">
        <v>9858</v>
      </c>
      <c r="AF212" s="282" t="s">
        <v>9387</v>
      </c>
      <c r="AG212" s="282" t="s">
        <v>9388</v>
      </c>
      <c r="AH212" s="282" t="s">
        <v>9402</v>
      </c>
      <c r="AI212" s="285">
        <f t="shared" si="3"/>
        <v>44515</v>
      </c>
      <c r="AJ212" s="281" t="s">
        <v>9430</v>
      </c>
    </row>
    <row r="213" spans="1:36" ht="60">
      <c r="A213" s="282" t="s">
        <v>9881</v>
      </c>
      <c r="B213" s="282" t="s">
        <v>9369</v>
      </c>
      <c r="C213" s="282" t="s">
        <v>9370</v>
      </c>
      <c r="D213" s="282" t="s">
        <v>9371</v>
      </c>
      <c r="E213" s="282" t="s">
        <v>9372</v>
      </c>
      <c r="F213" s="282" t="s">
        <v>9372</v>
      </c>
      <c r="G213" s="282" t="s">
        <v>9505</v>
      </c>
      <c r="H213" s="282" t="s">
        <v>9882</v>
      </c>
      <c r="I213" s="282" t="s">
        <v>9410</v>
      </c>
      <c r="J213" s="282" t="s">
        <v>9507</v>
      </c>
      <c r="K213" s="282" t="s">
        <v>9508</v>
      </c>
      <c r="L213" s="283"/>
      <c r="M213" s="283"/>
      <c r="N213" s="282" t="s">
        <v>9378</v>
      </c>
      <c r="O213" s="284">
        <v>91.64</v>
      </c>
      <c r="P213" s="282" t="s">
        <v>9379</v>
      </c>
      <c r="Q213" s="282" t="s">
        <v>9375</v>
      </c>
      <c r="R213" s="283"/>
      <c r="S213" s="283"/>
      <c r="T213" s="282" t="s">
        <v>9380</v>
      </c>
      <c r="U213" s="282" t="s">
        <v>9381</v>
      </c>
      <c r="V213" s="282" t="s">
        <v>9382</v>
      </c>
      <c r="W213" s="282" t="s">
        <v>9883</v>
      </c>
      <c r="X213" s="282" t="s">
        <v>9384</v>
      </c>
      <c r="Y213" s="282" t="s">
        <v>9385</v>
      </c>
      <c r="Z213" s="284">
        <v>91.64</v>
      </c>
      <c r="AA213" s="282" t="s">
        <v>3277</v>
      </c>
      <c r="AB213" s="284">
        <v>91.64</v>
      </c>
      <c r="AC213" s="284">
        <v>91.64</v>
      </c>
      <c r="AD213" s="282" t="s">
        <v>3277</v>
      </c>
      <c r="AE213" s="282" t="s">
        <v>9858</v>
      </c>
      <c r="AF213" s="282" t="s">
        <v>9387</v>
      </c>
      <c r="AG213" s="282" t="s">
        <v>9388</v>
      </c>
      <c r="AH213" s="282" t="s">
        <v>9402</v>
      </c>
      <c r="AI213" s="285">
        <f t="shared" si="3"/>
        <v>44512</v>
      </c>
      <c r="AJ213" s="281" t="s">
        <v>9430</v>
      </c>
    </row>
    <row r="214" spans="1:36" ht="60">
      <c r="A214" s="282" t="s">
        <v>9884</v>
      </c>
      <c r="B214" s="282" t="s">
        <v>9369</v>
      </c>
      <c r="C214" s="282" t="s">
        <v>9370</v>
      </c>
      <c r="D214" s="282" t="s">
        <v>9371</v>
      </c>
      <c r="E214" s="282" t="s">
        <v>9372</v>
      </c>
      <c r="F214" s="282" t="s">
        <v>9372</v>
      </c>
      <c r="G214" s="282" t="s">
        <v>9505</v>
      </c>
      <c r="H214" s="282" t="s">
        <v>9885</v>
      </c>
      <c r="I214" s="282" t="s">
        <v>9410</v>
      </c>
      <c r="J214" s="282" t="s">
        <v>9886</v>
      </c>
      <c r="K214" s="282" t="s">
        <v>9887</v>
      </c>
      <c r="L214" s="283"/>
      <c r="M214" s="283"/>
      <c r="N214" s="282" t="s">
        <v>9378</v>
      </c>
      <c r="O214" s="284">
        <v>91.64</v>
      </c>
      <c r="P214" s="282" t="s">
        <v>9379</v>
      </c>
      <c r="Q214" s="282" t="s">
        <v>9375</v>
      </c>
      <c r="R214" s="283"/>
      <c r="S214" s="283"/>
      <c r="T214" s="282" t="s">
        <v>9380</v>
      </c>
      <c r="U214" s="282" t="s">
        <v>9381</v>
      </c>
      <c r="V214" s="282" t="s">
        <v>9382</v>
      </c>
      <c r="W214" s="282" t="s">
        <v>9888</v>
      </c>
      <c r="X214" s="282" t="s">
        <v>9384</v>
      </c>
      <c r="Y214" s="282" t="s">
        <v>9385</v>
      </c>
      <c r="Z214" s="284">
        <v>91.64</v>
      </c>
      <c r="AA214" s="282" t="s">
        <v>3277</v>
      </c>
      <c r="AB214" s="284">
        <v>91.64</v>
      </c>
      <c r="AC214" s="284">
        <v>91.64</v>
      </c>
      <c r="AD214" s="282" t="s">
        <v>3277</v>
      </c>
      <c r="AE214" s="282" t="s">
        <v>9858</v>
      </c>
      <c r="AF214" s="282" t="s">
        <v>9387</v>
      </c>
      <c r="AG214" s="282" t="s">
        <v>9388</v>
      </c>
      <c r="AH214" s="282" t="s">
        <v>9402</v>
      </c>
      <c r="AI214" s="285">
        <f t="shared" si="3"/>
        <v>44511</v>
      </c>
      <c r="AJ214" s="281" t="s">
        <v>9430</v>
      </c>
    </row>
    <row r="215" spans="1:36" ht="60">
      <c r="A215" s="282" t="s">
        <v>9889</v>
      </c>
      <c r="B215" s="282" t="s">
        <v>9369</v>
      </c>
      <c r="C215" s="282" t="s">
        <v>9370</v>
      </c>
      <c r="D215" s="282" t="s">
        <v>9371</v>
      </c>
      <c r="E215" s="282" t="s">
        <v>9372</v>
      </c>
      <c r="F215" s="282" t="s">
        <v>9372</v>
      </c>
      <c r="G215" s="282" t="s">
        <v>9505</v>
      </c>
      <c r="H215" s="282" t="s">
        <v>9885</v>
      </c>
      <c r="I215" s="282" t="s">
        <v>9526</v>
      </c>
      <c r="J215" s="282" t="s">
        <v>9507</v>
      </c>
      <c r="K215" s="282" t="s">
        <v>9508</v>
      </c>
      <c r="L215" s="283"/>
      <c r="M215" s="283"/>
      <c r="N215" s="282" t="s">
        <v>9378</v>
      </c>
      <c r="O215" s="284">
        <v>137.46</v>
      </c>
      <c r="P215" s="282" t="s">
        <v>9379</v>
      </c>
      <c r="Q215" s="282" t="s">
        <v>9375</v>
      </c>
      <c r="R215" s="283"/>
      <c r="S215" s="283"/>
      <c r="T215" s="282" t="s">
        <v>9380</v>
      </c>
      <c r="U215" s="282" t="s">
        <v>9381</v>
      </c>
      <c r="V215" s="282" t="s">
        <v>9382</v>
      </c>
      <c r="W215" s="282" t="s">
        <v>9883</v>
      </c>
      <c r="X215" s="282" t="s">
        <v>9384</v>
      </c>
      <c r="Y215" s="282" t="s">
        <v>9385</v>
      </c>
      <c r="Z215" s="284">
        <v>137.46</v>
      </c>
      <c r="AA215" s="282" t="s">
        <v>3277</v>
      </c>
      <c r="AB215" s="284">
        <v>137.46</v>
      </c>
      <c r="AC215" s="284">
        <v>137.46</v>
      </c>
      <c r="AD215" s="282" t="s">
        <v>3277</v>
      </c>
      <c r="AE215" s="282" t="s">
        <v>9858</v>
      </c>
      <c r="AF215" s="282" t="s">
        <v>9387</v>
      </c>
      <c r="AG215" s="282" t="s">
        <v>9388</v>
      </c>
      <c r="AH215" s="282" t="s">
        <v>9402</v>
      </c>
      <c r="AI215" s="285">
        <f t="shared" si="3"/>
        <v>44511</v>
      </c>
      <c r="AJ215" s="281" t="s">
        <v>9430</v>
      </c>
    </row>
    <row r="216" spans="1:36" ht="60">
      <c r="A216" s="282" t="s">
        <v>9890</v>
      </c>
      <c r="B216" s="282" t="s">
        <v>9369</v>
      </c>
      <c r="C216" s="282" t="s">
        <v>9370</v>
      </c>
      <c r="D216" s="282" t="s">
        <v>9371</v>
      </c>
      <c r="E216" s="282" t="s">
        <v>9372</v>
      </c>
      <c r="F216" s="282" t="s">
        <v>9372</v>
      </c>
      <c r="G216" s="282" t="s">
        <v>9505</v>
      </c>
      <c r="H216" s="282" t="s">
        <v>9891</v>
      </c>
      <c r="I216" s="282" t="s">
        <v>9410</v>
      </c>
      <c r="J216" s="282" t="s">
        <v>9507</v>
      </c>
      <c r="K216" s="282" t="s">
        <v>9508</v>
      </c>
      <c r="L216" s="283"/>
      <c r="M216" s="283"/>
      <c r="N216" s="282" t="s">
        <v>9378</v>
      </c>
      <c r="O216" s="284">
        <v>91.64</v>
      </c>
      <c r="P216" s="282" t="s">
        <v>9379</v>
      </c>
      <c r="Q216" s="282" t="s">
        <v>9375</v>
      </c>
      <c r="R216" s="283"/>
      <c r="S216" s="283"/>
      <c r="T216" s="282" t="s">
        <v>9380</v>
      </c>
      <c r="U216" s="282" t="s">
        <v>9381</v>
      </c>
      <c r="V216" s="282" t="s">
        <v>9382</v>
      </c>
      <c r="W216" s="282" t="s">
        <v>9883</v>
      </c>
      <c r="X216" s="282" t="s">
        <v>9384</v>
      </c>
      <c r="Y216" s="282" t="s">
        <v>9385</v>
      </c>
      <c r="Z216" s="284">
        <v>91.64</v>
      </c>
      <c r="AA216" s="282" t="s">
        <v>3277</v>
      </c>
      <c r="AB216" s="284">
        <v>91.64</v>
      </c>
      <c r="AC216" s="284">
        <v>91.64</v>
      </c>
      <c r="AD216" s="282" t="s">
        <v>3277</v>
      </c>
      <c r="AE216" s="282" t="s">
        <v>9858</v>
      </c>
      <c r="AF216" s="282" t="s">
        <v>9387</v>
      </c>
      <c r="AG216" s="282" t="s">
        <v>9388</v>
      </c>
      <c r="AH216" s="282" t="s">
        <v>9402</v>
      </c>
      <c r="AI216" s="285">
        <f t="shared" si="3"/>
        <v>44510</v>
      </c>
      <c r="AJ216" s="281" t="s">
        <v>9430</v>
      </c>
    </row>
    <row r="217" spans="1:36" ht="60">
      <c r="A217" s="282" t="s">
        <v>9892</v>
      </c>
      <c r="B217" s="282" t="s">
        <v>9369</v>
      </c>
      <c r="C217" s="282" t="s">
        <v>9370</v>
      </c>
      <c r="D217" s="282" t="s">
        <v>9371</v>
      </c>
      <c r="E217" s="282" t="s">
        <v>9372</v>
      </c>
      <c r="F217" s="282" t="s">
        <v>9372</v>
      </c>
      <c r="G217" s="282" t="s">
        <v>9505</v>
      </c>
      <c r="H217" s="282" t="s">
        <v>9891</v>
      </c>
      <c r="I217" s="282" t="s">
        <v>9375</v>
      </c>
      <c r="J217" s="282" t="s">
        <v>9566</v>
      </c>
      <c r="K217" s="282" t="s">
        <v>9567</v>
      </c>
      <c r="L217" s="283"/>
      <c r="M217" s="283"/>
      <c r="N217" s="282" t="s">
        <v>9378</v>
      </c>
      <c r="O217" s="284">
        <v>45.82</v>
      </c>
      <c r="P217" s="282" t="s">
        <v>9379</v>
      </c>
      <c r="Q217" s="282" t="s">
        <v>9375</v>
      </c>
      <c r="R217" s="283"/>
      <c r="S217" s="283"/>
      <c r="T217" s="282" t="s">
        <v>9380</v>
      </c>
      <c r="U217" s="282" t="s">
        <v>9381</v>
      </c>
      <c r="V217" s="282" t="s">
        <v>9382</v>
      </c>
      <c r="W217" s="282" t="s">
        <v>9893</v>
      </c>
      <c r="X217" s="282" t="s">
        <v>9384</v>
      </c>
      <c r="Y217" s="282" t="s">
        <v>9385</v>
      </c>
      <c r="Z217" s="284">
        <v>45.82</v>
      </c>
      <c r="AA217" s="282" t="s">
        <v>3277</v>
      </c>
      <c r="AB217" s="284">
        <v>45.82</v>
      </c>
      <c r="AC217" s="284">
        <v>45.82</v>
      </c>
      <c r="AD217" s="282" t="s">
        <v>3277</v>
      </c>
      <c r="AE217" s="282" t="s">
        <v>9858</v>
      </c>
      <c r="AF217" s="282" t="s">
        <v>9387</v>
      </c>
      <c r="AG217" s="282" t="s">
        <v>9388</v>
      </c>
      <c r="AH217" s="282" t="s">
        <v>9402</v>
      </c>
      <c r="AI217" s="285">
        <f t="shared" si="3"/>
        <v>44510</v>
      </c>
      <c r="AJ217" s="281" t="s">
        <v>9430</v>
      </c>
    </row>
    <row r="218" spans="1:36" ht="60">
      <c r="A218" s="282" t="s">
        <v>9894</v>
      </c>
      <c r="B218" s="282" t="s">
        <v>9369</v>
      </c>
      <c r="C218" s="282" t="s">
        <v>9370</v>
      </c>
      <c r="D218" s="282" t="s">
        <v>9371</v>
      </c>
      <c r="E218" s="282" t="s">
        <v>9372</v>
      </c>
      <c r="F218" s="282" t="s">
        <v>9372</v>
      </c>
      <c r="G218" s="282" t="s">
        <v>9505</v>
      </c>
      <c r="H218" s="282" t="s">
        <v>9895</v>
      </c>
      <c r="I218" s="282" t="s">
        <v>9375</v>
      </c>
      <c r="J218" s="282" t="s">
        <v>9566</v>
      </c>
      <c r="K218" s="282" t="s">
        <v>9567</v>
      </c>
      <c r="L218" s="283"/>
      <c r="M218" s="283"/>
      <c r="N218" s="282" t="s">
        <v>9378</v>
      </c>
      <c r="O218" s="284">
        <v>45.82</v>
      </c>
      <c r="P218" s="282" t="s">
        <v>9379</v>
      </c>
      <c r="Q218" s="282" t="s">
        <v>9375</v>
      </c>
      <c r="R218" s="283"/>
      <c r="S218" s="283"/>
      <c r="T218" s="282" t="s">
        <v>9380</v>
      </c>
      <c r="U218" s="282" t="s">
        <v>9381</v>
      </c>
      <c r="V218" s="282" t="s">
        <v>9382</v>
      </c>
      <c r="W218" s="282" t="s">
        <v>9893</v>
      </c>
      <c r="X218" s="282" t="s">
        <v>9384</v>
      </c>
      <c r="Y218" s="282" t="s">
        <v>9385</v>
      </c>
      <c r="Z218" s="284">
        <v>45.82</v>
      </c>
      <c r="AA218" s="282" t="s">
        <v>3277</v>
      </c>
      <c r="AB218" s="284">
        <v>45.82</v>
      </c>
      <c r="AC218" s="284">
        <v>45.82</v>
      </c>
      <c r="AD218" s="282" t="s">
        <v>3277</v>
      </c>
      <c r="AE218" s="282" t="s">
        <v>9858</v>
      </c>
      <c r="AF218" s="282" t="s">
        <v>9387</v>
      </c>
      <c r="AG218" s="282" t="s">
        <v>9388</v>
      </c>
      <c r="AH218" s="282" t="s">
        <v>9402</v>
      </c>
      <c r="AI218" s="285">
        <f t="shared" si="3"/>
        <v>44509</v>
      </c>
      <c r="AJ218" s="281" t="s">
        <v>9430</v>
      </c>
    </row>
    <row r="219" spans="1:36" ht="60">
      <c r="A219" s="282" t="s">
        <v>9896</v>
      </c>
      <c r="B219" s="282" t="s">
        <v>9369</v>
      </c>
      <c r="C219" s="282" t="s">
        <v>9370</v>
      </c>
      <c r="D219" s="282" t="s">
        <v>9371</v>
      </c>
      <c r="E219" s="282" t="s">
        <v>9372</v>
      </c>
      <c r="F219" s="282" t="s">
        <v>9372</v>
      </c>
      <c r="G219" s="282" t="s">
        <v>9505</v>
      </c>
      <c r="H219" s="282" t="s">
        <v>9895</v>
      </c>
      <c r="I219" s="282" t="s">
        <v>9410</v>
      </c>
      <c r="J219" s="282" t="s">
        <v>9507</v>
      </c>
      <c r="K219" s="282" t="s">
        <v>9508</v>
      </c>
      <c r="L219" s="283"/>
      <c r="M219" s="283"/>
      <c r="N219" s="282" t="s">
        <v>9378</v>
      </c>
      <c r="O219" s="284">
        <v>91.64</v>
      </c>
      <c r="P219" s="282" t="s">
        <v>9379</v>
      </c>
      <c r="Q219" s="282" t="s">
        <v>9375</v>
      </c>
      <c r="R219" s="283"/>
      <c r="S219" s="283"/>
      <c r="T219" s="282" t="s">
        <v>9380</v>
      </c>
      <c r="U219" s="282" t="s">
        <v>9381</v>
      </c>
      <c r="V219" s="282" t="s">
        <v>9382</v>
      </c>
      <c r="W219" s="282" t="s">
        <v>9883</v>
      </c>
      <c r="X219" s="282" t="s">
        <v>9384</v>
      </c>
      <c r="Y219" s="282" t="s">
        <v>9385</v>
      </c>
      <c r="Z219" s="284">
        <v>91.64</v>
      </c>
      <c r="AA219" s="282" t="s">
        <v>3277</v>
      </c>
      <c r="AB219" s="284">
        <v>91.64</v>
      </c>
      <c r="AC219" s="284">
        <v>91.64</v>
      </c>
      <c r="AD219" s="282" t="s">
        <v>3277</v>
      </c>
      <c r="AE219" s="282" t="s">
        <v>9858</v>
      </c>
      <c r="AF219" s="282" t="s">
        <v>9387</v>
      </c>
      <c r="AG219" s="282" t="s">
        <v>9388</v>
      </c>
      <c r="AH219" s="282" t="s">
        <v>9402</v>
      </c>
      <c r="AI219" s="285">
        <f t="shared" si="3"/>
        <v>44509</v>
      </c>
      <c r="AJ219" s="281" t="s">
        <v>9430</v>
      </c>
    </row>
    <row r="220" spans="1:36" ht="60">
      <c r="A220" s="282" t="s">
        <v>9897</v>
      </c>
      <c r="B220" s="282" t="s">
        <v>9369</v>
      </c>
      <c r="C220" s="282" t="s">
        <v>9370</v>
      </c>
      <c r="D220" s="282" t="s">
        <v>9371</v>
      </c>
      <c r="E220" s="282" t="s">
        <v>9372</v>
      </c>
      <c r="F220" s="282" t="s">
        <v>9372</v>
      </c>
      <c r="G220" s="282" t="s">
        <v>9505</v>
      </c>
      <c r="H220" s="282" t="s">
        <v>9898</v>
      </c>
      <c r="I220" s="282" t="s">
        <v>9375</v>
      </c>
      <c r="J220" s="282" t="s">
        <v>9566</v>
      </c>
      <c r="K220" s="282" t="s">
        <v>9567</v>
      </c>
      <c r="L220" s="283"/>
      <c r="M220" s="283"/>
      <c r="N220" s="282" t="s">
        <v>9378</v>
      </c>
      <c r="O220" s="284">
        <v>45.82</v>
      </c>
      <c r="P220" s="282" t="s">
        <v>9379</v>
      </c>
      <c r="Q220" s="282" t="s">
        <v>9375</v>
      </c>
      <c r="R220" s="283"/>
      <c r="S220" s="283"/>
      <c r="T220" s="282" t="s">
        <v>9380</v>
      </c>
      <c r="U220" s="282" t="s">
        <v>9381</v>
      </c>
      <c r="V220" s="282" t="s">
        <v>9382</v>
      </c>
      <c r="W220" s="282" t="s">
        <v>9893</v>
      </c>
      <c r="X220" s="282" t="s">
        <v>9384</v>
      </c>
      <c r="Y220" s="282" t="s">
        <v>9385</v>
      </c>
      <c r="Z220" s="284">
        <v>45.82</v>
      </c>
      <c r="AA220" s="282" t="s">
        <v>3277</v>
      </c>
      <c r="AB220" s="284">
        <v>45.82</v>
      </c>
      <c r="AC220" s="284">
        <v>45.82</v>
      </c>
      <c r="AD220" s="282" t="s">
        <v>3277</v>
      </c>
      <c r="AE220" s="282" t="s">
        <v>9858</v>
      </c>
      <c r="AF220" s="282" t="s">
        <v>9387</v>
      </c>
      <c r="AG220" s="282" t="s">
        <v>9388</v>
      </c>
      <c r="AH220" s="282" t="s">
        <v>9402</v>
      </c>
      <c r="AI220" s="285">
        <f t="shared" si="3"/>
        <v>44508</v>
      </c>
      <c r="AJ220" s="281" t="s">
        <v>9430</v>
      </c>
    </row>
    <row r="221" spans="1:36" ht="60">
      <c r="A221" s="282" t="s">
        <v>9899</v>
      </c>
      <c r="B221" s="282" t="s">
        <v>9369</v>
      </c>
      <c r="C221" s="282" t="s">
        <v>9370</v>
      </c>
      <c r="D221" s="282" t="s">
        <v>9371</v>
      </c>
      <c r="E221" s="282" t="s">
        <v>9372</v>
      </c>
      <c r="F221" s="282" t="s">
        <v>9372</v>
      </c>
      <c r="G221" s="282" t="s">
        <v>9505</v>
      </c>
      <c r="H221" s="282" t="s">
        <v>9898</v>
      </c>
      <c r="I221" s="282" t="s">
        <v>9375</v>
      </c>
      <c r="J221" s="282" t="s">
        <v>9507</v>
      </c>
      <c r="K221" s="282" t="s">
        <v>9508</v>
      </c>
      <c r="L221" s="283"/>
      <c r="M221" s="283"/>
      <c r="N221" s="282" t="s">
        <v>9378</v>
      </c>
      <c r="O221" s="284">
        <v>45.82</v>
      </c>
      <c r="P221" s="282" t="s">
        <v>9379</v>
      </c>
      <c r="Q221" s="282" t="s">
        <v>9375</v>
      </c>
      <c r="R221" s="283"/>
      <c r="S221" s="283"/>
      <c r="T221" s="282" t="s">
        <v>9380</v>
      </c>
      <c r="U221" s="282" t="s">
        <v>9381</v>
      </c>
      <c r="V221" s="282" t="s">
        <v>9382</v>
      </c>
      <c r="W221" s="282" t="s">
        <v>9883</v>
      </c>
      <c r="X221" s="282" t="s">
        <v>9384</v>
      </c>
      <c r="Y221" s="282" t="s">
        <v>9385</v>
      </c>
      <c r="Z221" s="284">
        <v>45.82</v>
      </c>
      <c r="AA221" s="282" t="s">
        <v>3277</v>
      </c>
      <c r="AB221" s="284">
        <v>45.82</v>
      </c>
      <c r="AC221" s="284">
        <v>45.82</v>
      </c>
      <c r="AD221" s="282" t="s">
        <v>3277</v>
      </c>
      <c r="AE221" s="282" t="s">
        <v>9858</v>
      </c>
      <c r="AF221" s="282" t="s">
        <v>9387</v>
      </c>
      <c r="AG221" s="282" t="s">
        <v>9388</v>
      </c>
      <c r="AH221" s="282" t="s">
        <v>9402</v>
      </c>
      <c r="AI221" s="285">
        <f t="shared" si="3"/>
        <v>44508</v>
      </c>
      <c r="AJ221" s="281" t="s">
        <v>9430</v>
      </c>
    </row>
    <row r="222" spans="1:36" ht="60">
      <c r="A222" s="282" t="s">
        <v>9900</v>
      </c>
      <c r="B222" s="282" t="s">
        <v>9369</v>
      </c>
      <c r="C222" s="282" t="s">
        <v>9370</v>
      </c>
      <c r="D222" s="282" t="s">
        <v>9371</v>
      </c>
      <c r="E222" s="282" t="s">
        <v>9372</v>
      </c>
      <c r="F222" s="282" t="s">
        <v>9372</v>
      </c>
      <c r="G222" s="282" t="s">
        <v>9505</v>
      </c>
      <c r="H222" s="282" t="s">
        <v>9901</v>
      </c>
      <c r="I222" s="282" t="s">
        <v>9435</v>
      </c>
      <c r="J222" s="282" t="s">
        <v>9556</v>
      </c>
      <c r="K222" s="282" t="s">
        <v>9559</v>
      </c>
      <c r="L222" s="283"/>
      <c r="M222" s="283"/>
      <c r="N222" s="282" t="s">
        <v>9378</v>
      </c>
      <c r="O222" s="284">
        <v>183.28</v>
      </c>
      <c r="P222" s="282" t="s">
        <v>9379</v>
      </c>
      <c r="Q222" s="282" t="s">
        <v>9375</v>
      </c>
      <c r="R222" s="283"/>
      <c r="S222" s="283"/>
      <c r="T222" s="282" t="s">
        <v>9380</v>
      </c>
      <c r="U222" s="282" t="s">
        <v>9381</v>
      </c>
      <c r="V222" s="282" t="s">
        <v>9382</v>
      </c>
      <c r="W222" s="282" t="s">
        <v>9902</v>
      </c>
      <c r="X222" s="282" t="s">
        <v>9384</v>
      </c>
      <c r="Y222" s="282" t="s">
        <v>9385</v>
      </c>
      <c r="Z222" s="284">
        <v>183.28</v>
      </c>
      <c r="AA222" s="282" t="s">
        <v>3277</v>
      </c>
      <c r="AB222" s="284">
        <v>183.28</v>
      </c>
      <c r="AC222" s="284">
        <v>183.28</v>
      </c>
      <c r="AD222" s="282" t="s">
        <v>3277</v>
      </c>
      <c r="AE222" s="282" t="s">
        <v>9858</v>
      </c>
      <c r="AF222" s="282" t="s">
        <v>9387</v>
      </c>
      <c r="AG222" s="282" t="s">
        <v>9388</v>
      </c>
      <c r="AH222" s="282" t="s">
        <v>9402</v>
      </c>
      <c r="AI222" s="285">
        <f t="shared" si="3"/>
        <v>44505</v>
      </c>
      <c r="AJ222" s="281" t="s">
        <v>9430</v>
      </c>
    </row>
    <row r="223" spans="1:36" ht="60">
      <c r="A223" s="282" t="s">
        <v>9900</v>
      </c>
      <c r="B223" s="282" t="s">
        <v>9369</v>
      </c>
      <c r="C223" s="282" t="s">
        <v>9370</v>
      </c>
      <c r="D223" s="282" t="s">
        <v>9371</v>
      </c>
      <c r="E223" s="282" t="s">
        <v>9372</v>
      </c>
      <c r="F223" s="282" t="s">
        <v>9372</v>
      </c>
      <c r="G223" s="282" t="s">
        <v>9505</v>
      </c>
      <c r="H223" s="282" t="s">
        <v>9901</v>
      </c>
      <c r="I223" s="282" t="s">
        <v>9435</v>
      </c>
      <c r="J223" s="282" t="s">
        <v>9556</v>
      </c>
      <c r="K223" s="282" t="s">
        <v>9557</v>
      </c>
      <c r="L223" s="283"/>
      <c r="M223" s="283"/>
      <c r="N223" s="282" t="s">
        <v>9378</v>
      </c>
      <c r="O223" s="284">
        <v>183.28</v>
      </c>
      <c r="P223" s="282" t="s">
        <v>9379</v>
      </c>
      <c r="Q223" s="282" t="s">
        <v>9375</v>
      </c>
      <c r="R223" s="283"/>
      <c r="S223" s="283"/>
      <c r="T223" s="282" t="s">
        <v>9380</v>
      </c>
      <c r="U223" s="282" t="s">
        <v>9381</v>
      </c>
      <c r="V223" s="282" t="s">
        <v>9382</v>
      </c>
      <c r="W223" s="282" t="s">
        <v>9902</v>
      </c>
      <c r="X223" s="282" t="s">
        <v>9384</v>
      </c>
      <c r="Y223" s="282" t="s">
        <v>9385</v>
      </c>
      <c r="Z223" s="284">
        <v>183.28</v>
      </c>
      <c r="AA223" s="282" t="s">
        <v>3277</v>
      </c>
      <c r="AB223" s="284">
        <v>183.28</v>
      </c>
      <c r="AC223" s="284">
        <v>183.28</v>
      </c>
      <c r="AD223" s="282" t="s">
        <v>3277</v>
      </c>
      <c r="AE223" s="282" t="s">
        <v>9858</v>
      </c>
      <c r="AF223" s="282" t="s">
        <v>9387</v>
      </c>
      <c r="AG223" s="282" t="s">
        <v>9388</v>
      </c>
      <c r="AH223" s="282" t="s">
        <v>9402</v>
      </c>
      <c r="AI223" s="285">
        <f t="shared" si="3"/>
        <v>44505</v>
      </c>
      <c r="AJ223" s="281" t="s">
        <v>9430</v>
      </c>
    </row>
    <row r="224" spans="1:36" ht="60">
      <c r="A224" s="282" t="s">
        <v>9903</v>
      </c>
      <c r="B224" s="282" t="s">
        <v>9369</v>
      </c>
      <c r="C224" s="282" t="s">
        <v>9370</v>
      </c>
      <c r="D224" s="282" t="s">
        <v>9371</v>
      </c>
      <c r="E224" s="282" t="s">
        <v>9372</v>
      </c>
      <c r="F224" s="282" t="s">
        <v>9372</v>
      </c>
      <c r="G224" s="282" t="s">
        <v>9505</v>
      </c>
      <c r="H224" s="282" t="s">
        <v>9904</v>
      </c>
      <c r="I224" s="282" t="s">
        <v>9435</v>
      </c>
      <c r="J224" s="282" t="s">
        <v>9556</v>
      </c>
      <c r="K224" s="282" t="s">
        <v>9557</v>
      </c>
      <c r="L224" s="283"/>
      <c r="M224" s="283"/>
      <c r="N224" s="282" t="s">
        <v>9378</v>
      </c>
      <c r="O224" s="284">
        <v>183.28</v>
      </c>
      <c r="P224" s="282" t="s">
        <v>9379</v>
      </c>
      <c r="Q224" s="282" t="s">
        <v>9375</v>
      </c>
      <c r="R224" s="283"/>
      <c r="S224" s="283"/>
      <c r="T224" s="282" t="s">
        <v>9380</v>
      </c>
      <c r="U224" s="282" t="s">
        <v>9381</v>
      </c>
      <c r="V224" s="282" t="s">
        <v>9382</v>
      </c>
      <c r="W224" s="282" t="s">
        <v>9902</v>
      </c>
      <c r="X224" s="282" t="s">
        <v>9384</v>
      </c>
      <c r="Y224" s="282" t="s">
        <v>9385</v>
      </c>
      <c r="Z224" s="284">
        <v>183.28</v>
      </c>
      <c r="AA224" s="282" t="s">
        <v>3277</v>
      </c>
      <c r="AB224" s="284">
        <v>183.28</v>
      </c>
      <c r="AC224" s="284">
        <v>183.28</v>
      </c>
      <c r="AD224" s="282" t="s">
        <v>3277</v>
      </c>
      <c r="AE224" s="282" t="s">
        <v>9858</v>
      </c>
      <c r="AF224" s="282" t="s">
        <v>9387</v>
      </c>
      <c r="AG224" s="282" t="s">
        <v>9388</v>
      </c>
      <c r="AH224" s="282" t="s">
        <v>9402</v>
      </c>
      <c r="AI224" s="285">
        <f t="shared" si="3"/>
        <v>44504</v>
      </c>
      <c r="AJ224" s="281" t="s">
        <v>9430</v>
      </c>
    </row>
    <row r="225" spans="1:36" ht="60">
      <c r="A225" s="282" t="s">
        <v>9903</v>
      </c>
      <c r="B225" s="282" t="s">
        <v>9369</v>
      </c>
      <c r="C225" s="282" t="s">
        <v>9370</v>
      </c>
      <c r="D225" s="282" t="s">
        <v>9371</v>
      </c>
      <c r="E225" s="282" t="s">
        <v>9372</v>
      </c>
      <c r="F225" s="282" t="s">
        <v>9372</v>
      </c>
      <c r="G225" s="282" t="s">
        <v>9505</v>
      </c>
      <c r="H225" s="282" t="s">
        <v>9904</v>
      </c>
      <c r="I225" s="282" t="s">
        <v>9435</v>
      </c>
      <c r="J225" s="282" t="s">
        <v>9556</v>
      </c>
      <c r="K225" s="282" t="s">
        <v>9559</v>
      </c>
      <c r="L225" s="283"/>
      <c r="M225" s="283"/>
      <c r="N225" s="282" t="s">
        <v>9378</v>
      </c>
      <c r="O225" s="284">
        <v>183.28</v>
      </c>
      <c r="P225" s="282" t="s">
        <v>9379</v>
      </c>
      <c r="Q225" s="282" t="s">
        <v>9375</v>
      </c>
      <c r="R225" s="283"/>
      <c r="S225" s="283"/>
      <c r="T225" s="282" t="s">
        <v>9380</v>
      </c>
      <c r="U225" s="282" t="s">
        <v>9381</v>
      </c>
      <c r="V225" s="282" t="s">
        <v>9382</v>
      </c>
      <c r="W225" s="282" t="s">
        <v>9902</v>
      </c>
      <c r="X225" s="282" t="s">
        <v>9384</v>
      </c>
      <c r="Y225" s="282" t="s">
        <v>9385</v>
      </c>
      <c r="Z225" s="284">
        <v>183.28</v>
      </c>
      <c r="AA225" s="282" t="s">
        <v>3277</v>
      </c>
      <c r="AB225" s="284">
        <v>183.28</v>
      </c>
      <c r="AC225" s="284">
        <v>183.28</v>
      </c>
      <c r="AD225" s="282" t="s">
        <v>3277</v>
      </c>
      <c r="AE225" s="282" t="s">
        <v>9858</v>
      </c>
      <c r="AF225" s="282" t="s">
        <v>9387</v>
      </c>
      <c r="AG225" s="282" t="s">
        <v>9388</v>
      </c>
      <c r="AH225" s="282" t="s">
        <v>9402</v>
      </c>
      <c r="AI225" s="285">
        <f t="shared" si="3"/>
        <v>44504</v>
      </c>
      <c r="AJ225" s="281" t="s">
        <v>9430</v>
      </c>
    </row>
    <row r="226" spans="1:36" ht="60">
      <c r="A226" s="282" t="s">
        <v>9905</v>
      </c>
      <c r="B226" s="282" t="s">
        <v>9369</v>
      </c>
      <c r="C226" s="282" t="s">
        <v>9370</v>
      </c>
      <c r="D226" s="282" t="s">
        <v>9371</v>
      </c>
      <c r="E226" s="282" t="s">
        <v>9372</v>
      </c>
      <c r="F226" s="282" t="s">
        <v>9372</v>
      </c>
      <c r="G226" s="282" t="s">
        <v>9505</v>
      </c>
      <c r="H226" s="282" t="s">
        <v>9906</v>
      </c>
      <c r="I226" s="282" t="s">
        <v>9435</v>
      </c>
      <c r="J226" s="282" t="s">
        <v>9556</v>
      </c>
      <c r="K226" s="282" t="s">
        <v>9559</v>
      </c>
      <c r="L226" s="283"/>
      <c r="M226" s="283"/>
      <c r="N226" s="282" t="s">
        <v>9378</v>
      </c>
      <c r="O226" s="284">
        <v>183.28</v>
      </c>
      <c r="P226" s="282" t="s">
        <v>9379</v>
      </c>
      <c r="Q226" s="282" t="s">
        <v>9375</v>
      </c>
      <c r="R226" s="283"/>
      <c r="S226" s="283"/>
      <c r="T226" s="282" t="s">
        <v>9380</v>
      </c>
      <c r="U226" s="282" t="s">
        <v>9381</v>
      </c>
      <c r="V226" s="282" t="s">
        <v>9382</v>
      </c>
      <c r="W226" s="282" t="s">
        <v>9902</v>
      </c>
      <c r="X226" s="282" t="s">
        <v>9384</v>
      </c>
      <c r="Y226" s="282" t="s">
        <v>9385</v>
      </c>
      <c r="Z226" s="284">
        <v>183.28</v>
      </c>
      <c r="AA226" s="282" t="s">
        <v>3277</v>
      </c>
      <c r="AB226" s="284">
        <v>183.28</v>
      </c>
      <c r="AC226" s="284">
        <v>183.28</v>
      </c>
      <c r="AD226" s="282" t="s">
        <v>3277</v>
      </c>
      <c r="AE226" s="282" t="s">
        <v>9858</v>
      </c>
      <c r="AF226" s="282" t="s">
        <v>9387</v>
      </c>
      <c r="AG226" s="282" t="s">
        <v>9388</v>
      </c>
      <c r="AH226" s="282" t="s">
        <v>9402</v>
      </c>
      <c r="AI226" s="285">
        <f t="shared" si="3"/>
        <v>44503</v>
      </c>
      <c r="AJ226" s="281" t="s">
        <v>9430</v>
      </c>
    </row>
    <row r="227" spans="1:36" ht="60">
      <c r="A227" s="282" t="s">
        <v>9907</v>
      </c>
      <c r="B227" s="282" t="s">
        <v>9369</v>
      </c>
      <c r="C227" s="282" t="s">
        <v>9370</v>
      </c>
      <c r="D227" s="282" t="s">
        <v>9371</v>
      </c>
      <c r="E227" s="282" t="s">
        <v>9372</v>
      </c>
      <c r="F227" s="282" t="s">
        <v>9372</v>
      </c>
      <c r="G227" s="282" t="s">
        <v>9505</v>
      </c>
      <c r="H227" s="282" t="s">
        <v>9906</v>
      </c>
      <c r="I227" s="282" t="s">
        <v>9375</v>
      </c>
      <c r="J227" s="282" t="s">
        <v>9566</v>
      </c>
      <c r="K227" s="282" t="s">
        <v>9567</v>
      </c>
      <c r="L227" s="283"/>
      <c r="M227" s="283"/>
      <c r="N227" s="282" t="s">
        <v>9378</v>
      </c>
      <c r="O227" s="284">
        <v>45.82</v>
      </c>
      <c r="P227" s="282" t="s">
        <v>9379</v>
      </c>
      <c r="Q227" s="282" t="s">
        <v>9375</v>
      </c>
      <c r="R227" s="283"/>
      <c r="S227" s="283"/>
      <c r="T227" s="282" t="s">
        <v>9380</v>
      </c>
      <c r="U227" s="282" t="s">
        <v>9381</v>
      </c>
      <c r="V227" s="282" t="s">
        <v>9382</v>
      </c>
      <c r="W227" s="282" t="s">
        <v>9893</v>
      </c>
      <c r="X227" s="282" t="s">
        <v>9384</v>
      </c>
      <c r="Y227" s="282" t="s">
        <v>9385</v>
      </c>
      <c r="Z227" s="284">
        <v>45.82</v>
      </c>
      <c r="AA227" s="282" t="s">
        <v>3277</v>
      </c>
      <c r="AB227" s="284">
        <v>45.82</v>
      </c>
      <c r="AC227" s="284">
        <v>45.82</v>
      </c>
      <c r="AD227" s="282" t="s">
        <v>3277</v>
      </c>
      <c r="AE227" s="282" t="s">
        <v>9858</v>
      </c>
      <c r="AF227" s="282" t="s">
        <v>9387</v>
      </c>
      <c r="AG227" s="282" t="s">
        <v>9388</v>
      </c>
      <c r="AH227" s="282" t="s">
        <v>9402</v>
      </c>
      <c r="AI227" s="285">
        <f t="shared" si="3"/>
        <v>44503</v>
      </c>
      <c r="AJ227" s="281" t="s">
        <v>9430</v>
      </c>
    </row>
    <row r="228" spans="1:36" ht="60">
      <c r="A228" s="282" t="s">
        <v>9905</v>
      </c>
      <c r="B228" s="282" t="s">
        <v>9369</v>
      </c>
      <c r="C228" s="282" t="s">
        <v>9370</v>
      </c>
      <c r="D228" s="282" t="s">
        <v>9371</v>
      </c>
      <c r="E228" s="282" t="s">
        <v>9372</v>
      </c>
      <c r="F228" s="282" t="s">
        <v>9372</v>
      </c>
      <c r="G228" s="282" t="s">
        <v>9505</v>
      </c>
      <c r="H228" s="282" t="s">
        <v>9906</v>
      </c>
      <c r="I228" s="282" t="s">
        <v>9435</v>
      </c>
      <c r="J228" s="282" t="s">
        <v>9556</v>
      </c>
      <c r="K228" s="282" t="s">
        <v>9557</v>
      </c>
      <c r="L228" s="283"/>
      <c r="M228" s="283"/>
      <c r="N228" s="282" t="s">
        <v>9378</v>
      </c>
      <c r="O228" s="284">
        <v>183.28</v>
      </c>
      <c r="P228" s="282" t="s">
        <v>9379</v>
      </c>
      <c r="Q228" s="282" t="s">
        <v>9375</v>
      </c>
      <c r="R228" s="283"/>
      <c r="S228" s="283"/>
      <c r="T228" s="282" t="s">
        <v>9380</v>
      </c>
      <c r="U228" s="282" t="s">
        <v>9381</v>
      </c>
      <c r="V228" s="282" t="s">
        <v>9382</v>
      </c>
      <c r="W228" s="282" t="s">
        <v>9902</v>
      </c>
      <c r="X228" s="282" t="s">
        <v>9384</v>
      </c>
      <c r="Y228" s="282" t="s">
        <v>9385</v>
      </c>
      <c r="Z228" s="284">
        <v>183.28</v>
      </c>
      <c r="AA228" s="282" t="s">
        <v>3277</v>
      </c>
      <c r="AB228" s="284">
        <v>183.28</v>
      </c>
      <c r="AC228" s="284">
        <v>183.28</v>
      </c>
      <c r="AD228" s="282" t="s">
        <v>3277</v>
      </c>
      <c r="AE228" s="282" t="s">
        <v>9858</v>
      </c>
      <c r="AF228" s="282" t="s">
        <v>9387</v>
      </c>
      <c r="AG228" s="282" t="s">
        <v>9388</v>
      </c>
      <c r="AH228" s="282" t="s">
        <v>9402</v>
      </c>
      <c r="AI228" s="285">
        <f t="shared" si="3"/>
        <v>44503</v>
      </c>
      <c r="AJ228" s="281" t="s">
        <v>9430</v>
      </c>
    </row>
    <row r="229" spans="1:36" ht="60">
      <c r="A229" s="282" t="s">
        <v>9908</v>
      </c>
      <c r="B229" s="282" t="s">
        <v>9369</v>
      </c>
      <c r="C229" s="282" t="s">
        <v>9370</v>
      </c>
      <c r="D229" s="282" t="s">
        <v>9371</v>
      </c>
      <c r="E229" s="282" t="s">
        <v>9372</v>
      </c>
      <c r="F229" s="282" t="s">
        <v>9372</v>
      </c>
      <c r="G229" s="282" t="s">
        <v>9505</v>
      </c>
      <c r="H229" s="282" t="s">
        <v>9906</v>
      </c>
      <c r="I229" s="282" t="s">
        <v>9375</v>
      </c>
      <c r="J229" s="282" t="s">
        <v>9513</v>
      </c>
      <c r="K229" s="282" t="s">
        <v>9514</v>
      </c>
      <c r="L229" s="283"/>
      <c r="M229" s="283"/>
      <c r="N229" s="282" t="s">
        <v>9378</v>
      </c>
      <c r="O229" s="284">
        <v>45.82</v>
      </c>
      <c r="P229" s="282" t="s">
        <v>9379</v>
      </c>
      <c r="Q229" s="282" t="s">
        <v>9375</v>
      </c>
      <c r="R229" s="283"/>
      <c r="S229" s="283"/>
      <c r="T229" s="282" t="s">
        <v>9380</v>
      </c>
      <c r="U229" s="282" t="s">
        <v>9381</v>
      </c>
      <c r="V229" s="282" t="s">
        <v>9382</v>
      </c>
      <c r="W229" s="282" t="s">
        <v>9909</v>
      </c>
      <c r="X229" s="282" t="s">
        <v>9384</v>
      </c>
      <c r="Y229" s="282" t="s">
        <v>9385</v>
      </c>
      <c r="Z229" s="284">
        <v>45.82</v>
      </c>
      <c r="AA229" s="282" t="s">
        <v>3277</v>
      </c>
      <c r="AB229" s="284">
        <v>45.82</v>
      </c>
      <c r="AC229" s="284">
        <v>45.82</v>
      </c>
      <c r="AD229" s="282" t="s">
        <v>3277</v>
      </c>
      <c r="AE229" s="282" t="s">
        <v>9858</v>
      </c>
      <c r="AF229" s="282" t="s">
        <v>9387</v>
      </c>
      <c r="AG229" s="282" t="s">
        <v>9388</v>
      </c>
      <c r="AH229" s="282" t="s">
        <v>9402</v>
      </c>
      <c r="AI229" s="285">
        <f t="shared" si="3"/>
        <v>44503</v>
      </c>
      <c r="AJ229" s="281" t="s">
        <v>9430</v>
      </c>
    </row>
    <row r="230" spans="1:36" ht="60">
      <c r="A230" s="282" t="s">
        <v>9910</v>
      </c>
      <c r="B230" s="282" t="s">
        <v>9369</v>
      </c>
      <c r="C230" s="282" t="s">
        <v>9370</v>
      </c>
      <c r="D230" s="282" t="s">
        <v>9371</v>
      </c>
      <c r="E230" s="282" t="s">
        <v>9372</v>
      </c>
      <c r="F230" s="282" t="s">
        <v>9372</v>
      </c>
      <c r="G230" s="282" t="s">
        <v>9505</v>
      </c>
      <c r="H230" s="282" t="s">
        <v>9911</v>
      </c>
      <c r="I230" s="282" t="s">
        <v>9435</v>
      </c>
      <c r="J230" s="282" t="s">
        <v>9556</v>
      </c>
      <c r="K230" s="282" t="s">
        <v>9557</v>
      </c>
      <c r="L230" s="283"/>
      <c r="M230" s="283"/>
      <c r="N230" s="282" t="s">
        <v>9378</v>
      </c>
      <c r="O230" s="284">
        <v>183.28</v>
      </c>
      <c r="P230" s="282" t="s">
        <v>9379</v>
      </c>
      <c r="Q230" s="282" t="s">
        <v>9375</v>
      </c>
      <c r="R230" s="283"/>
      <c r="S230" s="283"/>
      <c r="T230" s="282" t="s">
        <v>9380</v>
      </c>
      <c r="U230" s="282" t="s">
        <v>9381</v>
      </c>
      <c r="V230" s="282" t="s">
        <v>9382</v>
      </c>
      <c r="W230" s="282" t="s">
        <v>9902</v>
      </c>
      <c r="X230" s="282" t="s">
        <v>9384</v>
      </c>
      <c r="Y230" s="282" t="s">
        <v>9385</v>
      </c>
      <c r="Z230" s="284">
        <v>183.28</v>
      </c>
      <c r="AA230" s="282" t="s">
        <v>3277</v>
      </c>
      <c r="AB230" s="284">
        <v>183.28</v>
      </c>
      <c r="AC230" s="284">
        <v>183.28</v>
      </c>
      <c r="AD230" s="282" t="s">
        <v>3277</v>
      </c>
      <c r="AE230" s="282" t="s">
        <v>9858</v>
      </c>
      <c r="AF230" s="282" t="s">
        <v>9387</v>
      </c>
      <c r="AG230" s="282" t="s">
        <v>9388</v>
      </c>
      <c r="AH230" s="282" t="s">
        <v>9402</v>
      </c>
      <c r="AI230" s="285">
        <f t="shared" si="3"/>
        <v>44502</v>
      </c>
      <c r="AJ230" s="281" t="s">
        <v>9430</v>
      </c>
    </row>
    <row r="231" spans="1:36" ht="60">
      <c r="A231" s="282" t="s">
        <v>9910</v>
      </c>
      <c r="B231" s="282" t="s">
        <v>9369</v>
      </c>
      <c r="C231" s="282" t="s">
        <v>9370</v>
      </c>
      <c r="D231" s="282" t="s">
        <v>9371</v>
      </c>
      <c r="E231" s="282" t="s">
        <v>9372</v>
      </c>
      <c r="F231" s="282" t="s">
        <v>9372</v>
      </c>
      <c r="G231" s="282" t="s">
        <v>9505</v>
      </c>
      <c r="H231" s="282" t="s">
        <v>9911</v>
      </c>
      <c r="I231" s="282" t="s">
        <v>9435</v>
      </c>
      <c r="J231" s="282" t="s">
        <v>9556</v>
      </c>
      <c r="K231" s="282" t="s">
        <v>9559</v>
      </c>
      <c r="L231" s="283"/>
      <c r="M231" s="283"/>
      <c r="N231" s="282" t="s">
        <v>9378</v>
      </c>
      <c r="O231" s="284">
        <v>183.28</v>
      </c>
      <c r="P231" s="282" t="s">
        <v>9379</v>
      </c>
      <c r="Q231" s="282" t="s">
        <v>9375</v>
      </c>
      <c r="R231" s="283"/>
      <c r="S231" s="283"/>
      <c r="T231" s="282" t="s">
        <v>9380</v>
      </c>
      <c r="U231" s="282" t="s">
        <v>9381</v>
      </c>
      <c r="V231" s="282" t="s">
        <v>9382</v>
      </c>
      <c r="W231" s="282" t="s">
        <v>9902</v>
      </c>
      <c r="X231" s="282" t="s">
        <v>9384</v>
      </c>
      <c r="Y231" s="282" t="s">
        <v>9385</v>
      </c>
      <c r="Z231" s="284">
        <v>183.28</v>
      </c>
      <c r="AA231" s="282" t="s">
        <v>3277</v>
      </c>
      <c r="AB231" s="284">
        <v>183.28</v>
      </c>
      <c r="AC231" s="284">
        <v>183.28</v>
      </c>
      <c r="AD231" s="282" t="s">
        <v>3277</v>
      </c>
      <c r="AE231" s="282" t="s">
        <v>9858</v>
      </c>
      <c r="AF231" s="282" t="s">
        <v>9387</v>
      </c>
      <c r="AG231" s="282" t="s">
        <v>9388</v>
      </c>
      <c r="AH231" s="282" t="s">
        <v>9402</v>
      </c>
      <c r="AI231" s="285">
        <f t="shared" si="3"/>
        <v>44502</v>
      </c>
      <c r="AJ231" s="281" t="s">
        <v>9430</v>
      </c>
    </row>
    <row r="232" spans="1:36" ht="60">
      <c r="A232" s="282" t="s">
        <v>9912</v>
      </c>
      <c r="B232" s="282" t="s">
        <v>9369</v>
      </c>
      <c r="C232" s="282" t="s">
        <v>9370</v>
      </c>
      <c r="D232" s="282" t="s">
        <v>9371</v>
      </c>
      <c r="E232" s="282" t="s">
        <v>9372</v>
      </c>
      <c r="F232" s="282" t="s">
        <v>9372</v>
      </c>
      <c r="G232" s="282" t="s">
        <v>9505</v>
      </c>
      <c r="H232" s="282" t="s">
        <v>9911</v>
      </c>
      <c r="I232" s="282" t="s">
        <v>9375</v>
      </c>
      <c r="J232" s="282" t="s">
        <v>9566</v>
      </c>
      <c r="K232" s="282" t="s">
        <v>9567</v>
      </c>
      <c r="L232" s="283"/>
      <c r="M232" s="283"/>
      <c r="N232" s="282" t="s">
        <v>9378</v>
      </c>
      <c r="O232" s="284">
        <v>45.82</v>
      </c>
      <c r="P232" s="282" t="s">
        <v>9379</v>
      </c>
      <c r="Q232" s="282" t="s">
        <v>9375</v>
      </c>
      <c r="R232" s="283"/>
      <c r="S232" s="283"/>
      <c r="T232" s="282" t="s">
        <v>9380</v>
      </c>
      <c r="U232" s="282" t="s">
        <v>9381</v>
      </c>
      <c r="V232" s="282" t="s">
        <v>9382</v>
      </c>
      <c r="W232" s="282" t="s">
        <v>9893</v>
      </c>
      <c r="X232" s="282" t="s">
        <v>9384</v>
      </c>
      <c r="Y232" s="282" t="s">
        <v>9385</v>
      </c>
      <c r="Z232" s="284">
        <v>45.82</v>
      </c>
      <c r="AA232" s="282" t="s">
        <v>3277</v>
      </c>
      <c r="AB232" s="284">
        <v>45.82</v>
      </c>
      <c r="AC232" s="284">
        <v>45.82</v>
      </c>
      <c r="AD232" s="282" t="s">
        <v>3277</v>
      </c>
      <c r="AE232" s="282" t="s">
        <v>9858</v>
      </c>
      <c r="AF232" s="282" t="s">
        <v>9387</v>
      </c>
      <c r="AG232" s="282" t="s">
        <v>9388</v>
      </c>
      <c r="AH232" s="282" t="s">
        <v>9402</v>
      </c>
      <c r="AI232" s="285">
        <f t="shared" si="3"/>
        <v>44502</v>
      </c>
      <c r="AJ232" s="281" t="s">
        <v>9430</v>
      </c>
    </row>
    <row r="233" spans="1:36" ht="60">
      <c r="A233" s="282" t="s">
        <v>9913</v>
      </c>
      <c r="B233" s="282" t="s">
        <v>9369</v>
      </c>
      <c r="C233" s="282" t="s">
        <v>9370</v>
      </c>
      <c r="D233" s="282" t="s">
        <v>9371</v>
      </c>
      <c r="E233" s="282" t="s">
        <v>9372</v>
      </c>
      <c r="F233" s="282" t="s">
        <v>9422</v>
      </c>
      <c r="G233" s="282" t="s">
        <v>9392</v>
      </c>
      <c r="H233" s="282" t="s">
        <v>9914</v>
      </c>
      <c r="I233" s="282" t="s">
        <v>9915</v>
      </c>
      <c r="J233" s="283"/>
      <c r="K233" s="283"/>
      <c r="L233" s="283"/>
      <c r="M233" s="283"/>
      <c r="N233" s="282" t="s">
        <v>9378</v>
      </c>
      <c r="O233" s="284">
        <v>246.61</v>
      </c>
      <c r="P233" s="282" t="s">
        <v>9425</v>
      </c>
      <c r="Q233" s="282" t="s">
        <v>9375</v>
      </c>
      <c r="R233" s="283"/>
      <c r="S233" s="283"/>
      <c r="T233" s="282" t="s">
        <v>9380</v>
      </c>
      <c r="U233" s="282" t="s">
        <v>9426</v>
      </c>
      <c r="V233" s="282" t="s">
        <v>9427</v>
      </c>
      <c r="W233" s="282" t="s">
        <v>9916</v>
      </c>
      <c r="X233" s="282" t="s">
        <v>9384</v>
      </c>
      <c r="Y233" s="282" t="s">
        <v>9385</v>
      </c>
      <c r="Z233" s="284">
        <v>246.61</v>
      </c>
      <c r="AA233" s="282" t="s">
        <v>3277</v>
      </c>
      <c r="AB233" s="284">
        <v>246.61</v>
      </c>
      <c r="AC233" s="284">
        <v>246.61</v>
      </c>
      <c r="AD233" s="282" t="s">
        <v>3277</v>
      </c>
      <c r="AE233" s="282" t="s">
        <v>9917</v>
      </c>
      <c r="AF233" s="282" t="s">
        <v>9387</v>
      </c>
      <c r="AG233" s="282" t="s">
        <v>9388</v>
      </c>
      <c r="AH233" s="282" t="s">
        <v>9402</v>
      </c>
      <c r="AI233" s="285">
        <f t="shared" si="3"/>
        <v>44500</v>
      </c>
      <c r="AJ233" s="281" t="s">
        <v>9430</v>
      </c>
    </row>
    <row r="234" spans="1:36" ht="60">
      <c r="A234" s="282" t="s">
        <v>9918</v>
      </c>
      <c r="B234" s="282" t="s">
        <v>9369</v>
      </c>
      <c r="C234" s="282" t="s">
        <v>9370</v>
      </c>
      <c r="D234" s="282" t="s">
        <v>9371</v>
      </c>
      <c r="E234" s="282" t="s">
        <v>9391</v>
      </c>
      <c r="F234" s="282" t="s">
        <v>9422</v>
      </c>
      <c r="G234" s="282" t="s">
        <v>9392</v>
      </c>
      <c r="H234" s="282" t="s">
        <v>9914</v>
      </c>
      <c r="I234" s="282" t="s">
        <v>9919</v>
      </c>
      <c r="J234" s="283"/>
      <c r="K234" s="283"/>
      <c r="L234" s="283"/>
      <c r="M234" s="283"/>
      <c r="N234" s="282" t="s">
        <v>9378</v>
      </c>
      <c r="O234" s="284">
        <v>3535.06</v>
      </c>
      <c r="P234" s="282" t="s">
        <v>9425</v>
      </c>
      <c r="Q234" s="282" t="s">
        <v>9396</v>
      </c>
      <c r="R234" s="283"/>
      <c r="S234" s="283"/>
      <c r="T234" s="282" t="s">
        <v>9380</v>
      </c>
      <c r="U234" s="282" t="s">
        <v>9426</v>
      </c>
      <c r="V234" s="282" t="s">
        <v>9427</v>
      </c>
      <c r="W234" s="282" t="s">
        <v>9916</v>
      </c>
      <c r="X234" s="282" t="s">
        <v>9384</v>
      </c>
      <c r="Y234" s="282" t="s">
        <v>9385</v>
      </c>
      <c r="Z234" s="284">
        <v>3535.06</v>
      </c>
      <c r="AA234" s="282" t="s">
        <v>3277</v>
      </c>
      <c r="AB234" s="284">
        <v>3535.06</v>
      </c>
      <c r="AC234" s="284">
        <v>3535.06</v>
      </c>
      <c r="AD234" s="282" t="s">
        <v>3277</v>
      </c>
      <c r="AE234" s="282" t="s">
        <v>9917</v>
      </c>
      <c r="AF234" s="282" t="s">
        <v>9387</v>
      </c>
      <c r="AG234" s="282" t="s">
        <v>9388</v>
      </c>
      <c r="AH234" s="282" t="s">
        <v>9402</v>
      </c>
      <c r="AI234" s="285">
        <f t="shared" si="3"/>
        <v>44500</v>
      </c>
      <c r="AJ234" s="281" t="s">
        <v>9430</v>
      </c>
    </row>
    <row r="235" spans="1:36" ht="60">
      <c r="A235" s="282" t="s">
        <v>9920</v>
      </c>
      <c r="B235" s="282" t="s">
        <v>9369</v>
      </c>
      <c r="C235" s="282" t="s">
        <v>9370</v>
      </c>
      <c r="D235" s="282" t="s">
        <v>9371</v>
      </c>
      <c r="E235" s="282" t="s">
        <v>1393</v>
      </c>
      <c r="F235" s="282" t="s">
        <v>9422</v>
      </c>
      <c r="G235" s="282" t="s">
        <v>9392</v>
      </c>
      <c r="H235" s="282" t="s">
        <v>9914</v>
      </c>
      <c r="I235" s="282" t="s">
        <v>9773</v>
      </c>
      <c r="J235" s="283"/>
      <c r="K235" s="283"/>
      <c r="L235" s="283"/>
      <c r="M235" s="283"/>
      <c r="N235" s="282" t="s">
        <v>9378</v>
      </c>
      <c r="O235" s="284">
        <v>1592.32</v>
      </c>
      <c r="P235" s="282" t="s">
        <v>9425</v>
      </c>
      <c r="Q235" s="282" t="s">
        <v>9435</v>
      </c>
      <c r="R235" s="283"/>
      <c r="S235" s="283"/>
      <c r="T235" s="282" t="s">
        <v>9380</v>
      </c>
      <c r="U235" s="282" t="s">
        <v>9426</v>
      </c>
      <c r="V235" s="282" t="s">
        <v>9427</v>
      </c>
      <c r="W235" s="282" t="s">
        <v>9916</v>
      </c>
      <c r="X235" s="282" t="s">
        <v>9384</v>
      </c>
      <c r="Y235" s="282" t="s">
        <v>9385</v>
      </c>
      <c r="Z235" s="284">
        <v>1592.32</v>
      </c>
      <c r="AA235" s="282" t="s">
        <v>3277</v>
      </c>
      <c r="AB235" s="284">
        <v>1592.32</v>
      </c>
      <c r="AC235" s="284">
        <v>1592.32</v>
      </c>
      <c r="AD235" s="282" t="s">
        <v>3277</v>
      </c>
      <c r="AE235" s="282" t="s">
        <v>9917</v>
      </c>
      <c r="AF235" s="282" t="s">
        <v>9387</v>
      </c>
      <c r="AG235" s="282" t="s">
        <v>9388</v>
      </c>
      <c r="AH235" s="282" t="s">
        <v>9402</v>
      </c>
      <c r="AI235" s="285">
        <f t="shared" si="3"/>
        <v>44500</v>
      </c>
      <c r="AJ235" s="281" t="s">
        <v>9430</v>
      </c>
    </row>
    <row r="236" spans="1:36" ht="60">
      <c r="A236" s="282" t="s">
        <v>9921</v>
      </c>
      <c r="B236" s="282" t="s">
        <v>9369</v>
      </c>
      <c r="C236" s="282" t="s">
        <v>9370</v>
      </c>
      <c r="D236" s="282" t="s">
        <v>9371</v>
      </c>
      <c r="E236" s="282" t="s">
        <v>9372</v>
      </c>
      <c r="F236" s="282" t="s">
        <v>9372</v>
      </c>
      <c r="G236" s="282" t="s">
        <v>9505</v>
      </c>
      <c r="H236" s="282" t="s">
        <v>9922</v>
      </c>
      <c r="I236" s="282" t="s">
        <v>9435</v>
      </c>
      <c r="J236" s="282" t="s">
        <v>9556</v>
      </c>
      <c r="K236" s="282" t="s">
        <v>9557</v>
      </c>
      <c r="L236" s="283"/>
      <c r="M236" s="283"/>
      <c r="N236" s="282" t="s">
        <v>9378</v>
      </c>
      <c r="O236" s="284">
        <v>183.28</v>
      </c>
      <c r="P236" s="282" t="s">
        <v>9379</v>
      </c>
      <c r="Q236" s="282" t="s">
        <v>9375</v>
      </c>
      <c r="R236" s="283"/>
      <c r="S236" s="283"/>
      <c r="T236" s="282" t="s">
        <v>9380</v>
      </c>
      <c r="U236" s="282" t="s">
        <v>9381</v>
      </c>
      <c r="V236" s="282" t="s">
        <v>9382</v>
      </c>
      <c r="W236" s="282" t="s">
        <v>9923</v>
      </c>
      <c r="X236" s="282" t="s">
        <v>9384</v>
      </c>
      <c r="Y236" s="282" t="s">
        <v>9385</v>
      </c>
      <c r="Z236" s="284">
        <v>183.28</v>
      </c>
      <c r="AA236" s="282" t="s">
        <v>3277</v>
      </c>
      <c r="AB236" s="284">
        <v>183.28</v>
      </c>
      <c r="AC236" s="284">
        <v>183.28</v>
      </c>
      <c r="AD236" s="282" t="s">
        <v>3277</v>
      </c>
      <c r="AE236" s="282" t="s">
        <v>9917</v>
      </c>
      <c r="AF236" s="282" t="s">
        <v>9387</v>
      </c>
      <c r="AG236" s="282" t="s">
        <v>9388</v>
      </c>
      <c r="AH236" s="282" t="s">
        <v>9402</v>
      </c>
      <c r="AI236" s="285">
        <f t="shared" si="3"/>
        <v>44498</v>
      </c>
      <c r="AJ236" s="281" t="s">
        <v>9430</v>
      </c>
    </row>
    <row r="237" spans="1:36" ht="60">
      <c r="A237" s="282" t="s">
        <v>9924</v>
      </c>
      <c r="B237" s="282" t="s">
        <v>9369</v>
      </c>
      <c r="C237" s="282" t="s">
        <v>9370</v>
      </c>
      <c r="D237" s="282" t="s">
        <v>9371</v>
      </c>
      <c r="E237" s="282" t="s">
        <v>9372</v>
      </c>
      <c r="F237" s="282" t="s">
        <v>9372</v>
      </c>
      <c r="G237" s="282" t="s">
        <v>9505</v>
      </c>
      <c r="H237" s="282" t="s">
        <v>9922</v>
      </c>
      <c r="I237" s="282" t="s">
        <v>9410</v>
      </c>
      <c r="J237" s="282" t="s">
        <v>9566</v>
      </c>
      <c r="K237" s="282" t="s">
        <v>9567</v>
      </c>
      <c r="L237" s="283"/>
      <c r="M237" s="283"/>
      <c r="N237" s="282" t="s">
        <v>9378</v>
      </c>
      <c r="O237" s="284">
        <v>91.64</v>
      </c>
      <c r="P237" s="282" t="s">
        <v>9379</v>
      </c>
      <c r="Q237" s="282" t="s">
        <v>9375</v>
      </c>
      <c r="R237" s="283"/>
      <c r="S237" s="283"/>
      <c r="T237" s="282" t="s">
        <v>9380</v>
      </c>
      <c r="U237" s="282" t="s">
        <v>9381</v>
      </c>
      <c r="V237" s="282" t="s">
        <v>9382</v>
      </c>
      <c r="W237" s="282" t="s">
        <v>9925</v>
      </c>
      <c r="X237" s="282" t="s">
        <v>9384</v>
      </c>
      <c r="Y237" s="282" t="s">
        <v>9385</v>
      </c>
      <c r="Z237" s="284">
        <v>91.64</v>
      </c>
      <c r="AA237" s="282" t="s">
        <v>3277</v>
      </c>
      <c r="AB237" s="284">
        <v>91.64</v>
      </c>
      <c r="AC237" s="284">
        <v>91.64</v>
      </c>
      <c r="AD237" s="282" t="s">
        <v>3277</v>
      </c>
      <c r="AE237" s="282" t="s">
        <v>9917</v>
      </c>
      <c r="AF237" s="282" t="s">
        <v>9387</v>
      </c>
      <c r="AG237" s="282" t="s">
        <v>9388</v>
      </c>
      <c r="AH237" s="282" t="s">
        <v>9402</v>
      </c>
      <c r="AI237" s="285">
        <f t="shared" si="3"/>
        <v>44498</v>
      </c>
      <c r="AJ237" s="281" t="s">
        <v>9430</v>
      </c>
    </row>
    <row r="238" spans="1:36" ht="60">
      <c r="A238" s="282" t="s">
        <v>9921</v>
      </c>
      <c r="B238" s="282" t="s">
        <v>9369</v>
      </c>
      <c r="C238" s="282" t="s">
        <v>9370</v>
      </c>
      <c r="D238" s="282" t="s">
        <v>9371</v>
      </c>
      <c r="E238" s="282" t="s">
        <v>9372</v>
      </c>
      <c r="F238" s="282" t="s">
        <v>9372</v>
      </c>
      <c r="G238" s="282" t="s">
        <v>9505</v>
      </c>
      <c r="H238" s="282" t="s">
        <v>9922</v>
      </c>
      <c r="I238" s="282" t="s">
        <v>9435</v>
      </c>
      <c r="J238" s="282" t="s">
        <v>9556</v>
      </c>
      <c r="K238" s="282" t="s">
        <v>9559</v>
      </c>
      <c r="L238" s="283"/>
      <c r="M238" s="283"/>
      <c r="N238" s="282" t="s">
        <v>9378</v>
      </c>
      <c r="O238" s="284">
        <v>183.28</v>
      </c>
      <c r="P238" s="282" t="s">
        <v>9379</v>
      </c>
      <c r="Q238" s="282" t="s">
        <v>9375</v>
      </c>
      <c r="R238" s="283"/>
      <c r="S238" s="283"/>
      <c r="T238" s="282" t="s">
        <v>9380</v>
      </c>
      <c r="U238" s="282" t="s">
        <v>9381</v>
      </c>
      <c r="V238" s="282" t="s">
        <v>9382</v>
      </c>
      <c r="W238" s="282" t="s">
        <v>9923</v>
      </c>
      <c r="X238" s="282" t="s">
        <v>9384</v>
      </c>
      <c r="Y238" s="282" t="s">
        <v>9385</v>
      </c>
      <c r="Z238" s="284">
        <v>183.28</v>
      </c>
      <c r="AA238" s="282" t="s">
        <v>3277</v>
      </c>
      <c r="AB238" s="284">
        <v>183.28</v>
      </c>
      <c r="AC238" s="284">
        <v>183.28</v>
      </c>
      <c r="AD238" s="282" t="s">
        <v>3277</v>
      </c>
      <c r="AE238" s="282" t="s">
        <v>9917</v>
      </c>
      <c r="AF238" s="282" t="s">
        <v>9387</v>
      </c>
      <c r="AG238" s="282" t="s">
        <v>9388</v>
      </c>
      <c r="AH238" s="282" t="s">
        <v>9402</v>
      </c>
      <c r="AI238" s="285">
        <f t="shared" si="3"/>
        <v>44498</v>
      </c>
      <c r="AJ238" s="281" t="s">
        <v>9430</v>
      </c>
    </row>
    <row r="239" spans="1:36" ht="60">
      <c r="A239" s="282" t="s">
        <v>9926</v>
      </c>
      <c r="B239" s="282" t="s">
        <v>9369</v>
      </c>
      <c r="C239" s="282" t="s">
        <v>9370</v>
      </c>
      <c r="D239" s="282" t="s">
        <v>9371</v>
      </c>
      <c r="E239" s="282" t="s">
        <v>9372</v>
      </c>
      <c r="F239" s="282" t="s">
        <v>9372</v>
      </c>
      <c r="G239" s="282" t="s">
        <v>9505</v>
      </c>
      <c r="H239" s="282" t="s">
        <v>9927</v>
      </c>
      <c r="I239" s="282" t="s">
        <v>9435</v>
      </c>
      <c r="J239" s="282" t="s">
        <v>9556</v>
      </c>
      <c r="K239" s="282" t="s">
        <v>9559</v>
      </c>
      <c r="L239" s="283"/>
      <c r="M239" s="283"/>
      <c r="N239" s="282" t="s">
        <v>9378</v>
      </c>
      <c r="O239" s="284">
        <v>183.28</v>
      </c>
      <c r="P239" s="282" t="s">
        <v>9379</v>
      </c>
      <c r="Q239" s="282" t="s">
        <v>9375</v>
      </c>
      <c r="R239" s="283"/>
      <c r="S239" s="283"/>
      <c r="T239" s="282" t="s">
        <v>9380</v>
      </c>
      <c r="U239" s="282" t="s">
        <v>9381</v>
      </c>
      <c r="V239" s="282" t="s">
        <v>9382</v>
      </c>
      <c r="W239" s="282" t="s">
        <v>9923</v>
      </c>
      <c r="X239" s="282" t="s">
        <v>9384</v>
      </c>
      <c r="Y239" s="282" t="s">
        <v>9385</v>
      </c>
      <c r="Z239" s="284">
        <v>183.28</v>
      </c>
      <c r="AA239" s="282" t="s">
        <v>3277</v>
      </c>
      <c r="AB239" s="284">
        <v>183.28</v>
      </c>
      <c r="AC239" s="284">
        <v>183.28</v>
      </c>
      <c r="AD239" s="282" t="s">
        <v>3277</v>
      </c>
      <c r="AE239" s="282" t="s">
        <v>9917</v>
      </c>
      <c r="AF239" s="282" t="s">
        <v>9387</v>
      </c>
      <c r="AG239" s="282" t="s">
        <v>9388</v>
      </c>
      <c r="AH239" s="282" t="s">
        <v>9402</v>
      </c>
      <c r="AI239" s="285">
        <f t="shared" si="3"/>
        <v>44497</v>
      </c>
      <c r="AJ239" s="281" t="s">
        <v>9430</v>
      </c>
    </row>
    <row r="240" spans="1:36" ht="60">
      <c r="A240" s="282" t="s">
        <v>9926</v>
      </c>
      <c r="B240" s="282" t="s">
        <v>9369</v>
      </c>
      <c r="C240" s="282" t="s">
        <v>9370</v>
      </c>
      <c r="D240" s="282" t="s">
        <v>9371</v>
      </c>
      <c r="E240" s="282" t="s">
        <v>9372</v>
      </c>
      <c r="F240" s="282" t="s">
        <v>9372</v>
      </c>
      <c r="G240" s="282" t="s">
        <v>9505</v>
      </c>
      <c r="H240" s="282" t="s">
        <v>9927</v>
      </c>
      <c r="I240" s="282" t="s">
        <v>9435</v>
      </c>
      <c r="J240" s="282" t="s">
        <v>9556</v>
      </c>
      <c r="K240" s="282" t="s">
        <v>9557</v>
      </c>
      <c r="L240" s="283"/>
      <c r="M240" s="283"/>
      <c r="N240" s="282" t="s">
        <v>9378</v>
      </c>
      <c r="O240" s="284">
        <v>183.28</v>
      </c>
      <c r="P240" s="282" t="s">
        <v>9379</v>
      </c>
      <c r="Q240" s="282" t="s">
        <v>9375</v>
      </c>
      <c r="R240" s="283"/>
      <c r="S240" s="283"/>
      <c r="T240" s="282" t="s">
        <v>9380</v>
      </c>
      <c r="U240" s="282" t="s">
        <v>9381</v>
      </c>
      <c r="V240" s="282" t="s">
        <v>9382</v>
      </c>
      <c r="W240" s="282" t="s">
        <v>9923</v>
      </c>
      <c r="X240" s="282" t="s">
        <v>9384</v>
      </c>
      <c r="Y240" s="282" t="s">
        <v>9385</v>
      </c>
      <c r="Z240" s="284">
        <v>183.28</v>
      </c>
      <c r="AA240" s="282" t="s">
        <v>3277</v>
      </c>
      <c r="AB240" s="284">
        <v>183.28</v>
      </c>
      <c r="AC240" s="284">
        <v>183.28</v>
      </c>
      <c r="AD240" s="282" t="s">
        <v>3277</v>
      </c>
      <c r="AE240" s="282" t="s">
        <v>9917</v>
      </c>
      <c r="AF240" s="282" t="s">
        <v>9387</v>
      </c>
      <c r="AG240" s="282" t="s">
        <v>9388</v>
      </c>
      <c r="AH240" s="282" t="s">
        <v>9402</v>
      </c>
      <c r="AI240" s="285">
        <f t="shared" si="3"/>
        <v>44497</v>
      </c>
      <c r="AJ240" s="281" t="s">
        <v>9430</v>
      </c>
    </row>
    <row r="241" spans="1:36" ht="60">
      <c r="A241" s="282" t="s">
        <v>9928</v>
      </c>
      <c r="B241" s="282" t="s">
        <v>9369</v>
      </c>
      <c r="C241" s="282" t="s">
        <v>9370</v>
      </c>
      <c r="D241" s="282" t="s">
        <v>9371</v>
      </c>
      <c r="E241" s="282" t="s">
        <v>9372</v>
      </c>
      <c r="F241" s="282" t="s">
        <v>9372</v>
      </c>
      <c r="G241" s="282" t="s">
        <v>9505</v>
      </c>
      <c r="H241" s="282" t="s">
        <v>9929</v>
      </c>
      <c r="I241" s="282" t="s">
        <v>9435</v>
      </c>
      <c r="J241" s="282" t="s">
        <v>9556</v>
      </c>
      <c r="K241" s="282" t="s">
        <v>9557</v>
      </c>
      <c r="L241" s="283"/>
      <c r="M241" s="283"/>
      <c r="N241" s="282" t="s">
        <v>9378</v>
      </c>
      <c r="O241" s="284">
        <v>183.28</v>
      </c>
      <c r="P241" s="282" t="s">
        <v>9379</v>
      </c>
      <c r="Q241" s="282" t="s">
        <v>9375</v>
      </c>
      <c r="R241" s="283"/>
      <c r="S241" s="283"/>
      <c r="T241" s="282" t="s">
        <v>9380</v>
      </c>
      <c r="U241" s="282" t="s">
        <v>9381</v>
      </c>
      <c r="V241" s="282" t="s">
        <v>9382</v>
      </c>
      <c r="W241" s="282" t="s">
        <v>9923</v>
      </c>
      <c r="X241" s="282" t="s">
        <v>9384</v>
      </c>
      <c r="Y241" s="282" t="s">
        <v>9385</v>
      </c>
      <c r="Z241" s="284">
        <v>183.28</v>
      </c>
      <c r="AA241" s="282" t="s">
        <v>3277</v>
      </c>
      <c r="AB241" s="284">
        <v>183.28</v>
      </c>
      <c r="AC241" s="284">
        <v>183.28</v>
      </c>
      <c r="AD241" s="282" t="s">
        <v>3277</v>
      </c>
      <c r="AE241" s="282" t="s">
        <v>9917</v>
      </c>
      <c r="AF241" s="282" t="s">
        <v>9387</v>
      </c>
      <c r="AG241" s="282" t="s">
        <v>9388</v>
      </c>
      <c r="AH241" s="282" t="s">
        <v>9402</v>
      </c>
      <c r="AI241" s="285">
        <f t="shared" si="3"/>
        <v>44496</v>
      </c>
      <c r="AJ241" s="281" t="s">
        <v>9430</v>
      </c>
    </row>
    <row r="242" spans="1:36" ht="60">
      <c r="A242" s="282" t="s">
        <v>9928</v>
      </c>
      <c r="B242" s="282" t="s">
        <v>9369</v>
      </c>
      <c r="C242" s="282" t="s">
        <v>9370</v>
      </c>
      <c r="D242" s="282" t="s">
        <v>9371</v>
      </c>
      <c r="E242" s="282" t="s">
        <v>9372</v>
      </c>
      <c r="F242" s="282" t="s">
        <v>9372</v>
      </c>
      <c r="G242" s="282" t="s">
        <v>9505</v>
      </c>
      <c r="H242" s="282" t="s">
        <v>9929</v>
      </c>
      <c r="I242" s="282" t="s">
        <v>9435</v>
      </c>
      <c r="J242" s="282" t="s">
        <v>9556</v>
      </c>
      <c r="K242" s="282" t="s">
        <v>9559</v>
      </c>
      <c r="L242" s="283"/>
      <c r="M242" s="283"/>
      <c r="N242" s="282" t="s">
        <v>9378</v>
      </c>
      <c r="O242" s="284">
        <v>183.28</v>
      </c>
      <c r="P242" s="282" t="s">
        <v>9379</v>
      </c>
      <c r="Q242" s="282" t="s">
        <v>9375</v>
      </c>
      <c r="R242" s="283"/>
      <c r="S242" s="283"/>
      <c r="T242" s="282" t="s">
        <v>9380</v>
      </c>
      <c r="U242" s="282" t="s">
        <v>9381</v>
      </c>
      <c r="V242" s="282" t="s">
        <v>9382</v>
      </c>
      <c r="W242" s="282" t="s">
        <v>9923</v>
      </c>
      <c r="X242" s="282" t="s">
        <v>9384</v>
      </c>
      <c r="Y242" s="282" t="s">
        <v>9385</v>
      </c>
      <c r="Z242" s="284">
        <v>183.28</v>
      </c>
      <c r="AA242" s="282" t="s">
        <v>3277</v>
      </c>
      <c r="AB242" s="284">
        <v>183.28</v>
      </c>
      <c r="AC242" s="284">
        <v>183.28</v>
      </c>
      <c r="AD242" s="282" t="s">
        <v>3277</v>
      </c>
      <c r="AE242" s="282" t="s">
        <v>9917</v>
      </c>
      <c r="AF242" s="282" t="s">
        <v>9387</v>
      </c>
      <c r="AG242" s="282" t="s">
        <v>9388</v>
      </c>
      <c r="AH242" s="282" t="s">
        <v>9402</v>
      </c>
      <c r="AI242" s="285">
        <f t="shared" si="3"/>
        <v>44496</v>
      </c>
      <c r="AJ242" s="281" t="s">
        <v>9430</v>
      </c>
    </row>
    <row r="243" spans="1:36" ht="60">
      <c r="A243" s="282" t="s">
        <v>9930</v>
      </c>
      <c r="B243" s="282" t="s">
        <v>9369</v>
      </c>
      <c r="C243" s="282" t="s">
        <v>9370</v>
      </c>
      <c r="D243" s="282" t="s">
        <v>9371</v>
      </c>
      <c r="E243" s="282" t="s">
        <v>9372</v>
      </c>
      <c r="F243" s="282" t="s">
        <v>9372</v>
      </c>
      <c r="G243" s="282" t="s">
        <v>9871</v>
      </c>
      <c r="H243" s="282" t="s">
        <v>9929</v>
      </c>
      <c r="I243" s="282" t="s">
        <v>9526</v>
      </c>
      <c r="J243" s="282" t="s">
        <v>9873</v>
      </c>
      <c r="K243" s="282" t="s">
        <v>9874</v>
      </c>
      <c r="L243" s="283"/>
      <c r="M243" s="282" t="s">
        <v>9931</v>
      </c>
      <c r="N243" s="282" t="s">
        <v>9378</v>
      </c>
      <c r="O243" s="284">
        <v>226.86</v>
      </c>
      <c r="P243" s="282" t="s">
        <v>9379</v>
      </c>
      <c r="Q243" s="282" t="s">
        <v>9375</v>
      </c>
      <c r="R243" s="283"/>
      <c r="S243" s="283"/>
      <c r="T243" s="282" t="s">
        <v>9380</v>
      </c>
      <c r="U243" s="282" t="s">
        <v>9381</v>
      </c>
      <c r="V243" s="282" t="s">
        <v>9382</v>
      </c>
      <c r="W243" s="282" t="s">
        <v>9932</v>
      </c>
      <c r="X243" s="282" t="s">
        <v>9384</v>
      </c>
      <c r="Y243" s="282" t="s">
        <v>9385</v>
      </c>
      <c r="Z243" s="284">
        <v>226.86</v>
      </c>
      <c r="AA243" s="282" t="s">
        <v>3277</v>
      </c>
      <c r="AB243" s="284">
        <v>226.86</v>
      </c>
      <c r="AC243" s="284">
        <v>226.86</v>
      </c>
      <c r="AD243" s="282" t="s">
        <v>3277</v>
      </c>
      <c r="AE243" s="282" t="s">
        <v>9917</v>
      </c>
      <c r="AF243" s="282" t="s">
        <v>9387</v>
      </c>
      <c r="AG243" s="282" t="s">
        <v>9388</v>
      </c>
      <c r="AH243" s="282" t="s">
        <v>9389</v>
      </c>
      <c r="AI243" s="285">
        <f t="shared" si="3"/>
        <v>44496</v>
      </c>
      <c r="AJ243" s="281" t="s">
        <v>9430</v>
      </c>
    </row>
    <row r="244" spans="1:36" ht="60">
      <c r="A244" s="282" t="s">
        <v>9933</v>
      </c>
      <c r="B244" s="282" t="s">
        <v>9369</v>
      </c>
      <c r="C244" s="282" t="s">
        <v>9370</v>
      </c>
      <c r="D244" s="282" t="s">
        <v>9371</v>
      </c>
      <c r="E244" s="282" t="s">
        <v>9372</v>
      </c>
      <c r="F244" s="282" t="s">
        <v>9372</v>
      </c>
      <c r="G244" s="282" t="s">
        <v>9505</v>
      </c>
      <c r="H244" s="282" t="s">
        <v>9929</v>
      </c>
      <c r="I244" s="282" t="s">
        <v>9410</v>
      </c>
      <c r="J244" s="282" t="s">
        <v>9566</v>
      </c>
      <c r="K244" s="282" t="s">
        <v>9567</v>
      </c>
      <c r="L244" s="283"/>
      <c r="M244" s="283"/>
      <c r="N244" s="282" t="s">
        <v>9378</v>
      </c>
      <c r="O244" s="284">
        <v>91.64</v>
      </c>
      <c r="P244" s="282" t="s">
        <v>9379</v>
      </c>
      <c r="Q244" s="282" t="s">
        <v>9375</v>
      </c>
      <c r="R244" s="283"/>
      <c r="S244" s="283"/>
      <c r="T244" s="282" t="s">
        <v>9380</v>
      </c>
      <c r="U244" s="282" t="s">
        <v>9381</v>
      </c>
      <c r="V244" s="282" t="s">
        <v>9382</v>
      </c>
      <c r="W244" s="282" t="s">
        <v>9925</v>
      </c>
      <c r="X244" s="282" t="s">
        <v>9384</v>
      </c>
      <c r="Y244" s="282" t="s">
        <v>9385</v>
      </c>
      <c r="Z244" s="284">
        <v>91.64</v>
      </c>
      <c r="AA244" s="282" t="s">
        <v>3277</v>
      </c>
      <c r="AB244" s="284">
        <v>91.64</v>
      </c>
      <c r="AC244" s="284">
        <v>91.64</v>
      </c>
      <c r="AD244" s="282" t="s">
        <v>3277</v>
      </c>
      <c r="AE244" s="282" t="s">
        <v>9917</v>
      </c>
      <c r="AF244" s="282" t="s">
        <v>9387</v>
      </c>
      <c r="AG244" s="282" t="s">
        <v>9388</v>
      </c>
      <c r="AH244" s="282" t="s">
        <v>9402</v>
      </c>
      <c r="AI244" s="285">
        <f t="shared" si="3"/>
        <v>44496</v>
      </c>
      <c r="AJ244" s="281" t="s">
        <v>9430</v>
      </c>
    </row>
    <row r="245" spans="1:36" ht="60">
      <c r="A245" s="282" t="s">
        <v>9934</v>
      </c>
      <c r="B245" s="282" t="s">
        <v>9369</v>
      </c>
      <c r="C245" s="282" t="s">
        <v>9370</v>
      </c>
      <c r="D245" s="282" t="s">
        <v>9371</v>
      </c>
      <c r="E245" s="282" t="s">
        <v>9372</v>
      </c>
      <c r="F245" s="282" t="s">
        <v>9372</v>
      </c>
      <c r="G245" s="282" t="s">
        <v>9505</v>
      </c>
      <c r="H245" s="282" t="s">
        <v>9935</v>
      </c>
      <c r="I245" s="282" t="s">
        <v>9435</v>
      </c>
      <c r="J245" s="282" t="s">
        <v>9556</v>
      </c>
      <c r="K245" s="282" t="s">
        <v>9559</v>
      </c>
      <c r="L245" s="283"/>
      <c r="M245" s="283"/>
      <c r="N245" s="282" t="s">
        <v>9378</v>
      </c>
      <c r="O245" s="284">
        <v>183.28</v>
      </c>
      <c r="P245" s="282" t="s">
        <v>9379</v>
      </c>
      <c r="Q245" s="282" t="s">
        <v>9375</v>
      </c>
      <c r="R245" s="283"/>
      <c r="S245" s="283"/>
      <c r="T245" s="282" t="s">
        <v>9380</v>
      </c>
      <c r="U245" s="282" t="s">
        <v>9381</v>
      </c>
      <c r="V245" s="282" t="s">
        <v>9382</v>
      </c>
      <c r="W245" s="282" t="s">
        <v>9923</v>
      </c>
      <c r="X245" s="282" t="s">
        <v>9384</v>
      </c>
      <c r="Y245" s="282" t="s">
        <v>9385</v>
      </c>
      <c r="Z245" s="284">
        <v>183.28</v>
      </c>
      <c r="AA245" s="282" t="s">
        <v>3277</v>
      </c>
      <c r="AB245" s="284">
        <v>183.28</v>
      </c>
      <c r="AC245" s="284">
        <v>183.28</v>
      </c>
      <c r="AD245" s="282" t="s">
        <v>3277</v>
      </c>
      <c r="AE245" s="282" t="s">
        <v>9917</v>
      </c>
      <c r="AF245" s="282" t="s">
        <v>9387</v>
      </c>
      <c r="AG245" s="282" t="s">
        <v>9388</v>
      </c>
      <c r="AH245" s="282" t="s">
        <v>9402</v>
      </c>
      <c r="AI245" s="285">
        <f t="shared" si="3"/>
        <v>44495</v>
      </c>
      <c r="AJ245" s="281" t="s">
        <v>9430</v>
      </c>
    </row>
    <row r="246" spans="1:36" ht="60">
      <c r="A246" s="282" t="s">
        <v>9934</v>
      </c>
      <c r="B246" s="282" t="s">
        <v>9369</v>
      </c>
      <c r="C246" s="282" t="s">
        <v>9370</v>
      </c>
      <c r="D246" s="282" t="s">
        <v>9371</v>
      </c>
      <c r="E246" s="282" t="s">
        <v>9372</v>
      </c>
      <c r="F246" s="282" t="s">
        <v>9372</v>
      </c>
      <c r="G246" s="282" t="s">
        <v>9505</v>
      </c>
      <c r="H246" s="282" t="s">
        <v>9935</v>
      </c>
      <c r="I246" s="282" t="s">
        <v>9435</v>
      </c>
      <c r="J246" s="282" t="s">
        <v>9556</v>
      </c>
      <c r="K246" s="282" t="s">
        <v>9557</v>
      </c>
      <c r="L246" s="283"/>
      <c r="M246" s="283"/>
      <c r="N246" s="282" t="s">
        <v>9378</v>
      </c>
      <c r="O246" s="284">
        <v>183.28</v>
      </c>
      <c r="P246" s="282" t="s">
        <v>9379</v>
      </c>
      <c r="Q246" s="282" t="s">
        <v>9375</v>
      </c>
      <c r="R246" s="283"/>
      <c r="S246" s="283"/>
      <c r="T246" s="282" t="s">
        <v>9380</v>
      </c>
      <c r="U246" s="282" t="s">
        <v>9381</v>
      </c>
      <c r="V246" s="282" t="s">
        <v>9382</v>
      </c>
      <c r="W246" s="282" t="s">
        <v>9923</v>
      </c>
      <c r="X246" s="282" t="s">
        <v>9384</v>
      </c>
      <c r="Y246" s="282" t="s">
        <v>9385</v>
      </c>
      <c r="Z246" s="284">
        <v>183.28</v>
      </c>
      <c r="AA246" s="282" t="s">
        <v>3277</v>
      </c>
      <c r="AB246" s="284">
        <v>183.28</v>
      </c>
      <c r="AC246" s="284">
        <v>183.28</v>
      </c>
      <c r="AD246" s="282" t="s">
        <v>3277</v>
      </c>
      <c r="AE246" s="282" t="s">
        <v>9917</v>
      </c>
      <c r="AF246" s="282" t="s">
        <v>9387</v>
      </c>
      <c r="AG246" s="282" t="s">
        <v>9388</v>
      </c>
      <c r="AH246" s="282" t="s">
        <v>9402</v>
      </c>
      <c r="AI246" s="285">
        <f t="shared" si="3"/>
        <v>44495</v>
      </c>
      <c r="AJ246" s="281" t="s">
        <v>9430</v>
      </c>
    </row>
    <row r="247" spans="1:36" ht="60">
      <c r="A247" s="282" t="s">
        <v>9936</v>
      </c>
      <c r="B247" s="282" t="s">
        <v>9369</v>
      </c>
      <c r="C247" s="282" t="s">
        <v>9370</v>
      </c>
      <c r="D247" s="282" t="s">
        <v>9371</v>
      </c>
      <c r="E247" s="282" t="s">
        <v>9372</v>
      </c>
      <c r="F247" s="282" t="s">
        <v>9372</v>
      </c>
      <c r="G247" s="282" t="s">
        <v>9505</v>
      </c>
      <c r="H247" s="282" t="s">
        <v>9935</v>
      </c>
      <c r="I247" s="282" t="s">
        <v>9410</v>
      </c>
      <c r="J247" s="282" t="s">
        <v>9566</v>
      </c>
      <c r="K247" s="282" t="s">
        <v>9567</v>
      </c>
      <c r="L247" s="283"/>
      <c r="M247" s="283"/>
      <c r="N247" s="282" t="s">
        <v>9378</v>
      </c>
      <c r="O247" s="284">
        <v>91.64</v>
      </c>
      <c r="P247" s="282" t="s">
        <v>9379</v>
      </c>
      <c r="Q247" s="282" t="s">
        <v>9375</v>
      </c>
      <c r="R247" s="283"/>
      <c r="S247" s="283"/>
      <c r="T247" s="282" t="s">
        <v>9380</v>
      </c>
      <c r="U247" s="282" t="s">
        <v>9381</v>
      </c>
      <c r="V247" s="282" t="s">
        <v>9382</v>
      </c>
      <c r="W247" s="282" t="s">
        <v>9925</v>
      </c>
      <c r="X247" s="282" t="s">
        <v>9384</v>
      </c>
      <c r="Y247" s="282" t="s">
        <v>9385</v>
      </c>
      <c r="Z247" s="284">
        <v>91.64</v>
      </c>
      <c r="AA247" s="282" t="s">
        <v>3277</v>
      </c>
      <c r="AB247" s="284">
        <v>91.64</v>
      </c>
      <c r="AC247" s="284">
        <v>91.64</v>
      </c>
      <c r="AD247" s="282" t="s">
        <v>3277</v>
      </c>
      <c r="AE247" s="282" t="s">
        <v>9917</v>
      </c>
      <c r="AF247" s="282" t="s">
        <v>9387</v>
      </c>
      <c r="AG247" s="282" t="s">
        <v>9388</v>
      </c>
      <c r="AH247" s="282" t="s">
        <v>9402</v>
      </c>
      <c r="AI247" s="285">
        <f t="shared" si="3"/>
        <v>44495</v>
      </c>
      <c r="AJ247" s="281" t="s">
        <v>9430</v>
      </c>
    </row>
    <row r="248" spans="1:36" ht="60">
      <c r="A248" s="282" t="s">
        <v>9937</v>
      </c>
      <c r="B248" s="282" t="s">
        <v>9369</v>
      </c>
      <c r="C248" s="282" t="s">
        <v>9370</v>
      </c>
      <c r="D248" s="282" t="s">
        <v>9371</v>
      </c>
      <c r="E248" s="282" t="s">
        <v>9372</v>
      </c>
      <c r="F248" s="282" t="s">
        <v>9372</v>
      </c>
      <c r="G248" s="282" t="s">
        <v>9505</v>
      </c>
      <c r="H248" s="282" t="s">
        <v>9938</v>
      </c>
      <c r="I248" s="282" t="s">
        <v>9435</v>
      </c>
      <c r="J248" s="282" t="s">
        <v>9556</v>
      </c>
      <c r="K248" s="282" t="s">
        <v>9559</v>
      </c>
      <c r="L248" s="283"/>
      <c r="M248" s="283"/>
      <c r="N248" s="282" t="s">
        <v>9378</v>
      </c>
      <c r="O248" s="284">
        <v>183.28</v>
      </c>
      <c r="P248" s="282" t="s">
        <v>9379</v>
      </c>
      <c r="Q248" s="282" t="s">
        <v>9375</v>
      </c>
      <c r="R248" s="283"/>
      <c r="S248" s="283"/>
      <c r="T248" s="282" t="s">
        <v>9380</v>
      </c>
      <c r="U248" s="282" t="s">
        <v>9381</v>
      </c>
      <c r="V248" s="282" t="s">
        <v>9382</v>
      </c>
      <c r="W248" s="282" t="s">
        <v>9923</v>
      </c>
      <c r="X248" s="282" t="s">
        <v>9384</v>
      </c>
      <c r="Y248" s="282" t="s">
        <v>9385</v>
      </c>
      <c r="Z248" s="284">
        <v>183.28</v>
      </c>
      <c r="AA248" s="282" t="s">
        <v>3277</v>
      </c>
      <c r="AB248" s="284">
        <v>183.28</v>
      </c>
      <c r="AC248" s="284">
        <v>183.28</v>
      </c>
      <c r="AD248" s="282" t="s">
        <v>3277</v>
      </c>
      <c r="AE248" s="282" t="s">
        <v>9917</v>
      </c>
      <c r="AF248" s="282" t="s">
        <v>9387</v>
      </c>
      <c r="AG248" s="282" t="s">
        <v>9388</v>
      </c>
      <c r="AH248" s="282" t="s">
        <v>9402</v>
      </c>
      <c r="AI248" s="285">
        <f t="shared" si="3"/>
        <v>44494</v>
      </c>
      <c r="AJ248" s="281" t="s">
        <v>9430</v>
      </c>
    </row>
    <row r="249" spans="1:36" ht="60">
      <c r="A249" s="282" t="s">
        <v>9937</v>
      </c>
      <c r="B249" s="282" t="s">
        <v>9369</v>
      </c>
      <c r="C249" s="282" t="s">
        <v>9370</v>
      </c>
      <c r="D249" s="282" t="s">
        <v>9371</v>
      </c>
      <c r="E249" s="282" t="s">
        <v>9372</v>
      </c>
      <c r="F249" s="282" t="s">
        <v>9372</v>
      </c>
      <c r="G249" s="282" t="s">
        <v>9505</v>
      </c>
      <c r="H249" s="282" t="s">
        <v>9938</v>
      </c>
      <c r="I249" s="282" t="s">
        <v>9435</v>
      </c>
      <c r="J249" s="282" t="s">
        <v>9556</v>
      </c>
      <c r="K249" s="282" t="s">
        <v>9557</v>
      </c>
      <c r="L249" s="283"/>
      <c r="M249" s="283"/>
      <c r="N249" s="282" t="s">
        <v>9378</v>
      </c>
      <c r="O249" s="284">
        <v>183.28</v>
      </c>
      <c r="P249" s="282" t="s">
        <v>9379</v>
      </c>
      <c r="Q249" s="282" t="s">
        <v>9375</v>
      </c>
      <c r="R249" s="283"/>
      <c r="S249" s="283"/>
      <c r="T249" s="282" t="s">
        <v>9380</v>
      </c>
      <c r="U249" s="282" t="s">
        <v>9381</v>
      </c>
      <c r="V249" s="282" t="s">
        <v>9382</v>
      </c>
      <c r="W249" s="282" t="s">
        <v>9923</v>
      </c>
      <c r="X249" s="282" t="s">
        <v>9384</v>
      </c>
      <c r="Y249" s="282" t="s">
        <v>9385</v>
      </c>
      <c r="Z249" s="284">
        <v>183.28</v>
      </c>
      <c r="AA249" s="282" t="s">
        <v>3277</v>
      </c>
      <c r="AB249" s="284">
        <v>183.28</v>
      </c>
      <c r="AC249" s="284">
        <v>183.28</v>
      </c>
      <c r="AD249" s="282" t="s">
        <v>3277</v>
      </c>
      <c r="AE249" s="282" t="s">
        <v>9917</v>
      </c>
      <c r="AF249" s="282" t="s">
        <v>9387</v>
      </c>
      <c r="AG249" s="282" t="s">
        <v>9388</v>
      </c>
      <c r="AH249" s="282" t="s">
        <v>9402</v>
      </c>
      <c r="AI249" s="285">
        <f t="shared" si="3"/>
        <v>44494</v>
      </c>
      <c r="AJ249" s="281" t="s">
        <v>9430</v>
      </c>
    </row>
    <row r="250" spans="1:36" ht="60">
      <c r="A250" s="282" t="s">
        <v>9939</v>
      </c>
      <c r="B250" s="282" t="s">
        <v>9369</v>
      </c>
      <c r="C250" s="282" t="s">
        <v>9370</v>
      </c>
      <c r="D250" s="282" t="s">
        <v>9371</v>
      </c>
      <c r="E250" s="282" t="s">
        <v>9372</v>
      </c>
      <c r="F250" s="282" t="s">
        <v>9372</v>
      </c>
      <c r="G250" s="282" t="s">
        <v>9505</v>
      </c>
      <c r="H250" s="282" t="s">
        <v>9938</v>
      </c>
      <c r="I250" s="282" t="s">
        <v>9410</v>
      </c>
      <c r="J250" s="282" t="s">
        <v>9566</v>
      </c>
      <c r="K250" s="282" t="s">
        <v>9567</v>
      </c>
      <c r="L250" s="283"/>
      <c r="M250" s="283"/>
      <c r="N250" s="282" t="s">
        <v>9378</v>
      </c>
      <c r="O250" s="284">
        <v>91.64</v>
      </c>
      <c r="P250" s="282" t="s">
        <v>9379</v>
      </c>
      <c r="Q250" s="282" t="s">
        <v>9375</v>
      </c>
      <c r="R250" s="283"/>
      <c r="S250" s="283"/>
      <c r="T250" s="282" t="s">
        <v>9380</v>
      </c>
      <c r="U250" s="282" t="s">
        <v>9381</v>
      </c>
      <c r="V250" s="282" t="s">
        <v>9382</v>
      </c>
      <c r="W250" s="282" t="s">
        <v>9925</v>
      </c>
      <c r="X250" s="282" t="s">
        <v>9384</v>
      </c>
      <c r="Y250" s="282" t="s">
        <v>9385</v>
      </c>
      <c r="Z250" s="284">
        <v>91.64</v>
      </c>
      <c r="AA250" s="282" t="s">
        <v>3277</v>
      </c>
      <c r="AB250" s="284">
        <v>91.64</v>
      </c>
      <c r="AC250" s="284">
        <v>91.64</v>
      </c>
      <c r="AD250" s="282" t="s">
        <v>3277</v>
      </c>
      <c r="AE250" s="282" t="s">
        <v>9917</v>
      </c>
      <c r="AF250" s="282" t="s">
        <v>9387</v>
      </c>
      <c r="AG250" s="282" t="s">
        <v>9388</v>
      </c>
      <c r="AH250" s="282" t="s">
        <v>9402</v>
      </c>
      <c r="AI250" s="285">
        <f t="shared" si="3"/>
        <v>44494</v>
      </c>
      <c r="AJ250" s="281" t="s">
        <v>9430</v>
      </c>
    </row>
    <row r="251" spans="1:36" ht="60">
      <c r="A251" s="282" t="s">
        <v>9940</v>
      </c>
      <c r="B251" s="282" t="s">
        <v>9369</v>
      </c>
      <c r="C251" s="282" t="s">
        <v>9370</v>
      </c>
      <c r="D251" s="282" t="s">
        <v>9371</v>
      </c>
      <c r="E251" s="282" t="s">
        <v>9372</v>
      </c>
      <c r="F251" s="282" t="s">
        <v>9372</v>
      </c>
      <c r="G251" s="282" t="s">
        <v>9505</v>
      </c>
      <c r="H251" s="282" t="s">
        <v>9941</v>
      </c>
      <c r="I251" s="282" t="s">
        <v>9435</v>
      </c>
      <c r="J251" s="282" t="s">
        <v>9556</v>
      </c>
      <c r="K251" s="282" t="s">
        <v>9557</v>
      </c>
      <c r="L251" s="283"/>
      <c r="M251" s="283"/>
      <c r="N251" s="282" t="s">
        <v>9378</v>
      </c>
      <c r="O251" s="284">
        <v>183.28</v>
      </c>
      <c r="P251" s="282" t="s">
        <v>9379</v>
      </c>
      <c r="Q251" s="282" t="s">
        <v>9375</v>
      </c>
      <c r="R251" s="283"/>
      <c r="S251" s="283"/>
      <c r="T251" s="282" t="s">
        <v>9380</v>
      </c>
      <c r="U251" s="282" t="s">
        <v>9381</v>
      </c>
      <c r="V251" s="282" t="s">
        <v>9382</v>
      </c>
      <c r="W251" s="282" t="s">
        <v>9923</v>
      </c>
      <c r="X251" s="282" t="s">
        <v>9384</v>
      </c>
      <c r="Y251" s="282" t="s">
        <v>9385</v>
      </c>
      <c r="Z251" s="284">
        <v>183.28</v>
      </c>
      <c r="AA251" s="282" t="s">
        <v>3277</v>
      </c>
      <c r="AB251" s="284">
        <v>183.28</v>
      </c>
      <c r="AC251" s="284">
        <v>183.28</v>
      </c>
      <c r="AD251" s="282" t="s">
        <v>3277</v>
      </c>
      <c r="AE251" s="282" t="s">
        <v>9917</v>
      </c>
      <c r="AF251" s="282" t="s">
        <v>9387</v>
      </c>
      <c r="AG251" s="282" t="s">
        <v>9388</v>
      </c>
      <c r="AH251" s="282" t="s">
        <v>9402</v>
      </c>
      <c r="AI251" s="285">
        <f t="shared" si="3"/>
        <v>44491</v>
      </c>
      <c r="AJ251" s="281" t="s">
        <v>9430</v>
      </c>
    </row>
    <row r="252" spans="1:36" ht="60">
      <c r="A252" s="282" t="s">
        <v>9940</v>
      </c>
      <c r="B252" s="282" t="s">
        <v>9369</v>
      </c>
      <c r="C252" s="282" t="s">
        <v>9370</v>
      </c>
      <c r="D252" s="282" t="s">
        <v>9371</v>
      </c>
      <c r="E252" s="282" t="s">
        <v>9372</v>
      </c>
      <c r="F252" s="282" t="s">
        <v>9372</v>
      </c>
      <c r="G252" s="282" t="s">
        <v>9505</v>
      </c>
      <c r="H252" s="282" t="s">
        <v>9941</v>
      </c>
      <c r="I252" s="282" t="s">
        <v>9435</v>
      </c>
      <c r="J252" s="282" t="s">
        <v>9556</v>
      </c>
      <c r="K252" s="282" t="s">
        <v>9559</v>
      </c>
      <c r="L252" s="283"/>
      <c r="M252" s="283"/>
      <c r="N252" s="282" t="s">
        <v>9378</v>
      </c>
      <c r="O252" s="284">
        <v>183.28</v>
      </c>
      <c r="P252" s="282" t="s">
        <v>9379</v>
      </c>
      <c r="Q252" s="282" t="s">
        <v>9375</v>
      </c>
      <c r="R252" s="283"/>
      <c r="S252" s="283"/>
      <c r="T252" s="282" t="s">
        <v>9380</v>
      </c>
      <c r="U252" s="282" t="s">
        <v>9381</v>
      </c>
      <c r="V252" s="282" t="s">
        <v>9382</v>
      </c>
      <c r="W252" s="282" t="s">
        <v>9923</v>
      </c>
      <c r="X252" s="282" t="s">
        <v>9384</v>
      </c>
      <c r="Y252" s="282" t="s">
        <v>9385</v>
      </c>
      <c r="Z252" s="284">
        <v>183.28</v>
      </c>
      <c r="AA252" s="282" t="s">
        <v>3277</v>
      </c>
      <c r="AB252" s="284">
        <v>183.28</v>
      </c>
      <c r="AC252" s="284">
        <v>183.28</v>
      </c>
      <c r="AD252" s="282" t="s">
        <v>3277</v>
      </c>
      <c r="AE252" s="282" t="s">
        <v>9917</v>
      </c>
      <c r="AF252" s="282" t="s">
        <v>9387</v>
      </c>
      <c r="AG252" s="282" t="s">
        <v>9388</v>
      </c>
      <c r="AH252" s="282" t="s">
        <v>9402</v>
      </c>
      <c r="AI252" s="285">
        <f t="shared" si="3"/>
        <v>44491</v>
      </c>
      <c r="AJ252" s="281" t="s">
        <v>9430</v>
      </c>
    </row>
    <row r="253" spans="1:36" ht="60">
      <c r="A253" s="282" t="s">
        <v>9942</v>
      </c>
      <c r="B253" s="282" t="s">
        <v>9369</v>
      </c>
      <c r="C253" s="282" t="s">
        <v>9370</v>
      </c>
      <c r="D253" s="282" t="s">
        <v>9371</v>
      </c>
      <c r="E253" s="282" t="s">
        <v>9372</v>
      </c>
      <c r="F253" s="282" t="s">
        <v>9372</v>
      </c>
      <c r="G253" s="282" t="s">
        <v>9505</v>
      </c>
      <c r="H253" s="282" t="s">
        <v>9943</v>
      </c>
      <c r="I253" s="282" t="s">
        <v>9435</v>
      </c>
      <c r="J253" s="282" t="s">
        <v>9556</v>
      </c>
      <c r="K253" s="282" t="s">
        <v>9559</v>
      </c>
      <c r="L253" s="283"/>
      <c r="M253" s="283"/>
      <c r="N253" s="282" t="s">
        <v>9378</v>
      </c>
      <c r="O253" s="284">
        <v>183.28</v>
      </c>
      <c r="P253" s="282" t="s">
        <v>9379</v>
      </c>
      <c r="Q253" s="282" t="s">
        <v>9375</v>
      </c>
      <c r="R253" s="283"/>
      <c r="S253" s="283"/>
      <c r="T253" s="282" t="s">
        <v>9380</v>
      </c>
      <c r="U253" s="282" t="s">
        <v>9381</v>
      </c>
      <c r="V253" s="282" t="s">
        <v>9382</v>
      </c>
      <c r="W253" s="282" t="s">
        <v>9923</v>
      </c>
      <c r="X253" s="282" t="s">
        <v>9384</v>
      </c>
      <c r="Y253" s="282" t="s">
        <v>9385</v>
      </c>
      <c r="Z253" s="284">
        <v>183.28</v>
      </c>
      <c r="AA253" s="282" t="s">
        <v>3277</v>
      </c>
      <c r="AB253" s="284">
        <v>183.28</v>
      </c>
      <c r="AC253" s="284">
        <v>183.28</v>
      </c>
      <c r="AD253" s="282" t="s">
        <v>3277</v>
      </c>
      <c r="AE253" s="282" t="s">
        <v>9917</v>
      </c>
      <c r="AF253" s="282" t="s">
        <v>9387</v>
      </c>
      <c r="AG253" s="282" t="s">
        <v>9388</v>
      </c>
      <c r="AH253" s="282" t="s">
        <v>9402</v>
      </c>
      <c r="AI253" s="285">
        <f t="shared" si="3"/>
        <v>44490</v>
      </c>
      <c r="AJ253" s="281" t="s">
        <v>9430</v>
      </c>
    </row>
    <row r="254" spans="1:36" ht="60">
      <c r="A254" s="282" t="s">
        <v>9942</v>
      </c>
      <c r="B254" s="282" t="s">
        <v>9369</v>
      </c>
      <c r="C254" s="282" t="s">
        <v>9370</v>
      </c>
      <c r="D254" s="282" t="s">
        <v>9371</v>
      </c>
      <c r="E254" s="282" t="s">
        <v>9372</v>
      </c>
      <c r="F254" s="282" t="s">
        <v>9372</v>
      </c>
      <c r="G254" s="282" t="s">
        <v>9505</v>
      </c>
      <c r="H254" s="282" t="s">
        <v>9943</v>
      </c>
      <c r="I254" s="282" t="s">
        <v>9435</v>
      </c>
      <c r="J254" s="282" t="s">
        <v>9556</v>
      </c>
      <c r="K254" s="282" t="s">
        <v>9557</v>
      </c>
      <c r="L254" s="283"/>
      <c r="M254" s="283"/>
      <c r="N254" s="282" t="s">
        <v>9378</v>
      </c>
      <c r="O254" s="284">
        <v>183.28</v>
      </c>
      <c r="P254" s="282" t="s">
        <v>9379</v>
      </c>
      <c r="Q254" s="282" t="s">
        <v>9375</v>
      </c>
      <c r="R254" s="283"/>
      <c r="S254" s="283"/>
      <c r="T254" s="282" t="s">
        <v>9380</v>
      </c>
      <c r="U254" s="282" t="s">
        <v>9381</v>
      </c>
      <c r="V254" s="282" t="s">
        <v>9382</v>
      </c>
      <c r="W254" s="282" t="s">
        <v>9923</v>
      </c>
      <c r="X254" s="282" t="s">
        <v>9384</v>
      </c>
      <c r="Y254" s="282" t="s">
        <v>9385</v>
      </c>
      <c r="Z254" s="284">
        <v>183.28</v>
      </c>
      <c r="AA254" s="282" t="s">
        <v>3277</v>
      </c>
      <c r="AB254" s="284">
        <v>183.28</v>
      </c>
      <c r="AC254" s="284">
        <v>183.28</v>
      </c>
      <c r="AD254" s="282" t="s">
        <v>3277</v>
      </c>
      <c r="AE254" s="282" t="s">
        <v>9917</v>
      </c>
      <c r="AF254" s="282" t="s">
        <v>9387</v>
      </c>
      <c r="AG254" s="282" t="s">
        <v>9388</v>
      </c>
      <c r="AH254" s="282" t="s">
        <v>9402</v>
      </c>
      <c r="AI254" s="285">
        <f t="shared" si="3"/>
        <v>44490</v>
      </c>
      <c r="AJ254" s="281" t="s">
        <v>9430</v>
      </c>
    </row>
    <row r="255" spans="1:36" ht="60">
      <c r="A255" s="282" t="s">
        <v>9944</v>
      </c>
      <c r="B255" s="282" t="s">
        <v>9369</v>
      </c>
      <c r="C255" s="282" t="s">
        <v>9370</v>
      </c>
      <c r="D255" s="282" t="s">
        <v>9371</v>
      </c>
      <c r="E255" s="282" t="s">
        <v>9372</v>
      </c>
      <c r="F255" s="282" t="s">
        <v>9372</v>
      </c>
      <c r="G255" s="282" t="s">
        <v>9505</v>
      </c>
      <c r="H255" s="282" t="s">
        <v>9943</v>
      </c>
      <c r="I255" s="282" t="s">
        <v>9375</v>
      </c>
      <c r="J255" s="282" t="s">
        <v>9513</v>
      </c>
      <c r="K255" s="282" t="s">
        <v>9514</v>
      </c>
      <c r="L255" s="283"/>
      <c r="M255" s="283"/>
      <c r="N255" s="282" t="s">
        <v>9378</v>
      </c>
      <c r="O255" s="284">
        <v>45.82</v>
      </c>
      <c r="P255" s="282" t="s">
        <v>9379</v>
      </c>
      <c r="Q255" s="282" t="s">
        <v>9375</v>
      </c>
      <c r="R255" s="283"/>
      <c r="S255" s="283"/>
      <c r="T255" s="282" t="s">
        <v>9380</v>
      </c>
      <c r="U255" s="282" t="s">
        <v>9381</v>
      </c>
      <c r="V255" s="282" t="s">
        <v>9382</v>
      </c>
      <c r="W255" s="282" t="s">
        <v>9945</v>
      </c>
      <c r="X255" s="282" t="s">
        <v>9384</v>
      </c>
      <c r="Y255" s="282" t="s">
        <v>9385</v>
      </c>
      <c r="Z255" s="284">
        <v>45.82</v>
      </c>
      <c r="AA255" s="282" t="s">
        <v>3277</v>
      </c>
      <c r="AB255" s="284">
        <v>45.82</v>
      </c>
      <c r="AC255" s="284">
        <v>45.82</v>
      </c>
      <c r="AD255" s="282" t="s">
        <v>3277</v>
      </c>
      <c r="AE255" s="282" t="s">
        <v>9917</v>
      </c>
      <c r="AF255" s="282" t="s">
        <v>9387</v>
      </c>
      <c r="AG255" s="282" t="s">
        <v>9388</v>
      </c>
      <c r="AH255" s="282" t="s">
        <v>9402</v>
      </c>
      <c r="AI255" s="285">
        <f t="shared" si="3"/>
        <v>44490</v>
      </c>
      <c r="AJ255" s="281" t="s">
        <v>9430</v>
      </c>
    </row>
    <row r="256" spans="1:36" ht="60">
      <c r="A256" s="282" t="s">
        <v>9946</v>
      </c>
      <c r="B256" s="282" t="s">
        <v>9369</v>
      </c>
      <c r="C256" s="282" t="s">
        <v>9370</v>
      </c>
      <c r="D256" s="282" t="s">
        <v>9371</v>
      </c>
      <c r="E256" s="282" t="s">
        <v>9372</v>
      </c>
      <c r="F256" s="282" t="s">
        <v>9372</v>
      </c>
      <c r="G256" s="282" t="s">
        <v>9505</v>
      </c>
      <c r="H256" s="282" t="s">
        <v>9947</v>
      </c>
      <c r="I256" s="282" t="s">
        <v>9410</v>
      </c>
      <c r="J256" s="282" t="s">
        <v>9566</v>
      </c>
      <c r="K256" s="282" t="s">
        <v>9567</v>
      </c>
      <c r="L256" s="283"/>
      <c r="M256" s="283"/>
      <c r="N256" s="282" t="s">
        <v>9378</v>
      </c>
      <c r="O256" s="284">
        <v>91.64</v>
      </c>
      <c r="P256" s="282" t="s">
        <v>9379</v>
      </c>
      <c r="Q256" s="282" t="s">
        <v>9375</v>
      </c>
      <c r="R256" s="283"/>
      <c r="S256" s="283"/>
      <c r="T256" s="282" t="s">
        <v>9380</v>
      </c>
      <c r="U256" s="282" t="s">
        <v>9381</v>
      </c>
      <c r="V256" s="282" t="s">
        <v>9382</v>
      </c>
      <c r="W256" s="282" t="s">
        <v>9925</v>
      </c>
      <c r="X256" s="282" t="s">
        <v>9384</v>
      </c>
      <c r="Y256" s="282" t="s">
        <v>9385</v>
      </c>
      <c r="Z256" s="284">
        <v>91.64</v>
      </c>
      <c r="AA256" s="282" t="s">
        <v>3277</v>
      </c>
      <c r="AB256" s="284">
        <v>91.64</v>
      </c>
      <c r="AC256" s="284">
        <v>91.64</v>
      </c>
      <c r="AD256" s="282" t="s">
        <v>3277</v>
      </c>
      <c r="AE256" s="282" t="s">
        <v>9917</v>
      </c>
      <c r="AF256" s="282" t="s">
        <v>9387</v>
      </c>
      <c r="AG256" s="282" t="s">
        <v>9388</v>
      </c>
      <c r="AH256" s="282" t="s">
        <v>9402</v>
      </c>
      <c r="AI256" s="285">
        <f t="shared" si="3"/>
        <v>44489</v>
      </c>
      <c r="AJ256" s="281" t="s">
        <v>9430</v>
      </c>
    </row>
    <row r="257" spans="1:36" ht="60">
      <c r="A257" s="282" t="s">
        <v>9948</v>
      </c>
      <c r="B257" s="282" t="s">
        <v>9369</v>
      </c>
      <c r="C257" s="282" t="s">
        <v>9370</v>
      </c>
      <c r="D257" s="282" t="s">
        <v>9371</v>
      </c>
      <c r="E257" s="282" t="s">
        <v>9372</v>
      </c>
      <c r="F257" s="282" t="s">
        <v>9372</v>
      </c>
      <c r="G257" s="282" t="s">
        <v>9505</v>
      </c>
      <c r="H257" s="282" t="s">
        <v>9947</v>
      </c>
      <c r="I257" s="282" t="s">
        <v>9435</v>
      </c>
      <c r="J257" s="282" t="s">
        <v>9556</v>
      </c>
      <c r="K257" s="282" t="s">
        <v>9559</v>
      </c>
      <c r="L257" s="283"/>
      <c r="M257" s="283"/>
      <c r="N257" s="282" t="s">
        <v>9378</v>
      </c>
      <c r="O257" s="284">
        <v>183.28</v>
      </c>
      <c r="P257" s="282" t="s">
        <v>9379</v>
      </c>
      <c r="Q257" s="282" t="s">
        <v>9375</v>
      </c>
      <c r="R257" s="283"/>
      <c r="S257" s="283"/>
      <c r="T257" s="282" t="s">
        <v>9380</v>
      </c>
      <c r="U257" s="282" t="s">
        <v>9381</v>
      </c>
      <c r="V257" s="282" t="s">
        <v>9382</v>
      </c>
      <c r="W257" s="282" t="s">
        <v>9923</v>
      </c>
      <c r="X257" s="282" t="s">
        <v>9384</v>
      </c>
      <c r="Y257" s="282" t="s">
        <v>9385</v>
      </c>
      <c r="Z257" s="284">
        <v>183.28</v>
      </c>
      <c r="AA257" s="282" t="s">
        <v>3277</v>
      </c>
      <c r="AB257" s="284">
        <v>183.28</v>
      </c>
      <c r="AC257" s="284">
        <v>183.28</v>
      </c>
      <c r="AD257" s="282" t="s">
        <v>3277</v>
      </c>
      <c r="AE257" s="282" t="s">
        <v>9917</v>
      </c>
      <c r="AF257" s="282" t="s">
        <v>9387</v>
      </c>
      <c r="AG257" s="282" t="s">
        <v>9388</v>
      </c>
      <c r="AH257" s="282" t="s">
        <v>9402</v>
      </c>
      <c r="AI257" s="285">
        <f t="shared" si="3"/>
        <v>44489</v>
      </c>
      <c r="AJ257" s="281" t="s">
        <v>9430</v>
      </c>
    </row>
    <row r="258" spans="1:36" ht="60">
      <c r="A258" s="282" t="s">
        <v>9948</v>
      </c>
      <c r="B258" s="282" t="s">
        <v>9369</v>
      </c>
      <c r="C258" s="282" t="s">
        <v>9370</v>
      </c>
      <c r="D258" s="282" t="s">
        <v>9371</v>
      </c>
      <c r="E258" s="282" t="s">
        <v>9372</v>
      </c>
      <c r="F258" s="282" t="s">
        <v>9372</v>
      </c>
      <c r="G258" s="282" t="s">
        <v>9505</v>
      </c>
      <c r="H258" s="282" t="s">
        <v>9947</v>
      </c>
      <c r="I258" s="282" t="s">
        <v>9435</v>
      </c>
      <c r="J258" s="282" t="s">
        <v>9556</v>
      </c>
      <c r="K258" s="282" t="s">
        <v>9557</v>
      </c>
      <c r="L258" s="283"/>
      <c r="M258" s="283"/>
      <c r="N258" s="282" t="s">
        <v>9378</v>
      </c>
      <c r="O258" s="284">
        <v>183.28</v>
      </c>
      <c r="P258" s="282" t="s">
        <v>9379</v>
      </c>
      <c r="Q258" s="282" t="s">
        <v>9375</v>
      </c>
      <c r="R258" s="283"/>
      <c r="S258" s="283"/>
      <c r="T258" s="282" t="s">
        <v>9380</v>
      </c>
      <c r="U258" s="282" t="s">
        <v>9381</v>
      </c>
      <c r="V258" s="282" t="s">
        <v>9382</v>
      </c>
      <c r="W258" s="282" t="s">
        <v>9923</v>
      </c>
      <c r="X258" s="282" t="s">
        <v>9384</v>
      </c>
      <c r="Y258" s="282" t="s">
        <v>9385</v>
      </c>
      <c r="Z258" s="284">
        <v>183.28</v>
      </c>
      <c r="AA258" s="282" t="s">
        <v>3277</v>
      </c>
      <c r="AB258" s="284">
        <v>183.28</v>
      </c>
      <c r="AC258" s="284">
        <v>183.28</v>
      </c>
      <c r="AD258" s="282" t="s">
        <v>3277</v>
      </c>
      <c r="AE258" s="282" t="s">
        <v>9917</v>
      </c>
      <c r="AF258" s="282" t="s">
        <v>9387</v>
      </c>
      <c r="AG258" s="282" t="s">
        <v>9388</v>
      </c>
      <c r="AH258" s="282" t="s">
        <v>9402</v>
      </c>
      <c r="AI258" s="285">
        <f t="shared" ref="AI258:AI321" si="4">DATE(YEAR(H258),MONTH(H258),DAY(H258))</f>
        <v>44489</v>
      </c>
      <c r="AJ258" s="281" t="s">
        <v>9430</v>
      </c>
    </row>
    <row r="259" spans="1:36" ht="60">
      <c r="A259" s="282" t="s">
        <v>9949</v>
      </c>
      <c r="B259" s="282" t="s">
        <v>9369</v>
      </c>
      <c r="C259" s="282" t="s">
        <v>9370</v>
      </c>
      <c r="D259" s="282" t="s">
        <v>9371</v>
      </c>
      <c r="E259" s="282" t="s">
        <v>9372</v>
      </c>
      <c r="F259" s="282" t="s">
        <v>9372</v>
      </c>
      <c r="G259" s="282" t="s">
        <v>9505</v>
      </c>
      <c r="H259" s="282" t="s">
        <v>9950</v>
      </c>
      <c r="I259" s="282" t="s">
        <v>9435</v>
      </c>
      <c r="J259" s="282" t="s">
        <v>9556</v>
      </c>
      <c r="K259" s="282" t="s">
        <v>9559</v>
      </c>
      <c r="L259" s="283"/>
      <c r="M259" s="283"/>
      <c r="N259" s="282" t="s">
        <v>9378</v>
      </c>
      <c r="O259" s="284">
        <v>183.28</v>
      </c>
      <c r="P259" s="282" t="s">
        <v>9379</v>
      </c>
      <c r="Q259" s="282" t="s">
        <v>9375</v>
      </c>
      <c r="R259" s="283"/>
      <c r="S259" s="283"/>
      <c r="T259" s="282" t="s">
        <v>9380</v>
      </c>
      <c r="U259" s="282" t="s">
        <v>9381</v>
      </c>
      <c r="V259" s="282" t="s">
        <v>9382</v>
      </c>
      <c r="W259" s="282" t="s">
        <v>9923</v>
      </c>
      <c r="X259" s="282" t="s">
        <v>9384</v>
      </c>
      <c r="Y259" s="282" t="s">
        <v>9385</v>
      </c>
      <c r="Z259" s="284">
        <v>183.28</v>
      </c>
      <c r="AA259" s="282" t="s">
        <v>3277</v>
      </c>
      <c r="AB259" s="284">
        <v>183.28</v>
      </c>
      <c r="AC259" s="284">
        <v>183.28</v>
      </c>
      <c r="AD259" s="282" t="s">
        <v>3277</v>
      </c>
      <c r="AE259" s="282" t="s">
        <v>9917</v>
      </c>
      <c r="AF259" s="282" t="s">
        <v>9387</v>
      </c>
      <c r="AG259" s="282" t="s">
        <v>9388</v>
      </c>
      <c r="AH259" s="282" t="s">
        <v>9402</v>
      </c>
      <c r="AI259" s="285">
        <f t="shared" si="4"/>
        <v>44488</v>
      </c>
      <c r="AJ259" s="281" t="s">
        <v>9430</v>
      </c>
    </row>
    <row r="260" spans="1:36" ht="60">
      <c r="A260" s="282" t="s">
        <v>9949</v>
      </c>
      <c r="B260" s="282" t="s">
        <v>9369</v>
      </c>
      <c r="C260" s="282" t="s">
        <v>9370</v>
      </c>
      <c r="D260" s="282" t="s">
        <v>9371</v>
      </c>
      <c r="E260" s="282" t="s">
        <v>9372</v>
      </c>
      <c r="F260" s="282" t="s">
        <v>9372</v>
      </c>
      <c r="G260" s="282" t="s">
        <v>9505</v>
      </c>
      <c r="H260" s="282" t="s">
        <v>9950</v>
      </c>
      <c r="I260" s="282" t="s">
        <v>9435</v>
      </c>
      <c r="J260" s="282" t="s">
        <v>9556</v>
      </c>
      <c r="K260" s="282" t="s">
        <v>9557</v>
      </c>
      <c r="L260" s="283"/>
      <c r="M260" s="283"/>
      <c r="N260" s="282" t="s">
        <v>9378</v>
      </c>
      <c r="O260" s="284">
        <v>183.28</v>
      </c>
      <c r="P260" s="282" t="s">
        <v>9379</v>
      </c>
      <c r="Q260" s="282" t="s">
        <v>9375</v>
      </c>
      <c r="R260" s="283"/>
      <c r="S260" s="283"/>
      <c r="T260" s="282" t="s">
        <v>9380</v>
      </c>
      <c r="U260" s="282" t="s">
        <v>9381</v>
      </c>
      <c r="V260" s="282" t="s">
        <v>9382</v>
      </c>
      <c r="W260" s="282" t="s">
        <v>9923</v>
      </c>
      <c r="X260" s="282" t="s">
        <v>9384</v>
      </c>
      <c r="Y260" s="282" t="s">
        <v>9385</v>
      </c>
      <c r="Z260" s="284">
        <v>183.28</v>
      </c>
      <c r="AA260" s="282" t="s">
        <v>3277</v>
      </c>
      <c r="AB260" s="284">
        <v>183.28</v>
      </c>
      <c r="AC260" s="284">
        <v>183.28</v>
      </c>
      <c r="AD260" s="282" t="s">
        <v>3277</v>
      </c>
      <c r="AE260" s="282" t="s">
        <v>9917</v>
      </c>
      <c r="AF260" s="282" t="s">
        <v>9387</v>
      </c>
      <c r="AG260" s="282" t="s">
        <v>9388</v>
      </c>
      <c r="AH260" s="282" t="s">
        <v>9402</v>
      </c>
      <c r="AI260" s="285">
        <f t="shared" si="4"/>
        <v>44488</v>
      </c>
      <c r="AJ260" s="281" t="s">
        <v>9430</v>
      </c>
    </row>
    <row r="261" spans="1:36" ht="60">
      <c r="A261" s="282" t="s">
        <v>9951</v>
      </c>
      <c r="B261" s="282" t="s">
        <v>9369</v>
      </c>
      <c r="C261" s="282" t="s">
        <v>9370</v>
      </c>
      <c r="D261" s="282" t="s">
        <v>9371</v>
      </c>
      <c r="E261" s="282" t="s">
        <v>9372</v>
      </c>
      <c r="F261" s="282" t="s">
        <v>9372</v>
      </c>
      <c r="G261" s="282" t="s">
        <v>9505</v>
      </c>
      <c r="H261" s="282" t="s">
        <v>9950</v>
      </c>
      <c r="I261" s="282" t="s">
        <v>9410</v>
      </c>
      <c r="J261" s="282" t="s">
        <v>9566</v>
      </c>
      <c r="K261" s="282" t="s">
        <v>9567</v>
      </c>
      <c r="L261" s="283"/>
      <c r="M261" s="283"/>
      <c r="N261" s="282" t="s">
        <v>9378</v>
      </c>
      <c r="O261" s="284">
        <v>91.64</v>
      </c>
      <c r="P261" s="282" t="s">
        <v>9379</v>
      </c>
      <c r="Q261" s="282" t="s">
        <v>9375</v>
      </c>
      <c r="R261" s="283"/>
      <c r="S261" s="283"/>
      <c r="T261" s="282" t="s">
        <v>9380</v>
      </c>
      <c r="U261" s="282" t="s">
        <v>9381</v>
      </c>
      <c r="V261" s="282" t="s">
        <v>9382</v>
      </c>
      <c r="W261" s="282" t="s">
        <v>9925</v>
      </c>
      <c r="X261" s="282" t="s">
        <v>9384</v>
      </c>
      <c r="Y261" s="282" t="s">
        <v>9385</v>
      </c>
      <c r="Z261" s="284">
        <v>91.64</v>
      </c>
      <c r="AA261" s="282" t="s">
        <v>3277</v>
      </c>
      <c r="AB261" s="284">
        <v>91.64</v>
      </c>
      <c r="AC261" s="284">
        <v>91.64</v>
      </c>
      <c r="AD261" s="282" t="s">
        <v>3277</v>
      </c>
      <c r="AE261" s="282" t="s">
        <v>9917</v>
      </c>
      <c r="AF261" s="282" t="s">
        <v>9387</v>
      </c>
      <c r="AG261" s="282" t="s">
        <v>9388</v>
      </c>
      <c r="AH261" s="282" t="s">
        <v>9402</v>
      </c>
      <c r="AI261" s="285">
        <f t="shared" si="4"/>
        <v>44488</v>
      </c>
      <c r="AJ261" s="281" t="s">
        <v>9430</v>
      </c>
    </row>
    <row r="262" spans="1:36" ht="60">
      <c r="A262" s="282" t="s">
        <v>9952</v>
      </c>
      <c r="B262" s="282" t="s">
        <v>9369</v>
      </c>
      <c r="C262" s="282" t="s">
        <v>9370</v>
      </c>
      <c r="D262" s="282" t="s">
        <v>9371</v>
      </c>
      <c r="E262" s="282" t="s">
        <v>9372</v>
      </c>
      <c r="F262" s="282" t="s">
        <v>9372</v>
      </c>
      <c r="G262" s="282" t="s">
        <v>9505</v>
      </c>
      <c r="H262" s="282" t="s">
        <v>9953</v>
      </c>
      <c r="I262" s="282" t="s">
        <v>9435</v>
      </c>
      <c r="J262" s="282" t="s">
        <v>9556</v>
      </c>
      <c r="K262" s="282" t="s">
        <v>9559</v>
      </c>
      <c r="L262" s="283"/>
      <c r="M262" s="283"/>
      <c r="N262" s="282" t="s">
        <v>9378</v>
      </c>
      <c r="O262" s="284">
        <v>183.28</v>
      </c>
      <c r="P262" s="282" t="s">
        <v>9379</v>
      </c>
      <c r="Q262" s="282" t="s">
        <v>9375</v>
      </c>
      <c r="R262" s="283"/>
      <c r="S262" s="283"/>
      <c r="T262" s="282" t="s">
        <v>9380</v>
      </c>
      <c r="U262" s="282" t="s">
        <v>9381</v>
      </c>
      <c r="V262" s="282" t="s">
        <v>9382</v>
      </c>
      <c r="W262" s="282" t="s">
        <v>9923</v>
      </c>
      <c r="X262" s="282" t="s">
        <v>9384</v>
      </c>
      <c r="Y262" s="282" t="s">
        <v>9385</v>
      </c>
      <c r="Z262" s="284">
        <v>183.28</v>
      </c>
      <c r="AA262" s="282" t="s">
        <v>3277</v>
      </c>
      <c r="AB262" s="284">
        <v>183.28</v>
      </c>
      <c r="AC262" s="284">
        <v>183.28</v>
      </c>
      <c r="AD262" s="282" t="s">
        <v>3277</v>
      </c>
      <c r="AE262" s="282" t="s">
        <v>9917</v>
      </c>
      <c r="AF262" s="282" t="s">
        <v>9387</v>
      </c>
      <c r="AG262" s="282" t="s">
        <v>9388</v>
      </c>
      <c r="AH262" s="282" t="s">
        <v>9402</v>
      </c>
      <c r="AI262" s="285">
        <f t="shared" si="4"/>
        <v>44487</v>
      </c>
      <c r="AJ262" s="281" t="s">
        <v>9430</v>
      </c>
    </row>
    <row r="263" spans="1:36" ht="60">
      <c r="A263" s="282" t="s">
        <v>9952</v>
      </c>
      <c r="B263" s="282" t="s">
        <v>9369</v>
      </c>
      <c r="C263" s="282" t="s">
        <v>9370</v>
      </c>
      <c r="D263" s="282" t="s">
        <v>9371</v>
      </c>
      <c r="E263" s="282" t="s">
        <v>9372</v>
      </c>
      <c r="F263" s="282" t="s">
        <v>9372</v>
      </c>
      <c r="G263" s="282" t="s">
        <v>9505</v>
      </c>
      <c r="H263" s="282" t="s">
        <v>9953</v>
      </c>
      <c r="I263" s="282" t="s">
        <v>9435</v>
      </c>
      <c r="J263" s="282" t="s">
        <v>9556</v>
      </c>
      <c r="K263" s="282" t="s">
        <v>9557</v>
      </c>
      <c r="L263" s="283"/>
      <c r="M263" s="283"/>
      <c r="N263" s="282" t="s">
        <v>9378</v>
      </c>
      <c r="O263" s="284">
        <v>183.28</v>
      </c>
      <c r="P263" s="282" t="s">
        <v>9379</v>
      </c>
      <c r="Q263" s="282" t="s">
        <v>9375</v>
      </c>
      <c r="R263" s="283"/>
      <c r="S263" s="283"/>
      <c r="T263" s="282" t="s">
        <v>9380</v>
      </c>
      <c r="U263" s="282" t="s">
        <v>9381</v>
      </c>
      <c r="V263" s="282" t="s">
        <v>9382</v>
      </c>
      <c r="W263" s="282" t="s">
        <v>9923</v>
      </c>
      <c r="X263" s="282" t="s">
        <v>9384</v>
      </c>
      <c r="Y263" s="282" t="s">
        <v>9385</v>
      </c>
      <c r="Z263" s="284">
        <v>183.28</v>
      </c>
      <c r="AA263" s="282" t="s">
        <v>3277</v>
      </c>
      <c r="AB263" s="284">
        <v>183.28</v>
      </c>
      <c r="AC263" s="284">
        <v>183.28</v>
      </c>
      <c r="AD263" s="282" t="s">
        <v>3277</v>
      </c>
      <c r="AE263" s="282" t="s">
        <v>9917</v>
      </c>
      <c r="AF263" s="282" t="s">
        <v>9387</v>
      </c>
      <c r="AG263" s="282" t="s">
        <v>9388</v>
      </c>
      <c r="AH263" s="282" t="s">
        <v>9402</v>
      </c>
      <c r="AI263" s="285">
        <f t="shared" si="4"/>
        <v>44487</v>
      </c>
      <c r="AJ263" s="281" t="s">
        <v>9430</v>
      </c>
    </row>
    <row r="264" spans="1:36" ht="60">
      <c r="A264" s="282" t="s">
        <v>9954</v>
      </c>
      <c r="B264" s="282" t="s">
        <v>9369</v>
      </c>
      <c r="C264" s="282" t="s">
        <v>9370</v>
      </c>
      <c r="D264" s="282" t="s">
        <v>9371</v>
      </c>
      <c r="E264" s="282" t="s">
        <v>9372</v>
      </c>
      <c r="F264" s="282" t="s">
        <v>9372</v>
      </c>
      <c r="G264" s="282" t="s">
        <v>9505</v>
      </c>
      <c r="H264" s="282" t="s">
        <v>9955</v>
      </c>
      <c r="I264" s="282" t="s">
        <v>9435</v>
      </c>
      <c r="J264" s="282" t="s">
        <v>9556</v>
      </c>
      <c r="K264" s="282" t="s">
        <v>9559</v>
      </c>
      <c r="L264" s="283"/>
      <c r="M264" s="283"/>
      <c r="N264" s="282" t="s">
        <v>9378</v>
      </c>
      <c r="O264" s="284">
        <v>183.28</v>
      </c>
      <c r="P264" s="282" t="s">
        <v>9379</v>
      </c>
      <c r="Q264" s="282" t="s">
        <v>9375</v>
      </c>
      <c r="R264" s="283"/>
      <c r="S264" s="283"/>
      <c r="T264" s="282" t="s">
        <v>9380</v>
      </c>
      <c r="U264" s="282" t="s">
        <v>9381</v>
      </c>
      <c r="V264" s="282" t="s">
        <v>9382</v>
      </c>
      <c r="W264" s="282" t="s">
        <v>9956</v>
      </c>
      <c r="X264" s="282" t="s">
        <v>9384</v>
      </c>
      <c r="Y264" s="282" t="s">
        <v>9385</v>
      </c>
      <c r="Z264" s="284">
        <v>183.28</v>
      </c>
      <c r="AA264" s="282" t="s">
        <v>3277</v>
      </c>
      <c r="AB264" s="284">
        <v>183.28</v>
      </c>
      <c r="AC264" s="284">
        <v>183.28</v>
      </c>
      <c r="AD264" s="282" t="s">
        <v>3277</v>
      </c>
      <c r="AE264" s="282" t="s">
        <v>9917</v>
      </c>
      <c r="AF264" s="282" t="s">
        <v>9387</v>
      </c>
      <c r="AG264" s="282" t="s">
        <v>9388</v>
      </c>
      <c r="AH264" s="282" t="s">
        <v>9402</v>
      </c>
      <c r="AI264" s="285">
        <f t="shared" si="4"/>
        <v>44484</v>
      </c>
      <c r="AJ264" s="281" t="s">
        <v>9430</v>
      </c>
    </row>
    <row r="265" spans="1:36" ht="60">
      <c r="A265" s="282" t="s">
        <v>9954</v>
      </c>
      <c r="B265" s="282" t="s">
        <v>9369</v>
      </c>
      <c r="C265" s="282" t="s">
        <v>9370</v>
      </c>
      <c r="D265" s="282" t="s">
        <v>9371</v>
      </c>
      <c r="E265" s="282" t="s">
        <v>9372</v>
      </c>
      <c r="F265" s="282" t="s">
        <v>9372</v>
      </c>
      <c r="G265" s="282" t="s">
        <v>9505</v>
      </c>
      <c r="H265" s="282" t="s">
        <v>9955</v>
      </c>
      <c r="I265" s="282" t="s">
        <v>9435</v>
      </c>
      <c r="J265" s="282" t="s">
        <v>9556</v>
      </c>
      <c r="K265" s="282" t="s">
        <v>9557</v>
      </c>
      <c r="L265" s="283"/>
      <c r="M265" s="283"/>
      <c r="N265" s="282" t="s">
        <v>9378</v>
      </c>
      <c r="O265" s="284">
        <v>183.28</v>
      </c>
      <c r="P265" s="282" t="s">
        <v>9379</v>
      </c>
      <c r="Q265" s="282" t="s">
        <v>9375</v>
      </c>
      <c r="R265" s="283"/>
      <c r="S265" s="283"/>
      <c r="T265" s="282" t="s">
        <v>9380</v>
      </c>
      <c r="U265" s="282" t="s">
        <v>9381</v>
      </c>
      <c r="V265" s="282" t="s">
        <v>9382</v>
      </c>
      <c r="W265" s="282" t="s">
        <v>9956</v>
      </c>
      <c r="X265" s="282" t="s">
        <v>9384</v>
      </c>
      <c r="Y265" s="282" t="s">
        <v>9385</v>
      </c>
      <c r="Z265" s="284">
        <v>183.28</v>
      </c>
      <c r="AA265" s="282" t="s">
        <v>3277</v>
      </c>
      <c r="AB265" s="284">
        <v>183.28</v>
      </c>
      <c r="AC265" s="284">
        <v>183.28</v>
      </c>
      <c r="AD265" s="282" t="s">
        <v>3277</v>
      </c>
      <c r="AE265" s="282" t="s">
        <v>9917</v>
      </c>
      <c r="AF265" s="282" t="s">
        <v>9387</v>
      </c>
      <c r="AG265" s="282" t="s">
        <v>9388</v>
      </c>
      <c r="AH265" s="282" t="s">
        <v>9402</v>
      </c>
      <c r="AI265" s="285">
        <f t="shared" si="4"/>
        <v>44484</v>
      </c>
      <c r="AJ265" s="281" t="s">
        <v>9430</v>
      </c>
    </row>
    <row r="266" spans="1:36" ht="60">
      <c r="A266" s="282" t="s">
        <v>9957</v>
      </c>
      <c r="B266" s="282" t="s">
        <v>9369</v>
      </c>
      <c r="C266" s="282" t="s">
        <v>9370</v>
      </c>
      <c r="D266" s="282" t="s">
        <v>9371</v>
      </c>
      <c r="E266" s="282" t="s">
        <v>9372</v>
      </c>
      <c r="F266" s="282" t="s">
        <v>9372</v>
      </c>
      <c r="G266" s="282" t="s">
        <v>9505</v>
      </c>
      <c r="H266" s="282" t="s">
        <v>9958</v>
      </c>
      <c r="I266" s="282" t="s">
        <v>9521</v>
      </c>
      <c r="J266" s="282" t="s">
        <v>9959</v>
      </c>
      <c r="K266" s="282" t="s">
        <v>9960</v>
      </c>
      <c r="L266" s="283"/>
      <c r="M266" s="283"/>
      <c r="N266" s="282" t="s">
        <v>9378</v>
      </c>
      <c r="O266" s="284">
        <v>274.92</v>
      </c>
      <c r="P266" s="282" t="s">
        <v>9379</v>
      </c>
      <c r="Q266" s="282" t="s">
        <v>9375</v>
      </c>
      <c r="R266" s="283"/>
      <c r="S266" s="283"/>
      <c r="T266" s="282" t="s">
        <v>9380</v>
      </c>
      <c r="U266" s="282" t="s">
        <v>9381</v>
      </c>
      <c r="V266" s="282" t="s">
        <v>9382</v>
      </c>
      <c r="W266" s="282" t="s">
        <v>9961</v>
      </c>
      <c r="X266" s="282" t="s">
        <v>9384</v>
      </c>
      <c r="Y266" s="282" t="s">
        <v>9385</v>
      </c>
      <c r="Z266" s="284">
        <v>274.92</v>
      </c>
      <c r="AA266" s="282" t="s">
        <v>3277</v>
      </c>
      <c r="AB266" s="284">
        <v>274.92</v>
      </c>
      <c r="AC266" s="284">
        <v>274.92</v>
      </c>
      <c r="AD266" s="282" t="s">
        <v>3277</v>
      </c>
      <c r="AE266" s="282" t="s">
        <v>9917</v>
      </c>
      <c r="AF266" s="282" t="s">
        <v>9387</v>
      </c>
      <c r="AG266" s="282" t="s">
        <v>9388</v>
      </c>
      <c r="AH266" s="282" t="s">
        <v>9402</v>
      </c>
      <c r="AI266" s="285">
        <f t="shared" si="4"/>
        <v>44483</v>
      </c>
      <c r="AJ266" s="281" t="s">
        <v>9430</v>
      </c>
    </row>
    <row r="267" spans="1:36" ht="60">
      <c r="A267" s="282" t="s">
        <v>9962</v>
      </c>
      <c r="B267" s="282" t="s">
        <v>9369</v>
      </c>
      <c r="C267" s="282" t="s">
        <v>9370</v>
      </c>
      <c r="D267" s="282" t="s">
        <v>9371</v>
      </c>
      <c r="E267" s="282" t="s">
        <v>9372</v>
      </c>
      <c r="F267" s="282" t="s">
        <v>9372</v>
      </c>
      <c r="G267" s="282" t="s">
        <v>9505</v>
      </c>
      <c r="H267" s="282" t="s">
        <v>9958</v>
      </c>
      <c r="I267" s="282" t="s">
        <v>9435</v>
      </c>
      <c r="J267" s="282" t="s">
        <v>9556</v>
      </c>
      <c r="K267" s="282" t="s">
        <v>9557</v>
      </c>
      <c r="L267" s="283"/>
      <c r="M267" s="283"/>
      <c r="N267" s="282" t="s">
        <v>9378</v>
      </c>
      <c r="O267" s="284">
        <v>183.28</v>
      </c>
      <c r="P267" s="282" t="s">
        <v>9379</v>
      </c>
      <c r="Q267" s="282" t="s">
        <v>9375</v>
      </c>
      <c r="R267" s="283"/>
      <c r="S267" s="283"/>
      <c r="T267" s="282" t="s">
        <v>9380</v>
      </c>
      <c r="U267" s="282" t="s">
        <v>9381</v>
      </c>
      <c r="V267" s="282" t="s">
        <v>9382</v>
      </c>
      <c r="W267" s="282" t="s">
        <v>9956</v>
      </c>
      <c r="X267" s="282" t="s">
        <v>9384</v>
      </c>
      <c r="Y267" s="282" t="s">
        <v>9385</v>
      </c>
      <c r="Z267" s="284">
        <v>183.28</v>
      </c>
      <c r="AA267" s="282" t="s">
        <v>3277</v>
      </c>
      <c r="AB267" s="284">
        <v>183.28</v>
      </c>
      <c r="AC267" s="284">
        <v>183.28</v>
      </c>
      <c r="AD267" s="282" t="s">
        <v>3277</v>
      </c>
      <c r="AE267" s="282" t="s">
        <v>9917</v>
      </c>
      <c r="AF267" s="282" t="s">
        <v>9387</v>
      </c>
      <c r="AG267" s="282" t="s">
        <v>9388</v>
      </c>
      <c r="AH267" s="282" t="s">
        <v>9402</v>
      </c>
      <c r="AI267" s="285">
        <f t="shared" si="4"/>
        <v>44483</v>
      </c>
      <c r="AJ267" s="281" t="s">
        <v>9430</v>
      </c>
    </row>
    <row r="268" spans="1:36" ht="60">
      <c r="A268" s="282" t="s">
        <v>9962</v>
      </c>
      <c r="B268" s="282" t="s">
        <v>9369</v>
      </c>
      <c r="C268" s="282" t="s">
        <v>9370</v>
      </c>
      <c r="D268" s="282" t="s">
        <v>9371</v>
      </c>
      <c r="E268" s="282" t="s">
        <v>9372</v>
      </c>
      <c r="F268" s="282" t="s">
        <v>9372</v>
      </c>
      <c r="G268" s="282" t="s">
        <v>9505</v>
      </c>
      <c r="H268" s="282" t="s">
        <v>9958</v>
      </c>
      <c r="I268" s="282" t="s">
        <v>9435</v>
      </c>
      <c r="J268" s="282" t="s">
        <v>9556</v>
      </c>
      <c r="K268" s="282" t="s">
        <v>9559</v>
      </c>
      <c r="L268" s="283"/>
      <c r="M268" s="283"/>
      <c r="N268" s="282" t="s">
        <v>9378</v>
      </c>
      <c r="O268" s="284">
        <v>183.28</v>
      </c>
      <c r="P268" s="282" t="s">
        <v>9379</v>
      </c>
      <c r="Q268" s="282" t="s">
        <v>9375</v>
      </c>
      <c r="R268" s="283"/>
      <c r="S268" s="283"/>
      <c r="T268" s="282" t="s">
        <v>9380</v>
      </c>
      <c r="U268" s="282" t="s">
        <v>9381</v>
      </c>
      <c r="V268" s="282" t="s">
        <v>9382</v>
      </c>
      <c r="W268" s="282" t="s">
        <v>9956</v>
      </c>
      <c r="X268" s="282" t="s">
        <v>9384</v>
      </c>
      <c r="Y268" s="282" t="s">
        <v>9385</v>
      </c>
      <c r="Z268" s="284">
        <v>183.28</v>
      </c>
      <c r="AA268" s="282" t="s">
        <v>3277</v>
      </c>
      <c r="AB268" s="284">
        <v>183.28</v>
      </c>
      <c r="AC268" s="284">
        <v>183.28</v>
      </c>
      <c r="AD268" s="282" t="s">
        <v>3277</v>
      </c>
      <c r="AE268" s="282" t="s">
        <v>9917</v>
      </c>
      <c r="AF268" s="282" t="s">
        <v>9387</v>
      </c>
      <c r="AG268" s="282" t="s">
        <v>9388</v>
      </c>
      <c r="AH268" s="282" t="s">
        <v>9402</v>
      </c>
      <c r="AI268" s="285">
        <f t="shared" si="4"/>
        <v>44483</v>
      </c>
      <c r="AJ268" s="281" t="s">
        <v>9430</v>
      </c>
    </row>
    <row r="269" spans="1:36" ht="60">
      <c r="A269" s="282" t="s">
        <v>9963</v>
      </c>
      <c r="B269" s="282" t="s">
        <v>9369</v>
      </c>
      <c r="C269" s="282" t="s">
        <v>9370</v>
      </c>
      <c r="D269" s="282" t="s">
        <v>9371</v>
      </c>
      <c r="E269" s="282" t="s">
        <v>9372</v>
      </c>
      <c r="F269" s="282" t="s">
        <v>9372</v>
      </c>
      <c r="G269" s="282" t="s">
        <v>9505</v>
      </c>
      <c r="H269" s="282" t="s">
        <v>9964</v>
      </c>
      <c r="I269" s="282" t="s">
        <v>9435</v>
      </c>
      <c r="J269" s="282" t="s">
        <v>9556</v>
      </c>
      <c r="K269" s="282" t="s">
        <v>9559</v>
      </c>
      <c r="L269" s="283"/>
      <c r="M269" s="283"/>
      <c r="N269" s="282" t="s">
        <v>9378</v>
      </c>
      <c r="O269" s="284">
        <v>183.28</v>
      </c>
      <c r="P269" s="282" t="s">
        <v>9379</v>
      </c>
      <c r="Q269" s="282" t="s">
        <v>9375</v>
      </c>
      <c r="R269" s="283"/>
      <c r="S269" s="283"/>
      <c r="T269" s="282" t="s">
        <v>9380</v>
      </c>
      <c r="U269" s="282" t="s">
        <v>9381</v>
      </c>
      <c r="V269" s="282" t="s">
        <v>9382</v>
      </c>
      <c r="W269" s="282" t="s">
        <v>9956</v>
      </c>
      <c r="X269" s="282" t="s">
        <v>9384</v>
      </c>
      <c r="Y269" s="282" t="s">
        <v>9385</v>
      </c>
      <c r="Z269" s="284">
        <v>183.28</v>
      </c>
      <c r="AA269" s="282" t="s">
        <v>3277</v>
      </c>
      <c r="AB269" s="284">
        <v>183.28</v>
      </c>
      <c r="AC269" s="284">
        <v>183.28</v>
      </c>
      <c r="AD269" s="282" t="s">
        <v>3277</v>
      </c>
      <c r="AE269" s="282" t="s">
        <v>9917</v>
      </c>
      <c r="AF269" s="282" t="s">
        <v>9387</v>
      </c>
      <c r="AG269" s="282" t="s">
        <v>9388</v>
      </c>
      <c r="AH269" s="282" t="s">
        <v>9402</v>
      </c>
      <c r="AI269" s="285">
        <f t="shared" si="4"/>
        <v>44482</v>
      </c>
      <c r="AJ269" s="281" t="s">
        <v>9430</v>
      </c>
    </row>
    <row r="270" spans="1:36" ht="60">
      <c r="A270" s="282" t="s">
        <v>9965</v>
      </c>
      <c r="B270" s="282" t="s">
        <v>9369</v>
      </c>
      <c r="C270" s="282" t="s">
        <v>9370</v>
      </c>
      <c r="D270" s="282" t="s">
        <v>9371</v>
      </c>
      <c r="E270" s="282" t="s">
        <v>9372</v>
      </c>
      <c r="F270" s="282" t="s">
        <v>9372</v>
      </c>
      <c r="G270" s="282" t="s">
        <v>9505</v>
      </c>
      <c r="H270" s="282" t="s">
        <v>9964</v>
      </c>
      <c r="I270" s="282" t="s">
        <v>9521</v>
      </c>
      <c r="J270" s="282" t="s">
        <v>9959</v>
      </c>
      <c r="K270" s="282" t="s">
        <v>9960</v>
      </c>
      <c r="L270" s="283"/>
      <c r="M270" s="283"/>
      <c r="N270" s="282" t="s">
        <v>9378</v>
      </c>
      <c r="O270" s="284">
        <v>274.92</v>
      </c>
      <c r="P270" s="282" t="s">
        <v>9379</v>
      </c>
      <c r="Q270" s="282" t="s">
        <v>9375</v>
      </c>
      <c r="R270" s="283"/>
      <c r="S270" s="283"/>
      <c r="T270" s="282" t="s">
        <v>9380</v>
      </c>
      <c r="U270" s="282" t="s">
        <v>9381</v>
      </c>
      <c r="V270" s="282" t="s">
        <v>9382</v>
      </c>
      <c r="W270" s="282" t="s">
        <v>9961</v>
      </c>
      <c r="X270" s="282" t="s">
        <v>9384</v>
      </c>
      <c r="Y270" s="282" t="s">
        <v>9385</v>
      </c>
      <c r="Z270" s="284">
        <v>274.92</v>
      </c>
      <c r="AA270" s="282" t="s">
        <v>3277</v>
      </c>
      <c r="AB270" s="284">
        <v>274.92</v>
      </c>
      <c r="AC270" s="284">
        <v>274.92</v>
      </c>
      <c r="AD270" s="282" t="s">
        <v>3277</v>
      </c>
      <c r="AE270" s="282" t="s">
        <v>9917</v>
      </c>
      <c r="AF270" s="282" t="s">
        <v>9387</v>
      </c>
      <c r="AG270" s="282" t="s">
        <v>9388</v>
      </c>
      <c r="AH270" s="282" t="s">
        <v>9402</v>
      </c>
      <c r="AI270" s="285">
        <f t="shared" si="4"/>
        <v>44482</v>
      </c>
      <c r="AJ270" s="281" t="s">
        <v>9430</v>
      </c>
    </row>
    <row r="271" spans="1:36" ht="60">
      <c r="A271" s="282" t="s">
        <v>9963</v>
      </c>
      <c r="B271" s="282" t="s">
        <v>9369</v>
      </c>
      <c r="C271" s="282" t="s">
        <v>9370</v>
      </c>
      <c r="D271" s="282" t="s">
        <v>9371</v>
      </c>
      <c r="E271" s="282" t="s">
        <v>9372</v>
      </c>
      <c r="F271" s="282" t="s">
        <v>9372</v>
      </c>
      <c r="G271" s="282" t="s">
        <v>9505</v>
      </c>
      <c r="H271" s="282" t="s">
        <v>9964</v>
      </c>
      <c r="I271" s="282" t="s">
        <v>9435</v>
      </c>
      <c r="J271" s="282" t="s">
        <v>9556</v>
      </c>
      <c r="K271" s="282" t="s">
        <v>9557</v>
      </c>
      <c r="L271" s="283"/>
      <c r="M271" s="283"/>
      <c r="N271" s="282" t="s">
        <v>9378</v>
      </c>
      <c r="O271" s="284">
        <v>183.28</v>
      </c>
      <c r="P271" s="282" t="s">
        <v>9379</v>
      </c>
      <c r="Q271" s="282" t="s">
        <v>9375</v>
      </c>
      <c r="R271" s="283"/>
      <c r="S271" s="283"/>
      <c r="T271" s="282" t="s">
        <v>9380</v>
      </c>
      <c r="U271" s="282" t="s">
        <v>9381</v>
      </c>
      <c r="V271" s="282" t="s">
        <v>9382</v>
      </c>
      <c r="W271" s="282" t="s">
        <v>9956</v>
      </c>
      <c r="X271" s="282" t="s">
        <v>9384</v>
      </c>
      <c r="Y271" s="282" t="s">
        <v>9385</v>
      </c>
      <c r="Z271" s="284">
        <v>183.28</v>
      </c>
      <c r="AA271" s="282" t="s">
        <v>3277</v>
      </c>
      <c r="AB271" s="284">
        <v>183.28</v>
      </c>
      <c r="AC271" s="284">
        <v>183.28</v>
      </c>
      <c r="AD271" s="282" t="s">
        <v>3277</v>
      </c>
      <c r="AE271" s="282" t="s">
        <v>9917</v>
      </c>
      <c r="AF271" s="282" t="s">
        <v>9387</v>
      </c>
      <c r="AG271" s="282" t="s">
        <v>9388</v>
      </c>
      <c r="AH271" s="282" t="s">
        <v>9402</v>
      </c>
      <c r="AI271" s="285">
        <f t="shared" si="4"/>
        <v>44482</v>
      </c>
      <c r="AJ271" s="281" t="s">
        <v>9430</v>
      </c>
    </row>
    <row r="272" spans="1:36" ht="60">
      <c r="A272" s="282" t="s">
        <v>9966</v>
      </c>
      <c r="B272" s="282" t="s">
        <v>9369</v>
      </c>
      <c r="C272" s="282" t="s">
        <v>9370</v>
      </c>
      <c r="D272" s="282" t="s">
        <v>9371</v>
      </c>
      <c r="E272" s="282" t="s">
        <v>9372</v>
      </c>
      <c r="F272" s="282" t="s">
        <v>9372</v>
      </c>
      <c r="G272" s="282" t="s">
        <v>9505</v>
      </c>
      <c r="H272" s="282" t="s">
        <v>9964</v>
      </c>
      <c r="I272" s="282" t="s">
        <v>9435</v>
      </c>
      <c r="J272" s="282" t="s">
        <v>9566</v>
      </c>
      <c r="K272" s="282" t="s">
        <v>9567</v>
      </c>
      <c r="L272" s="283"/>
      <c r="M272" s="283"/>
      <c r="N272" s="282" t="s">
        <v>9378</v>
      </c>
      <c r="O272" s="284">
        <v>183.28</v>
      </c>
      <c r="P272" s="282" t="s">
        <v>9379</v>
      </c>
      <c r="Q272" s="282" t="s">
        <v>9375</v>
      </c>
      <c r="R272" s="283"/>
      <c r="S272" s="283"/>
      <c r="T272" s="282" t="s">
        <v>9380</v>
      </c>
      <c r="U272" s="282" t="s">
        <v>9381</v>
      </c>
      <c r="V272" s="282" t="s">
        <v>9382</v>
      </c>
      <c r="W272" s="282" t="s">
        <v>9967</v>
      </c>
      <c r="X272" s="282" t="s">
        <v>9384</v>
      </c>
      <c r="Y272" s="282" t="s">
        <v>9385</v>
      </c>
      <c r="Z272" s="284">
        <v>183.28</v>
      </c>
      <c r="AA272" s="282" t="s">
        <v>3277</v>
      </c>
      <c r="AB272" s="284">
        <v>183.28</v>
      </c>
      <c r="AC272" s="284">
        <v>183.28</v>
      </c>
      <c r="AD272" s="282" t="s">
        <v>3277</v>
      </c>
      <c r="AE272" s="282" t="s">
        <v>9917</v>
      </c>
      <c r="AF272" s="282" t="s">
        <v>9387</v>
      </c>
      <c r="AG272" s="282" t="s">
        <v>9388</v>
      </c>
      <c r="AH272" s="282" t="s">
        <v>9402</v>
      </c>
      <c r="AI272" s="285">
        <f t="shared" si="4"/>
        <v>44482</v>
      </c>
      <c r="AJ272" s="281" t="s">
        <v>9430</v>
      </c>
    </row>
    <row r="273" spans="1:36" ht="60">
      <c r="A273" s="282" t="s">
        <v>9968</v>
      </c>
      <c r="B273" s="282" t="s">
        <v>9369</v>
      </c>
      <c r="C273" s="282" t="s">
        <v>9370</v>
      </c>
      <c r="D273" s="282" t="s">
        <v>9371</v>
      </c>
      <c r="E273" s="282" t="s">
        <v>9372</v>
      </c>
      <c r="F273" s="282" t="s">
        <v>9372</v>
      </c>
      <c r="G273" s="282" t="s">
        <v>9505</v>
      </c>
      <c r="H273" s="282" t="s">
        <v>9969</v>
      </c>
      <c r="I273" s="282" t="s">
        <v>9435</v>
      </c>
      <c r="J273" s="282" t="s">
        <v>9556</v>
      </c>
      <c r="K273" s="282" t="s">
        <v>9557</v>
      </c>
      <c r="L273" s="283"/>
      <c r="M273" s="283"/>
      <c r="N273" s="282" t="s">
        <v>9378</v>
      </c>
      <c r="O273" s="284">
        <v>183.28</v>
      </c>
      <c r="P273" s="282" t="s">
        <v>9379</v>
      </c>
      <c r="Q273" s="282" t="s">
        <v>9375</v>
      </c>
      <c r="R273" s="283"/>
      <c r="S273" s="283"/>
      <c r="T273" s="282" t="s">
        <v>9380</v>
      </c>
      <c r="U273" s="282" t="s">
        <v>9381</v>
      </c>
      <c r="V273" s="282" t="s">
        <v>9382</v>
      </c>
      <c r="W273" s="282" t="s">
        <v>9956</v>
      </c>
      <c r="X273" s="282" t="s">
        <v>9384</v>
      </c>
      <c r="Y273" s="282" t="s">
        <v>9385</v>
      </c>
      <c r="Z273" s="284">
        <v>183.28</v>
      </c>
      <c r="AA273" s="282" t="s">
        <v>3277</v>
      </c>
      <c r="AB273" s="284">
        <v>183.28</v>
      </c>
      <c r="AC273" s="284">
        <v>183.28</v>
      </c>
      <c r="AD273" s="282" t="s">
        <v>3277</v>
      </c>
      <c r="AE273" s="282" t="s">
        <v>9917</v>
      </c>
      <c r="AF273" s="282" t="s">
        <v>9387</v>
      </c>
      <c r="AG273" s="282" t="s">
        <v>9388</v>
      </c>
      <c r="AH273" s="282" t="s">
        <v>9402</v>
      </c>
      <c r="AI273" s="285">
        <f t="shared" si="4"/>
        <v>44481</v>
      </c>
      <c r="AJ273" s="281" t="s">
        <v>9430</v>
      </c>
    </row>
    <row r="274" spans="1:36" ht="60">
      <c r="A274" s="282" t="s">
        <v>9970</v>
      </c>
      <c r="B274" s="282" t="s">
        <v>9369</v>
      </c>
      <c r="C274" s="282" t="s">
        <v>9370</v>
      </c>
      <c r="D274" s="282" t="s">
        <v>9371</v>
      </c>
      <c r="E274" s="282" t="s">
        <v>9372</v>
      </c>
      <c r="F274" s="282" t="s">
        <v>9372</v>
      </c>
      <c r="G274" s="282" t="s">
        <v>9505</v>
      </c>
      <c r="H274" s="282" t="s">
        <v>9969</v>
      </c>
      <c r="I274" s="282" t="s">
        <v>9435</v>
      </c>
      <c r="J274" s="282" t="s">
        <v>9614</v>
      </c>
      <c r="K274" s="282" t="s">
        <v>9615</v>
      </c>
      <c r="L274" s="283"/>
      <c r="M274" s="282" t="s">
        <v>9971</v>
      </c>
      <c r="N274" s="282" t="s">
        <v>9378</v>
      </c>
      <c r="O274" s="284">
        <v>183.28</v>
      </c>
      <c r="P274" s="282" t="s">
        <v>9379</v>
      </c>
      <c r="Q274" s="282" t="s">
        <v>9375</v>
      </c>
      <c r="R274" s="283"/>
      <c r="S274" s="283"/>
      <c r="T274" s="282" t="s">
        <v>9380</v>
      </c>
      <c r="U274" s="282" t="s">
        <v>9381</v>
      </c>
      <c r="V274" s="282" t="s">
        <v>9382</v>
      </c>
      <c r="W274" s="282" t="s">
        <v>9972</v>
      </c>
      <c r="X274" s="282" t="s">
        <v>9384</v>
      </c>
      <c r="Y274" s="282" t="s">
        <v>9385</v>
      </c>
      <c r="Z274" s="284">
        <v>183.28</v>
      </c>
      <c r="AA274" s="282" t="s">
        <v>3277</v>
      </c>
      <c r="AB274" s="284">
        <v>183.28</v>
      </c>
      <c r="AC274" s="284">
        <v>183.28</v>
      </c>
      <c r="AD274" s="282" t="s">
        <v>3277</v>
      </c>
      <c r="AE274" s="282" t="s">
        <v>9917</v>
      </c>
      <c r="AF274" s="282" t="s">
        <v>9387</v>
      </c>
      <c r="AG274" s="282" t="s">
        <v>9388</v>
      </c>
      <c r="AH274" s="282" t="s">
        <v>9402</v>
      </c>
      <c r="AI274" s="285">
        <f t="shared" si="4"/>
        <v>44481</v>
      </c>
      <c r="AJ274" s="281" t="s">
        <v>9430</v>
      </c>
    </row>
    <row r="275" spans="1:36" ht="60">
      <c r="A275" s="282" t="s">
        <v>9973</v>
      </c>
      <c r="B275" s="282" t="s">
        <v>9369</v>
      </c>
      <c r="C275" s="282" t="s">
        <v>9370</v>
      </c>
      <c r="D275" s="282" t="s">
        <v>9371</v>
      </c>
      <c r="E275" s="282" t="s">
        <v>9372</v>
      </c>
      <c r="F275" s="282" t="s">
        <v>9372</v>
      </c>
      <c r="G275" s="282" t="s">
        <v>9505</v>
      </c>
      <c r="H275" s="282" t="s">
        <v>9969</v>
      </c>
      <c r="I275" s="282" t="s">
        <v>9521</v>
      </c>
      <c r="J275" s="282" t="s">
        <v>9959</v>
      </c>
      <c r="K275" s="282" t="s">
        <v>9960</v>
      </c>
      <c r="L275" s="283"/>
      <c r="M275" s="283"/>
      <c r="N275" s="282" t="s">
        <v>9378</v>
      </c>
      <c r="O275" s="284">
        <v>274.92</v>
      </c>
      <c r="P275" s="282" t="s">
        <v>9379</v>
      </c>
      <c r="Q275" s="282" t="s">
        <v>9375</v>
      </c>
      <c r="R275" s="283"/>
      <c r="S275" s="283"/>
      <c r="T275" s="282" t="s">
        <v>9380</v>
      </c>
      <c r="U275" s="282" t="s">
        <v>9381</v>
      </c>
      <c r="V275" s="282" t="s">
        <v>9382</v>
      </c>
      <c r="W275" s="282" t="s">
        <v>9961</v>
      </c>
      <c r="X275" s="282" t="s">
        <v>9384</v>
      </c>
      <c r="Y275" s="282" t="s">
        <v>9385</v>
      </c>
      <c r="Z275" s="284">
        <v>274.92</v>
      </c>
      <c r="AA275" s="282" t="s">
        <v>3277</v>
      </c>
      <c r="AB275" s="284">
        <v>274.92</v>
      </c>
      <c r="AC275" s="284">
        <v>274.92</v>
      </c>
      <c r="AD275" s="282" t="s">
        <v>3277</v>
      </c>
      <c r="AE275" s="282" t="s">
        <v>9917</v>
      </c>
      <c r="AF275" s="282" t="s">
        <v>9387</v>
      </c>
      <c r="AG275" s="282" t="s">
        <v>9388</v>
      </c>
      <c r="AH275" s="282" t="s">
        <v>9402</v>
      </c>
      <c r="AI275" s="285">
        <f t="shared" si="4"/>
        <v>44481</v>
      </c>
      <c r="AJ275" s="281" t="s">
        <v>9430</v>
      </c>
    </row>
    <row r="276" spans="1:36" ht="60">
      <c r="A276" s="282" t="s">
        <v>9968</v>
      </c>
      <c r="B276" s="282" t="s">
        <v>9369</v>
      </c>
      <c r="C276" s="282" t="s">
        <v>9370</v>
      </c>
      <c r="D276" s="282" t="s">
        <v>9371</v>
      </c>
      <c r="E276" s="282" t="s">
        <v>9372</v>
      </c>
      <c r="F276" s="282" t="s">
        <v>9372</v>
      </c>
      <c r="G276" s="282" t="s">
        <v>9505</v>
      </c>
      <c r="H276" s="282" t="s">
        <v>9969</v>
      </c>
      <c r="I276" s="282" t="s">
        <v>9435</v>
      </c>
      <c r="J276" s="282" t="s">
        <v>9556</v>
      </c>
      <c r="K276" s="282" t="s">
        <v>9559</v>
      </c>
      <c r="L276" s="283"/>
      <c r="M276" s="283"/>
      <c r="N276" s="282" t="s">
        <v>9378</v>
      </c>
      <c r="O276" s="284">
        <v>183.28</v>
      </c>
      <c r="P276" s="282" t="s">
        <v>9379</v>
      </c>
      <c r="Q276" s="282" t="s">
        <v>9375</v>
      </c>
      <c r="R276" s="283"/>
      <c r="S276" s="283"/>
      <c r="T276" s="282" t="s">
        <v>9380</v>
      </c>
      <c r="U276" s="282" t="s">
        <v>9381</v>
      </c>
      <c r="V276" s="282" t="s">
        <v>9382</v>
      </c>
      <c r="W276" s="282" t="s">
        <v>9956</v>
      </c>
      <c r="X276" s="282" t="s">
        <v>9384</v>
      </c>
      <c r="Y276" s="282" t="s">
        <v>9385</v>
      </c>
      <c r="Z276" s="284">
        <v>183.28</v>
      </c>
      <c r="AA276" s="282" t="s">
        <v>3277</v>
      </c>
      <c r="AB276" s="284">
        <v>183.28</v>
      </c>
      <c r="AC276" s="284">
        <v>183.28</v>
      </c>
      <c r="AD276" s="282" t="s">
        <v>3277</v>
      </c>
      <c r="AE276" s="282" t="s">
        <v>9917</v>
      </c>
      <c r="AF276" s="282" t="s">
        <v>9387</v>
      </c>
      <c r="AG276" s="282" t="s">
        <v>9388</v>
      </c>
      <c r="AH276" s="282" t="s">
        <v>9402</v>
      </c>
      <c r="AI276" s="285">
        <f t="shared" si="4"/>
        <v>44481</v>
      </c>
      <c r="AJ276" s="281" t="s">
        <v>9430</v>
      </c>
    </row>
    <row r="277" spans="1:36" ht="60">
      <c r="A277" s="282" t="s">
        <v>9974</v>
      </c>
      <c r="B277" s="282" t="s">
        <v>9369</v>
      </c>
      <c r="C277" s="282" t="s">
        <v>9370</v>
      </c>
      <c r="D277" s="282" t="s">
        <v>9371</v>
      </c>
      <c r="E277" s="282" t="s">
        <v>9372</v>
      </c>
      <c r="F277" s="282" t="s">
        <v>9372</v>
      </c>
      <c r="G277" s="282" t="s">
        <v>9505</v>
      </c>
      <c r="H277" s="282" t="s">
        <v>9975</v>
      </c>
      <c r="I277" s="282" t="s">
        <v>9435</v>
      </c>
      <c r="J277" s="282" t="s">
        <v>9556</v>
      </c>
      <c r="K277" s="282" t="s">
        <v>9557</v>
      </c>
      <c r="L277" s="283"/>
      <c r="M277" s="283"/>
      <c r="N277" s="282" t="s">
        <v>9378</v>
      </c>
      <c r="O277" s="284">
        <v>183.28</v>
      </c>
      <c r="P277" s="282" t="s">
        <v>9379</v>
      </c>
      <c r="Q277" s="282" t="s">
        <v>9375</v>
      </c>
      <c r="R277" s="283"/>
      <c r="S277" s="283"/>
      <c r="T277" s="282" t="s">
        <v>9380</v>
      </c>
      <c r="U277" s="282" t="s">
        <v>9381</v>
      </c>
      <c r="V277" s="282" t="s">
        <v>9382</v>
      </c>
      <c r="W277" s="282" t="s">
        <v>9956</v>
      </c>
      <c r="X277" s="282" t="s">
        <v>9384</v>
      </c>
      <c r="Y277" s="282" t="s">
        <v>9385</v>
      </c>
      <c r="Z277" s="284">
        <v>183.28</v>
      </c>
      <c r="AA277" s="282" t="s">
        <v>3277</v>
      </c>
      <c r="AB277" s="284">
        <v>183.28</v>
      </c>
      <c r="AC277" s="284">
        <v>183.28</v>
      </c>
      <c r="AD277" s="282" t="s">
        <v>3277</v>
      </c>
      <c r="AE277" s="282" t="s">
        <v>9917</v>
      </c>
      <c r="AF277" s="282" t="s">
        <v>9387</v>
      </c>
      <c r="AG277" s="282" t="s">
        <v>9388</v>
      </c>
      <c r="AH277" s="282" t="s">
        <v>9402</v>
      </c>
      <c r="AI277" s="285">
        <f t="shared" si="4"/>
        <v>44480</v>
      </c>
      <c r="AJ277" s="281" t="s">
        <v>9430</v>
      </c>
    </row>
    <row r="278" spans="1:36" ht="60">
      <c r="A278" s="282" t="s">
        <v>9976</v>
      </c>
      <c r="B278" s="282" t="s">
        <v>9369</v>
      </c>
      <c r="C278" s="282" t="s">
        <v>9370</v>
      </c>
      <c r="D278" s="282" t="s">
        <v>9371</v>
      </c>
      <c r="E278" s="282" t="s">
        <v>9372</v>
      </c>
      <c r="F278" s="282" t="s">
        <v>9372</v>
      </c>
      <c r="G278" s="282" t="s">
        <v>9505</v>
      </c>
      <c r="H278" s="282" t="s">
        <v>9975</v>
      </c>
      <c r="I278" s="282" t="s">
        <v>9435</v>
      </c>
      <c r="J278" s="282" t="s">
        <v>9566</v>
      </c>
      <c r="K278" s="282" t="s">
        <v>9567</v>
      </c>
      <c r="L278" s="283"/>
      <c r="M278" s="283"/>
      <c r="N278" s="282" t="s">
        <v>9378</v>
      </c>
      <c r="O278" s="284">
        <v>183.28</v>
      </c>
      <c r="P278" s="282" t="s">
        <v>9379</v>
      </c>
      <c r="Q278" s="282" t="s">
        <v>9375</v>
      </c>
      <c r="R278" s="283"/>
      <c r="S278" s="283"/>
      <c r="T278" s="282" t="s">
        <v>9380</v>
      </c>
      <c r="U278" s="282" t="s">
        <v>9381</v>
      </c>
      <c r="V278" s="282" t="s">
        <v>9382</v>
      </c>
      <c r="W278" s="282" t="s">
        <v>9967</v>
      </c>
      <c r="X278" s="282" t="s">
        <v>9384</v>
      </c>
      <c r="Y278" s="282" t="s">
        <v>9385</v>
      </c>
      <c r="Z278" s="284">
        <v>183.28</v>
      </c>
      <c r="AA278" s="282" t="s">
        <v>3277</v>
      </c>
      <c r="AB278" s="284">
        <v>183.28</v>
      </c>
      <c r="AC278" s="284">
        <v>183.28</v>
      </c>
      <c r="AD278" s="282" t="s">
        <v>3277</v>
      </c>
      <c r="AE278" s="282" t="s">
        <v>9917</v>
      </c>
      <c r="AF278" s="282" t="s">
        <v>9387</v>
      </c>
      <c r="AG278" s="282" t="s">
        <v>9388</v>
      </c>
      <c r="AH278" s="282" t="s">
        <v>9402</v>
      </c>
      <c r="AI278" s="285">
        <f t="shared" si="4"/>
        <v>44480</v>
      </c>
      <c r="AJ278" s="281" t="s">
        <v>9430</v>
      </c>
    </row>
    <row r="279" spans="1:36" ht="60">
      <c r="A279" s="282" t="s">
        <v>9977</v>
      </c>
      <c r="B279" s="282" t="s">
        <v>9369</v>
      </c>
      <c r="C279" s="282" t="s">
        <v>9370</v>
      </c>
      <c r="D279" s="282" t="s">
        <v>9371</v>
      </c>
      <c r="E279" s="282" t="s">
        <v>9372</v>
      </c>
      <c r="F279" s="282" t="s">
        <v>9372</v>
      </c>
      <c r="G279" s="282" t="s">
        <v>9505</v>
      </c>
      <c r="H279" s="282" t="s">
        <v>9975</v>
      </c>
      <c r="I279" s="282" t="s">
        <v>9435</v>
      </c>
      <c r="J279" s="282" t="s">
        <v>9614</v>
      </c>
      <c r="K279" s="282" t="s">
        <v>9615</v>
      </c>
      <c r="L279" s="283"/>
      <c r="M279" s="282" t="s">
        <v>9971</v>
      </c>
      <c r="N279" s="282" t="s">
        <v>9378</v>
      </c>
      <c r="O279" s="284">
        <v>183.28</v>
      </c>
      <c r="P279" s="282" t="s">
        <v>9379</v>
      </c>
      <c r="Q279" s="282" t="s">
        <v>9375</v>
      </c>
      <c r="R279" s="283"/>
      <c r="S279" s="283"/>
      <c r="T279" s="282" t="s">
        <v>9380</v>
      </c>
      <c r="U279" s="282" t="s">
        <v>9381</v>
      </c>
      <c r="V279" s="282" t="s">
        <v>9382</v>
      </c>
      <c r="W279" s="282" t="s">
        <v>9972</v>
      </c>
      <c r="X279" s="282" t="s">
        <v>9384</v>
      </c>
      <c r="Y279" s="282" t="s">
        <v>9385</v>
      </c>
      <c r="Z279" s="284">
        <v>183.28</v>
      </c>
      <c r="AA279" s="282" t="s">
        <v>3277</v>
      </c>
      <c r="AB279" s="284">
        <v>183.28</v>
      </c>
      <c r="AC279" s="284">
        <v>183.28</v>
      </c>
      <c r="AD279" s="282" t="s">
        <v>3277</v>
      </c>
      <c r="AE279" s="282" t="s">
        <v>9917</v>
      </c>
      <c r="AF279" s="282" t="s">
        <v>9387</v>
      </c>
      <c r="AG279" s="282" t="s">
        <v>9388</v>
      </c>
      <c r="AH279" s="282" t="s">
        <v>9402</v>
      </c>
      <c r="AI279" s="285">
        <f t="shared" si="4"/>
        <v>44480</v>
      </c>
      <c r="AJ279" s="281" t="s">
        <v>9430</v>
      </c>
    </row>
    <row r="280" spans="1:36" ht="60">
      <c r="A280" s="282" t="s">
        <v>9978</v>
      </c>
      <c r="B280" s="282" t="s">
        <v>9369</v>
      </c>
      <c r="C280" s="282" t="s">
        <v>9370</v>
      </c>
      <c r="D280" s="282" t="s">
        <v>9371</v>
      </c>
      <c r="E280" s="282" t="s">
        <v>9372</v>
      </c>
      <c r="F280" s="282" t="s">
        <v>9372</v>
      </c>
      <c r="G280" s="282" t="s">
        <v>9505</v>
      </c>
      <c r="H280" s="282" t="s">
        <v>9975</v>
      </c>
      <c r="I280" s="282" t="s">
        <v>9435</v>
      </c>
      <c r="J280" s="282" t="s">
        <v>9959</v>
      </c>
      <c r="K280" s="282" t="s">
        <v>9960</v>
      </c>
      <c r="L280" s="283"/>
      <c r="M280" s="282" t="s">
        <v>9979</v>
      </c>
      <c r="N280" s="282" t="s">
        <v>9378</v>
      </c>
      <c r="O280" s="284">
        <v>183.28</v>
      </c>
      <c r="P280" s="282" t="s">
        <v>9379</v>
      </c>
      <c r="Q280" s="282" t="s">
        <v>9375</v>
      </c>
      <c r="R280" s="283"/>
      <c r="S280" s="283"/>
      <c r="T280" s="282" t="s">
        <v>9380</v>
      </c>
      <c r="U280" s="282" t="s">
        <v>9381</v>
      </c>
      <c r="V280" s="282" t="s">
        <v>9382</v>
      </c>
      <c r="W280" s="282" t="s">
        <v>9961</v>
      </c>
      <c r="X280" s="282" t="s">
        <v>9384</v>
      </c>
      <c r="Y280" s="282" t="s">
        <v>9385</v>
      </c>
      <c r="Z280" s="284">
        <v>183.28</v>
      </c>
      <c r="AA280" s="282" t="s">
        <v>3277</v>
      </c>
      <c r="AB280" s="284">
        <v>183.28</v>
      </c>
      <c r="AC280" s="284">
        <v>183.28</v>
      </c>
      <c r="AD280" s="282" t="s">
        <v>3277</v>
      </c>
      <c r="AE280" s="282" t="s">
        <v>9917</v>
      </c>
      <c r="AF280" s="282" t="s">
        <v>9387</v>
      </c>
      <c r="AG280" s="282" t="s">
        <v>9388</v>
      </c>
      <c r="AH280" s="282" t="s">
        <v>9402</v>
      </c>
      <c r="AI280" s="285">
        <f t="shared" si="4"/>
        <v>44480</v>
      </c>
      <c r="AJ280" s="281" t="s">
        <v>9430</v>
      </c>
    </row>
    <row r="281" spans="1:36" ht="60">
      <c r="A281" s="282" t="s">
        <v>9974</v>
      </c>
      <c r="B281" s="282" t="s">
        <v>9369</v>
      </c>
      <c r="C281" s="282" t="s">
        <v>9370</v>
      </c>
      <c r="D281" s="282" t="s">
        <v>9371</v>
      </c>
      <c r="E281" s="282" t="s">
        <v>9372</v>
      </c>
      <c r="F281" s="282" t="s">
        <v>9372</v>
      </c>
      <c r="G281" s="282" t="s">
        <v>9505</v>
      </c>
      <c r="H281" s="282" t="s">
        <v>9975</v>
      </c>
      <c r="I281" s="282" t="s">
        <v>9435</v>
      </c>
      <c r="J281" s="282" t="s">
        <v>9556</v>
      </c>
      <c r="K281" s="282" t="s">
        <v>9559</v>
      </c>
      <c r="L281" s="283"/>
      <c r="M281" s="283"/>
      <c r="N281" s="282" t="s">
        <v>9378</v>
      </c>
      <c r="O281" s="284">
        <v>183.28</v>
      </c>
      <c r="P281" s="282" t="s">
        <v>9379</v>
      </c>
      <c r="Q281" s="282" t="s">
        <v>9375</v>
      </c>
      <c r="R281" s="283"/>
      <c r="S281" s="283"/>
      <c r="T281" s="282" t="s">
        <v>9380</v>
      </c>
      <c r="U281" s="282" t="s">
        <v>9381</v>
      </c>
      <c r="V281" s="282" t="s">
        <v>9382</v>
      </c>
      <c r="W281" s="282" t="s">
        <v>9956</v>
      </c>
      <c r="X281" s="282" t="s">
        <v>9384</v>
      </c>
      <c r="Y281" s="282" t="s">
        <v>9385</v>
      </c>
      <c r="Z281" s="284">
        <v>183.28</v>
      </c>
      <c r="AA281" s="282" t="s">
        <v>3277</v>
      </c>
      <c r="AB281" s="284">
        <v>183.28</v>
      </c>
      <c r="AC281" s="284">
        <v>183.28</v>
      </c>
      <c r="AD281" s="282" t="s">
        <v>3277</v>
      </c>
      <c r="AE281" s="282" t="s">
        <v>9917</v>
      </c>
      <c r="AF281" s="282" t="s">
        <v>9387</v>
      </c>
      <c r="AG281" s="282" t="s">
        <v>9388</v>
      </c>
      <c r="AH281" s="282" t="s">
        <v>9402</v>
      </c>
      <c r="AI281" s="285">
        <f t="shared" si="4"/>
        <v>44480</v>
      </c>
      <c r="AJ281" s="281" t="s">
        <v>9430</v>
      </c>
    </row>
    <row r="282" spans="1:36" ht="60">
      <c r="A282" s="282" t="s">
        <v>9980</v>
      </c>
      <c r="B282" s="282" t="s">
        <v>9369</v>
      </c>
      <c r="C282" s="282" t="s">
        <v>9370</v>
      </c>
      <c r="D282" s="282" t="s">
        <v>9371</v>
      </c>
      <c r="E282" s="282" t="s">
        <v>9372</v>
      </c>
      <c r="F282" s="282" t="s">
        <v>9372</v>
      </c>
      <c r="G282" s="282" t="s">
        <v>9505</v>
      </c>
      <c r="H282" s="282" t="s">
        <v>9981</v>
      </c>
      <c r="I282" s="282" t="s">
        <v>9435</v>
      </c>
      <c r="J282" s="282" t="s">
        <v>9614</v>
      </c>
      <c r="K282" s="282" t="s">
        <v>9615</v>
      </c>
      <c r="L282" s="283"/>
      <c r="M282" s="282" t="s">
        <v>9971</v>
      </c>
      <c r="N282" s="282" t="s">
        <v>9378</v>
      </c>
      <c r="O282" s="284">
        <v>183.28</v>
      </c>
      <c r="P282" s="282" t="s">
        <v>9379</v>
      </c>
      <c r="Q282" s="282" t="s">
        <v>9375</v>
      </c>
      <c r="R282" s="283"/>
      <c r="S282" s="283"/>
      <c r="T282" s="282" t="s">
        <v>9380</v>
      </c>
      <c r="U282" s="282" t="s">
        <v>9381</v>
      </c>
      <c r="V282" s="282" t="s">
        <v>9382</v>
      </c>
      <c r="W282" s="282" t="s">
        <v>9972</v>
      </c>
      <c r="X282" s="282" t="s">
        <v>9384</v>
      </c>
      <c r="Y282" s="282" t="s">
        <v>9385</v>
      </c>
      <c r="Z282" s="284">
        <v>183.28</v>
      </c>
      <c r="AA282" s="282" t="s">
        <v>3277</v>
      </c>
      <c r="AB282" s="284">
        <v>183.28</v>
      </c>
      <c r="AC282" s="284">
        <v>183.28</v>
      </c>
      <c r="AD282" s="282" t="s">
        <v>3277</v>
      </c>
      <c r="AE282" s="282" t="s">
        <v>9917</v>
      </c>
      <c r="AF282" s="282" t="s">
        <v>9387</v>
      </c>
      <c r="AG282" s="282" t="s">
        <v>9388</v>
      </c>
      <c r="AH282" s="282" t="s">
        <v>9402</v>
      </c>
      <c r="AI282" s="285">
        <f t="shared" si="4"/>
        <v>44477</v>
      </c>
      <c r="AJ282" s="281" t="s">
        <v>9430</v>
      </c>
    </row>
    <row r="283" spans="1:36" ht="60">
      <c r="A283" s="282" t="s">
        <v>9982</v>
      </c>
      <c r="B283" s="282" t="s">
        <v>9369</v>
      </c>
      <c r="C283" s="282" t="s">
        <v>9370</v>
      </c>
      <c r="D283" s="282" t="s">
        <v>9371</v>
      </c>
      <c r="E283" s="282" t="s">
        <v>9372</v>
      </c>
      <c r="F283" s="282" t="s">
        <v>9372</v>
      </c>
      <c r="G283" s="282" t="s">
        <v>9505</v>
      </c>
      <c r="H283" s="282" t="s">
        <v>9981</v>
      </c>
      <c r="I283" s="282" t="s">
        <v>9435</v>
      </c>
      <c r="J283" s="282" t="s">
        <v>9556</v>
      </c>
      <c r="K283" s="282" t="s">
        <v>9557</v>
      </c>
      <c r="L283" s="283"/>
      <c r="M283" s="283"/>
      <c r="N283" s="282" t="s">
        <v>9378</v>
      </c>
      <c r="O283" s="284">
        <v>183.28</v>
      </c>
      <c r="P283" s="282" t="s">
        <v>9379</v>
      </c>
      <c r="Q283" s="282" t="s">
        <v>9375</v>
      </c>
      <c r="R283" s="283"/>
      <c r="S283" s="283"/>
      <c r="T283" s="282" t="s">
        <v>9380</v>
      </c>
      <c r="U283" s="282" t="s">
        <v>9381</v>
      </c>
      <c r="V283" s="282" t="s">
        <v>9382</v>
      </c>
      <c r="W283" s="282" t="s">
        <v>9956</v>
      </c>
      <c r="X283" s="282" t="s">
        <v>9384</v>
      </c>
      <c r="Y283" s="282" t="s">
        <v>9385</v>
      </c>
      <c r="Z283" s="284">
        <v>183.28</v>
      </c>
      <c r="AA283" s="282" t="s">
        <v>3277</v>
      </c>
      <c r="AB283" s="284">
        <v>183.28</v>
      </c>
      <c r="AC283" s="284">
        <v>183.28</v>
      </c>
      <c r="AD283" s="282" t="s">
        <v>3277</v>
      </c>
      <c r="AE283" s="282" t="s">
        <v>9917</v>
      </c>
      <c r="AF283" s="282" t="s">
        <v>9387</v>
      </c>
      <c r="AG283" s="282" t="s">
        <v>9388</v>
      </c>
      <c r="AH283" s="282" t="s">
        <v>9402</v>
      </c>
      <c r="AI283" s="285">
        <f t="shared" si="4"/>
        <v>44477</v>
      </c>
      <c r="AJ283" s="281" t="s">
        <v>9430</v>
      </c>
    </row>
    <row r="284" spans="1:36" ht="60">
      <c r="A284" s="282" t="s">
        <v>9982</v>
      </c>
      <c r="B284" s="282" t="s">
        <v>9369</v>
      </c>
      <c r="C284" s="282" t="s">
        <v>9370</v>
      </c>
      <c r="D284" s="282" t="s">
        <v>9371</v>
      </c>
      <c r="E284" s="282" t="s">
        <v>9372</v>
      </c>
      <c r="F284" s="282" t="s">
        <v>9372</v>
      </c>
      <c r="G284" s="282" t="s">
        <v>9505</v>
      </c>
      <c r="H284" s="282" t="s">
        <v>9981</v>
      </c>
      <c r="I284" s="282" t="s">
        <v>9435</v>
      </c>
      <c r="J284" s="282" t="s">
        <v>9556</v>
      </c>
      <c r="K284" s="282" t="s">
        <v>9559</v>
      </c>
      <c r="L284" s="283"/>
      <c r="M284" s="283"/>
      <c r="N284" s="282" t="s">
        <v>9378</v>
      </c>
      <c r="O284" s="284">
        <v>183.28</v>
      </c>
      <c r="P284" s="282" t="s">
        <v>9379</v>
      </c>
      <c r="Q284" s="282" t="s">
        <v>9375</v>
      </c>
      <c r="R284" s="283"/>
      <c r="S284" s="283"/>
      <c r="T284" s="282" t="s">
        <v>9380</v>
      </c>
      <c r="U284" s="282" t="s">
        <v>9381</v>
      </c>
      <c r="V284" s="282" t="s">
        <v>9382</v>
      </c>
      <c r="W284" s="282" t="s">
        <v>9956</v>
      </c>
      <c r="X284" s="282" t="s">
        <v>9384</v>
      </c>
      <c r="Y284" s="282" t="s">
        <v>9385</v>
      </c>
      <c r="Z284" s="284">
        <v>183.28</v>
      </c>
      <c r="AA284" s="282" t="s">
        <v>3277</v>
      </c>
      <c r="AB284" s="284">
        <v>183.28</v>
      </c>
      <c r="AC284" s="284">
        <v>183.28</v>
      </c>
      <c r="AD284" s="282" t="s">
        <v>3277</v>
      </c>
      <c r="AE284" s="282" t="s">
        <v>9917</v>
      </c>
      <c r="AF284" s="282" t="s">
        <v>9387</v>
      </c>
      <c r="AG284" s="282" t="s">
        <v>9388</v>
      </c>
      <c r="AH284" s="282" t="s">
        <v>9402</v>
      </c>
      <c r="AI284" s="285">
        <f t="shared" si="4"/>
        <v>44477</v>
      </c>
      <c r="AJ284" s="281" t="s">
        <v>9430</v>
      </c>
    </row>
    <row r="285" spans="1:36" ht="60">
      <c r="A285" s="282" t="s">
        <v>9983</v>
      </c>
      <c r="B285" s="282" t="s">
        <v>9369</v>
      </c>
      <c r="C285" s="282" t="s">
        <v>9370</v>
      </c>
      <c r="D285" s="282" t="s">
        <v>9371</v>
      </c>
      <c r="E285" s="282" t="s">
        <v>9372</v>
      </c>
      <c r="F285" s="282" t="s">
        <v>9372</v>
      </c>
      <c r="G285" s="282" t="s">
        <v>9505</v>
      </c>
      <c r="H285" s="282" t="s">
        <v>9981</v>
      </c>
      <c r="I285" s="282" t="s">
        <v>9435</v>
      </c>
      <c r="J285" s="282" t="s">
        <v>9959</v>
      </c>
      <c r="K285" s="282" t="s">
        <v>9960</v>
      </c>
      <c r="L285" s="283"/>
      <c r="M285" s="282" t="s">
        <v>9979</v>
      </c>
      <c r="N285" s="282" t="s">
        <v>9378</v>
      </c>
      <c r="O285" s="284">
        <v>183.28</v>
      </c>
      <c r="P285" s="282" t="s">
        <v>9379</v>
      </c>
      <c r="Q285" s="282" t="s">
        <v>9375</v>
      </c>
      <c r="R285" s="283"/>
      <c r="S285" s="283"/>
      <c r="T285" s="282" t="s">
        <v>9380</v>
      </c>
      <c r="U285" s="282" t="s">
        <v>9381</v>
      </c>
      <c r="V285" s="282" t="s">
        <v>9382</v>
      </c>
      <c r="W285" s="282" t="s">
        <v>9961</v>
      </c>
      <c r="X285" s="282" t="s">
        <v>9384</v>
      </c>
      <c r="Y285" s="282" t="s">
        <v>9385</v>
      </c>
      <c r="Z285" s="284">
        <v>183.28</v>
      </c>
      <c r="AA285" s="282" t="s">
        <v>3277</v>
      </c>
      <c r="AB285" s="284">
        <v>183.28</v>
      </c>
      <c r="AC285" s="284">
        <v>183.28</v>
      </c>
      <c r="AD285" s="282" t="s">
        <v>3277</v>
      </c>
      <c r="AE285" s="282" t="s">
        <v>9917</v>
      </c>
      <c r="AF285" s="282" t="s">
        <v>9387</v>
      </c>
      <c r="AG285" s="282" t="s">
        <v>9388</v>
      </c>
      <c r="AH285" s="282" t="s">
        <v>9402</v>
      </c>
      <c r="AI285" s="285">
        <f t="shared" si="4"/>
        <v>44477</v>
      </c>
      <c r="AJ285" s="281" t="s">
        <v>9430</v>
      </c>
    </row>
    <row r="286" spans="1:36" ht="60">
      <c r="A286" s="282" t="s">
        <v>9984</v>
      </c>
      <c r="B286" s="282" t="s">
        <v>9369</v>
      </c>
      <c r="C286" s="282" t="s">
        <v>9370</v>
      </c>
      <c r="D286" s="282" t="s">
        <v>9371</v>
      </c>
      <c r="E286" s="282" t="s">
        <v>9372</v>
      </c>
      <c r="F286" s="282" t="s">
        <v>9372</v>
      </c>
      <c r="G286" s="282" t="s">
        <v>9505</v>
      </c>
      <c r="H286" s="282" t="s">
        <v>9985</v>
      </c>
      <c r="I286" s="282" t="s">
        <v>9435</v>
      </c>
      <c r="J286" s="282" t="s">
        <v>9556</v>
      </c>
      <c r="K286" s="282" t="s">
        <v>9557</v>
      </c>
      <c r="L286" s="283"/>
      <c r="M286" s="283"/>
      <c r="N286" s="282" t="s">
        <v>9378</v>
      </c>
      <c r="O286" s="284">
        <v>183.28</v>
      </c>
      <c r="P286" s="282" t="s">
        <v>9379</v>
      </c>
      <c r="Q286" s="282" t="s">
        <v>9375</v>
      </c>
      <c r="R286" s="283"/>
      <c r="S286" s="283"/>
      <c r="T286" s="282" t="s">
        <v>9380</v>
      </c>
      <c r="U286" s="282" t="s">
        <v>9381</v>
      </c>
      <c r="V286" s="282" t="s">
        <v>9382</v>
      </c>
      <c r="W286" s="282" t="s">
        <v>9956</v>
      </c>
      <c r="X286" s="282" t="s">
        <v>9384</v>
      </c>
      <c r="Y286" s="282" t="s">
        <v>9385</v>
      </c>
      <c r="Z286" s="284">
        <v>183.28</v>
      </c>
      <c r="AA286" s="282" t="s">
        <v>3277</v>
      </c>
      <c r="AB286" s="284">
        <v>183.28</v>
      </c>
      <c r="AC286" s="284">
        <v>183.28</v>
      </c>
      <c r="AD286" s="282" t="s">
        <v>3277</v>
      </c>
      <c r="AE286" s="282" t="s">
        <v>9917</v>
      </c>
      <c r="AF286" s="282" t="s">
        <v>9387</v>
      </c>
      <c r="AG286" s="282" t="s">
        <v>9388</v>
      </c>
      <c r="AH286" s="282" t="s">
        <v>9402</v>
      </c>
      <c r="AI286" s="285">
        <f t="shared" si="4"/>
        <v>44476</v>
      </c>
      <c r="AJ286" s="281" t="s">
        <v>9430</v>
      </c>
    </row>
    <row r="287" spans="1:36" ht="60">
      <c r="A287" s="282" t="s">
        <v>9986</v>
      </c>
      <c r="B287" s="282" t="s">
        <v>9369</v>
      </c>
      <c r="C287" s="282" t="s">
        <v>9370</v>
      </c>
      <c r="D287" s="282" t="s">
        <v>9371</v>
      </c>
      <c r="E287" s="282" t="s">
        <v>9372</v>
      </c>
      <c r="F287" s="282" t="s">
        <v>9372</v>
      </c>
      <c r="G287" s="282" t="s">
        <v>9505</v>
      </c>
      <c r="H287" s="282" t="s">
        <v>9985</v>
      </c>
      <c r="I287" s="282" t="s">
        <v>9435</v>
      </c>
      <c r="J287" s="282" t="s">
        <v>9614</v>
      </c>
      <c r="K287" s="282" t="s">
        <v>9615</v>
      </c>
      <c r="L287" s="283"/>
      <c r="M287" s="282" t="s">
        <v>9971</v>
      </c>
      <c r="N287" s="282" t="s">
        <v>9378</v>
      </c>
      <c r="O287" s="284">
        <v>183.28</v>
      </c>
      <c r="P287" s="282" t="s">
        <v>9379</v>
      </c>
      <c r="Q287" s="282" t="s">
        <v>9375</v>
      </c>
      <c r="R287" s="283"/>
      <c r="S287" s="283"/>
      <c r="T287" s="282" t="s">
        <v>9380</v>
      </c>
      <c r="U287" s="282" t="s">
        <v>9381</v>
      </c>
      <c r="V287" s="282" t="s">
        <v>9382</v>
      </c>
      <c r="W287" s="282" t="s">
        <v>9972</v>
      </c>
      <c r="X287" s="282" t="s">
        <v>9384</v>
      </c>
      <c r="Y287" s="282" t="s">
        <v>9385</v>
      </c>
      <c r="Z287" s="284">
        <v>183.28</v>
      </c>
      <c r="AA287" s="282" t="s">
        <v>3277</v>
      </c>
      <c r="AB287" s="284">
        <v>183.28</v>
      </c>
      <c r="AC287" s="284">
        <v>183.28</v>
      </c>
      <c r="AD287" s="282" t="s">
        <v>3277</v>
      </c>
      <c r="AE287" s="282" t="s">
        <v>9917</v>
      </c>
      <c r="AF287" s="282" t="s">
        <v>9387</v>
      </c>
      <c r="AG287" s="282" t="s">
        <v>9388</v>
      </c>
      <c r="AH287" s="282" t="s">
        <v>9402</v>
      </c>
      <c r="AI287" s="285">
        <f t="shared" si="4"/>
        <v>44476</v>
      </c>
      <c r="AJ287" s="281" t="s">
        <v>9430</v>
      </c>
    </row>
    <row r="288" spans="1:36" ht="60">
      <c r="A288" s="282" t="s">
        <v>9987</v>
      </c>
      <c r="B288" s="282" t="s">
        <v>9369</v>
      </c>
      <c r="C288" s="282" t="s">
        <v>9370</v>
      </c>
      <c r="D288" s="282" t="s">
        <v>9371</v>
      </c>
      <c r="E288" s="282" t="s">
        <v>9372</v>
      </c>
      <c r="F288" s="282" t="s">
        <v>9372</v>
      </c>
      <c r="G288" s="282" t="s">
        <v>9871</v>
      </c>
      <c r="H288" s="282" t="s">
        <v>9985</v>
      </c>
      <c r="I288" s="282" t="s">
        <v>9375</v>
      </c>
      <c r="J288" s="282" t="s">
        <v>9873</v>
      </c>
      <c r="K288" s="282" t="s">
        <v>9874</v>
      </c>
      <c r="L288" s="283"/>
      <c r="M288" s="282" t="s">
        <v>9988</v>
      </c>
      <c r="N288" s="282" t="s">
        <v>9378</v>
      </c>
      <c r="O288" s="284">
        <v>75.62</v>
      </c>
      <c r="P288" s="282" t="s">
        <v>9379</v>
      </c>
      <c r="Q288" s="282" t="s">
        <v>9375</v>
      </c>
      <c r="R288" s="283"/>
      <c r="S288" s="283"/>
      <c r="T288" s="282" t="s">
        <v>9380</v>
      </c>
      <c r="U288" s="282" t="s">
        <v>9381</v>
      </c>
      <c r="V288" s="282" t="s">
        <v>9382</v>
      </c>
      <c r="W288" s="282" t="s">
        <v>9961</v>
      </c>
      <c r="X288" s="282" t="s">
        <v>9384</v>
      </c>
      <c r="Y288" s="282" t="s">
        <v>9385</v>
      </c>
      <c r="Z288" s="284">
        <v>75.62</v>
      </c>
      <c r="AA288" s="282" t="s">
        <v>3277</v>
      </c>
      <c r="AB288" s="284">
        <v>75.62</v>
      </c>
      <c r="AC288" s="284">
        <v>75.62</v>
      </c>
      <c r="AD288" s="282" t="s">
        <v>3277</v>
      </c>
      <c r="AE288" s="282" t="s">
        <v>9917</v>
      </c>
      <c r="AF288" s="282" t="s">
        <v>9387</v>
      </c>
      <c r="AG288" s="282" t="s">
        <v>9388</v>
      </c>
      <c r="AH288" s="282" t="s">
        <v>9389</v>
      </c>
      <c r="AI288" s="285">
        <f t="shared" si="4"/>
        <v>44476</v>
      </c>
      <c r="AJ288" s="281" t="s">
        <v>9430</v>
      </c>
    </row>
    <row r="289" spans="1:36" ht="60">
      <c r="A289" s="282" t="s">
        <v>9984</v>
      </c>
      <c r="B289" s="282" t="s">
        <v>9369</v>
      </c>
      <c r="C289" s="282" t="s">
        <v>9370</v>
      </c>
      <c r="D289" s="282" t="s">
        <v>9371</v>
      </c>
      <c r="E289" s="282" t="s">
        <v>9372</v>
      </c>
      <c r="F289" s="282" t="s">
        <v>9372</v>
      </c>
      <c r="G289" s="282" t="s">
        <v>9505</v>
      </c>
      <c r="H289" s="282" t="s">
        <v>9985</v>
      </c>
      <c r="I289" s="282" t="s">
        <v>9435</v>
      </c>
      <c r="J289" s="282" t="s">
        <v>9556</v>
      </c>
      <c r="K289" s="282" t="s">
        <v>9559</v>
      </c>
      <c r="L289" s="283"/>
      <c r="M289" s="283"/>
      <c r="N289" s="282" t="s">
        <v>9378</v>
      </c>
      <c r="O289" s="284">
        <v>183.28</v>
      </c>
      <c r="P289" s="282" t="s">
        <v>9379</v>
      </c>
      <c r="Q289" s="282" t="s">
        <v>9375</v>
      </c>
      <c r="R289" s="283"/>
      <c r="S289" s="283"/>
      <c r="T289" s="282" t="s">
        <v>9380</v>
      </c>
      <c r="U289" s="282" t="s">
        <v>9381</v>
      </c>
      <c r="V289" s="282" t="s">
        <v>9382</v>
      </c>
      <c r="W289" s="282" t="s">
        <v>9956</v>
      </c>
      <c r="X289" s="282" t="s">
        <v>9384</v>
      </c>
      <c r="Y289" s="282" t="s">
        <v>9385</v>
      </c>
      <c r="Z289" s="284">
        <v>183.28</v>
      </c>
      <c r="AA289" s="282" t="s">
        <v>3277</v>
      </c>
      <c r="AB289" s="284">
        <v>183.28</v>
      </c>
      <c r="AC289" s="284">
        <v>183.28</v>
      </c>
      <c r="AD289" s="282" t="s">
        <v>3277</v>
      </c>
      <c r="AE289" s="282" t="s">
        <v>9917</v>
      </c>
      <c r="AF289" s="282" t="s">
        <v>9387</v>
      </c>
      <c r="AG289" s="282" t="s">
        <v>9388</v>
      </c>
      <c r="AH289" s="282" t="s">
        <v>9402</v>
      </c>
      <c r="AI289" s="285">
        <f t="shared" si="4"/>
        <v>44476</v>
      </c>
      <c r="AJ289" s="281" t="s">
        <v>9430</v>
      </c>
    </row>
    <row r="290" spans="1:36" ht="60">
      <c r="A290" s="282" t="s">
        <v>9989</v>
      </c>
      <c r="B290" s="282" t="s">
        <v>9369</v>
      </c>
      <c r="C290" s="282" t="s">
        <v>9370</v>
      </c>
      <c r="D290" s="282" t="s">
        <v>9371</v>
      </c>
      <c r="E290" s="282" t="s">
        <v>9372</v>
      </c>
      <c r="F290" s="282" t="s">
        <v>9372</v>
      </c>
      <c r="G290" s="282" t="s">
        <v>9505</v>
      </c>
      <c r="H290" s="282" t="s">
        <v>9985</v>
      </c>
      <c r="I290" s="282" t="s">
        <v>9435</v>
      </c>
      <c r="J290" s="282" t="s">
        <v>9959</v>
      </c>
      <c r="K290" s="282" t="s">
        <v>9960</v>
      </c>
      <c r="L290" s="283"/>
      <c r="M290" s="282" t="s">
        <v>9979</v>
      </c>
      <c r="N290" s="282" t="s">
        <v>9378</v>
      </c>
      <c r="O290" s="284">
        <v>183.28</v>
      </c>
      <c r="P290" s="282" t="s">
        <v>9379</v>
      </c>
      <c r="Q290" s="282" t="s">
        <v>9375</v>
      </c>
      <c r="R290" s="283"/>
      <c r="S290" s="283"/>
      <c r="T290" s="282" t="s">
        <v>9380</v>
      </c>
      <c r="U290" s="282" t="s">
        <v>9381</v>
      </c>
      <c r="V290" s="282" t="s">
        <v>9382</v>
      </c>
      <c r="W290" s="282" t="s">
        <v>9961</v>
      </c>
      <c r="X290" s="282" t="s">
        <v>9384</v>
      </c>
      <c r="Y290" s="282" t="s">
        <v>9385</v>
      </c>
      <c r="Z290" s="284">
        <v>183.28</v>
      </c>
      <c r="AA290" s="282" t="s">
        <v>3277</v>
      </c>
      <c r="AB290" s="284">
        <v>183.28</v>
      </c>
      <c r="AC290" s="284">
        <v>183.28</v>
      </c>
      <c r="AD290" s="282" t="s">
        <v>3277</v>
      </c>
      <c r="AE290" s="282" t="s">
        <v>9917</v>
      </c>
      <c r="AF290" s="282" t="s">
        <v>9387</v>
      </c>
      <c r="AG290" s="282" t="s">
        <v>9388</v>
      </c>
      <c r="AH290" s="282" t="s">
        <v>9402</v>
      </c>
      <c r="AI290" s="285">
        <f t="shared" si="4"/>
        <v>44476</v>
      </c>
      <c r="AJ290" s="281" t="s">
        <v>9430</v>
      </c>
    </row>
    <row r="291" spans="1:36" ht="60">
      <c r="A291" s="282" t="s">
        <v>9990</v>
      </c>
      <c r="B291" s="282" t="s">
        <v>9369</v>
      </c>
      <c r="C291" s="282" t="s">
        <v>9370</v>
      </c>
      <c r="D291" s="282" t="s">
        <v>9371</v>
      </c>
      <c r="E291" s="282" t="s">
        <v>9372</v>
      </c>
      <c r="F291" s="282" t="s">
        <v>9372</v>
      </c>
      <c r="G291" s="282" t="s">
        <v>9505</v>
      </c>
      <c r="H291" s="282" t="s">
        <v>9991</v>
      </c>
      <c r="I291" s="282" t="s">
        <v>9435</v>
      </c>
      <c r="J291" s="282" t="s">
        <v>9556</v>
      </c>
      <c r="K291" s="282" t="s">
        <v>9559</v>
      </c>
      <c r="L291" s="283"/>
      <c r="M291" s="283"/>
      <c r="N291" s="282" t="s">
        <v>9378</v>
      </c>
      <c r="O291" s="284">
        <v>183.28</v>
      </c>
      <c r="P291" s="282" t="s">
        <v>9379</v>
      </c>
      <c r="Q291" s="282" t="s">
        <v>9375</v>
      </c>
      <c r="R291" s="283"/>
      <c r="S291" s="283"/>
      <c r="T291" s="282" t="s">
        <v>9380</v>
      </c>
      <c r="U291" s="282" t="s">
        <v>9381</v>
      </c>
      <c r="V291" s="282" t="s">
        <v>9382</v>
      </c>
      <c r="W291" s="282" t="s">
        <v>9956</v>
      </c>
      <c r="X291" s="282" t="s">
        <v>9384</v>
      </c>
      <c r="Y291" s="282" t="s">
        <v>9385</v>
      </c>
      <c r="Z291" s="284">
        <v>183.28</v>
      </c>
      <c r="AA291" s="282" t="s">
        <v>3277</v>
      </c>
      <c r="AB291" s="284">
        <v>183.28</v>
      </c>
      <c r="AC291" s="284">
        <v>183.28</v>
      </c>
      <c r="AD291" s="282" t="s">
        <v>3277</v>
      </c>
      <c r="AE291" s="282" t="s">
        <v>9917</v>
      </c>
      <c r="AF291" s="282" t="s">
        <v>9387</v>
      </c>
      <c r="AG291" s="282" t="s">
        <v>9388</v>
      </c>
      <c r="AH291" s="282" t="s">
        <v>9402</v>
      </c>
      <c r="AI291" s="285">
        <f t="shared" si="4"/>
        <v>44475</v>
      </c>
      <c r="AJ291" s="281" t="s">
        <v>9430</v>
      </c>
    </row>
    <row r="292" spans="1:36" ht="60">
      <c r="A292" s="282" t="s">
        <v>9992</v>
      </c>
      <c r="B292" s="282" t="s">
        <v>9369</v>
      </c>
      <c r="C292" s="282" t="s">
        <v>9370</v>
      </c>
      <c r="D292" s="282" t="s">
        <v>9371</v>
      </c>
      <c r="E292" s="282" t="s">
        <v>9372</v>
      </c>
      <c r="F292" s="282" t="s">
        <v>9372</v>
      </c>
      <c r="G292" s="282" t="s">
        <v>9505</v>
      </c>
      <c r="H292" s="282" t="s">
        <v>9991</v>
      </c>
      <c r="I292" s="282" t="s">
        <v>9435</v>
      </c>
      <c r="J292" s="282" t="s">
        <v>9566</v>
      </c>
      <c r="K292" s="282" t="s">
        <v>9567</v>
      </c>
      <c r="L292" s="283"/>
      <c r="M292" s="283"/>
      <c r="N292" s="282" t="s">
        <v>9378</v>
      </c>
      <c r="O292" s="284">
        <v>183.28</v>
      </c>
      <c r="P292" s="282" t="s">
        <v>9379</v>
      </c>
      <c r="Q292" s="282" t="s">
        <v>9375</v>
      </c>
      <c r="R292" s="283"/>
      <c r="S292" s="283"/>
      <c r="T292" s="282" t="s">
        <v>9380</v>
      </c>
      <c r="U292" s="282" t="s">
        <v>9381</v>
      </c>
      <c r="V292" s="282" t="s">
        <v>9382</v>
      </c>
      <c r="W292" s="282" t="s">
        <v>9967</v>
      </c>
      <c r="X292" s="282" t="s">
        <v>9384</v>
      </c>
      <c r="Y292" s="282" t="s">
        <v>9385</v>
      </c>
      <c r="Z292" s="284">
        <v>183.28</v>
      </c>
      <c r="AA292" s="282" t="s">
        <v>3277</v>
      </c>
      <c r="AB292" s="284">
        <v>183.28</v>
      </c>
      <c r="AC292" s="284">
        <v>183.28</v>
      </c>
      <c r="AD292" s="282" t="s">
        <v>3277</v>
      </c>
      <c r="AE292" s="282" t="s">
        <v>9917</v>
      </c>
      <c r="AF292" s="282" t="s">
        <v>9387</v>
      </c>
      <c r="AG292" s="282" t="s">
        <v>9388</v>
      </c>
      <c r="AH292" s="282" t="s">
        <v>9402</v>
      </c>
      <c r="AI292" s="285">
        <f t="shared" si="4"/>
        <v>44475</v>
      </c>
      <c r="AJ292" s="281" t="s">
        <v>9430</v>
      </c>
    </row>
    <row r="293" spans="1:36" ht="60">
      <c r="A293" s="282" t="s">
        <v>9990</v>
      </c>
      <c r="B293" s="282" t="s">
        <v>9369</v>
      </c>
      <c r="C293" s="282" t="s">
        <v>9370</v>
      </c>
      <c r="D293" s="282" t="s">
        <v>9371</v>
      </c>
      <c r="E293" s="282" t="s">
        <v>9372</v>
      </c>
      <c r="F293" s="282" t="s">
        <v>9372</v>
      </c>
      <c r="G293" s="282" t="s">
        <v>9505</v>
      </c>
      <c r="H293" s="282" t="s">
        <v>9991</v>
      </c>
      <c r="I293" s="282" t="s">
        <v>9435</v>
      </c>
      <c r="J293" s="282" t="s">
        <v>9556</v>
      </c>
      <c r="K293" s="282" t="s">
        <v>9557</v>
      </c>
      <c r="L293" s="283"/>
      <c r="M293" s="283"/>
      <c r="N293" s="282" t="s">
        <v>9378</v>
      </c>
      <c r="O293" s="284">
        <v>183.28</v>
      </c>
      <c r="P293" s="282" t="s">
        <v>9379</v>
      </c>
      <c r="Q293" s="282" t="s">
        <v>9375</v>
      </c>
      <c r="R293" s="283"/>
      <c r="S293" s="283"/>
      <c r="T293" s="282" t="s">
        <v>9380</v>
      </c>
      <c r="U293" s="282" t="s">
        <v>9381</v>
      </c>
      <c r="V293" s="282" t="s">
        <v>9382</v>
      </c>
      <c r="W293" s="282" t="s">
        <v>9956</v>
      </c>
      <c r="X293" s="282" t="s">
        <v>9384</v>
      </c>
      <c r="Y293" s="282" t="s">
        <v>9385</v>
      </c>
      <c r="Z293" s="284">
        <v>183.28</v>
      </c>
      <c r="AA293" s="282" t="s">
        <v>3277</v>
      </c>
      <c r="AB293" s="284">
        <v>183.28</v>
      </c>
      <c r="AC293" s="284">
        <v>183.28</v>
      </c>
      <c r="AD293" s="282" t="s">
        <v>3277</v>
      </c>
      <c r="AE293" s="282" t="s">
        <v>9917</v>
      </c>
      <c r="AF293" s="282" t="s">
        <v>9387</v>
      </c>
      <c r="AG293" s="282" t="s">
        <v>9388</v>
      </c>
      <c r="AH293" s="282" t="s">
        <v>9402</v>
      </c>
      <c r="AI293" s="285">
        <f t="shared" si="4"/>
        <v>44475</v>
      </c>
      <c r="AJ293" s="281" t="s">
        <v>9430</v>
      </c>
    </row>
    <row r="294" spans="1:36" ht="60">
      <c r="A294" s="282" t="s">
        <v>9993</v>
      </c>
      <c r="B294" s="282" t="s">
        <v>9369</v>
      </c>
      <c r="C294" s="282" t="s">
        <v>9370</v>
      </c>
      <c r="D294" s="282" t="s">
        <v>9371</v>
      </c>
      <c r="E294" s="282" t="s">
        <v>9372</v>
      </c>
      <c r="F294" s="282" t="s">
        <v>9372</v>
      </c>
      <c r="G294" s="282" t="s">
        <v>9871</v>
      </c>
      <c r="H294" s="282" t="s">
        <v>9991</v>
      </c>
      <c r="I294" s="282" t="s">
        <v>9435</v>
      </c>
      <c r="J294" s="282" t="s">
        <v>9873</v>
      </c>
      <c r="K294" s="282" t="s">
        <v>9874</v>
      </c>
      <c r="L294" s="283"/>
      <c r="M294" s="282" t="s">
        <v>9994</v>
      </c>
      <c r="N294" s="282" t="s">
        <v>9378</v>
      </c>
      <c r="O294" s="284">
        <v>302.48</v>
      </c>
      <c r="P294" s="282" t="s">
        <v>9379</v>
      </c>
      <c r="Q294" s="282" t="s">
        <v>9375</v>
      </c>
      <c r="R294" s="283"/>
      <c r="S294" s="283"/>
      <c r="T294" s="282" t="s">
        <v>9380</v>
      </c>
      <c r="U294" s="282" t="s">
        <v>9381</v>
      </c>
      <c r="V294" s="282" t="s">
        <v>9382</v>
      </c>
      <c r="W294" s="282" t="s">
        <v>9961</v>
      </c>
      <c r="X294" s="282" t="s">
        <v>9384</v>
      </c>
      <c r="Y294" s="282" t="s">
        <v>9385</v>
      </c>
      <c r="Z294" s="284">
        <v>302.48</v>
      </c>
      <c r="AA294" s="282" t="s">
        <v>3277</v>
      </c>
      <c r="AB294" s="284">
        <v>302.48</v>
      </c>
      <c r="AC294" s="284">
        <v>302.48</v>
      </c>
      <c r="AD294" s="282" t="s">
        <v>3277</v>
      </c>
      <c r="AE294" s="282" t="s">
        <v>9917</v>
      </c>
      <c r="AF294" s="282" t="s">
        <v>9387</v>
      </c>
      <c r="AG294" s="282" t="s">
        <v>9388</v>
      </c>
      <c r="AH294" s="282" t="s">
        <v>9389</v>
      </c>
      <c r="AI294" s="285">
        <f t="shared" si="4"/>
        <v>44475</v>
      </c>
      <c r="AJ294" s="281" t="s">
        <v>9430</v>
      </c>
    </row>
    <row r="295" spans="1:36" ht="60">
      <c r="A295" s="282" t="s">
        <v>9995</v>
      </c>
      <c r="B295" s="282" t="s">
        <v>9369</v>
      </c>
      <c r="C295" s="282" t="s">
        <v>9370</v>
      </c>
      <c r="D295" s="282" t="s">
        <v>9371</v>
      </c>
      <c r="E295" s="282" t="s">
        <v>9372</v>
      </c>
      <c r="F295" s="282" t="s">
        <v>9372</v>
      </c>
      <c r="G295" s="282" t="s">
        <v>9505</v>
      </c>
      <c r="H295" s="282" t="s">
        <v>9991</v>
      </c>
      <c r="I295" s="282" t="s">
        <v>9435</v>
      </c>
      <c r="J295" s="282" t="s">
        <v>9959</v>
      </c>
      <c r="K295" s="282" t="s">
        <v>9960</v>
      </c>
      <c r="L295" s="283"/>
      <c r="M295" s="282" t="s">
        <v>9979</v>
      </c>
      <c r="N295" s="282" t="s">
        <v>9378</v>
      </c>
      <c r="O295" s="284">
        <v>183.28</v>
      </c>
      <c r="P295" s="282" t="s">
        <v>9379</v>
      </c>
      <c r="Q295" s="282" t="s">
        <v>9375</v>
      </c>
      <c r="R295" s="283"/>
      <c r="S295" s="283"/>
      <c r="T295" s="282" t="s">
        <v>9380</v>
      </c>
      <c r="U295" s="282" t="s">
        <v>9381</v>
      </c>
      <c r="V295" s="282" t="s">
        <v>9382</v>
      </c>
      <c r="W295" s="282" t="s">
        <v>9961</v>
      </c>
      <c r="X295" s="282" t="s">
        <v>9384</v>
      </c>
      <c r="Y295" s="282" t="s">
        <v>9385</v>
      </c>
      <c r="Z295" s="284">
        <v>183.28</v>
      </c>
      <c r="AA295" s="282" t="s">
        <v>3277</v>
      </c>
      <c r="AB295" s="284">
        <v>183.28</v>
      </c>
      <c r="AC295" s="284">
        <v>183.28</v>
      </c>
      <c r="AD295" s="282" t="s">
        <v>3277</v>
      </c>
      <c r="AE295" s="282" t="s">
        <v>9917</v>
      </c>
      <c r="AF295" s="282" t="s">
        <v>9387</v>
      </c>
      <c r="AG295" s="282" t="s">
        <v>9388</v>
      </c>
      <c r="AH295" s="282" t="s">
        <v>9402</v>
      </c>
      <c r="AI295" s="285">
        <f t="shared" si="4"/>
        <v>44475</v>
      </c>
      <c r="AJ295" s="281" t="s">
        <v>9430</v>
      </c>
    </row>
    <row r="296" spans="1:36" ht="60">
      <c r="A296" s="282" t="s">
        <v>9996</v>
      </c>
      <c r="B296" s="282" t="s">
        <v>9369</v>
      </c>
      <c r="C296" s="282" t="s">
        <v>9370</v>
      </c>
      <c r="D296" s="282" t="s">
        <v>9371</v>
      </c>
      <c r="E296" s="282" t="s">
        <v>9372</v>
      </c>
      <c r="F296" s="282" t="s">
        <v>9372</v>
      </c>
      <c r="G296" s="282" t="s">
        <v>9505</v>
      </c>
      <c r="H296" s="282" t="s">
        <v>9991</v>
      </c>
      <c r="I296" s="282" t="s">
        <v>9435</v>
      </c>
      <c r="J296" s="282" t="s">
        <v>9614</v>
      </c>
      <c r="K296" s="282" t="s">
        <v>9615</v>
      </c>
      <c r="L296" s="283"/>
      <c r="M296" s="282" t="s">
        <v>9971</v>
      </c>
      <c r="N296" s="282" t="s">
        <v>9378</v>
      </c>
      <c r="O296" s="284">
        <v>183.28</v>
      </c>
      <c r="P296" s="282" t="s">
        <v>9379</v>
      </c>
      <c r="Q296" s="282" t="s">
        <v>9375</v>
      </c>
      <c r="R296" s="283"/>
      <c r="S296" s="283"/>
      <c r="T296" s="282" t="s">
        <v>9380</v>
      </c>
      <c r="U296" s="282" t="s">
        <v>9381</v>
      </c>
      <c r="V296" s="282" t="s">
        <v>9382</v>
      </c>
      <c r="W296" s="282" t="s">
        <v>9972</v>
      </c>
      <c r="X296" s="282" t="s">
        <v>9384</v>
      </c>
      <c r="Y296" s="282" t="s">
        <v>9385</v>
      </c>
      <c r="Z296" s="284">
        <v>183.28</v>
      </c>
      <c r="AA296" s="282" t="s">
        <v>3277</v>
      </c>
      <c r="AB296" s="284">
        <v>183.28</v>
      </c>
      <c r="AC296" s="284">
        <v>183.28</v>
      </c>
      <c r="AD296" s="282" t="s">
        <v>3277</v>
      </c>
      <c r="AE296" s="282" t="s">
        <v>9917</v>
      </c>
      <c r="AF296" s="282" t="s">
        <v>9387</v>
      </c>
      <c r="AG296" s="282" t="s">
        <v>9388</v>
      </c>
      <c r="AH296" s="282" t="s">
        <v>9402</v>
      </c>
      <c r="AI296" s="285">
        <f t="shared" si="4"/>
        <v>44475</v>
      </c>
      <c r="AJ296" s="281" t="s">
        <v>9430</v>
      </c>
    </row>
    <row r="297" spans="1:36" ht="60">
      <c r="A297" s="282" t="s">
        <v>9997</v>
      </c>
      <c r="B297" s="282" t="s">
        <v>9369</v>
      </c>
      <c r="C297" s="282" t="s">
        <v>9370</v>
      </c>
      <c r="D297" s="282" t="s">
        <v>9371</v>
      </c>
      <c r="E297" s="282" t="s">
        <v>9372</v>
      </c>
      <c r="F297" s="282" t="s">
        <v>9372</v>
      </c>
      <c r="G297" s="282" t="s">
        <v>9505</v>
      </c>
      <c r="H297" s="282" t="s">
        <v>9998</v>
      </c>
      <c r="I297" s="282" t="s">
        <v>9435</v>
      </c>
      <c r="J297" s="282" t="s">
        <v>9556</v>
      </c>
      <c r="K297" s="282" t="s">
        <v>9557</v>
      </c>
      <c r="L297" s="283"/>
      <c r="M297" s="283"/>
      <c r="N297" s="282" t="s">
        <v>9378</v>
      </c>
      <c r="O297" s="284">
        <v>183.28</v>
      </c>
      <c r="P297" s="282" t="s">
        <v>9379</v>
      </c>
      <c r="Q297" s="282" t="s">
        <v>9375</v>
      </c>
      <c r="R297" s="283"/>
      <c r="S297" s="283"/>
      <c r="T297" s="282" t="s">
        <v>9380</v>
      </c>
      <c r="U297" s="282" t="s">
        <v>9381</v>
      </c>
      <c r="V297" s="282" t="s">
        <v>9382</v>
      </c>
      <c r="W297" s="282" t="s">
        <v>9956</v>
      </c>
      <c r="X297" s="282" t="s">
        <v>9384</v>
      </c>
      <c r="Y297" s="282" t="s">
        <v>9385</v>
      </c>
      <c r="Z297" s="284">
        <v>183.28</v>
      </c>
      <c r="AA297" s="282" t="s">
        <v>3277</v>
      </c>
      <c r="AB297" s="284">
        <v>183.28</v>
      </c>
      <c r="AC297" s="284">
        <v>183.28</v>
      </c>
      <c r="AD297" s="282" t="s">
        <v>3277</v>
      </c>
      <c r="AE297" s="282" t="s">
        <v>9917</v>
      </c>
      <c r="AF297" s="282" t="s">
        <v>9387</v>
      </c>
      <c r="AG297" s="282" t="s">
        <v>9388</v>
      </c>
      <c r="AH297" s="282" t="s">
        <v>9402</v>
      </c>
      <c r="AI297" s="285">
        <f t="shared" si="4"/>
        <v>44474</v>
      </c>
      <c r="AJ297" s="281" t="s">
        <v>9430</v>
      </c>
    </row>
    <row r="298" spans="1:36" ht="60">
      <c r="A298" s="282" t="s">
        <v>9997</v>
      </c>
      <c r="B298" s="282" t="s">
        <v>9369</v>
      </c>
      <c r="C298" s="282" t="s">
        <v>9370</v>
      </c>
      <c r="D298" s="282" t="s">
        <v>9371</v>
      </c>
      <c r="E298" s="282" t="s">
        <v>9372</v>
      </c>
      <c r="F298" s="282" t="s">
        <v>9372</v>
      </c>
      <c r="G298" s="282" t="s">
        <v>9505</v>
      </c>
      <c r="H298" s="282" t="s">
        <v>9998</v>
      </c>
      <c r="I298" s="282" t="s">
        <v>9435</v>
      </c>
      <c r="J298" s="282" t="s">
        <v>9556</v>
      </c>
      <c r="K298" s="282" t="s">
        <v>9559</v>
      </c>
      <c r="L298" s="283"/>
      <c r="M298" s="283"/>
      <c r="N298" s="282" t="s">
        <v>9378</v>
      </c>
      <c r="O298" s="284">
        <v>183.28</v>
      </c>
      <c r="P298" s="282" t="s">
        <v>9379</v>
      </c>
      <c r="Q298" s="282" t="s">
        <v>9375</v>
      </c>
      <c r="R298" s="283"/>
      <c r="S298" s="283"/>
      <c r="T298" s="282" t="s">
        <v>9380</v>
      </c>
      <c r="U298" s="282" t="s">
        <v>9381</v>
      </c>
      <c r="V298" s="282" t="s">
        <v>9382</v>
      </c>
      <c r="W298" s="282" t="s">
        <v>9956</v>
      </c>
      <c r="X298" s="282" t="s">
        <v>9384</v>
      </c>
      <c r="Y298" s="282" t="s">
        <v>9385</v>
      </c>
      <c r="Z298" s="284">
        <v>183.28</v>
      </c>
      <c r="AA298" s="282" t="s">
        <v>3277</v>
      </c>
      <c r="AB298" s="284">
        <v>183.28</v>
      </c>
      <c r="AC298" s="284">
        <v>183.28</v>
      </c>
      <c r="AD298" s="282" t="s">
        <v>3277</v>
      </c>
      <c r="AE298" s="282" t="s">
        <v>9917</v>
      </c>
      <c r="AF298" s="282" t="s">
        <v>9387</v>
      </c>
      <c r="AG298" s="282" t="s">
        <v>9388</v>
      </c>
      <c r="AH298" s="282" t="s">
        <v>9402</v>
      </c>
      <c r="AI298" s="285">
        <f t="shared" si="4"/>
        <v>44474</v>
      </c>
      <c r="AJ298" s="281" t="s">
        <v>9430</v>
      </c>
    </row>
    <row r="299" spans="1:36" ht="60">
      <c r="A299" s="282" t="s">
        <v>9999</v>
      </c>
      <c r="B299" s="282" t="s">
        <v>9369</v>
      </c>
      <c r="C299" s="282" t="s">
        <v>9370</v>
      </c>
      <c r="D299" s="282" t="s">
        <v>9371</v>
      </c>
      <c r="E299" s="282" t="s">
        <v>9372</v>
      </c>
      <c r="F299" s="282" t="s">
        <v>9372</v>
      </c>
      <c r="G299" s="282" t="s">
        <v>9505</v>
      </c>
      <c r="H299" s="282" t="s">
        <v>9998</v>
      </c>
      <c r="I299" s="282" t="s">
        <v>9435</v>
      </c>
      <c r="J299" s="282" t="s">
        <v>9614</v>
      </c>
      <c r="K299" s="282" t="s">
        <v>9615</v>
      </c>
      <c r="L299" s="283"/>
      <c r="M299" s="282" t="s">
        <v>9971</v>
      </c>
      <c r="N299" s="282" t="s">
        <v>9378</v>
      </c>
      <c r="O299" s="284">
        <v>183.28</v>
      </c>
      <c r="P299" s="282" t="s">
        <v>9379</v>
      </c>
      <c r="Q299" s="282" t="s">
        <v>9375</v>
      </c>
      <c r="R299" s="283"/>
      <c r="S299" s="283"/>
      <c r="T299" s="282" t="s">
        <v>9380</v>
      </c>
      <c r="U299" s="282" t="s">
        <v>9381</v>
      </c>
      <c r="V299" s="282" t="s">
        <v>9382</v>
      </c>
      <c r="W299" s="282" t="s">
        <v>9972</v>
      </c>
      <c r="X299" s="282" t="s">
        <v>9384</v>
      </c>
      <c r="Y299" s="282" t="s">
        <v>9385</v>
      </c>
      <c r="Z299" s="284">
        <v>183.28</v>
      </c>
      <c r="AA299" s="282" t="s">
        <v>3277</v>
      </c>
      <c r="AB299" s="284">
        <v>183.28</v>
      </c>
      <c r="AC299" s="284">
        <v>183.28</v>
      </c>
      <c r="AD299" s="282" t="s">
        <v>3277</v>
      </c>
      <c r="AE299" s="282" t="s">
        <v>9917</v>
      </c>
      <c r="AF299" s="282" t="s">
        <v>9387</v>
      </c>
      <c r="AG299" s="282" t="s">
        <v>9388</v>
      </c>
      <c r="AH299" s="282" t="s">
        <v>9402</v>
      </c>
      <c r="AI299" s="285">
        <f t="shared" si="4"/>
        <v>44474</v>
      </c>
      <c r="AJ299" s="281" t="s">
        <v>9430</v>
      </c>
    </row>
    <row r="300" spans="1:36" ht="60">
      <c r="A300" s="282" t="s">
        <v>10000</v>
      </c>
      <c r="B300" s="282" t="s">
        <v>9369</v>
      </c>
      <c r="C300" s="282" t="s">
        <v>9370</v>
      </c>
      <c r="D300" s="282" t="s">
        <v>9371</v>
      </c>
      <c r="E300" s="282" t="s">
        <v>9372</v>
      </c>
      <c r="F300" s="282" t="s">
        <v>9372</v>
      </c>
      <c r="G300" s="282" t="s">
        <v>9505</v>
      </c>
      <c r="H300" s="282" t="s">
        <v>9998</v>
      </c>
      <c r="I300" s="282" t="s">
        <v>9435</v>
      </c>
      <c r="J300" s="282" t="s">
        <v>9566</v>
      </c>
      <c r="K300" s="282" t="s">
        <v>9567</v>
      </c>
      <c r="L300" s="283"/>
      <c r="M300" s="283"/>
      <c r="N300" s="282" t="s">
        <v>9378</v>
      </c>
      <c r="O300" s="284">
        <v>183.28</v>
      </c>
      <c r="P300" s="282" t="s">
        <v>9379</v>
      </c>
      <c r="Q300" s="282" t="s">
        <v>9375</v>
      </c>
      <c r="R300" s="283"/>
      <c r="S300" s="283"/>
      <c r="T300" s="282" t="s">
        <v>9380</v>
      </c>
      <c r="U300" s="282" t="s">
        <v>9381</v>
      </c>
      <c r="V300" s="282" t="s">
        <v>9382</v>
      </c>
      <c r="W300" s="282" t="s">
        <v>9967</v>
      </c>
      <c r="X300" s="282" t="s">
        <v>9384</v>
      </c>
      <c r="Y300" s="282" t="s">
        <v>9385</v>
      </c>
      <c r="Z300" s="284">
        <v>183.28</v>
      </c>
      <c r="AA300" s="282" t="s">
        <v>3277</v>
      </c>
      <c r="AB300" s="284">
        <v>183.28</v>
      </c>
      <c r="AC300" s="284">
        <v>183.28</v>
      </c>
      <c r="AD300" s="282" t="s">
        <v>3277</v>
      </c>
      <c r="AE300" s="282" t="s">
        <v>9917</v>
      </c>
      <c r="AF300" s="282" t="s">
        <v>9387</v>
      </c>
      <c r="AG300" s="282" t="s">
        <v>9388</v>
      </c>
      <c r="AH300" s="282" t="s">
        <v>9402</v>
      </c>
      <c r="AI300" s="285">
        <f t="shared" si="4"/>
        <v>44474</v>
      </c>
      <c r="AJ300" s="281" t="s">
        <v>9430</v>
      </c>
    </row>
    <row r="301" spans="1:36" ht="60">
      <c r="A301" s="282" t="s">
        <v>10001</v>
      </c>
      <c r="B301" s="282" t="s">
        <v>9369</v>
      </c>
      <c r="C301" s="282" t="s">
        <v>9370</v>
      </c>
      <c r="D301" s="282" t="s">
        <v>9371</v>
      </c>
      <c r="E301" s="282" t="s">
        <v>9372</v>
      </c>
      <c r="F301" s="282" t="s">
        <v>9372</v>
      </c>
      <c r="G301" s="282" t="s">
        <v>9505</v>
      </c>
      <c r="H301" s="282" t="s">
        <v>9998</v>
      </c>
      <c r="I301" s="282" t="s">
        <v>9435</v>
      </c>
      <c r="J301" s="282" t="s">
        <v>9959</v>
      </c>
      <c r="K301" s="282" t="s">
        <v>9960</v>
      </c>
      <c r="L301" s="283"/>
      <c r="M301" s="282" t="s">
        <v>9979</v>
      </c>
      <c r="N301" s="282" t="s">
        <v>9378</v>
      </c>
      <c r="O301" s="284">
        <v>183.28</v>
      </c>
      <c r="P301" s="282" t="s">
        <v>9379</v>
      </c>
      <c r="Q301" s="282" t="s">
        <v>9375</v>
      </c>
      <c r="R301" s="283"/>
      <c r="S301" s="283"/>
      <c r="T301" s="282" t="s">
        <v>9380</v>
      </c>
      <c r="U301" s="282" t="s">
        <v>9381</v>
      </c>
      <c r="V301" s="282" t="s">
        <v>9382</v>
      </c>
      <c r="W301" s="282" t="s">
        <v>9961</v>
      </c>
      <c r="X301" s="282" t="s">
        <v>9384</v>
      </c>
      <c r="Y301" s="282" t="s">
        <v>9385</v>
      </c>
      <c r="Z301" s="284">
        <v>183.28</v>
      </c>
      <c r="AA301" s="282" t="s">
        <v>3277</v>
      </c>
      <c r="AB301" s="284">
        <v>183.28</v>
      </c>
      <c r="AC301" s="284">
        <v>183.28</v>
      </c>
      <c r="AD301" s="282" t="s">
        <v>3277</v>
      </c>
      <c r="AE301" s="282" t="s">
        <v>9917</v>
      </c>
      <c r="AF301" s="282" t="s">
        <v>9387</v>
      </c>
      <c r="AG301" s="282" t="s">
        <v>9388</v>
      </c>
      <c r="AH301" s="282" t="s">
        <v>9402</v>
      </c>
      <c r="AI301" s="285">
        <f t="shared" si="4"/>
        <v>44474</v>
      </c>
      <c r="AJ301" s="281" t="s">
        <v>9430</v>
      </c>
    </row>
    <row r="302" spans="1:36" ht="60">
      <c r="A302" s="282" t="s">
        <v>10002</v>
      </c>
      <c r="B302" s="282" t="s">
        <v>9369</v>
      </c>
      <c r="C302" s="282" t="s">
        <v>9370</v>
      </c>
      <c r="D302" s="282" t="s">
        <v>9371</v>
      </c>
      <c r="E302" s="282" t="s">
        <v>9391</v>
      </c>
      <c r="F302" s="282" t="s">
        <v>9391</v>
      </c>
      <c r="G302" s="282" t="s">
        <v>9392</v>
      </c>
      <c r="H302" s="282" t="s">
        <v>9998</v>
      </c>
      <c r="I302" s="282" t="s">
        <v>10003</v>
      </c>
      <c r="J302" s="282" t="s">
        <v>9873</v>
      </c>
      <c r="K302" s="282" t="s">
        <v>9874</v>
      </c>
      <c r="L302" s="283"/>
      <c r="M302" s="282" t="s">
        <v>10004</v>
      </c>
      <c r="N302" s="282" t="s">
        <v>9378</v>
      </c>
      <c r="O302" s="284">
        <v>16.86</v>
      </c>
      <c r="P302" s="282" t="s">
        <v>9395</v>
      </c>
      <c r="Q302" s="282" t="s">
        <v>9396</v>
      </c>
      <c r="R302" s="283"/>
      <c r="S302" s="283"/>
      <c r="T302" s="282" t="s">
        <v>9380</v>
      </c>
      <c r="U302" s="282" t="s">
        <v>9749</v>
      </c>
      <c r="V302" s="282" t="s">
        <v>9400</v>
      </c>
      <c r="W302" s="282" t="s">
        <v>10005</v>
      </c>
      <c r="X302" s="282" t="s">
        <v>9384</v>
      </c>
      <c r="Y302" s="282" t="s">
        <v>9385</v>
      </c>
      <c r="Z302" s="284">
        <v>16.86</v>
      </c>
      <c r="AA302" s="282" t="s">
        <v>3277</v>
      </c>
      <c r="AB302" s="284">
        <v>16.86</v>
      </c>
      <c r="AC302" s="284">
        <v>16.86</v>
      </c>
      <c r="AD302" s="282" t="s">
        <v>3277</v>
      </c>
      <c r="AE302" s="282" t="s">
        <v>9917</v>
      </c>
      <c r="AF302" s="282" t="s">
        <v>9387</v>
      </c>
      <c r="AG302" s="282" t="s">
        <v>9388</v>
      </c>
      <c r="AH302" s="282" t="s">
        <v>9402</v>
      </c>
      <c r="AI302" s="285">
        <f t="shared" si="4"/>
        <v>44474</v>
      </c>
      <c r="AJ302" s="281" t="s">
        <v>9430</v>
      </c>
    </row>
    <row r="303" spans="1:36" ht="60">
      <c r="A303" s="282" t="s">
        <v>10006</v>
      </c>
      <c r="B303" s="282" t="s">
        <v>9369</v>
      </c>
      <c r="C303" s="282" t="s">
        <v>9370</v>
      </c>
      <c r="D303" s="282" t="s">
        <v>9371</v>
      </c>
      <c r="E303" s="282" t="s">
        <v>9391</v>
      </c>
      <c r="F303" s="282" t="s">
        <v>9391</v>
      </c>
      <c r="G303" s="282" t="s">
        <v>9392</v>
      </c>
      <c r="H303" s="282" t="s">
        <v>9998</v>
      </c>
      <c r="I303" s="282" t="s">
        <v>10007</v>
      </c>
      <c r="J303" s="283"/>
      <c r="K303" s="283"/>
      <c r="L303" s="283"/>
      <c r="M303" s="282" t="s">
        <v>9394</v>
      </c>
      <c r="N303" s="282" t="s">
        <v>9378</v>
      </c>
      <c r="O303" s="284">
        <v>280722.59999999998</v>
      </c>
      <c r="P303" s="282" t="s">
        <v>9395</v>
      </c>
      <c r="Q303" s="282" t="s">
        <v>9396</v>
      </c>
      <c r="R303" s="282" t="s">
        <v>9397</v>
      </c>
      <c r="S303" s="282" t="s">
        <v>9398</v>
      </c>
      <c r="T303" s="282" t="s">
        <v>9380</v>
      </c>
      <c r="U303" s="282" t="s">
        <v>9399</v>
      </c>
      <c r="V303" s="282" t="s">
        <v>9400</v>
      </c>
      <c r="W303" s="282" t="s">
        <v>10008</v>
      </c>
      <c r="X303" s="282" t="s">
        <v>9384</v>
      </c>
      <c r="Y303" s="282" t="s">
        <v>9385</v>
      </c>
      <c r="Z303" s="284">
        <v>280722.59999999998</v>
      </c>
      <c r="AA303" s="282" t="s">
        <v>3277</v>
      </c>
      <c r="AB303" s="284">
        <v>280722.59999999998</v>
      </c>
      <c r="AC303" s="284">
        <v>280722.59999999998</v>
      </c>
      <c r="AD303" s="282" t="s">
        <v>3277</v>
      </c>
      <c r="AE303" s="282" t="s">
        <v>9917</v>
      </c>
      <c r="AF303" s="282" t="s">
        <v>9387</v>
      </c>
      <c r="AG303" s="282" t="s">
        <v>9388</v>
      </c>
      <c r="AH303" s="282" t="s">
        <v>9402</v>
      </c>
      <c r="AI303" s="285">
        <f t="shared" si="4"/>
        <v>44474</v>
      </c>
      <c r="AJ303" s="281" t="s">
        <v>9430</v>
      </c>
    </row>
    <row r="304" spans="1:36" ht="60">
      <c r="A304" s="282" t="s">
        <v>10009</v>
      </c>
      <c r="B304" s="282" t="s">
        <v>9369</v>
      </c>
      <c r="C304" s="282" t="s">
        <v>9370</v>
      </c>
      <c r="D304" s="282" t="s">
        <v>9371</v>
      </c>
      <c r="E304" s="282" t="s">
        <v>9372</v>
      </c>
      <c r="F304" s="282" t="s">
        <v>9372</v>
      </c>
      <c r="G304" s="282" t="s">
        <v>9505</v>
      </c>
      <c r="H304" s="282" t="s">
        <v>10010</v>
      </c>
      <c r="I304" s="282" t="s">
        <v>9435</v>
      </c>
      <c r="J304" s="282" t="s">
        <v>9614</v>
      </c>
      <c r="K304" s="282" t="s">
        <v>9615</v>
      </c>
      <c r="L304" s="283"/>
      <c r="M304" s="282" t="s">
        <v>9971</v>
      </c>
      <c r="N304" s="282" t="s">
        <v>9378</v>
      </c>
      <c r="O304" s="284">
        <v>183.28</v>
      </c>
      <c r="P304" s="282" t="s">
        <v>9379</v>
      </c>
      <c r="Q304" s="282" t="s">
        <v>9375</v>
      </c>
      <c r="R304" s="283"/>
      <c r="S304" s="283"/>
      <c r="T304" s="282" t="s">
        <v>9380</v>
      </c>
      <c r="U304" s="282" t="s">
        <v>9381</v>
      </c>
      <c r="V304" s="282" t="s">
        <v>9382</v>
      </c>
      <c r="W304" s="282" t="s">
        <v>9972</v>
      </c>
      <c r="X304" s="282" t="s">
        <v>9384</v>
      </c>
      <c r="Y304" s="282" t="s">
        <v>9385</v>
      </c>
      <c r="Z304" s="284">
        <v>183.28</v>
      </c>
      <c r="AA304" s="282" t="s">
        <v>3277</v>
      </c>
      <c r="AB304" s="284">
        <v>183.28</v>
      </c>
      <c r="AC304" s="284">
        <v>183.28</v>
      </c>
      <c r="AD304" s="282" t="s">
        <v>3277</v>
      </c>
      <c r="AE304" s="282" t="s">
        <v>9917</v>
      </c>
      <c r="AF304" s="282" t="s">
        <v>9387</v>
      </c>
      <c r="AG304" s="282" t="s">
        <v>9388</v>
      </c>
      <c r="AH304" s="282" t="s">
        <v>9402</v>
      </c>
      <c r="AI304" s="285">
        <f t="shared" si="4"/>
        <v>44473</v>
      </c>
      <c r="AJ304" s="281" t="s">
        <v>9430</v>
      </c>
    </row>
    <row r="305" spans="1:36" ht="60">
      <c r="A305" s="282" t="s">
        <v>10011</v>
      </c>
      <c r="B305" s="282" t="s">
        <v>9369</v>
      </c>
      <c r="C305" s="282" t="s">
        <v>9370</v>
      </c>
      <c r="D305" s="282" t="s">
        <v>9371</v>
      </c>
      <c r="E305" s="282" t="s">
        <v>9372</v>
      </c>
      <c r="F305" s="282" t="s">
        <v>9372</v>
      </c>
      <c r="G305" s="282" t="s">
        <v>9505</v>
      </c>
      <c r="H305" s="282" t="s">
        <v>10010</v>
      </c>
      <c r="I305" s="282" t="s">
        <v>9435</v>
      </c>
      <c r="J305" s="282" t="s">
        <v>9959</v>
      </c>
      <c r="K305" s="282" t="s">
        <v>9960</v>
      </c>
      <c r="L305" s="283"/>
      <c r="M305" s="282" t="s">
        <v>9979</v>
      </c>
      <c r="N305" s="282" t="s">
        <v>9378</v>
      </c>
      <c r="O305" s="284">
        <v>183.28</v>
      </c>
      <c r="P305" s="282" t="s">
        <v>9379</v>
      </c>
      <c r="Q305" s="282" t="s">
        <v>9375</v>
      </c>
      <c r="R305" s="283"/>
      <c r="S305" s="283"/>
      <c r="T305" s="282" t="s">
        <v>9380</v>
      </c>
      <c r="U305" s="282" t="s">
        <v>9381</v>
      </c>
      <c r="V305" s="282" t="s">
        <v>9382</v>
      </c>
      <c r="W305" s="282" t="s">
        <v>9961</v>
      </c>
      <c r="X305" s="282" t="s">
        <v>9384</v>
      </c>
      <c r="Y305" s="282" t="s">
        <v>9385</v>
      </c>
      <c r="Z305" s="284">
        <v>183.28</v>
      </c>
      <c r="AA305" s="282" t="s">
        <v>3277</v>
      </c>
      <c r="AB305" s="284">
        <v>183.28</v>
      </c>
      <c r="AC305" s="284">
        <v>183.28</v>
      </c>
      <c r="AD305" s="282" t="s">
        <v>3277</v>
      </c>
      <c r="AE305" s="282" t="s">
        <v>9917</v>
      </c>
      <c r="AF305" s="282" t="s">
        <v>9387</v>
      </c>
      <c r="AG305" s="282" t="s">
        <v>9388</v>
      </c>
      <c r="AH305" s="282" t="s">
        <v>9402</v>
      </c>
      <c r="AI305" s="285">
        <f t="shared" si="4"/>
        <v>44473</v>
      </c>
      <c r="AJ305" s="281" t="s">
        <v>9430</v>
      </c>
    </row>
    <row r="306" spans="1:36" ht="60">
      <c r="A306" s="282" t="s">
        <v>10012</v>
      </c>
      <c r="B306" s="282" t="s">
        <v>9369</v>
      </c>
      <c r="C306" s="282" t="s">
        <v>9370</v>
      </c>
      <c r="D306" s="282" t="s">
        <v>9371</v>
      </c>
      <c r="E306" s="282" t="s">
        <v>9372</v>
      </c>
      <c r="F306" s="282" t="s">
        <v>9372</v>
      </c>
      <c r="G306" s="282" t="s">
        <v>9505</v>
      </c>
      <c r="H306" s="282" t="s">
        <v>10010</v>
      </c>
      <c r="I306" s="282" t="s">
        <v>9435</v>
      </c>
      <c r="J306" s="282" t="s">
        <v>9556</v>
      </c>
      <c r="K306" s="282" t="s">
        <v>9559</v>
      </c>
      <c r="L306" s="283"/>
      <c r="M306" s="283"/>
      <c r="N306" s="282" t="s">
        <v>9378</v>
      </c>
      <c r="O306" s="284">
        <v>183.28</v>
      </c>
      <c r="P306" s="282" t="s">
        <v>9379</v>
      </c>
      <c r="Q306" s="282" t="s">
        <v>9375</v>
      </c>
      <c r="R306" s="283"/>
      <c r="S306" s="283"/>
      <c r="T306" s="282" t="s">
        <v>9380</v>
      </c>
      <c r="U306" s="282" t="s">
        <v>9381</v>
      </c>
      <c r="V306" s="282" t="s">
        <v>9382</v>
      </c>
      <c r="W306" s="282" t="s">
        <v>9956</v>
      </c>
      <c r="X306" s="282" t="s">
        <v>9384</v>
      </c>
      <c r="Y306" s="282" t="s">
        <v>9385</v>
      </c>
      <c r="Z306" s="284">
        <v>183.28</v>
      </c>
      <c r="AA306" s="282" t="s">
        <v>3277</v>
      </c>
      <c r="AB306" s="284">
        <v>183.28</v>
      </c>
      <c r="AC306" s="284">
        <v>183.28</v>
      </c>
      <c r="AD306" s="282" t="s">
        <v>3277</v>
      </c>
      <c r="AE306" s="282" t="s">
        <v>9917</v>
      </c>
      <c r="AF306" s="282" t="s">
        <v>9387</v>
      </c>
      <c r="AG306" s="282" t="s">
        <v>9388</v>
      </c>
      <c r="AH306" s="282" t="s">
        <v>9402</v>
      </c>
      <c r="AI306" s="285">
        <f t="shared" si="4"/>
        <v>44473</v>
      </c>
      <c r="AJ306" s="281" t="s">
        <v>9430</v>
      </c>
    </row>
    <row r="307" spans="1:36" ht="60">
      <c r="A307" s="282" t="s">
        <v>10013</v>
      </c>
      <c r="B307" s="282" t="s">
        <v>9369</v>
      </c>
      <c r="C307" s="282" t="s">
        <v>9370</v>
      </c>
      <c r="D307" s="282" t="s">
        <v>9371</v>
      </c>
      <c r="E307" s="282" t="s">
        <v>9372</v>
      </c>
      <c r="F307" s="282" t="s">
        <v>9372</v>
      </c>
      <c r="G307" s="282" t="s">
        <v>9505</v>
      </c>
      <c r="H307" s="282" t="s">
        <v>10010</v>
      </c>
      <c r="I307" s="282" t="s">
        <v>9435</v>
      </c>
      <c r="J307" s="282" t="s">
        <v>9566</v>
      </c>
      <c r="K307" s="282" t="s">
        <v>9567</v>
      </c>
      <c r="L307" s="283"/>
      <c r="M307" s="283"/>
      <c r="N307" s="282" t="s">
        <v>9378</v>
      </c>
      <c r="O307" s="284">
        <v>183.28</v>
      </c>
      <c r="P307" s="282" t="s">
        <v>9379</v>
      </c>
      <c r="Q307" s="282" t="s">
        <v>9375</v>
      </c>
      <c r="R307" s="283"/>
      <c r="S307" s="283"/>
      <c r="T307" s="282" t="s">
        <v>9380</v>
      </c>
      <c r="U307" s="282" t="s">
        <v>9381</v>
      </c>
      <c r="V307" s="282" t="s">
        <v>9382</v>
      </c>
      <c r="W307" s="282" t="s">
        <v>9967</v>
      </c>
      <c r="X307" s="282" t="s">
        <v>9384</v>
      </c>
      <c r="Y307" s="282" t="s">
        <v>9385</v>
      </c>
      <c r="Z307" s="284">
        <v>183.28</v>
      </c>
      <c r="AA307" s="282" t="s">
        <v>3277</v>
      </c>
      <c r="AB307" s="284">
        <v>183.28</v>
      </c>
      <c r="AC307" s="284">
        <v>183.28</v>
      </c>
      <c r="AD307" s="282" t="s">
        <v>3277</v>
      </c>
      <c r="AE307" s="282" t="s">
        <v>9917</v>
      </c>
      <c r="AF307" s="282" t="s">
        <v>9387</v>
      </c>
      <c r="AG307" s="282" t="s">
        <v>9388</v>
      </c>
      <c r="AH307" s="282" t="s">
        <v>9402</v>
      </c>
      <c r="AI307" s="285">
        <f t="shared" si="4"/>
        <v>44473</v>
      </c>
      <c r="AJ307" s="281" t="s">
        <v>9430</v>
      </c>
    </row>
    <row r="308" spans="1:36" ht="60">
      <c r="A308" s="282" t="s">
        <v>10012</v>
      </c>
      <c r="B308" s="282" t="s">
        <v>9369</v>
      </c>
      <c r="C308" s="282" t="s">
        <v>9370</v>
      </c>
      <c r="D308" s="282" t="s">
        <v>9371</v>
      </c>
      <c r="E308" s="282" t="s">
        <v>9372</v>
      </c>
      <c r="F308" s="282" t="s">
        <v>9372</v>
      </c>
      <c r="G308" s="282" t="s">
        <v>9505</v>
      </c>
      <c r="H308" s="282" t="s">
        <v>10010</v>
      </c>
      <c r="I308" s="282" t="s">
        <v>9435</v>
      </c>
      <c r="J308" s="282" t="s">
        <v>9556</v>
      </c>
      <c r="K308" s="282" t="s">
        <v>9557</v>
      </c>
      <c r="L308" s="283"/>
      <c r="M308" s="283"/>
      <c r="N308" s="282" t="s">
        <v>9378</v>
      </c>
      <c r="O308" s="284">
        <v>183.28</v>
      </c>
      <c r="P308" s="282" t="s">
        <v>9379</v>
      </c>
      <c r="Q308" s="282" t="s">
        <v>9375</v>
      </c>
      <c r="R308" s="283"/>
      <c r="S308" s="283"/>
      <c r="T308" s="282" t="s">
        <v>9380</v>
      </c>
      <c r="U308" s="282" t="s">
        <v>9381</v>
      </c>
      <c r="V308" s="282" t="s">
        <v>9382</v>
      </c>
      <c r="W308" s="282" t="s">
        <v>9956</v>
      </c>
      <c r="X308" s="282" t="s">
        <v>9384</v>
      </c>
      <c r="Y308" s="282" t="s">
        <v>9385</v>
      </c>
      <c r="Z308" s="284">
        <v>183.28</v>
      </c>
      <c r="AA308" s="282" t="s">
        <v>3277</v>
      </c>
      <c r="AB308" s="284">
        <v>183.28</v>
      </c>
      <c r="AC308" s="284">
        <v>183.28</v>
      </c>
      <c r="AD308" s="282" t="s">
        <v>3277</v>
      </c>
      <c r="AE308" s="282" t="s">
        <v>9917</v>
      </c>
      <c r="AF308" s="282" t="s">
        <v>9387</v>
      </c>
      <c r="AG308" s="282" t="s">
        <v>9388</v>
      </c>
      <c r="AH308" s="282" t="s">
        <v>9402</v>
      </c>
      <c r="AI308" s="285">
        <f t="shared" si="4"/>
        <v>44473</v>
      </c>
      <c r="AJ308" s="281" t="s">
        <v>9430</v>
      </c>
    </row>
    <row r="309" spans="1:36" ht="60">
      <c r="A309" s="282" t="s">
        <v>10014</v>
      </c>
      <c r="B309" s="282" t="s">
        <v>9369</v>
      </c>
      <c r="C309" s="282" t="s">
        <v>9370</v>
      </c>
      <c r="D309" s="282" t="s">
        <v>9371</v>
      </c>
      <c r="E309" s="282" t="s">
        <v>9372</v>
      </c>
      <c r="F309" s="282" t="s">
        <v>9372</v>
      </c>
      <c r="G309" s="282" t="s">
        <v>9505</v>
      </c>
      <c r="H309" s="282" t="s">
        <v>10015</v>
      </c>
      <c r="I309" s="282" t="s">
        <v>9435</v>
      </c>
      <c r="J309" s="282" t="s">
        <v>9959</v>
      </c>
      <c r="K309" s="282" t="s">
        <v>9960</v>
      </c>
      <c r="L309" s="283"/>
      <c r="M309" s="283"/>
      <c r="N309" s="282" t="s">
        <v>9378</v>
      </c>
      <c r="O309" s="284">
        <v>183.28</v>
      </c>
      <c r="P309" s="282" t="s">
        <v>9379</v>
      </c>
      <c r="Q309" s="282" t="s">
        <v>9375</v>
      </c>
      <c r="R309" s="283"/>
      <c r="S309" s="283"/>
      <c r="T309" s="282" t="s">
        <v>9380</v>
      </c>
      <c r="U309" s="282" t="s">
        <v>9381</v>
      </c>
      <c r="V309" s="282" t="s">
        <v>9382</v>
      </c>
      <c r="W309" s="282" t="s">
        <v>10016</v>
      </c>
      <c r="X309" s="282" t="s">
        <v>9384</v>
      </c>
      <c r="Y309" s="282" t="s">
        <v>9385</v>
      </c>
      <c r="Z309" s="284">
        <v>183.28</v>
      </c>
      <c r="AA309" s="282" t="s">
        <v>3277</v>
      </c>
      <c r="AB309" s="284">
        <v>183.28</v>
      </c>
      <c r="AC309" s="284">
        <v>183.28</v>
      </c>
      <c r="AD309" s="282" t="s">
        <v>3277</v>
      </c>
      <c r="AE309" s="282" t="s">
        <v>9917</v>
      </c>
      <c r="AF309" s="282" t="s">
        <v>9387</v>
      </c>
      <c r="AG309" s="282" t="s">
        <v>9388</v>
      </c>
      <c r="AH309" s="282" t="s">
        <v>9402</v>
      </c>
      <c r="AI309" s="285">
        <f t="shared" si="4"/>
        <v>44470</v>
      </c>
      <c r="AJ309" s="281" t="s">
        <v>9430</v>
      </c>
    </row>
    <row r="310" spans="1:36" ht="60">
      <c r="A310" s="282" t="s">
        <v>10017</v>
      </c>
      <c r="B310" s="282" t="s">
        <v>9369</v>
      </c>
      <c r="C310" s="282" t="s">
        <v>9370</v>
      </c>
      <c r="D310" s="282" t="s">
        <v>9371</v>
      </c>
      <c r="E310" s="282" t="s">
        <v>1393</v>
      </c>
      <c r="F310" s="282" t="s">
        <v>1393</v>
      </c>
      <c r="G310" s="282" t="s">
        <v>9392</v>
      </c>
      <c r="H310" s="282" t="s">
        <v>10015</v>
      </c>
      <c r="I310" s="282" t="s">
        <v>10018</v>
      </c>
      <c r="J310" s="283"/>
      <c r="K310" s="283"/>
      <c r="L310" s="283"/>
      <c r="M310" s="282" t="s">
        <v>9500</v>
      </c>
      <c r="N310" s="282" t="s">
        <v>9378</v>
      </c>
      <c r="O310" s="284">
        <v>10359.83</v>
      </c>
      <c r="P310" s="282" t="s">
        <v>9395</v>
      </c>
      <c r="Q310" s="282" t="s">
        <v>9435</v>
      </c>
      <c r="R310" s="282" t="s">
        <v>9501</v>
      </c>
      <c r="S310" s="282" t="s">
        <v>9502</v>
      </c>
      <c r="T310" s="282" t="s">
        <v>9380</v>
      </c>
      <c r="U310" s="282" t="s">
        <v>9399</v>
      </c>
      <c r="V310" s="282" t="s">
        <v>9400</v>
      </c>
      <c r="W310" s="282" t="s">
        <v>10019</v>
      </c>
      <c r="X310" s="282" t="s">
        <v>9384</v>
      </c>
      <c r="Y310" s="282" t="s">
        <v>9385</v>
      </c>
      <c r="Z310" s="284">
        <v>10359.83</v>
      </c>
      <c r="AA310" s="282" t="s">
        <v>3277</v>
      </c>
      <c r="AB310" s="284">
        <v>10359.83</v>
      </c>
      <c r="AC310" s="284">
        <v>10359.83</v>
      </c>
      <c r="AD310" s="282" t="s">
        <v>3277</v>
      </c>
      <c r="AE310" s="282" t="s">
        <v>9917</v>
      </c>
      <c r="AF310" s="282" t="s">
        <v>9387</v>
      </c>
      <c r="AG310" s="282" t="s">
        <v>9388</v>
      </c>
      <c r="AH310" s="282" t="s">
        <v>9402</v>
      </c>
      <c r="AI310" s="285">
        <f t="shared" si="4"/>
        <v>44470</v>
      </c>
      <c r="AJ310" s="281" t="s">
        <v>9430</v>
      </c>
    </row>
    <row r="311" spans="1:36" ht="60">
      <c r="A311" s="282" t="s">
        <v>10020</v>
      </c>
      <c r="B311" s="282" t="s">
        <v>9369</v>
      </c>
      <c r="C311" s="282" t="s">
        <v>9370</v>
      </c>
      <c r="D311" s="282" t="s">
        <v>9371</v>
      </c>
      <c r="E311" s="282" t="s">
        <v>9372</v>
      </c>
      <c r="F311" s="282" t="s">
        <v>9372</v>
      </c>
      <c r="G311" s="282" t="s">
        <v>9505</v>
      </c>
      <c r="H311" s="282" t="s">
        <v>10021</v>
      </c>
      <c r="I311" s="282" t="s">
        <v>9478</v>
      </c>
      <c r="J311" s="282" t="s">
        <v>9513</v>
      </c>
      <c r="K311" s="282" t="s">
        <v>9514</v>
      </c>
      <c r="L311" s="283"/>
      <c r="M311" s="283"/>
      <c r="N311" s="282" t="s">
        <v>9378</v>
      </c>
      <c r="O311" s="284">
        <v>320.74</v>
      </c>
      <c r="P311" s="282" t="s">
        <v>9379</v>
      </c>
      <c r="Q311" s="282" t="s">
        <v>9375</v>
      </c>
      <c r="R311" s="283"/>
      <c r="S311" s="283"/>
      <c r="T311" s="282" t="s">
        <v>9380</v>
      </c>
      <c r="U311" s="282" t="s">
        <v>9381</v>
      </c>
      <c r="V311" s="282" t="s">
        <v>9382</v>
      </c>
      <c r="W311" s="282" t="s">
        <v>10022</v>
      </c>
      <c r="X311" s="282" t="s">
        <v>9384</v>
      </c>
      <c r="Y311" s="282" t="s">
        <v>9385</v>
      </c>
      <c r="Z311" s="284">
        <v>320.74</v>
      </c>
      <c r="AA311" s="282" t="s">
        <v>3277</v>
      </c>
      <c r="AB311" s="284">
        <v>320.74</v>
      </c>
      <c r="AC311" s="284">
        <v>320.74</v>
      </c>
      <c r="AD311" s="282" t="s">
        <v>3277</v>
      </c>
      <c r="AE311" s="282" t="s">
        <v>10023</v>
      </c>
      <c r="AF311" s="282" t="s">
        <v>9387</v>
      </c>
      <c r="AG311" s="282" t="s">
        <v>9388</v>
      </c>
      <c r="AH311" s="282" t="s">
        <v>9402</v>
      </c>
      <c r="AI311" s="285">
        <f t="shared" si="4"/>
        <v>44469</v>
      </c>
      <c r="AJ311" s="281" t="s">
        <v>9430</v>
      </c>
    </row>
    <row r="312" spans="1:36" ht="60">
      <c r="A312" s="282" t="s">
        <v>10024</v>
      </c>
      <c r="B312" s="282" t="s">
        <v>9369</v>
      </c>
      <c r="C312" s="282" t="s">
        <v>9370</v>
      </c>
      <c r="D312" s="282" t="s">
        <v>9371</v>
      </c>
      <c r="E312" s="282" t="s">
        <v>9372</v>
      </c>
      <c r="F312" s="282" t="s">
        <v>9422</v>
      </c>
      <c r="G312" s="282" t="s">
        <v>9392</v>
      </c>
      <c r="H312" s="282" t="s">
        <v>10021</v>
      </c>
      <c r="I312" s="282" t="s">
        <v>10025</v>
      </c>
      <c r="J312" s="283"/>
      <c r="K312" s="283"/>
      <c r="L312" s="283"/>
      <c r="M312" s="283"/>
      <c r="N312" s="282" t="s">
        <v>9378</v>
      </c>
      <c r="O312" s="284">
        <v>184.08</v>
      </c>
      <c r="P312" s="282" t="s">
        <v>9425</v>
      </c>
      <c r="Q312" s="282" t="s">
        <v>9375</v>
      </c>
      <c r="R312" s="283"/>
      <c r="S312" s="283"/>
      <c r="T312" s="282" t="s">
        <v>9380</v>
      </c>
      <c r="U312" s="282" t="s">
        <v>9426</v>
      </c>
      <c r="V312" s="282" t="s">
        <v>9427</v>
      </c>
      <c r="W312" s="282" t="s">
        <v>10026</v>
      </c>
      <c r="X312" s="282" t="s">
        <v>9384</v>
      </c>
      <c r="Y312" s="282" t="s">
        <v>9385</v>
      </c>
      <c r="Z312" s="284">
        <v>184.08</v>
      </c>
      <c r="AA312" s="282" t="s">
        <v>3277</v>
      </c>
      <c r="AB312" s="284">
        <v>184.08</v>
      </c>
      <c r="AC312" s="284">
        <v>184.08</v>
      </c>
      <c r="AD312" s="282" t="s">
        <v>3277</v>
      </c>
      <c r="AE312" s="282" t="s">
        <v>10023</v>
      </c>
      <c r="AF312" s="282" t="s">
        <v>9387</v>
      </c>
      <c r="AG312" s="282" t="s">
        <v>9388</v>
      </c>
      <c r="AH312" s="282" t="s">
        <v>9402</v>
      </c>
      <c r="AI312" s="285">
        <f t="shared" si="4"/>
        <v>44469</v>
      </c>
      <c r="AJ312" s="281" t="s">
        <v>9430</v>
      </c>
    </row>
    <row r="313" spans="1:36" ht="60">
      <c r="A313" s="282" t="s">
        <v>10027</v>
      </c>
      <c r="B313" s="282" t="s">
        <v>9369</v>
      </c>
      <c r="C313" s="282" t="s">
        <v>9370</v>
      </c>
      <c r="D313" s="282" t="s">
        <v>9371</v>
      </c>
      <c r="E313" s="282" t="s">
        <v>9372</v>
      </c>
      <c r="F313" s="282" t="s">
        <v>9372</v>
      </c>
      <c r="G313" s="282" t="s">
        <v>9505</v>
      </c>
      <c r="H313" s="282" t="s">
        <v>10021</v>
      </c>
      <c r="I313" s="282" t="s">
        <v>9435</v>
      </c>
      <c r="J313" s="282" t="s">
        <v>9959</v>
      </c>
      <c r="K313" s="282" t="s">
        <v>9960</v>
      </c>
      <c r="L313" s="283"/>
      <c r="M313" s="283"/>
      <c r="N313" s="282" t="s">
        <v>9378</v>
      </c>
      <c r="O313" s="284">
        <v>183.28</v>
      </c>
      <c r="P313" s="282" t="s">
        <v>9379</v>
      </c>
      <c r="Q313" s="282" t="s">
        <v>9375</v>
      </c>
      <c r="R313" s="283"/>
      <c r="S313" s="283"/>
      <c r="T313" s="282" t="s">
        <v>9380</v>
      </c>
      <c r="U313" s="282" t="s">
        <v>9381</v>
      </c>
      <c r="V313" s="282" t="s">
        <v>9382</v>
      </c>
      <c r="W313" s="282" t="s">
        <v>10028</v>
      </c>
      <c r="X313" s="282" t="s">
        <v>9384</v>
      </c>
      <c r="Y313" s="282" t="s">
        <v>9385</v>
      </c>
      <c r="Z313" s="284">
        <v>183.28</v>
      </c>
      <c r="AA313" s="282" t="s">
        <v>3277</v>
      </c>
      <c r="AB313" s="284">
        <v>183.28</v>
      </c>
      <c r="AC313" s="284">
        <v>183.28</v>
      </c>
      <c r="AD313" s="282" t="s">
        <v>3277</v>
      </c>
      <c r="AE313" s="282" t="s">
        <v>10023</v>
      </c>
      <c r="AF313" s="282" t="s">
        <v>9387</v>
      </c>
      <c r="AG313" s="282" t="s">
        <v>9388</v>
      </c>
      <c r="AH313" s="282" t="s">
        <v>9402</v>
      </c>
      <c r="AI313" s="285">
        <f t="shared" si="4"/>
        <v>44469</v>
      </c>
      <c r="AJ313" s="281" t="s">
        <v>9430</v>
      </c>
    </row>
    <row r="314" spans="1:36" ht="60">
      <c r="A314" s="282" t="s">
        <v>10029</v>
      </c>
      <c r="B314" s="282" t="s">
        <v>9369</v>
      </c>
      <c r="C314" s="282" t="s">
        <v>9370</v>
      </c>
      <c r="D314" s="282" t="s">
        <v>9371</v>
      </c>
      <c r="E314" s="282" t="s">
        <v>9372</v>
      </c>
      <c r="F314" s="282" t="s">
        <v>9372</v>
      </c>
      <c r="G314" s="282" t="s">
        <v>9871</v>
      </c>
      <c r="H314" s="282" t="s">
        <v>10021</v>
      </c>
      <c r="I314" s="282" t="s">
        <v>9413</v>
      </c>
      <c r="J314" s="282" t="s">
        <v>9873</v>
      </c>
      <c r="K314" s="282" t="s">
        <v>9874</v>
      </c>
      <c r="L314" s="283"/>
      <c r="M314" s="282" t="s">
        <v>10030</v>
      </c>
      <c r="N314" s="282" t="s">
        <v>9378</v>
      </c>
      <c r="O314" s="284">
        <v>37.81</v>
      </c>
      <c r="P314" s="282" t="s">
        <v>9379</v>
      </c>
      <c r="Q314" s="282" t="s">
        <v>9375</v>
      </c>
      <c r="R314" s="283"/>
      <c r="S314" s="283"/>
      <c r="T314" s="282" t="s">
        <v>9380</v>
      </c>
      <c r="U314" s="282" t="s">
        <v>9381</v>
      </c>
      <c r="V314" s="282" t="s">
        <v>9382</v>
      </c>
      <c r="W314" s="282" t="s">
        <v>10031</v>
      </c>
      <c r="X314" s="282" t="s">
        <v>9384</v>
      </c>
      <c r="Y314" s="282" t="s">
        <v>9385</v>
      </c>
      <c r="Z314" s="284">
        <v>37.81</v>
      </c>
      <c r="AA314" s="282" t="s">
        <v>3277</v>
      </c>
      <c r="AB314" s="284">
        <v>37.81</v>
      </c>
      <c r="AC314" s="284">
        <v>37.81</v>
      </c>
      <c r="AD314" s="282" t="s">
        <v>3277</v>
      </c>
      <c r="AE314" s="282" t="s">
        <v>10023</v>
      </c>
      <c r="AF314" s="282" t="s">
        <v>9387</v>
      </c>
      <c r="AG314" s="282" t="s">
        <v>9388</v>
      </c>
      <c r="AH314" s="282" t="s">
        <v>9389</v>
      </c>
      <c r="AI314" s="285">
        <f t="shared" si="4"/>
        <v>44469</v>
      </c>
      <c r="AJ314" s="281" t="s">
        <v>9430</v>
      </c>
    </row>
    <row r="315" spans="1:36" ht="60">
      <c r="A315" s="282" t="s">
        <v>10032</v>
      </c>
      <c r="B315" s="282" t="s">
        <v>9369</v>
      </c>
      <c r="C315" s="282" t="s">
        <v>9370</v>
      </c>
      <c r="D315" s="282" t="s">
        <v>9371</v>
      </c>
      <c r="E315" s="282" t="s">
        <v>9391</v>
      </c>
      <c r="F315" s="282" t="s">
        <v>9422</v>
      </c>
      <c r="G315" s="282" t="s">
        <v>9392</v>
      </c>
      <c r="H315" s="282" t="s">
        <v>10021</v>
      </c>
      <c r="I315" s="282" t="s">
        <v>10033</v>
      </c>
      <c r="J315" s="283"/>
      <c r="K315" s="283"/>
      <c r="L315" s="283"/>
      <c r="M315" s="283"/>
      <c r="N315" s="282" t="s">
        <v>9378</v>
      </c>
      <c r="O315" s="284">
        <v>1621.35</v>
      </c>
      <c r="P315" s="282" t="s">
        <v>9425</v>
      </c>
      <c r="Q315" s="282" t="s">
        <v>9396</v>
      </c>
      <c r="R315" s="283"/>
      <c r="S315" s="283"/>
      <c r="T315" s="282" t="s">
        <v>9380</v>
      </c>
      <c r="U315" s="282" t="s">
        <v>9426</v>
      </c>
      <c r="V315" s="282" t="s">
        <v>9427</v>
      </c>
      <c r="W315" s="282" t="s">
        <v>10026</v>
      </c>
      <c r="X315" s="282" t="s">
        <v>9384</v>
      </c>
      <c r="Y315" s="282" t="s">
        <v>9385</v>
      </c>
      <c r="Z315" s="284">
        <v>1621.35</v>
      </c>
      <c r="AA315" s="282" t="s">
        <v>3277</v>
      </c>
      <c r="AB315" s="284">
        <v>1621.35</v>
      </c>
      <c r="AC315" s="284">
        <v>1621.35</v>
      </c>
      <c r="AD315" s="282" t="s">
        <v>3277</v>
      </c>
      <c r="AE315" s="282" t="s">
        <v>10023</v>
      </c>
      <c r="AF315" s="282" t="s">
        <v>9387</v>
      </c>
      <c r="AG315" s="282" t="s">
        <v>9388</v>
      </c>
      <c r="AH315" s="282" t="s">
        <v>9402</v>
      </c>
      <c r="AI315" s="285">
        <f t="shared" si="4"/>
        <v>44469</v>
      </c>
      <c r="AJ315" s="281" t="s">
        <v>9430</v>
      </c>
    </row>
    <row r="316" spans="1:36" ht="60">
      <c r="A316" s="282" t="s">
        <v>10034</v>
      </c>
      <c r="B316" s="282" t="s">
        <v>9369</v>
      </c>
      <c r="C316" s="282" t="s">
        <v>9370</v>
      </c>
      <c r="D316" s="282" t="s">
        <v>9371</v>
      </c>
      <c r="E316" s="282" t="s">
        <v>1393</v>
      </c>
      <c r="F316" s="282" t="s">
        <v>9422</v>
      </c>
      <c r="G316" s="282" t="s">
        <v>9392</v>
      </c>
      <c r="H316" s="282" t="s">
        <v>10021</v>
      </c>
      <c r="I316" s="282" t="s">
        <v>10035</v>
      </c>
      <c r="J316" s="283"/>
      <c r="K316" s="283"/>
      <c r="L316" s="283"/>
      <c r="M316" s="283"/>
      <c r="N316" s="282" t="s">
        <v>9378</v>
      </c>
      <c r="O316" s="284">
        <v>1521.7</v>
      </c>
      <c r="P316" s="282" t="s">
        <v>9425</v>
      </c>
      <c r="Q316" s="282" t="s">
        <v>9435</v>
      </c>
      <c r="R316" s="283"/>
      <c r="S316" s="283"/>
      <c r="T316" s="282" t="s">
        <v>9380</v>
      </c>
      <c r="U316" s="282" t="s">
        <v>9426</v>
      </c>
      <c r="V316" s="282" t="s">
        <v>9427</v>
      </c>
      <c r="W316" s="282" t="s">
        <v>10026</v>
      </c>
      <c r="X316" s="282" t="s">
        <v>9384</v>
      </c>
      <c r="Y316" s="282" t="s">
        <v>9385</v>
      </c>
      <c r="Z316" s="284">
        <v>1521.7</v>
      </c>
      <c r="AA316" s="282" t="s">
        <v>3277</v>
      </c>
      <c r="AB316" s="284">
        <v>1521.7</v>
      </c>
      <c r="AC316" s="284">
        <v>1521.7</v>
      </c>
      <c r="AD316" s="282" t="s">
        <v>3277</v>
      </c>
      <c r="AE316" s="282" t="s">
        <v>10023</v>
      </c>
      <c r="AF316" s="282" t="s">
        <v>9387</v>
      </c>
      <c r="AG316" s="282" t="s">
        <v>9388</v>
      </c>
      <c r="AH316" s="282" t="s">
        <v>9402</v>
      </c>
      <c r="AI316" s="285">
        <f t="shared" si="4"/>
        <v>44469</v>
      </c>
      <c r="AJ316" s="281" t="s">
        <v>9430</v>
      </c>
    </row>
    <row r="317" spans="1:36" ht="60">
      <c r="A317" s="282" t="s">
        <v>10036</v>
      </c>
      <c r="B317" s="282" t="s">
        <v>9369</v>
      </c>
      <c r="C317" s="282" t="s">
        <v>9370</v>
      </c>
      <c r="D317" s="282" t="s">
        <v>9371</v>
      </c>
      <c r="E317" s="282" t="s">
        <v>9372</v>
      </c>
      <c r="F317" s="282" t="s">
        <v>9372</v>
      </c>
      <c r="G317" s="282" t="s">
        <v>9505</v>
      </c>
      <c r="H317" s="282" t="s">
        <v>10037</v>
      </c>
      <c r="I317" s="282" t="s">
        <v>9512</v>
      </c>
      <c r="J317" s="282" t="s">
        <v>9513</v>
      </c>
      <c r="K317" s="282" t="s">
        <v>9514</v>
      </c>
      <c r="L317" s="283"/>
      <c r="M317" s="283"/>
      <c r="N317" s="282" t="s">
        <v>9378</v>
      </c>
      <c r="O317" s="284">
        <v>229.1</v>
      </c>
      <c r="P317" s="282" t="s">
        <v>9379</v>
      </c>
      <c r="Q317" s="282" t="s">
        <v>9375</v>
      </c>
      <c r="R317" s="283"/>
      <c r="S317" s="283"/>
      <c r="T317" s="282" t="s">
        <v>9380</v>
      </c>
      <c r="U317" s="282" t="s">
        <v>9381</v>
      </c>
      <c r="V317" s="282" t="s">
        <v>9382</v>
      </c>
      <c r="W317" s="282" t="s">
        <v>10022</v>
      </c>
      <c r="X317" s="282" t="s">
        <v>9384</v>
      </c>
      <c r="Y317" s="282" t="s">
        <v>9385</v>
      </c>
      <c r="Z317" s="284">
        <v>229.1</v>
      </c>
      <c r="AA317" s="282" t="s">
        <v>3277</v>
      </c>
      <c r="AB317" s="284">
        <v>229.1</v>
      </c>
      <c r="AC317" s="284">
        <v>229.1</v>
      </c>
      <c r="AD317" s="282" t="s">
        <v>3277</v>
      </c>
      <c r="AE317" s="282" t="s">
        <v>10023</v>
      </c>
      <c r="AF317" s="282" t="s">
        <v>9387</v>
      </c>
      <c r="AG317" s="282" t="s">
        <v>9388</v>
      </c>
      <c r="AH317" s="282" t="s">
        <v>9402</v>
      </c>
      <c r="AI317" s="285">
        <f t="shared" si="4"/>
        <v>44468</v>
      </c>
      <c r="AJ317" s="281" t="s">
        <v>9430</v>
      </c>
    </row>
    <row r="318" spans="1:36" ht="60">
      <c r="A318" s="282" t="s">
        <v>10038</v>
      </c>
      <c r="B318" s="282" t="s">
        <v>9369</v>
      </c>
      <c r="C318" s="282" t="s">
        <v>9370</v>
      </c>
      <c r="D318" s="282" t="s">
        <v>9371</v>
      </c>
      <c r="E318" s="282" t="s">
        <v>9372</v>
      </c>
      <c r="F318" s="282" t="s">
        <v>9372</v>
      </c>
      <c r="G318" s="282" t="s">
        <v>9505</v>
      </c>
      <c r="H318" s="282" t="s">
        <v>10037</v>
      </c>
      <c r="I318" s="282" t="s">
        <v>9410</v>
      </c>
      <c r="J318" s="282" t="s">
        <v>9566</v>
      </c>
      <c r="K318" s="282" t="s">
        <v>9567</v>
      </c>
      <c r="L318" s="283"/>
      <c r="M318" s="283"/>
      <c r="N318" s="282" t="s">
        <v>9378</v>
      </c>
      <c r="O318" s="284">
        <v>91.64</v>
      </c>
      <c r="P318" s="282" t="s">
        <v>9379</v>
      </c>
      <c r="Q318" s="282" t="s">
        <v>9375</v>
      </c>
      <c r="R318" s="283"/>
      <c r="S318" s="283"/>
      <c r="T318" s="282" t="s">
        <v>9380</v>
      </c>
      <c r="U318" s="282" t="s">
        <v>9381</v>
      </c>
      <c r="V318" s="282" t="s">
        <v>9382</v>
      </c>
      <c r="W318" s="282" t="s">
        <v>10039</v>
      </c>
      <c r="X318" s="282" t="s">
        <v>9384</v>
      </c>
      <c r="Y318" s="282" t="s">
        <v>9385</v>
      </c>
      <c r="Z318" s="284">
        <v>91.64</v>
      </c>
      <c r="AA318" s="282" t="s">
        <v>3277</v>
      </c>
      <c r="AB318" s="284">
        <v>91.64</v>
      </c>
      <c r="AC318" s="284">
        <v>91.64</v>
      </c>
      <c r="AD318" s="282" t="s">
        <v>3277</v>
      </c>
      <c r="AE318" s="282" t="s">
        <v>10023</v>
      </c>
      <c r="AF318" s="282" t="s">
        <v>9387</v>
      </c>
      <c r="AG318" s="282" t="s">
        <v>9388</v>
      </c>
      <c r="AH318" s="282" t="s">
        <v>9402</v>
      </c>
      <c r="AI318" s="285">
        <f t="shared" si="4"/>
        <v>44468</v>
      </c>
      <c r="AJ318" s="281" t="s">
        <v>9430</v>
      </c>
    </row>
    <row r="319" spans="1:36" ht="60">
      <c r="A319" s="282" t="s">
        <v>10040</v>
      </c>
      <c r="B319" s="282" t="s">
        <v>9369</v>
      </c>
      <c r="C319" s="282" t="s">
        <v>9370</v>
      </c>
      <c r="D319" s="282" t="s">
        <v>9371</v>
      </c>
      <c r="E319" s="282" t="s">
        <v>9372</v>
      </c>
      <c r="F319" s="282" t="s">
        <v>9372</v>
      </c>
      <c r="G319" s="282" t="s">
        <v>9505</v>
      </c>
      <c r="H319" s="282" t="s">
        <v>10037</v>
      </c>
      <c r="I319" s="282" t="s">
        <v>9435</v>
      </c>
      <c r="J319" s="282" t="s">
        <v>9959</v>
      </c>
      <c r="K319" s="282" t="s">
        <v>9960</v>
      </c>
      <c r="L319" s="283"/>
      <c r="M319" s="283"/>
      <c r="N319" s="282" t="s">
        <v>9378</v>
      </c>
      <c r="O319" s="284">
        <v>183.28</v>
      </c>
      <c r="P319" s="282" t="s">
        <v>9379</v>
      </c>
      <c r="Q319" s="282" t="s">
        <v>9375</v>
      </c>
      <c r="R319" s="283"/>
      <c r="S319" s="283"/>
      <c r="T319" s="282" t="s">
        <v>9380</v>
      </c>
      <c r="U319" s="282" t="s">
        <v>9381</v>
      </c>
      <c r="V319" s="282" t="s">
        <v>9382</v>
      </c>
      <c r="W319" s="282" t="s">
        <v>10028</v>
      </c>
      <c r="X319" s="282" t="s">
        <v>9384</v>
      </c>
      <c r="Y319" s="282" t="s">
        <v>9385</v>
      </c>
      <c r="Z319" s="284">
        <v>183.28</v>
      </c>
      <c r="AA319" s="282" t="s">
        <v>3277</v>
      </c>
      <c r="AB319" s="284">
        <v>183.28</v>
      </c>
      <c r="AC319" s="284">
        <v>183.28</v>
      </c>
      <c r="AD319" s="282" t="s">
        <v>3277</v>
      </c>
      <c r="AE319" s="282" t="s">
        <v>10023</v>
      </c>
      <c r="AF319" s="282" t="s">
        <v>9387</v>
      </c>
      <c r="AG319" s="282" t="s">
        <v>9388</v>
      </c>
      <c r="AH319" s="282" t="s">
        <v>9402</v>
      </c>
      <c r="AI319" s="285">
        <f t="shared" si="4"/>
        <v>44468</v>
      </c>
      <c r="AJ319" s="281" t="s">
        <v>9430</v>
      </c>
    </row>
    <row r="320" spans="1:36" ht="60">
      <c r="A320" s="282" t="s">
        <v>10041</v>
      </c>
      <c r="B320" s="282" t="s">
        <v>9369</v>
      </c>
      <c r="C320" s="282" t="s">
        <v>9370</v>
      </c>
      <c r="D320" s="282" t="s">
        <v>9371</v>
      </c>
      <c r="E320" s="282" t="s">
        <v>9372</v>
      </c>
      <c r="F320" s="282" t="s">
        <v>9372</v>
      </c>
      <c r="G320" s="282" t="s">
        <v>9505</v>
      </c>
      <c r="H320" s="282" t="s">
        <v>10042</v>
      </c>
      <c r="I320" s="282" t="s">
        <v>9375</v>
      </c>
      <c r="J320" s="282" t="s">
        <v>9507</v>
      </c>
      <c r="K320" s="282" t="s">
        <v>9508</v>
      </c>
      <c r="L320" s="283"/>
      <c r="M320" s="283"/>
      <c r="N320" s="282" t="s">
        <v>9378</v>
      </c>
      <c r="O320" s="284">
        <v>45.82</v>
      </c>
      <c r="P320" s="282" t="s">
        <v>9379</v>
      </c>
      <c r="Q320" s="282" t="s">
        <v>9375</v>
      </c>
      <c r="R320" s="283"/>
      <c r="S320" s="283"/>
      <c r="T320" s="282" t="s">
        <v>9380</v>
      </c>
      <c r="U320" s="282" t="s">
        <v>9381</v>
      </c>
      <c r="V320" s="282" t="s">
        <v>9382</v>
      </c>
      <c r="W320" s="282" t="s">
        <v>10043</v>
      </c>
      <c r="X320" s="282" t="s">
        <v>9384</v>
      </c>
      <c r="Y320" s="282" t="s">
        <v>9385</v>
      </c>
      <c r="Z320" s="284">
        <v>45.82</v>
      </c>
      <c r="AA320" s="282" t="s">
        <v>3277</v>
      </c>
      <c r="AB320" s="284">
        <v>45.82</v>
      </c>
      <c r="AC320" s="284">
        <v>45.82</v>
      </c>
      <c r="AD320" s="282" t="s">
        <v>3277</v>
      </c>
      <c r="AE320" s="282" t="s">
        <v>10023</v>
      </c>
      <c r="AF320" s="282" t="s">
        <v>9387</v>
      </c>
      <c r="AG320" s="282" t="s">
        <v>9388</v>
      </c>
      <c r="AH320" s="282" t="s">
        <v>9402</v>
      </c>
      <c r="AI320" s="285">
        <f t="shared" si="4"/>
        <v>44467</v>
      </c>
      <c r="AJ320" s="281" t="s">
        <v>9430</v>
      </c>
    </row>
    <row r="321" spans="1:36" ht="60">
      <c r="A321" s="282" t="s">
        <v>10044</v>
      </c>
      <c r="B321" s="282" t="s">
        <v>9369</v>
      </c>
      <c r="C321" s="282" t="s">
        <v>9370</v>
      </c>
      <c r="D321" s="282" t="s">
        <v>9371</v>
      </c>
      <c r="E321" s="282" t="s">
        <v>9372</v>
      </c>
      <c r="F321" s="282" t="s">
        <v>9372</v>
      </c>
      <c r="G321" s="282" t="s">
        <v>9871</v>
      </c>
      <c r="H321" s="282" t="s">
        <v>10042</v>
      </c>
      <c r="I321" s="282" t="s">
        <v>9413</v>
      </c>
      <c r="J321" s="282" t="s">
        <v>9873</v>
      </c>
      <c r="K321" s="282" t="s">
        <v>9874</v>
      </c>
      <c r="L321" s="283"/>
      <c r="M321" s="282" t="s">
        <v>10030</v>
      </c>
      <c r="N321" s="282" t="s">
        <v>9378</v>
      </c>
      <c r="O321" s="284">
        <v>37.81</v>
      </c>
      <c r="P321" s="282" t="s">
        <v>9379</v>
      </c>
      <c r="Q321" s="282" t="s">
        <v>9375</v>
      </c>
      <c r="R321" s="283"/>
      <c r="S321" s="283"/>
      <c r="T321" s="282" t="s">
        <v>9380</v>
      </c>
      <c r="U321" s="282" t="s">
        <v>9381</v>
      </c>
      <c r="V321" s="282" t="s">
        <v>9382</v>
      </c>
      <c r="W321" s="282" t="s">
        <v>10031</v>
      </c>
      <c r="X321" s="282" t="s">
        <v>9384</v>
      </c>
      <c r="Y321" s="282" t="s">
        <v>9385</v>
      </c>
      <c r="Z321" s="284">
        <v>37.81</v>
      </c>
      <c r="AA321" s="282" t="s">
        <v>3277</v>
      </c>
      <c r="AB321" s="284">
        <v>37.81</v>
      </c>
      <c r="AC321" s="284">
        <v>37.81</v>
      </c>
      <c r="AD321" s="282" t="s">
        <v>3277</v>
      </c>
      <c r="AE321" s="282" t="s">
        <v>10023</v>
      </c>
      <c r="AF321" s="282" t="s">
        <v>9387</v>
      </c>
      <c r="AG321" s="282" t="s">
        <v>9388</v>
      </c>
      <c r="AH321" s="282" t="s">
        <v>9389</v>
      </c>
      <c r="AI321" s="285">
        <f t="shared" si="4"/>
        <v>44467</v>
      </c>
      <c r="AJ321" s="281" t="s">
        <v>9430</v>
      </c>
    </row>
    <row r="322" spans="1:36" ht="60">
      <c r="A322" s="282" t="s">
        <v>10045</v>
      </c>
      <c r="B322" s="282" t="s">
        <v>9369</v>
      </c>
      <c r="C322" s="282" t="s">
        <v>9370</v>
      </c>
      <c r="D322" s="282" t="s">
        <v>9371</v>
      </c>
      <c r="E322" s="282" t="s">
        <v>9372</v>
      </c>
      <c r="F322" s="282" t="s">
        <v>9372</v>
      </c>
      <c r="G322" s="282" t="s">
        <v>9505</v>
      </c>
      <c r="H322" s="282" t="s">
        <v>10042</v>
      </c>
      <c r="I322" s="282" t="s">
        <v>9521</v>
      </c>
      <c r="J322" s="282" t="s">
        <v>9513</v>
      </c>
      <c r="K322" s="282" t="s">
        <v>9514</v>
      </c>
      <c r="L322" s="283"/>
      <c r="M322" s="283"/>
      <c r="N322" s="282" t="s">
        <v>9378</v>
      </c>
      <c r="O322" s="284">
        <v>274.92</v>
      </c>
      <c r="P322" s="282" t="s">
        <v>9379</v>
      </c>
      <c r="Q322" s="282" t="s">
        <v>9375</v>
      </c>
      <c r="R322" s="283"/>
      <c r="S322" s="283"/>
      <c r="T322" s="282" t="s">
        <v>9380</v>
      </c>
      <c r="U322" s="282" t="s">
        <v>9381</v>
      </c>
      <c r="V322" s="282" t="s">
        <v>9382</v>
      </c>
      <c r="W322" s="282" t="s">
        <v>10022</v>
      </c>
      <c r="X322" s="282" t="s">
        <v>9384</v>
      </c>
      <c r="Y322" s="282" t="s">
        <v>9385</v>
      </c>
      <c r="Z322" s="284">
        <v>274.92</v>
      </c>
      <c r="AA322" s="282" t="s">
        <v>3277</v>
      </c>
      <c r="AB322" s="284">
        <v>274.92</v>
      </c>
      <c r="AC322" s="284">
        <v>274.92</v>
      </c>
      <c r="AD322" s="282" t="s">
        <v>3277</v>
      </c>
      <c r="AE322" s="282" t="s">
        <v>10023</v>
      </c>
      <c r="AF322" s="282" t="s">
        <v>9387</v>
      </c>
      <c r="AG322" s="282" t="s">
        <v>9388</v>
      </c>
      <c r="AH322" s="282" t="s">
        <v>9402</v>
      </c>
      <c r="AI322" s="285">
        <f t="shared" ref="AI322:AI385" si="5">DATE(YEAR(H322),MONTH(H322),DAY(H322))</f>
        <v>44467</v>
      </c>
      <c r="AJ322" s="281" t="s">
        <v>9430</v>
      </c>
    </row>
    <row r="323" spans="1:36" ht="60">
      <c r="A323" s="282" t="s">
        <v>10046</v>
      </c>
      <c r="B323" s="282" t="s">
        <v>9369</v>
      </c>
      <c r="C323" s="282" t="s">
        <v>9370</v>
      </c>
      <c r="D323" s="282" t="s">
        <v>9371</v>
      </c>
      <c r="E323" s="282" t="s">
        <v>9372</v>
      </c>
      <c r="F323" s="282" t="s">
        <v>9372</v>
      </c>
      <c r="G323" s="282" t="s">
        <v>9505</v>
      </c>
      <c r="H323" s="282" t="s">
        <v>10042</v>
      </c>
      <c r="I323" s="282" t="s">
        <v>9410</v>
      </c>
      <c r="J323" s="282" t="s">
        <v>9566</v>
      </c>
      <c r="K323" s="282" t="s">
        <v>9567</v>
      </c>
      <c r="L323" s="283"/>
      <c r="M323" s="283"/>
      <c r="N323" s="282" t="s">
        <v>9378</v>
      </c>
      <c r="O323" s="284">
        <v>91.64</v>
      </c>
      <c r="P323" s="282" t="s">
        <v>9379</v>
      </c>
      <c r="Q323" s="282" t="s">
        <v>9375</v>
      </c>
      <c r="R323" s="283"/>
      <c r="S323" s="283"/>
      <c r="T323" s="282" t="s">
        <v>9380</v>
      </c>
      <c r="U323" s="282" t="s">
        <v>9381</v>
      </c>
      <c r="V323" s="282" t="s">
        <v>9382</v>
      </c>
      <c r="W323" s="282" t="s">
        <v>10039</v>
      </c>
      <c r="X323" s="282" t="s">
        <v>9384</v>
      </c>
      <c r="Y323" s="282" t="s">
        <v>9385</v>
      </c>
      <c r="Z323" s="284">
        <v>91.64</v>
      </c>
      <c r="AA323" s="282" t="s">
        <v>3277</v>
      </c>
      <c r="AB323" s="284">
        <v>91.64</v>
      </c>
      <c r="AC323" s="284">
        <v>91.64</v>
      </c>
      <c r="AD323" s="282" t="s">
        <v>3277</v>
      </c>
      <c r="AE323" s="282" t="s">
        <v>10023</v>
      </c>
      <c r="AF323" s="282" t="s">
        <v>9387</v>
      </c>
      <c r="AG323" s="282" t="s">
        <v>9388</v>
      </c>
      <c r="AH323" s="282" t="s">
        <v>9402</v>
      </c>
      <c r="AI323" s="285">
        <f t="shared" si="5"/>
        <v>44467</v>
      </c>
      <c r="AJ323" s="281" t="s">
        <v>9430</v>
      </c>
    </row>
    <row r="324" spans="1:36" ht="60">
      <c r="A324" s="282" t="s">
        <v>10047</v>
      </c>
      <c r="B324" s="282" t="s">
        <v>9369</v>
      </c>
      <c r="C324" s="282" t="s">
        <v>9370</v>
      </c>
      <c r="D324" s="282" t="s">
        <v>9371</v>
      </c>
      <c r="E324" s="282" t="s">
        <v>9372</v>
      </c>
      <c r="F324" s="282" t="s">
        <v>9372</v>
      </c>
      <c r="G324" s="282" t="s">
        <v>9505</v>
      </c>
      <c r="H324" s="282" t="s">
        <v>10048</v>
      </c>
      <c r="I324" s="282" t="s">
        <v>9512</v>
      </c>
      <c r="J324" s="282" t="s">
        <v>9513</v>
      </c>
      <c r="K324" s="282" t="s">
        <v>9514</v>
      </c>
      <c r="L324" s="283"/>
      <c r="M324" s="283"/>
      <c r="N324" s="282" t="s">
        <v>9378</v>
      </c>
      <c r="O324" s="284">
        <v>229.1</v>
      </c>
      <c r="P324" s="282" t="s">
        <v>9379</v>
      </c>
      <c r="Q324" s="282" t="s">
        <v>9375</v>
      </c>
      <c r="R324" s="283"/>
      <c r="S324" s="283"/>
      <c r="T324" s="282" t="s">
        <v>9380</v>
      </c>
      <c r="U324" s="282" t="s">
        <v>9381</v>
      </c>
      <c r="V324" s="282" t="s">
        <v>9382</v>
      </c>
      <c r="W324" s="282" t="s">
        <v>10022</v>
      </c>
      <c r="X324" s="282" t="s">
        <v>9384</v>
      </c>
      <c r="Y324" s="282" t="s">
        <v>9385</v>
      </c>
      <c r="Z324" s="284">
        <v>229.1</v>
      </c>
      <c r="AA324" s="282" t="s">
        <v>3277</v>
      </c>
      <c r="AB324" s="284">
        <v>229.1</v>
      </c>
      <c r="AC324" s="284">
        <v>229.1</v>
      </c>
      <c r="AD324" s="282" t="s">
        <v>3277</v>
      </c>
      <c r="AE324" s="282" t="s">
        <v>10023</v>
      </c>
      <c r="AF324" s="282" t="s">
        <v>9387</v>
      </c>
      <c r="AG324" s="282" t="s">
        <v>9388</v>
      </c>
      <c r="AH324" s="282" t="s">
        <v>9402</v>
      </c>
      <c r="AI324" s="285">
        <f t="shared" si="5"/>
        <v>44466</v>
      </c>
      <c r="AJ324" s="281" t="s">
        <v>9430</v>
      </c>
    </row>
    <row r="325" spans="1:36" ht="60">
      <c r="A325" s="282" t="s">
        <v>10049</v>
      </c>
      <c r="B325" s="282" t="s">
        <v>9369</v>
      </c>
      <c r="C325" s="282" t="s">
        <v>9370</v>
      </c>
      <c r="D325" s="282" t="s">
        <v>9371</v>
      </c>
      <c r="E325" s="282" t="s">
        <v>9372</v>
      </c>
      <c r="F325" s="282" t="s">
        <v>9372</v>
      </c>
      <c r="G325" s="282" t="s">
        <v>9505</v>
      </c>
      <c r="H325" s="282" t="s">
        <v>10048</v>
      </c>
      <c r="I325" s="282" t="s">
        <v>9410</v>
      </c>
      <c r="J325" s="282" t="s">
        <v>9507</v>
      </c>
      <c r="K325" s="282" t="s">
        <v>9508</v>
      </c>
      <c r="L325" s="283"/>
      <c r="M325" s="283"/>
      <c r="N325" s="282" t="s">
        <v>9378</v>
      </c>
      <c r="O325" s="284">
        <v>91.64</v>
      </c>
      <c r="P325" s="282" t="s">
        <v>9379</v>
      </c>
      <c r="Q325" s="282" t="s">
        <v>9375</v>
      </c>
      <c r="R325" s="283"/>
      <c r="S325" s="283"/>
      <c r="T325" s="282" t="s">
        <v>9380</v>
      </c>
      <c r="U325" s="282" t="s">
        <v>9381</v>
      </c>
      <c r="V325" s="282" t="s">
        <v>9382</v>
      </c>
      <c r="W325" s="282" t="s">
        <v>10043</v>
      </c>
      <c r="X325" s="282" t="s">
        <v>9384</v>
      </c>
      <c r="Y325" s="282" t="s">
        <v>9385</v>
      </c>
      <c r="Z325" s="284">
        <v>91.64</v>
      </c>
      <c r="AA325" s="282" t="s">
        <v>3277</v>
      </c>
      <c r="AB325" s="284">
        <v>91.64</v>
      </c>
      <c r="AC325" s="284">
        <v>91.64</v>
      </c>
      <c r="AD325" s="282" t="s">
        <v>3277</v>
      </c>
      <c r="AE325" s="282" t="s">
        <v>10023</v>
      </c>
      <c r="AF325" s="282" t="s">
        <v>9387</v>
      </c>
      <c r="AG325" s="282" t="s">
        <v>9388</v>
      </c>
      <c r="AH325" s="282" t="s">
        <v>9402</v>
      </c>
      <c r="AI325" s="285">
        <f t="shared" si="5"/>
        <v>44466</v>
      </c>
      <c r="AJ325" s="281" t="s">
        <v>9430</v>
      </c>
    </row>
    <row r="326" spans="1:36" ht="60">
      <c r="A326" s="282" t="s">
        <v>10050</v>
      </c>
      <c r="B326" s="282" t="s">
        <v>9369</v>
      </c>
      <c r="C326" s="282" t="s">
        <v>9370</v>
      </c>
      <c r="D326" s="282" t="s">
        <v>9371</v>
      </c>
      <c r="E326" s="282" t="s">
        <v>9372</v>
      </c>
      <c r="F326" s="282" t="s">
        <v>9372</v>
      </c>
      <c r="G326" s="282" t="s">
        <v>9871</v>
      </c>
      <c r="H326" s="282" t="s">
        <v>10048</v>
      </c>
      <c r="I326" s="282" t="s">
        <v>9413</v>
      </c>
      <c r="J326" s="282" t="s">
        <v>9873</v>
      </c>
      <c r="K326" s="282" t="s">
        <v>9874</v>
      </c>
      <c r="L326" s="283"/>
      <c r="M326" s="282" t="s">
        <v>10030</v>
      </c>
      <c r="N326" s="282" t="s">
        <v>9378</v>
      </c>
      <c r="O326" s="284">
        <v>37.81</v>
      </c>
      <c r="P326" s="282" t="s">
        <v>9379</v>
      </c>
      <c r="Q326" s="282" t="s">
        <v>9375</v>
      </c>
      <c r="R326" s="283"/>
      <c r="S326" s="283"/>
      <c r="T326" s="282" t="s">
        <v>9380</v>
      </c>
      <c r="U326" s="282" t="s">
        <v>9381</v>
      </c>
      <c r="V326" s="282" t="s">
        <v>9382</v>
      </c>
      <c r="W326" s="282" t="s">
        <v>10031</v>
      </c>
      <c r="X326" s="282" t="s">
        <v>9384</v>
      </c>
      <c r="Y326" s="282" t="s">
        <v>9385</v>
      </c>
      <c r="Z326" s="284">
        <v>37.81</v>
      </c>
      <c r="AA326" s="282" t="s">
        <v>3277</v>
      </c>
      <c r="AB326" s="284">
        <v>37.81</v>
      </c>
      <c r="AC326" s="284">
        <v>37.81</v>
      </c>
      <c r="AD326" s="282" t="s">
        <v>3277</v>
      </c>
      <c r="AE326" s="282" t="s">
        <v>10023</v>
      </c>
      <c r="AF326" s="282" t="s">
        <v>9387</v>
      </c>
      <c r="AG326" s="282" t="s">
        <v>9388</v>
      </c>
      <c r="AH326" s="282" t="s">
        <v>9389</v>
      </c>
      <c r="AI326" s="285">
        <f t="shared" si="5"/>
        <v>44466</v>
      </c>
      <c r="AJ326" s="281" t="s">
        <v>9430</v>
      </c>
    </row>
    <row r="327" spans="1:36" ht="60">
      <c r="A327" s="282" t="s">
        <v>10051</v>
      </c>
      <c r="B327" s="282" t="s">
        <v>9369</v>
      </c>
      <c r="C327" s="282" t="s">
        <v>9370</v>
      </c>
      <c r="D327" s="282" t="s">
        <v>9371</v>
      </c>
      <c r="E327" s="282" t="s">
        <v>9391</v>
      </c>
      <c r="F327" s="282" t="s">
        <v>9391</v>
      </c>
      <c r="G327" s="282" t="s">
        <v>9392</v>
      </c>
      <c r="H327" s="282" t="s">
        <v>10048</v>
      </c>
      <c r="I327" s="282" t="s">
        <v>10052</v>
      </c>
      <c r="J327" s="283"/>
      <c r="K327" s="283"/>
      <c r="L327" s="283"/>
      <c r="M327" s="282" t="s">
        <v>10053</v>
      </c>
      <c r="N327" s="282" t="s">
        <v>9378</v>
      </c>
      <c r="O327" s="284">
        <v>-12.31</v>
      </c>
      <c r="P327" s="282" t="s">
        <v>10054</v>
      </c>
      <c r="Q327" s="282" t="s">
        <v>9396</v>
      </c>
      <c r="R327" s="282" t="s">
        <v>10055</v>
      </c>
      <c r="S327" s="282" t="s">
        <v>10056</v>
      </c>
      <c r="T327" s="282" t="s">
        <v>9380</v>
      </c>
      <c r="U327" s="282" t="s">
        <v>10057</v>
      </c>
      <c r="V327" s="282" t="s">
        <v>10058</v>
      </c>
      <c r="W327" s="282" t="s">
        <v>10059</v>
      </c>
      <c r="X327" s="282" t="s">
        <v>9384</v>
      </c>
      <c r="Y327" s="282" t="s">
        <v>9385</v>
      </c>
      <c r="Z327" s="284">
        <v>-12.31</v>
      </c>
      <c r="AA327" s="282" t="s">
        <v>3277</v>
      </c>
      <c r="AB327" s="284">
        <v>-12.31</v>
      </c>
      <c r="AC327" s="284">
        <v>-12.31</v>
      </c>
      <c r="AD327" s="282" t="s">
        <v>3277</v>
      </c>
      <c r="AE327" s="282" t="s">
        <v>10023</v>
      </c>
      <c r="AF327" s="282" t="s">
        <v>9387</v>
      </c>
      <c r="AG327" s="282" t="s">
        <v>9388</v>
      </c>
      <c r="AH327" s="282" t="s">
        <v>9402</v>
      </c>
      <c r="AI327" s="285">
        <f t="shared" si="5"/>
        <v>44466</v>
      </c>
      <c r="AJ327" s="281" t="s">
        <v>9430</v>
      </c>
    </row>
    <row r="328" spans="1:36" ht="60">
      <c r="A328" s="282" t="s">
        <v>10060</v>
      </c>
      <c r="B328" s="282" t="s">
        <v>9369</v>
      </c>
      <c r="C328" s="282" t="s">
        <v>9370</v>
      </c>
      <c r="D328" s="282" t="s">
        <v>9371</v>
      </c>
      <c r="E328" s="282" t="s">
        <v>9391</v>
      </c>
      <c r="F328" s="282" t="s">
        <v>9391</v>
      </c>
      <c r="G328" s="282" t="s">
        <v>9392</v>
      </c>
      <c r="H328" s="282" t="s">
        <v>10048</v>
      </c>
      <c r="I328" s="282" t="s">
        <v>10061</v>
      </c>
      <c r="J328" s="283"/>
      <c r="K328" s="283"/>
      <c r="L328" s="283"/>
      <c r="M328" s="282" t="s">
        <v>10062</v>
      </c>
      <c r="N328" s="282" t="s">
        <v>9378</v>
      </c>
      <c r="O328" s="284">
        <v>6.67</v>
      </c>
      <c r="P328" s="282" t="s">
        <v>10054</v>
      </c>
      <c r="Q328" s="282" t="s">
        <v>9396</v>
      </c>
      <c r="R328" s="282" t="s">
        <v>10055</v>
      </c>
      <c r="S328" s="282" t="s">
        <v>10056</v>
      </c>
      <c r="T328" s="282" t="s">
        <v>9380</v>
      </c>
      <c r="U328" s="282" t="s">
        <v>10057</v>
      </c>
      <c r="V328" s="282" t="s">
        <v>10058</v>
      </c>
      <c r="W328" s="282" t="s">
        <v>10059</v>
      </c>
      <c r="X328" s="282" t="s">
        <v>9384</v>
      </c>
      <c r="Y328" s="282" t="s">
        <v>9385</v>
      </c>
      <c r="Z328" s="284">
        <v>6.67</v>
      </c>
      <c r="AA328" s="282" t="s">
        <v>3277</v>
      </c>
      <c r="AB328" s="284">
        <v>6.67</v>
      </c>
      <c r="AC328" s="284">
        <v>6.67</v>
      </c>
      <c r="AD328" s="282" t="s">
        <v>3277</v>
      </c>
      <c r="AE328" s="282" t="s">
        <v>10023</v>
      </c>
      <c r="AF328" s="282" t="s">
        <v>9387</v>
      </c>
      <c r="AG328" s="282" t="s">
        <v>9388</v>
      </c>
      <c r="AH328" s="282" t="s">
        <v>9402</v>
      </c>
      <c r="AI328" s="285">
        <f t="shared" si="5"/>
        <v>44466</v>
      </c>
      <c r="AJ328" s="281" t="s">
        <v>9430</v>
      </c>
    </row>
    <row r="329" spans="1:36" ht="60">
      <c r="A329" s="282" t="s">
        <v>10063</v>
      </c>
      <c r="B329" s="282" t="s">
        <v>9369</v>
      </c>
      <c r="C329" s="282" t="s">
        <v>9370</v>
      </c>
      <c r="D329" s="282" t="s">
        <v>9371</v>
      </c>
      <c r="E329" s="282" t="s">
        <v>9391</v>
      </c>
      <c r="F329" s="282" t="s">
        <v>9391</v>
      </c>
      <c r="G329" s="282" t="s">
        <v>9392</v>
      </c>
      <c r="H329" s="282" t="s">
        <v>10048</v>
      </c>
      <c r="I329" s="282" t="s">
        <v>9375</v>
      </c>
      <c r="J329" s="283"/>
      <c r="K329" s="283"/>
      <c r="L329" s="283"/>
      <c r="M329" s="282" t="s">
        <v>10053</v>
      </c>
      <c r="N329" s="282" t="s">
        <v>9378</v>
      </c>
      <c r="O329" s="284">
        <v>182.05</v>
      </c>
      <c r="P329" s="282" t="s">
        <v>10054</v>
      </c>
      <c r="Q329" s="282" t="s">
        <v>9396</v>
      </c>
      <c r="R329" s="282" t="s">
        <v>10055</v>
      </c>
      <c r="S329" s="282" t="s">
        <v>10056</v>
      </c>
      <c r="T329" s="282" t="s">
        <v>9380</v>
      </c>
      <c r="U329" s="282" t="s">
        <v>10057</v>
      </c>
      <c r="V329" s="282" t="s">
        <v>9400</v>
      </c>
      <c r="W329" s="282" t="s">
        <v>10064</v>
      </c>
      <c r="X329" s="282" t="s">
        <v>9384</v>
      </c>
      <c r="Y329" s="282" t="s">
        <v>9385</v>
      </c>
      <c r="Z329" s="284">
        <v>182.05</v>
      </c>
      <c r="AA329" s="282" t="s">
        <v>3277</v>
      </c>
      <c r="AB329" s="284">
        <v>182.05</v>
      </c>
      <c r="AC329" s="284">
        <v>182.05</v>
      </c>
      <c r="AD329" s="282" t="s">
        <v>3277</v>
      </c>
      <c r="AE329" s="282" t="s">
        <v>10023</v>
      </c>
      <c r="AF329" s="282" t="s">
        <v>9387</v>
      </c>
      <c r="AG329" s="282" t="s">
        <v>9388</v>
      </c>
      <c r="AH329" s="282" t="s">
        <v>9402</v>
      </c>
      <c r="AI329" s="285">
        <f t="shared" si="5"/>
        <v>44466</v>
      </c>
      <c r="AJ329" s="281" t="s">
        <v>9430</v>
      </c>
    </row>
    <row r="330" spans="1:36" ht="60">
      <c r="A330" s="282" t="s">
        <v>10065</v>
      </c>
      <c r="B330" s="282" t="s">
        <v>9369</v>
      </c>
      <c r="C330" s="282" t="s">
        <v>9370</v>
      </c>
      <c r="D330" s="282" t="s">
        <v>9371</v>
      </c>
      <c r="E330" s="282" t="s">
        <v>9391</v>
      </c>
      <c r="F330" s="282" t="s">
        <v>9391</v>
      </c>
      <c r="G330" s="282" t="s">
        <v>9392</v>
      </c>
      <c r="H330" s="282" t="s">
        <v>10048</v>
      </c>
      <c r="I330" s="282" t="s">
        <v>9375</v>
      </c>
      <c r="J330" s="283"/>
      <c r="K330" s="283"/>
      <c r="L330" s="283"/>
      <c r="M330" s="282" t="s">
        <v>10062</v>
      </c>
      <c r="N330" s="282" t="s">
        <v>9378</v>
      </c>
      <c r="O330" s="284">
        <v>1400</v>
      </c>
      <c r="P330" s="282" t="s">
        <v>10054</v>
      </c>
      <c r="Q330" s="282" t="s">
        <v>9396</v>
      </c>
      <c r="R330" s="282" t="s">
        <v>10055</v>
      </c>
      <c r="S330" s="282" t="s">
        <v>10056</v>
      </c>
      <c r="T330" s="282" t="s">
        <v>9380</v>
      </c>
      <c r="U330" s="282" t="s">
        <v>10057</v>
      </c>
      <c r="V330" s="282" t="s">
        <v>9400</v>
      </c>
      <c r="W330" s="282" t="s">
        <v>10064</v>
      </c>
      <c r="X330" s="282" t="s">
        <v>9384</v>
      </c>
      <c r="Y330" s="282" t="s">
        <v>9385</v>
      </c>
      <c r="Z330" s="284">
        <v>1400</v>
      </c>
      <c r="AA330" s="282" t="s">
        <v>3277</v>
      </c>
      <c r="AB330" s="284">
        <v>1400</v>
      </c>
      <c r="AC330" s="284">
        <v>1400</v>
      </c>
      <c r="AD330" s="282" t="s">
        <v>3277</v>
      </c>
      <c r="AE330" s="282" t="s">
        <v>10023</v>
      </c>
      <c r="AF330" s="282" t="s">
        <v>9387</v>
      </c>
      <c r="AG330" s="282" t="s">
        <v>9388</v>
      </c>
      <c r="AH330" s="282" t="s">
        <v>9402</v>
      </c>
      <c r="AI330" s="285">
        <f t="shared" si="5"/>
        <v>44466</v>
      </c>
      <c r="AJ330" s="281" t="s">
        <v>9430</v>
      </c>
    </row>
    <row r="331" spans="1:36" ht="60">
      <c r="A331" s="282" t="s">
        <v>10066</v>
      </c>
      <c r="B331" s="282" t="s">
        <v>9369</v>
      </c>
      <c r="C331" s="282" t="s">
        <v>9370</v>
      </c>
      <c r="D331" s="282" t="s">
        <v>9371</v>
      </c>
      <c r="E331" s="282" t="s">
        <v>9372</v>
      </c>
      <c r="F331" s="282" t="s">
        <v>9372</v>
      </c>
      <c r="G331" s="282" t="s">
        <v>9505</v>
      </c>
      <c r="H331" s="282" t="s">
        <v>10067</v>
      </c>
      <c r="I331" s="282" t="s">
        <v>9512</v>
      </c>
      <c r="J331" s="282" t="s">
        <v>9513</v>
      </c>
      <c r="K331" s="282" t="s">
        <v>9514</v>
      </c>
      <c r="L331" s="283"/>
      <c r="M331" s="283"/>
      <c r="N331" s="282" t="s">
        <v>9378</v>
      </c>
      <c r="O331" s="284">
        <v>229.1</v>
      </c>
      <c r="P331" s="282" t="s">
        <v>9379</v>
      </c>
      <c r="Q331" s="282" t="s">
        <v>9375</v>
      </c>
      <c r="R331" s="283"/>
      <c r="S331" s="283"/>
      <c r="T331" s="282" t="s">
        <v>9380</v>
      </c>
      <c r="U331" s="282" t="s">
        <v>9381</v>
      </c>
      <c r="V331" s="282" t="s">
        <v>9382</v>
      </c>
      <c r="W331" s="282" t="s">
        <v>10022</v>
      </c>
      <c r="X331" s="282" t="s">
        <v>9384</v>
      </c>
      <c r="Y331" s="282" t="s">
        <v>9385</v>
      </c>
      <c r="Z331" s="284">
        <v>229.1</v>
      </c>
      <c r="AA331" s="282" t="s">
        <v>3277</v>
      </c>
      <c r="AB331" s="284">
        <v>229.1</v>
      </c>
      <c r="AC331" s="284">
        <v>229.1</v>
      </c>
      <c r="AD331" s="282" t="s">
        <v>3277</v>
      </c>
      <c r="AE331" s="282" t="s">
        <v>10023</v>
      </c>
      <c r="AF331" s="282" t="s">
        <v>9387</v>
      </c>
      <c r="AG331" s="282" t="s">
        <v>9388</v>
      </c>
      <c r="AH331" s="282" t="s">
        <v>9402</v>
      </c>
      <c r="AI331" s="285">
        <f t="shared" si="5"/>
        <v>44463</v>
      </c>
      <c r="AJ331" s="281" t="s">
        <v>9430</v>
      </c>
    </row>
    <row r="332" spans="1:36" ht="60">
      <c r="A332" s="282" t="s">
        <v>10068</v>
      </c>
      <c r="B332" s="282" t="s">
        <v>9369</v>
      </c>
      <c r="C332" s="282" t="s">
        <v>9370</v>
      </c>
      <c r="D332" s="282" t="s">
        <v>9371</v>
      </c>
      <c r="E332" s="282" t="s">
        <v>9391</v>
      </c>
      <c r="F332" s="282" t="s">
        <v>9391</v>
      </c>
      <c r="G332" s="282" t="s">
        <v>9392</v>
      </c>
      <c r="H332" s="282" t="s">
        <v>10067</v>
      </c>
      <c r="I332" s="282" t="s">
        <v>10069</v>
      </c>
      <c r="J332" s="283"/>
      <c r="K332" s="283"/>
      <c r="L332" s="283"/>
      <c r="M332" s="283"/>
      <c r="N332" s="282" t="s">
        <v>9378</v>
      </c>
      <c r="O332" s="284">
        <v>12.77</v>
      </c>
      <c r="P332" s="282" t="s">
        <v>9395</v>
      </c>
      <c r="Q332" s="282" t="s">
        <v>9396</v>
      </c>
      <c r="R332" s="282" t="s">
        <v>10055</v>
      </c>
      <c r="S332" s="283"/>
      <c r="T332" s="282" t="s">
        <v>9380</v>
      </c>
      <c r="U332" s="282" t="s">
        <v>9399</v>
      </c>
      <c r="V332" s="282" t="s">
        <v>10070</v>
      </c>
      <c r="W332" s="282" t="s">
        <v>10071</v>
      </c>
      <c r="X332" s="282" t="s">
        <v>9384</v>
      </c>
      <c r="Y332" s="282" t="s">
        <v>9385</v>
      </c>
      <c r="Z332" s="284">
        <v>12.77</v>
      </c>
      <c r="AA332" s="282" t="s">
        <v>3277</v>
      </c>
      <c r="AB332" s="284">
        <v>12.77</v>
      </c>
      <c r="AC332" s="284">
        <v>12.77</v>
      </c>
      <c r="AD332" s="282" t="s">
        <v>3277</v>
      </c>
      <c r="AE332" s="282" t="s">
        <v>10023</v>
      </c>
      <c r="AF332" s="282" t="s">
        <v>9387</v>
      </c>
      <c r="AG332" s="282" t="s">
        <v>9388</v>
      </c>
      <c r="AH332" s="282" t="s">
        <v>9402</v>
      </c>
      <c r="AI332" s="285">
        <f t="shared" si="5"/>
        <v>44463</v>
      </c>
      <c r="AJ332" s="281" t="s">
        <v>9430</v>
      </c>
    </row>
    <row r="333" spans="1:36" ht="60">
      <c r="A333" s="282" t="s">
        <v>10072</v>
      </c>
      <c r="B333" s="282" t="s">
        <v>9369</v>
      </c>
      <c r="C333" s="282" t="s">
        <v>9370</v>
      </c>
      <c r="D333" s="282" t="s">
        <v>9371</v>
      </c>
      <c r="E333" s="282" t="s">
        <v>9391</v>
      </c>
      <c r="F333" s="282" t="s">
        <v>9391</v>
      </c>
      <c r="G333" s="282" t="s">
        <v>9392</v>
      </c>
      <c r="H333" s="282" t="s">
        <v>10067</v>
      </c>
      <c r="I333" s="282" t="s">
        <v>10073</v>
      </c>
      <c r="J333" s="283"/>
      <c r="K333" s="283"/>
      <c r="L333" s="283"/>
      <c r="M333" s="283"/>
      <c r="N333" s="282" t="s">
        <v>9378</v>
      </c>
      <c r="O333" s="284">
        <v>12.69</v>
      </c>
      <c r="P333" s="282" t="s">
        <v>9395</v>
      </c>
      <c r="Q333" s="282" t="s">
        <v>9396</v>
      </c>
      <c r="R333" s="282" t="s">
        <v>10055</v>
      </c>
      <c r="S333" s="283"/>
      <c r="T333" s="282" t="s">
        <v>9380</v>
      </c>
      <c r="U333" s="282" t="s">
        <v>9399</v>
      </c>
      <c r="V333" s="282" t="s">
        <v>10074</v>
      </c>
      <c r="W333" s="282" t="s">
        <v>10071</v>
      </c>
      <c r="X333" s="282" t="s">
        <v>9384</v>
      </c>
      <c r="Y333" s="282" t="s">
        <v>9385</v>
      </c>
      <c r="Z333" s="284">
        <v>12.69</v>
      </c>
      <c r="AA333" s="282" t="s">
        <v>3277</v>
      </c>
      <c r="AB333" s="284">
        <v>12.69</v>
      </c>
      <c r="AC333" s="284">
        <v>12.69</v>
      </c>
      <c r="AD333" s="282" t="s">
        <v>3277</v>
      </c>
      <c r="AE333" s="282" t="s">
        <v>10023</v>
      </c>
      <c r="AF333" s="282" t="s">
        <v>9387</v>
      </c>
      <c r="AG333" s="282" t="s">
        <v>9388</v>
      </c>
      <c r="AH333" s="282" t="s">
        <v>9402</v>
      </c>
      <c r="AI333" s="285">
        <f t="shared" si="5"/>
        <v>44463</v>
      </c>
      <c r="AJ333" s="281" t="s">
        <v>9430</v>
      </c>
    </row>
    <row r="334" spans="1:36" ht="60">
      <c r="A334" s="282" t="s">
        <v>10075</v>
      </c>
      <c r="B334" s="282" t="s">
        <v>9369</v>
      </c>
      <c r="C334" s="282" t="s">
        <v>9370</v>
      </c>
      <c r="D334" s="282" t="s">
        <v>9371</v>
      </c>
      <c r="E334" s="282" t="s">
        <v>9372</v>
      </c>
      <c r="F334" s="282" t="s">
        <v>9372</v>
      </c>
      <c r="G334" s="282" t="s">
        <v>9505</v>
      </c>
      <c r="H334" s="282" t="s">
        <v>10076</v>
      </c>
      <c r="I334" s="282" t="s">
        <v>9478</v>
      </c>
      <c r="J334" s="282" t="s">
        <v>9513</v>
      </c>
      <c r="K334" s="282" t="s">
        <v>9514</v>
      </c>
      <c r="L334" s="283"/>
      <c r="M334" s="283"/>
      <c r="N334" s="282" t="s">
        <v>9378</v>
      </c>
      <c r="O334" s="284">
        <v>320.74</v>
      </c>
      <c r="P334" s="282" t="s">
        <v>9379</v>
      </c>
      <c r="Q334" s="282" t="s">
        <v>9375</v>
      </c>
      <c r="R334" s="283"/>
      <c r="S334" s="283"/>
      <c r="T334" s="282" t="s">
        <v>9380</v>
      </c>
      <c r="U334" s="282" t="s">
        <v>9381</v>
      </c>
      <c r="V334" s="282" t="s">
        <v>9382</v>
      </c>
      <c r="W334" s="282" t="s">
        <v>10022</v>
      </c>
      <c r="X334" s="282" t="s">
        <v>9384</v>
      </c>
      <c r="Y334" s="282" t="s">
        <v>9385</v>
      </c>
      <c r="Z334" s="284">
        <v>320.74</v>
      </c>
      <c r="AA334" s="282" t="s">
        <v>3277</v>
      </c>
      <c r="AB334" s="284">
        <v>320.74</v>
      </c>
      <c r="AC334" s="284">
        <v>320.74</v>
      </c>
      <c r="AD334" s="282" t="s">
        <v>3277</v>
      </c>
      <c r="AE334" s="282" t="s">
        <v>10023</v>
      </c>
      <c r="AF334" s="282" t="s">
        <v>9387</v>
      </c>
      <c r="AG334" s="282" t="s">
        <v>9388</v>
      </c>
      <c r="AH334" s="282" t="s">
        <v>9402</v>
      </c>
      <c r="AI334" s="285">
        <f t="shared" si="5"/>
        <v>44462</v>
      </c>
      <c r="AJ334" s="281" t="s">
        <v>9430</v>
      </c>
    </row>
    <row r="335" spans="1:36" ht="60">
      <c r="A335" s="282" t="s">
        <v>10077</v>
      </c>
      <c r="B335" s="282" t="s">
        <v>9369</v>
      </c>
      <c r="C335" s="282" t="s">
        <v>9370</v>
      </c>
      <c r="D335" s="282" t="s">
        <v>9371</v>
      </c>
      <c r="E335" s="282" t="s">
        <v>9372</v>
      </c>
      <c r="F335" s="282" t="s">
        <v>9372</v>
      </c>
      <c r="G335" s="282" t="s">
        <v>9871</v>
      </c>
      <c r="H335" s="282" t="s">
        <v>10078</v>
      </c>
      <c r="I335" s="282" t="s">
        <v>9435</v>
      </c>
      <c r="J335" s="282" t="s">
        <v>9873</v>
      </c>
      <c r="K335" s="282" t="s">
        <v>9874</v>
      </c>
      <c r="L335" s="283"/>
      <c r="M335" s="282" t="s">
        <v>10079</v>
      </c>
      <c r="N335" s="282" t="s">
        <v>9378</v>
      </c>
      <c r="O335" s="284">
        <v>302.48</v>
      </c>
      <c r="P335" s="282" t="s">
        <v>9379</v>
      </c>
      <c r="Q335" s="282" t="s">
        <v>9375</v>
      </c>
      <c r="R335" s="283"/>
      <c r="S335" s="283"/>
      <c r="T335" s="282" t="s">
        <v>9380</v>
      </c>
      <c r="U335" s="282" t="s">
        <v>9381</v>
      </c>
      <c r="V335" s="282" t="s">
        <v>9382</v>
      </c>
      <c r="W335" s="282" t="s">
        <v>10031</v>
      </c>
      <c r="X335" s="282" t="s">
        <v>9384</v>
      </c>
      <c r="Y335" s="282" t="s">
        <v>9385</v>
      </c>
      <c r="Z335" s="284">
        <v>302.48</v>
      </c>
      <c r="AA335" s="282" t="s">
        <v>3277</v>
      </c>
      <c r="AB335" s="284">
        <v>302.48</v>
      </c>
      <c r="AC335" s="284">
        <v>302.48</v>
      </c>
      <c r="AD335" s="282" t="s">
        <v>3277</v>
      </c>
      <c r="AE335" s="282" t="s">
        <v>10023</v>
      </c>
      <c r="AF335" s="282" t="s">
        <v>9387</v>
      </c>
      <c r="AG335" s="282" t="s">
        <v>9388</v>
      </c>
      <c r="AH335" s="282" t="s">
        <v>9389</v>
      </c>
      <c r="AI335" s="285">
        <f t="shared" si="5"/>
        <v>44461</v>
      </c>
      <c r="AJ335" s="281" t="s">
        <v>9430</v>
      </c>
    </row>
    <row r="336" spans="1:36" ht="60">
      <c r="A336" s="282" t="s">
        <v>10080</v>
      </c>
      <c r="B336" s="282" t="s">
        <v>9369</v>
      </c>
      <c r="C336" s="282" t="s">
        <v>9370</v>
      </c>
      <c r="D336" s="282" t="s">
        <v>9371</v>
      </c>
      <c r="E336" s="282" t="s">
        <v>9372</v>
      </c>
      <c r="F336" s="282" t="s">
        <v>9372</v>
      </c>
      <c r="G336" s="282" t="s">
        <v>9505</v>
      </c>
      <c r="H336" s="282" t="s">
        <v>10078</v>
      </c>
      <c r="I336" s="282" t="s">
        <v>9521</v>
      </c>
      <c r="J336" s="282" t="s">
        <v>9513</v>
      </c>
      <c r="K336" s="282" t="s">
        <v>9514</v>
      </c>
      <c r="L336" s="283"/>
      <c r="M336" s="283"/>
      <c r="N336" s="282" t="s">
        <v>9378</v>
      </c>
      <c r="O336" s="284">
        <v>274.92</v>
      </c>
      <c r="P336" s="282" t="s">
        <v>9379</v>
      </c>
      <c r="Q336" s="282" t="s">
        <v>9375</v>
      </c>
      <c r="R336" s="283"/>
      <c r="S336" s="283"/>
      <c r="T336" s="282" t="s">
        <v>9380</v>
      </c>
      <c r="U336" s="282" t="s">
        <v>9381</v>
      </c>
      <c r="V336" s="282" t="s">
        <v>9382</v>
      </c>
      <c r="W336" s="282" t="s">
        <v>10022</v>
      </c>
      <c r="X336" s="282" t="s">
        <v>9384</v>
      </c>
      <c r="Y336" s="282" t="s">
        <v>9385</v>
      </c>
      <c r="Z336" s="284">
        <v>274.92</v>
      </c>
      <c r="AA336" s="282" t="s">
        <v>3277</v>
      </c>
      <c r="AB336" s="284">
        <v>274.92</v>
      </c>
      <c r="AC336" s="284">
        <v>274.92</v>
      </c>
      <c r="AD336" s="282" t="s">
        <v>3277</v>
      </c>
      <c r="AE336" s="282" t="s">
        <v>10023</v>
      </c>
      <c r="AF336" s="282" t="s">
        <v>9387</v>
      </c>
      <c r="AG336" s="282" t="s">
        <v>9388</v>
      </c>
      <c r="AH336" s="282" t="s">
        <v>9402</v>
      </c>
      <c r="AI336" s="285">
        <f t="shared" si="5"/>
        <v>44461</v>
      </c>
      <c r="AJ336" s="281" t="s">
        <v>9430</v>
      </c>
    </row>
    <row r="337" spans="1:36" ht="60">
      <c r="A337" s="282" t="s">
        <v>10081</v>
      </c>
      <c r="B337" s="282" t="s">
        <v>9369</v>
      </c>
      <c r="C337" s="282" t="s">
        <v>9370</v>
      </c>
      <c r="D337" s="282" t="s">
        <v>9371</v>
      </c>
      <c r="E337" s="282" t="s">
        <v>9372</v>
      </c>
      <c r="F337" s="282" t="s">
        <v>9372</v>
      </c>
      <c r="G337" s="282" t="s">
        <v>9505</v>
      </c>
      <c r="H337" s="282" t="s">
        <v>10078</v>
      </c>
      <c r="I337" s="282" t="s">
        <v>9410</v>
      </c>
      <c r="J337" s="282" t="s">
        <v>9566</v>
      </c>
      <c r="K337" s="282" t="s">
        <v>9567</v>
      </c>
      <c r="L337" s="283"/>
      <c r="M337" s="283"/>
      <c r="N337" s="282" t="s">
        <v>9378</v>
      </c>
      <c r="O337" s="284">
        <v>91.64</v>
      </c>
      <c r="P337" s="282" t="s">
        <v>9379</v>
      </c>
      <c r="Q337" s="282" t="s">
        <v>9375</v>
      </c>
      <c r="R337" s="283"/>
      <c r="S337" s="283"/>
      <c r="T337" s="282" t="s">
        <v>9380</v>
      </c>
      <c r="U337" s="282" t="s">
        <v>9381</v>
      </c>
      <c r="V337" s="282" t="s">
        <v>9382</v>
      </c>
      <c r="W337" s="282" t="s">
        <v>10039</v>
      </c>
      <c r="X337" s="282" t="s">
        <v>9384</v>
      </c>
      <c r="Y337" s="282" t="s">
        <v>9385</v>
      </c>
      <c r="Z337" s="284">
        <v>91.64</v>
      </c>
      <c r="AA337" s="282" t="s">
        <v>3277</v>
      </c>
      <c r="AB337" s="284">
        <v>91.64</v>
      </c>
      <c r="AC337" s="284">
        <v>91.64</v>
      </c>
      <c r="AD337" s="282" t="s">
        <v>3277</v>
      </c>
      <c r="AE337" s="282" t="s">
        <v>10023</v>
      </c>
      <c r="AF337" s="282" t="s">
        <v>9387</v>
      </c>
      <c r="AG337" s="282" t="s">
        <v>9388</v>
      </c>
      <c r="AH337" s="282" t="s">
        <v>9402</v>
      </c>
      <c r="AI337" s="285">
        <f t="shared" si="5"/>
        <v>44461</v>
      </c>
      <c r="AJ337" s="281" t="s">
        <v>9430</v>
      </c>
    </row>
    <row r="338" spans="1:36" ht="60">
      <c r="A338" s="282" t="s">
        <v>10082</v>
      </c>
      <c r="B338" s="282" t="s">
        <v>9369</v>
      </c>
      <c r="C338" s="282" t="s">
        <v>9370</v>
      </c>
      <c r="D338" s="282" t="s">
        <v>9371</v>
      </c>
      <c r="E338" s="282" t="s">
        <v>9372</v>
      </c>
      <c r="F338" s="282" t="s">
        <v>9372</v>
      </c>
      <c r="G338" s="282" t="s">
        <v>9505</v>
      </c>
      <c r="H338" s="282" t="s">
        <v>10083</v>
      </c>
      <c r="I338" s="282" t="s">
        <v>9410</v>
      </c>
      <c r="J338" s="282" t="s">
        <v>9566</v>
      </c>
      <c r="K338" s="282" t="s">
        <v>9567</v>
      </c>
      <c r="L338" s="283"/>
      <c r="M338" s="283"/>
      <c r="N338" s="282" t="s">
        <v>9378</v>
      </c>
      <c r="O338" s="284">
        <v>91.64</v>
      </c>
      <c r="P338" s="282" t="s">
        <v>9379</v>
      </c>
      <c r="Q338" s="282" t="s">
        <v>9375</v>
      </c>
      <c r="R338" s="283"/>
      <c r="S338" s="283"/>
      <c r="T338" s="282" t="s">
        <v>9380</v>
      </c>
      <c r="U338" s="282" t="s">
        <v>9381</v>
      </c>
      <c r="V338" s="282" t="s">
        <v>9382</v>
      </c>
      <c r="W338" s="282" t="s">
        <v>10039</v>
      </c>
      <c r="X338" s="282" t="s">
        <v>9384</v>
      </c>
      <c r="Y338" s="282" t="s">
        <v>9385</v>
      </c>
      <c r="Z338" s="284">
        <v>91.64</v>
      </c>
      <c r="AA338" s="282" t="s">
        <v>3277</v>
      </c>
      <c r="AB338" s="284">
        <v>91.64</v>
      </c>
      <c r="AC338" s="284">
        <v>91.64</v>
      </c>
      <c r="AD338" s="282" t="s">
        <v>3277</v>
      </c>
      <c r="AE338" s="282" t="s">
        <v>10023</v>
      </c>
      <c r="AF338" s="282" t="s">
        <v>9387</v>
      </c>
      <c r="AG338" s="282" t="s">
        <v>9388</v>
      </c>
      <c r="AH338" s="282" t="s">
        <v>9402</v>
      </c>
      <c r="AI338" s="285">
        <f t="shared" si="5"/>
        <v>44460</v>
      </c>
      <c r="AJ338" s="281" t="s">
        <v>9430</v>
      </c>
    </row>
    <row r="339" spans="1:36" ht="60">
      <c r="A339" s="282" t="s">
        <v>10084</v>
      </c>
      <c r="B339" s="282" t="s">
        <v>9369</v>
      </c>
      <c r="C339" s="282" t="s">
        <v>9370</v>
      </c>
      <c r="D339" s="282" t="s">
        <v>9371</v>
      </c>
      <c r="E339" s="282" t="s">
        <v>9372</v>
      </c>
      <c r="F339" s="282" t="s">
        <v>9372</v>
      </c>
      <c r="G339" s="282" t="s">
        <v>9505</v>
      </c>
      <c r="H339" s="282" t="s">
        <v>10083</v>
      </c>
      <c r="I339" s="282" t="s">
        <v>9521</v>
      </c>
      <c r="J339" s="282" t="s">
        <v>9513</v>
      </c>
      <c r="K339" s="282" t="s">
        <v>9514</v>
      </c>
      <c r="L339" s="283"/>
      <c r="M339" s="283"/>
      <c r="N339" s="282" t="s">
        <v>9378</v>
      </c>
      <c r="O339" s="284">
        <v>274.92</v>
      </c>
      <c r="P339" s="282" t="s">
        <v>9379</v>
      </c>
      <c r="Q339" s="282" t="s">
        <v>9375</v>
      </c>
      <c r="R339" s="283"/>
      <c r="S339" s="283"/>
      <c r="T339" s="282" t="s">
        <v>9380</v>
      </c>
      <c r="U339" s="282" t="s">
        <v>9381</v>
      </c>
      <c r="V339" s="282" t="s">
        <v>9382</v>
      </c>
      <c r="W339" s="282" t="s">
        <v>10022</v>
      </c>
      <c r="X339" s="282" t="s">
        <v>9384</v>
      </c>
      <c r="Y339" s="282" t="s">
        <v>9385</v>
      </c>
      <c r="Z339" s="284">
        <v>274.92</v>
      </c>
      <c r="AA339" s="282" t="s">
        <v>3277</v>
      </c>
      <c r="AB339" s="284">
        <v>274.92</v>
      </c>
      <c r="AC339" s="284">
        <v>274.92</v>
      </c>
      <c r="AD339" s="282" t="s">
        <v>3277</v>
      </c>
      <c r="AE339" s="282" t="s">
        <v>10023</v>
      </c>
      <c r="AF339" s="282" t="s">
        <v>9387</v>
      </c>
      <c r="AG339" s="282" t="s">
        <v>9388</v>
      </c>
      <c r="AH339" s="282" t="s">
        <v>9402</v>
      </c>
      <c r="AI339" s="285">
        <f t="shared" si="5"/>
        <v>44460</v>
      </c>
      <c r="AJ339" s="281" t="s">
        <v>9430</v>
      </c>
    </row>
    <row r="340" spans="1:36" ht="60">
      <c r="A340" s="282" t="s">
        <v>10085</v>
      </c>
      <c r="B340" s="282" t="s">
        <v>9369</v>
      </c>
      <c r="C340" s="282" t="s">
        <v>9370</v>
      </c>
      <c r="D340" s="282" t="s">
        <v>9371</v>
      </c>
      <c r="E340" s="282" t="s">
        <v>9372</v>
      </c>
      <c r="F340" s="282" t="s">
        <v>9372</v>
      </c>
      <c r="G340" s="282" t="s">
        <v>9505</v>
      </c>
      <c r="H340" s="282" t="s">
        <v>10086</v>
      </c>
      <c r="I340" s="282" t="s">
        <v>9555</v>
      </c>
      <c r="J340" s="282" t="s">
        <v>9959</v>
      </c>
      <c r="K340" s="282" t="s">
        <v>9960</v>
      </c>
      <c r="L340" s="283"/>
      <c r="M340" s="282" t="s">
        <v>10087</v>
      </c>
      <c r="N340" s="282" t="s">
        <v>9378</v>
      </c>
      <c r="O340" s="284">
        <v>366.56</v>
      </c>
      <c r="P340" s="282" t="s">
        <v>9379</v>
      </c>
      <c r="Q340" s="282" t="s">
        <v>9375</v>
      </c>
      <c r="R340" s="283"/>
      <c r="S340" s="283"/>
      <c r="T340" s="282" t="s">
        <v>9380</v>
      </c>
      <c r="U340" s="282" t="s">
        <v>9381</v>
      </c>
      <c r="V340" s="282" t="s">
        <v>9382</v>
      </c>
      <c r="W340" s="282" t="s">
        <v>10028</v>
      </c>
      <c r="X340" s="282" t="s">
        <v>9384</v>
      </c>
      <c r="Y340" s="282" t="s">
        <v>9385</v>
      </c>
      <c r="Z340" s="284">
        <v>366.56</v>
      </c>
      <c r="AA340" s="282" t="s">
        <v>3277</v>
      </c>
      <c r="AB340" s="284">
        <v>366.56</v>
      </c>
      <c r="AC340" s="284">
        <v>366.56</v>
      </c>
      <c r="AD340" s="282" t="s">
        <v>3277</v>
      </c>
      <c r="AE340" s="282" t="s">
        <v>10023</v>
      </c>
      <c r="AF340" s="282" t="s">
        <v>9387</v>
      </c>
      <c r="AG340" s="282" t="s">
        <v>9388</v>
      </c>
      <c r="AH340" s="282" t="s">
        <v>9402</v>
      </c>
      <c r="AI340" s="285">
        <f t="shared" si="5"/>
        <v>44459</v>
      </c>
      <c r="AJ340" s="281" t="s">
        <v>9430</v>
      </c>
    </row>
    <row r="341" spans="1:36" ht="60">
      <c r="A341" s="282" t="s">
        <v>10088</v>
      </c>
      <c r="B341" s="282" t="s">
        <v>9369</v>
      </c>
      <c r="C341" s="282" t="s">
        <v>9370</v>
      </c>
      <c r="D341" s="282" t="s">
        <v>9371</v>
      </c>
      <c r="E341" s="282" t="s">
        <v>9372</v>
      </c>
      <c r="F341" s="282" t="s">
        <v>9372</v>
      </c>
      <c r="G341" s="282" t="s">
        <v>9505</v>
      </c>
      <c r="H341" s="282" t="s">
        <v>10086</v>
      </c>
      <c r="I341" s="282" t="s">
        <v>9435</v>
      </c>
      <c r="J341" s="282" t="s">
        <v>10089</v>
      </c>
      <c r="K341" s="282" t="s">
        <v>10090</v>
      </c>
      <c r="L341" s="283"/>
      <c r="M341" s="283"/>
      <c r="N341" s="282" t="s">
        <v>9378</v>
      </c>
      <c r="O341" s="284">
        <v>183.28</v>
      </c>
      <c r="P341" s="282" t="s">
        <v>9379</v>
      </c>
      <c r="Q341" s="282" t="s">
        <v>9375</v>
      </c>
      <c r="R341" s="283"/>
      <c r="S341" s="283"/>
      <c r="T341" s="282" t="s">
        <v>9380</v>
      </c>
      <c r="U341" s="282" t="s">
        <v>9381</v>
      </c>
      <c r="V341" s="282" t="s">
        <v>9382</v>
      </c>
      <c r="W341" s="282" t="s">
        <v>10022</v>
      </c>
      <c r="X341" s="282" t="s">
        <v>9384</v>
      </c>
      <c r="Y341" s="282" t="s">
        <v>9385</v>
      </c>
      <c r="Z341" s="284">
        <v>183.28</v>
      </c>
      <c r="AA341" s="282" t="s">
        <v>3277</v>
      </c>
      <c r="AB341" s="284">
        <v>183.28</v>
      </c>
      <c r="AC341" s="284">
        <v>183.28</v>
      </c>
      <c r="AD341" s="282" t="s">
        <v>3277</v>
      </c>
      <c r="AE341" s="282" t="s">
        <v>10023</v>
      </c>
      <c r="AF341" s="282" t="s">
        <v>9387</v>
      </c>
      <c r="AG341" s="282" t="s">
        <v>9388</v>
      </c>
      <c r="AH341" s="282" t="s">
        <v>9402</v>
      </c>
      <c r="AI341" s="285">
        <f t="shared" si="5"/>
        <v>44459</v>
      </c>
      <c r="AJ341" s="281" t="s">
        <v>9430</v>
      </c>
    </row>
    <row r="342" spans="1:36" ht="60">
      <c r="A342" s="282" t="s">
        <v>10091</v>
      </c>
      <c r="B342" s="282" t="s">
        <v>9369</v>
      </c>
      <c r="C342" s="282" t="s">
        <v>9370</v>
      </c>
      <c r="D342" s="282" t="s">
        <v>9371</v>
      </c>
      <c r="E342" s="282" t="s">
        <v>9372</v>
      </c>
      <c r="F342" s="282" t="s">
        <v>9372</v>
      </c>
      <c r="G342" s="282" t="s">
        <v>9505</v>
      </c>
      <c r="H342" s="282" t="s">
        <v>10086</v>
      </c>
      <c r="I342" s="282" t="s">
        <v>9410</v>
      </c>
      <c r="J342" s="282" t="s">
        <v>9566</v>
      </c>
      <c r="K342" s="282" t="s">
        <v>9567</v>
      </c>
      <c r="L342" s="283"/>
      <c r="M342" s="283"/>
      <c r="N342" s="282" t="s">
        <v>9378</v>
      </c>
      <c r="O342" s="284">
        <v>91.64</v>
      </c>
      <c r="P342" s="282" t="s">
        <v>9379</v>
      </c>
      <c r="Q342" s="282" t="s">
        <v>9375</v>
      </c>
      <c r="R342" s="283"/>
      <c r="S342" s="283"/>
      <c r="T342" s="282" t="s">
        <v>9380</v>
      </c>
      <c r="U342" s="282" t="s">
        <v>9381</v>
      </c>
      <c r="V342" s="282" t="s">
        <v>9382</v>
      </c>
      <c r="W342" s="282" t="s">
        <v>10039</v>
      </c>
      <c r="X342" s="282" t="s">
        <v>9384</v>
      </c>
      <c r="Y342" s="282" t="s">
        <v>9385</v>
      </c>
      <c r="Z342" s="284">
        <v>91.64</v>
      </c>
      <c r="AA342" s="282" t="s">
        <v>3277</v>
      </c>
      <c r="AB342" s="284">
        <v>91.64</v>
      </c>
      <c r="AC342" s="284">
        <v>91.64</v>
      </c>
      <c r="AD342" s="282" t="s">
        <v>3277</v>
      </c>
      <c r="AE342" s="282" t="s">
        <v>10023</v>
      </c>
      <c r="AF342" s="282" t="s">
        <v>9387</v>
      </c>
      <c r="AG342" s="282" t="s">
        <v>9388</v>
      </c>
      <c r="AH342" s="282" t="s">
        <v>9402</v>
      </c>
      <c r="AI342" s="285">
        <f t="shared" si="5"/>
        <v>44459</v>
      </c>
      <c r="AJ342" s="281" t="s">
        <v>9430</v>
      </c>
    </row>
    <row r="343" spans="1:36" ht="60">
      <c r="A343" s="282" t="s">
        <v>10092</v>
      </c>
      <c r="B343" s="282" t="s">
        <v>9369</v>
      </c>
      <c r="C343" s="282" t="s">
        <v>9370</v>
      </c>
      <c r="D343" s="282" t="s">
        <v>9371</v>
      </c>
      <c r="E343" s="282" t="s">
        <v>9372</v>
      </c>
      <c r="F343" s="282" t="s">
        <v>9372</v>
      </c>
      <c r="G343" s="282" t="s">
        <v>9505</v>
      </c>
      <c r="H343" s="282" t="s">
        <v>10093</v>
      </c>
      <c r="I343" s="282" t="s">
        <v>9435</v>
      </c>
      <c r="J343" s="282" t="s">
        <v>9959</v>
      </c>
      <c r="K343" s="282" t="s">
        <v>9960</v>
      </c>
      <c r="L343" s="283"/>
      <c r="M343" s="282" t="s">
        <v>10094</v>
      </c>
      <c r="N343" s="282" t="s">
        <v>9378</v>
      </c>
      <c r="O343" s="284">
        <v>183.28</v>
      </c>
      <c r="P343" s="282" t="s">
        <v>9379</v>
      </c>
      <c r="Q343" s="282" t="s">
        <v>9375</v>
      </c>
      <c r="R343" s="283"/>
      <c r="S343" s="283"/>
      <c r="T343" s="282" t="s">
        <v>9380</v>
      </c>
      <c r="U343" s="282" t="s">
        <v>9381</v>
      </c>
      <c r="V343" s="282" t="s">
        <v>9382</v>
      </c>
      <c r="W343" s="282" t="s">
        <v>10095</v>
      </c>
      <c r="X343" s="282" t="s">
        <v>9384</v>
      </c>
      <c r="Y343" s="282" t="s">
        <v>9385</v>
      </c>
      <c r="Z343" s="284">
        <v>183.28</v>
      </c>
      <c r="AA343" s="282" t="s">
        <v>3277</v>
      </c>
      <c r="AB343" s="284">
        <v>183.28</v>
      </c>
      <c r="AC343" s="284">
        <v>183.28</v>
      </c>
      <c r="AD343" s="282" t="s">
        <v>3277</v>
      </c>
      <c r="AE343" s="282" t="s">
        <v>10023</v>
      </c>
      <c r="AF343" s="282" t="s">
        <v>9387</v>
      </c>
      <c r="AG343" s="282" t="s">
        <v>9388</v>
      </c>
      <c r="AH343" s="282" t="s">
        <v>9402</v>
      </c>
      <c r="AI343" s="285">
        <f t="shared" si="5"/>
        <v>44456</v>
      </c>
      <c r="AJ343" s="281" t="s">
        <v>9430</v>
      </c>
    </row>
    <row r="344" spans="1:36" ht="100">
      <c r="A344" s="282" t="s">
        <v>10096</v>
      </c>
      <c r="B344" s="282" t="s">
        <v>9369</v>
      </c>
      <c r="C344" s="282" t="s">
        <v>9370</v>
      </c>
      <c r="D344" s="282" t="s">
        <v>9371</v>
      </c>
      <c r="E344" s="282" t="s">
        <v>9372</v>
      </c>
      <c r="F344" s="282" t="s">
        <v>9372</v>
      </c>
      <c r="G344" s="282" t="s">
        <v>9505</v>
      </c>
      <c r="H344" s="282" t="s">
        <v>10093</v>
      </c>
      <c r="I344" s="282" t="s">
        <v>9375</v>
      </c>
      <c r="J344" s="282" t="s">
        <v>9614</v>
      </c>
      <c r="K344" s="282" t="s">
        <v>9615</v>
      </c>
      <c r="L344" s="283"/>
      <c r="M344" s="282" t="s">
        <v>10097</v>
      </c>
      <c r="N344" s="282" t="s">
        <v>9378</v>
      </c>
      <c r="O344" s="284">
        <v>45.82</v>
      </c>
      <c r="P344" s="282" t="s">
        <v>9379</v>
      </c>
      <c r="Q344" s="282" t="s">
        <v>9375</v>
      </c>
      <c r="R344" s="283"/>
      <c r="S344" s="283"/>
      <c r="T344" s="282" t="s">
        <v>9380</v>
      </c>
      <c r="U344" s="282" t="s">
        <v>9381</v>
      </c>
      <c r="V344" s="282" t="s">
        <v>9382</v>
      </c>
      <c r="W344" s="282" t="s">
        <v>10098</v>
      </c>
      <c r="X344" s="282" t="s">
        <v>9384</v>
      </c>
      <c r="Y344" s="282" t="s">
        <v>9385</v>
      </c>
      <c r="Z344" s="284">
        <v>45.82</v>
      </c>
      <c r="AA344" s="282" t="s">
        <v>3277</v>
      </c>
      <c r="AB344" s="284">
        <v>45.82</v>
      </c>
      <c r="AC344" s="284">
        <v>45.82</v>
      </c>
      <c r="AD344" s="282" t="s">
        <v>3277</v>
      </c>
      <c r="AE344" s="282" t="s">
        <v>10023</v>
      </c>
      <c r="AF344" s="282" t="s">
        <v>9387</v>
      </c>
      <c r="AG344" s="282" t="s">
        <v>9388</v>
      </c>
      <c r="AH344" s="282" t="s">
        <v>9402</v>
      </c>
      <c r="AI344" s="285">
        <f t="shared" si="5"/>
        <v>44456</v>
      </c>
      <c r="AJ344" s="281" t="s">
        <v>9430</v>
      </c>
    </row>
    <row r="345" spans="1:36" ht="60">
      <c r="A345" s="282" t="s">
        <v>10099</v>
      </c>
      <c r="B345" s="282" t="s">
        <v>9369</v>
      </c>
      <c r="C345" s="282" t="s">
        <v>9370</v>
      </c>
      <c r="D345" s="282" t="s">
        <v>9371</v>
      </c>
      <c r="E345" s="282" t="s">
        <v>9372</v>
      </c>
      <c r="F345" s="282" t="s">
        <v>9372</v>
      </c>
      <c r="G345" s="282" t="s">
        <v>9505</v>
      </c>
      <c r="H345" s="282" t="s">
        <v>10093</v>
      </c>
      <c r="I345" s="282" t="s">
        <v>9375</v>
      </c>
      <c r="J345" s="282" t="s">
        <v>9566</v>
      </c>
      <c r="K345" s="282" t="s">
        <v>9567</v>
      </c>
      <c r="L345" s="283"/>
      <c r="M345" s="282" t="s">
        <v>10100</v>
      </c>
      <c r="N345" s="282" t="s">
        <v>9378</v>
      </c>
      <c r="O345" s="284">
        <v>45.82</v>
      </c>
      <c r="P345" s="282" t="s">
        <v>9379</v>
      </c>
      <c r="Q345" s="282" t="s">
        <v>9375</v>
      </c>
      <c r="R345" s="283"/>
      <c r="S345" s="283"/>
      <c r="T345" s="282" t="s">
        <v>9380</v>
      </c>
      <c r="U345" s="282" t="s">
        <v>9381</v>
      </c>
      <c r="V345" s="282" t="s">
        <v>9382</v>
      </c>
      <c r="W345" s="282" t="s">
        <v>10101</v>
      </c>
      <c r="X345" s="282" t="s">
        <v>9384</v>
      </c>
      <c r="Y345" s="282" t="s">
        <v>9385</v>
      </c>
      <c r="Z345" s="284">
        <v>45.82</v>
      </c>
      <c r="AA345" s="282" t="s">
        <v>3277</v>
      </c>
      <c r="AB345" s="284">
        <v>45.82</v>
      </c>
      <c r="AC345" s="284">
        <v>45.82</v>
      </c>
      <c r="AD345" s="282" t="s">
        <v>3277</v>
      </c>
      <c r="AE345" s="282" t="s">
        <v>10023</v>
      </c>
      <c r="AF345" s="282" t="s">
        <v>9387</v>
      </c>
      <c r="AG345" s="282" t="s">
        <v>9388</v>
      </c>
      <c r="AH345" s="282" t="s">
        <v>9402</v>
      </c>
      <c r="AI345" s="285">
        <f t="shared" si="5"/>
        <v>44456</v>
      </c>
      <c r="AJ345" s="281" t="s">
        <v>9430</v>
      </c>
    </row>
    <row r="346" spans="1:36" ht="60">
      <c r="A346" s="282" t="s">
        <v>10102</v>
      </c>
      <c r="B346" s="282" t="s">
        <v>9369</v>
      </c>
      <c r="C346" s="282" t="s">
        <v>9370</v>
      </c>
      <c r="D346" s="282" t="s">
        <v>9371</v>
      </c>
      <c r="E346" s="282" t="s">
        <v>9372</v>
      </c>
      <c r="F346" s="282" t="s">
        <v>9372</v>
      </c>
      <c r="G346" s="282" t="s">
        <v>9505</v>
      </c>
      <c r="H346" s="282" t="s">
        <v>10103</v>
      </c>
      <c r="I346" s="282" t="s">
        <v>9435</v>
      </c>
      <c r="J346" s="282" t="s">
        <v>9959</v>
      </c>
      <c r="K346" s="282" t="s">
        <v>9960</v>
      </c>
      <c r="L346" s="283"/>
      <c r="M346" s="282" t="s">
        <v>10094</v>
      </c>
      <c r="N346" s="282" t="s">
        <v>9378</v>
      </c>
      <c r="O346" s="284">
        <v>183.28</v>
      </c>
      <c r="P346" s="282" t="s">
        <v>9379</v>
      </c>
      <c r="Q346" s="282" t="s">
        <v>9375</v>
      </c>
      <c r="R346" s="283"/>
      <c r="S346" s="283"/>
      <c r="T346" s="282" t="s">
        <v>9380</v>
      </c>
      <c r="U346" s="282" t="s">
        <v>9381</v>
      </c>
      <c r="V346" s="282" t="s">
        <v>9382</v>
      </c>
      <c r="W346" s="282" t="s">
        <v>10095</v>
      </c>
      <c r="X346" s="282" t="s">
        <v>9384</v>
      </c>
      <c r="Y346" s="282" t="s">
        <v>9385</v>
      </c>
      <c r="Z346" s="284">
        <v>183.28</v>
      </c>
      <c r="AA346" s="282" t="s">
        <v>3277</v>
      </c>
      <c r="AB346" s="284">
        <v>183.28</v>
      </c>
      <c r="AC346" s="284">
        <v>183.28</v>
      </c>
      <c r="AD346" s="282" t="s">
        <v>3277</v>
      </c>
      <c r="AE346" s="282" t="s">
        <v>10023</v>
      </c>
      <c r="AF346" s="282" t="s">
        <v>9387</v>
      </c>
      <c r="AG346" s="282" t="s">
        <v>9388</v>
      </c>
      <c r="AH346" s="282" t="s">
        <v>9402</v>
      </c>
      <c r="AI346" s="285">
        <f t="shared" si="5"/>
        <v>44455</v>
      </c>
      <c r="AJ346" s="281" t="s">
        <v>9430</v>
      </c>
    </row>
    <row r="347" spans="1:36" ht="60">
      <c r="A347" s="282" t="s">
        <v>10104</v>
      </c>
      <c r="B347" s="282" t="s">
        <v>9369</v>
      </c>
      <c r="C347" s="282" t="s">
        <v>9370</v>
      </c>
      <c r="D347" s="282" t="s">
        <v>9371</v>
      </c>
      <c r="E347" s="282" t="s">
        <v>9372</v>
      </c>
      <c r="F347" s="282" t="s">
        <v>9372</v>
      </c>
      <c r="G347" s="282" t="s">
        <v>9505</v>
      </c>
      <c r="H347" s="282" t="s">
        <v>10103</v>
      </c>
      <c r="I347" s="282" t="s">
        <v>9435</v>
      </c>
      <c r="J347" s="282" t="s">
        <v>10089</v>
      </c>
      <c r="K347" s="282" t="s">
        <v>10090</v>
      </c>
      <c r="L347" s="283"/>
      <c r="M347" s="283"/>
      <c r="N347" s="282" t="s">
        <v>9378</v>
      </c>
      <c r="O347" s="284">
        <v>183.28</v>
      </c>
      <c r="P347" s="282" t="s">
        <v>9379</v>
      </c>
      <c r="Q347" s="282" t="s">
        <v>9375</v>
      </c>
      <c r="R347" s="283"/>
      <c r="S347" s="283"/>
      <c r="T347" s="282" t="s">
        <v>9380</v>
      </c>
      <c r="U347" s="282" t="s">
        <v>9381</v>
      </c>
      <c r="V347" s="282" t="s">
        <v>9382</v>
      </c>
      <c r="W347" s="282" t="s">
        <v>10105</v>
      </c>
      <c r="X347" s="282" t="s">
        <v>9384</v>
      </c>
      <c r="Y347" s="282" t="s">
        <v>9385</v>
      </c>
      <c r="Z347" s="284">
        <v>183.28</v>
      </c>
      <c r="AA347" s="282" t="s">
        <v>3277</v>
      </c>
      <c r="AB347" s="284">
        <v>183.28</v>
      </c>
      <c r="AC347" s="284">
        <v>183.28</v>
      </c>
      <c r="AD347" s="282" t="s">
        <v>3277</v>
      </c>
      <c r="AE347" s="282" t="s">
        <v>10023</v>
      </c>
      <c r="AF347" s="282" t="s">
        <v>9387</v>
      </c>
      <c r="AG347" s="282" t="s">
        <v>9388</v>
      </c>
      <c r="AH347" s="282" t="s">
        <v>9402</v>
      </c>
      <c r="AI347" s="285">
        <f t="shared" si="5"/>
        <v>44455</v>
      </c>
      <c r="AJ347" s="281" t="s">
        <v>9430</v>
      </c>
    </row>
    <row r="348" spans="1:36" ht="60">
      <c r="A348" s="282" t="s">
        <v>10106</v>
      </c>
      <c r="B348" s="282" t="s">
        <v>9369</v>
      </c>
      <c r="C348" s="282" t="s">
        <v>9370</v>
      </c>
      <c r="D348" s="282" t="s">
        <v>9371</v>
      </c>
      <c r="E348" s="282" t="s">
        <v>9372</v>
      </c>
      <c r="F348" s="282" t="s">
        <v>9372</v>
      </c>
      <c r="G348" s="282" t="s">
        <v>9871</v>
      </c>
      <c r="H348" s="282" t="s">
        <v>10103</v>
      </c>
      <c r="I348" s="282" t="s">
        <v>10107</v>
      </c>
      <c r="J348" s="282" t="s">
        <v>9873</v>
      </c>
      <c r="K348" s="282" t="s">
        <v>9874</v>
      </c>
      <c r="L348" s="283"/>
      <c r="M348" s="282" t="s">
        <v>10108</v>
      </c>
      <c r="N348" s="282" t="s">
        <v>9378</v>
      </c>
      <c r="O348" s="284">
        <v>113.43</v>
      </c>
      <c r="P348" s="282" t="s">
        <v>9379</v>
      </c>
      <c r="Q348" s="282" t="s">
        <v>9375</v>
      </c>
      <c r="R348" s="283"/>
      <c r="S348" s="283"/>
      <c r="T348" s="282" t="s">
        <v>9380</v>
      </c>
      <c r="U348" s="282" t="s">
        <v>9381</v>
      </c>
      <c r="V348" s="282" t="s">
        <v>9382</v>
      </c>
      <c r="W348" s="282" t="s">
        <v>10109</v>
      </c>
      <c r="X348" s="282" t="s">
        <v>9384</v>
      </c>
      <c r="Y348" s="282" t="s">
        <v>9385</v>
      </c>
      <c r="Z348" s="284">
        <v>113.43</v>
      </c>
      <c r="AA348" s="282" t="s">
        <v>3277</v>
      </c>
      <c r="AB348" s="284">
        <v>113.43</v>
      </c>
      <c r="AC348" s="284">
        <v>113.43</v>
      </c>
      <c r="AD348" s="282" t="s">
        <v>3277</v>
      </c>
      <c r="AE348" s="282" t="s">
        <v>10023</v>
      </c>
      <c r="AF348" s="282" t="s">
        <v>9387</v>
      </c>
      <c r="AG348" s="282" t="s">
        <v>9388</v>
      </c>
      <c r="AH348" s="282" t="s">
        <v>9389</v>
      </c>
      <c r="AI348" s="285">
        <f t="shared" si="5"/>
        <v>44455</v>
      </c>
      <c r="AJ348" s="281" t="s">
        <v>9430</v>
      </c>
    </row>
    <row r="349" spans="1:36" ht="60">
      <c r="A349" s="282" t="s">
        <v>10110</v>
      </c>
      <c r="B349" s="282" t="s">
        <v>9369</v>
      </c>
      <c r="C349" s="282" t="s">
        <v>9370</v>
      </c>
      <c r="D349" s="282" t="s">
        <v>9371</v>
      </c>
      <c r="E349" s="282" t="s">
        <v>9372</v>
      </c>
      <c r="F349" s="282" t="s">
        <v>9372</v>
      </c>
      <c r="G349" s="282" t="s">
        <v>9505</v>
      </c>
      <c r="H349" s="282" t="s">
        <v>10103</v>
      </c>
      <c r="I349" s="282" t="s">
        <v>9375</v>
      </c>
      <c r="J349" s="282" t="s">
        <v>9507</v>
      </c>
      <c r="K349" s="282" t="s">
        <v>9508</v>
      </c>
      <c r="L349" s="283"/>
      <c r="M349" s="283"/>
      <c r="N349" s="282" t="s">
        <v>9378</v>
      </c>
      <c r="O349" s="284">
        <v>45.82</v>
      </c>
      <c r="P349" s="282" t="s">
        <v>9379</v>
      </c>
      <c r="Q349" s="282" t="s">
        <v>9375</v>
      </c>
      <c r="R349" s="283"/>
      <c r="S349" s="283"/>
      <c r="T349" s="282" t="s">
        <v>9380</v>
      </c>
      <c r="U349" s="282" t="s">
        <v>9381</v>
      </c>
      <c r="V349" s="282" t="s">
        <v>9382</v>
      </c>
      <c r="W349" s="282" t="s">
        <v>10111</v>
      </c>
      <c r="X349" s="282" t="s">
        <v>9384</v>
      </c>
      <c r="Y349" s="282" t="s">
        <v>9385</v>
      </c>
      <c r="Z349" s="284">
        <v>45.82</v>
      </c>
      <c r="AA349" s="282" t="s">
        <v>3277</v>
      </c>
      <c r="AB349" s="284">
        <v>45.82</v>
      </c>
      <c r="AC349" s="284">
        <v>45.82</v>
      </c>
      <c r="AD349" s="282" t="s">
        <v>3277</v>
      </c>
      <c r="AE349" s="282" t="s">
        <v>10023</v>
      </c>
      <c r="AF349" s="282" t="s">
        <v>9387</v>
      </c>
      <c r="AG349" s="282" t="s">
        <v>9388</v>
      </c>
      <c r="AH349" s="282" t="s">
        <v>9402</v>
      </c>
      <c r="AI349" s="285">
        <f t="shared" si="5"/>
        <v>44455</v>
      </c>
      <c r="AJ349" s="281" t="s">
        <v>9430</v>
      </c>
    </row>
    <row r="350" spans="1:36" ht="60">
      <c r="A350" s="282" t="s">
        <v>10112</v>
      </c>
      <c r="B350" s="282" t="s">
        <v>9369</v>
      </c>
      <c r="C350" s="282" t="s">
        <v>9370</v>
      </c>
      <c r="D350" s="282" t="s">
        <v>9371</v>
      </c>
      <c r="E350" s="282" t="s">
        <v>9372</v>
      </c>
      <c r="F350" s="282" t="s">
        <v>9372</v>
      </c>
      <c r="G350" s="282" t="s">
        <v>9505</v>
      </c>
      <c r="H350" s="282" t="s">
        <v>10103</v>
      </c>
      <c r="I350" s="282" t="s">
        <v>9375</v>
      </c>
      <c r="J350" s="282" t="s">
        <v>9566</v>
      </c>
      <c r="K350" s="282" t="s">
        <v>9567</v>
      </c>
      <c r="L350" s="283"/>
      <c r="M350" s="282" t="s">
        <v>10100</v>
      </c>
      <c r="N350" s="282" t="s">
        <v>9378</v>
      </c>
      <c r="O350" s="284">
        <v>45.82</v>
      </c>
      <c r="P350" s="282" t="s">
        <v>9379</v>
      </c>
      <c r="Q350" s="282" t="s">
        <v>9375</v>
      </c>
      <c r="R350" s="283"/>
      <c r="S350" s="283"/>
      <c r="T350" s="282" t="s">
        <v>9380</v>
      </c>
      <c r="U350" s="282" t="s">
        <v>9381</v>
      </c>
      <c r="V350" s="282" t="s">
        <v>9382</v>
      </c>
      <c r="W350" s="282" t="s">
        <v>10101</v>
      </c>
      <c r="X350" s="282" t="s">
        <v>9384</v>
      </c>
      <c r="Y350" s="282" t="s">
        <v>9385</v>
      </c>
      <c r="Z350" s="284">
        <v>45.82</v>
      </c>
      <c r="AA350" s="282" t="s">
        <v>3277</v>
      </c>
      <c r="AB350" s="284">
        <v>45.82</v>
      </c>
      <c r="AC350" s="284">
        <v>45.82</v>
      </c>
      <c r="AD350" s="282" t="s">
        <v>3277</v>
      </c>
      <c r="AE350" s="282" t="s">
        <v>10023</v>
      </c>
      <c r="AF350" s="282" t="s">
        <v>9387</v>
      </c>
      <c r="AG350" s="282" t="s">
        <v>9388</v>
      </c>
      <c r="AH350" s="282" t="s">
        <v>9402</v>
      </c>
      <c r="AI350" s="285">
        <f t="shared" si="5"/>
        <v>44455</v>
      </c>
      <c r="AJ350" s="281" t="s">
        <v>9430</v>
      </c>
    </row>
    <row r="351" spans="1:36" ht="60">
      <c r="A351" s="282" t="s">
        <v>10113</v>
      </c>
      <c r="B351" s="282" t="s">
        <v>9369</v>
      </c>
      <c r="C351" s="282" t="s">
        <v>9370</v>
      </c>
      <c r="D351" s="282" t="s">
        <v>9371</v>
      </c>
      <c r="E351" s="282" t="s">
        <v>9372</v>
      </c>
      <c r="F351" s="282" t="s">
        <v>9372</v>
      </c>
      <c r="G351" s="282" t="s">
        <v>9505</v>
      </c>
      <c r="H351" s="282" t="s">
        <v>10114</v>
      </c>
      <c r="I351" s="282" t="s">
        <v>9410</v>
      </c>
      <c r="J351" s="282" t="s">
        <v>9507</v>
      </c>
      <c r="K351" s="282" t="s">
        <v>9508</v>
      </c>
      <c r="L351" s="283"/>
      <c r="M351" s="283"/>
      <c r="N351" s="282" t="s">
        <v>9378</v>
      </c>
      <c r="O351" s="284">
        <v>91.64</v>
      </c>
      <c r="P351" s="282" t="s">
        <v>9379</v>
      </c>
      <c r="Q351" s="282" t="s">
        <v>9375</v>
      </c>
      <c r="R351" s="283"/>
      <c r="S351" s="283"/>
      <c r="T351" s="282" t="s">
        <v>9380</v>
      </c>
      <c r="U351" s="282" t="s">
        <v>9381</v>
      </c>
      <c r="V351" s="282" t="s">
        <v>9382</v>
      </c>
      <c r="W351" s="282" t="s">
        <v>10111</v>
      </c>
      <c r="X351" s="282" t="s">
        <v>9384</v>
      </c>
      <c r="Y351" s="282" t="s">
        <v>9385</v>
      </c>
      <c r="Z351" s="284">
        <v>91.64</v>
      </c>
      <c r="AA351" s="282" t="s">
        <v>3277</v>
      </c>
      <c r="AB351" s="284">
        <v>91.64</v>
      </c>
      <c r="AC351" s="284">
        <v>91.64</v>
      </c>
      <c r="AD351" s="282" t="s">
        <v>3277</v>
      </c>
      <c r="AE351" s="282" t="s">
        <v>10023</v>
      </c>
      <c r="AF351" s="282" t="s">
        <v>9387</v>
      </c>
      <c r="AG351" s="282" t="s">
        <v>9388</v>
      </c>
      <c r="AH351" s="282" t="s">
        <v>9402</v>
      </c>
      <c r="AI351" s="285">
        <f t="shared" si="5"/>
        <v>44454</v>
      </c>
      <c r="AJ351" s="281" t="s">
        <v>9430</v>
      </c>
    </row>
    <row r="352" spans="1:36" ht="60">
      <c r="A352" s="282" t="s">
        <v>10115</v>
      </c>
      <c r="B352" s="282" t="s">
        <v>9369</v>
      </c>
      <c r="C352" s="282" t="s">
        <v>9370</v>
      </c>
      <c r="D352" s="282" t="s">
        <v>9371</v>
      </c>
      <c r="E352" s="282" t="s">
        <v>9372</v>
      </c>
      <c r="F352" s="282" t="s">
        <v>9372</v>
      </c>
      <c r="G352" s="282" t="s">
        <v>9505</v>
      </c>
      <c r="H352" s="282" t="s">
        <v>10114</v>
      </c>
      <c r="I352" s="282" t="s">
        <v>9435</v>
      </c>
      <c r="J352" s="282" t="s">
        <v>10089</v>
      </c>
      <c r="K352" s="282" t="s">
        <v>10090</v>
      </c>
      <c r="L352" s="283"/>
      <c r="M352" s="283"/>
      <c r="N352" s="282" t="s">
        <v>9378</v>
      </c>
      <c r="O352" s="284">
        <v>183.28</v>
      </c>
      <c r="P352" s="282" t="s">
        <v>9379</v>
      </c>
      <c r="Q352" s="282" t="s">
        <v>9375</v>
      </c>
      <c r="R352" s="283"/>
      <c r="S352" s="283"/>
      <c r="T352" s="282" t="s">
        <v>9380</v>
      </c>
      <c r="U352" s="282" t="s">
        <v>9381</v>
      </c>
      <c r="V352" s="282" t="s">
        <v>9382</v>
      </c>
      <c r="W352" s="282" t="s">
        <v>10105</v>
      </c>
      <c r="X352" s="282" t="s">
        <v>9384</v>
      </c>
      <c r="Y352" s="282" t="s">
        <v>9385</v>
      </c>
      <c r="Z352" s="284">
        <v>183.28</v>
      </c>
      <c r="AA352" s="282" t="s">
        <v>3277</v>
      </c>
      <c r="AB352" s="284">
        <v>183.28</v>
      </c>
      <c r="AC352" s="284">
        <v>183.28</v>
      </c>
      <c r="AD352" s="282" t="s">
        <v>3277</v>
      </c>
      <c r="AE352" s="282" t="s">
        <v>10023</v>
      </c>
      <c r="AF352" s="282" t="s">
        <v>9387</v>
      </c>
      <c r="AG352" s="282" t="s">
        <v>9388</v>
      </c>
      <c r="AH352" s="282" t="s">
        <v>9402</v>
      </c>
      <c r="AI352" s="285">
        <f t="shared" si="5"/>
        <v>44454</v>
      </c>
      <c r="AJ352" s="281" t="s">
        <v>9430</v>
      </c>
    </row>
    <row r="353" spans="1:36" ht="70">
      <c r="A353" s="282" t="s">
        <v>10116</v>
      </c>
      <c r="B353" s="282" t="s">
        <v>9369</v>
      </c>
      <c r="C353" s="282" t="s">
        <v>9370</v>
      </c>
      <c r="D353" s="282" t="s">
        <v>9371</v>
      </c>
      <c r="E353" s="282" t="s">
        <v>9372</v>
      </c>
      <c r="F353" s="282" t="s">
        <v>9372</v>
      </c>
      <c r="G353" s="282" t="s">
        <v>9505</v>
      </c>
      <c r="H353" s="282" t="s">
        <v>10114</v>
      </c>
      <c r="I353" s="282" t="s">
        <v>9410</v>
      </c>
      <c r="J353" s="282" t="s">
        <v>9566</v>
      </c>
      <c r="K353" s="282" t="s">
        <v>9567</v>
      </c>
      <c r="L353" s="283"/>
      <c r="M353" s="282" t="s">
        <v>10117</v>
      </c>
      <c r="N353" s="282" t="s">
        <v>9378</v>
      </c>
      <c r="O353" s="284">
        <v>91.64</v>
      </c>
      <c r="P353" s="282" t="s">
        <v>9379</v>
      </c>
      <c r="Q353" s="282" t="s">
        <v>9375</v>
      </c>
      <c r="R353" s="283"/>
      <c r="S353" s="283"/>
      <c r="T353" s="282" t="s">
        <v>9380</v>
      </c>
      <c r="U353" s="282" t="s">
        <v>9381</v>
      </c>
      <c r="V353" s="282" t="s">
        <v>9382</v>
      </c>
      <c r="W353" s="282" t="s">
        <v>10101</v>
      </c>
      <c r="X353" s="282" t="s">
        <v>9384</v>
      </c>
      <c r="Y353" s="282" t="s">
        <v>9385</v>
      </c>
      <c r="Z353" s="284">
        <v>91.64</v>
      </c>
      <c r="AA353" s="282" t="s">
        <v>3277</v>
      </c>
      <c r="AB353" s="284">
        <v>91.64</v>
      </c>
      <c r="AC353" s="284">
        <v>91.64</v>
      </c>
      <c r="AD353" s="282" t="s">
        <v>3277</v>
      </c>
      <c r="AE353" s="282" t="s">
        <v>10023</v>
      </c>
      <c r="AF353" s="282" t="s">
        <v>9387</v>
      </c>
      <c r="AG353" s="282" t="s">
        <v>9388</v>
      </c>
      <c r="AH353" s="282" t="s">
        <v>9402</v>
      </c>
      <c r="AI353" s="285">
        <f t="shared" si="5"/>
        <v>44454</v>
      </c>
      <c r="AJ353" s="281" t="s">
        <v>9430</v>
      </c>
    </row>
    <row r="354" spans="1:36" ht="60">
      <c r="A354" s="282" t="s">
        <v>10118</v>
      </c>
      <c r="B354" s="282" t="s">
        <v>9369</v>
      </c>
      <c r="C354" s="282" t="s">
        <v>9370</v>
      </c>
      <c r="D354" s="282" t="s">
        <v>9371</v>
      </c>
      <c r="E354" s="282" t="s">
        <v>9372</v>
      </c>
      <c r="F354" s="282" t="s">
        <v>9372</v>
      </c>
      <c r="G354" s="282" t="s">
        <v>9505</v>
      </c>
      <c r="H354" s="282" t="s">
        <v>10114</v>
      </c>
      <c r="I354" s="282" t="s">
        <v>9435</v>
      </c>
      <c r="J354" s="282" t="s">
        <v>9959</v>
      </c>
      <c r="K354" s="282" t="s">
        <v>9960</v>
      </c>
      <c r="L354" s="283"/>
      <c r="M354" s="282" t="s">
        <v>10094</v>
      </c>
      <c r="N354" s="282" t="s">
        <v>9378</v>
      </c>
      <c r="O354" s="284">
        <v>183.28</v>
      </c>
      <c r="P354" s="282" t="s">
        <v>9379</v>
      </c>
      <c r="Q354" s="282" t="s">
        <v>9375</v>
      </c>
      <c r="R354" s="283"/>
      <c r="S354" s="283"/>
      <c r="T354" s="282" t="s">
        <v>9380</v>
      </c>
      <c r="U354" s="282" t="s">
        <v>9381</v>
      </c>
      <c r="V354" s="282" t="s">
        <v>9382</v>
      </c>
      <c r="W354" s="282" t="s">
        <v>10095</v>
      </c>
      <c r="X354" s="282" t="s">
        <v>9384</v>
      </c>
      <c r="Y354" s="282" t="s">
        <v>9385</v>
      </c>
      <c r="Z354" s="284">
        <v>183.28</v>
      </c>
      <c r="AA354" s="282" t="s">
        <v>3277</v>
      </c>
      <c r="AB354" s="284">
        <v>183.28</v>
      </c>
      <c r="AC354" s="284">
        <v>183.28</v>
      </c>
      <c r="AD354" s="282" t="s">
        <v>3277</v>
      </c>
      <c r="AE354" s="282" t="s">
        <v>10023</v>
      </c>
      <c r="AF354" s="282" t="s">
        <v>9387</v>
      </c>
      <c r="AG354" s="282" t="s">
        <v>9388</v>
      </c>
      <c r="AH354" s="282" t="s">
        <v>9402</v>
      </c>
      <c r="AI354" s="285">
        <f t="shared" si="5"/>
        <v>44454</v>
      </c>
      <c r="AJ354" s="281" t="s">
        <v>9430</v>
      </c>
    </row>
    <row r="355" spans="1:36" ht="60">
      <c r="A355" s="282" t="s">
        <v>10119</v>
      </c>
      <c r="B355" s="282" t="s">
        <v>9369</v>
      </c>
      <c r="C355" s="282" t="s">
        <v>9370</v>
      </c>
      <c r="D355" s="282" t="s">
        <v>9371</v>
      </c>
      <c r="E355" s="282" t="s">
        <v>9372</v>
      </c>
      <c r="F355" s="282" t="s">
        <v>9372</v>
      </c>
      <c r="G355" s="282" t="s">
        <v>9505</v>
      </c>
      <c r="H355" s="282" t="s">
        <v>10120</v>
      </c>
      <c r="I355" s="282" t="s">
        <v>9435</v>
      </c>
      <c r="J355" s="282" t="s">
        <v>10089</v>
      </c>
      <c r="K355" s="282" t="s">
        <v>10090</v>
      </c>
      <c r="L355" s="283"/>
      <c r="M355" s="283"/>
      <c r="N355" s="282" t="s">
        <v>9378</v>
      </c>
      <c r="O355" s="284">
        <v>183.28</v>
      </c>
      <c r="P355" s="282" t="s">
        <v>9379</v>
      </c>
      <c r="Q355" s="282" t="s">
        <v>9375</v>
      </c>
      <c r="R355" s="283"/>
      <c r="S355" s="283"/>
      <c r="T355" s="282" t="s">
        <v>9380</v>
      </c>
      <c r="U355" s="282" t="s">
        <v>9381</v>
      </c>
      <c r="V355" s="282" t="s">
        <v>9382</v>
      </c>
      <c r="W355" s="282" t="s">
        <v>10105</v>
      </c>
      <c r="X355" s="282" t="s">
        <v>9384</v>
      </c>
      <c r="Y355" s="282" t="s">
        <v>9385</v>
      </c>
      <c r="Z355" s="284">
        <v>183.28</v>
      </c>
      <c r="AA355" s="282" t="s">
        <v>3277</v>
      </c>
      <c r="AB355" s="284">
        <v>183.28</v>
      </c>
      <c r="AC355" s="284">
        <v>183.28</v>
      </c>
      <c r="AD355" s="282" t="s">
        <v>3277</v>
      </c>
      <c r="AE355" s="282" t="s">
        <v>10023</v>
      </c>
      <c r="AF355" s="282" t="s">
        <v>9387</v>
      </c>
      <c r="AG355" s="282" t="s">
        <v>9388</v>
      </c>
      <c r="AH355" s="282" t="s">
        <v>9402</v>
      </c>
      <c r="AI355" s="285">
        <f t="shared" si="5"/>
        <v>44453</v>
      </c>
      <c r="AJ355" s="281" t="s">
        <v>9430</v>
      </c>
    </row>
    <row r="356" spans="1:36" ht="70">
      <c r="A356" s="282" t="s">
        <v>10121</v>
      </c>
      <c r="B356" s="282" t="s">
        <v>9369</v>
      </c>
      <c r="C356" s="282" t="s">
        <v>9370</v>
      </c>
      <c r="D356" s="282" t="s">
        <v>9371</v>
      </c>
      <c r="E356" s="282" t="s">
        <v>9372</v>
      </c>
      <c r="F356" s="282" t="s">
        <v>9372</v>
      </c>
      <c r="G356" s="282" t="s">
        <v>9505</v>
      </c>
      <c r="H356" s="282" t="s">
        <v>10120</v>
      </c>
      <c r="I356" s="282" t="s">
        <v>9435</v>
      </c>
      <c r="J356" s="282" t="s">
        <v>9566</v>
      </c>
      <c r="K356" s="282" t="s">
        <v>9567</v>
      </c>
      <c r="L356" s="283"/>
      <c r="M356" s="282" t="s">
        <v>10117</v>
      </c>
      <c r="N356" s="282" t="s">
        <v>9378</v>
      </c>
      <c r="O356" s="284">
        <v>183.28</v>
      </c>
      <c r="P356" s="282" t="s">
        <v>9379</v>
      </c>
      <c r="Q356" s="282" t="s">
        <v>9375</v>
      </c>
      <c r="R356" s="283"/>
      <c r="S356" s="283"/>
      <c r="T356" s="282" t="s">
        <v>9380</v>
      </c>
      <c r="U356" s="282" t="s">
        <v>9381</v>
      </c>
      <c r="V356" s="282" t="s">
        <v>9382</v>
      </c>
      <c r="W356" s="282" t="s">
        <v>10101</v>
      </c>
      <c r="X356" s="282" t="s">
        <v>9384</v>
      </c>
      <c r="Y356" s="282" t="s">
        <v>9385</v>
      </c>
      <c r="Z356" s="284">
        <v>183.28</v>
      </c>
      <c r="AA356" s="282" t="s">
        <v>3277</v>
      </c>
      <c r="AB356" s="284">
        <v>183.28</v>
      </c>
      <c r="AC356" s="284">
        <v>183.28</v>
      </c>
      <c r="AD356" s="282" t="s">
        <v>3277</v>
      </c>
      <c r="AE356" s="282" t="s">
        <v>10023</v>
      </c>
      <c r="AF356" s="282" t="s">
        <v>9387</v>
      </c>
      <c r="AG356" s="282" t="s">
        <v>9388</v>
      </c>
      <c r="AH356" s="282" t="s">
        <v>9402</v>
      </c>
      <c r="AI356" s="285">
        <f t="shared" si="5"/>
        <v>44453</v>
      </c>
      <c r="AJ356" s="281" t="s">
        <v>9430</v>
      </c>
    </row>
    <row r="357" spans="1:36" ht="60">
      <c r="A357" s="282" t="s">
        <v>10122</v>
      </c>
      <c r="B357" s="282" t="s">
        <v>9369</v>
      </c>
      <c r="C357" s="282" t="s">
        <v>9370</v>
      </c>
      <c r="D357" s="282" t="s">
        <v>9371</v>
      </c>
      <c r="E357" s="282" t="s">
        <v>9372</v>
      </c>
      <c r="F357" s="282" t="s">
        <v>9372</v>
      </c>
      <c r="G357" s="282" t="s">
        <v>9505</v>
      </c>
      <c r="H357" s="282" t="s">
        <v>10120</v>
      </c>
      <c r="I357" s="282" t="s">
        <v>9435</v>
      </c>
      <c r="J357" s="282" t="s">
        <v>9959</v>
      </c>
      <c r="K357" s="282" t="s">
        <v>9960</v>
      </c>
      <c r="L357" s="283"/>
      <c r="M357" s="282" t="s">
        <v>10094</v>
      </c>
      <c r="N357" s="282" t="s">
        <v>9378</v>
      </c>
      <c r="O357" s="284">
        <v>183.28</v>
      </c>
      <c r="P357" s="282" t="s">
        <v>9379</v>
      </c>
      <c r="Q357" s="282" t="s">
        <v>9375</v>
      </c>
      <c r="R357" s="283"/>
      <c r="S357" s="283"/>
      <c r="T357" s="282" t="s">
        <v>9380</v>
      </c>
      <c r="U357" s="282" t="s">
        <v>9381</v>
      </c>
      <c r="V357" s="282" t="s">
        <v>9382</v>
      </c>
      <c r="W357" s="282" t="s">
        <v>10095</v>
      </c>
      <c r="X357" s="282" t="s">
        <v>9384</v>
      </c>
      <c r="Y357" s="282" t="s">
        <v>9385</v>
      </c>
      <c r="Z357" s="284">
        <v>183.28</v>
      </c>
      <c r="AA357" s="282" t="s">
        <v>3277</v>
      </c>
      <c r="AB357" s="284">
        <v>183.28</v>
      </c>
      <c r="AC357" s="284">
        <v>183.28</v>
      </c>
      <c r="AD357" s="282" t="s">
        <v>3277</v>
      </c>
      <c r="AE357" s="282" t="s">
        <v>10023</v>
      </c>
      <c r="AF357" s="282" t="s">
        <v>9387</v>
      </c>
      <c r="AG357" s="282" t="s">
        <v>9388</v>
      </c>
      <c r="AH357" s="282" t="s">
        <v>9402</v>
      </c>
      <c r="AI357" s="285">
        <f t="shared" si="5"/>
        <v>44453</v>
      </c>
      <c r="AJ357" s="281" t="s">
        <v>9430</v>
      </c>
    </row>
    <row r="358" spans="1:36" ht="60">
      <c r="A358" s="282" t="s">
        <v>10123</v>
      </c>
      <c r="B358" s="282" t="s">
        <v>9369</v>
      </c>
      <c r="C358" s="282" t="s">
        <v>9370</v>
      </c>
      <c r="D358" s="282" t="s">
        <v>9371</v>
      </c>
      <c r="E358" s="282" t="s">
        <v>9372</v>
      </c>
      <c r="F358" s="282" t="s">
        <v>9372</v>
      </c>
      <c r="G358" s="282" t="s">
        <v>9505</v>
      </c>
      <c r="H358" s="282" t="s">
        <v>10124</v>
      </c>
      <c r="I358" s="282" t="s">
        <v>9435</v>
      </c>
      <c r="J358" s="282" t="s">
        <v>10089</v>
      </c>
      <c r="K358" s="282" t="s">
        <v>10090</v>
      </c>
      <c r="L358" s="283"/>
      <c r="M358" s="283"/>
      <c r="N358" s="282" t="s">
        <v>9378</v>
      </c>
      <c r="O358" s="284">
        <v>183.28</v>
      </c>
      <c r="P358" s="282" t="s">
        <v>9379</v>
      </c>
      <c r="Q358" s="282" t="s">
        <v>9375</v>
      </c>
      <c r="R358" s="283"/>
      <c r="S358" s="283"/>
      <c r="T358" s="282" t="s">
        <v>9380</v>
      </c>
      <c r="U358" s="282" t="s">
        <v>9381</v>
      </c>
      <c r="V358" s="282" t="s">
        <v>9382</v>
      </c>
      <c r="W358" s="282" t="s">
        <v>10105</v>
      </c>
      <c r="X358" s="282" t="s">
        <v>9384</v>
      </c>
      <c r="Y358" s="282" t="s">
        <v>9385</v>
      </c>
      <c r="Z358" s="284">
        <v>183.28</v>
      </c>
      <c r="AA358" s="282" t="s">
        <v>3277</v>
      </c>
      <c r="AB358" s="284">
        <v>183.28</v>
      </c>
      <c r="AC358" s="284">
        <v>183.28</v>
      </c>
      <c r="AD358" s="282" t="s">
        <v>3277</v>
      </c>
      <c r="AE358" s="282" t="s">
        <v>10023</v>
      </c>
      <c r="AF358" s="282" t="s">
        <v>9387</v>
      </c>
      <c r="AG358" s="282" t="s">
        <v>9388</v>
      </c>
      <c r="AH358" s="282" t="s">
        <v>9402</v>
      </c>
      <c r="AI358" s="285">
        <f t="shared" si="5"/>
        <v>44452</v>
      </c>
      <c r="AJ358" s="281" t="s">
        <v>9430</v>
      </c>
    </row>
    <row r="359" spans="1:36" ht="60">
      <c r="A359" s="282" t="s">
        <v>10125</v>
      </c>
      <c r="B359" s="282" t="s">
        <v>9369</v>
      </c>
      <c r="C359" s="282" t="s">
        <v>9370</v>
      </c>
      <c r="D359" s="282" t="s">
        <v>9371</v>
      </c>
      <c r="E359" s="282" t="s">
        <v>9372</v>
      </c>
      <c r="F359" s="282" t="s">
        <v>9372</v>
      </c>
      <c r="G359" s="282" t="s">
        <v>9505</v>
      </c>
      <c r="H359" s="282" t="s">
        <v>10124</v>
      </c>
      <c r="I359" s="282" t="s">
        <v>9435</v>
      </c>
      <c r="J359" s="282" t="s">
        <v>9959</v>
      </c>
      <c r="K359" s="282" t="s">
        <v>9960</v>
      </c>
      <c r="L359" s="283"/>
      <c r="M359" s="282" t="s">
        <v>10094</v>
      </c>
      <c r="N359" s="282" t="s">
        <v>9378</v>
      </c>
      <c r="O359" s="284">
        <v>183.28</v>
      </c>
      <c r="P359" s="282" t="s">
        <v>9379</v>
      </c>
      <c r="Q359" s="282" t="s">
        <v>9375</v>
      </c>
      <c r="R359" s="283"/>
      <c r="S359" s="283"/>
      <c r="T359" s="282" t="s">
        <v>9380</v>
      </c>
      <c r="U359" s="282" t="s">
        <v>9381</v>
      </c>
      <c r="V359" s="282" t="s">
        <v>9382</v>
      </c>
      <c r="W359" s="282" t="s">
        <v>10095</v>
      </c>
      <c r="X359" s="282" t="s">
        <v>9384</v>
      </c>
      <c r="Y359" s="282" t="s">
        <v>9385</v>
      </c>
      <c r="Z359" s="284">
        <v>183.28</v>
      </c>
      <c r="AA359" s="282" t="s">
        <v>3277</v>
      </c>
      <c r="AB359" s="284">
        <v>183.28</v>
      </c>
      <c r="AC359" s="284">
        <v>183.28</v>
      </c>
      <c r="AD359" s="282" t="s">
        <v>3277</v>
      </c>
      <c r="AE359" s="282" t="s">
        <v>10023</v>
      </c>
      <c r="AF359" s="282" t="s">
        <v>9387</v>
      </c>
      <c r="AG359" s="282" t="s">
        <v>9388</v>
      </c>
      <c r="AH359" s="282" t="s">
        <v>9402</v>
      </c>
      <c r="AI359" s="285">
        <f t="shared" si="5"/>
        <v>44452</v>
      </c>
      <c r="AJ359" s="281" t="s">
        <v>9430</v>
      </c>
    </row>
    <row r="360" spans="1:36" ht="70">
      <c r="A360" s="282" t="s">
        <v>10126</v>
      </c>
      <c r="B360" s="282" t="s">
        <v>9369</v>
      </c>
      <c r="C360" s="282" t="s">
        <v>9370</v>
      </c>
      <c r="D360" s="282" t="s">
        <v>9371</v>
      </c>
      <c r="E360" s="282" t="s">
        <v>9372</v>
      </c>
      <c r="F360" s="282" t="s">
        <v>9372</v>
      </c>
      <c r="G360" s="282" t="s">
        <v>9505</v>
      </c>
      <c r="H360" s="282" t="s">
        <v>10124</v>
      </c>
      <c r="I360" s="282" t="s">
        <v>9435</v>
      </c>
      <c r="J360" s="282" t="s">
        <v>9566</v>
      </c>
      <c r="K360" s="282" t="s">
        <v>9567</v>
      </c>
      <c r="L360" s="283"/>
      <c r="M360" s="282" t="s">
        <v>10117</v>
      </c>
      <c r="N360" s="282" t="s">
        <v>9378</v>
      </c>
      <c r="O360" s="284">
        <v>183.28</v>
      </c>
      <c r="P360" s="282" t="s">
        <v>9379</v>
      </c>
      <c r="Q360" s="282" t="s">
        <v>9375</v>
      </c>
      <c r="R360" s="283"/>
      <c r="S360" s="283"/>
      <c r="T360" s="282" t="s">
        <v>9380</v>
      </c>
      <c r="U360" s="282" t="s">
        <v>9381</v>
      </c>
      <c r="V360" s="282" t="s">
        <v>9382</v>
      </c>
      <c r="W360" s="282" t="s">
        <v>10101</v>
      </c>
      <c r="X360" s="282" t="s">
        <v>9384</v>
      </c>
      <c r="Y360" s="282" t="s">
        <v>9385</v>
      </c>
      <c r="Z360" s="284">
        <v>183.28</v>
      </c>
      <c r="AA360" s="282" t="s">
        <v>3277</v>
      </c>
      <c r="AB360" s="284">
        <v>183.28</v>
      </c>
      <c r="AC360" s="284">
        <v>183.28</v>
      </c>
      <c r="AD360" s="282" t="s">
        <v>3277</v>
      </c>
      <c r="AE360" s="282" t="s">
        <v>10023</v>
      </c>
      <c r="AF360" s="282" t="s">
        <v>9387</v>
      </c>
      <c r="AG360" s="282" t="s">
        <v>9388</v>
      </c>
      <c r="AH360" s="282" t="s">
        <v>9402</v>
      </c>
      <c r="AI360" s="285">
        <f t="shared" si="5"/>
        <v>44452</v>
      </c>
      <c r="AJ360" s="281" t="s">
        <v>9430</v>
      </c>
    </row>
    <row r="361" spans="1:36" ht="60">
      <c r="A361" s="282" t="s">
        <v>10127</v>
      </c>
      <c r="B361" s="282" t="s">
        <v>9369</v>
      </c>
      <c r="C361" s="282" t="s">
        <v>9370</v>
      </c>
      <c r="D361" s="282" t="s">
        <v>9371</v>
      </c>
      <c r="E361" s="282" t="s">
        <v>9372</v>
      </c>
      <c r="F361" s="282" t="s">
        <v>9372</v>
      </c>
      <c r="G361" s="282" t="s">
        <v>9505</v>
      </c>
      <c r="H361" s="282" t="s">
        <v>10128</v>
      </c>
      <c r="I361" s="282" t="s">
        <v>9435</v>
      </c>
      <c r="J361" s="282" t="s">
        <v>10089</v>
      </c>
      <c r="K361" s="282" t="s">
        <v>10090</v>
      </c>
      <c r="L361" s="283"/>
      <c r="M361" s="283"/>
      <c r="N361" s="282" t="s">
        <v>9378</v>
      </c>
      <c r="O361" s="284">
        <v>183.28</v>
      </c>
      <c r="P361" s="282" t="s">
        <v>9379</v>
      </c>
      <c r="Q361" s="282" t="s">
        <v>9375</v>
      </c>
      <c r="R361" s="283"/>
      <c r="S361" s="283"/>
      <c r="T361" s="282" t="s">
        <v>9380</v>
      </c>
      <c r="U361" s="282" t="s">
        <v>9381</v>
      </c>
      <c r="V361" s="282" t="s">
        <v>9382</v>
      </c>
      <c r="W361" s="282" t="s">
        <v>10105</v>
      </c>
      <c r="X361" s="282" t="s">
        <v>9384</v>
      </c>
      <c r="Y361" s="282" t="s">
        <v>9385</v>
      </c>
      <c r="Z361" s="284">
        <v>183.28</v>
      </c>
      <c r="AA361" s="282" t="s">
        <v>3277</v>
      </c>
      <c r="AB361" s="284">
        <v>183.28</v>
      </c>
      <c r="AC361" s="284">
        <v>183.28</v>
      </c>
      <c r="AD361" s="282" t="s">
        <v>3277</v>
      </c>
      <c r="AE361" s="282" t="s">
        <v>10023</v>
      </c>
      <c r="AF361" s="282" t="s">
        <v>9387</v>
      </c>
      <c r="AG361" s="282" t="s">
        <v>9388</v>
      </c>
      <c r="AH361" s="282" t="s">
        <v>9402</v>
      </c>
      <c r="AI361" s="285">
        <f t="shared" si="5"/>
        <v>44449</v>
      </c>
      <c r="AJ361" s="281" t="s">
        <v>9430</v>
      </c>
    </row>
    <row r="362" spans="1:36" ht="60">
      <c r="A362" s="282" t="s">
        <v>10129</v>
      </c>
      <c r="B362" s="282" t="s">
        <v>9369</v>
      </c>
      <c r="C362" s="282" t="s">
        <v>9370</v>
      </c>
      <c r="D362" s="282" t="s">
        <v>9371</v>
      </c>
      <c r="E362" s="282" t="s">
        <v>9372</v>
      </c>
      <c r="F362" s="282" t="s">
        <v>9372</v>
      </c>
      <c r="G362" s="282" t="s">
        <v>9505</v>
      </c>
      <c r="H362" s="282" t="s">
        <v>10128</v>
      </c>
      <c r="I362" s="282" t="s">
        <v>9435</v>
      </c>
      <c r="J362" s="282" t="s">
        <v>9959</v>
      </c>
      <c r="K362" s="282" t="s">
        <v>9960</v>
      </c>
      <c r="L362" s="283"/>
      <c r="M362" s="282" t="s">
        <v>10094</v>
      </c>
      <c r="N362" s="282" t="s">
        <v>9378</v>
      </c>
      <c r="O362" s="284">
        <v>183.28</v>
      </c>
      <c r="P362" s="282" t="s">
        <v>9379</v>
      </c>
      <c r="Q362" s="282" t="s">
        <v>9375</v>
      </c>
      <c r="R362" s="283"/>
      <c r="S362" s="283"/>
      <c r="T362" s="282" t="s">
        <v>9380</v>
      </c>
      <c r="U362" s="282" t="s">
        <v>9381</v>
      </c>
      <c r="V362" s="282" t="s">
        <v>9382</v>
      </c>
      <c r="W362" s="282" t="s">
        <v>10095</v>
      </c>
      <c r="X362" s="282" t="s">
        <v>9384</v>
      </c>
      <c r="Y362" s="282" t="s">
        <v>9385</v>
      </c>
      <c r="Z362" s="284">
        <v>183.28</v>
      </c>
      <c r="AA362" s="282" t="s">
        <v>3277</v>
      </c>
      <c r="AB362" s="284">
        <v>183.28</v>
      </c>
      <c r="AC362" s="284">
        <v>183.28</v>
      </c>
      <c r="AD362" s="282" t="s">
        <v>3277</v>
      </c>
      <c r="AE362" s="282" t="s">
        <v>10023</v>
      </c>
      <c r="AF362" s="282" t="s">
        <v>9387</v>
      </c>
      <c r="AG362" s="282" t="s">
        <v>9388</v>
      </c>
      <c r="AH362" s="282" t="s">
        <v>9402</v>
      </c>
      <c r="AI362" s="285">
        <f t="shared" si="5"/>
        <v>44449</v>
      </c>
      <c r="AJ362" s="281" t="s">
        <v>9430</v>
      </c>
    </row>
    <row r="363" spans="1:36" ht="60">
      <c r="A363" s="282" t="s">
        <v>10130</v>
      </c>
      <c r="B363" s="282" t="s">
        <v>9369</v>
      </c>
      <c r="C363" s="282" t="s">
        <v>9370</v>
      </c>
      <c r="D363" s="282" t="s">
        <v>9371</v>
      </c>
      <c r="E363" s="282" t="s">
        <v>9391</v>
      </c>
      <c r="F363" s="282" t="s">
        <v>9391</v>
      </c>
      <c r="G363" s="282" t="s">
        <v>9392</v>
      </c>
      <c r="H363" s="282" t="s">
        <v>10128</v>
      </c>
      <c r="I363" s="282" t="s">
        <v>10131</v>
      </c>
      <c r="J363" s="283"/>
      <c r="K363" s="283"/>
      <c r="L363" s="283"/>
      <c r="M363" s="282" t="s">
        <v>9394</v>
      </c>
      <c r="N363" s="282" t="s">
        <v>9378</v>
      </c>
      <c r="O363" s="284">
        <v>115968.08</v>
      </c>
      <c r="P363" s="282" t="s">
        <v>9395</v>
      </c>
      <c r="Q363" s="282" t="s">
        <v>9396</v>
      </c>
      <c r="R363" s="282" t="s">
        <v>9397</v>
      </c>
      <c r="S363" s="282" t="s">
        <v>9398</v>
      </c>
      <c r="T363" s="282" t="s">
        <v>9380</v>
      </c>
      <c r="U363" s="282" t="s">
        <v>9399</v>
      </c>
      <c r="V363" s="282" t="s">
        <v>9400</v>
      </c>
      <c r="W363" s="282" t="s">
        <v>10132</v>
      </c>
      <c r="X363" s="282" t="s">
        <v>9384</v>
      </c>
      <c r="Y363" s="282" t="s">
        <v>9385</v>
      </c>
      <c r="Z363" s="284">
        <v>115968.08</v>
      </c>
      <c r="AA363" s="282" t="s">
        <v>3277</v>
      </c>
      <c r="AB363" s="284">
        <v>115968.08</v>
      </c>
      <c r="AC363" s="284">
        <v>115968.08</v>
      </c>
      <c r="AD363" s="282" t="s">
        <v>3277</v>
      </c>
      <c r="AE363" s="282" t="s">
        <v>10023</v>
      </c>
      <c r="AF363" s="282" t="s">
        <v>9387</v>
      </c>
      <c r="AG363" s="282" t="s">
        <v>9388</v>
      </c>
      <c r="AH363" s="282" t="s">
        <v>9402</v>
      </c>
      <c r="AI363" s="285">
        <f t="shared" si="5"/>
        <v>44449</v>
      </c>
      <c r="AJ363" s="281" t="s">
        <v>9430</v>
      </c>
    </row>
    <row r="364" spans="1:36" ht="60">
      <c r="A364" s="282" t="s">
        <v>10133</v>
      </c>
      <c r="B364" s="282" t="s">
        <v>9369</v>
      </c>
      <c r="C364" s="282" t="s">
        <v>9370</v>
      </c>
      <c r="D364" s="282" t="s">
        <v>9371</v>
      </c>
      <c r="E364" s="282" t="s">
        <v>9372</v>
      </c>
      <c r="F364" s="282" t="s">
        <v>9372</v>
      </c>
      <c r="G364" s="282" t="s">
        <v>9505</v>
      </c>
      <c r="H364" s="282" t="s">
        <v>10134</v>
      </c>
      <c r="I364" s="282" t="s">
        <v>9435</v>
      </c>
      <c r="J364" s="282" t="s">
        <v>10089</v>
      </c>
      <c r="K364" s="282" t="s">
        <v>10090</v>
      </c>
      <c r="L364" s="283"/>
      <c r="M364" s="283"/>
      <c r="N364" s="282" t="s">
        <v>9378</v>
      </c>
      <c r="O364" s="284">
        <v>183.28</v>
      </c>
      <c r="P364" s="282" t="s">
        <v>9379</v>
      </c>
      <c r="Q364" s="282" t="s">
        <v>9375</v>
      </c>
      <c r="R364" s="283"/>
      <c r="S364" s="283"/>
      <c r="T364" s="282" t="s">
        <v>9380</v>
      </c>
      <c r="U364" s="282" t="s">
        <v>9381</v>
      </c>
      <c r="V364" s="282" t="s">
        <v>9382</v>
      </c>
      <c r="W364" s="282" t="s">
        <v>10105</v>
      </c>
      <c r="X364" s="282" t="s">
        <v>9384</v>
      </c>
      <c r="Y364" s="282" t="s">
        <v>9385</v>
      </c>
      <c r="Z364" s="284">
        <v>183.28</v>
      </c>
      <c r="AA364" s="282" t="s">
        <v>3277</v>
      </c>
      <c r="AB364" s="284">
        <v>183.28</v>
      </c>
      <c r="AC364" s="284">
        <v>183.28</v>
      </c>
      <c r="AD364" s="282" t="s">
        <v>3277</v>
      </c>
      <c r="AE364" s="282" t="s">
        <v>10023</v>
      </c>
      <c r="AF364" s="282" t="s">
        <v>9387</v>
      </c>
      <c r="AG364" s="282" t="s">
        <v>9388</v>
      </c>
      <c r="AH364" s="282" t="s">
        <v>9402</v>
      </c>
      <c r="AI364" s="285">
        <f t="shared" si="5"/>
        <v>44448</v>
      </c>
      <c r="AJ364" s="281" t="s">
        <v>9430</v>
      </c>
    </row>
    <row r="365" spans="1:36" ht="60">
      <c r="A365" s="282" t="s">
        <v>10135</v>
      </c>
      <c r="B365" s="282" t="s">
        <v>9369</v>
      </c>
      <c r="C365" s="282" t="s">
        <v>9370</v>
      </c>
      <c r="D365" s="282" t="s">
        <v>9371</v>
      </c>
      <c r="E365" s="282" t="s">
        <v>9372</v>
      </c>
      <c r="F365" s="282" t="s">
        <v>9372</v>
      </c>
      <c r="G365" s="282" t="s">
        <v>9505</v>
      </c>
      <c r="H365" s="282" t="s">
        <v>10134</v>
      </c>
      <c r="I365" s="282" t="s">
        <v>9375</v>
      </c>
      <c r="J365" s="282" t="s">
        <v>9507</v>
      </c>
      <c r="K365" s="282" t="s">
        <v>9508</v>
      </c>
      <c r="L365" s="283"/>
      <c r="M365" s="283"/>
      <c r="N365" s="282" t="s">
        <v>9378</v>
      </c>
      <c r="O365" s="284">
        <v>45.82</v>
      </c>
      <c r="P365" s="282" t="s">
        <v>9379</v>
      </c>
      <c r="Q365" s="282" t="s">
        <v>9375</v>
      </c>
      <c r="R365" s="283"/>
      <c r="S365" s="283"/>
      <c r="T365" s="282" t="s">
        <v>9380</v>
      </c>
      <c r="U365" s="282" t="s">
        <v>9381</v>
      </c>
      <c r="V365" s="282" t="s">
        <v>9382</v>
      </c>
      <c r="W365" s="282" t="s">
        <v>10111</v>
      </c>
      <c r="X365" s="282" t="s">
        <v>9384</v>
      </c>
      <c r="Y365" s="282" t="s">
        <v>9385</v>
      </c>
      <c r="Z365" s="284">
        <v>45.82</v>
      </c>
      <c r="AA365" s="282" t="s">
        <v>3277</v>
      </c>
      <c r="AB365" s="284">
        <v>45.82</v>
      </c>
      <c r="AC365" s="284">
        <v>45.82</v>
      </c>
      <c r="AD365" s="282" t="s">
        <v>3277</v>
      </c>
      <c r="AE365" s="282" t="s">
        <v>10023</v>
      </c>
      <c r="AF365" s="282" t="s">
        <v>9387</v>
      </c>
      <c r="AG365" s="282" t="s">
        <v>9388</v>
      </c>
      <c r="AH365" s="282" t="s">
        <v>9402</v>
      </c>
      <c r="AI365" s="285">
        <f t="shared" si="5"/>
        <v>44448</v>
      </c>
      <c r="AJ365" s="281" t="s">
        <v>9430</v>
      </c>
    </row>
    <row r="366" spans="1:36" ht="60">
      <c r="A366" s="282" t="s">
        <v>10136</v>
      </c>
      <c r="B366" s="282" t="s">
        <v>9369</v>
      </c>
      <c r="C366" s="282" t="s">
        <v>9370</v>
      </c>
      <c r="D366" s="282" t="s">
        <v>9371</v>
      </c>
      <c r="E366" s="282" t="s">
        <v>9372</v>
      </c>
      <c r="F366" s="282" t="s">
        <v>9372</v>
      </c>
      <c r="G366" s="282" t="s">
        <v>9505</v>
      </c>
      <c r="H366" s="282" t="s">
        <v>10137</v>
      </c>
      <c r="I366" s="282" t="s">
        <v>9435</v>
      </c>
      <c r="J366" s="282" t="s">
        <v>10089</v>
      </c>
      <c r="K366" s="282" t="s">
        <v>10090</v>
      </c>
      <c r="L366" s="283"/>
      <c r="M366" s="283"/>
      <c r="N366" s="282" t="s">
        <v>9378</v>
      </c>
      <c r="O366" s="284">
        <v>183.28</v>
      </c>
      <c r="P366" s="282" t="s">
        <v>9379</v>
      </c>
      <c r="Q366" s="282" t="s">
        <v>9375</v>
      </c>
      <c r="R366" s="283"/>
      <c r="S366" s="283"/>
      <c r="T366" s="282" t="s">
        <v>9380</v>
      </c>
      <c r="U366" s="282" t="s">
        <v>9381</v>
      </c>
      <c r="V366" s="282" t="s">
        <v>9382</v>
      </c>
      <c r="W366" s="282" t="s">
        <v>10105</v>
      </c>
      <c r="X366" s="282" t="s">
        <v>9384</v>
      </c>
      <c r="Y366" s="282" t="s">
        <v>9385</v>
      </c>
      <c r="Z366" s="284">
        <v>183.28</v>
      </c>
      <c r="AA366" s="282" t="s">
        <v>3277</v>
      </c>
      <c r="AB366" s="284">
        <v>183.28</v>
      </c>
      <c r="AC366" s="284">
        <v>183.28</v>
      </c>
      <c r="AD366" s="282" t="s">
        <v>3277</v>
      </c>
      <c r="AE366" s="282" t="s">
        <v>10023</v>
      </c>
      <c r="AF366" s="282" t="s">
        <v>9387</v>
      </c>
      <c r="AG366" s="282" t="s">
        <v>9388</v>
      </c>
      <c r="AH366" s="282" t="s">
        <v>9402</v>
      </c>
      <c r="AI366" s="285">
        <f t="shared" si="5"/>
        <v>44447</v>
      </c>
      <c r="AJ366" s="281" t="s">
        <v>9430</v>
      </c>
    </row>
    <row r="367" spans="1:36" ht="60">
      <c r="A367" s="282" t="s">
        <v>10138</v>
      </c>
      <c r="B367" s="282" t="s">
        <v>9369</v>
      </c>
      <c r="C367" s="282" t="s">
        <v>9370</v>
      </c>
      <c r="D367" s="282" t="s">
        <v>9371</v>
      </c>
      <c r="E367" s="282" t="s">
        <v>9372</v>
      </c>
      <c r="F367" s="282" t="s">
        <v>9372</v>
      </c>
      <c r="G367" s="282" t="s">
        <v>9505</v>
      </c>
      <c r="H367" s="282" t="s">
        <v>10137</v>
      </c>
      <c r="I367" s="282" t="s">
        <v>9478</v>
      </c>
      <c r="J367" s="282" t="s">
        <v>9513</v>
      </c>
      <c r="K367" s="282" t="s">
        <v>9514</v>
      </c>
      <c r="L367" s="283"/>
      <c r="M367" s="283"/>
      <c r="N367" s="282" t="s">
        <v>9378</v>
      </c>
      <c r="O367" s="284">
        <v>320.74</v>
      </c>
      <c r="P367" s="282" t="s">
        <v>9379</v>
      </c>
      <c r="Q367" s="282" t="s">
        <v>9375</v>
      </c>
      <c r="R367" s="283"/>
      <c r="S367" s="283"/>
      <c r="T367" s="282" t="s">
        <v>9380</v>
      </c>
      <c r="U367" s="282" t="s">
        <v>9381</v>
      </c>
      <c r="V367" s="282" t="s">
        <v>9382</v>
      </c>
      <c r="W367" s="282" t="s">
        <v>10139</v>
      </c>
      <c r="X367" s="282" t="s">
        <v>9384</v>
      </c>
      <c r="Y367" s="282" t="s">
        <v>9385</v>
      </c>
      <c r="Z367" s="284">
        <v>320.74</v>
      </c>
      <c r="AA367" s="282" t="s">
        <v>3277</v>
      </c>
      <c r="AB367" s="284">
        <v>320.74</v>
      </c>
      <c r="AC367" s="284">
        <v>320.74</v>
      </c>
      <c r="AD367" s="282" t="s">
        <v>3277</v>
      </c>
      <c r="AE367" s="282" t="s">
        <v>10023</v>
      </c>
      <c r="AF367" s="282" t="s">
        <v>9387</v>
      </c>
      <c r="AG367" s="282" t="s">
        <v>9388</v>
      </c>
      <c r="AH367" s="282" t="s">
        <v>9402</v>
      </c>
      <c r="AI367" s="285">
        <f t="shared" si="5"/>
        <v>44447</v>
      </c>
      <c r="AJ367" s="281" t="s">
        <v>9430</v>
      </c>
    </row>
    <row r="368" spans="1:36" ht="60">
      <c r="A368" s="282" t="s">
        <v>10140</v>
      </c>
      <c r="B368" s="282" t="s">
        <v>9369</v>
      </c>
      <c r="C368" s="282" t="s">
        <v>9370</v>
      </c>
      <c r="D368" s="282" t="s">
        <v>9371</v>
      </c>
      <c r="E368" s="282" t="s">
        <v>9372</v>
      </c>
      <c r="F368" s="282" t="s">
        <v>9372</v>
      </c>
      <c r="G368" s="282" t="s">
        <v>9505</v>
      </c>
      <c r="H368" s="282" t="s">
        <v>10137</v>
      </c>
      <c r="I368" s="282" t="s">
        <v>9435</v>
      </c>
      <c r="J368" s="282" t="s">
        <v>9959</v>
      </c>
      <c r="K368" s="282" t="s">
        <v>9960</v>
      </c>
      <c r="L368" s="283"/>
      <c r="M368" s="282" t="s">
        <v>10094</v>
      </c>
      <c r="N368" s="282" t="s">
        <v>9378</v>
      </c>
      <c r="O368" s="284">
        <v>183.28</v>
      </c>
      <c r="P368" s="282" t="s">
        <v>9379</v>
      </c>
      <c r="Q368" s="282" t="s">
        <v>9375</v>
      </c>
      <c r="R368" s="283"/>
      <c r="S368" s="283"/>
      <c r="T368" s="282" t="s">
        <v>9380</v>
      </c>
      <c r="U368" s="282" t="s">
        <v>9381</v>
      </c>
      <c r="V368" s="282" t="s">
        <v>9382</v>
      </c>
      <c r="W368" s="282" t="s">
        <v>10095</v>
      </c>
      <c r="X368" s="282" t="s">
        <v>9384</v>
      </c>
      <c r="Y368" s="282" t="s">
        <v>9385</v>
      </c>
      <c r="Z368" s="284">
        <v>183.28</v>
      </c>
      <c r="AA368" s="282" t="s">
        <v>3277</v>
      </c>
      <c r="AB368" s="284">
        <v>183.28</v>
      </c>
      <c r="AC368" s="284">
        <v>183.28</v>
      </c>
      <c r="AD368" s="282" t="s">
        <v>3277</v>
      </c>
      <c r="AE368" s="282" t="s">
        <v>10023</v>
      </c>
      <c r="AF368" s="282" t="s">
        <v>9387</v>
      </c>
      <c r="AG368" s="282" t="s">
        <v>9388</v>
      </c>
      <c r="AH368" s="282" t="s">
        <v>9402</v>
      </c>
      <c r="AI368" s="285">
        <f t="shared" si="5"/>
        <v>44447</v>
      </c>
      <c r="AJ368" s="281" t="s">
        <v>9430</v>
      </c>
    </row>
    <row r="369" spans="1:36" ht="60">
      <c r="A369" s="282" t="s">
        <v>10141</v>
      </c>
      <c r="B369" s="282" t="s">
        <v>9369</v>
      </c>
      <c r="C369" s="282" t="s">
        <v>9370</v>
      </c>
      <c r="D369" s="282" t="s">
        <v>9371</v>
      </c>
      <c r="E369" s="282" t="s">
        <v>9372</v>
      </c>
      <c r="F369" s="282" t="s">
        <v>9372</v>
      </c>
      <c r="G369" s="282" t="s">
        <v>9871</v>
      </c>
      <c r="H369" s="282" t="s">
        <v>10137</v>
      </c>
      <c r="I369" s="282" t="s">
        <v>9435</v>
      </c>
      <c r="J369" s="282" t="s">
        <v>9873</v>
      </c>
      <c r="K369" s="282" t="s">
        <v>9874</v>
      </c>
      <c r="L369" s="283"/>
      <c r="M369" s="282" t="s">
        <v>10142</v>
      </c>
      <c r="N369" s="282" t="s">
        <v>9378</v>
      </c>
      <c r="O369" s="284">
        <v>302.48</v>
      </c>
      <c r="P369" s="282" t="s">
        <v>9379</v>
      </c>
      <c r="Q369" s="282" t="s">
        <v>9375</v>
      </c>
      <c r="R369" s="283"/>
      <c r="S369" s="283"/>
      <c r="T369" s="282" t="s">
        <v>9380</v>
      </c>
      <c r="U369" s="282" t="s">
        <v>9381</v>
      </c>
      <c r="V369" s="282" t="s">
        <v>9382</v>
      </c>
      <c r="W369" s="282" t="s">
        <v>10109</v>
      </c>
      <c r="X369" s="282" t="s">
        <v>9384</v>
      </c>
      <c r="Y369" s="282" t="s">
        <v>9385</v>
      </c>
      <c r="Z369" s="284">
        <v>302.48</v>
      </c>
      <c r="AA369" s="282" t="s">
        <v>3277</v>
      </c>
      <c r="AB369" s="284">
        <v>302.48</v>
      </c>
      <c r="AC369" s="284">
        <v>302.48</v>
      </c>
      <c r="AD369" s="282" t="s">
        <v>3277</v>
      </c>
      <c r="AE369" s="282" t="s">
        <v>10023</v>
      </c>
      <c r="AF369" s="282" t="s">
        <v>9387</v>
      </c>
      <c r="AG369" s="282" t="s">
        <v>9388</v>
      </c>
      <c r="AH369" s="282" t="s">
        <v>9389</v>
      </c>
      <c r="AI369" s="285">
        <f t="shared" si="5"/>
        <v>44447</v>
      </c>
      <c r="AJ369" s="281" t="s">
        <v>9430</v>
      </c>
    </row>
    <row r="370" spans="1:36" ht="60">
      <c r="A370" s="282" t="s">
        <v>10143</v>
      </c>
      <c r="B370" s="282" t="s">
        <v>9369</v>
      </c>
      <c r="C370" s="282" t="s">
        <v>9370</v>
      </c>
      <c r="D370" s="282" t="s">
        <v>9371</v>
      </c>
      <c r="E370" s="282" t="s">
        <v>9372</v>
      </c>
      <c r="F370" s="282" t="s">
        <v>9372</v>
      </c>
      <c r="G370" s="282" t="s">
        <v>9505</v>
      </c>
      <c r="H370" s="282" t="s">
        <v>10137</v>
      </c>
      <c r="I370" s="282" t="s">
        <v>9410</v>
      </c>
      <c r="J370" s="282" t="s">
        <v>9614</v>
      </c>
      <c r="K370" s="282" t="s">
        <v>9615</v>
      </c>
      <c r="L370" s="283"/>
      <c r="M370" s="282" t="s">
        <v>10144</v>
      </c>
      <c r="N370" s="282" t="s">
        <v>9378</v>
      </c>
      <c r="O370" s="284">
        <v>91.64</v>
      </c>
      <c r="P370" s="282" t="s">
        <v>9379</v>
      </c>
      <c r="Q370" s="282" t="s">
        <v>9375</v>
      </c>
      <c r="R370" s="283"/>
      <c r="S370" s="283"/>
      <c r="T370" s="282" t="s">
        <v>9380</v>
      </c>
      <c r="U370" s="282" t="s">
        <v>9381</v>
      </c>
      <c r="V370" s="282" t="s">
        <v>9382</v>
      </c>
      <c r="W370" s="282" t="s">
        <v>10098</v>
      </c>
      <c r="X370" s="282" t="s">
        <v>9384</v>
      </c>
      <c r="Y370" s="282" t="s">
        <v>9385</v>
      </c>
      <c r="Z370" s="284">
        <v>91.64</v>
      </c>
      <c r="AA370" s="282" t="s">
        <v>3277</v>
      </c>
      <c r="AB370" s="284">
        <v>91.64</v>
      </c>
      <c r="AC370" s="284">
        <v>91.64</v>
      </c>
      <c r="AD370" s="282" t="s">
        <v>3277</v>
      </c>
      <c r="AE370" s="282" t="s">
        <v>10023</v>
      </c>
      <c r="AF370" s="282" t="s">
        <v>9387</v>
      </c>
      <c r="AG370" s="282" t="s">
        <v>9388</v>
      </c>
      <c r="AH370" s="282" t="s">
        <v>9402</v>
      </c>
      <c r="AI370" s="285">
        <f t="shared" si="5"/>
        <v>44447</v>
      </c>
      <c r="AJ370" s="281" t="s">
        <v>9430</v>
      </c>
    </row>
    <row r="371" spans="1:36" ht="60">
      <c r="A371" s="282" t="s">
        <v>10145</v>
      </c>
      <c r="B371" s="282" t="s">
        <v>9369</v>
      </c>
      <c r="C371" s="282" t="s">
        <v>9370</v>
      </c>
      <c r="D371" s="282" t="s">
        <v>9371</v>
      </c>
      <c r="E371" s="282" t="s">
        <v>9372</v>
      </c>
      <c r="F371" s="282" t="s">
        <v>9372</v>
      </c>
      <c r="G371" s="282" t="s">
        <v>9505</v>
      </c>
      <c r="H371" s="282" t="s">
        <v>10137</v>
      </c>
      <c r="I371" s="282" t="s">
        <v>9435</v>
      </c>
      <c r="J371" s="282" t="s">
        <v>9566</v>
      </c>
      <c r="K371" s="282" t="s">
        <v>9567</v>
      </c>
      <c r="L371" s="283"/>
      <c r="M371" s="282" t="s">
        <v>10146</v>
      </c>
      <c r="N371" s="282" t="s">
        <v>9378</v>
      </c>
      <c r="O371" s="284">
        <v>183.28</v>
      </c>
      <c r="P371" s="282" t="s">
        <v>9379</v>
      </c>
      <c r="Q371" s="282" t="s">
        <v>9375</v>
      </c>
      <c r="R371" s="283"/>
      <c r="S371" s="283"/>
      <c r="T371" s="282" t="s">
        <v>9380</v>
      </c>
      <c r="U371" s="282" t="s">
        <v>9381</v>
      </c>
      <c r="V371" s="282" t="s">
        <v>9382</v>
      </c>
      <c r="W371" s="282" t="s">
        <v>10101</v>
      </c>
      <c r="X371" s="282" t="s">
        <v>9384</v>
      </c>
      <c r="Y371" s="282" t="s">
        <v>9385</v>
      </c>
      <c r="Z371" s="284">
        <v>183.28</v>
      </c>
      <c r="AA371" s="282" t="s">
        <v>3277</v>
      </c>
      <c r="AB371" s="284">
        <v>183.28</v>
      </c>
      <c r="AC371" s="284">
        <v>183.28</v>
      </c>
      <c r="AD371" s="282" t="s">
        <v>3277</v>
      </c>
      <c r="AE371" s="282" t="s">
        <v>10023</v>
      </c>
      <c r="AF371" s="282" t="s">
        <v>9387</v>
      </c>
      <c r="AG371" s="282" t="s">
        <v>9388</v>
      </c>
      <c r="AH371" s="282" t="s">
        <v>9402</v>
      </c>
      <c r="AI371" s="285">
        <f t="shared" si="5"/>
        <v>44447</v>
      </c>
      <c r="AJ371" s="281" t="s">
        <v>9430</v>
      </c>
    </row>
    <row r="372" spans="1:36" ht="60">
      <c r="A372" s="282" t="s">
        <v>10147</v>
      </c>
      <c r="B372" s="282" t="s">
        <v>9369</v>
      </c>
      <c r="C372" s="282" t="s">
        <v>9370</v>
      </c>
      <c r="D372" s="282" t="s">
        <v>9371</v>
      </c>
      <c r="E372" s="282" t="s">
        <v>9372</v>
      </c>
      <c r="F372" s="282" t="s">
        <v>9372</v>
      </c>
      <c r="G372" s="282" t="s">
        <v>9505</v>
      </c>
      <c r="H372" s="282" t="s">
        <v>10148</v>
      </c>
      <c r="I372" s="282" t="s">
        <v>9478</v>
      </c>
      <c r="J372" s="282" t="s">
        <v>9513</v>
      </c>
      <c r="K372" s="282" t="s">
        <v>9514</v>
      </c>
      <c r="L372" s="283"/>
      <c r="M372" s="283"/>
      <c r="N372" s="282" t="s">
        <v>9378</v>
      </c>
      <c r="O372" s="284">
        <v>320.74</v>
      </c>
      <c r="P372" s="282" t="s">
        <v>9379</v>
      </c>
      <c r="Q372" s="282" t="s">
        <v>9375</v>
      </c>
      <c r="R372" s="283"/>
      <c r="S372" s="283"/>
      <c r="T372" s="282" t="s">
        <v>9380</v>
      </c>
      <c r="U372" s="282" t="s">
        <v>9381</v>
      </c>
      <c r="V372" s="282" t="s">
        <v>9382</v>
      </c>
      <c r="W372" s="282" t="s">
        <v>10139</v>
      </c>
      <c r="X372" s="282" t="s">
        <v>9384</v>
      </c>
      <c r="Y372" s="282" t="s">
        <v>9385</v>
      </c>
      <c r="Z372" s="284">
        <v>320.74</v>
      </c>
      <c r="AA372" s="282" t="s">
        <v>3277</v>
      </c>
      <c r="AB372" s="284">
        <v>320.74</v>
      </c>
      <c r="AC372" s="284">
        <v>320.74</v>
      </c>
      <c r="AD372" s="282" t="s">
        <v>3277</v>
      </c>
      <c r="AE372" s="282" t="s">
        <v>10023</v>
      </c>
      <c r="AF372" s="282" t="s">
        <v>9387</v>
      </c>
      <c r="AG372" s="282" t="s">
        <v>9388</v>
      </c>
      <c r="AH372" s="282" t="s">
        <v>9402</v>
      </c>
      <c r="AI372" s="285">
        <f t="shared" si="5"/>
        <v>44446</v>
      </c>
      <c r="AJ372" s="281" t="s">
        <v>9430</v>
      </c>
    </row>
    <row r="373" spans="1:36" ht="60">
      <c r="A373" s="282" t="s">
        <v>10149</v>
      </c>
      <c r="B373" s="282" t="s">
        <v>9369</v>
      </c>
      <c r="C373" s="282" t="s">
        <v>9370</v>
      </c>
      <c r="D373" s="282" t="s">
        <v>9371</v>
      </c>
      <c r="E373" s="282" t="s">
        <v>9372</v>
      </c>
      <c r="F373" s="282" t="s">
        <v>9372</v>
      </c>
      <c r="G373" s="282" t="s">
        <v>9505</v>
      </c>
      <c r="H373" s="282" t="s">
        <v>10148</v>
      </c>
      <c r="I373" s="282" t="s">
        <v>10107</v>
      </c>
      <c r="J373" s="282" t="s">
        <v>9688</v>
      </c>
      <c r="K373" s="282" t="s">
        <v>9689</v>
      </c>
      <c r="L373" s="283"/>
      <c r="M373" s="282" t="s">
        <v>10150</v>
      </c>
      <c r="N373" s="282" t="s">
        <v>9378</v>
      </c>
      <c r="O373" s="284">
        <v>68.73</v>
      </c>
      <c r="P373" s="282" t="s">
        <v>9379</v>
      </c>
      <c r="Q373" s="282" t="s">
        <v>9375</v>
      </c>
      <c r="R373" s="283"/>
      <c r="S373" s="283"/>
      <c r="T373" s="282" t="s">
        <v>9380</v>
      </c>
      <c r="U373" s="282" t="s">
        <v>9381</v>
      </c>
      <c r="V373" s="282" t="s">
        <v>9382</v>
      </c>
      <c r="W373" s="282" t="s">
        <v>10111</v>
      </c>
      <c r="X373" s="282" t="s">
        <v>9384</v>
      </c>
      <c r="Y373" s="282" t="s">
        <v>9385</v>
      </c>
      <c r="Z373" s="284">
        <v>68.73</v>
      </c>
      <c r="AA373" s="282" t="s">
        <v>3277</v>
      </c>
      <c r="AB373" s="284">
        <v>68.73</v>
      </c>
      <c r="AC373" s="284">
        <v>68.73</v>
      </c>
      <c r="AD373" s="282" t="s">
        <v>3277</v>
      </c>
      <c r="AE373" s="282" t="s">
        <v>10023</v>
      </c>
      <c r="AF373" s="282" t="s">
        <v>9387</v>
      </c>
      <c r="AG373" s="282" t="s">
        <v>9388</v>
      </c>
      <c r="AH373" s="282" t="s">
        <v>9402</v>
      </c>
      <c r="AI373" s="285">
        <f t="shared" si="5"/>
        <v>44446</v>
      </c>
      <c r="AJ373" s="281" t="s">
        <v>9430</v>
      </c>
    </row>
    <row r="374" spans="1:36" ht="60">
      <c r="A374" s="282" t="s">
        <v>10151</v>
      </c>
      <c r="B374" s="282" t="s">
        <v>9369</v>
      </c>
      <c r="C374" s="282" t="s">
        <v>9370</v>
      </c>
      <c r="D374" s="282" t="s">
        <v>9371</v>
      </c>
      <c r="E374" s="282" t="s">
        <v>9372</v>
      </c>
      <c r="F374" s="282" t="s">
        <v>9372</v>
      </c>
      <c r="G374" s="282" t="s">
        <v>9505</v>
      </c>
      <c r="H374" s="282" t="s">
        <v>10148</v>
      </c>
      <c r="I374" s="282" t="s">
        <v>9435</v>
      </c>
      <c r="J374" s="282" t="s">
        <v>10089</v>
      </c>
      <c r="K374" s="282" t="s">
        <v>10090</v>
      </c>
      <c r="L374" s="283"/>
      <c r="M374" s="283"/>
      <c r="N374" s="282" t="s">
        <v>9378</v>
      </c>
      <c r="O374" s="284">
        <v>183.28</v>
      </c>
      <c r="P374" s="282" t="s">
        <v>9379</v>
      </c>
      <c r="Q374" s="282" t="s">
        <v>9375</v>
      </c>
      <c r="R374" s="283"/>
      <c r="S374" s="283"/>
      <c r="T374" s="282" t="s">
        <v>9380</v>
      </c>
      <c r="U374" s="282" t="s">
        <v>9381</v>
      </c>
      <c r="V374" s="282" t="s">
        <v>9382</v>
      </c>
      <c r="W374" s="282" t="s">
        <v>10105</v>
      </c>
      <c r="X374" s="282" t="s">
        <v>9384</v>
      </c>
      <c r="Y374" s="282" t="s">
        <v>9385</v>
      </c>
      <c r="Z374" s="284">
        <v>183.28</v>
      </c>
      <c r="AA374" s="282" t="s">
        <v>3277</v>
      </c>
      <c r="AB374" s="284">
        <v>183.28</v>
      </c>
      <c r="AC374" s="284">
        <v>183.28</v>
      </c>
      <c r="AD374" s="282" t="s">
        <v>3277</v>
      </c>
      <c r="AE374" s="282" t="s">
        <v>10023</v>
      </c>
      <c r="AF374" s="282" t="s">
        <v>9387</v>
      </c>
      <c r="AG374" s="282" t="s">
        <v>9388</v>
      </c>
      <c r="AH374" s="282" t="s">
        <v>9402</v>
      </c>
      <c r="AI374" s="285">
        <f t="shared" si="5"/>
        <v>44446</v>
      </c>
      <c r="AJ374" s="281" t="s">
        <v>9430</v>
      </c>
    </row>
    <row r="375" spans="1:36" ht="60">
      <c r="A375" s="282" t="s">
        <v>10152</v>
      </c>
      <c r="B375" s="282" t="s">
        <v>9369</v>
      </c>
      <c r="C375" s="282" t="s">
        <v>9370</v>
      </c>
      <c r="D375" s="282" t="s">
        <v>9371</v>
      </c>
      <c r="E375" s="282" t="s">
        <v>9372</v>
      </c>
      <c r="F375" s="282" t="s">
        <v>9372</v>
      </c>
      <c r="G375" s="282" t="s">
        <v>9505</v>
      </c>
      <c r="H375" s="282" t="s">
        <v>10148</v>
      </c>
      <c r="I375" s="282" t="s">
        <v>9435</v>
      </c>
      <c r="J375" s="282" t="s">
        <v>9959</v>
      </c>
      <c r="K375" s="282" t="s">
        <v>9960</v>
      </c>
      <c r="L375" s="283"/>
      <c r="M375" s="282" t="s">
        <v>10094</v>
      </c>
      <c r="N375" s="282" t="s">
        <v>9378</v>
      </c>
      <c r="O375" s="284">
        <v>183.28</v>
      </c>
      <c r="P375" s="282" t="s">
        <v>9379</v>
      </c>
      <c r="Q375" s="282" t="s">
        <v>9375</v>
      </c>
      <c r="R375" s="283"/>
      <c r="S375" s="283"/>
      <c r="T375" s="282" t="s">
        <v>9380</v>
      </c>
      <c r="U375" s="282" t="s">
        <v>9381</v>
      </c>
      <c r="V375" s="282" t="s">
        <v>9382</v>
      </c>
      <c r="W375" s="282" t="s">
        <v>10095</v>
      </c>
      <c r="X375" s="282" t="s">
        <v>9384</v>
      </c>
      <c r="Y375" s="282" t="s">
        <v>9385</v>
      </c>
      <c r="Z375" s="284">
        <v>183.28</v>
      </c>
      <c r="AA375" s="282" t="s">
        <v>3277</v>
      </c>
      <c r="AB375" s="284">
        <v>183.28</v>
      </c>
      <c r="AC375" s="284">
        <v>183.28</v>
      </c>
      <c r="AD375" s="282" t="s">
        <v>3277</v>
      </c>
      <c r="AE375" s="282" t="s">
        <v>10023</v>
      </c>
      <c r="AF375" s="282" t="s">
        <v>9387</v>
      </c>
      <c r="AG375" s="282" t="s">
        <v>9388</v>
      </c>
      <c r="AH375" s="282" t="s">
        <v>9402</v>
      </c>
      <c r="AI375" s="285">
        <f t="shared" si="5"/>
        <v>44446</v>
      </c>
      <c r="AJ375" s="281" t="s">
        <v>9430</v>
      </c>
    </row>
    <row r="376" spans="1:36" ht="60">
      <c r="A376" s="282" t="s">
        <v>10153</v>
      </c>
      <c r="B376" s="282" t="s">
        <v>9369</v>
      </c>
      <c r="C376" s="282" t="s">
        <v>9370</v>
      </c>
      <c r="D376" s="282" t="s">
        <v>9371</v>
      </c>
      <c r="E376" s="282" t="s">
        <v>9372</v>
      </c>
      <c r="F376" s="282" t="s">
        <v>9372</v>
      </c>
      <c r="G376" s="282" t="s">
        <v>9871</v>
      </c>
      <c r="H376" s="282" t="s">
        <v>10154</v>
      </c>
      <c r="I376" s="282" t="s">
        <v>9410</v>
      </c>
      <c r="J376" s="282" t="s">
        <v>9873</v>
      </c>
      <c r="K376" s="282" t="s">
        <v>9874</v>
      </c>
      <c r="L376" s="283"/>
      <c r="M376" s="282" t="s">
        <v>10155</v>
      </c>
      <c r="N376" s="282" t="s">
        <v>9378</v>
      </c>
      <c r="O376" s="284">
        <v>151.24</v>
      </c>
      <c r="P376" s="282" t="s">
        <v>9379</v>
      </c>
      <c r="Q376" s="282" t="s">
        <v>9375</v>
      </c>
      <c r="R376" s="283"/>
      <c r="S376" s="283"/>
      <c r="T376" s="282" t="s">
        <v>9380</v>
      </c>
      <c r="U376" s="282" t="s">
        <v>9381</v>
      </c>
      <c r="V376" s="282" t="s">
        <v>9382</v>
      </c>
      <c r="W376" s="282" t="s">
        <v>10156</v>
      </c>
      <c r="X376" s="282" t="s">
        <v>9384</v>
      </c>
      <c r="Y376" s="282" t="s">
        <v>9385</v>
      </c>
      <c r="Z376" s="284">
        <v>151.24</v>
      </c>
      <c r="AA376" s="282" t="s">
        <v>3277</v>
      </c>
      <c r="AB376" s="284">
        <v>151.24</v>
      </c>
      <c r="AC376" s="284">
        <v>151.24</v>
      </c>
      <c r="AD376" s="282" t="s">
        <v>3277</v>
      </c>
      <c r="AE376" s="282" t="s">
        <v>10023</v>
      </c>
      <c r="AF376" s="282" t="s">
        <v>9387</v>
      </c>
      <c r="AG376" s="282" t="s">
        <v>9388</v>
      </c>
      <c r="AH376" s="282" t="s">
        <v>9389</v>
      </c>
      <c r="AI376" s="285">
        <f t="shared" si="5"/>
        <v>44442</v>
      </c>
      <c r="AJ376" s="281" t="s">
        <v>9430</v>
      </c>
    </row>
    <row r="377" spans="1:36" ht="60">
      <c r="A377" s="282" t="s">
        <v>10157</v>
      </c>
      <c r="B377" s="282" t="s">
        <v>9369</v>
      </c>
      <c r="C377" s="282" t="s">
        <v>9370</v>
      </c>
      <c r="D377" s="282" t="s">
        <v>9371</v>
      </c>
      <c r="E377" s="282" t="s">
        <v>9372</v>
      </c>
      <c r="F377" s="282" t="s">
        <v>9372</v>
      </c>
      <c r="G377" s="282" t="s">
        <v>9505</v>
      </c>
      <c r="H377" s="282" t="s">
        <v>10154</v>
      </c>
      <c r="I377" s="282" t="s">
        <v>9410</v>
      </c>
      <c r="J377" s="282" t="s">
        <v>9566</v>
      </c>
      <c r="K377" s="282" t="s">
        <v>9567</v>
      </c>
      <c r="L377" s="283"/>
      <c r="M377" s="282" t="s">
        <v>10158</v>
      </c>
      <c r="N377" s="282" t="s">
        <v>9378</v>
      </c>
      <c r="O377" s="284">
        <v>91.64</v>
      </c>
      <c r="P377" s="282" t="s">
        <v>9379</v>
      </c>
      <c r="Q377" s="282" t="s">
        <v>9375</v>
      </c>
      <c r="R377" s="283"/>
      <c r="S377" s="283"/>
      <c r="T377" s="282" t="s">
        <v>9380</v>
      </c>
      <c r="U377" s="282" t="s">
        <v>9381</v>
      </c>
      <c r="V377" s="282" t="s">
        <v>9382</v>
      </c>
      <c r="W377" s="282" t="s">
        <v>10159</v>
      </c>
      <c r="X377" s="282" t="s">
        <v>9384</v>
      </c>
      <c r="Y377" s="282" t="s">
        <v>9385</v>
      </c>
      <c r="Z377" s="284">
        <v>91.64</v>
      </c>
      <c r="AA377" s="282" t="s">
        <v>3277</v>
      </c>
      <c r="AB377" s="284">
        <v>91.64</v>
      </c>
      <c r="AC377" s="284">
        <v>91.64</v>
      </c>
      <c r="AD377" s="282" t="s">
        <v>3277</v>
      </c>
      <c r="AE377" s="282" t="s">
        <v>10023</v>
      </c>
      <c r="AF377" s="282" t="s">
        <v>9387</v>
      </c>
      <c r="AG377" s="282" t="s">
        <v>9388</v>
      </c>
      <c r="AH377" s="282" t="s">
        <v>9402</v>
      </c>
      <c r="AI377" s="285">
        <f t="shared" si="5"/>
        <v>44442</v>
      </c>
      <c r="AJ377" s="281" t="s">
        <v>9430</v>
      </c>
    </row>
    <row r="378" spans="1:36" ht="60">
      <c r="A378" s="282" t="s">
        <v>10160</v>
      </c>
      <c r="B378" s="282" t="s">
        <v>9369</v>
      </c>
      <c r="C378" s="282" t="s">
        <v>9370</v>
      </c>
      <c r="D378" s="282" t="s">
        <v>9371</v>
      </c>
      <c r="E378" s="282" t="s">
        <v>9372</v>
      </c>
      <c r="F378" s="282" t="s">
        <v>9372</v>
      </c>
      <c r="G378" s="282" t="s">
        <v>9505</v>
      </c>
      <c r="H378" s="282" t="s">
        <v>10161</v>
      </c>
      <c r="I378" s="282" t="s">
        <v>9410</v>
      </c>
      <c r="J378" s="282" t="s">
        <v>9566</v>
      </c>
      <c r="K378" s="282" t="s">
        <v>9567</v>
      </c>
      <c r="L378" s="283"/>
      <c r="M378" s="282" t="s">
        <v>10158</v>
      </c>
      <c r="N378" s="282" t="s">
        <v>9378</v>
      </c>
      <c r="O378" s="284">
        <v>91.64</v>
      </c>
      <c r="P378" s="282" t="s">
        <v>9379</v>
      </c>
      <c r="Q378" s="282" t="s">
        <v>9375</v>
      </c>
      <c r="R378" s="283"/>
      <c r="S378" s="283"/>
      <c r="T378" s="282" t="s">
        <v>9380</v>
      </c>
      <c r="U378" s="282" t="s">
        <v>9381</v>
      </c>
      <c r="V378" s="282" t="s">
        <v>9382</v>
      </c>
      <c r="W378" s="282" t="s">
        <v>10159</v>
      </c>
      <c r="X378" s="282" t="s">
        <v>9384</v>
      </c>
      <c r="Y378" s="282" t="s">
        <v>9385</v>
      </c>
      <c r="Z378" s="284">
        <v>91.64</v>
      </c>
      <c r="AA378" s="282" t="s">
        <v>3277</v>
      </c>
      <c r="AB378" s="284">
        <v>91.64</v>
      </c>
      <c r="AC378" s="284">
        <v>91.64</v>
      </c>
      <c r="AD378" s="282" t="s">
        <v>3277</v>
      </c>
      <c r="AE378" s="282" t="s">
        <v>10023</v>
      </c>
      <c r="AF378" s="282" t="s">
        <v>9387</v>
      </c>
      <c r="AG378" s="282" t="s">
        <v>9388</v>
      </c>
      <c r="AH378" s="282" t="s">
        <v>9402</v>
      </c>
      <c r="AI378" s="285">
        <f t="shared" si="5"/>
        <v>44441</v>
      </c>
      <c r="AJ378" s="281" t="s">
        <v>9430</v>
      </c>
    </row>
    <row r="379" spans="1:36" ht="60">
      <c r="A379" s="282" t="s">
        <v>10162</v>
      </c>
      <c r="B379" s="282" t="s">
        <v>9369</v>
      </c>
      <c r="C379" s="282" t="s">
        <v>9370</v>
      </c>
      <c r="D379" s="282" t="s">
        <v>9371</v>
      </c>
      <c r="E379" s="282" t="s">
        <v>9372</v>
      </c>
      <c r="F379" s="282" t="s">
        <v>9372</v>
      </c>
      <c r="G379" s="282" t="s">
        <v>9871</v>
      </c>
      <c r="H379" s="282" t="s">
        <v>10161</v>
      </c>
      <c r="I379" s="282" t="s">
        <v>9375</v>
      </c>
      <c r="J379" s="282" t="s">
        <v>9873</v>
      </c>
      <c r="K379" s="282" t="s">
        <v>9874</v>
      </c>
      <c r="L379" s="283"/>
      <c r="M379" s="282" t="s">
        <v>10030</v>
      </c>
      <c r="N379" s="282" t="s">
        <v>9378</v>
      </c>
      <c r="O379" s="284">
        <v>75.62</v>
      </c>
      <c r="P379" s="282" t="s">
        <v>9379</v>
      </c>
      <c r="Q379" s="282" t="s">
        <v>9375</v>
      </c>
      <c r="R379" s="283"/>
      <c r="S379" s="283"/>
      <c r="T379" s="282" t="s">
        <v>9380</v>
      </c>
      <c r="U379" s="282" t="s">
        <v>9381</v>
      </c>
      <c r="V379" s="282" t="s">
        <v>9382</v>
      </c>
      <c r="W379" s="282" t="s">
        <v>10156</v>
      </c>
      <c r="X379" s="282" t="s">
        <v>9384</v>
      </c>
      <c r="Y379" s="282" t="s">
        <v>9385</v>
      </c>
      <c r="Z379" s="284">
        <v>75.62</v>
      </c>
      <c r="AA379" s="282" t="s">
        <v>3277</v>
      </c>
      <c r="AB379" s="284">
        <v>75.62</v>
      </c>
      <c r="AC379" s="284">
        <v>75.62</v>
      </c>
      <c r="AD379" s="282" t="s">
        <v>3277</v>
      </c>
      <c r="AE379" s="282" t="s">
        <v>10023</v>
      </c>
      <c r="AF379" s="282" t="s">
        <v>9387</v>
      </c>
      <c r="AG379" s="282" t="s">
        <v>9388</v>
      </c>
      <c r="AH379" s="282" t="s">
        <v>9389</v>
      </c>
      <c r="AI379" s="285">
        <f t="shared" si="5"/>
        <v>44441</v>
      </c>
      <c r="AJ379" s="281" t="s">
        <v>9430</v>
      </c>
    </row>
    <row r="380" spans="1:36" ht="60">
      <c r="A380" s="282" t="s">
        <v>10163</v>
      </c>
      <c r="B380" s="282" t="s">
        <v>9369</v>
      </c>
      <c r="C380" s="282" t="s">
        <v>9370</v>
      </c>
      <c r="D380" s="282" t="s">
        <v>9371</v>
      </c>
      <c r="E380" s="282" t="s">
        <v>9372</v>
      </c>
      <c r="F380" s="282" t="s">
        <v>9372</v>
      </c>
      <c r="G380" s="282" t="s">
        <v>9871</v>
      </c>
      <c r="H380" s="282" t="s">
        <v>10164</v>
      </c>
      <c r="I380" s="282" t="s">
        <v>9375</v>
      </c>
      <c r="J380" s="282" t="s">
        <v>9873</v>
      </c>
      <c r="K380" s="282" t="s">
        <v>9874</v>
      </c>
      <c r="L380" s="283"/>
      <c r="M380" s="282" t="s">
        <v>10030</v>
      </c>
      <c r="N380" s="282" t="s">
        <v>9378</v>
      </c>
      <c r="O380" s="284">
        <v>75.62</v>
      </c>
      <c r="P380" s="282" t="s">
        <v>9379</v>
      </c>
      <c r="Q380" s="282" t="s">
        <v>9375</v>
      </c>
      <c r="R380" s="283"/>
      <c r="S380" s="283"/>
      <c r="T380" s="282" t="s">
        <v>9380</v>
      </c>
      <c r="U380" s="282" t="s">
        <v>9381</v>
      </c>
      <c r="V380" s="282" t="s">
        <v>9382</v>
      </c>
      <c r="W380" s="282" t="s">
        <v>10156</v>
      </c>
      <c r="X380" s="282" t="s">
        <v>9384</v>
      </c>
      <c r="Y380" s="282" t="s">
        <v>9385</v>
      </c>
      <c r="Z380" s="284">
        <v>75.62</v>
      </c>
      <c r="AA380" s="282" t="s">
        <v>3277</v>
      </c>
      <c r="AB380" s="284">
        <v>75.62</v>
      </c>
      <c r="AC380" s="284">
        <v>75.62</v>
      </c>
      <c r="AD380" s="282" t="s">
        <v>3277</v>
      </c>
      <c r="AE380" s="282" t="s">
        <v>10023</v>
      </c>
      <c r="AF380" s="282" t="s">
        <v>9387</v>
      </c>
      <c r="AG380" s="282" t="s">
        <v>9388</v>
      </c>
      <c r="AH380" s="282" t="s">
        <v>9389</v>
      </c>
      <c r="AI380" s="285">
        <f t="shared" si="5"/>
        <v>44440</v>
      </c>
      <c r="AJ380" s="281" t="s">
        <v>9430</v>
      </c>
    </row>
    <row r="381" spans="1:36" ht="60">
      <c r="A381" s="282" t="s">
        <v>10165</v>
      </c>
      <c r="B381" s="282" t="s">
        <v>9369</v>
      </c>
      <c r="C381" s="282" t="s">
        <v>9370</v>
      </c>
      <c r="D381" s="282" t="s">
        <v>9371</v>
      </c>
      <c r="E381" s="282" t="s">
        <v>9372</v>
      </c>
      <c r="F381" s="282" t="s">
        <v>9372</v>
      </c>
      <c r="G381" s="282" t="s">
        <v>9505</v>
      </c>
      <c r="H381" s="282" t="s">
        <v>10164</v>
      </c>
      <c r="I381" s="282" t="s">
        <v>9410</v>
      </c>
      <c r="J381" s="282" t="s">
        <v>9566</v>
      </c>
      <c r="K381" s="282" t="s">
        <v>9567</v>
      </c>
      <c r="L381" s="283"/>
      <c r="M381" s="282" t="s">
        <v>10158</v>
      </c>
      <c r="N381" s="282" t="s">
        <v>9378</v>
      </c>
      <c r="O381" s="284">
        <v>91.64</v>
      </c>
      <c r="P381" s="282" t="s">
        <v>9379</v>
      </c>
      <c r="Q381" s="282" t="s">
        <v>9375</v>
      </c>
      <c r="R381" s="283"/>
      <c r="S381" s="283"/>
      <c r="T381" s="282" t="s">
        <v>9380</v>
      </c>
      <c r="U381" s="282" t="s">
        <v>9381</v>
      </c>
      <c r="V381" s="282" t="s">
        <v>9382</v>
      </c>
      <c r="W381" s="282" t="s">
        <v>10159</v>
      </c>
      <c r="X381" s="282" t="s">
        <v>9384</v>
      </c>
      <c r="Y381" s="282" t="s">
        <v>9385</v>
      </c>
      <c r="Z381" s="284">
        <v>91.64</v>
      </c>
      <c r="AA381" s="282" t="s">
        <v>3277</v>
      </c>
      <c r="AB381" s="284">
        <v>91.64</v>
      </c>
      <c r="AC381" s="284">
        <v>91.64</v>
      </c>
      <c r="AD381" s="282" t="s">
        <v>3277</v>
      </c>
      <c r="AE381" s="282" t="s">
        <v>10023</v>
      </c>
      <c r="AF381" s="282" t="s">
        <v>9387</v>
      </c>
      <c r="AG381" s="282" t="s">
        <v>9388</v>
      </c>
      <c r="AH381" s="282" t="s">
        <v>9402</v>
      </c>
      <c r="AI381" s="285">
        <f t="shared" si="5"/>
        <v>44440</v>
      </c>
      <c r="AJ381" s="281" t="s">
        <v>9430</v>
      </c>
    </row>
    <row r="382" spans="1:36" ht="60">
      <c r="A382" s="282" t="s">
        <v>10166</v>
      </c>
      <c r="B382" s="282" t="s">
        <v>9369</v>
      </c>
      <c r="C382" s="282" t="s">
        <v>9370</v>
      </c>
      <c r="D382" s="282" t="s">
        <v>9371</v>
      </c>
      <c r="E382" s="282" t="s">
        <v>9372</v>
      </c>
      <c r="F382" s="282" t="s">
        <v>9372</v>
      </c>
      <c r="G382" s="282" t="s">
        <v>9505</v>
      </c>
      <c r="H382" s="282" t="s">
        <v>10164</v>
      </c>
      <c r="I382" s="282" t="s">
        <v>9435</v>
      </c>
      <c r="J382" s="282" t="s">
        <v>9959</v>
      </c>
      <c r="K382" s="282" t="s">
        <v>9960</v>
      </c>
      <c r="L382" s="283"/>
      <c r="M382" s="283"/>
      <c r="N382" s="282" t="s">
        <v>9378</v>
      </c>
      <c r="O382" s="284">
        <v>183.28</v>
      </c>
      <c r="P382" s="282" t="s">
        <v>9379</v>
      </c>
      <c r="Q382" s="282" t="s">
        <v>9375</v>
      </c>
      <c r="R382" s="283"/>
      <c r="S382" s="283"/>
      <c r="T382" s="282" t="s">
        <v>9380</v>
      </c>
      <c r="U382" s="282" t="s">
        <v>9381</v>
      </c>
      <c r="V382" s="282" t="s">
        <v>9382</v>
      </c>
      <c r="W382" s="282" t="s">
        <v>10167</v>
      </c>
      <c r="X382" s="282" t="s">
        <v>9384</v>
      </c>
      <c r="Y382" s="282" t="s">
        <v>9385</v>
      </c>
      <c r="Z382" s="284">
        <v>183.28</v>
      </c>
      <c r="AA382" s="282" t="s">
        <v>3277</v>
      </c>
      <c r="AB382" s="284">
        <v>183.28</v>
      </c>
      <c r="AC382" s="284">
        <v>183.28</v>
      </c>
      <c r="AD382" s="282" t="s">
        <v>3277</v>
      </c>
      <c r="AE382" s="282" t="s">
        <v>10023</v>
      </c>
      <c r="AF382" s="282" t="s">
        <v>9387</v>
      </c>
      <c r="AG382" s="282" t="s">
        <v>9388</v>
      </c>
      <c r="AH382" s="282" t="s">
        <v>9402</v>
      </c>
      <c r="AI382" s="285">
        <f t="shared" si="5"/>
        <v>44440</v>
      </c>
      <c r="AJ382" s="281" t="s">
        <v>9430</v>
      </c>
    </row>
    <row r="383" spans="1:36" ht="60">
      <c r="A383" s="282" t="s">
        <v>10168</v>
      </c>
      <c r="B383" s="282" t="s">
        <v>9369</v>
      </c>
      <c r="C383" s="282" t="s">
        <v>9370</v>
      </c>
      <c r="D383" s="282" t="s">
        <v>9371</v>
      </c>
      <c r="E383" s="282" t="s">
        <v>9372</v>
      </c>
      <c r="F383" s="282" t="s">
        <v>9422</v>
      </c>
      <c r="G383" s="282" t="s">
        <v>9392</v>
      </c>
      <c r="H383" s="282" t="s">
        <v>10169</v>
      </c>
      <c r="I383" s="282" t="s">
        <v>10170</v>
      </c>
      <c r="J383" s="283"/>
      <c r="K383" s="283"/>
      <c r="L383" s="283"/>
      <c r="M383" s="283"/>
      <c r="N383" s="282" t="s">
        <v>9378</v>
      </c>
      <c r="O383" s="284">
        <v>104.17</v>
      </c>
      <c r="P383" s="282" t="s">
        <v>9425</v>
      </c>
      <c r="Q383" s="282" t="s">
        <v>9375</v>
      </c>
      <c r="R383" s="283"/>
      <c r="S383" s="283"/>
      <c r="T383" s="282" t="s">
        <v>9380</v>
      </c>
      <c r="U383" s="282" t="s">
        <v>9426</v>
      </c>
      <c r="V383" s="282" t="s">
        <v>9427</v>
      </c>
      <c r="W383" s="282" t="s">
        <v>10171</v>
      </c>
      <c r="X383" s="282" t="s">
        <v>9384</v>
      </c>
      <c r="Y383" s="282" t="s">
        <v>9385</v>
      </c>
      <c r="Z383" s="284">
        <v>104.17</v>
      </c>
      <c r="AA383" s="282" t="s">
        <v>3277</v>
      </c>
      <c r="AB383" s="284">
        <v>104.17</v>
      </c>
      <c r="AC383" s="284">
        <v>104.17</v>
      </c>
      <c r="AD383" s="282" t="s">
        <v>3277</v>
      </c>
      <c r="AE383" s="282" t="s">
        <v>10172</v>
      </c>
      <c r="AF383" s="282" t="s">
        <v>9387</v>
      </c>
      <c r="AG383" s="282" t="s">
        <v>9388</v>
      </c>
      <c r="AH383" s="282" t="s">
        <v>9402</v>
      </c>
      <c r="AI383" s="285">
        <f t="shared" si="5"/>
        <v>44439</v>
      </c>
      <c r="AJ383" s="281" t="s">
        <v>9430</v>
      </c>
    </row>
    <row r="384" spans="1:36" ht="60">
      <c r="A384" s="282" t="s">
        <v>10173</v>
      </c>
      <c r="B384" s="282" t="s">
        <v>9369</v>
      </c>
      <c r="C384" s="282" t="s">
        <v>9370</v>
      </c>
      <c r="D384" s="282" t="s">
        <v>9371</v>
      </c>
      <c r="E384" s="282" t="s">
        <v>9372</v>
      </c>
      <c r="F384" s="282" t="s">
        <v>9372</v>
      </c>
      <c r="G384" s="282" t="s">
        <v>9505</v>
      </c>
      <c r="H384" s="282" t="s">
        <v>10169</v>
      </c>
      <c r="I384" s="282" t="s">
        <v>9410</v>
      </c>
      <c r="J384" s="282" t="s">
        <v>9566</v>
      </c>
      <c r="K384" s="282" t="s">
        <v>9567</v>
      </c>
      <c r="L384" s="283"/>
      <c r="M384" s="282" t="s">
        <v>10158</v>
      </c>
      <c r="N384" s="282" t="s">
        <v>9378</v>
      </c>
      <c r="O384" s="284">
        <v>91.64</v>
      </c>
      <c r="P384" s="282" t="s">
        <v>9379</v>
      </c>
      <c r="Q384" s="282" t="s">
        <v>9375</v>
      </c>
      <c r="R384" s="283"/>
      <c r="S384" s="283"/>
      <c r="T384" s="282" t="s">
        <v>9380</v>
      </c>
      <c r="U384" s="282" t="s">
        <v>9381</v>
      </c>
      <c r="V384" s="282" t="s">
        <v>9382</v>
      </c>
      <c r="W384" s="282" t="s">
        <v>10159</v>
      </c>
      <c r="X384" s="282" t="s">
        <v>9384</v>
      </c>
      <c r="Y384" s="282" t="s">
        <v>9385</v>
      </c>
      <c r="Z384" s="284">
        <v>91.64</v>
      </c>
      <c r="AA384" s="282" t="s">
        <v>3277</v>
      </c>
      <c r="AB384" s="284">
        <v>91.64</v>
      </c>
      <c r="AC384" s="284">
        <v>91.64</v>
      </c>
      <c r="AD384" s="282" t="s">
        <v>3277</v>
      </c>
      <c r="AE384" s="282" t="s">
        <v>10023</v>
      </c>
      <c r="AF384" s="282" t="s">
        <v>9387</v>
      </c>
      <c r="AG384" s="282" t="s">
        <v>9388</v>
      </c>
      <c r="AH384" s="282" t="s">
        <v>9402</v>
      </c>
      <c r="AI384" s="285">
        <f t="shared" si="5"/>
        <v>44439</v>
      </c>
      <c r="AJ384" s="281" t="s">
        <v>9430</v>
      </c>
    </row>
    <row r="385" spans="1:36" ht="60">
      <c r="A385" s="282" t="s">
        <v>10174</v>
      </c>
      <c r="B385" s="282" t="s">
        <v>9369</v>
      </c>
      <c r="C385" s="282" t="s">
        <v>9370</v>
      </c>
      <c r="D385" s="282" t="s">
        <v>9371</v>
      </c>
      <c r="E385" s="282" t="s">
        <v>9372</v>
      </c>
      <c r="F385" s="282" t="s">
        <v>9372</v>
      </c>
      <c r="G385" s="282" t="s">
        <v>9505</v>
      </c>
      <c r="H385" s="282" t="s">
        <v>10169</v>
      </c>
      <c r="I385" s="282" t="s">
        <v>9435</v>
      </c>
      <c r="J385" s="282" t="s">
        <v>9959</v>
      </c>
      <c r="K385" s="282" t="s">
        <v>9960</v>
      </c>
      <c r="L385" s="283"/>
      <c r="M385" s="283"/>
      <c r="N385" s="282" t="s">
        <v>9378</v>
      </c>
      <c r="O385" s="284">
        <v>183.28</v>
      </c>
      <c r="P385" s="282" t="s">
        <v>9379</v>
      </c>
      <c r="Q385" s="282" t="s">
        <v>9375</v>
      </c>
      <c r="R385" s="283"/>
      <c r="S385" s="283"/>
      <c r="T385" s="282" t="s">
        <v>9380</v>
      </c>
      <c r="U385" s="282" t="s">
        <v>9381</v>
      </c>
      <c r="V385" s="282" t="s">
        <v>9382</v>
      </c>
      <c r="W385" s="282" t="s">
        <v>10167</v>
      </c>
      <c r="X385" s="282" t="s">
        <v>9384</v>
      </c>
      <c r="Y385" s="282" t="s">
        <v>9385</v>
      </c>
      <c r="Z385" s="284">
        <v>183.28</v>
      </c>
      <c r="AA385" s="282" t="s">
        <v>3277</v>
      </c>
      <c r="AB385" s="284">
        <v>183.28</v>
      </c>
      <c r="AC385" s="284">
        <v>183.28</v>
      </c>
      <c r="AD385" s="282" t="s">
        <v>3277</v>
      </c>
      <c r="AE385" s="282" t="s">
        <v>10023</v>
      </c>
      <c r="AF385" s="282" t="s">
        <v>9387</v>
      </c>
      <c r="AG385" s="282" t="s">
        <v>9388</v>
      </c>
      <c r="AH385" s="282" t="s">
        <v>9402</v>
      </c>
      <c r="AI385" s="285">
        <f t="shared" si="5"/>
        <v>44439</v>
      </c>
      <c r="AJ385" s="281" t="s">
        <v>9430</v>
      </c>
    </row>
    <row r="386" spans="1:36" ht="60">
      <c r="A386" s="282" t="s">
        <v>10175</v>
      </c>
      <c r="B386" s="282" t="s">
        <v>9369</v>
      </c>
      <c r="C386" s="282" t="s">
        <v>9370</v>
      </c>
      <c r="D386" s="282" t="s">
        <v>9371</v>
      </c>
      <c r="E386" s="282" t="s">
        <v>9391</v>
      </c>
      <c r="F386" s="282" t="s">
        <v>9422</v>
      </c>
      <c r="G386" s="282" t="s">
        <v>9392</v>
      </c>
      <c r="H386" s="282" t="s">
        <v>10169</v>
      </c>
      <c r="I386" s="282" t="s">
        <v>10176</v>
      </c>
      <c r="J386" s="283"/>
      <c r="K386" s="283"/>
      <c r="L386" s="283"/>
      <c r="M386" s="283"/>
      <c r="N386" s="282" t="s">
        <v>9378</v>
      </c>
      <c r="O386" s="284">
        <v>821.25</v>
      </c>
      <c r="P386" s="282" t="s">
        <v>9425</v>
      </c>
      <c r="Q386" s="282" t="s">
        <v>9396</v>
      </c>
      <c r="R386" s="283"/>
      <c r="S386" s="283"/>
      <c r="T386" s="282" t="s">
        <v>9380</v>
      </c>
      <c r="U386" s="282" t="s">
        <v>9426</v>
      </c>
      <c r="V386" s="282" t="s">
        <v>9427</v>
      </c>
      <c r="W386" s="282" t="s">
        <v>10171</v>
      </c>
      <c r="X386" s="282" t="s">
        <v>9384</v>
      </c>
      <c r="Y386" s="282" t="s">
        <v>9385</v>
      </c>
      <c r="Z386" s="284">
        <v>821.25</v>
      </c>
      <c r="AA386" s="282" t="s">
        <v>3277</v>
      </c>
      <c r="AB386" s="284">
        <v>821.25</v>
      </c>
      <c r="AC386" s="284">
        <v>821.25</v>
      </c>
      <c r="AD386" s="282" t="s">
        <v>3277</v>
      </c>
      <c r="AE386" s="282" t="s">
        <v>10172</v>
      </c>
      <c r="AF386" s="282" t="s">
        <v>9387</v>
      </c>
      <c r="AG386" s="282" t="s">
        <v>9388</v>
      </c>
      <c r="AH386" s="282" t="s">
        <v>9402</v>
      </c>
      <c r="AI386" s="285">
        <f t="shared" ref="AI386:AI449" si="6">DATE(YEAR(H386),MONTH(H386),DAY(H386))</f>
        <v>44439</v>
      </c>
      <c r="AJ386" s="281" t="s">
        <v>9430</v>
      </c>
    </row>
    <row r="387" spans="1:36" ht="60">
      <c r="A387" s="282" t="s">
        <v>10177</v>
      </c>
      <c r="B387" s="282" t="s">
        <v>9369</v>
      </c>
      <c r="C387" s="282" t="s">
        <v>9370</v>
      </c>
      <c r="D387" s="282" t="s">
        <v>9371</v>
      </c>
      <c r="E387" s="282" t="s">
        <v>1393</v>
      </c>
      <c r="F387" s="282" t="s">
        <v>9422</v>
      </c>
      <c r="G387" s="282" t="s">
        <v>9392</v>
      </c>
      <c r="H387" s="282" t="s">
        <v>10169</v>
      </c>
      <c r="I387" s="282" t="s">
        <v>10035</v>
      </c>
      <c r="J387" s="283"/>
      <c r="K387" s="283"/>
      <c r="L387" s="283"/>
      <c r="M387" s="283"/>
      <c r="N387" s="282" t="s">
        <v>9378</v>
      </c>
      <c r="O387" s="284">
        <v>1521.7</v>
      </c>
      <c r="P387" s="282" t="s">
        <v>9425</v>
      </c>
      <c r="Q387" s="282" t="s">
        <v>9435</v>
      </c>
      <c r="R387" s="283"/>
      <c r="S387" s="283"/>
      <c r="T387" s="282" t="s">
        <v>9380</v>
      </c>
      <c r="U387" s="282" t="s">
        <v>9426</v>
      </c>
      <c r="V387" s="282" t="s">
        <v>9427</v>
      </c>
      <c r="W387" s="282" t="s">
        <v>10171</v>
      </c>
      <c r="X387" s="282" t="s">
        <v>9384</v>
      </c>
      <c r="Y387" s="282" t="s">
        <v>9385</v>
      </c>
      <c r="Z387" s="284">
        <v>1521.7</v>
      </c>
      <c r="AA387" s="282" t="s">
        <v>3277</v>
      </c>
      <c r="AB387" s="284">
        <v>1521.7</v>
      </c>
      <c r="AC387" s="284">
        <v>1521.7</v>
      </c>
      <c r="AD387" s="282" t="s">
        <v>3277</v>
      </c>
      <c r="AE387" s="282" t="s">
        <v>10172</v>
      </c>
      <c r="AF387" s="282" t="s">
        <v>9387</v>
      </c>
      <c r="AG387" s="282" t="s">
        <v>9388</v>
      </c>
      <c r="AH387" s="282" t="s">
        <v>9402</v>
      </c>
      <c r="AI387" s="285">
        <f t="shared" si="6"/>
        <v>44439</v>
      </c>
      <c r="AJ387" s="281" t="s">
        <v>9430</v>
      </c>
    </row>
    <row r="388" spans="1:36" ht="60">
      <c r="A388" s="282" t="s">
        <v>10178</v>
      </c>
      <c r="B388" s="282" t="s">
        <v>9369</v>
      </c>
      <c r="C388" s="282" t="s">
        <v>9370</v>
      </c>
      <c r="D388" s="282" t="s">
        <v>9371</v>
      </c>
      <c r="E388" s="282" t="s">
        <v>9372</v>
      </c>
      <c r="F388" s="282" t="s">
        <v>9372</v>
      </c>
      <c r="G388" s="282" t="s">
        <v>9505</v>
      </c>
      <c r="H388" s="282" t="s">
        <v>10179</v>
      </c>
      <c r="I388" s="282" t="s">
        <v>9410</v>
      </c>
      <c r="J388" s="282" t="s">
        <v>9566</v>
      </c>
      <c r="K388" s="282" t="s">
        <v>9567</v>
      </c>
      <c r="L388" s="283"/>
      <c r="M388" s="282" t="s">
        <v>10158</v>
      </c>
      <c r="N388" s="282" t="s">
        <v>9378</v>
      </c>
      <c r="O388" s="284">
        <v>91.64</v>
      </c>
      <c r="P388" s="282" t="s">
        <v>9379</v>
      </c>
      <c r="Q388" s="282" t="s">
        <v>9375</v>
      </c>
      <c r="R388" s="283"/>
      <c r="S388" s="283"/>
      <c r="T388" s="282" t="s">
        <v>9380</v>
      </c>
      <c r="U388" s="282" t="s">
        <v>9381</v>
      </c>
      <c r="V388" s="282" t="s">
        <v>9382</v>
      </c>
      <c r="W388" s="282" t="s">
        <v>10159</v>
      </c>
      <c r="X388" s="282" t="s">
        <v>9384</v>
      </c>
      <c r="Y388" s="282" t="s">
        <v>9385</v>
      </c>
      <c r="Z388" s="284">
        <v>91.64</v>
      </c>
      <c r="AA388" s="282" t="s">
        <v>3277</v>
      </c>
      <c r="AB388" s="284">
        <v>91.64</v>
      </c>
      <c r="AC388" s="284">
        <v>91.64</v>
      </c>
      <c r="AD388" s="282" t="s">
        <v>3277</v>
      </c>
      <c r="AE388" s="282" t="s">
        <v>10023</v>
      </c>
      <c r="AF388" s="282" t="s">
        <v>9387</v>
      </c>
      <c r="AG388" s="282" t="s">
        <v>9388</v>
      </c>
      <c r="AH388" s="282" t="s">
        <v>9402</v>
      </c>
      <c r="AI388" s="285">
        <f t="shared" si="6"/>
        <v>44438</v>
      </c>
      <c r="AJ388" s="281" t="s">
        <v>9430</v>
      </c>
    </row>
    <row r="389" spans="1:36" ht="60">
      <c r="A389" s="282" t="s">
        <v>10180</v>
      </c>
      <c r="B389" s="282" t="s">
        <v>9369</v>
      </c>
      <c r="C389" s="282" t="s">
        <v>9370</v>
      </c>
      <c r="D389" s="282" t="s">
        <v>9371</v>
      </c>
      <c r="E389" s="282" t="s">
        <v>9372</v>
      </c>
      <c r="F389" s="282" t="s">
        <v>9372</v>
      </c>
      <c r="G389" s="282" t="s">
        <v>9505</v>
      </c>
      <c r="H389" s="282" t="s">
        <v>10179</v>
      </c>
      <c r="I389" s="282" t="s">
        <v>9410</v>
      </c>
      <c r="J389" s="282" t="s">
        <v>9614</v>
      </c>
      <c r="K389" s="282" t="s">
        <v>9615</v>
      </c>
      <c r="L389" s="283"/>
      <c r="M389" s="282" t="s">
        <v>10181</v>
      </c>
      <c r="N389" s="282" t="s">
        <v>9378</v>
      </c>
      <c r="O389" s="284">
        <v>91.64</v>
      </c>
      <c r="P389" s="282" t="s">
        <v>9379</v>
      </c>
      <c r="Q389" s="282" t="s">
        <v>9375</v>
      </c>
      <c r="R389" s="283"/>
      <c r="S389" s="283"/>
      <c r="T389" s="282" t="s">
        <v>9380</v>
      </c>
      <c r="U389" s="282" t="s">
        <v>9381</v>
      </c>
      <c r="V389" s="282" t="s">
        <v>9382</v>
      </c>
      <c r="W389" s="282" t="s">
        <v>10182</v>
      </c>
      <c r="X389" s="282" t="s">
        <v>9384</v>
      </c>
      <c r="Y389" s="282" t="s">
        <v>9385</v>
      </c>
      <c r="Z389" s="284">
        <v>91.64</v>
      </c>
      <c r="AA389" s="282" t="s">
        <v>3277</v>
      </c>
      <c r="AB389" s="284">
        <v>91.64</v>
      </c>
      <c r="AC389" s="284">
        <v>91.64</v>
      </c>
      <c r="AD389" s="282" t="s">
        <v>3277</v>
      </c>
      <c r="AE389" s="282" t="s">
        <v>10023</v>
      </c>
      <c r="AF389" s="282" t="s">
        <v>9387</v>
      </c>
      <c r="AG389" s="282" t="s">
        <v>9388</v>
      </c>
      <c r="AH389" s="282" t="s">
        <v>9402</v>
      </c>
      <c r="AI389" s="285">
        <f t="shared" si="6"/>
        <v>44438</v>
      </c>
      <c r="AJ389" s="281" t="s">
        <v>9430</v>
      </c>
    </row>
    <row r="390" spans="1:36" ht="60">
      <c r="A390" s="282" t="s">
        <v>10183</v>
      </c>
      <c r="B390" s="282" t="s">
        <v>9369</v>
      </c>
      <c r="C390" s="282" t="s">
        <v>9370</v>
      </c>
      <c r="D390" s="282" t="s">
        <v>9371</v>
      </c>
      <c r="E390" s="282" t="s">
        <v>9372</v>
      </c>
      <c r="F390" s="282" t="s">
        <v>9372</v>
      </c>
      <c r="G390" s="282" t="s">
        <v>9505</v>
      </c>
      <c r="H390" s="282" t="s">
        <v>10179</v>
      </c>
      <c r="I390" s="282" t="s">
        <v>9435</v>
      </c>
      <c r="J390" s="282" t="s">
        <v>9959</v>
      </c>
      <c r="K390" s="282" t="s">
        <v>9960</v>
      </c>
      <c r="L390" s="283"/>
      <c r="M390" s="283"/>
      <c r="N390" s="282" t="s">
        <v>9378</v>
      </c>
      <c r="O390" s="284">
        <v>183.28</v>
      </c>
      <c r="P390" s="282" t="s">
        <v>9379</v>
      </c>
      <c r="Q390" s="282" t="s">
        <v>9375</v>
      </c>
      <c r="R390" s="283"/>
      <c r="S390" s="283"/>
      <c r="T390" s="282" t="s">
        <v>9380</v>
      </c>
      <c r="U390" s="282" t="s">
        <v>9381</v>
      </c>
      <c r="V390" s="282" t="s">
        <v>9382</v>
      </c>
      <c r="W390" s="282" t="s">
        <v>10167</v>
      </c>
      <c r="X390" s="282" t="s">
        <v>9384</v>
      </c>
      <c r="Y390" s="282" t="s">
        <v>9385</v>
      </c>
      <c r="Z390" s="284">
        <v>183.28</v>
      </c>
      <c r="AA390" s="282" t="s">
        <v>3277</v>
      </c>
      <c r="AB390" s="284">
        <v>183.28</v>
      </c>
      <c r="AC390" s="284">
        <v>183.28</v>
      </c>
      <c r="AD390" s="282" t="s">
        <v>3277</v>
      </c>
      <c r="AE390" s="282" t="s">
        <v>10023</v>
      </c>
      <c r="AF390" s="282" t="s">
        <v>9387</v>
      </c>
      <c r="AG390" s="282" t="s">
        <v>9388</v>
      </c>
      <c r="AH390" s="282" t="s">
        <v>9402</v>
      </c>
      <c r="AI390" s="285">
        <f t="shared" si="6"/>
        <v>44438</v>
      </c>
      <c r="AJ390" s="281" t="s">
        <v>9430</v>
      </c>
    </row>
    <row r="391" spans="1:36" ht="60">
      <c r="A391" s="282" t="s">
        <v>10184</v>
      </c>
      <c r="B391" s="282" t="s">
        <v>9369</v>
      </c>
      <c r="C391" s="282" t="s">
        <v>9370</v>
      </c>
      <c r="D391" s="282" t="s">
        <v>9371</v>
      </c>
      <c r="E391" s="282" t="s">
        <v>9372</v>
      </c>
      <c r="F391" s="282" t="s">
        <v>9372</v>
      </c>
      <c r="G391" s="282" t="s">
        <v>9505</v>
      </c>
      <c r="H391" s="282" t="s">
        <v>10185</v>
      </c>
      <c r="I391" s="282" t="s">
        <v>9435</v>
      </c>
      <c r="J391" s="282" t="s">
        <v>9959</v>
      </c>
      <c r="K391" s="282" t="s">
        <v>9960</v>
      </c>
      <c r="L391" s="283"/>
      <c r="M391" s="283"/>
      <c r="N391" s="282" t="s">
        <v>9378</v>
      </c>
      <c r="O391" s="284">
        <v>183.28</v>
      </c>
      <c r="P391" s="282" t="s">
        <v>9379</v>
      </c>
      <c r="Q391" s="282" t="s">
        <v>9375</v>
      </c>
      <c r="R391" s="283"/>
      <c r="S391" s="283"/>
      <c r="T391" s="282" t="s">
        <v>9380</v>
      </c>
      <c r="U391" s="282" t="s">
        <v>9381</v>
      </c>
      <c r="V391" s="282" t="s">
        <v>9382</v>
      </c>
      <c r="W391" s="282" t="s">
        <v>10167</v>
      </c>
      <c r="X391" s="282" t="s">
        <v>9384</v>
      </c>
      <c r="Y391" s="282" t="s">
        <v>9385</v>
      </c>
      <c r="Z391" s="284">
        <v>183.28</v>
      </c>
      <c r="AA391" s="282" t="s">
        <v>3277</v>
      </c>
      <c r="AB391" s="284">
        <v>183.28</v>
      </c>
      <c r="AC391" s="284">
        <v>183.28</v>
      </c>
      <c r="AD391" s="282" t="s">
        <v>3277</v>
      </c>
      <c r="AE391" s="282" t="s">
        <v>10023</v>
      </c>
      <c r="AF391" s="282" t="s">
        <v>9387</v>
      </c>
      <c r="AG391" s="282" t="s">
        <v>9388</v>
      </c>
      <c r="AH391" s="282" t="s">
        <v>9402</v>
      </c>
      <c r="AI391" s="285">
        <f t="shared" si="6"/>
        <v>44435</v>
      </c>
      <c r="AJ391" s="281" t="s">
        <v>9430</v>
      </c>
    </row>
    <row r="392" spans="1:36" ht="60">
      <c r="A392" s="282" t="s">
        <v>10186</v>
      </c>
      <c r="B392" s="282" t="s">
        <v>9369</v>
      </c>
      <c r="C392" s="282" t="s">
        <v>9370</v>
      </c>
      <c r="D392" s="282" t="s">
        <v>9371</v>
      </c>
      <c r="E392" s="282" t="s">
        <v>9372</v>
      </c>
      <c r="F392" s="282" t="s">
        <v>9372</v>
      </c>
      <c r="G392" s="282" t="s">
        <v>9505</v>
      </c>
      <c r="H392" s="282" t="s">
        <v>10185</v>
      </c>
      <c r="I392" s="282" t="s">
        <v>9410</v>
      </c>
      <c r="J392" s="282" t="s">
        <v>9566</v>
      </c>
      <c r="K392" s="282" t="s">
        <v>9567</v>
      </c>
      <c r="L392" s="283"/>
      <c r="M392" s="282" t="s">
        <v>10158</v>
      </c>
      <c r="N392" s="282" t="s">
        <v>9378</v>
      </c>
      <c r="O392" s="284">
        <v>91.64</v>
      </c>
      <c r="P392" s="282" t="s">
        <v>9379</v>
      </c>
      <c r="Q392" s="282" t="s">
        <v>9375</v>
      </c>
      <c r="R392" s="283"/>
      <c r="S392" s="283"/>
      <c r="T392" s="282" t="s">
        <v>9380</v>
      </c>
      <c r="U392" s="282" t="s">
        <v>9381</v>
      </c>
      <c r="V392" s="282" t="s">
        <v>9382</v>
      </c>
      <c r="W392" s="282" t="s">
        <v>10159</v>
      </c>
      <c r="X392" s="282" t="s">
        <v>9384</v>
      </c>
      <c r="Y392" s="282" t="s">
        <v>9385</v>
      </c>
      <c r="Z392" s="284">
        <v>91.64</v>
      </c>
      <c r="AA392" s="282" t="s">
        <v>3277</v>
      </c>
      <c r="AB392" s="284">
        <v>91.64</v>
      </c>
      <c r="AC392" s="284">
        <v>91.64</v>
      </c>
      <c r="AD392" s="282" t="s">
        <v>3277</v>
      </c>
      <c r="AE392" s="282" t="s">
        <v>10023</v>
      </c>
      <c r="AF392" s="282" t="s">
        <v>9387</v>
      </c>
      <c r="AG392" s="282" t="s">
        <v>9388</v>
      </c>
      <c r="AH392" s="282" t="s">
        <v>9402</v>
      </c>
      <c r="AI392" s="285">
        <f t="shared" si="6"/>
        <v>44435</v>
      </c>
      <c r="AJ392" s="281" t="s">
        <v>9430</v>
      </c>
    </row>
    <row r="393" spans="1:36" ht="80">
      <c r="A393" s="282" t="s">
        <v>10187</v>
      </c>
      <c r="B393" s="282" t="s">
        <v>9369</v>
      </c>
      <c r="C393" s="282" t="s">
        <v>9370</v>
      </c>
      <c r="D393" s="282" t="s">
        <v>9371</v>
      </c>
      <c r="E393" s="282" t="s">
        <v>9372</v>
      </c>
      <c r="F393" s="282" t="s">
        <v>9372</v>
      </c>
      <c r="G393" s="282" t="s">
        <v>9505</v>
      </c>
      <c r="H393" s="282" t="s">
        <v>10188</v>
      </c>
      <c r="I393" s="282" t="s">
        <v>9555</v>
      </c>
      <c r="J393" s="282" t="s">
        <v>9959</v>
      </c>
      <c r="K393" s="282" t="s">
        <v>9960</v>
      </c>
      <c r="L393" s="283"/>
      <c r="M393" s="282" t="s">
        <v>10189</v>
      </c>
      <c r="N393" s="282" t="s">
        <v>9378</v>
      </c>
      <c r="O393" s="284">
        <v>366.56</v>
      </c>
      <c r="P393" s="282" t="s">
        <v>9379</v>
      </c>
      <c r="Q393" s="282" t="s">
        <v>9375</v>
      </c>
      <c r="R393" s="283"/>
      <c r="S393" s="283"/>
      <c r="T393" s="282" t="s">
        <v>9380</v>
      </c>
      <c r="U393" s="282" t="s">
        <v>9381</v>
      </c>
      <c r="V393" s="282" t="s">
        <v>9382</v>
      </c>
      <c r="W393" s="282" t="s">
        <v>10167</v>
      </c>
      <c r="X393" s="282" t="s">
        <v>9384</v>
      </c>
      <c r="Y393" s="282" t="s">
        <v>9385</v>
      </c>
      <c r="Z393" s="284">
        <v>366.56</v>
      </c>
      <c r="AA393" s="282" t="s">
        <v>3277</v>
      </c>
      <c r="AB393" s="284">
        <v>366.56</v>
      </c>
      <c r="AC393" s="284">
        <v>366.56</v>
      </c>
      <c r="AD393" s="282" t="s">
        <v>3277</v>
      </c>
      <c r="AE393" s="282" t="s">
        <v>10023</v>
      </c>
      <c r="AF393" s="282" t="s">
        <v>9387</v>
      </c>
      <c r="AG393" s="282" t="s">
        <v>9388</v>
      </c>
      <c r="AH393" s="282" t="s">
        <v>9402</v>
      </c>
      <c r="AI393" s="285">
        <f t="shared" si="6"/>
        <v>44433</v>
      </c>
      <c r="AJ393" s="281" t="s">
        <v>9430</v>
      </c>
    </row>
    <row r="394" spans="1:36" ht="60">
      <c r="A394" s="282" t="s">
        <v>10190</v>
      </c>
      <c r="B394" s="282" t="s">
        <v>9369</v>
      </c>
      <c r="C394" s="282" t="s">
        <v>9370</v>
      </c>
      <c r="D394" s="282" t="s">
        <v>9371</v>
      </c>
      <c r="E394" s="282" t="s">
        <v>9372</v>
      </c>
      <c r="F394" s="282" t="s">
        <v>9372</v>
      </c>
      <c r="G394" s="282" t="s">
        <v>9505</v>
      </c>
      <c r="H394" s="282" t="s">
        <v>10191</v>
      </c>
      <c r="I394" s="282" t="s">
        <v>9410</v>
      </c>
      <c r="J394" s="282" t="s">
        <v>9566</v>
      </c>
      <c r="K394" s="282" t="s">
        <v>9567</v>
      </c>
      <c r="L394" s="283"/>
      <c r="M394" s="282" t="s">
        <v>10158</v>
      </c>
      <c r="N394" s="282" t="s">
        <v>9378</v>
      </c>
      <c r="O394" s="284">
        <v>91.64</v>
      </c>
      <c r="P394" s="282" t="s">
        <v>9379</v>
      </c>
      <c r="Q394" s="282" t="s">
        <v>9375</v>
      </c>
      <c r="R394" s="283"/>
      <c r="S394" s="283"/>
      <c r="T394" s="282" t="s">
        <v>9380</v>
      </c>
      <c r="U394" s="282" t="s">
        <v>9381</v>
      </c>
      <c r="V394" s="282" t="s">
        <v>9382</v>
      </c>
      <c r="W394" s="282" t="s">
        <v>10159</v>
      </c>
      <c r="X394" s="282" t="s">
        <v>9384</v>
      </c>
      <c r="Y394" s="282" t="s">
        <v>9385</v>
      </c>
      <c r="Z394" s="284">
        <v>91.64</v>
      </c>
      <c r="AA394" s="282" t="s">
        <v>3277</v>
      </c>
      <c r="AB394" s="284">
        <v>91.64</v>
      </c>
      <c r="AC394" s="284">
        <v>91.64</v>
      </c>
      <c r="AD394" s="282" t="s">
        <v>3277</v>
      </c>
      <c r="AE394" s="282" t="s">
        <v>10023</v>
      </c>
      <c r="AF394" s="282" t="s">
        <v>9387</v>
      </c>
      <c r="AG394" s="282" t="s">
        <v>9388</v>
      </c>
      <c r="AH394" s="282" t="s">
        <v>9402</v>
      </c>
      <c r="AI394" s="285">
        <f t="shared" si="6"/>
        <v>44432</v>
      </c>
      <c r="AJ394" s="281" t="s">
        <v>9430</v>
      </c>
    </row>
    <row r="395" spans="1:36" ht="60">
      <c r="A395" s="282" t="s">
        <v>10192</v>
      </c>
      <c r="B395" s="282" t="s">
        <v>9369</v>
      </c>
      <c r="C395" s="282" t="s">
        <v>9370</v>
      </c>
      <c r="D395" s="282" t="s">
        <v>9371</v>
      </c>
      <c r="E395" s="282" t="s">
        <v>9372</v>
      </c>
      <c r="F395" s="282" t="s">
        <v>9372</v>
      </c>
      <c r="G395" s="282" t="s">
        <v>9871</v>
      </c>
      <c r="H395" s="282" t="s">
        <v>10191</v>
      </c>
      <c r="I395" s="282" t="s">
        <v>9435</v>
      </c>
      <c r="J395" s="282" t="s">
        <v>9873</v>
      </c>
      <c r="K395" s="282" t="s">
        <v>9874</v>
      </c>
      <c r="L395" s="283"/>
      <c r="M395" s="282" t="s">
        <v>10142</v>
      </c>
      <c r="N395" s="282" t="s">
        <v>9378</v>
      </c>
      <c r="O395" s="284">
        <v>302.48</v>
      </c>
      <c r="P395" s="282" t="s">
        <v>9379</v>
      </c>
      <c r="Q395" s="282" t="s">
        <v>9375</v>
      </c>
      <c r="R395" s="283"/>
      <c r="S395" s="283"/>
      <c r="T395" s="282" t="s">
        <v>9380</v>
      </c>
      <c r="U395" s="282" t="s">
        <v>9381</v>
      </c>
      <c r="V395" s="282" t="s">
        <v>9382</v>
      </c>
      <c r="W395" s="282" t="s">
        <v>10156</v>
      </c>
      <c r="X395" s="282" t="s">
        <v>9384</v>
      </c>
      <c r="Y395" s="282" t="s">
        <v>9385</v>
      </c>
      <c r="Z395" s="284">
        <v>302.48</v>
      </c>
      <c r="AA395" s="282" t="s">
        <v>3277</v>
      </c>
      <c r="AB395" s="284">
        <v>302.48</v>
      </c>
      <c r="AC395" s="284">
        <v>302.48</v>
      </c>
      <c r="AD395" s="282" t="s">
        <v>3277</v>
      </c>
      <c r="AE395" s="282" t="s">
        <v>10023</v>
      </c>
      <c r="AF395" s="282" t="s">
        <v>9387</v>
      </c>
      <c r="AG395" s="282" t="s">
        <v>9388</v>
      </c>
      <c r="AH395" s="282" t="s">
        <v>9389</v>
      </c>
      <c r="AI395" s="285">
        <f t="shared" si="6"/>
        <v>44432</v>
      </c>
      <c r="AJ395" s="281" t="s">
        <v>9430</v>
      </c>
    </row>
    <row r="396" spans="1:36" ht="60">
      <c r="A396" s="282" t="s">
        <v>10193</v>
      </c>
      <c r="B396" s="282" t="s">
        <v>9369</v>
      </c>
      <c r="C396" s="282" t="s">
        <v>9370</v>
      </c>
      <c r="D396" s="282" t="s">
        <v>9371</v>
      </c>
      <c r="E396" s="282" t="s">
        <v>9391</v>
      </c>
      <c r="F396" s="282" t="s">
        <v>9391</v>
      </c>
      <c r="G396" s="282" t="s">
        <v>9392</v>
      </c>
      <c r="H396" s="282" t="s">
        <v>10191</v>
      </c>
      <c r="I396" s="282" t="s">
        <v>10194</v>
      </c>
      <c r="J396" s="282" t="s">
        <v>9566</v>
      </c>
      <c r="K396" s="282" t="s">
        <v>9567</v>
      </c>
      <c r="L396" s="283"/>
      <c r="M396" s="282" t="s">
        <v>10195</v>
      </c>
      <c r="N396" s="282" t="s">
        <v>9378</v>
      </c>
      <c r="O396" s="284">
        <v>40</v>
      </c>
      <c r="P396" s="282" t="s">
        <v>9395</v>
      </c>
      <c r="Q396" s="282" t="s">
        <v>9396</v>
      </c>
      <c r="R396" s="283"/>
      <c r="S396" s="283"/>
      <c r="T396" s="282" t="s">
        <v>9380</v>
      </c>
      <c r="U396" s="282" t="s">
        <v>9749</v>
      </c>
      <c r="V396" s="282" t="s">
        <v>9400</v>
      </c>
      <c r="W396" s="282" t="s">
        <v>10196</v>
      </c>
      <c r="X396" s="282" t="s">
        <v>9384</v>
      </c>
      <c r="Y396" s="282" t="s">
        <v>9385</v>
      </c>
      <c r="Z396" s="284">
        <v>40</v>
      </c>
      <c r="AA396" s="282" t="s">
        <v>3277</v>
      </c>
      <c r="AB396" s="284">
        <v>40</v>
      </c>
      <c r="AC396" s="284">
        <v>40</v>
      </c>
      <c r="AD396" s="282" t="s">
        <v>3277</v>
      </c>
      <c r="AE396" s="282" t="s">
        <v>10172</v>
      </c>
      <c r="AF396" s="282" t="s">
        <v>9387</v>
      </c>
      <c r="AG396" s="282" t="s">
        <v>9388</v>
      </c>
      <c r="AH396" s="282" t="s">
        <v>9402</v>
      </c>
      <c r="AI396" s="285">
        <f t="shared" si="6"/>
        <v>44432</v>
      </c>
      <c r="AJ396" s="281" t="s">
        <v>9430</v>
      </c>
    </row>
    <row r="397" spans="1:36" ht="60">
      <c r="A397" s="282" t="s">
        <v>10197</v>
      </c>
      <c r="B397" s="282" t="s">
        <v>9369</v>
      </c>
      <c r="C397" s="282" t="s">
        <v>9370</v>
      </c>
      <c r="D397" s="282" t="s">
        <v>9371</v>
      </c>
      <c r="E397" s="282" t="s">
        <v>9372</v>
      </c>
      <c r="F397" s="282" t="s">
        <v>9372</v>
      </c>
      <c r="G397" s="282" t="s">
        <v>9505</v>
      </c>
      <c r="H397" s="282" t="s">
        <v>10198</v>
      </c>
      <c r="I397" s="282" t="s">
        <v>9410</v>
      </c>
      <c r="J397" s="282" t="s">
        <v>9566</v>
      </c>
      <c r="K397" s="282" t="s">
        <v>9567</v>
      </c>
      <c r="L397" s="283"/>
      <c r="M397" s="282" t="s">
        <v>10158</v>
      </c>
      <c r="N397" s="282" t="s">
        <v>9378</v>
      </c>
      <c r="O397" s="284">
        <v>91.64</v>
      </c>
      <c r="P397" s="282" t="s">
        <v>9379</v>
      </c>
      <c r="Q397" s="282" t="s">
        <v>9375</v>
      </c>
      <c r="R397" s="283"/>
      <c r="S397" s="283"/>
      <c r="T397" s="282" t="s">
        <v>9380</v>
      </c>
      <c r="U397" s="282" t="s">
        <v>9381</v>
      </c>
      <c r="V397" s="282" t="s">
        <v>9382</v>
      </c>
      <c r="W397" s="282" t="s">
        <v>10159</v>
      </c>
      <c r="X397" s="282" t="s">
        <v>9384</v>
      </c>
      <c r="Y397" s="282" t="s">
        <v>9385</v>
      </c>
      <c r="Z397" s="284">
        <v>91.64</v>
      </c>
      <c r="AA397" s="282" t="s">
        <v>3277</v>
      </c>
      <c r="AB397" s="284">
        <v>91.64</v>
      </c>
      <c r="AC397" s="284">
        <v>91.64</v>
      </c>
      <c r="AD397" s="282" t="s">
        <v>3277</v>
      </c>
      <c r="AE397" s="282" t="s">
        <v>10023</v>
      </c>
      <c r="AF397" s="282" t="s">
        <v>9387</v>
      </c>
      <c r="AG397" s="282" t="s">
        <v>9388</v>
      </c>
      <c r="AH397" s="282" t="s">
        <v>9402</v>
      </c>
      <c r="AI397" s="285">
        <f t="shared" si="6"/>
        <v>44431</v>
      </c>
      <c r="AJ397" s="281" t="s">
        <v>9430</v>
      </c>
    </row>
    <row r="398" spans="1:36" ht="60">
      <c r="A398" s="282" t="s">
        <v>10199</v>
      </c>
      <c r="B398" s="282" t="s">
        <v>9369</v>
      </c>
      <c r="C398" s="282" t="s">
        <v>9370</v>
      </c>
      <c r="D398" s="282" t="s">
        <v>9371</v>
      </c>
      <c r="E398" s="282" t="s">
        <v>9372</v>
      </c>
      <c r="F398" s="282" t="s">
        <v>9372</v>
      </c>
      <c r="G398" s="282" t="s">
        <v>9505</v>
      </c>
      <c r="H398" s="282" t="s">
        <v>10200</v>
      </c>
      <c r="I398" s="282" t="s">
        <v>9375</v>
      </c>
      <c r="J398" s="282" t="s">
        <v>9566</v>
      </c>
      <c r="K398" s="282" t="s">
        <v>9567</v>
      </c>
      <c r="L398" s="283"/>
      <c r="M398" s="283"/>
      <c r="N398" s="282" t="s">
        <v>9378</v>
      </c>
      <c r="O398" s="284">
        <v>45.82</v>
      </c>
      <c r="P398" s="282" t="s">
        <v>9379</v>
      </c>
      <c r="Q398" s="282" t="s">
        <v>9375</v>
      </c>
      <c r="R398" s="283"/>
      <c r="S398" s="283"/>
      <c r="T398" s="282" t="s">
        <v>9380</v>
      </c>
      <c r="U398" s="282" t="s">
        <v>9381</v>
      </c>
      <c r="V398" s="282" t="s">
        <v>9382</v>
      </c>
      <c r="W398" s="282" t="s">
        <v>10201</v>
      </c>
      <c r="X398" s="282" t="s">
        <v>9384</v>
      </c>
      <c r="Y398" s="282" t="s">
        <v>9385</v>
      </c>
      <c r="Z398" s="284">
        <v>45.82</v>
      </c>
      <c r="AA398" s="282" t="s">
        <v>3277</v>
      </c>
      <c r="AB398" s="284">
        <v>45.82</v>
      </c>
      <c r="AC398" s="284">
        <v>45.82</v>
      </c>
      <c r="AD398" s="282" t="s">
        <v>3277</v>
      </c>
      <c r="AE398" s="282" t="s">
        <v>10172</v>
      </c>
      <c r="AF398" s="282" t="s">
        <v>9387</v>
      </c>
      <c r="AG398" s="282" t="s">
        <v>9388</v>
      </c>
      <c r="AH398" s="282" t="s">
        <v>9402</v>
      </c>
      <c r="AI398" s="285">
        <f t="shared" si="6"/>
        <v>44427</v>
      </c>
      <c r="AJ398" s="281" t="s">
        <v>9430</v>
      </c>
    </row>
    <row r="399" spans="1:36" ht="60">
      <c r="A399" s="282" t="s">
        <v>10202</v>
      </c>
      <c r="B399" s="282" t="s">
        <v>9369</v>
      </c>
      <c r="C399" s="282" t="s">
        <v>9370</v>
      </c>
      <c r="D399" s="282" t="s">
        <v>9371</v>
      </c>
      <c r="E399" s="282" t="s">
        <v>9372</v>
      </c>
      <c r="F399" s="282" t="s">
        <v>9372</v>
      </c>
      <c r="G399" s="282" t="s">
        <v>9505</v>
      </c>
      <c r="H399" s="282" t="s">
        <v>10203</v>
      </c>
      <c r="I399" s="282" t="s">
        <v>9375</v>
      </c>
      <c r="J399" s="282" t="s">
        <v>9566</v>
      </c>
      <c r="K399" s="282" t="s">
        <v>9567</v>
      </c>
      <c r="L399" s="283"/>
      <c r="M399" s="283"/>
      <c r="N399" s="282" t="s">
        <v>9378</v>
      </c>
      <c r="O399" s="284">
        <v>45.82</v>
      </c>
      <c r="P399" s="282" t="s">
        <v>9379</v>
      </c>
      <c r="Q399" s="282" t="s">
        <v>9375</v>
      </c>
      <c r="R399" s="283"/>
      <c r="S399" s="283"/>
      <c r="T399" s="282" t="s">
        <v>9380</v>
      </c>
      <c r="U399" s="282" t="s">
        <v>9381</v>
      </c>
      <c r="V399" s="282" t="s">
        <v>9382</v>
      </c>
      <c r="W399" s="282" t="s">
        <v>10201</v>
      </c>
      <c r="X399" s="282" t="s">
        <v>9384</v>
      </c>
      <c r="Y399" s="282" t="s">
        <v>9385</v>
      </c>
      <c r="Z399" s="284">
        <v>45.82</v>
      </c>
      <c r="AA399" s="282" t="s">
        <v>3277</v>
      </c>
      <c r="AB399" s="284">
        <v>45.82</v>
      </c>
      <c r="AC399" s="284">
        <v>45.82</v>
      </c>
      <c r="AD399" s="282" t="s">
        <v>3277</v>
      </c>
      <c r="AE399" s="282" t="s">
        <v>10172</v>
      </c>
      <c r="AF399" s="282" t="s">
        <v>9387</v>
      </c>
      <c r="AG399" s="282" t="s">
        <v>9388</v>
      </c>
      <c r="AH399" s="282" t="s">
        <v>9402</v>
      </c>
      <c r="AI399" s="285">
        <f t="shared" si="6"/>
        <v>44426</v>
      </c>
      <c r="AJ399" s="281" t="s">
        <v>9430</v>
      </c>
    </row>
    <row r="400" spans="1:36" ht="60">
      <c r="A400" s="282" t="s">
        <v>10204</v>
      </c>
      <c r="B400" s="282" t="s">
        <v>9369</v>
      </c>
      <c r="C400" s="282" t="s">
        <v>9370</v>
      </c>
      <c r="D400" s="282" t="s">
        <v>9371</v>
      </c>
      <c r="E400" s="282" t="s">
        <v>9372</v>
      </c>
      <c r="F400" s="282" t="s">
        <v>9372</v>
      </c>
      <c r="G400" s="282" t="s">
        <v>9505</v>
      </c>
      <c r="H400" s="282" t="s">
        <v>10205</v>
      </c>
      <c r="I400" s="282" t="s">
        <v>9375</v>
      </c>
      <c r="J400" s="282" t="s">
        <v>9566</v>
      </c>
      <c r="K400" s="282" t="s">
        <v>9567</v>
      </c>
      <c r="L400" s="283"/>
      <c r="M400" s="283"/>
      <c r="N400" s="282" t="s">
        <v>9378</v>
      </c>
      <c r="O400" s="284">
        <v>45.82</v>
      </c>
      <c r="P400" s="282" t="s">
        <v>9379</v>
      </c>
      <c r="Q400" s="282" t="s">
        <v>9375</v>
      </c>
      <c r="R400" s="283"/>
      <c r="S400" s="283"/>
      <c r="T400" s="282" t="s">
        <v>9380</v>
      </c>
      <c r="U400" s="282" t="s">
        <v>9381</v>
      </c>
      <c r="V400" s="282" t="s">
        <v>9382</v>
      </c>
      <c r="W400" s="282" t="s">
        <v>10201</v>
      </c>
      <c r="X400" s="282" t="s">
        <v>9384</v>
      </c>
      <c r="Y400" s="282" t="s">
        <v>9385</v>
      </c>
      <c r="Z400" s="284">
        <v>45.82</v>
      </c>
      <c r="AA400" s="282" t="s">
        <v>3277</v>
      </c>
      <c r="AB400" s="284">
        <v>45.82</v>
      </c>
      <c r="AC400" s="284">
        <v>45.82</v>
      </c>
      <c r="AD400" s="282" t="s">
        <v>3277</v>
      </c>
      <c r="AE400" s="282" t="s">
        <v>10172</v>
      </c>
      <c r="AF400" s="282" t="s">
        <v>9387</v>
      </c>
      <c r="AG400" s="282" t="s">
        <v>9388</v>
      </c>
      <c r="AH400" s="282" t="s">
        <v>9402</v>
      </c>
      <c r="AI400" s="285">
        <f t="shared" si="6"/>
        <v>44425</v>
      </c>
      <c r="AJ400" s="281" t="s">
        <v>9430</v>
      </c>
    </row>
    <row r="401" spans="1:36" ht="60">
      <c r="A401" s="282" t="s">
        <v>10206</v>
      </c>
      <c r="B401" s="282" t="s">
        <v>9369</v>
      </c>
      <c r="C401" s="282" t="s">
        <v>9370</v>
      </c>
      <c r="D401" s="282" t="s">
        <v>9371</v>
      </c>
      <c r="E401" s="282" t="s">
        <v>9372</v>
      </c>
      <c r="F401" s="282" t="s">
        <v>9372</v>
      </c>
      <c r="G401" s="282" t="s">
        <v>9505</v>
      </c>
      <c r="H401" s="282" t="s">
        <v>10207</v>
      </c>
      <c r="I401" s="282" t="s">
        <v>9435</v>
      </c>
      <c r="J401" s="282" t="s">
        <v>9566</v>
      </c>
      <c r="K401" s="282" t="s">
        <v>9567</v>
      </c>
      <c r="L401" s="283"/>
      <c r="M401" s="283"/>
      <c r="N401" s="282" t="s">
        <v>9378</v>
      </c>
      <c r="O401" s="284">
        <v>183.28</v>
      </c>
      <c r="P401" s="282" t="s">
        <v>9379</v>
      </c>
      <c r="Q401" s="282" t="s">
        <v>9375</v>
      </c>
      <c r="R401" s="283"/>
      <c r="S401" s="283"/>
      <c r="T401" s="282" t="s">
        <v>9380</v>
      </c>
      <c r="U401" s="282" t="s">
        <v>9381</v>
      </c>
      <c r="V401" s="282" t="s">
        <v>9382</v>
      </c>
      <c r="W401" s="282" t="s">
        <v>10201</v>
      </c>
      <c r="X401" s="282" t="s">
        <v>9384</v>
      </c>
      <c r="Y401" s="282" t="s">
        <v>9385</v>
      </c>
      <c r="Z401" s="284">
        <v>183.28</v>
      </c>
      <c r="AA401" s="282" t="s">
        <v>3277</v>
      </c>
      <c r="AB401" s="284">
        <v>183.28</v>
      </c>
      <c r="AC401" s="284">
        <v>183.28</v>
      </c>
      <c r="AD401" s="282" t="s">
        <v>3277</v>
      </c>
      <c r="AE401" s="282" t="s">
        <v>10172</v>
      </c>
      <c r="AF401" s="282" t="s">
        <v>9387</v>
      </c>
      <c r="AG401" s="282" t="s">
        <v>9388</v>
      </c>
      <c r="AH401" s="282" t="s">
        <v>9402</v>
      </c>
      <c r="AI401" s="285">
        <f t="shared" si="6"/>
        <v>44424</v>
      </c>
      <c r="AJ401" s="281" t="s">
        <v>9430</v>
      </c>
    </row>
    <row r="402" spans="1:36" ht="60">
      <c r="A402" s="282" t="s">
        <v>10208</v>
      </c>
      <c r="B402" s="282" t="s">
        <v>9369</v>
      </c>
      <c r="C402" s="282" t="s">
        <v>9370</v>
      </c>
      <c r="D402" s="282" t="s">
        <v>9371</v>
      </c>
      <c r="E402" s="282" t="s">
        <v>9372</v>
      </c>
      <c r="F402" s="282" t="s">
        <v>9372</v>
      </c>
      <c r="G402" s="282" t="s">
        <v>9505</v>
      </c>
      <c r="H402" s="282" t="s">
        <v>10207</v>
      </c>
      <c r="I402" s="282" t="s">
        <v>9435</v>
      </c>
      <c r="J402" s="282" t="s">
        <v>9959</v>
      </c>
      <c r="K402" s="282" t="s">
        <v>9960</v>
      </c>
      <c r="L402" s="283"/>
      <c r="M402" s="282" t="s">
        <v>10209</v>
      </c>
      <c r="N402" s="282" t="s">
        <v>9378</v>
      </c>
      <c r="O402" s="284">
        <v>183.28</v>
      </c>
      <c r="P402" s="282" t="s">
        <v>9379</v>
      </c>
      <c r="Q402" s="282" t="s">
        <v>9375</v>
      </c>
      <c r="R402" s="283"/>
      <c r="S402" s="283"/>
      <c r="T402" s="282" t="s">
        <v>9380</v>
      </c>
      <c r="U402" s="282" t="s">
        <v>9381</v>
      </c>
      <c r="V402" s="282" t="s">
        <v>9382</v>
      </c>
      <c r="W402" s="282" t="s">
        <v>10210</v>
      </c>
      <c r="X402" s="282" t="s">
        <v>9384</v>
      </c>
      <c r="Y402" s="282" t="s">
        <v>9385</v>
      </c>
      <c r="Z402" s="284">
        <v>183.28</v>
      </c>
      <c r="AA402" s="282" t="s">
        <v>3277</v>
      </c>
      <c r="AB402" s="284">
        <v>183.28</v>
      </c>
      <c r="AC402" s="284">
        <v>183.28</v>
      </c>
      <c r="AD402" s="282" t="s">
        <v>3277</v>
      </c>
      <c r="AE402" s="282" t="s">
        <v>10172</v>
      </c>
      <c r="AF402" s="282" t="s">
        <v>9387</v>
      </c>
      <c r="AG402" s="282" t="s">
        <v>9388</v>
      </c>
      <c r="AH402" s="282" t="s">
        <v>9402</v>
      </c>
      <c r="AI402" s="285">
        <f t="shared" si="6"/>
        <v>44424</v>
      </c>
      <c r="AJ402" s="281" t="s">
        <v>9430</v>
      </c>
    </row>
    <row r="403" spans="1:36" ht="60">
      <c r="A403" s="282" t="s">
        <v>10211</v>
      </c>
      <c r="B403" s="282" t="s">
        <v>9369</v>
      </c>
      <c r="C403" s="282" t="s">
        <v>9370</v>
      </c>
      <c r="D403" s="282" t="s">
        <v>9371</v>
      </c>
      <c r="E403" s="282" t="s">
        <v>9391</v>
      </c>
      <c r="F403" s="282" t="s">
        <v>9391</v>
      </c>
      <c r="G403" s="282" t="s">
        <v>9392</v>
      </c>
      <c r="H403" s="282" t="s">
        <v>10212</v>
      </c>
      <c r="I403" s="282" t="s">
        <v>10213</v>
      </c>
      <c r="J403" s="283"/>
      <c r="K403" s="283"/>
      <c r="L403" s="283"/>
      <c r="M403" s="282" t="s">
        <v>9394</v>
      </c>
      <c r="N403" s="282" t="s">
        <v>9378</v>
      </c>
      <c r="O403" s="284">
        <v>16200.6</v>
      </c>
      <c r="P403" s="282" t="s">
        <v>9395</v>
      </c>
      <c r="Q403" s="282" t="s">
        <v>9396</v>
      </c>
      <c r="R403" s="282" t="s">
        <v>9397</v>
      </c>
      <c r="S403" s="282" t="s">
        <v>9398</v>
      </c>
      <c r="T403" s="282" t="s">
        <v>9380</v>
      </c>
      <c r="U403" s="282" t="s">
        <v>9399</v>
      </c>
      <c r="V403" s="282" t="s">
        <v>9400</v>
      </c>
      <c r="W403" s="282" t="s">
        <v>10214</v>
      </c>
      <c r="X403" s="282" t="s">
        <v>9384</v>
      </c>
      <c r="Y403" s="282" t="s">
        <v>9385</v>
      </c>
      <c r="Z403" s="284">
        <v>16200.6</v>
      </c>
      <c r="AA403" s="282" t="s">
        <v>3277</v>
      </c>
      <c r="AB403" s="284">
        <v>16200.6</v>
      </c>
      <c r="AC403" s="284">
        <v>16200.6</v>
      </c>
      <c r="AD403" s="282" t="s">
        <v>3277</v>
      </c>
      <c r="AE403" s="282" t="s">
        <v>10172</v>
      </c>
      <c r="AF403" s="282" t="s">
        <v>9387</v>
      </c>
      <c r="AG403" s="282" t="s">
        <v>9388</v>
      </c>
      <c r="AH403" s="282" t="s">
        <v>9402</v>
      </c>
      <c r="AI403" s="285">
        <f t="shared" si="6"/>
        <v>44420</v>
      </c>
      <c r="AJ403" s="281" t="s">
        <v>9430</v>
      </c>
    </row>
    <row r="404" spans="1:36" ht="60">
      <c r="A404" s="282" t="s">
        <v>10215</v>
      </c>
      <c r="B404" s="282" t="s">
        <v>9369</v>
      </c>
      <c r="C404" s="282" t="s">
        <v>9370</v>
      </c>
      <c r="D404" s="282" t="s">
        <v>9371</v>
      </c>
      <c r="E404" s="282" t="s">
        <v>9372</v>
      </c>
      <c r="F404" s="282" t="s">
        <v>9372</v>
      </c>
      <c r="G404" s="282" t="s">
        <v>9505</v>
      </c>
      <c r="H404" s="282" t="s">
        <v>10216</v>
      </c>
      <c r="I404" s="282" t="s">
        <v>9410</v>
      </c>
      <c r="J404" s="282" t="s">
        <v>9566</v>
      </c>
      <c r="K404" s="282" t="s">
        <v>9567</v>
      </c>
      <c r="L404" s="283"/>
      <c r="M404" s="282" t="s">
        <v>10217</v>
      </c>
      <c r="N404" s="282" t="s">
        <v>9378</v>
      </c>
      <c r="O404" s="284">
        <v>91.64</v>
      </c>
      <c r="P404" s="282" t="s">
        <v>9379</v>
      </c>
      <c r="Q404" s="282" t="s">
        <v>9375</v>
      </c>
      <c r="R404" s="283"/>
      <c r="S404" s="283"/>
      <c r="T404" s="282" t="s">
        <v>9380</v>
      </c>
      <c r="U404" s="282" t="s">
        <v>9381</v>
      </c>
      <c r="V404" s="282" t="s">
        <v>9382</v>
      </c>
      <c r="W404" s="282" t="s">
        <v>10218</v>
      </c>
      <c r="X404" s="282" t="s">
        <v>9384</v>
      </c>
      <c r="Y404" s="282" t="s">
        <v>9385</v>
      </c>
      <c r="Z404" s="284">
        <v>91.64</v>
      </c>
      <c r="AA404" s="282" t="s">
        <v>3277</v>
      </c>
      <c r="AB404" s="284">
        <v>91.64</v>
      </c>
      <c r="AC404" s="284">
        <v>91.64</v>
      </c>
      <c r="AD404" s="282" t="s">
        <v>3277</v>
      </c>
      <c r="AE404" s="282" t="s">
        <v>10172</v>
      </c>
      <c r="AF404" s="282" t="s">
        <v>9387</v>
      </c>
      <c r="AG404" s="282" t="s">
        <v>9388</v>
      </c>
      <c r="AH404" s="282" t="s">
        <v>9402</v>
      </c>
      <c r="AI404" s="285">
        <f t="shared" si="6"/>
        <v>44414</v>
      </c>
      <c r="AJ404" s="281" t="s">
        <v>9430</v>
      </c>
    </row>
    <row r="405" spans="1:36" ht="60">
      <c r="A405" s="282" t="s">
        <v>10219</v>
      </c>
      <c r="B405" s="282" t="s">
        <v>9369</v>
      </c>
      <c r="C405" s="282" t="s">
        <v>9370</v>
      </c>
      <c r="D405" s="282" t="s">
        <v>9371</v>
      </c>
      <c r="E405" s="282" t="s">
        <v>9372</v>
      </c>
      <c r="F405" s="282" t="s">
        <v>9372</v>
      </c>
      <c r="G405" s="282" t="s">
        <v>9505</v>
      </c>
      <c r="H405" s="282" t="s">
        <v>10216</v>
      </c>
      <c r="I405" s="282" t="s">
        <v>9435</v>
      </c>
      <c r="J405" s="282" t="s">
        <v>9959</v>
      </c>
      <c r="K405" s="282" t="s">
        <v>9960</v>
      </c>
      <c r="L405" s="283"/>
      <c r="M405" s="282" t="s">
        <v>10220</v>
      </c>
      <c r="N405" s="282" t="s">
        <v>9378</v>
      </c>
      <c r="O405" s="284">
        <v>183.28</v>
      </c>
      <c r="P405" s="282" t="s">
        <v>9379</v>
      </c>
      <c r="Q405" s="282" t="s">
        <v>9375</v>
      </c>
      <c r="R405" s="283"/>
      <c r="S405" s="283"/>
      <c r="T405" s="282" t="s">
        <v>9380</v>
      </c>
      <c r="U405" s="282" t="s">
        <v>9381</v>
      </c>
      <c r="V405" s="282" t="s">
        <v>9382</v>
      </c>
      <c r="W405" s="282" t="s">
        <v>10221</v>
      </c>
      <c r="X405" s="282" t="s">
        <v>9384</v>
      </c>
      <c r="Y405" s="282" t="s">
        <v>9385</v>
      </c>
      <c r="Z405" s="284">
        <v>183.28</v>
      </c>
      <c r="AA405" s="282" t="s">
        <v>3277</v>
      </c>
      <c r="AB405" s="284">
        <v>183.28</v>
      </c>
      <c r="AC405" s="284">
        <v>183.28</v>
      </c>
      <c r="AD405" s="282" t="s">
        <v>3277</v>
      </c>
      <c r="AE405" s="282" t="s">
        <v>10172</v>
      </c>
      <c r="AF405" s="282" t="s">
        <v>9387</v>
      </c>
      <c r="AG405" s="282" t="s">
        <v>9388</v>
      </c>
      <c r="AH405" s="282" t="s">
        <v>9402</v>
      </c>
      <c r="AI405" s="285">
        <f t="shared" si="6"/>
        <v>44414</v>
      </c>
      <c r="AJ405" s="281" t="s">
        <v>9430</v>
      </c>
    </row>
    <row r="406" spans="1:36" ht="60">
      <c r="A406" s="282" t="s">
        <v>10222</v>
      </c>
      <c r="B406" s="282" t="s">
        <v>9369</v>
      </c>
      <c r="C406" s="282" t="s">
        <v>9370</v>
      </c>
      <c r="D406" s="282" t="s">
        <v>9371</v>
      </c>
      <c r="E406" s="282" t="s">
        <v>9372</v>
      </c>
      <c r="F406" s="282" t="s">
        <v>9372</v>
      </c>
      <c r="G406" s="282" t="s">
        <v>9505</v>
      </c>
      <c r="H406" s="282" t="s">
        <v>10223</v>
      </c>
      <c r="I406" s="282" t="s">
        <v>9435</v>
      </c>
      <c r="J406" s="282" t="s">
        <v>9566</v>
      </c>
      <c r="K406" s="282" t="s">
        <v>9567</v>
      </c>
      <c r="L406" s="283"/>
      <c r="M406" s="282" t="s">
        <v>10224</v>
      </c>
      <c r="N406" s="282" t="s">
        <v>9378</v>
      </c>
      <c r="O406" s="284">
        <v>183.28</v>
      </c>
      <c r="P406" s="282" t="s">
        <v>9379</v>
      </c>
      <c r="Q406" s="282" t="s">
        <v>9375</v>
      </c>
      <c r="R406" s="283"/>
      <c r="S406" s="283"/>
      <c r="T406" s="282" t="s">
        <v>9380</v>
      </c>
      <c r="U406" s="282" t="s">
        <v>9381</v>
      </c>
      <c r="V406" s="282" t="s">
        <v>9382</v>
      </c>
      <c r="W406" s="282" t="s">
        <v>10218</v>
      </c>
      <c r="X406" s="282" t="s">
        <v>9384</v>
      </c>
      <c r="Y406" s="282" t="s">
        <v>9385</v>
      </c>
      <c r="Z406" s="284">
        <v>183.28</v>
      </c>
      <c r="AA406" s="282" t="s">
        <v>3277</v>
      </c>
      <c r="AB406" s="284">
        <v>183.28</v>
      </c>
      <c r="AC406" s="284">
        <v>183.28</v>
      </c>
      <c r="AD406" s="282" t="s">
        <v>3277</v>
      </c>
      <c r="AE406" s="282" t="s">
        <v>10172</v>
      </c>
      <c r="AF406" s="282" t="s">
        <v>9387</v>
      </c>
      <c r="AG406" s="282" t="s">
        <v>9388</v>
      </c>
      <c r="AH406" s="282" t="s">
        <v>9402</v>
      </c>
      <c r="AI406" s="285">
        <f t="shared" si="6"/>
        <v>44413</v>
      </c>
      <c r="AJ406" s="281" t="s">
        <v>9430</v>
      </c>
    </row>
    <row r="407" spans="1:36" ht="60">
      <c r="A407" s="282" t="s">
        <v>10225</v>
      </c>
      <c r="B407" s="282" t="s">
        <v>9369</v>
      </c>
      <c r="C407" s="282" t="s">
        <v>9370</v>
      </c>
      <c r="D407" s="282" t="s">
        <v>9371</v>
      </c>
      <c r="E407" s="282" t="s">
        <v>9372</v>
      </c>
      <c r="F407" s="282" t="s">
        <v>9372</v>
      </c>
      <c r="G407" s="282" t="s">
        <v>9871</v>
      </c>
      <c r="H407" s="282" t="s">
        <v>10226</v>
      </c>
      <c r="I407" s="282" t="s">
        <v>9512</v>
      </c>
      <c r="J407" s="282" t="s">
        <v>9873</v>
      </c>
      <c r="K407" s="282" t="s">
        <v>9874</v>
      </c>
      <c r="L407" s="283"/>
      <c r="M407" s="282" t="s">
        <v>10227</v>
      </c>
      <c r="N407" s="282" t="s">
        <v>9378</v>
      </c>
      <c r="O407" s="284">
        <v>378.1</v>
      </c>
      <c r="P407" s="282" t="s">
        <v>9379</v>
      </c>
      <c r="Q407" s="282" t="s">
        <v>9375</v>
      </c>
      <c r="R407" s="283"/>
      <c r="S407" s="283"/>
      <c r="T407" s="282" t="s">
        <v>9380</v>
      </c>
      <c r="U407" s="282" t="s">
        <v>9381</v>
      </c>
      <c r="V407" s="282" t="s">
        <v>9382</v>
      </c>
      <c r="W407" s="282" t="s">
        <v>10228</v>
      </c>
      <c r="X407" s="282" t="s">
        <v>9384</v>
      </c>
      <c r="Y407" s="282" t="s">
        <v>9385</v>
      </c>
      <c r="Z407" s="284">
        <v>378.1</v>
      </c>
      <c r="AA407" s="282" t="s">
        <v>3277</v>
      </c>
      <c r="AB407" s="284">
        <v>378.1</v>
      </c>
      <c r="AC407" s="284">
        <v>378.1</v>
      </c>
      <c r="AD407" s="282" t="s">
        <v>3277</v>
      </c>
      <c r="AE407" s="282" t="s">
        <v>10172</v>
      </c>
      <c r="AF407" s="282" t="s">
        <v>9387</v>
      </c>
      <c r="AG407" s="282" t="s">
        <v>9388</v>
      </c>
      <c r="AH407" s="282" t="s">
        <v>9389</v>
      </c>
      <c r="AI407" s="285">
        <f t="shared" si="6"/>
        <v>44412</v>
      </c>
      <c r="AJ407" s="281" t="s">
        <v>9430</v>
      </c>
    </row>
    <row r="408" spans="1:36" ht="60">
      <c r="A408" s="282" t="s">
        <v>10229</v>
      </c>
      <c r="B408" s="282" t="s">
        <v>9369</v>
      </c>
      <c r="C408" s="282" t="s">
        <v>9370</v>
      </c>
      <c r="D408" s="282" t="s">
        <v>9371</v>
      </c>
      <c r="E408" s="282" t="s">
        <v>9372</v>
      </c>
      <c r="F408" s="282" t="s">
        <v>9372</v>
      </c>
      <c r="G408" s="282" t="s">
        <v>9505</v>
      </c>
      <c r="H408" s="282" t="s">
        <v>10226</v>
      </c>
      <c r="I408" s="282" t="s">
        <v>9435</v>
      </c>
      <c r="J408" s="282" t="s">
        <v>9566</v>
      </c>
      <c r="K408" s="282" t="s">
        <v>9567</v>
      </c>
      <c r="L408" s="283"/>
      <c r="M408" s="282" t="s">
        <v>10224</v>
      </c>
      <c r="N408" s="282" t="s">
        <v>9378</v>
      </c>
      <c r="O408" s="284">
        <v>183.28</v>
      </c>
      <c r="P408" s="282" t="s">
        <v>9379</v>
      </c>
      <c r="Q408" s="282" t="s">
        <v>9375</v>
      </c>
      <c r="R408" s="283"/>
      <c r="S408" s="283"/>
      <c r="T408" s="282" t="s">
        <v>9380</v>
      </c>
      <c r="U408" s="282" t="s">
        <v>9381</v>
      </c>
      <c r="V408" s="282" t="s">
        <v>9382</v>
      </c>
      <c r="W408" s="282" t="s">
        <v>10218</v>
      </c>
      <c r="X408" s="282" t="s">
        <v>9384</v>
      </c>
      <c r="Y408" s="282" t="s">
        <v>9385</v>
      </c>
      <c r="Z408" s="284">
        <v>183.28</v>
      </c>
      <c r="AA408" s="282" t="s">
        <v>3277</v>
      </c>
      <c r="AB408" s="284">
        <v>183.28</v>
      </c>
      <c r="AC408" s="284">
        <v>183.28</v>
      </c>
      <c r="AD408" s="282" t="s">
        <v>3277</v>
      </c>
      <c r="AE408" s="282" t="s">
        <v>10172</v>
      </c>
      <c r="AF408" s="282" t="s">
        <v>9387</v>
      </c>
      <c r="AG408" s="282" t="s">
        <v>9388</v>
      </c>
      <c r="AH408" s="282" t="s">
        <v>9402</v>
      </c>
      <c r="AI408" s="285">
        <f t="shared" si="6"/>
        <v>44412</v>
      </c>
      <c r="AJ408" s="281" t="s">
        <v>9430</v>
      </c>
    </row>
    <row r="409" spans="1:36" ht="60">
      <c r="A409" s="282" t="s">
        <v>10230</v>
      </c>
      <c r="B409" s="282" t="s">
        <v>9369</v>
      </c>
      <c r="C409" s="282" t="s">
        <v>9370</v>
      </c>
      <c r="D409" s="282" t="s">
        <v>9371</v>
      </c>
      <c r="E409" s="282" t="s">
        <v>9391</v>
      </c>
      <c r="F409" s="282" t="s">
        <v>9391</v>
      </c>
      <c r="G409" s="282" t="s">
        <v>9392</v>
      </c>
      <c r="H409" s="282" t="s">
        <v>10226</v>
      </c>
      <c r="I409" s="282" t="s">
        <v>10231</v>
      </c>
      <c r="J409" s="283"/>
      <c r="K409" s="283"/>
      <c r="L409" s="283"/>
      <c r="M409" s="282" t="s">
        <v>10232</v>
      </c>
      <c r="N409" s="282" t="s">
        <v>9378</v>
      </c>
      <c r="O409" s="284">
        <v>1663.23</v>
      </c>
      <c r="P409" s="282" t="s">
        <v>9395</v>
      </c>
      <c r="Q409" s="282" t="s">
        <v>9396</v>
      </c>
      <c r="R409" s="282" t="s">
        <v>10055</v>
      </c>
      <c r="S409" s="282" t="s">
        <v>10233</v>
      </c>
      <c r="T409" s="282" t="s">
        <v>9380</v>
      </c>
      <c r="U409" s="282" t="s">
        <v>9399</v>
      </c>
      <c r="V409" s="282" t="s">
        <v>9400</v>
      </c>
      <c r="W409" s="282" t="s">
        <v>10234</v>
      </c>
      <c r="X409" s="282" t="s">
        <v>9384</v>
      </c>
      <c r="Y409" s="282" t="s">
        <v>9385</v>
      </c>
      <c r="Z409" s="284">
        <v>1663.23</v>
      </c>
      <c r="AA409" s="282" t="s">
        <v>3277</v>
      </c>
      <c r="AB409" s="284">
        <v>1663.23</v>
      </c>
      <c r="AC409" s="284">
        <v>1663.23</v>
      </c>
      <c r="AD409" s="282" t="s">
        <v>3277</v>
      </c>
      <c r="AE409" s="282" t="s">
        <v>10172</v>
      </c>
      <c r="AF409" s="282" t="s">
        <v>9387</v>
      </c>
      <c r="AG409" s="282" t="s">
        <v>9388</v>
      </c>
      <c r="AH409" s="282" t="s">
        <v>9402</v>
      </c>
      <c r="AI409" s="285">
        <f t="shared" si="6"/>
        <v>44412</v>
      </c>
      <c r="AJ409" s="281" t="s">
        <v>9430</v>
      </c>
    </row>
    <row r="410" spans="1:36" ht="60">
      <c r="A410" s="282" t="s">
        <v>10235</v>
      </c>
      <c r="B410" s="282" t="s">
        <v>9369</v>
      </c>
      <c r="C410" s="282" t="s">
        <v>9370</v>
      </c>
      <c r="D410" s="282" t="s">
        <v>9371</v>
      </c>
      <c r="E410" s="282" t="s">
        <v>1393</v>
      </c>
      <c r="F410" s="282" t="s">
        <v>1393</v>
      </c>
      <c r="G410" s="282" t="s">
        <v>9392</v>
      </c>
      <c r="H410" s="282" t="s">
        <v>10236</v>
      </c>
      <c r="I410" s="282" t="s">
        <v>10237</v>
      </c>
      <c r="J410" s="283"/>
      <c r="K410" s="283"/>
      <c r="L410" s="283"/>
      <c r="M410" s="282" t="s">
        <v>9500</v>
      </c>
      <c r="N410" s="282" t="s">
        <v>9378</v>
      </c>
      <c r="O410" s="284">
        <v>8282.7199999999993</v>
      </c>
      <c r="P410" s="282" t="s">
        <v>9395</v>
      </c>
      <c r="Q410" s="282" t="s">
        <v>9435</v>
      </c>
      <c r="R410" s="282" t="s">
        <v>9501</v>
      </c>
      <c r="S410" s="282" t="s">
        <v>9502</v>
      </c>
      <c r="T410" s="282" t="s">
        <v>9380</v>
      </c>
      <c r="U410" s="282" t="s">
        <v>9399</v>
      </c>
      <c r="V410" s="282" t="s">
        <v>9400</v>
      </c>
      <c r="W410" s="282" t="s">
        <v>10238</v>
      </c>
      <c r="X410" s="282" t="s">
        <v>9384</v>
      </c>
      <c r="Y410" s="282" t="s">
        <v>9385</v>
      </c>
      <c r="Z410" s="284">
        <v>8282.7199999999993</v>
      </c>
      <c r="AA410" s="282" t="s">
        <v>3277</v>
      </c>
      <c r="AB410" s="284">
        <v>8282.7199999999993</v>
      </c>
      <c r="AC410" s="284">
        <v>8282.7199999999993</v>
      </c>
      <c r="AD410" s="282" t="s">
        <v>3277</v>
      </c>
      <c r="AE410" s="282" t="s">
        <v>10172</v>
      </c>
      <c r="AF410" s="282" t="s">
        <v>9387</v>
      </c>
      <c r="AG410" s="282" t="s">
        <v>9388</v>
      </c>
      <c r="AH410" s="282" t="s">
        <v>9402</v>
      </c>
      <c r="AI410" s="285">
        <f t="shared" si="6"/>
        <v>44409</v>
      </c>
      <c r="AJ410" s="281" t="s">
        <v>9430</v>
      </c>
    </row>
    <row r="411" spans="1:36" ht="60">
      <c r="A411" s="282" t="s">
        <v>10239</v>
      </c>
      <c r="B411" s="282" t="s">
        <v>9369</v>
      </c>
      <c r="C411" s="282" t="s">
        <v>9370</v>
      </c>
      <c r="D411" s="282" t="s">
        <v>9371</v>
      </c>
      <c r="E411" s="282" t="s">
        <v>9372</v>
      </c>
      <c r="F411" s="282" t="s">
        <v>9422</v>
      </c>
      <c r="G411" s="282" t="s">
        <v>9392</v>
      </c>
      <c r="H411" s="282" t="s">
        <v>10240</v>
      </c>
      <c r="I411" s="282" t="s">
        <v>10241</v>
      </c>
      <c r="J411" s="283"/>
      <c r="K411" s="283"/>
      <c r="L411" s="283"/>
      <c r="M411" s="283"/>
      <c r="N411" s="282" t="s">
        <v>9378</v>
      </c>
      <c r="O411" s="284">
        <v>92.53</v>
      </c>
      <c r="P411" s="282" t="s">
        <v>9425</v>
      </c>
      <c r="Q411" s="282" t="s">
        <v>9375</v>
      </c>
      <c r="R411" s="283"/>
      <c r="S411" s="283"/>
      <c r="T411" s="282" t="s">
        <v>9380</v>
      </c>
      <c r="U411" s="282" t="s">
        <v>9426</v>
      </c>
      <c r="V411" s="282" t="s">
        <v>9427</v>
      </c>
      <c r="W411" s="282" t="s">
        <v>10242</v>
      </c>
      <c r="X411" s="282" t="s">
        <v>9384</v>
      </c>
      <c r="Y411" s="282" t="s">
        <v>9385</v>
      </c>
      <c r="Z411" s="284">
        <v>92.53</v>
      </c>
      <c r="AA411" s="282" t="s">
        <v>3277</v>
      </c>
      <c r="AB411" s="284">
        <v>92.53</v>
      </c>
      <c r="AC411" s="284">
        <v>92.53</v>
      </c>
      <c r="AD411" s="282" t="s">
        <v>3277</v>
      </c>
      <c r="AE411" s="282" t="s">
        <v>10243</v>
      </c>
      <c r="AF411" s="282" t="s">
        <v>9387</v>
      </c>
      <c r="AG411" s="282" t="s">
        <v>9388</v>
      </c>
      <c r="AH411" s="282" t="s">
        <v>9402</v>
      </c>
      <c r="AI411" s="285">
        <f t="shared" si="6"/>
        <v>44408</v>
      </c>
      <c r="AJ411" s="281" t="s">
        <v>9430</v>
      </c>
    </row>
    <row r="412" spans="1:36" ht="60">
      <c r="A412" s="282" t="s">
        <v>10244</v>
      </c>
      <c r="B412" s="282" t="s">
        <v>9369</v>
      </c>
      <c r="C412" s="282" t="s">
        <v>9370</v>
      </c>
      <c r="D412" s="282" t="s">
        <v>9371</v>
      </c>
      <c r="E412" s="282" t="s">
        <v>9391</v>
      </c>
      <c r="F412" s="282" t="s">
        <v>9422</v>
      </c>
      <c r="G412" s="282" t="s">
        <v>9392</v>
      </c>
      <c r="H412" s="282" t="s">
        <v>10240</v>
      </c>
      <c r="I412" s="282" t="s">
        <v>10245</v>
      </c>
      <c r="J412" s="283"/>
      <c r="K412" s="283"/>
      <c r="L412" s="283"/>
      <c r="M412" s="283"/>
      <c r="N412" s="282" t="s">
        <v>9378</v>
      </c>
      <c r="O412" s="284">
        <v>699.21</v>
      </c>
      <c r="P412" s="282" t="s">
        <v>9425</v>
      </c>
      <c r="Q412" s="282" t="s">
        <v>9396</v>
      </c>
      <c r="R412" s="283"/>
      <c r="S412" s="283"/>
      <c r="T412" s="282" t="s">
        <v>9380</v>
      </c>
      <c r="U412" s="282" t="s">
        <v>9426</v>
      </c>
      <c r="V412" s="282" t="s">
        <v>9427</v>
      </c>
      <c r="W412" s="282" t="s">
        <v>10242</v>
      </c>
      <c r="X412" s="282" t="s">
        <v>9384</v>
      </c>
      <c r="Y412" s="282" t="s">
        <v>9385</v>
      </c>
      <c r="Z412" s="284">
        <v>699.21</v>
      </c>
      <c r="AA412" s="282" t="s">
        <v>3277</v>
      </c>
      <c r="AB412" s="284">
        <v>699.21</v>
      </c>
      <c r="AC412" s="284">
        <v>699.21</v>
      </c>
      <c r="AD412" s="282" t="s">
        <v>3277</v>
      </c>
      <c r="AE412" s="282" t="s">
        <v>10243</v>
      </c>
      <c r="AF412" s="282" t="s">
        <v>9387</v>
      </c>
      <c r="AG412" s="282" t="s">
        <v>9388</v>
      </c>
      <c r="AH412" s="282" t="s">
        <v>9402</v>
      </c>
      <c r="AI412" s="285">
        <f t="shared" si="6"/>
        <v>44408</v>
      </c>
      <c r="AJ412" s="281" t="s">
        <v>9430</v>
      </c>
    </row>
    <row r="413" spans="1:36" ht="60">
      <c r="A413" s="282" t="s">
        <v>10246</v>
      </c>
      <c r="B413" s="282" t="s">
        <v>9369</v>
      </c>
      <c r="C413" s="282" t="s">
        <v>9370</v>
      </c>
      <c r="D413" s="282" t="s">
        <v>9371</v>
      </c>
      <c r="E413" s="282" t="s">
        <v>1393</v>
      </c>
      <c r="F413" s="282" t="s">
        <v>9422</v>
      </c>
      <c r="G413" s="282" t="s">
        <v>9392</v>
      </c>
      <c r="H413" s="282" t="s">
        <v>10240</v>
      </c>
      <c r="I413" s="282" t="s">
        <v>10247</v>
      </c>
      <c r="J413" s="283"/>
      <c r="K413" s="283"/>
      <c r="L413" s="283"/>
      <c r="M413" s="283"/>
      <c r="N413" s="282" t="s">
        <v>9378</v>
      </c>
      <c r="O413" s="284">
        <v>1465.24</v>
      </c>
      <c r="P413" s="282" t="s">
        <v>9425</v>
      </c>
      <c r="Q413" s="282" t="s">
        <v>9435</v>
      </c>
      <c r="R413" s="283"/>
      <c r="S413" s="283"/>
      <c r="T413" s="282" t="s">
        <v>9380</v>
      </c>
      <c r="U413" s="282" t="s">
        <v>9426</v>
      </c>
      <c r="V413" s="282" t="s">
        <v>9427</v>
      </c>
      <c r="W413" s="282" t="s">
        <v>10242</v>
      </c>
      <c r="X413" s="282" t="s">
        <v>9384</v>
      </c>
      <c r="Y413" s="282" t="s">
        <v>9385</v>
      </c>
      <c r="Z413" s="284">
        <v>1465.24</v>
      </c>
      <c r="AA413" s="282" t="s">
        <v>3277</v>
      </c>
      <c r="AB413" s="284">
        <v>1465.24</v>
      </c>
      <c r="AC413" s="284">
        <v>1465.24</v>
      </c>
      <c r="AD413" s="282" t="s">
        <v>3277</v>
      </c>
      <c r="AE413" s="282" t="s">
        <v>10243</v>
      </c>
      <c r="AF413" s="282" t="s">
        <v>9387</v>
      </c>
      <c r="AG413" s="282" t="s">
        <v>9388</v>
      </c>
      <c r="AH413" s="282" t="s">
        <v>9402</v>
      </c>
      <c r="AI413" s="285">
        <f t="shared" si="6"/>
        <v>44408</v>
      </c>
      <c r="AJ413" s="281" t="s">
        <v>9430</v>
      </c>
    </row>
    <row r="414" spans="1:36" ht="60">
      <c r="A414" s="282" t="s">
        <v>10248</v>
      </c>
      <c r="B414" s="282" t="s">
        <v>9369</v>
      </c>
      <c r="C414" s="282" t="s">
        <v>9370</v>
      </c>
      <c r="D414" s="282" t="s">
        <v>9371</v>
      </c>
      <c r="E414" s="282" t="s">
        <v>9372</v>
      </c>
      <c r="F414" s="282" t="s">
        <v>9372</v>
      </c>
      <c r="G414" s="282" t="s">
        <v>9505</v>
      </c>
      <c r="H414" s="282" t="s">
        <v>10249</v>
      </c>
      <c r="I414" s="282" t="s">
        <v>9410</v>
      </c>
      <c r="J414" s="282" t="s">
        <v>9566</v>
      </c>
      <c r="K414" s="282" t="s">
        <v>9567</v>
      </c>
      <c r="L414" s="283"/>
      <c r="M414" s="282" t="s">
        <v>10217</v>
      </c>
      <c r="N414" s="282" t="s">
        <v>9378</v>
      </c>
      <c r="O414" s="284">
        <v>91.64</v>
      </c>
      <c r="P414" s="282" t="s">
        <v>9379</v>
      </c>
      <c r="Q414" s="282" t="s">
        <v>9375</v>
      </c>
      <c r="R414" s="283"/>
      <c r="S414" s="283"/>
      <c r="T414" s="282" t="s">
        <v>9380</v>
      </c>
      <c r="U414" s="282" t="s">
        <v>9381</v>
      </c>
      <c r="V414" s="282" t="s">
        <v>9382</v>
      </c>
      <c r="W414" s="282" t="s">
        <v>10250</v>
      </c>
      <c r="X414" s="282" t="s">
        <v>9384</v>
      </c>
      <c r="Y414" s="282" t="s">
        <v>9385</v>
      </c>
      <c r="Z414" s="284">
        <v>91.64</v>
      </c>
      <c r="AA414" s="282" t="s">
        <v>3277</v>
      </c>
      <c r="AB414" s="284">
        <v>91.64</v>
      </c>
      <c r="AC414" s="284">
        <v>91.64</v>
      </c>
      <c r="AD414" s="282" t="s">
        <v>3277</v>
      </c>
      <c r="AE414" s="282" t="s">
        <v>10243</v>
      </c>
      <c r="AF414" s="282" t="s">
        <v>9387</v>
      </c>
      <c r="AG414" s="282" t="s">
        <v>9388</v>
      </c>
      <c r="AH414" s="282" t="s">
        <v>9402</v>
      </c>
      <c r="AI414" s="285">
        <f t="shared" si="6"/>
        <v>44406</v>
      </c>
      <c r="AJ414" s="281" t="s">
        <v>9430</v>
      </c>
    </row>
    <row r="415" spans="1:36" ht="60">
      <c r="A415" s="282" t="s">
        <v>10251</v>
      </c>
      <c r="B415" s="282" t="s">
        <v>9369</v>
      </c>
      <c r="C415" s="282" t="s">
        <v>9370</v>
      </c>
      <c r="D415" s="282" t="s">
        <v>9371</v>
      </c>
      <c r="E415" s="282" t="s">
        <v>9372</v>
      </c>
      <c r="F415" s="282" t="s">
        <v>9372</v>
      </c>
      <c r="G415" s="282" t="s">
        <v>9505</v>
      </c>
      <c r="H415" s="282" t="s">
        <v>10252</v>
      </c>
      <c r="I415" s="282" t="s">
        <v>9410</v>
      </c>
      <c r="J415" s="282" t="s">
        <v>9566</v>
      </c>
      <c r="K415" s="282" t="s">
        <v>9567</v>
      </c>
      <c r="L415" s="283"/>
      <c r="M415" s="282" t="s">
        <v>10217</v>
      </c>
      <c r="N415" s="282" t="s">
        <v>9378</v>
      </c>
      <c r="O415" s="284">
        <v>91.64</v>
      </c>
      <c r="P415" s="282" t="s">
        <v>9379</v>
      </c>
      <c r="Q415" s="282" t="s">
        <v>9375</v>
      </c>
      <c r="R415" s="283"/>
      <c r="S415" s="283"/>
      <c r="T415" s="282" t="s">
        <v>9380</v>
      </c>
      <c r="U415" s="282" t="s">
        <v>9381</v>
      </c>
      <c r="V415" s="282" t="s">
        <v>9382</v>
      </c>
      <c r="W415" s="282" t="s">
        <v>10250</v>
      </c>
      <c r="X415" s="282" t="s">
        <v>9384</v>
      </c>
      <c r="Y415" s="282" t="s">
        <v>9385</v>
      </c>
      <c r="Z415" s="284">
        <v>91.64</v>
      </c>
      <c r="AA415" s="282" t="s">
        <v>3277</v>
      </c>
      <c r="AB415" s="284">
        <v>91.64</v>
      </c>
      <c r="AC415" s="284">
        <v>91.64</v>
      </c>
      <c r="AD415" s="282" t="s">
        <v>3277</v>
      </c>
      <c r="AE415" s="282" t="s">
        <v>10243</v>
      </c>
      <c r="AF415" s="282" t="s">
        <v>9387</v>
      </c>
      <c r="AG415" s="282" t="s">
        <v>9388</v>
      </c>
      <c r="AH415" s="282" t="s">
        <v>9402</v>
      </c>
      <c r="AI415" s="285">
        <f t="shared" si="6"/>
        <v>44404</v>
      </c>
      <c r="AJ415" s="281" t="s">
        <v>9430</v>
      </c>
    </row>
    <row r="416" spans="1:36" ht="60">
      <c r="A416" s="282" t="s">
        <v>10253</v>
      </c>
      <c r="B416" s="282" t="s">
        <v>9369</v>
      </c>
      <c r="C416" s="282" t="s">
        <v>9370</v>
      </c>
      <c r="D416" s="282" t="s">
        <v>9371</v>
      </c>
      <c r="E416" s="282" t="s">
        <v>9372</v>
      </c>
      <c r="F416" s="282" t="s">
        <v>9372</v>
      </c>
      <c r="G416" s="282" t="s">
        <v>9505</v>
      </c>
      <c r="H416" s="282" t="s">
        <v>10254</v>
      </c>
      <c r="I416" s="282" t="s">
        <v>9375</v>
      </c>
      <c r="J416" s="282" t="s">
        <v>9566</v>
      </c>
      <c r="K416" s="282" t="s">
        <v>9567</v>
      </c>
      <c r="L416" s="283"/>
      <c r="M416" s="283"/>
      <c r="N416" s="282" t="s">
        <v>9378</v>
      </c>
      <c r="O416" s="284">
        <v>45.82</v>
      </c>
      <c r="P416" s="282" t="s">
        <v>9379</v>
      </c>
      <c r="Q416" s="282" t="s">
        <v>9375</v>
      </c>
      <c r="R416" s="283"/>
      <c r="S416" s="283"/>
      <c r="T416" s="282" t="s">
        <v>9380</v>
      </c>
      <c r="U416" s="282" t="s">
        <v>9381</v>
      </c>
      <c r="V416" s="282" t="s">
        <v>9382</v>
      </c>
      <c r="W416" s="282" t="s">
        <v>10255</v>
      </c>
      <c r="X416" s="282" t="s">
        <v>9384</v>
      </c>
      <c r="Y416" s="282" t="s">
        <v>9385</v>
      </c>
      <c r="Z416" s="284">
        <v>45.82</v>
      </c>
      <c r="AA416" s="282" t="s">
        <v>3277</v>
      </c>
      <c r="AB416" s="284">
        <v>45.82</v>
      </c>
      <c r="AC416" s="284">
        <v>45.82</v>
      </c>
      <c r="AD416" s="282" t="s">
        <v>3277</v>
      </c>
      <c r="AE416" s="282" t="s">
        <v>10243</v>
      </c>
      <c r="AF416" s="282" t="s">
        <v>9387</v>
      </c>
      <c r="AG416" s="282" t="s">
        <v>9388</v>
      </c>
      <c r="AH416" s="282" t="s">
        <v>9402</v>
      </c>
      <c r="AI416" s="285">
        <f t="shared" si="6"/>
        <v>44400</v>
      </c>
      <c r="AJ416" s="281" t="s">
        <v>9430</v>
      </c>
    </row>
    <row r="417" spans="1:36" ht="60">
      <c r="A417" s="282" t="s">
        <v>10256</v>
      </c>
      <c r="B417" s="282" t="s">
        <v>9369</v>
      </c>
      <c r="C417" s="282" t="s">
        <v>9370</v>
      </c>
      <c r="D417" s="282" t="s">
        <v>9371</v>
      </c>
      <c r="E417" s="282" t="s">
        <v>9372</v>
      </c>
      <c r="F417" s="282" t="s">
        <v>9372</v>
      </c>
      <c r="G417" s="282" t="s">
        <v>9871</v>
      </c>
      <c r="H417" s="282" t="s">
        <v>10254</v>
      </c>
      <c r="I417" s="282" t="s">
        <v>9375</v>
      </c>
      <c r="J417" s="282" t="s">
        <v>9873</v>
      </c>
      <c r="K417" s="282" t="s">
        <v>9874</v>
      </c>
      <c r="L417" s="283"/>
      <c r="M417" s="282" t="s">
        <v>10257</v>
      </c>
      <c r="N417" s="282" t="s">
        <v>9378</v>
      </c>
      <c r="O417" s="284">
        <v>75.62</v>
      </c>
      <c r="P417" s="282" t="s">
        <v>9379</v>
      </c>
      <c r="Q417" s="282" t="s">
        <v>9375</v>
      </c>
      <c r="R417" s="283"/>
      <c r="S417" s="283"/>
      <c r="T417" s="282" t="s">
        <v>9380</v>
      </c>
      <c r="U417" s="282" t="s">
        <v>9381</v>
      </c>
      <c r="V417" s="282" t="s">
        <v>9382</v>
      </c>
      <c r="W417" s="282" t="s">
        <v>10258</v>
      </c>
      <c r="X417" s="282" t="s">
        <v>9384</v>
      </c>
      <c r="Y417" s="282" t="s">
        <v>9385</v>
      </c>
      <c r="Z417" s="284">
        <v>75.62</v>
      </c>
      <c r="AA417" s="282" t="s">
        <v>3277</v>
      </c>
      <c r="AB417" s="284">
        <v>75.62</v>
      </c>
      <c r="AC417" s="284">
        <v>75.62</v>
      </c>
      <c r="AD417" s="282" t="s">
        <v>3277</v>
      </c>
      <c r="AE417" s="282" t="s">
        <v>10243</v>
      </c>
      <c r="AF417" s="282" t="s">
        <v>9387</v>
      </c>
      <c r="AG417" s="282" t="s">
        <v>9388</v>
      </c>
      <c r="AH417" s="282" t="s">
        <v>9389</v>
      </c>
      <c r="AI417" s="285">
        <f t="shared" si="6"/>
        <v>44400</v>
      </c>
      <c r="AJ417" s="281" t="s">
        <v>9430</v>
      </c>
    </row>
    <row r="418" spans="1:36" ht="60">
      <c r="A418" s="282" t="s">
        <v>10259</v>
      </c>
      <c r="B418" s="282" t="s">
        <v>9369</v>
      </c>
      <c r="C418" s="282" t="s">
        <v>9370</v>
      </c>
      <c r="D418" s="282" t="s">
        <v>9371</v>
      </c>
      <c r="E418" s="282" t="s">
        <v>9372</v>
      </c>
      <c r="F418" s="282" t="s">
        <v>9372</v>
      </c>
      <c r="G418" s="282" t="s">
        <v>9505</v>
      </c>
      <c r="H418" s="282" t="s">
        <v>10260</v>
      </c>
      <c r="I418" s="282" t="s">
        <v>9375</v>
      </c>
      <c r="J418" s="282" t="s">
        <v>9566</v>
      </c>
      <c r="K418" s="282" t="s">
        <v>9567</v>
      </c>
      <c r="L418" s="283"/>
      <c r="M418" s="283"/>
      <c r="N418" s="282" t="s">
        <v>9378</v>
      </c>
      <c r="O418" s="284">
        <v>45.82</v>
      </c>
      <c r="P418" s="282" t="s">
        <v>9379</v>
      </c>
      <c r="Q418" s="282" t="s">
        <v>9375</v>
      </c>
      <c r="R418" s="283"/>
      <c r="S418" s="283"/>
      <c r="T418" s="282" t="s">
        <v>9380</v>
      </c>
      <c r="U418" s="282" t="s">
        <v>9381</v>
      </c>
      <c r="V418" s="282" t="s">
        <v>9382</v>
      </c>
      <c r="W418" s="282" t="s">
        <v>10255</v>
      </c>
      <c r="X418" s="282" t="s">
        <v>9384</v>
      </c>
      <c r="Y418" s="282" t="s">
        <v>9385</v>
      </c>
      <c r="Z418" s="284">
        <v>45.82</v>
      </c>
      <c r="AA418" s="282" t="s">
        <v>3277</v>
      </c>
      <c r="AB418" s="284">
        <v>45.82</v>
      </c>
      <c r="AC418" s="284">
        <v>45.82</v>
      </c>
      <c r="AD418" s="282" t="s">
        <v>3277</v>
      </c>
      <c r="AE418" s="282" t="s">
        <v>10243</v>
      </c>
      <c r="AF418" s="282" t="s">
        <v>9387</v>
      </c>
      <c r="AG418" s="282" t="s">
        <v>9388</v>
      </c>
      <c r="AH418" s="282" t="s">
        <v>9402</v>
      </c>
      <c r="AI418" s="285">
        <f t="shared" si="6"/>
        <v>44393</v>
      </c>
      <c r="AJ418" s="281" t="s">
        <v>9430</v>
      </c>
    </row>
    <row r="419" spans="1:36" ht="60">
      <c r="A419" s="282" t="s">
        <v>10261</v>
      </c>
      <c r="B419" s="282" t="s">
        <v>9369</v>
      </c>
      <c r="C419" s="282" t="s">
        <v>9370</v>
      </c>
      <c r="D419" s="282" t="s">
        <v>9371</v>
      </c>
      <c r="E419" s="282" t="s">
        <v>9372</v>
      </c>
      <c r="F419" s="282" t="s">
        <v>9372</v>
      </c>
      <c r="G419" s="282" t="s">
        <v>9505</v>
      </c>
      <c r="H419" s="282" t="s">
        <v>10262</v>
      </c>
      <c r="I419" s="282" t="s">
        <v>9435</v>
      </c>
      <c r="J419" s="282" t="s">
        <v>9566</v>
      </c>
      <c r="K419" s="282" t="s">
        <v>9567</v>
      </c>
      <c r="L419" s="283"/>
      <c r="M419" s="283"/>
      <c r="N419" s="282" t="s">
        <v>9378</v>
      </c>
      <c r="O419" s="284">
        <v>183.28</v>
      </c>
      <c r="P419" s="282" t="s">
        <v>9379</v>
      </c>
      <c r="Q419" s="282" t="s">
        <v>9375</v>
      </c>
      <c r="R419" s="283"/>
      <c r="S419" s="283"/>
      <c r="T419" s="282" t="s">
        <v>9380</v>
      </c>
      <c r="U419" s="282" t="s">
        <v>9381</v>
      </c>
      <c r="V419" s="282" t="s">
        <v>9382</v>
      </c>
      <c r="W419" s="282" t="s">
        <v>10255</v>
      </c>
      <c r="X419" s="282" t="s">
        <v>9384</v>
      </c>
      <c r="Y419" s="282" t="s">
        <v>9385</v>
      </c>
      <c r="Z419" s="284">
        <v>183.28</v>
      </c>
      <c r="AA419" s="282" t="s">
        <v>3277</v>
      </c>
      <c r="AB419" s="284">
        <v>183.28</v>
      </c>
      <c r="AC419" s="284">
        <v>183.28</v>
      </c>
      <c r="AD419" s="282" t="s">
        <v>3277</v>
      </c>
      <c r="AE419" s="282" t="s">
        <v>10243</v>
      </c>
      <c r="AF419" s="282" t="s">
        <v>9387</v>
      </c>
      <c r="AG419" s="282" t="s">
        <v>9388</v>
      </c>
      <c r="AH419" s="282" t="s">
        <v>9402</v>
      </c>
      <c r="AI419" s="285">
        <f t="shared" si="6"/>
        <v>44392</v>
      </c>
      <c r="AJ419" s="281" t="s">
        <v>9430</v>
      </c>
    </row>
    <row r="420" spans="1:36" ht="60">
      <c r="A420" s="282" t="s">
        <v>10263</v>
      </c>
      <c r="B420" s="282" t="s">
        <v>9369</v>
      </c>
      <c r="C420" s="282" t="s">
        <v>9370</v>
      </c>
      <c r="D420" s="282" t="s">
        <v>9371</v>
      </c>
      <c r="E420" s="282" t="s">
        <v>9372</v>
      </c>
      <c r="F420" s="282" t="s">
        <v>9372</v>
      </c>
      <c r="G420" s="282" t="s">
        <v>9505</v>
      </c>
      <c r="H420" s="282" t="s">
        <v>10262</v>
      </c>
      <c r="I420" s="282" t="s">
        <v>9435</v>
      </c>
      <c r="J420" s="282" t="s">
        <v>9959</v>
      </c>
      <c r="K420" s="282" t="s">
        <v>9960</v>
      </c>
      <c r="L420" s="283"/>
      <c r="M420" s="282" t="s">
        <v>10264</v>
      </c>
      <c r="N420" s="282" t="s">
        <v>9378</v>
      </c>
      <c r="O420" s="284">
        <v>183.28</v>
      </c>
      <c r="P420" s="282" t="s">
        <v>9379</v>
      </c>
      <c r="Q420" s="282" t="s">
        <v>9375</v>
      </c>
      <c r="R420" s="283"/>
      <c r="S420" s="283"/>
      <c r="T420" s="282" t="s">
        <v>9380</v>
      </c>
      <c r="U420" s="282" t="s">
        <v>9381</v>
      </c>
      <c r="V420" s="282" t="s">
        <v>9382</v>
      </c>
      <c r="W420" s="282" t="s">
        <v>10265</v>
      </c>
      <c r="X420" s="282" t="s">
        <v>9384</v>
      </c>
      <c r="Y420" s="282" t="s">
        <v>9385</v>
      </c>
      <c r="Z420" s="284">
        <v>183.28</v>
      </c>
      <c r="AA420" s="282" t="s">
        <v>3277</v>
      </c>
      <c r="AB420" s="284">
        <v>183.28</v>
      </c>
      <c r="AC420" s="284">
        <v>183.28</v>
      </c>
      <c r="AD420" s="282" t="s">
        <v>3277</v>
      </c>
      <c r="AE420" s="282" t="s">
        <v>10243</v>
      </c>
      <c r="AF420" s="282" t="s">
        <v>9387</v>
      </c>
      <c r="AG420" s="282" t="s">
        <v>9388</v>
      </c>
      <c r="AH420" s="282" t="s">
        <v>9402</v>
      </c>
      <c r="AI420" s="285">
        <f t="shared" si="6"/>
        <v>44392</v>
      </c>
      <c r="AJ420" s="281" t="s">
        <v>9430</v>
      </c>
    </row>
    <row r="421" spans="1:36" ht="60">
      <c r="A421" s="282" t="s">
        <v>10266</v>
      </c>
      <c r="B421" s="282" t="s">
        <v>9369</v>
      </c>
      <c r="C421" s="282" t="s">
        <v>9370</v>
      </c>
      <c r="D421" s="282" t="s">
        <v>9371</v>
      </c>
      <c r="E421" s="282" t="s">
        <v>9372</v>
      </c>
      <c r="F421" s="282" t="s">
        <v>9372</v>
      </c>
      <c r="G421" s="282" t="s">
        <v>9505</v>
      </c>
      <c r="H421" s="282" t="s">
        <v>10267</v>
      </c>
      <c r="I421" s="282" t="s">
        <v>9526</v>
      </c>
      <c r="J421" s="282" t="s">
        <v>9959</v>
      </c>
      <c r="K421" s="282" t="s">
        <v>9960</v>
      </c>
      <c r="L421" s="283"/>
      <c r="M421" s="282" t="s">
        <v>10264</v>
      </c>
      <c r="N421" s="282" t="s">
        <v>9378</v>
      </c>
      <c r="O421" s="284">
        <v>137.46</v>
      </c>
      <c r="P421" s="282" t="s">
        <v>9379</v>
      </c>
      <c r="Q421" s="282" t="s">
        <v>9375</v>
      </c>
      <c r="R421" s="283"/>
      <c r="S421" s="283"/>
      <c r="T421" s="282" t="s">
        <v>9380</v>
      </c>
      <c r="U421" s="282" t="s">
        <v>9381</v>
      </c>
      <c r="V421" s="282" t="s">
        <v>9382</v>
      </c>
      <c r="W421" s="282" t="s">
        <v>10265</v>
      </c>
      <c r="X421" s="282" t="s">
        <v>9384</v>
      </c>
      <c r="Y421" s="282" t="s">
        <v>9385</v>
      </c>
      <c r="Z421" s="284">
        <v>137.46</v>
      </c>
      <c r="AA421" s="282" t="s">
        <v>3277</v>
      </c>
      <c r="AB421" s="284">
        <v>137.46</v>
      </c>
      <c r="AC421" s="284">
        <v>137.46</v>
      </c>
      <c r="AD421" s="282" t="s">
        <v>3277</v>
      </c>
      <c r="AE421" s="282" t="s">
        <v>10243</v>
      </c>
      <c r="AF421" s="282" t="s">
        <v>9387</v>
      </c>
      <c r="AG421" s="282" t="s">
        <v>9388</v>
      </c>
      <c r="AH421" s="282" t="s">
        <v>9402</v>
      </c>
      <c r="AI421" s="285">
        <f t="shared" si="6"/>
        <v>44391</v>
      </c>
      <c r="AJ421" s="281" t="s">
        <v>9430</v>
      </c>
    </row>
    <row r="422" spans="1:36" ht="60">
      <c r="A422" s="282" t="s">
        <v>10268</v>
      </c>
      <c r="B422" s="282" t="s">
        <v>9369</v>
      </c>
      <c r="C422" s="282" t="s">
        <v>9370</v>
      </c>
      <c r="D422" s="282" t="s">
        <v>9371</v>
      </c>
      <c r="E422" s="282" t="s">
        <v>9372</v>
      </c>
      <c r="F422" s="282" t="s">
        <v>9372</v>
      </c>
      <c r="G422" s="282" t="s">
        <v>9505</v>
      </c>
      <c r="H422" s="282" t="s">
        <v>10269</v>
      </c>
      <c r="I422" s="282" t="s">
        <v>9435</v>
      </c>
      <c r="J422" s="282" t="s">
        <v>9566</v>
      </c>
      <c r="K422" s="282" t="s">
        <v>9567</v>
      </c>
      <c r="L422" s="283"/>
      <c r="M422" s="283"/>
      <c r="N422" s="282" t="s">
        <v>9378</v>
      </c>
      <c r="O422" s="284">
        <v>183.28</v>
      </c>
      <c r="P422" s="282" t="s">
        <v>9379</v>
      </c>
      <c r="Q422" s="282" t="s">
        <v>9375</v>
      </c>
      <c r="R422" s="283"/>
      <c r="S422" s="283"/>
      <c r="T422" s="282" t="s">
        <v>9380</v>
      </c>
      <c r="U422" s="282" t="s">
        <v>9381</v>
      </c>
      <c r="V422" s="282" t="s">
        <v>9382</v>
      </c>
      <c r="W422" s="282" t="s">
        <v>10255</v>
      </c>
      <c r="X422" s="282" t="s">
        <v>9384</v>
      </c>
      <c r="Y422" s="282" t="s">
        <v>9385</v>
      </c>
      <c r="Z422" s="284">
        <v>183.28</v>
      </c>
      <c r="AA422" s="282" t="s">
        <v>3277</v>
      </c>
      <c r="AB422" s="284">
        <v>183.28</v>
      </c>
      <c r="AC422" s="284">
        <v>183.28</v>
      </c>
      <c r="AD422" s="282" t="s">
        <v>3277</v>
      </c>
      <c r="AE422" s="282" t="s">
        <v>10243</v>
      </c>
      <c r="AF422" s="282" t="s">
        <v>9387</v>
      </c>
      <c r="AG422" s="282" t="s">
        <v>9388</v>
      </c>
      <c r="AH422" s="282" t="s">
        <v>9402</v>
      </c>
      <c r="AI422" s="285">
        <f t="shared" si="6"/>
        <v>44390</v>
      </c>
      <c r="AJ422" s="281" t="s">
        <v>9430</v>
      </c>
    </row>
    <row r="423" spans="1:36" ht="60">
      <c r="A423" s="282" t="s">
        <v>10270</v>
      </c>
      <c r="B423" s="282" t="s">
        <v>9369</v>
      </c>
      <c r="C423" s="282" t="s">
        <v>9370</v>
      </c>
      <c r="D423" s="282" t="s">
        <v>9371</v>
      </c>
      <c r="E423" s="282" t="s">
        <v>9372</v>
      </c>
      <c r="F423" s="282" t="s">
        <v>9372</v>
      </c>
      <c r="G423" s="282" t="s">
        <v>9505</v>
      </c>
      <c r="H423" s="282" t="s">
        <v>10269</v>
      </c>
      <c r="I423" s="282" t="s">
        <v>9526</v>
      </c>
      <c r="J423" s="282" t="s">
        <v>9959</v>
      </c>
      <c r="K423" s="282" t="s">
        <v>9960</v>
      </c>
      <c r="L423" s="283"/>
      <c r="M423" s="282" t="s">
        <v>10264</v>
      </c>
      <c r="N423" s="282" t="s">
        <v>9378</v>
      </c>
      <c r="O423" s="284">
        <v>137.46</v>
      </c>
      <c r="P423" s="282" t="s">
        <v>9379</v>
      </c>
      <c r="Q423" s="282" t="s">
        <v>9375</v>
      </c>
      <c r="R423" s="283"/>
      <c r="S423" s="283"/>
      <c r="T423" s="282" t="s">
        <v>9380</v>
      </c>
      <c r="U423" s="282" t="s">
        <v>9381</v>
      </c>
      <c r="V423" s="282" t="s">
        <v>9382</v>
      </c>
      <c r="W423" s="282" t="s">
        <v>10265</v>
      </c>
      <c r="X423" s="282" t="s">
        <v>9384</v>
      </c>
      <c r="Y423" s="282" t="s">
        <v>9385</v>
      </c>
      <c r="Z423" s="284">
        <v>137.46</v>
      </c>
      <c r="AA423" s="282" t="s">
        <v>3277</v>
      </c>
      <c r="AB423" s="284">
        <v>137.46</v>
      </c>
      <c r="AC423" s="284">
        <v>137.46</v>
      </c>
      <c r="AD423" s="282" t="s">
        <v>3277</v>
      </c>
      <c r="AE423" s="282" t="s">
        <v>10243</v>
      </c>
      <c r="AF423" s="282" t="s">
        <v>9387</v>
      </c>
      <c r="AG423" s="282" t="s">
        <v>9388</v>
      </c>
      <c r="AH423" s="282" t="s">
        <v>9402</v>
      </c>
      <c r="AI423" s="285">
        <f t="shared" si="6"/>
        <v>44390</v>
      </c>
      <c r="AJ423" s="281" t="s">
        <v>9430</v>
      </c>
    </row>
    <row r="424" spans="1:36" ht="60">
      <c r="A424" s="282" t="s">
        <v>10271</v>
      </c>
      <c r="B424" s="282" t="s">
        <v>9369</v>
      </c>
      <c r="C424" s="282" t="s">
        <v>9370</v>
      </c>
      <c r="D424" s="282" t="s">
        <v>9371</v>
      </c>
      <c r="E424" s="282" t="s">
        <v>9372</v>
      </c>
      <c r="F424" s="282" t="s">
        <v>9372</v>
      </c>
      <c r="G424" s="282" t="s">
        <v>9505</v>
      </c>
      <c r="H424" s="282" t="s">
        <v>10272</v>
      </c>
      <c r="I424" s="282" t="s">
        <v>9375</v>
      </c>
      <c r="J424" s="282" t="s">
        <v>9566</v>
      </c>
      <c r="K424" s="282" t="s">
        <v>9567</v>
      </c>
      <c r="L424" s="283"/>
      <c r="M424" s="283"/>
      <c r="N424" s="282" t="s">
        <v>9378</v>
      </c>
      <c r="O424" s="284">
        <v>45.82</v>
      </c>
      <c r="P424" s="282" t="s">
        <v>9379</v>
      </c>
      <c r="Q424" s="282" t="s">
        <v>9375</v>
      </c>
      <c r="R424" s="283"/>
      <c r="S424" s="283"/>
      <c r="T424" s="282" t="s">
        <v>9380</v>
      </c>
      <c r="U424" s="282" t="s">
        <v>9381</v>
      </c>
      <c r="V424" s="282" t="s">
        <v>9382</v>
      </c>
      <c r="W424" s="282" t="s">
        <v>10255</v>
      </c>
      <c r="X424" s="282" t="s">
        <v>9384</v>
      </c>
      <c r="Y424" s="282" t="s">
        <v>9385</v>
      </c>
      <c r="Z424" s="284">
        <v>45.82</v>
      </c>
      <c r="AA424" s="282" t="s">
        <v>3277</v>
      </c>
      <c r="AB424" s="284">
        <v>45.82</v>
      </c>
      <c r="AC424" s="284">
        <v>45.82</v>
      </c>
      <c r="AD424" s="282" t="s">
        <v>3277</v>
      </c>
      <c r="AE424" s="282" t="s">
        <v>10243</v>
      </c>
      <c r="AF424" s="282" t="s">
        <v>9387</v>
      </c>
      <c r="AG424" s="282" t="s">
        <v>9388</v>
      </c>
      <c r="AH424" s="282" t="s">
        <v>9402</v>
      </c>
      <c r="AI424" s="285">
        <f t="shared" si="6"/>
        <v>44389</v>
      </c>
      <c r="AJ424" s="281" t="s">
        <v>9430</v>
      </c>
    </row>
    <row r="425" spans="1:36" ht="60">
      <c r="A425" s="282" t="s">
        <v>10273</v>
      </c>
      <c r="B425" s="282" t="s">
        <v>9369</v>
      </c>
      <c r="C425" s="282" t="s">
        <v>9370</v>
      </c>
      <c r="D425" s="282" t="s">
        <v>9371</v>
      </c>
      <c r="E425" s="282" t="s">
        <v>9391</v>
      </c>
      <c r="F425" s="282" t="s">
        <v>9391</v>
      </c>
      <c r="G425" s="282" t="s">
        <v>9392</v>
      </c>
      <c r="H425" s="282" t="s">
        <v>10274</v>
      </c>
      <c r="I425" s="282" t="s">
        <v>10275</v>
      </c>
      <c r="J425" s="283"/>
      <c r="K425" s="283"/>
      <c r="L425" s="283"/>
      <c r="M425" s="282" t="s">
        <v>9394</v>
      </c>
      <c r="N425" s="282" t="s">
        <v>9378</v>
      </c>
      <c r="O425" s="284">
        <v>59821.2</v>
      </c>
      <c r="P425" s="282" t="s">
        <v>9395</v>
      </c>
      <c r="Q425" s="282" t="s">
        <v>9396</v>
      </c>
      <c r="R425" s="282" t="s">
        <v>9397</v>
      </c>
      <c r="S425" s="282" t="s">
        <v>9398</v>
      </c>
      <c r="T425" s="282" t="s">
        <v>9380</v>
      </c>
      <c r="U425" s="282" t="s">
        <v>9399</v>
      </c>
      <c r="V425" s="282" t="s">
        <v>9400</v>
      </c>
      <c r="W425" s="282" t="s">
        <v>10276</v>
      </c>
      <c r="X425" s="282" t="s">
        <v>9384</v>
      </c>
      <c r="Y425" s="282" t="s">
        <v>9385</v>
      </c>
      <c r="Z425" s="284">
        <v>59821.2</v>
      </c>
      <c r="AA425" s="282" t="s">
        <v>3277</v>
      </c>
      <c r="AB425" s="284">
        <v>59821.2</v>
      </c>
      <c r="AC425" s="284">
        <v>59821.2</v>
      </c>
      <c r="AD425" s="282" t="s">
        <v>3277</v>
      </c>
      <c r="AE425" s="282" t="s">
        <v>10243</v>
      </c>
      <c r="AF425" s="282" t="s">
        <v>9387</v>
      </c>
      <c r="AG425" s="282" t="s">
        <v>9388</v>
      </c>
      <c r="AH425" s="282" t="s">
        <v>9402</v>
      </c>
      <c r="AI425" s="285">
        <f t="shared" si="6"/>
        <v>44385</v>
      </c>
      <c r="AJ425" s="281" t="s">
        <v>9430</v>
      </c>
    </row>
    <row r="426" spans="1:36" ht="60">
      <c r="A426" s="282" t="s">
        <v>10277</v>
      </c>
      <c r="B426" s="282" t="s">
        <v>9369</v>
      </c>
      <c r="C426" s="282" t="s">
        <v>9370</v>
      </c>
      <c r="D426" s="282" t="s">
        <v>9371</v>
      </c>
      <c r="E426" s="282" t="s">
        <v>9372</v>
      </c>
      <c r="F426" s="282" t="s">
        <v>9372</v>
      </c>
      <c r="G426" s="282" t="s">
        <v>9871</v>
      </c>
      <c r="H426" s="282" t="s">
        <v>10278</v>
      </c>
      <c r="I426" s="282" t="s">
        <v>9375</v>
      </c>
      <c r="J426" s="282" t="s">
        <v>9873</v>
      </c>
      <c r="K426" s="282" t="s">
        <v>9874</v>
      </c>
      <c r="L426" s="283"/>
      <c r="M426" s="282" t="s">
        <v>10279</v>
      </c>
      <c r="N426" s="282" t="s">
        <v>9378</v>
      </c>
      <c r="O426" s="284">
        <v>75.62</v>
      </c>
      <c r="P426" s="282" t="s">
        <v>9379</v>
      </c>
      <c r="Q426" s="282" t="s">
        <v>9375</v>
      </c>
      <c r="R426" s="283"/>
      <c r="S426" s="283"/>
      <c r="T426" s="282" t="s">
        <v>9380</v>
      </c>
      <c r="U426" s="282" t="s">
        <v>9381</v>
      </c>
      <c r="V426" s="282" t="s">
        <v>9382</v>
      </c>
      <c r="W426" s="282" t="s">
        <v>10280</v>
      </c>
      <c r="X426" s="282" t="s">
        <v>9384</v>
      </c>
      <c r="Y426" s="282" t="s">
        <v>9385</v>
      </c>
      <c r="Z426" s="284">
        <v>75.62</v>
      </c>
      <c r="AA426" s="282" t="s">
        <v>3277</v>
      </c>
      <c r="AB426" s="284">
        <v>75.62</v>
      </c>
      <c r="AC426" s="284">
        <v>75.62</v>
      </c>
      <c r="AD426" s="282" t="s">
        <v>3277</v>
      </c>
      <c r="AE426" s="282" t="s">
        <v>10243</v>
      </c>
      <c r="AF426" s="282" t="s">
        <v>9387</v>
      </c>
      <c r="AG426" s="282" t="s">
        <v>9388</v>
      </c>
      <c r="AH426" s="282" t="s">
        <v>9389</v>
      </c>
      <c r="AI426" s="285">
        <f t="shared" si="6"/>
        <v>44384</v>
      </c>
      <c r="AJ426" s="281" t="s">
        <v>9430</v>
      </c>
    </row>
    <row r="427" spans="1:36" ht="60">
      <c r="A427" s="282" t="s">
        <v>10281</v>
      </c>
      <c r="B427" s="282" t="s">
        <v>9369</v>
      </c>
      <c r="C427" s="282" t="s">
        <v>9370</v>
      </c>
      <c r="D427" s="282" t="s">
        <v>9371</v>
      </c>
      <c r="E427" s="282" t="s">
        <v>9372</v>
      </c>
      <c r="F427" s="282" t="s">
        <v>9422</v>
      </c>
      <c r="G427" s="282" t="s">
        <v>9392</v>
      </c>
      <c r="H427" s="282" t="s">
        <v>10282</v>
      </c>
      <c r="I427" s="282" t="s">
        <v>10283</v>
      </c>
      <c r="J427" s="283"/>
      <c r="K427" s="283"/>
      <c r="L427" s="283"/>
      <c r="M427" s="283"/>
      <c r="N427" s="282" t="s">
        <v>9378</v>
      </c>
      <c r="O427" s="284">
        <v>81.31</v>
      </c>
      <c r="P427" s="282" t="s">
        <v>9425</v>
      </c>
      <c r="Q427" s="282" t="s">
        <v>9375</v>
      </c>
      <c r="R427" s="283"/>
      <c r="S427" s="283"/>
      <c r="T427" s="282" t="s">
        <v>9380</v>
      </c>
      <c r="U427" s="282" t="s">
        <v>9426</v>
      </c>
      <c r="V427" s="282" t="s">
        <v>9427</v>
      </c>
      <c r="W427" s="282" t="s">
        <v>10284</v>
      </c>
      <c r="X427" s="282" t="s">
        <v>9384</v>
      </c>
      <c r="Y427" s="282" t="s">
        <v>9385</v>
      </c>
      <c r="Z427" s="284">
        <v>81.31</v>
      </c>
      <c r="AA427" s="282" t="s">
        <v>3277</v>
      </c>
      <c r="AB427" s="284">
        <v>81.31</v>
      </c>
      <c r="AC427" s="284">
        <v>81.31</v>
      </c>
      <c r="AD427" s="282" t="s">
        <v>3277</v>
      </c>
      <c r="AE427" s="282" t="s">
        <v>10285</v>
      </c>
      <c r="AF427" s="282" t="s">
        <v>9387</v>
      </c>
      <c r="AG427" s="282" t="s">
        <v>9388</v>
      </c>
      <c r="AH427" s="282" t="s">
        <v>9402</v>
      </c>
      <c r="AI427" s="285">
        <f t="shared" si="6"/>
        <v>44377</v>
      </c>
      <c r="AJ427" s="281" t="s">
        <v>9430</v>
      </c>
    </row>
    <row r="428" spans="1:36" ht="60">
      <c r="A428" s="282" t="s">
        <v>10286</v>
      </c>
      <c r="B428" s="282" t="s">
        <v>9369</v>
      </c>
      <c r="C428" s="282" t="s">
        <v>9370</v>
      </c>
      <c r="D428" s="282" t="s">
        <v>9371</v>
      </c>
      <c r="E428" s="282" t="s">
        <v>9391</v>
      </c>
      <c r="F428" s="282" t="s">
        <v>9422</v>
      </c>
      <c r="G428" s="282" t="s">
        <v>9392</v>
      </c>
      <c r="H428" s="282" t="s">
        <v>10282</v>
      </c>
      <c r="I428" s="282" t="s">
        <v>10287</v>
      </c>
      <c r="J428" s="283"/>
      <c r="K428" s="283"/>
      <c r="L428" s="283"/>
      <c r="M428" s="283"/>
      <c r="N428" s="282" t="s">
        <v>9378</v>
      </c>
      <c r="O428" s="284">
        <v>278.95999999999998</v>
      </c>
      <c r="P428" s="282" t="s">
        <v>9425</v>
      </c>
      <c r="Q428" s="282" t="s">
        <v>9396</v>
      </c>
      <c r="R428" s="283"/>
      <c r="S428" s="283"/>
      <c r="T428" s="282" t="s">
        <v>9380</v>
      </c>
      <c r="U428" s="282" t="s">
        <v>9426</v>
      </c>
      <c r="V428" s="282" t="s">
        <v>9427</v>
      </c>
      <c r="W428" s="282" t="s">
        <v>10284</v>
      </c>
      <c r="X428" s="282" t="s">
        <v>9384</v>
      </c>
      <c r="Y428" s="282" t="s">
        <v>9385</v>
      </c>
      <c r="Z428" s="284">
        <v>278.95999999999998</v>
      </c>
      <c r="AA428" s="282" t="s">
        <v>3277</v>
      </c>
      <c r="AB428" s="284">
        <v>278.95999999999998</v>
      </c>
      <c r="AC428" s="284">
        <v>278.95999999999998</v>
      </c>
      <c r="AD428" s="282" t="s">
        <v>3277</v>
      </c>
      <c r="AE428" s="282" t="s">
        <v>10285</v>
      </c>
      <c r="AF428" s="282" t="s">
        <v>9387</v>
      </c>
      <c r="AG428" s="282" t="s">
        <v>9388</v>
      </c>
      <c r="AH428" s="282" t="s">
        <v>9402</v>
      </c>
      <c r="AI428" s="285">
        <f t="shared" si="6"/>
        <v>44377</v>
      </c>
      <c r="AJ428" s="281" t="s">
        <v>9430</v>
      </c>
    </row>
    <row r="429" spans="1:36" ht="60">
      <c r="A429" s="282" t="s">
        <v>10288</v>
      </c>
      <c r="B429" s="282" t="s">
        <v>9369</v>
      </c>
      <c r="C429" s="282" t="s">
        <v>9370</v>
      </c>
      <c r="D429" s="282" t="s">
        <v>9371</v>
      </c>
      <c r="E429" s="282" t="s">
        <v>1393</v>
      </c>
      <c r="F429" s="282" t="s">
        <v>9422</v>
      </c>
      <c r="G429" s="282" t="s">
        <v>9392</v>
      </c>
      <c r="H429" s="282" t="s">
        <v>10282</v>
      </c>
      <c r="I429" s="282" t="s">
        <v>10289</v>
      </c>
      <c r="J429" s="283"/>
      <c r="K429" s="283"/>
      <c r="L429" s="283"/>
      <c r="M429" s="283"/>
      <c r="N429" s="282" t="s">
        <v>9378</v>
      </c>
      <c r="O429" s="284">
        <v>1402.55</v>
      </c>
      <c r="P429" s="282" t="s">
        <v>9425</v>
      </c>
      <c r="Q429" s="282" t="s">
        <v>9435</v>
      </c>
      <c r="R429" s="283"/>
      <c r="S429" s="283"/>
      <c r="T429" s="282" t="s">
        <v>9380</v>
      </c>
      <c r="U429" s="282" t="s">
        <v>9426</v>
      </c>
      <c r="V429" s="282" t="s">
        <v>9427</v>
      </c>
      <c r="W429" s="282" t="s">
        <v>10284</v>
      </c>
      <c r="X429" s="282" t="s">
        <v>9384</v>
      </c>
      <c r="Y429" s="282" t="s">
        <v>9385</v>
      </c>
      <c r="Z429" s="284">
        <v>1402.55</v>
      </c>
      <c r="AA429" s="282" t="s">
        <v>3277</v>
      </c>
      <c r="AB429" s="284">
        <v>1402.55</v>
      </c>
      <c r="AC429" s="284">
        <v>1402.55</v>
      </c>
      <c r="AD429" s="282" t="s">
        <v>3277</v>
      </c>
      <c r="AE429" s="282" t="s">
        <v>10285</v>
      </c>
      <c r="AF429" s="282" t="s">
        <v>9387</v>
      </c>
      <c r="AG429" s="282" t="s">
        <v>9388</v>
      </c>
      <c r="AH429" s="282" t="s">
        <v>9402</v>
      </c>
      <c r="AI429" s="285">
        <f t="shared" si="6"/>
        <v>44377</v>
      </c>
      <c r="AJ429" s="281" t="s">
        <v>9430</v>
      </c>
    </row>
    <row r="430" spans="1:36" ht="60">
      <c r="A430" s="282" t="s">
        <v>10290</v>
      </c>
      <c r="B430" s="282" t="s">
        <v>9369</v>
      </c>
      <c r="C430" s="282" t="s">
        <v>9370</v>
      </c>
      <c r="D430" s="282" t="s">
        <v>9371</v>
      </c>
      <c r="E430" s="282" t="s">
        <v>9372</v>
      </c>
      <c r="F430" s="282" t="s">
        <v>9372</v>
      </c>
      <c r="G430" s="282" t="s">
        <v>9871</v>
      </c>
      <c r="H430" s="282" t="s">
        <v>10291</v>
      </c>
      <c r="I430" s="282" t="s">
        <v>9375</v>
      </c>
      <c r="J430" s="282" t="s">
        <v>9873</v>
      </c>
      <c r="K430" s="282" t="s">
        <v>9874</v>
      </c>
      <c r="L430" s="283"/>
      <c r="M430" s="282" t="s">
        <v>10292</v>
      </c>
      <c r="N430" s="282" t="s">
        <v>9378</v>
      </c>
      <c r="O430" s="284">
        <v>75.62</v>
      </c>
      <c r="P430" s="282" t="s">
        <v>9379</v>
      </c>
      <c r="Q430" s="282" t="s">
        <v>9375</v>
      </c>
      <c r="R430" s="283"/>
      <c r="S430" s="283"/>
      <c r="T430" s="282" t="s">
        <v>9380</v>
      </c>
      <c r="U430" s="282" t="s">
        <v>9381</v>
      </c>
      <c r="V430" s="282" t="s">
        <v>9382</v>
      </c>
      <c r="W430" s="282" t="s">
        <v>10293</v>
      </c>
      <c r="X430" s="282" t="s">
        <v>9384</v>
      </c>
      <c r="Y430" s="282" t="s">
        <v>9385</v>
      </c>
      <c r="Z430" s="284">
        <v>75.62</v>
      </c>
      <c r="AA430" s="282" t="s">
        <v>3277</v>
      </c>
      <c r="AB430" s="284">
        <v>75.62</v>
      </c>
      <c r="AC430" s="284">
        <v>75.62</v>
      </c>
      <c r="AD430" s="282" t="s">
        <v>3277</v>
      </c>
      <c r="AE430" s="282" t="s">
        <v>10285</v>
      </c>
      <c r="AF430" s="282" t="s">
        <v>9387</v>
      </c>
      <c r="AG430" s="282" t="s">
        <v>9388</v>
      </c>
      <c r="AH430" s="282" t="s">
        <v>9389</v>
      </c>
      <c r="AI430" s="285">
        <f t="shared" si="6"/>
        <v>44356</v>
      </c>
      <c r="AJ430" s="281" t="s">
        <v>9430</v>
      </c>
    </row>
    <row r="431" spans="1:36" ht="60">
      <c r="A431" s="282" t="s">
        <v>10294</v>
      </c>
      <c r="B431" s="282" t="s">
        <v>9369</v>
      </c>
      <c r="C431" s="282" t="s">
        <v>9370</v>
      </c>
      <c r="D431" s="282" t="s">
        <v>9371</v>
      </c>
      <c r="E431" s="282" t="s">
        <v>9391</v>
      </c>
      <c r="F431" s="282" t="s">
        <v>9391</v>
      </c>
      <c r="G431" s="282" t="s">
        <v>9392</v>
      </c>
      <c r="H431" s="282" t="s">
        <v>10295</v>
      </c>
      <c r="I431" s="282" t="s">
        <v>10296</v>
      </c>
      <c r="J431" s="283"/>
      <c r="K431" s="283"/>
      <c r="L431" s="283"/>
      <c r="M431" s="282" t="s">
        <v>9394</v>
      </c>
      <c r="N431" s="282" t="s">
        <v>9378</v>
      </c>
      <c r="O431" s="284">
        <v>11070</v>
      </c>
      <c r="P431" s="282" t="s">
        <v>9395</v>
      </c>
      <c r="Q431" s="282" t="s">
        <v>9396</v>
      </c>
      <c r="R431" s="282" t="s">
        <v>9397</v>
      </c>
      <c r="S431" s="282" t="s">
        <v>9398</v>
      </c>
      <c r="T431" s="282" t="s">
        <v>9380</v>
      </c>
      <c r="U431" s="282" t="s">
        <v>9399</v>
      </c>
      <c r="V431" s="282" t="s">
        <v>9400</v>
      </c>
      <c r="W431" s="282" t="s">
        <v>10297</v>
      </c>
      <c r="X431" s="282" t="s">
        <v>9384</v>
      </c>
      <c r="Y431" s="282" t="s">
        <v>9385</v>
      </c>
      <c r="Z431" s="284">
        <v>11070</v>
      </c>
      <c r="AA431" s="282" t="s">
        <v>3277</v>
      </c>
      <c r="AB431" s="284">
        <v>11070</v>
      </c>
      <c r="AC431" s="284">
        <v>11070</v>
      </c>
      <c r="AD431" s="282" t="s">
        <v>3277</v>
      </c>
      <c r="AE431" s="282" t="s">
        <v>10285</v>
      </c>
      <c r="AF431" s="282" t="s">
        <v>9387</v>
      </c>
      <c r="AG431" s="282" t="s">
        <v>9388</v>
      </c>
      <c r="AH431" s="282" t="s">
        <v>9402</v>
      </c>
      <c r="AI431" s="285">
        <f t="shared" si="6"/>
        <v>44355</v>
      </c>
      <c r="AJ431" s="281" t="s">
        <v>9430</v>
      </c>
    </row>
    <row r="432" spans="1:36" ht="60">
      <c r="A432" s="282" t="s">
        <v>10298</v>
      </c>
      <c r="B432" s="282" t="s">
        <v>9369</v>
      </c>
      <c r="C432" s="282" t="s">
        <v>9370</v>
      </c>
      <c r="D432" s="282" t="s">
        <v>9371</v>
      </c>
      <c r="E432" s="282" t="s">
        <v>9372</v>
      </c>
      <c r="F432" s="282" t="s">
        <v>9422</v>
      </c>
      <c r="G432" s="282" t="s">
        <v>9392</v>
      </c>
      <c r="H432" s="282" t="s">
        <v>10299</v>
      </c>
      <c r="I432" s="282" t="s">
        <v>10300</v>
      </c>
      <c r="J432" s="283"/>
      <c r="K432" s="283"/>
      <c r="L432" s="283"/>
      <c r="M432" s="283"/>
      <c r="N432" s="282" t="s">
        <v>9378</v>
      </c>
      <c r="O432" s="284">
        <v>80.819999999999993</v>
      </c>
      <c r="P432" s="282" t="s">
        <v>9425</v>
      </c>
      <c r="Q432" s="282" t="s">
        <v>9375</v>
      </c>
      <c r="R432" s="283"/>
      <c r="S432" s="283"/>
      <c r="T432" s="282" t="s">
        <v>9380</v>
      </c>
      <c r="U432" s="282" t="s">
        <v>9426</v>
      </c>
      <c r="V432" s="282" t="s">
        <v>9427</v>
      </c>
      <c r="W432" s="282" t="s">
        <v>10301</v>
      </c>
      <c r="X432" s="282" t="s">
        <v>9384</v>
      </c>
      <c r="Y432" s="282" t="s">
        <v>9385</v>
      </c>
      <c r="Z432" s="284">
        <v>80.819999999999993</v>
      </c>
      <c r="AA432" s="282" t="s">
        <v>3277</v>
      </c>
      <c r="AB432" s="284">
        <v>80.819999999999993</v>
      </c>
      <c r="AC432" s="284">
        <v>80.819999999999993</v>
      </c>
      <c r="AD432" s="282" t="s">
        <v>3277</v>
      </c>
      <c r="AE432" s="282" t="s">
        <v>10302</v>
      </c>
      <c r="AF432" s="282" t="s">
        <v>9387</v>
      </c>
      <c r="AG432" s="282" t="s">
        <v>9388</v>
      </c>
      <c r="AH432" s="282" t="s">
        <v>9402</v>
      </c>
      <c r="AI432" s="285">
        <f t="shared" si="6"/>
        <v>44347</v>
      </c>
      <c r="AJ432" s="281" t="s">
        <v>9430</v>
      </c>
    </row>
    <row r="433" spans="1:36" ht="60">
      <c r="A433" s="282" t="s">
        <v>10303</v>
      </c>
      <c r="B433" s="282" t="s">
        <v>9369</v>
      </c>
      <c r="C433" s="282" t="s">
        <v>9370</v>
      </c>
      <c r="D433" s="282" t="s">
        <v>9371</v>
      </c>
      <c r="E433" s="282" t="s">
        <v>9391</v>
      </c>
      <c r="F433" s="282" t="s">
        <v>9422</v>
      </c>
      <c r="G433" s="282" t="s">
        <v>9392</v>
      </c>
      <c r="H433" s="282" t="s">
        <v>10299</v>
      </c>
      <c r="I433" s="282" t="s">
        <v>10304</v>
      </c>
      <c r="J433" s="283"/>
      <c r="K433" s="283"/>
      <c r="L433" s="283"/>
      <c r="M433" s="283"/>
      <c r="N433" s="282" t="s">
        <v>9378</v>
      </c>
      <c r="O433" s="284">
        <v>206.72</v>
      </c>
      <c r="P433" s="282" t="s">
        <v>9425</v>
      </c>
      <c r="Q433" s="282" t="s">
        <v>9396</v>
      </c>
      <c r="R433" s="283"/>
      <c r="S433" s="283"/>
      <c r="T433" s="282" t="s">
        <v>9380</v>
      </c>
      <c r="U433" s="282" t="s">
        <v>9426</v>
      </c>
      <c r="V433" s="282" t="s">
        <v>9427</v>
      </c>
      <c r="W433" s="282" t="s">
        <v>10301</v>
      </c>
      <c r="X433" s="282" t="s">
        <v>9384</v>
      </c>
      <c r="Y433" s="282" t="s">
        <v>9385</v>
      </c>
      <c r="Z433" s="284">
        <v>206.72</v>
      </c>
      <c r="AA433" s="282" t="s">
        <v>3277</v>
      </c>
      <c r="AB433" s="284">
        <v>206.72</v>
      </c>
      <c r="AC433" s="284">
        <v>206.72</v>
      </c>
      <c r="AD433" s="282" t="s">
        <v>3277</v>
      </c>
      <c r="AE433" s="282" t="s">
        <v>10302</v>
      </c>
      <c r="AF433" s="282" t="s">
        <v>9387</v>
      </c>
      <c r="AG433" s="282" t="s">
        <v>9388</v>
      </c>
      <c r="AH433" s="282" t="s">
        <v>9402</v>
      </c>
      <c r="AI433" s="285">
        <f t="shared" si="6"/>
        <v>44347</v>
      </c>
      <c r="AJ433" s="281" t="s">
        <v>9430</v>
      </c>
    </row>
    <row r="434" spans="1:36" ht="60">
      <c r="A434" s="282" t="s">
        <v>10305</v>
      </c>
      <c r="B434" s="282" t="s">
        <v>9369</v>
      </c>
      <c r="C434" s="282" t="s">
        <v>9370</v>
      </c>
      <c r="D434" s="282" t="s">
        <v>9371</v>
      </c>
      <c r="E434" s="282" t="s">
        <v>1393</v>
      </c>
      <c r="F434" s="282" t="s">
        <v>9422</v>
      </c>
      <c r="G434" s="282" t="s">
        <v>9392</v>
      </c>
      <c r="H434" s="282" t="s">
        <v>10299</v>
      </c>
      <c r="I434" s="282" t="s">
        <v>10289</v>
      </c>
      <c r="J434" s="283"/>
      <c r="K434" s="283"/>
      <c r="L434" s="283"/>
      <c r="M434" s="283"/>
      <c r="N434" s="282" t="s">
        <v>9378</v>
      </c>
      <c r="O434" s="284">
        <v>1402.55</v>
      </c>
      <c r="P434" s="282" t="s">
        <v>9425</v>
      </c>
      <c r="Q434" s="282" t="s">
        <v>9435</v>
      </c>
      <c r="R434" s="283"/>
      <c r="S434" s="283"/>
      <c r="T434" s="282" t="s">
        <v>9380</v>
      </c>
      <c r="U434" s="282" t="s">
        <v>9426</v>
      </c>
      <c r="V434" s="282" t="s">
        <v>9427</v>
      </c>
      <c r="W434" s="282" t="s">
        <v>10301</v>
      </c>
      <c r="X434" s="282" t="s">
        <v>9384</v>
      </c>
      <c r="Y434" s="282" t="s">
        <v>9385</v>
      </c>
      <c r="Z434" s="284">
        <v>1402.55</v>
      </c>
      <c r="AA434" s="282" t="s">
        <v>3277</v>
      </c>
      <c r="AB434" s="284">
        <v>1402.55</v>
      </c>
      <c r="AC434" s="284">
        <v>1402.55</v>
      </c>
      <c r="AD434" s="282" t="s">
        <v>3277</v>
      </c>
      <c r="AE434" s="282" t="s">
        <v>10302</v>
      </c>
      <c r="AF434" s="282" t="s">
        <v>9387</v>
      </c>
      <c r="AG434" s="282" t="s">
        <v>9388</v>
      </c>
      <c r="AH434" s="282" t="s">
        <v>9402</v>
      </c>
      <c r="AI434" s="285">
        <f t="shared" si="6"/>
        <v>44347</v>
      </c>
      <c r="AJ434" s="281" t="s">
        <v>9430</v>
      </c>
    </row>
    <row r="435" spans="1:36" ht="60">
      <c r="A435" s="282" t="s">
        <v>10306</v>
      </c>
      <c r="B435" s="282" t="s">
        <v>9369</v>
      </c>
      <c r="C435" s="282" t="s">
        <v>9370</v>
      </c>
      <c r="D435" s="282" t="s">
        <v>9371</v>
      </c>
      <c r="E435" s="282" t="s">
        <v>1393</v>
      </c>
      <c r="F435" s="282" t="s">
        <v>1393</v>
      </c>
      <c r="G435" s="282" t="s">
        <v>9392</v>
      </c>
      <c r="H435" s="282" t="s">
        <v>10307</v>
      </c>
      <c r="I435" s="282" t="s">
        <v>10308</v>
      </c>
      <c r="J435" s="283"/>
      <c r="K435" s="283"/>
      <c r="L435" s="283"/>
      <c r="M435" s="282" t="s">
        <v>9500</v>
      </c>
      <c r="N435" s="282" t="s">
        <v>9378</v>
      </c>
      <c r="O435" s="284">
        <v>33991.42</v>
      </c>
      <c r="P435" s="282" t="s">
        <v>9395</v>
      </c>
      <c r="Q435" s="282" t="s">
        <v>9435</v>
      </c>
      <c r="R435" s="282" t="s">
        <v>9501</v>
      </c>
      <c r="S435" s="282" t="s">
        <v>9502</v>
      </c>
      <c r="T435" s="282" t="s">
        <v>9380</v>
      </c>
      <c r="U435" s="282" t="s">
        <v>9399</v>
      </c>
      <c r="V435" s="282" t="s">
        <v>9400</v>
      </c>
      <c r="W435" s="282" t="s">
        <v>10309</v>
      </c>
      <c r="X435" s="282" t="s">
        <v>9384</v>
      </c>
      <c r="Y435" s="282" t="s">
        <v>9385</v>
      </c>
      <c r="Z435" s="284">
        <v>33991.42</v>
      </c>
      <c r="AA435" s="282" t="s">
        <v>3277</v>
      </c>
      <c r="AB435" s="284">
        <v>33991.42</v>
      </c>
      <c r="AC435" s="284">
        <v>33991.42</v>
      </c>
      <c r="AD435" s="282" t="s">
        <v>3277</v>
      </c>
      <c r="AE435" s="282" t="s">
        <v>10302</v>
      </c>
      <c r="AF435" s="282" t="s">
        <v>9387</v>
      </c>
      <c r="AG435" s="282" t="s">
        <v>9388</v>
      </c>
      <c r="AH435" s="282" t="s">
        <v>9402</v>
      </c>
      <c r="AI435" s="285">
        <f t="shared" si="6"/>
        <v>44345</v>
      </c>
      <c r="AJ435" s="281" t="s">
        <v>9430</v>
      </c>
    </row>
    <row r="436" spans="1:36" ht="60">
      <c r="A436" s="282" t="s">
        <v>10310</v>
      </c>
      <c r="B436" s="282" t="s">
        <v>9369</v>
      </c>
      <c r="C436" s="282" t="s">
        <v>9370</v>
      </c>
      <c r="D436" s="282" t="s">
        <v>9371</v>
      </c>
      <c r="E436" s="282" t="s">
        <v>9391</v>
      </c>
      <c r="F436" s="282" t="s">
        <v>9391</v>
      </c>
      <c r="G436" s="282" t="s">
        <v>9392</v>
      </c>
      <c r="H436" s="282" t="s">
        <v>10311</v>
      </c>
      <c r="I436" s="282" t="s">
        <v>10312</v>
      </c>
      <c r="J436" s="283"/>
      <c r="K436" s="283"/>
      <c r="L436" s="283"/>
      <c r="M436" s="282" t="s">
        <v>9394</v>
      </c>
      <c r="N436" s="282" t="s">
        <v>9378</v>
      </c>
      <c r="O436" s="284">
        <v>13125.6</v>
      </c>
      <c r="P436" s="282" t="s">
        <v>9395</v>
      </c>
      <c r="Q436" s="282" t="s">
        <v>9396</v>
      </c>
      <c r="R436" s="282" t="s">
        <v>9397</v>
      </c>
      <c r="S436" s="282" t="s">
        <v>9398</v>
      </c>
      <c r="T436" s="282" t="s">
        <v>9380</v>
      </c>
      <c r="U436" s="282" t="s">
        <v>9399</v>
      </c>
      <c r="V436" s="282" t="s">
        <v>9400</v>
      </c>
      <c r="W436" s="282" t="s">
        <v>10309</v>
      </c>
      <c r="X436" s="282" t="s">
        <v>9384</v>
      </c>
      <c r="Y436" s="282" t="s">
        <v>9385</v>
      </c>
      <c r="Z436" s="284">
        <v>13125.6</v>
      </c>
      <c r="AA436" s="282" t="s">
        <v>3277</v>
      </c>
      <c r="AB436" s="284">
        <v>13125.6</v>
      </c>
      <c r="AC436" s="284">
        <v>13125.6</v>
      </c>
      <c r="AD436" s="282" t="s">
        <v>3277</v>
      </c>
      <c r="AE436" s="282" t="s">
        <v>10302</v>
      </c>
      <c r="AF436" s="282" t="s">
        <v>9387</v>
      </c>
      <c r="AG436" s="282" t="s">
        <v>9388</v>
      </c>
      <c r="AH436" s="282" t="s">
        <v>9402</v>
      </c>
      <c r="AI436" s="285">
        <f t="shared" si="6"/>
        <v>44344</v>
      </c>
      <c r="AJ436" s="281" t="s">
        <v>9430</v>
      </c>
    </row>
    <row r="437" spans="1:36" ht="60">
      <c r="A437" s="282" t="s">
        <v>10313</v>
      </c>
      <c r="B437" s="282" t="s">
        <v>9369</v>
      </c>
      <c r="C437" s="282" t="s">
        <v>9370</v>
      </c>
      <c r="D437" s="282" t="s">
        <v>9371</v>
      </c>
      <c r="E437" s="282" t="s">
        <v>9372</v>
      </c>
      <c r="F437" s="282" t="s">
        <v>9372</v>
      </c>
      <c r="G437" s="282" t="s">
        <v>9871</v>
      </c>
      <c r="H437" s="282" t="s">
        <v>10314</v>
      </c>
      <c r="I437" s="282" t="s">
        <v>9375</v>
      </c>
      <c r="J437" s="282" t="s">
        <v>9873</v>
      </c>
      <c r="K437" s="282" t="s">
        <v>9874</v>
      </c>
      <c r="L437" s="283"/>
      <c r="M437" s="282" t="s">
        <v>10315</v>
      </c>
      <c r="N437" s="282" t="s">
        <v>9378</v>
      </c>
      <c r="O437" s="284">
        <v>75.62</v>
      </c>
      <c r="P437" s="282" t="s">
        <v>9379</v>
      </c>
      <c r="Q437" s="282" t="s">
        <v>9375</v>
      </c>
      <c r="R437" s="283"/>
      <c r="S437" s="283"/>
      <c r="T437" s="282" t="s">
        <v>9380</v>
      </c>
      <c r="U437" s="282" t="s">
        <v>9381</v>
      </c>
      <c r="V437" s="282" t="s">
        <v>9382</v>
      </c>
      <c r="W437" s="282" t="s">
        <v>10316</v>
      </c>
      <c r="X437" s="282" t="s">
        <v>9384</v>
      </c>
      <c r="Y437" s="282" t="s">
        <v>9385</v>
      </c>
      <c r="Z437" s="284">
        <v>75.62</v>
      </c>
      <c r="AA437" s="282" t="s">
        <v>3277</v>
      </c>
      <c r="AB437" s="284">
        <v>75.62</v>
      </c>
      <c r="AC437" s="284">
        <v>75.62</v>
      </c>
      <c r="AD437" s="282" t="s">
        <v>3277</v>
      </c>
      <c r="AE437" s="282" t="s">
        <v>10302</v>
      </c>
      <c r="AF437" s="282" t="s">
        <v>9387</v>
      </c>
      <c r="AG437" s="282" t="s">
        <v>9388</v>
      </c>
      <c r="AH437" s="282" t="s">
        <v>9389</v>
      </c>
      <c r="AI437" s="285">
        <f t="shared" si="6"/>
        <v>44321</v>
      </c>
      <c r="AJ437" s="281" t="s">
        <v>9430</v>
      </c>
    </row>
    <row r="438" spans="1:36" ht="60">
      <c r="A438" s="282" t="s">
        <v>10317</v>
      </c>
      <c r="B438" s="282" t="s">
        <v>9369</v>
      </c>
      <c r="C438" s="282" t="s">
        <v>9370</v>
      </c>
      <c r="D438" s="282" t="s">
        <v>9371</v>
      </c>
      <c r="E438" s="282" t="s">
        <v>9372</v>
      </c>
      <c r="F438" s="282" t="s">
        <v>9372</v>
      </c>
      <c r="G438" s="282" t="s">
        <v>9505</v>
      </c>
      <c r="H438" s="282" t="s">
        <v>10318</v>
      </c>
      <c r="I438" s="282" t="s">
        <v>9375</v>
      </c>
      <c r="J438" s="282" t="s">
        <v>9566</v>
      </c>
      <c r="K438" s="282" t="s">
        <v>9567</v>
      </c>
      <c r="L438" s="283"/>
      <c r="M438" s="283"/>
      <c r="N438" s="282" t="s">
        <v>9378</v>
      </c>
      <c r="O438" s="284">
        <v>41.16</v>
      </c>
      <c r="P438" s="282" t="s">
        <v>9379</v>
      </c>
      <c r="Q438" s="282" t="s">
        <v>9375</v>
      </c>
      <c r="R438" s="283"/>
      <c r="S438" s="283"/>
      <c r="T438" s="282" t="s">
        <v>9380</v>
      </c>
      <c r="U438" s="282" t="s">
        <v>9381</v>
      </c>
      <c r="V438" s="282" t="s">
        <v>9382</v>
      </c>
      <c r="W438" s="282" t="s">
        <v>10319</v>
      </c>
      <c r="X438" s="282" t="s">
        <v>9384</v>
      </c>
      <c r="Y438" s="282" t="s">
        <v>9385</v>
      </c>
      <c r="Z438" s="284">
        <v>41.16</v>
      </c>
      <c r="AA438" s="282" t="s">
        <v>3277</v>
      </c>
      <c r="AB438" s="284">
        <v>41.16</v>
      </c>
      <c r="AC438" s="284">
        <v>41.16</v>
      </c>
      <c r="AD438" s="282" t="s">
        <v>3277</v>
      </c>
      <c r="AE438" s="282" t="s">
        <v>10302</v>
      </c>
      <c r="AF438" s="282" t="s">
        <v>9387</v>
      </c>
      <c r="AG438" s="282" t="s">
        <v>9388</v>
      </c>
      <c r="AH438" s="282" t="s">
        <v>9402</v>
      </c>
      <c r="AI438" s="285">
        <f t="shared" si="6"/>
        <v>44308</v>
      </c>
      <c r="AJ438" s="281" t="s">
        <v>9430</v>
      </c>
    </row>
    <row r="439" spans="1:36" ht="60">
      <c r="A439" s="282" t="s">
        <v>10320</v>
      </c>
      <c r="B439" s="282" t="s">
        <v>9369</v>
      </c>
      <c r="C439" s="282" t="s">
        <v>9370</v>
      </c>
      <c r="D439" s="282" t="s">
        <v>9371</v>
      </c>
      <c r="E439" s="282" t="s">
        <v>9372</v>
      </c>
      <c r="F439" s="282" t="s">
        <v>9372</v>
      </c>
      <c r="G439" s="282" t="s">
        <v>9505</v>
      </c>
      <c r="H439" s="282" t="s">
        <v>10321</v>
      </c>
      <c r="I439" s="282" t="s">
        <v>9375</v>
      </c>
      <c r="J439" s="282" t="s">
        <v>9566</v>
      </c>
      <c r="K439" s="282" t="s">
        <v>9567</v>
      </c>
      <c r="L439" s="283"/>
      <c r="M439" s="283"/>
      <c r="N439" s="282" t="s">
        <v>9378</v>
      </c>
      <c r="O439" s="284">
        <v>41.16</v>
      </c>
      <c r="P439" s="282" t="s">
        <v>9379</v>
      </c>
      <c r="Q439" s="282" t="s">
        <v>9375</v>
      </c>
      <c r="R439" s="283"/>
      <c r="S439" s="283"/>
      <c r="T439" s="282" t="s">
        <v>9380</v>
      </c>
      <c r="U439" s="282" t="s">
        <v>9381</v>
      </c>
      <c r="V439" s="282" t="s">
        <v>9382</v>
      </c>
      <c r="W439" s="282" t="s">
        <v>10319</v>
      </c>
      <c r="X439" s="282" t="s">
        <v>9384</v>
      </c>
      <c r="Y439" s="282" t="s">
        <v>9385</v>
      </c>
      <c r="Z439" s="284">
        <v>41.16</v>
      </c>
      <c r="AA439" s="282" t="s">
        <v>3277</v>
      </c>
      <c r="AB439" s="284">
        <v>41.16</v>
      </c>
      <c r="AC439" s="284">
        <v>41.16</v>
      </c>
      <c r="AD439" s="282" t="s">
        <v>3277</v>
      </c>
      <c r="AE439" s="282" t="s">
        <v>10302</v>
      </c>
      <c r="AF439" s="282" t="s">
        <v>9387</v>
      </c>
      <c r="AG439" s="282" t="s">
        <v>9388</v>
      </c>
      <c r="AH439" s="282" t="s">
        <v>9402</v>
      </c>
      <c r="AI439" s="285">
        <f t="shared" si="6"/>
        <v>44306</v>
      </c>
      <c r="AJ439" s="281" t="s">
        <v>9430</v>
      </c>
    </row>
    <row r="440" spans="1:36" ht="60">
      <c r="A440" s="282" t="s">
        <v>10322</v>
      </c>
      <c r="B440" s="282" t="s">
        <v>9369</v>
      </c>
      <c r="C440" s="282" t="s">
        <v>9370</v>
      </c>
      <c r="D440" s="282" t="s">
        <v>9371</v>
      </c>
      <c r="E440" s="282" t="s">
        <v>9372</v>
      </c>
      <c r="F440" s="282" t="s">
        <v>9422</v>
      </c>
      <c r="G440" s="282" t="s">
        <v>9392</v>
      </c>
      <c r="H440" s="282" t="s">
        <v>10323</v>
      </c>
      <c r="I440" s="282" t="s">
        <v>10324</v>
      </c>
      <c r="J440" s="283"/>
      <c r="K440" s="283"/>
      <c r="L440" s="283"/>
      <c r="M440" s="283"/>
      <c r="N440" s="282" t="s">
        <v>9378</v>
      </c>
      <c r="O440" s="284">
        <v>77.98</v>
      </c>
      <c r="P440" s="282" t="s">
        <v>9425</v>
      </c>
      <c r="Q440" s="282" t="s">
        <v>9375</v>
      </c>
      <c r="R440" s="283"/>
      <c r="S440" s="283"/>
      <c r="T440" s="282" t="s">
        <v>9380</v>
      </c>
      <c r="U440" s="282" t="s">
        <v>9426</v>
      </c>
      <c r="V440" s="282" t="s">
        <v>9427</v>
      </c>
      <c r="W440" s="282" t="s">
        <v>10325</v>
      </c>
      <c r="X440" s="282" t="s">
        <v>9384</v>
      </c>
      <c r="Y440" s="282" t="s">
        <v>9385</v>
      </c>
      <c r="Z440" s="284">
        <v>77.98</v>
      </c>
      <c r="AA440" s="282" t="s">
        <v>3277</v>
      </c>
      <c r="AB440" s="284">
        <v>77.98</v>
      </c>
      <c r="AC440" s="284">
        <v>77.98</v>
      </c>
      <c r="AD440" s="282" t="s">
        <v>3277</v>
      </c>
      <c r="AE440" s="282" t="s">
        <v>10326</v>
      </c>
      <c r="AF440" s="282" t="s">
        <v>9387</v>
      </c>
      <c r="AG440" s="282" t="s">
        <v>9388</v>
      </c>
      <c r="AH440" s="282" t="s">
        <v>9402</v>
      </c>
      <c r="AI440" s="285">
        <f t="shared" si="6"/>
        <v>44286</v>
      </c>
      <c r="AJ440" s="281" t="s">
        <v>9430</v>
      </c>
    </row>
    <row r="441" spans="1:36" ht="60">
      <c r="A441" s="282" t="s">
        <v>10327</v>
      </c>
      <c r="B441" s="282" t="s">
        <v>9369</v>
      </c>
      <c r="C441" s="282" t="s">
        <v>9370</v>
      </c>
      <c r="D441" s="282" t="s">
        <v>9371</v>
      </c>
      <c r="E441" s="282" t="s">
        <v>9391</v>
      </c>
      <c r="F441" s="282" t="s">
        <v>9422</v>
      </c>
      <c r="G441" s="282" t="s">
        <v>9392</v>
      </c>
      <c r="H441" s="282" t="s">
        <v>10323</v>
      </c>
      <c r="I441" s="282" t="s">
        <v>10328</v>
      </c>
      <c r="J441" s="283"/>
      <c r="K441" s="283"/>
      <c r="L441" s="283"/>
      <c r="M441" s="283"/>
      <c r="N441" s="282" t="s">
        <v>9378</v>
      </c>
      <c r="O441" s="284">
        <v>121.08</v>
      </c>
      <c r="P441" s="282" t="s">
        <v>9425</v>
      </c>
      <c r="Q441" s="282" t="s">
        <v>9396</v>
      </c>
      <c r="R441" s="283"/>
      <c r="S441" s="283"/>
      <c r="T441" s="282" t="s">
        <v>9380</v>
      </c>
      <c r="U441" s="282" t="s">
        <v>9426</v>
      </c>
      <c r="V441" s="282" t="s">
        <v>9427</v>
      </c>
      <c r="W441" s="282" t="s">
        <v>10325</v>
      </c>
      <c r="X441" s="282" t="s">
        <v>9384</v>
      </c>
      <c r="Y441" s="282" t="s">
        <v>9385</v>
      </c>
      <c r="Z441" s="284">
        <v>121.08</v>
      </c>
      <c r="AA441" s="282" t="s">
        <v>3277</v>
      </c>
      <c r="AB441" s="284">
        <v>121.08</v>
      </c>
      <c r="AC441" s="284">
        <v>121.08</v>
      </c>
      <c r="AD441" s="282" t="s">
        <v>3277</v>
      </c>
      <c r="AE441" s="282" t="s">
        <v>10326</v>
      </c>
      <c r="AF441" s="282" t="s">
        <v>9387</v>
      </c>
      <c r="AG441" s="282" t="s">
        <v>9388</v>
      </c>
      <c r="AH441" s="282" t="s">
        <v>9402</v>
      </c>
      <c r="AI441" s="285">
        <f t="shared" si="6"/>
        <v>44286</v>
      </c>
      <c r="AJ441" s="281" t="s">
        <v>9430</v>
      </c>
    </row>
    <row r="442" spans="1:36" ht="60">
      <c r="A442" s="282" t="s">
        <v>10329</v>
      </c>
      <c r="B442" s="282" t="s">
        <v>9369</v>
      </c>
      <c r="C442" s="282" t="s">
        <v>9370</v>
      </c>
      <c r="D442" s="282" t="s">
        <v>9371</v>
      </c>
      <c r="E442" s="282" t="s">
        <v>1393</v>
      </c>
      <c r="F442" s="282" t="s">
        <v>9422</v>
      </c>
      <c r="G442" s="282" t="s">
        <v>9392</v>
      </c>
      <c r="H442" s="282" t="s">
        <v>10323</v>
      </c>
      <c r="I442" s="282" t="s">
        <v>10330</v>
      </c>
      <c r="J442" s="283"/>
      <c r="K442" s="283"/>
      <c r="L442" s="283"/>
      <c r="M442" s="283"/>
      <c r="N442" s="282" t="s">
        <v>9378</v>
      </c>
      <c r="O442" s="284">
        <v>1180.76</v>
      </c>
      <c r="P442" s="282" t="s">
        <v>9425</v>
      </c>
      <c r="Q442" s="282" t="s">
        <v>9435</v>
      </c>
      <c r="R442" s="283"/>
      <c r="S442" s="283"/>
      <c r="T442" s="282" t="s">
        <v>9380</v>
      </c>
      <c r="U442" s="282" t="s">
        <v>9426</v>
      </c>
      <c r="V442" s="282" t="s">
        <v>9427</v>
      </c>
      <c r="W442" s="282" t="s">
        <v>10325</v>
      </c>
      <c r="X442" s="282" t="s">
        <v>9384</v>
      </c>
      <c r="Y442" s="282" t="s">
        <v>9385</v>
      </c>
      <c r="Z442" s="284">
        <v>1180.76</v>
      </c>
      <c r="AA442" s="282" t="s">
        <v>3277</v>
      </c>
      <c r="AB442" s="284">
        <v>1180.76</v>
      </c>
      <c r="AC442" s="284">
        <v>1180.76</v>
      </c>
      <c r="AD442" s="282" t="s">
        <v>3277</v>
      </c>
      <c r="AE442" s="282" t="s">
        <v>10326</v>
      </c>
      <c r="AF442" s="282" t="s">
        <v>9387</v>
      </c>
      <c r="AG442" s="282" t="s">
        <v>9388</v>
      </c>
      <c r="AH442" s="282" t="s">
        <v>9402</v>
      </c>
      <c r="AI442" s="285">
        <f t="shared" si="6"/>
        <v>44286</v>
      </c>
      <c r="AJ442" s="281" t="s">
        <v>9430</v>
      </c>
    </row>
    <row r="443" spans="1:36" ht="60">
      <c r="A443" s="282" t="s">
        <v>10331</v>
      </c>
      <c r="B443" s="282" t="s">
        <v>9369</v>
      </c>
      <c r="C443" s="282" t="s">
        <v>9370</v>
      </c>
      <c r="D443" s="282" t="s">
        <v>9371</v>
      </c>
      <c r="E443" s="282" t="s">
        <v>9372</v>
      </c>
      <c r="F443" s="282" t="s">
        <v>9372</v>
      </c>
      <c r="G443" s="282" t="s">
        <v>9871</v>
      </c>
      <c r="H443" s="282" t="s">
        <v>10332</v>
      </c>
      <c r="I443" s="282" t="s">
        <v>9375</v>
      </c>
      <c r="J443" s="282" t="s">
        <v>9873</v>
      </c>
      <c r="K443" s="282" t="s">
        <v>9874</v>
      </c>
      <c r="L443" s="283"/>
      <c r="M443" s="282" t="s">
        <v>10030</v>
      </c>
      <c r="N443" s="282" t="s">
        <v>9378</v>
      </c>
      <c r="O443" s="284">
        <v>44.66</v>
      </c>
      <c r="P443" s="282" t="s">
        <v>9379</v>
      </c>
      <c r="Q443" s="282" t="s">
        <v>9375</v>
      </c>
      <c r="R443" s="283"/>
      <c r="S443" s="283"/>
      <c r="T443" s="282" t="s">
        <v>9380</v>
      </c>
      <c r="U443" s="282" t="s">
        <v>9381</v>
      </c>
      <c r="V443" s="282" t="s">
        <v>9382</v>
      </c>
      <c r="W443" s="282" t="s">
        <v>10333</v>
      </c>
      <c r="X443" s="282" t="s">
        <v>9384</v>
      </c>
      <c r="Y443" s="282" t="s">
        <v>9385</v>
      </c>
      <c r="Z443" s="284">
        <v>44.66</v>
      </c>
      <c r="AA443" s="282" t="s">
        <v>3277</v>
      </c>
      <c r="AB443" s="284">
        <v>44.66</v>
      </c>
      <c r="AC443" s="284">
        <v>44.66</v>
      </c>
      <c r="AD443" s="282" t="s">
        <v>3277</v>
      </c>
      <c r="AE443" s="282" t="s">
        <v>10334</v>
      </c>
      <c r="AF443" s="282" t="s">
        <v>9387</v>
      </c>
      <c r="AG443" s="282" t="s">
        <v>9388</v>
      </c>
      <c r="AH443" s="282" t="s">
        <v>9389</v>
      </c>
      <c r="AI443" s="285">
        <f t="shared" si="6"/>
        <v>44285</v>
      </c>
      <c r="AJ443" s="281" t="s">
        <v>9430</v>
      </c>
    </row>
    <row r="444" spans="1:36" ht="60">
      <c r="A444" s="282" t="s">
        <v>10335</v>
      </c>
      <c r="B444" s="282" t="s">
        <v>9369</v>
      </c>
      <c r="C444" s="282" t="s">
        <v>9370</v>
      </c>
      <c r="D444" s="282" t="s">
        <v>9371</v>
      </c>
      <c r="E444" s="282" t="s">
        <v>9372</v>
      </c>
      <c r="F444" s="282" t="s">
        <v>9372</v>
      </c>
      <c r="G444" s="282" t="s">
        <v>9871</v>
      </c>
      <c r="H444" s="282" t="s">
        <v>10336</v>
      </c>
      <c r="I444" s="282" t="s">
        <v>10107</v>
      </c>
      <c r="J444" s="282" t="s">
        <v>9873</v>
      </c>
      <c r="K444" s="282" t="s">
        <v>9874</v>
      </c>
      <c r="L444" s="283"/>
      <c r="M444" s="282" t="s">
        <v>10079</v>
      </c>
      <c r="N444" s="282" t="s">
        <v>9378</v>
      </c>
      <c r="O444" s="284">
        <v>66.989999999999995</v>
      </c>
      <c r="P444" s="282" t="s">
        <v>9379</v>
      </c>
      <c r="Q444" s="282" t="s">
        <v>9375</v>
      </c>
      <c r="R444" s="283"/>
      <c r="S444" s="283"/>
      <c r="T444" s="282" t="s">
        <v>9380</v>
      </c>
      <c r="U444" s="282" t="s">
        <v>9381</v>
      </c>
      <c r="V444" s="282" t="s">
        <v>9382</v>
      </c>
      <c r="W444" s="282" t="s">
        <v>10333</v>
      </c>
      <c r="X444" s="282" t="s">
        <v>9384</v>
      </c>
      <c r="Y444" s="282" t="s">
        <v>9385</v>
      </c>
      <c r="Z444" s="284">
        <v>66.989999999999995</v>
      </c>
      <c r="AA444" s="282" t="s">
        <v>3277</v>
      </c>
      <c r="AB444" s="284">
        <v>66.989999999999995</v>
      </c>
      <c r="AC444" s="284">
        <v>66.989999999999995</v>
      </c>
      <c r="AD444" s="282" t="s">
        <v>3277</v>
      </c>
      <c r="AE444" s="282" t="s">
        <v>10334</v>
      </c>
      <c r="AF444" s="282" t="s">
        <v>9387</v>
      </c>
      <c r="AG444" s="282" t="s">
        <v>9388</v>
      </c>
      <c r="AH444" s="282" t="s">
        <v>9389</v>
      </c>
      <c r="AI444" s="285">
        <f t="shared" si="6"/>
        <v>44280</v>
      </c>
      <c r="AJ444" s="281" t="s">
        <v>9430</v>
      </c>
    </row>
    <row r="445" spans="1:36" ht="60">
      <c r="A445" s="282" t="s">
        <v>10337</v>
      </c>
      <c r="B445" s="282" t="s">
        <v>9369</v>
      </c>
      <c r="C445" s="282" t="s">
        <v>9370</v>
      </c>
      <c r="D445" s="282" t="s">
        <v>9371</v>
      </c>
      <c r="E445" s="282" t="s">
        <v>9372</v>
      </c>
      <c r="F445" s="282" t="s">
        <v>9372</v>
      </c>
      <c r="G445" s="282" t="s">
        <v>9505</v>
      </c>
      <c r="H445" s="282" t="s">
        <v>10336</v>
      </c>
      <c r="I445" s="282" t="s">
        <v>9410</v>
      </c>
      <c r="J445" s="282" t="s">
        <v>9566</v>
      </c>
      <c r="K445" s="282" t="s">
        <v>9567</v>
      </c>
      <c r="L445" s="283"/>
      <c r="M445" s="282" t="s">
        <v>10338</v>
      </c>
      <c r="N445" s="282" t="s">
        <v>9378</v>
      </c>
      <c r="O445" s="284">
        <v>82.32</v>
      </c>
      <c r="P445" s="282" t="s">
        <v>9379</v>
      </c>
      <c r="Q445" s="282" t="s">
        <v>9375</v>
      </c>
      <c r="R445" s="283"/>
      <c r="S445" s="283"/>
      <c r="T445" s="282" t="s">
        <v>9380</v>
      </c>
      <c r="U445" s="282" t="s">
        <v>9381</v>
      </c>
      <c r="V445" s="282" t="s">
        <v>9382</v>
      </c>
      <c r="W445" s="282" t="s">
        <v>10339</v>
      </c>
      <c r="X445" s="282" t="s">
        <v>9384</v>
      </c>
      <c r="Y445" s="282" t="s">
        <v>9385</v>
      </c>
      <c r="Z445" s="284">
        <v>82.32</v>
      </c>
      <c r="AA445" s="282" t="s">
        <v>3277</v>
      </c>
      <c r="AB445" s="284">
        <v>82.32</v>
      </c>
      <c r="AC445" s="284">
        <v>82.32</v>
      </c>
      <c r="AD445" s="282" t="s">
        <v>3277</v>
      </c>
      <c r="AE445" s="282" t="s">
        <v>10334</v>
      </c>
      <c r="AF445" s="282" t="s">
        <v>9387</v>
      </c>
      <c r="AG445" s="282" t="s">
        <v>9388</v>
      </c>
      <c r="AH445" s="282" t="s">
        <v>9402</v>
      </c>
      <c r="AI445" s="285">
        <f t="shared" si="6"/>
        <v>44280</v>
      </c>
      <c r="AJ445" s="281" t="s">
        <v>9430</v>
      </c>
    </row>
    <row r="446" spans="1:36" ht="60">
      <c r="A446" s="282" t="s">
        <v>10340</v>
      </c>
      <c r="B446" s="282" t="s">
        <v>9369</v>
      </c>
      <c r="C446" s="282" t="s">
        <v>9370</v>
      </c>
      <c r="D446" s="282" t="s">
        <v>9371</v>
      </c>
      <c r="E446" s="282" t="s">
        <v>9372</v>
      </c>
      <c r="F446" s="282" t="s">
        <v>9372</v>
      </c>
      <c r="G446" s="282" t="s">
        <v>9505</v>
      </c>
      <c r="H446" s="282" t="s">
        <v>10341</v>
      </c>
      <c r="I446" s="282" t="s">
        <v>9410</v>
      </c>
      <c r="J446" s="282" t="s">
        <v>9566</v>
      </c>
      <c r="K446" s="282" t="s">
        <v>9567</v>
      </c>
      <c r="L446" s="283"/>
      <c r="M446" s="282" t="s">
        <v>10338</v>
      </c>
      <c r="N446" s="282" t="s">
        <v>9378</v>
      </c>
      <c r="O446" s="284">
        <v>82.32</v>
      </c>
      <c r="P446" s="282" t="s">
        <v>9379</v>
      </c>
      <c r="Q446" s="282" t="s">
        <v>9375</v>
      </c>
      <c r="R446" s="283"/>
      <c r="S446" s="283"/>
      <c r="T446" s="282" t="s">
        <v>9380</v>
      </c>
      <c r="U446" s="282" t="s">
        <v>9381</v>
      </c>
      <c r="V446" s="282" t="s">
        <v>9382</v>
      </c>
      <c r="W446" s="282" t="s">
        <v>10339</v>
      </c>
      <c r="X446" s="282" t="s">
        <v>9384</v>
      </c>
      <c r="Y446" s="282" t="s">
        <v>9385</v>
      </c>
      <c r="Z446" s="284">
        <v>82.32</v>
      </c>
      <c r="AA446" s="282" t="s">
        <v>3277</v>
      </c>
      <c r="AB446" s="284">
        <v>82.32</v>
      </c>
      <c r="AC446" s="284">
        <v>82.32</v>
      </c>
      <c r="AD446" s="282" t="s">
        <v>3277</v>
      </c>
      <c r="AE446" s="282" t="s">
        <v>10334</v>
      </c>
      <c r="AF446" s="282" t="s">
        <v>9387</v>
      </c>
      <c r="AG446" s="282" t="s">
        <v>9388</v>
      </c>
      <c r="AH446" s="282" t="s">
        <v>9402</v>
      </c>
      <c r="AI446" s="285">
        <f t="shared" si="6"/>
        <v>44277</v>
      </c>
      <c r="AJ446" s="281" t="s">
        <v>9430</v>
      </c>
    </row>
    <row r="447" spans="1:36" ht="60">
      <c r="A447" s="282" t="s">
        <v>10342</v>
      </c>
      <c r="B447" s="282" t="s">
        <v>9369</v>
      </c>
      <c r="C447" s="282" t="s">
        <v>9370</v>
      </c>
      <c r="D447" s="282" t="s">
        <v>9371</v>
      </c>
      <c r="E447" s="282" t="s">
        <v>9372</v>
      </c>
      <c r="F447" s="282" t="s">
        <v>9372</v>
      </c>
      <c r="G447" s="282" t="s">
        <v>9505</v>
      </c>
      <c r="H447" s="282" t="s">
        <v>10343</v>
      </c>
      <c r="I447" s="282" t="s">
        <v>9375</v>
      </c>
      <c r="J447" s="282" t="s">
        <v>9566</v>
      </c>
      <c r="K447" s="282" t="s">
        <v>9567</v>
      </c>
      <c r="L447" s="283"/>
      <c r="M447" s="283"/>
      <c r="N447" s="282" t="s">
        <v>9378</v>
      </c>
      <c r="O447" s="284">
        <v>41.16</v>
      </c>
      <c r="P447" s="282" t="s">
        <v>9379</v>
      </c>
      <c r="Q447" s="282" t="s">
        <v>9375</v>
      </c>
      <c r="R447" s="283"/>
      <c r="S447" s="283"/>
      <c r="T447" s="282" t="s">
        <v>9380</v>
      </c>
      <c r="U447" s="282" t="s">
        <v>9381</v>
      </c>
      <c r="V447" s="282" t="s">
        <v>9382</v>
      </c>
      <c r="W447" s="282" t="s">
        <v>10344</v>
      </c>
      <c r="X447" s="282" t="s">
        <v>9384</v>
      </c>
      <c r="Y447" s="282" t="s">
        <v>9385</v>
      </c>
      <c r="Z447" s="284">
        <v>41.16</v>
      </c>
      <c r="AA447" s="282" t="s">
        <v>3277</v>
      </c>
      <c r="AB447" s="284">
        <v>41.16</v>
      </c>
      <c r="AC447" s="284">
        <v>41.16</v>
      </c>
      <c r="AD447" s="282" t="s">
        <v>3277</v>
      </c>
      <c r="AE447" s="282" t="s">
        <v>10326</v>
      </c>
      <c r="AF447" s="282" t="s">
        <v>9387</v>
      </c>
      <c r="AG447" s="282" t="s">
        <v>9388</v>
      </c>
      <c r="AH447" s="282" t="s">
        <v>9402</v>
      </c>
      <c r="AI447" s="285">
        <f t="shared" si="6"/>
        <v>44273</v>
      </c>
      <c r="AJ447" s="281" t="s">
        <v>9430</v>
      </c>
    </row>
    <row r="448" spans="1:36" ht="60">
      <c r="A448" s="282" t="s">
        <v>10345</v>
      </c>
      <c r="B448" s="282" t="s">
        <v>9369</v>
      </c>
      <c r="C448" s="282" t="s">
        <v>9370</v>
      </c>
      <c r="D448" s="282" t="s">
        <v>9371</v>
      </c>
      <c r="E448" s="282" t="s">
        <v>9372</v>
      </c>
      <c r="F448" s="282" t="s">
        <v>9372</v>
      </c>
      <c r="G448" s="282" t="s">
        <v>9505</v>
      </c>
      <c r="H448" s="282" t="s">
        <v>10346</v>
      </c>
      <c r="I448" s="282" t="s">
        <v>9375</v>
      </c>
      <c r="J448" s="282" t="s">
        <v>9566</v>
      </c>
      <c r="K448" s="282" t="s">
        <v>9567</v>
      </c>
      <c r="L448" s="283"/>
      <c r="M448" s="283"/>
      <c r="N448" s="282" t="s">
        <v>9378</v>
      </c>
      <c r="O448" s="284">
        <v>41.16</v>
      </c>
      <c r="P448" s="282" t="s">
        <v>9379</v>
      </c>
      <c r="Q448" s="282" t="s">
        <v>9375</v>
      </c>
      <c r="R448" s="283"/>
      <c r="S448" s="283"/>
      <c r="T448" s="282" t="s">
        <v>9380</v>
      </c>
      <c r="U448" s="282" t="s">
        <v>9381</v>
      </c>
      <c r="V448" s="282" t="s">
        <v>9382</v>
      </c>
      <c r="W448" s="282" t="s">
        <v>10344</v>
      </c>
      <c r="X448" s="282" t="s">
        <v>9384</v>
      </c>
      <c r="Y448" s="282" t="s">
        <v>9385</v>
      </c>
      <c r="Z448" s="284">
        <v>41.16</v>
      </c>
      <c r="AA448" s="282" t="s">
        <v>3277</v>
      </c>
      <c r="AB448" s="284">
        <v>41.16</v>
      </c>
      <c r="AC448" s="284">
        <v>41.16</v>
      </c>
      <c r="AD448" s="282" t="s">
        <v>3277</v>
      </c>
      <c r="AE448" s="282" t="s">
        <v>10326</v>
      </c>
      <c r="AF448" s="282" t="s">
        <v>9387</v>
      </c>
      <c r="AG448" s="282" t="s">
        <v>9388</v>
      </c>
      <c r="AH448" s="282" t="s">
        <v>9402</v>
      </c>
      <c r="AI448" s="285">
        <f t="shared" si="6"/>
        <v>44272</v>
      </c>
      <c r="AJ448" s="281" t="s">
        <v>9430</v>
      </c>
    </row>
    <row r="449" spans="1:36" ht="60">
      <c r="A449" s="282" t="s">
        <v>10347</v>
      </c>
      <c r="B449" s="282" t="s">
        <v>9369</v>
      </c>
      <c r="C449" s="282" t="s">
        <v>9370</v>
      </c>
      <c r="D449" s="282" t="s">
        <v>9371</v>
      </c>
      <c r="E449" s="282" t="s">
        <v>9372</v>
      </c>
      <c r="F449" s="282" t="s">
        <v>9372</v>
      </c>
      <c r="G449" s="282" t="s">
        <v>9505</v>
      </c>
      <c r="H449" s="282" t="s">
        <v>10348</v>
      </c>
      <c r="I449" s="282" t="s">
        <v>9375</v>
      </c>
      <c r="J449" s="282" t="s">
        <v>9566</v>
      </c>
      <c r="K449" s="282" t="s">
        <v>9567</v>
      </c>
      <c r="L449" s="283"/>
      <c r="M449" s="283"/>
      <c r="N449" s="282" t="s">
        <v>9378</v>
      </c>
      <c r="O449" s="284">
        <v>41.16</v>
      </c>
      <c r="P449" s="282" t="s">
        <v>9379</v>
      </c>
      <c r="Q449" s="282" t="s">
        <v>9375</v>
      </c>
      <c r="R449" s="283"/>
      <c r="S449" s="283"/>
      <c r="T449" s="282" t="s">
        <v>9380</v>
      </c>
      <c r="U449" s="282" t="s">
        <v>9381</v>
      </c>
      <c r="V449" s="282" t="s">
        <v>9382</v>
      </c>
      <c r="W449" s="282" t="s">
        <v>10344</v>
      </c>
      <c r="X449" s="282" t="s">
        <v>9384</v>
      </c>
      <c r="Y449" s="282" t="s">
        <v>9385</v>
      </c>
      <c r="Z449" s="284">
        <v>41.16</v>
      </c>
      <c r="AA449" s="282" t="s">
        <v>3277</v>
      </c>
      <c r="AB449" s="284">
        <v>41.16</v>
      </c>
      <c r="AC449" s="284">
        <v>41.16</v>
      </c>
      <c r="AD449" s="282" t="s">
        <v>3277</v>
      </c>
      <c r="AE449" s="282" t="s">
        <v>10326</v>
      </c>
      <c r="AF449" s="282" t="s">
        <v>9387</v>
      </c>
      <c r="AG449" s="282" t="s">
        <v>9388</v>
      </c>
      <c r="AH449" s="282" t="s">
        <v>9402</v>
      </c>
      <c r="AI449" s="285">
        <f t="shared" si="6"/>
        <v>44271</v>
      </c>
      <c r="AJ449" s="281" t="s">
        <v>9430</v>
      </c>
    </row>
    <row r="450" spans="1:36" ht="60">
      <c r="A450" s="282" t="s">
        <v>10349</v>
      </c>
      <c r="B450" s="282" t="s">
        <v>9369</v>
      </c>
      <c r="C450" s="282" t="s">
        <v>9370</v>
      </c>
      <c r="D450" s="282" t="s">
        <v>9371</v>
      </c>
      <c r="E450" s="282" t="s">
        <v>9372</v>
      </c>
      <c r="F450" s="282" t="s">
        <v>9372</v>
      </c>
      <c r="G450" s="282" t="s">
        <v>9871</v>
      </c>
      <c r="H450" s="282" t="s">
        <v>10348</v>
      </c>
      <c r="I450" s="282" t="s">
        <v>9413</v>
      </c>
      <c r="J450" s="282" t="s">
        <v>9873</v>
      </c>
      <c r="K450" s="282" t="s">
        <v>9874</v>
      </c>
      <c r="L450" s="283"/>
      <c r="M450" s="282" t="s">
        <v>10350</v>
      </c>
      <c r="N450" s="282" t="s">
        <v>9378</v>
      </c>
      <c r="O450" s="284">
        <v>22.33</v>
      </c>
      <c r="P450" s="282" t="s">
        <v>9379</v>
      </c>
      <c r="Q450" s="282" t="s">
        <v>9375</v>
      </c>
      <c r="R450" s="283"/>
      <c r="S450" s="283"/>
      <c r="T450" s="282" t="s">
        <v>9380</v>
      </c>
      <c r="U450" s="282" t="s">
        <v>9381</v>
      </c>
      <c r="V450" s="282" t="s">
        <v>9382</v>
      </c>
      <c r="W450" s="282" t="s">
        <v>10351</v>
      </c>
      <c r="X450" s="282" t="s">
        <v>9384</v>
      </c>
      <c r="Y450" s="282" t="s">
        <v>9385</v>
      </c>
      <c r="Z450" s="284">
        <v>22.33</v>
      </c>
      <c r="AA450" s="282" t="s">
        <v>3277</v>
      </c>
      <c r="AB450" s="284">
        <v>22.33</v>
      </c>
      <c r="AC450" s="284">
        <v>22.33</v>
      </c>
      <c r="AD450" s="282" t="s">
        <v>3277</v>
      </c>
      <c r="AE450" s="282" t="s">
        <v>10326</v>
      </c>
      <c r="AF450" s="282" t="s">
        <v>9387</v>
      </c>
      <c r="AG450" s="282" t="s">
        <v>9388</v>
      </c>
      <c r="AH450" s="282" t="s">
        <v>9389</v>
      </c>
      <c r="AI450" s="285">
        <f t="shared" ref="AI450:AI513" si="7">DATE(YEAR(H450),MONTH(H450),DAY(H450))</f>
        <v>44271</v>
      </c>
      <c r="AJ450" s="281" t="s">
        <v>9430</v>
      </c>
    </row>
    <row r="451" spans="1:36" ht="60">
      <c r="A451" s="282" t="s">
        <v>10352</v>
      </c>
      <c r="B451" s="282" t="s">
        <v>9369</v>
      </c>
      <c r="C451" s="282" t="s">
        <v>9370</v>
      </c>
      <c r="D451" s="282" t="s">
        <v>9371</v>
      </c>
      <c r="E451" s="282" t="s">
        <v>9372</v>
      </c>
      <c r="F451" s="282" t="s">
        <v>9372</v>
      </c>
      <c r="G451" s="282" t="s">
        <v>9505</v>
      </c>
      <c r="H451" s="282" t="s">
        <v>10353</v>
      </c>
      <c r="I451" s="282" t="s">
        <v>9375</v>
      </c>
      <c r="J451" s="282" t="s">
        <v>9566</v>
      </c>
      <c r="K451" s="282" t="s">
        <v>9567</v>
      </c>
      <c r="L451" s="283"/>
      <c r="M451" s="283"/>
      <c r="N451" s="282" t="s">
        <v>9378</v>
      </c>
      <c r="O451" s="284">
        <v>41.16</v>
      </c>
      <c r="P451" s="282" t="s">
        <v>9379</v>
      </c>
      <c r="Q451" s="282" t="s">
        <v>9375</v>
      </c>
      <c r="R451" s="283"/>
      <c r="S451" s="283"/>
      <c r="T451" s="282" t="s">
        <v>9380</v>
      </c>
      <c r="U451" s="282" t="s">
        <v>9381</v>
      </c>
      <c r="V451" s="282" t="s">
        <v>9382</v>
      </c>
      <c r="W451" s="282" t="s">
        <v>10344</v>
      </c>
      <c r="X451" s="282" t="s">
        <v>9384</v>
      </c>
      <c r="Y451" s="282" t="s">
        <v>9385</v>
      </c>
      <c r="Z451" s="284">
        <v>41.16</v>
      </c>
      <c r="AA451" s="282" t="s">
        <v>3277</v>
      </c>
      <c r="AB451" s="284">
        <v>41.16</v>
      </c>
      <c r="AC451" s="284">
        <v>41.16</v>
      </c>
      <c r="AD451" s="282" t="s">
        <v>3277</v>
      </c>
      <c r="AE451" s="282" t="s">
        <v>10326</v>
      </c>
      <c r="AF451" s="282" t="s">
        <v>9387</v>
      </c>
      <c r="AG451" s="282" t="s">
        <v>9388</v>
      </c>
      <c r="AH451" s="282" t="s">
        <v>9402</v>
      </c>
      <c r="AI451" s="285">
        <f t="shared" si="7"/>
        <v>44265</v>
      </c>
      <c r="AJ451" s="281" t="s">
        <v>9430</v>
      </c>
    </row>
    <row r="452" spans="1:36" ht="60">
      <c r="A452" s="282" t="s">
        <v>10354</v>
      </c>
      <c r="B452" s="282" t="s">
        <v>9369</v>
      </c>
      <c r="C452" s="282" t="s">
        <v>9370</v>
      </c>
      <c r="D452" s="282" t="s">
        <v>9371</v>
      </c>
      <c r="E452" s="282" t="s">
        <v>9372</v>
      </c>
      <c r="F452" s="282" t="s">
        <v>9372</v>
      </c>
      <c r="G452" s="282" t="s">
        <v>9505</v>
      </c>
      <c r="H452" s="282" t="s">
        <v>10355</v>
      </c>
      <c r="I452" s="282" t="s">
        <v>9375</v>
      </c>
      <c r="J452" s="282" t="s">
        <v>9566</v>
      </c>
      <c r="K452" s="282" t="s">
        <v>9567</v>
      </c>
      <c r="L452" s="283"/>
      <c r="M452" s="283"/>
      <c r="N452" s="282" t="s">
        <v>9378</v>
      </c>
      <c r="O452" s="284">
        <v>41.16</v>
      </c>
      <c r="P452" s="282" t="s">
        <v>9379</v>
      </c>
      <c r="Q452" s="282" t="s">
        <v>9375</v>
      </c>
      <c r="R452" s="283"/>
      <c r="S452" s="283"/>
      <c r="T452" s="282" t="s">
        <v>9380</v>
      </c>
      <c r="U452" s="282" t="s">
        <v>9381</v>
      </c>
      <c r="V452" s="282" t="s">
        <v>9382</v>
      </c>
      <c r="W452" s="282" t="s">
        <v>10344</v>
      </c>
      <c r="X452" s="282" t="s">
        <v>9384</v>
      </c>
      <c r="Y452" s="282" t="s">
        <v>9385</v>
      </c>
      <c r="Z452" s="284">
        <v>41.16</v>
      </c>
      <c r="AA452" s="282" t="s">
        <v>3277</v>
      </c>
      <c r="AB452" s="284">
        <v>41.16</v>
      </c>
      <c r="AC452" s="284">
        <v>41.16</v>
      </c>
      <c r="AD452" s="282" t="s">
        <v>3277</v>
      </c>
      <c r="AE452" s="282" t="s">
        <v>10326</v>
      </c>
      <c r="AF452" s="282" t="s">
        <v>9387</v>
      </c>
      <c r="AG452" s="282" t="s">
        <v>9388</v>
      </c>
      <c r="AH452" s="282" t="s">
        <v>9402</v>
      </c>
      <c r="AI452" s="285">
        <f t="shared" si="7"/>
        <v>44264</v>
      </c>
      <c r="AJ452" s="281" t="s">
        <v>9430</v>
      </c>
    </row>
    <row r="453" spans="1:36" ht="60">
      <c r="A453" s="282" t="s">
        <v>10356</v>
      </c>
      <c r="B453" s="282" t="s">
        <v>9369</v>
      </c>
      <c r="C453" s="282" t="s">
        <v>9370</v>
      </c>
      <c r="D453" s="282" t="s">
        <v>9371</v>
      </c>
      <c r="E453" s="282" t="s">
        <v>9372</v>
      </c>
      <c r="F453" s="282" t="s">
        <v>9372</v>
      </c>
      <c r="G453" s="282" t="s">
        <v>9505</v>
      </c>
      <c r="H453" s="282" t="s">
        <v>10357</v>
      </c>
      <c r="I453" s="282" t="s">
        <v>9375</v>
      </c>
      <c r="J453" s="282" t="s">
        <v>9566</v>
      </c>
      <c r="K453" s="282" t="s">
        <v>9567</v>
      </c>
      <c r="L453" s="283"/>
      <c r="M453" s="283"/>
      <c r="N453" s="282" t="s">
        <v>9378</v>
      </c>
      <c r="O453" s="284">
        <v>41.16</v>
      </c>
      <c r="P453" s="282" t="s">
        <v>9379</v>
      </c>
      <c r="Q453" s="282" t="s">
        <v>9375</v>
      </c>
      <c r="R453" s="283"/>
      <c r="S453" s="283"/>
      <c r="T453" s="282" t="s">
        <v>9380</v>
      </c>
      <c r="U453" s="282" t="s">
        <v>9381</v>
      </c>
      <c r="V453" s="282" t="s">
        <v>9382</v>
      </c>
      <c r="W453" s="282" t="s">
        <v>10344</v>
      </c>
      <c r="X453" s="282" t="s">
        <v>9384</v>
      </c>
      <c r="Y453" s="282" t="s">
        <v>9385</v>
      </c>
      <c r="Z453" s="284">
        <v>41.16</v>
      </c>
      <c r="AA453" s="282" t="s">
        <v>3277</v>
      </c>
      <c r="AB453" s="284">
        <v>41.16</v>
      </c>
      <c r="AC453" s="284">
        <v>41.16</v>
      </c>
      <c r="AD453" s="282" t="s">
        <v>3277</v>
      </c>
      <c r="AE453" s="282" t="s">
        <v>10326</v>
      </c>
      <c r="AF453" s="282" t="s">
        <v>9387</v>
      </c>
      <c r="AG453" s="282" t="s">
        <v>9388</v>
      </c>
      <c r="AH453" s="282" t="s">
        <v>9402</v>
      </c>
      <c r="AI453" s="285">
        <f t="shared" si="7"/>
        <v>44263</v>
      </c>
      <c r="AJ453" s="281" t="s">
        <v>9430</v>
      </c>
    </row>
    <row r="454" spans="1:36" ht="60">
      <c r="A454" s="282" t="s">
        <v>10358</v>
      </c>
      <c r="B454" s="282" t="s">
        <v>9369</v>
      </c>
      <c r="C454" s="282" t="s">
        <v>9370</v>
      </c>
      <c r="D454" s="282" t="s">
        <v>9371</v>
      </c>
      <c r="E454" s="282" t="s">
        <v>9372</v>
      </c>
      <c r="F454" s="282" t="s">
        <v>9372</v>
      </c>
      <c r="G454" s="282" t="s">
        <v>9871</v>
      </c>
      <c r="H454" s="282" t="s">
        <v>10359</v>
      </c>
      <c r="I454" s="282" t="s">
        <v>10107</v>
      </c>
      <c r="J454" s="282" t="s">
        <v>9873</v>
      </c>
      <c r="K454" s="282" t="s">
        <v>9874</v>
      </c>
      <c r="L454" s="283"/>
      <c r="M454" s="282" t="s">
        <v>10360</v>
      </c>
      <c r="N454" s="282" t="s">
        <v>9378</v>
      </c>
      <c r="O454" s="284">
        <v>66.989999999999995</v>
      </c>
      <c r="P454" s="282" t="s">
        <v>9379</v>
      </c>
      <c r="Q454" s="282" t="s">
        <v>9375</v>
      </c>
      <c r="R454" s="283"/>
      <c r="S454" s="283"/>
      <c r="T454" s="282" t="s">
        <v>9380</v>
      </c>
      <c r="U454" s="282" t="s">
        <v>9381</v>
      </c>
      <c r="V454" s="282" t="s">
        <v>9382</v>
      </c>
      <c r="W454" s="282" t="s">
        <v>10361</v>
      </c>
      <c r="X454" s="282" t="s">
        <v>9384</v>
      </c>
      <c r="Y454" s="282" t="s">
        <v>9385</v>
      </c>
      <c r="Z454" s="284">
        <v>66.989999999999995</v>
      </c>
      <c r="AA454" s="282" t="s">
        <v>3277</v>
      </c>
      <c r="AB454" s="284">
        <v>66.989999999999995</v>
      </c>
      <c r="AC454" s="284">
        <v>66.989999999999995</v>
      </c>
      <c r="AD454" s="282" t="s">
        <v>3277</v>
      </c>
      <c r="AE454" s="282" t="s">
        <v>10326</v>
      </c>
      <c r="AF454" s="282" t="s">
        <v>9387</v>
      </c>
      <c r="AG454" s="282" t="s">
        <v>9388</v>
      </c>
      <c r="AH454" s="282" t="s">
        <v>9389</v>
      </c>
      <c r="AI454" s="285">
        <f t="shared" si="7"/>
        <v>44258</v>
      </c>
      <c r="AJ454" s="281" t="s">
        <v>9430</v>
      </c>
    </row>
    <row r="455" spans="1:36" ht="60">
      <c r="A455" s="282" t="s">
        <v>10362</v>
      </c>
      <c r="B455" s="282" t="s">
        <v>9369</v>
      </c>
      <c r="C455" s="282" t="s">
        <v>9370</v>
      </c>
      <c r="D455" s="282" t="s">
        <v>9371</v>
      </c>
      <c r="E455" s="282" t="s">
        <v>9391</v>
      </c>
      <c r="F455" s="282" t="s">
        <v>9391</v>
      </c>
      <c r="G455" s="282" t="s">
        <v>9392</v>
      </c>
      <c r="H455" s="282" t="s">
        <v>10363</v>
      </c>
      <c r="I455" s="282" t="s">
        <v>10364</v>
      </c>
      <c r="J455" s="283"/>
      <c r="K455" s="283"/>
      <c r="L455" s="283"/>
      <c r="M455" s="282" t="s">
        <v>9394</v>
      </c>
      <c r="N455" s="282" t="s">
        <v>9378</v>
      </c>
      <c r="O455" s="284">
        <v>18556.2</v>
      </c>
      <c r="P455" s="282" t="s">
        <v>9395</v>
      </c>
      <c r="Q455" s="282" t="s">
        <v>9396</v>
      </c>
      <c r="R455" s="282" t="s">
        <v>9397</v>
      </c>
      <c r="S455" s="282" t="s">
        <v>9398</v>
      </c>
      <c r="T455" s="282" t="s">
        <v>9380</v>
      </c>
      <c r="U455" s="282" t="s">
        <v>9399</v>
      </c>
      <c r="V455" s="282" t="s">
        <v>9400</v>
      </c>
      <c r="W455" s="282" t="s">
        <v>10365</v>
      </c>
      <c r="X455" s="282" t="s">
        <v>9384</v>
      </c>
      <c r="Y455" s="282" t="s">
        <v>9385</v>
      </c>
      <c r="Z455" s="284">
        <v>18556.2</v>
      </c>
      <c r="AA455" s="282" t="s">
        <v>3277</v>
      </c>
      <c r="AB455" s="284">
        <v>18556.2</v>
      </c>
      <c r="AC455" s="284">
        <v>18556.2</v>
      </c>
      <c r="AD455" s="282" t="s">
        <v>3277</v>
      </c>
      <c r="AE455" s="282" t="s">
        <v>10326</v>
      </c>
      <c r="AF455" s="282" t="s">
        <v>9387</v>
      </c>
      <c r="AG455" s="282" t="s">
        <v>9388</v>
      </c>
      <c r="AH455" s="282" t="s">
        <v>9402</v>
      </c>
      <c r="AI455" s="285">
        <f t="shared" si="7"/>
        <v>44257</v>
      </c>
      <c r="AJ455" s="281" t="s">
        <v>9430</v>
      </c>
    </row>
    <row r="456" spans="1:36" ht="60">
      <c r="A456" s="282" t="s">
        <v>10366</v>
      </c>
      <c r="B456" s="282" t="s">
        <v>9369</v>
      </c>
      <c r="C456" s="282" t="s">
        <v>9370</v>
      </c>
      <c r="D456" s="282" t="s">
        <v>9371</v>
      </c>
      <c r="E456" s="282" t="s">
        <v>9372</v>
      </c>
      <c r="F456" s="282" t="s">
        <v>9422</v>
      </c>
      <c r="G456" s="282" t="s">
        <v>9392</v>
      </c>
      <c r="H456" s="282" t="s">
        <v>10367</v>
      </c>
      <c r="I456" s="282" t="s">
        <v>10368</v>
      </c>
      <c r="J456" s="283"/>
      <c r="K456" s="283"/>
      <c r="L456" s="283"/>
      <c r="M456" s="283"/>
      <c r="N456" s="282" t="s">
        <v>9378</v>
      </c>
      <c r="O456" s="284">
        <v>75.790000000000006</v>
      </c>
      <c r="P456" s="282" t="s">
        <v>9425</v>
      </c>
      <c r="Q456" s="282" t="s">
        <v>9375</v>
      </c>
      <c r="R456" s="283"/>
      <c r="S456" s="283"/>
      <c r="T456" s="282" t="s">
        <v>9380</v>
      </c>
      <c r="U456" s="282" t="s">
        <v>9426</v>
      </c>
      <c r="V456" s="282" t="s">
        <v>9427</v>
      </c>
      <c r="W456" s="282" t="s">
        <v>10369</v>
      </c>
      <c r="X456" s="282" t="s">
        <v>9384</v>
      </c>
      <c r="Y456" s="282" t="s">
        <v>9385</v>
      </c>
      <c r="Z456" s="284">
        <v>75.790000000000006</v>
      </c>
      <c r="AA456" s="282" t="s">
        <v>3277</v>
      </c>
      <c r="AB456" s="284">
        <v>75.790000000000006</v>
      </c>
      <c r="AC456" s="284">
        <v>75.790000000000006</v>
      </c>
      <c r="AD456" s="282" t="s">
        <v>3277</v>
      </c>
      <c r="AE456" s="282" t="s">
        <v>10370</v>
      </c>
      <c r="AF456" s="282" t="s">
        <v>9387</v>
      </c>
      <c r="AG456" s="282" t="s">
        <v>9388</v>
      </c>
      <c r="AH456" s="282" t="s">
        <v>9402</v>
      </c>
      <c r="AI456" s="285">
        <f t="shared" si="7"/>
        <v>44255</v>
      </c>
      <c r="AJ456" s="281" t="s">
        <v>9430</v>
      </c>
    </row>
    <row r="457" spans="1:36" ht="60">
      <c r="A457" s="282" t="s">
        <v>10371</v>
      </c>
      <c r="B457" s="282" t="s">
        <v>9369</v>
      </c>
      <c r="C457" s="282" t="s">
        <v>9370</v>
      </c>
      <c r="D457" s="282" t="s">
        <v>9371</v>
      </c>
      <c r="E457" s="282" t="s">
        <v>1393</v>
      </c>
      <c r="F457" s="282" t="s">
        <v>9422</v>
      </c>
      <c r="G457" s="282" t="s">
        <v>9392</v>
      </c>
      <c r="H457" s="282" t="s">
        <v>10367</v>
      </c>
      <c r="I457" s="282" t="s">
        <v>10330</v>
      </c>
      <c r="J457" s="283"/>
      <c r="K457" s="283"/>
      <c r="L457" s="283"/>
      <c r="M457" s="283"/>
      <c r="N457" s="282" t="s">
        <v>9378</v>
      </c>
      <c r="O457" s="284">
        <v>1180.76</v>
      </c>
      <c r="P457" s="282" t="s">
        <v>9425</v>
      </c>
      <c r="Q457" s="282" t="s">
        <v>9435</v>
      </c>
      <c r="R457" s="283"/>
      <c r="S457" s="283"/>
      <c r="T457" s="282" t="s">
        <v>9380</v>
      </c>
      <c r="U457" s="282" t="s">
        <v>9426</v>
      </c>
      <c r="V457" s="282" t="s">
        <v>9427</v>
      </c>
      <c r="W457" s="282" t="s">
        <v>10369</v>
      </c>
      <c r="X457" s="282" t="s">
        <v>9384</v>
      </c>
      <c r="Y457" s="282" t="s">
        <v>9385</v>
      </c>
      <c r="Z457" s="284">
        <v>1180.76</v>
      </c>
      <c r="AA457" s="282" t="s">
        <v>3277</v>
      </c>
      <c r="AB457" s="284">
        <v>1180.76</v>
      </c>
      <c r="AC457" s="284">
        <v>1180.76</v>
      </c>
      <c r="AD457" s="282" t="s">
        <v>3277</v>
      </c>
      <c r="AE457" s="282" t="s">
        <v>10370</v>
      </c>
      <c r="AF457" s="282" t="s">
        <v>9387</v>
      </c>
      <c r="AG457" s="282" t="s">
        <v>9388</v>
      </c>
      <c r="AH457" s="282" t="s">
        <v>9402</v>
      </c>
      <c r="AI457" s="285">
        <f t="shared" si="7"/>
        <v>44255</v>
      </c>
      <c r="AJ457" s="281" t="s">
        <v>9430</v>
      </c>
    </row>
    <row r="458" spans="1:36" ht="60">
      <c r="A458" s="282" t="s">
        <v>10372</v>
      </c>
      <c r="B458" s="282" t="s">
        <v>9369</v>
      </c>
      <c r="C458" s="282" t="s">
        <v>9370</v>
      </c>
      <c r="D458" s="282" t="s">
        <v>9371</v>
      </c>
      <c r="E458" s="282" t="s">
        <v>1393</v>
      </c>
      <c r="F458" s="282" t="s">
        <v>1393</v>
      </c>
      <c r="G458" s="282" t="s">
        <v>9392</v>
      </c>
      <c r="H458" s="282" t="s">
        <v>10373</v>
      </c>
      <c r="I458" s="282" t="s">
        <v>10374</v>
      </c>
      <c r="J458" s="283"/>
      <c r="K458" s="283"/>
      <c r="L458" s="283"/>
      <c r="M458" s="282" t="s">
        <v>9500</v>
      </c>
      <c r="N458" s="282" t="s">
        <v>9378</v>
      </c>
      <c r="O458" s="284">
        <v>10060.1</v>
      </c>
      <c r="P458" s="282" t="s">
        <v>9395</v>
      </c>
      <c r="Q458" s="282" t="s">
        <v>9435</v>
      </c>
      <c r="R458" s="282" t="s">
        <v>9501</v>
      </c>
      <c r="S458" s="282" t="s">
        <v>9502</v>
      </c>
      <c r="T458" s="282" t="s">
        <v>9380</v>
      </c>
      <c r="U458" s="282" t="s">
        <v>9399</v>
      </c>
      <c r="V458" s="282" t="s">
        <v>9400</v>
      </c>
      <c r="W458" s="282" t="s">
        <v>10375</v>
      </c>
      <c r="X458" s="282" t="s">
        <v>9384</v>
      </c>
      <c r="Y458" s="282" t="s">
        <v>9385</v>
      </c>
      <c r="Z458" s="284">
        <v>10060.1</v>
      </c>
      <c r="AA458" s="282" t="s">
        <v>3277</v>
      </c>
      <c r="AB458" s="284">
        <v>10060.1</v>
      </c>
      <c r="AC458" s="284">
        <v>10060.1</v>
      </c>
      <c r="AD458" s="282" t="s">
        <v>3277</v>
      </c>
      <c r="AE458" s="282" t="s">
        <v>10370</v>
      </c>
      <c r="AF458" s="282" t="s">
        <v>9387</v>
      </c>
      <c r="AG458" s="282" t="s">
        <v>9388</v>
      </c>
      <c r="AH458" s="282" t="s">
        <v>9402</v>
      </c>
      <c r="AI458" s="285">
        <f t="shared" si="7"/>
        <v>44251</v>
      </c>
      <c r="AJ458" s="281" t="s">
        <v>9430</v>
      </c>
    </row>
    <row r="459" spans="1:36" ht="60">
      <c r="A459" s="282" t="s">
        <v>10376</v>
      </c>
      <c r="B459" s="282" t="s">
        <v>9369</v>
      </c>
      <c r="C459" s="282" t="s">
        <v>9370</v>
      </c>
      <c r="D459" s="282" t="s">
        <v>9371</v>
      </c>
      <c r="E459" s="282" t="s">
        <v>9372</v>
      </c>
      <c r="F459" s="282" t="s">
        <v>9372</v>
      </c>
      <c r="G459" s="282" t="s">
        <v>9871</v>
      </c>
      <c r="H459" s="282" t="s">
        <v>10377</v>
      </c>
      <c r="I459" s="282" t="s">
        <v>9375</v>
      </c>
      <c r="J459" s="282" t="s">
        <v>9873</v>
      </c>
      <c r="K459" s="282" t="s">
        <v>9874</v>
      </c>
      <c r="L459" s="283"/>
      <c r="M459" s="282" t="s">
        <v>10378</v>
      </c>
      <c r="N459" s="282" t="s">
        <v>9378</v>
      </c>
      <c r="O459" s="284">
        <v>44.66</v>
      </c>
      <c r="P459" s="282" t="s">
        <v>9379</v>
      </c>
      <c r="Q459" s="282" t="s">
        <v>9375</v>
      </c>
      <c r="R459" s="283"/>
      <c r="S459" s="283"/>
      <c r="T459" s="282" t="s">
        <v>9380</v>
      </c>
      <c r="U459" s="282" t="s">
        <v>9381</v>
      </c>
      <c r="V459" s="282" t="s">
        <v>9382</v>
      </c>
      <c r="W459" s="282" t="s">
        <v>10379</v>
      </c>
      <c r="X459" s="282" t="s">
        <v>9384</v>
      </c>
      <c r="Y459" s="282" t="s">
        <v>9385</v>
      </c>
      <c r="Z459" s="284">
        <v>44.66</v>
      </c>
      <c r="AA459" s="282" t="s">
        <v>3277</v>
      </c>
      <c r="AB459" s="284">
        <v>44.66</v>
      </c>
      <c r="AC459" s="284">
        <v>44.66</v>
      </c>
      <c r="AD459" s="282" t="s">
        <v>3277</v>
      </c>
      <c r="AE459" s="282" t="s">
        <v>10370</v>
      </c>
      <c r="AF459" s="282" t="s">
        <v>9387</v>
      </c>
      <c r="AG459" s="282" t="s">
        <v>9388</v>
      </c>
      <c r="AH459" s="282" t="s">
        <v>9389</v>
      </c>
      <c r="AI459" s="285">
        <f t="shared" si="7"/>
        <v>44230</v>
      </c>
      <c r="AJ459" s="281" t="s">
        <v>9430</v>
      </c>
    </row>
    <row r="460" spans="1:36" ht="60">
      <c r="A460" s="282" t="s">
        <v>10380</v>
      </c>
      <c r="B460" s="282" t="s">
        <v>9369</v>
      </c>
      <c r="C460" s="282" t="s">
        <v>9370</v>
      </c>
      <c r="D460" s="282" t="s">
        <v>9371</v>
      </c>
      <c r="E460" s="282" t="s">
        <v>9372</v>
      </c>
      <c r="F460" s="282" t="s">
        <v>9422</v>
      </c>
      <c r="G460" s="282" t="s">
        <v>9392</v>
      </c>
      <c r="H460" s="282" t="s">
        <v>10381</v>
      </c>
      <c r="I460" s="282" t="s">
        <v>10382</v>
      </c>
      <c r="J460" s="283"/>
      <c r="K460" s="283"/>
      <c r="L460" s="283"/>
      <c r="M460" s="283"/>
      <c r="N460" s="282" t="s">
        <v>9378</v>
      </c>
      <c r="O460" s="284">
        <v>75.2</v>
      </c>
      <c r="P460" s="282" t="s">
        <v>9425</v>
      </c>
      <c r="Q460" s="282" t="s">
        <v>9375</v>
      </c>
      <c r="R460" s="283"/>
      <c r="S460" s="283"/>
      <c r="T460" s="282" t="s">
        <v>9380</v>
      </c>
      <c r="U460" s="282" t="s">
        <v>9426</v>
      </c>
      <c r="V460" s="282" t="s">
        <v>9427</v>
      </c>
      <c r="W460" s="282" t="s">
        <v>10383</v>
      </c>
      <c r="X460" s="282" t="s">
        <v>9384</v>
      </c>
      <c r="Y460" s="282" t="s">
        <v>9385</v>
      </c>
      <c r="Z460" s="284">
        <v>75.2</v>
      </c>
      <c r="AA460" s="282" t="s">
        <v>3277</v>
      </c>
      <c r="AB460" s="284">
        <v>75.2</v>
      </c>
      <c r="AC460" s="284">
        <v>75.2</v>
      </c>
      <c r="AD460" s="282" t="s">
        <v>3277</v>
      </c>
      <c r="AE460" s="282" t="s">
        <v>10384</v>
      </c>
      <c r="AF460" s="282" t="s">
        <v>9387</v>
      </c>
      <c r="AG460" s="282" t="s">
        <v>9388</v>
      </c>
      <c r="AH460" s="282" t="s">
        <v>9402</v>
      </c>
      <c r="AI460" s="285">
        <f t="shared" si="7"/>
        <v>44227</v>
      </c>
      <c r="AJ460" s="281" t="s">
        <v>9430</v>
      </c>
    </row>
    <row r="461" spans="1:36" ht="60">
      <c r="A461" s="282" t="s">
        <v>10385</v>
      </c>
      <c r="B461" s="282" t="s">
        <v>9369</v>
      </c>
      <c r="C461" s="282" t="s">
        <v>9370</v>
      </c>
      <c r="D461" s="282" t="s">
        <v>9371</v>
      </c>
      <c r="E461" s="282" t="s">
        <v>1393</v>
      </c>
      <c r="F461" s="282" t="s">
        <v>9422</v>
      </c>
      <c r="G461" s="282" t="s">
        <v>9392</v>
      </c>
      <c r="H461" s="282" t="s">
        <v>10381</v>
      </c>
      <c r="I461" s="282" t="s">
        <v>10386</v>
      </c>
      <c r="J461" s="283"/>
      <c r="K461" s="283"/>
      <c r="L461" s="283"/>
      <c r="M461" s="283"/>
      <c r="N461" s="282" t="s">
        <v>9378</v>
      </c>
      <c r="O461" s="284">
        <v>1115.1099999999999</v>
      </c>
      <c r="P461" s="282" t="s">
        <v>9425</v>
      </c>
      <c r="Q461" s="282" t="s">
        <v>9435</v>
      </c>
      <c r="R461" s="283"/>
      <c r="S461" s="283"/>
      <c r="T461" s="282" t="s">
        <v>9380</v>
      </c>
      <c r="U461" s="282" t="s">
        <v>9426</v>
      </c>
      <c r="V461" s="282" t="s">
        <v>9427</v>
      </c>
      <c r="W461" s="282" t="s">
        <v>10383</v>
      </c>
      <c r="X461" s="282" t="s">
        <v>9384</v>
      </c>
      <c r="Y461" s="282" t="s">
        <v>9385</v>
      </c>
      <c r="Z461" s="284">
        <v>1115.1099999999999</v>
      </c>
      <c r="AA461" s="282" t="s">
        <v>3277</v>
      </c>
      <c r="AB461" s="284">
        <v>1115.1099999999999</v>
      </c>
      <c r="AC461" s="284">
        <v>1115.1099999999999</v>
      </c>
      <c r="AD461" s="282" t="s">
        <v>3277</v>
      </c>
      <c r="AE461" s="282" t="s">
        <v>10384</v>
      </c>
      <c r="AF461" s="282" t="s">
        <v>9387</v>
      </c>
      <c r="AG461" s="282" t="s">
        <v>9388</v>
      </c>
      <c r="AH461" s="282" t="s">
        <v>9402</v>
      </c>
      <c r="AI461" s="285">
        <f t="shared" si="7"/>
        <v>44227</v>
      </c>
      <c r="AJ461" s="281" t="s">
        <v>9430</v>
      </c>
    </row>
    <row r="462" spans="1:36" ht="60">
      <c r="A462" s="282" t="s">
        <v>10387</v>
      </c>
      <c r="B462" s="282" t="s">
        <v>9369</v>
      </c>
      <c r="C462" s="282" t="s">
        <v>9370</v>
      </c>
      <c r="D462" s="282" t="s">
        <v>9371</v>
      </c>
      <c r="E462" s="282" t="s">
        <v>9372</v>
      </c>
      <c r="F462" s="282" t="s">
        <v>9372</v>
      </c>
      <c r="G462" s="282" t="s">
        <v>9871</v>
      </c>
      <c r="H462" s="282" t="s">
        <v>10388</v>
      </c>
      <c r="I462" s="282" t="s">
        <v>9375</v>
      </c>
      <c r="J462" s="282" t="s">
        <v>9873</v>
      </c>
      <c r="K462" s="282" t="s">
        <v>9874</v>
      </c>
      <c r="L462" s="283"/>
      <c r="M462" s="282" t="s">
        <v>10389</v>
      </c>
      <c r="N462" s="282" t="s">
        <v>9378</v>
      </c>
      <c r="O462" s="284">
        <v>44.66</v>
      </c>
      <c r="P462" s="282" t="s">
        <v>9379</v>
      </c>
      <c r="Q462" s="282" t="s">
        <v>9375</v>
      </c>
      <c r="R462" s="283"/>
      <c r="S462" s="283"/>
      <c r="T462" s="282" t="s">
        <v>9380</v>
      </c>
      <c r="U462" s="282" t="s">
        <v>9381</v>
      </c>
      <c r="V462" s="282" t="s">
        <v>9382</v>
      </c>
      <c r="W462" s="282" t="s">
        <v>10379</v>
      </c>
      <c r="X462" s="282" t="s">
        <v>9384</v>
      </c>
      <c r="Y462" s="282" t="s">
        <v>9385</v>
      </c>
      <c r="Z462" s="284">
        <v>44.66</v>
      </c>
      <c r="AA462" s="282" t="s">
        <v>3277</v>
      </c>
      <c r="AB462" s="284">
        <v>44.66</v>
      </c>
      <c r="AC462" s="284">
        <v>44.66</v>
      </c>
      <c r="AD462" s="282" t="s">
        <v>3277</v>
      </c>
      <c r="AE462" s="282" t="s">
        <v>10370</v>
      </c>
      <c r="AF462" s="282" t="s">
        <v>9387</v>
      </c>
      <c r="AG462" s="282" t="s">
        <v>9388</v>
      </c>
      <c r="AH462" s="282" t="s">
        <v>9389</v>
      </c>
      <c r="AI462" s="285">
        <f t="shared" si="7"/>
        <v>44223</v>
      </c>
      <c r="AJ462" s="281" t="s">
        <v>9430</v>
      </c>
    </row>
    <row r="463" spans="1:36" ht="60">
      <c r="A463" s="282" t="s">
        <v>10390</v>
      </c>
      <c r="B463" s="282" t="s">
        <v>9369</v>
      </c>
      <c r="C463" s="282" t="s">
        <v>9370</v>
      </c>
      <c r="D463" s="282" t="s">
        <v>9371</v>
      </c>
      <c r="E463" s="282" t="s">
        <v>9372</v>
      </c>
      <c r="F463" s="282" t="s">
        <v>9422</v>
      </c>
      <c r="G463" s="282" t="s">
        <v>9392</v>
      </c>
      <c r="H463" s="282" t="s">
        <v>10391</v>
      </c>
      <c r="I463" s="282" t="s">
        <v>10382</v>
      </c>
      <c r="J463" s="283"/>
      <c r="K463" s="283"/>
      <c r="L463" s="283"/>
      <c r="M463" s="283"/>
      <c r="N463" s="282" t="s">
        <v>9378</v>
      </c>
      <c r="O463" s="284">
        <v>75.2</v>
      </c>
      <c r="P463" s="282" t="s">
        <v>9425</v>
      </c>
      <c r="Q463" s="282" t="s">
        <v>9375</v>
      </c>
      <c r="R463" s="283"/>
      <c r="S463" s="283"/>
      <c r="T463" s="282" t="s">
        <v>9380</v>
      </c>
      <c r="U463" s="282" t="s">
        <v>9426</v>
      </c>
      <c r="V463" s="282" t="s">
        <v>9427</v>
      </c>
      <c r="W463" s="282" t="s">
        <v>10392</v>
      </c>
      <c r="X463" s="282" t="s">
        <v>9384</v>
      </c>
      <c r="Y463" s="282" t="s">
        <v>9385</v>
      </c>
      <c r="Z463" s="284">
        <v>75.2</v>
      </c>
      <c r="AA463" s="282" t="s">
        <v>3277</v>
      </c>
      <c r="AB463" s="284">
        <v>75.2</v>
      </c>
      <c r="AC463" s="284">
        <v>75.2</v>
      </c>
      <c r="AD463" s="282" t="s">
        <v>3277</v>
      </c>
      <c r="AE463" s="282" t="s">
        <v>10393</v>
      </c>
      <c r="AF463" s="282" t="s">
        <v>9387</v>
      </c>
      <c r="AG463" s="282" t="s">
        <v>9388</v>
      </c>
      <c r="AH463" s="282" t="s">
        <v>9402</v>
      </c>
      <c r="AI463" s="285">
        <f t="shared" si="7"/>
        <v>44196</v>
      </c>
      <c r="AJ463" s="281" t="s">
        <v>9430</v>
      </c>
    </row>
    <row r="464" spans="1:36" ht="60">
      <c r="A464" s="282" t="s">
        <v>10394</v>
      </c>
      <c r="B464" s="282" t="s">
        <v>9369</v>
      </c>
      <c r="C464" s="282" t="s">
        <v>9370</v>
      </c>
      <c r="D464" s="282" t="s">
        <v>9371</v>
      </c>
      <c r="E464" s="282" t="s">
        <v>1393</v>
      </c>
      <c r="F464" s="282" t="s">
        <v>9422</v>
      </c>
      <c r="G464" s="282" t="s">
        <v>9392</v>
      </c>
      <c r="H464" s="282" t="s">
        <v>10391</v>
      </c>
      <c r="I464" s="282" t="s">
        <v>10395</v>
      </c>
      <c r="J464" s="283"/>
      <c r="K464" s="283"/>
      <c r="L464" s="283"/>
      <c r="M464" s="283"/>
      <c r="N464" s="282" t="s">
        <v>9378</v>
      </c>
      <c r="O464" s="284">
        <v>1094.98</v>
      </c>
      <c r="P464" s="282" t="s">
        <v>9425</v>
      </c>
      <c r="Q464" s="282" t="s">
        <v>9435</v>
      </c>
      <c r="R464" s="283"/>
      <c r="S464" s="283"/>
      <c r="T464" s="282" t="s">
        <v>9380</v>
      </c>
      <c r="U464" s="282" t="s">
        <v>9426</v>
      </c>
      <c r="V464" s="282" t="s">
        <v>9427</v>
      </c>
      <c r="W464" s="282" t="s">
        <v>10392</v>
      </c>
      <c r="X464" s="282" t="s">
        <v>9384</v>
      </c>
      <c r="Y464" s="282" t="s">
        <v>9385</v>
      </c>
      <c r="Z464" s="284">
        <v>1094.98</v>
      </c>
      <c r="AA464" s="282" t="s">
        <v>3277</v>
      </c>
      <c r="AB464" s="284">
        <v>1094.98</v>
      </c>
      <c r="AC464" s="284">
        <v>1094.98</v>
      </c>
      <c r="AD464" s="282" t="s">
        <v>3277</v>
      </c>
      <c r="AE464" s="282" t="s">
        <v>10393</v>
      </c>
      <c r="AF464" s="282" t="s">
        <v>9387</v>
      </c>
      <c r="AG464" s="282" t="s">
        <v>9388</v>
      </c>
      <c r="AH464" s="282" t="s">
        <v>9402</v>
      </c>
      <c r="AI464" s="285">
        <f t="shared" si="7"/>
        <v>44196</v>
      </c>
      <c r="AJ464" s="281" t="s">
        <v>9430</v>
      </c>
    </row>
    <row r="465" spans="1:36" ht="60">
      <c r="A465" s="282" t="s">
        <v>10396</v>
      </c>
      <c r="B465" s="282" t="s">
        <v>9369</v>
      </c>
      <c r="C465" s="282" t="s">
        <v>9370</v>
      </c>
      <c r="D465" s="282" t="s">
        <v>9371</v>
      </c>
      <c r="E465" s="282" t="s">
        <v>1393</v>
      </c>
      <c r="F465" s="282" t="s">
        <v>1393</v>
      </c>
      <c r="G465" s="282" t="s">
        <v>9392</v>
      </c>
      <c r="H465" s="282" t="s">
        <v>10397</v>
      </c>
      <c r="I465" s="282" t="s">
        <v>10398</v>
      </c>
      <c r="J465" s="283"/>
      <c r="K465" s="283"/>
      <c r="L465" s="283"/>
      <c r="M465" s="282" t="s">
        <v>10399</v>
      </c>
      <c r="N465" s="282" t="s">
        <v>9378</v>
      </c>
      <c r="O465" s="284">
        <v>1229</v>
      </c>
      <c r="P465" s="282" t="s">
        <v>9395</v>
      </c>
      <c r="Q465" s="282" t="s">
        <v>9435</v>
      </c>
      <c r="R465" s="282" t="s">
        <v>9501</v>
      </c>
      <c r="S465" s="283"/>
      <c r="T465" s="282" t="s">
        <v>9380</v>
      </c>
      <c r="U465" s="282" t="s">
        <v>9399</v>
      </c>
      <c r="V465" s="282" t="s">
        <v>9400</v>
      </c>
      <c r="W465" s="282" t="s">
        <v>10400</v>
      </c>
      <c r="X465" s="282" t="s">
        <v>9384</v>
      </c>
      <c r="Y465" s="282" t="s">
        <v>9385</v>
      </c>
      <c r="Z465" s="284">
        <v>1229</v>
      </c>
      <c r="AA465" s="282" t="s">
        <v>3277</v>
      </c>
      <c r="AB465" s="284">
        <v>1229</v>
      </c>
      <c r="AC465" s="284">
        <v>1229</v>
      </c>
      <c r="AD465" s="282" t="s">
        <v>3277</v>
      </c>
      <c r="AE465" s="282" t="s">
        <v>10384</v>
      </c>
      <c r="AF465" s="282" t="s">
        <v>9387</v>
      </c>
      <c r="AG465" s="282" t="s">
        <v>9388</v>
      </c>
      <c r="AH465" s="282" t="s">
        <v>9402</v>
      </c>
      <c r="AI465" s="285">
        <f t="shared" si="7"/>
        <v>44180</v>
      </c>
      <c r="AJ465" s="281" t="s">
        <v>9430</v>
      </c>
    </row>
    <row r="466" spans="1:36" ht="60">
      <c r="A466" s="282" t="s">
        <v>10401</v>
      </c>
      <c r="B466" s="282" t="s">
        <v>9369</v>
      </c>
      <c r="C466" s="282" t="s">
        <v>9370</v>
      </c>
      <c r="D466" s="282" t="s">
        <v>9371</v>
      </c>
      <c r="E466" s="282" t="s">
        <v>9372</v>
      </c>
      <c r="F466" s="282" t="s">
        <v>9422</v>
      </c>
      <c r="G466" s="282" t="s">
        <v>9392</v>
      </c>
      <c r="H466" s="282" t="s">
        <v>10402</v>
      </c>
      <c r="I466" s="282" t="s">
        <v>10382</v>
      </c>
      <c r="J466" s="283"/>
      <c r="K466" s="283"/>
      <c r="L466" s="283"/>
      <c r="M466" s="283"/>
      <c r="N466" s="282" t="s">
        <v>9378</v>
      </c>
      <c r="O466" s="284">
        <v>75.2</v>
      </c>
      <c r="P466" s="282" t="s">
        <v>9425</v>
      </c>
      <c r="Q466" s="282" t="s">
        <v>9375</v>
      </c>
      <c r="R466" s="283"/>
      <c r="S466" s="283"/>
      <c r="T466" s="282" t="s">
        <v>9380</v>
      </c>
      <c r="U466" s="282" t="s">
        <v>9426</v>
      </c>
      <c r="V466" s="282" t="s">
        <v>9427</v>
      </c>
      <c r="W466" s="282" t="s">
        <v>10403</v>
      </c>
      <c r="X466" s="282" t="s">
        <v>9384</v>
      </c>
      <c r="Y466" s="282" t="s">
        <v>9385</v>
      </c>
      <c r="Z466" s="284">
        <v>75.2</v>
      </c>
      <c r="AA466" s="282" t="s">
        <v>3277</v>
      </c>
      <c r="AB466" s="284">
        <v>75.2</v>
      </c>
      <c r="AC466" s="284">
        <v>75.2</v>
      </c>
      <c r="AD466" s="282" t="s">
        <v>3277</v>
      </c>
      <c r="AE466" s="282" t="s">
        <v>10404</v>
      </c>
      <c r="AF466" s="282" t="s">
        <v>9387</v>
      </c>
      <c r="AG466" s="282" t="s">
        <v>9388</v>
      </c>
      <c r="AH466" s="282" t="s">
        <v>9402</v>
      </c>
      <c r="AI466" s="285">
        <f t="shared" si="7"/>
        <v>44165</v>
      </c>
      <c r="AJ466" s="281" t="s">
        <v>9430</v>
      </c>
    </row>
    <row r="467" spans="1:36" ht="60">
      <c r="A467" s="282" t="s">
        <v>10405</v>
      </c>
      <c r="B467" s="282" t="s">
        <v>9369</v>
      </c>
      <c r="C467" s="282" t="s">
        <v>9370</v>
      </c>
      <c r="D467" s="282" t="s">
        <v>9371</v>
      </c>
      <c r="E467" s="282" t="s">
        <v>1393</v>
      </c>
      <c r="F467" s="282" t="s">
        <v>9422</v>
      </c>
      <c r="G467" s="282" t="s">
        <v>9392</v>
      </c>
      <c r="H467" s="282" t="s">
        <v>10402</v>
      </c>
      <c r="I467" s="282" t="s">
        <v>10395</v>
      </c>
      <c r="J467" s="283"/>
      <c r="K467" s="283"/>
      <c r="L467" s="283"/>
      <c r="M467" s="283"/>
      <c r="N467" s="282" t="s">
        <v>9378</v>
      </c>
      <c r="O467" s="284">
        <v>1094.98</v>
      </c>
      <c r="P467" s="282" t="s">
        <v>9425</v>
      </c>
      <c r="Q467" s="282" t="s">
        <v>9435</v>
      </c>
      <c r="R467" s="283"/>
      <c r="S467" s="283"/>
      <c r="T467" s="282" t="s">
        <v>9380</v>
      </c>
      <c r="U467" s="282" t="s">
        <v>9426</v>
      </c>
      <c r="V467" s="282" t="s">
        <v>9427</v>
      </c>
      <c r="W467" s="282" t="s">
        <v>10403</v>
      </c>
      <c r="X467" s="282" t="s">
        <v>9384</v>
      </c>
      <c r="Y467" s="282" t="s">
        <v>9385</v>
      </c>
      <c r="Z467" s="284">
        <v>1094.98</v>
      </c>
      <c r="AA467" s="282" t="s">
        <v>3277</v>
      </c>
      <c r="AB467" s="284">
        <v>1094.98</v>
      </c>
      <c r="AC467" s="284">
        <v>1094.98</v>
      </c>
      <c r="AD467" s="282" t="s">
        <v>3277</v>
      </c>
      <c r="AE467" s="282" t="s">
        <v>10404</v>
      </c>
      <c r="AF467" s="282" t="s">
        <v>9387</v>
      </c>
      <c r="AG467" s="282" t="s">
        <v>9388</v>
      </c>
      <c r="AH467" s="282" t="s">
        <v>9402</v>
      </c>
      <c r="AI467" s="285">
        <f t="shared" si="7"/>
        <v>44165</v>
      </c>
      <c r="AJ467" s="281" t="s">
        <v>9430</v>
      </c>
    </row>
    <row r="468" spans="1:36" ht="60">
      <c r="A468" s="282" t="s">
        <v>10406</v>
      </c>
      <c r="B468" s="282" t="s">
        <v>9369</v>
      </c>
      <c r="C468" s="282" t="s">
        <v>9370</v>
      </c>
      <c r="D468" s="282" t="s">
        <v>9371</v>
      </c>
      <c r="E468" s="282" t="s">
        <v>9372</v>
      </c>
      <c r="F468" s="282" t="s">
        <v>9422</v>
      </c>
      <c r="G468" s="282" t="s">
        <v>9392</v>
      </c>
      <c r="H468" s="282" t="s">
        <v>10407</v>
      </c>
      <c r="I468" s="282" t="s">
        <v>10382</v>
      </c>
      <c r="J468" s="283"/>
      <c r="K468" s="283"/>
      <c r="L468" s="283"/>
      <c r="M468" s="283"/>
      <c r="N468" s="282" t="s">
        <v>9378</v>
      </c>
      <c r="O468" s="284">
        <v>75.2</v>
      </c>
      <c r="P468" s="282" t="s">
        <v>9425</v>
      </c>
      <c r="Q468" s="282" t="s">
        <v>9375</v>
      </c>
      <c r="R468" s="283"/>
      <c r="S468" s="283"/>
      <c r="T468" s="282" t="s">
        <v>9380</v>
      </c>
      <c r="U468" s="282" t="s">
        <v>9426</v>
      </c>
      <c r="V468" s="282" t="s">
        <v>9427</v>
      </c>
      <c r="W468" s="282" t="s">
        <v>10408</v>
      </c>
      <c r="X468" s="282" t="s">
        <v>9384</v>
      </c>
      <c r="Y468" s="282" t="s">
        <v>9385</v>
      </c>
      <c r="Z468" s="284">
        <v>75.2</v>
      </c>
      <c r="AA468" s="282" t="s">
        <v>3277</v>
      </c>
      <c r="AB468" s="284">
        <v>75.2</v>
      </c>
      <c r="AC468" s="284">
        <v>75.2</v>
      </c>
      <c r="AD468" s="282" t="s">
        <v>3277</v>
      </c>
      <c r="AE468" s="282" t="s">
        <v>10409</v>
      </c>
      <c r="AF468" s="282" t="s">
        <v>9387</v>
      </c>
      <c r="AG468" s="282" t="s">
        <v>9388</v>
      </c>
      <c r="AH468" s="282" t="s">
        <v>9402</v>
      </c>
      <c r="AI468" s="285">
        <f t="shared" si="7"/>
        <v>44135</v>
      </c>
      <c r="AJ468" s="281" t="s">
        <v>9430</v>
      </c>
    </row>
    <row r="469" spans="1:36" ht="60">
      <c r="A469" s="282" t="s">
        <v>10410</v>
      </c>
      <c r="B469" s="282" t="s">
        <v>9369</v>
      </c>
      <c r="C469" s="282" t="s">
        <v>9370</v>
      </c>
      <c r="D469" s="282" t="s">
        <v>9371</v>
      </c>
      <c r="E469" s="282" t="s">
        <v>1393</v>
      </c>
      <c r="F469" s="282" t="s">
        <v>9422</v>
      </c>
      <c r="G469" s="282" t="s">
        <v>9392</v>
      </c>
      <c r="H469" s="282" t="s">
        <v>10407</v>
      </c>
      <c r="I469" s="282" t="s">
        <v>10395</v>
      </c>
      <c r="J469" s="283"/>
      <c r="K469" s="283"/>
      <c r="L469" s="283"/>
      <c r="M469" s="283"/>
      <c r="N469" s="282" t="s">
        <v>9378</v>
      </c>
      <c r="O469" s="284">
        <v>1094.98</v>
      </c>
      <c r="P469" s="282" t="s">
        <v>9425</v>
      </c>
      <c r="Q469" s="282" t="s">
        <v>9435</v>
      </c>
      <c r="R469" s="283"/>
      <c r="S469" s="283"/>
      <c r="T469" s="282" t="s">
        <v>9380</v>
      </c>
      <c r="U469" s="282" t="s">
        <v>9426</v>
      </c>
      <c r="V469" s="282" t="s">
        <v>9427</v>
      </c>
      <c r="W469" s="282" t="s">
        <v>10408</v>
      </c>
      <c r="X469" s="282" t="s">
        <v>9384</v>
      </c>
      <c r="Y469" s="282" t="s">
        <v>9385</v>
      </c>
      <c r="Z469" s="284">
        <v>1094.98</v>
      </c>
      <c r="AA469" s="282" t="s">
        <v>3277</v>
      </c>
      <c r="AB469" s="284">
        <v>1094.98</v>
      </c>
      <c r="AC469" s="284">
        <v>1094.98</v>
      </c>
      <c r="AD469" s="282" t="s">
        <v>3277</v>
      </c>
      <c r="AE469" s="282" t="s">
        <v>10409</v>
      </c>
      <c r="AF469" s="282" t="s">
        <v>9387</v>
      </c>
      <c r="AG469" s="282" t="s">
        <v>9388</v>
      </c>
      <c r="AH469" s="282" t="s">
        <v>9402</v>
      </c>
      <c r="AI469" s="285">
        <f t="shared" si="7"/>
        <v>44135</v>
      </c>
      <c r="AJ469" s="281" t="s">
        <v>9430</v>
      </c>
    </row>
    <row r="470" spans="1:36" ht="60">
      <c r="A470" s="282" t="s">
        <v>10411</v>
      </c>
      <c r="B470" s="282" t="s">
        <v>9369</v>
      </c>
      <c r="C470" s="282" t="s">
        <v>9370</v>
      </c>
      <c r="D470" s="282" t="s">
        <v>9371</v>
      </c>
      <c r="E470" s="282" t="s">
        <v>9372</v>
      </c>
      <c r="F470" s="282" t="s">
        <v>9422</v>
      </c>
      <c r="G470" s="282" t="s">
        <v>9392</v>
      </c>
      <c r="H470" s="282" t="s">
        <v>10412</v>
      </c>
      <c r="I470" s="282" t="s">
        <v>10382</v>
      </c>
      <c r="J470" s="283"/>
      <c r="K470" s="283"/>
      <c r="L470" s="283"/>
      <c r="M470" s="283"/>
      <c r="N470" s="282" t="s">
        <v>9378</v>
      </c>
      <c r="O470" s="284">
        <v>75.2</v>
      </c>
      <c r="P470" s="282" t="s">
        <v>9425</v>
      </c>
      <c r="Q470" s="282" t="s">
        <v>9375</v>
      </c>
      <c r="R470" s="283"/>
      <c r="S470" s="283"/>
      <c r="T470" s="282" t="s">
        <v>9380</v>
      </c>
      <c r="U470" s="282" t="s">
        <v>9426</v>
      </c>
      <c r="V470" s="282" t="s">
        <v>9427</v>
      </c>
      <c r="W470" s="282" t="s">
        <v>10413</v>
      </c>
      <c r="X470" s="282" t="s">
        <v>9384</v>
      </c>
      <c r="Y470" s="282" t="s">
        <v>9385</v>
      </c>
      <c r="Z470" s="284">
        <v>75.2</v>
      </c>
      <c r="AA470" s="282" t="s">
        <v>3277</v>
      </c>
      <c r="AB470" s="284">
        <v>75.2</v>
      </c>
      <c r="AC470" s="284">
        <v>75.2</v>
      </c>
      <c r="AD470" s="282" t="s">
        <v>3277</v>
      </c>
      <c r="AE470" s="282" t="s">
        <v>10409</v>
      </c>
      <c r="AF470" s="282" t="s">
        <v>9387</v>
      </c>
      <c r="AG470" s="282" t="s">
        <v>9388</v>
      </c>
      <c r="AH470" s="282" t="s">
        <v>9402</v>
      </c>
      <c r="AI470" s="285">
        <f t="shared" si="7"/>
        <v>44104</v>
      </c>
      <c r="AJ470" s="281" t="s">
        <v>9430</v>
      </c>
    </row>
    <row r="471" spans="1:36" ht="60">
      <c r="A471" s="282" t="s">
        <v>10414</v>
      </c>
      <c r="B471" s="282" t="s">
        <v>9369</v>
      </c>
      <c r="C471" s="282" t="s">
        <v>9370</v>
      </c>
      <c r="D471" s="282" t="s">
        <v>9371</v>
      </c>
      <c r="E471" s="282" t="s">
        <v>1393</v>
      </c>
      <c r="F471" s="282" t="s">
        <v>9422</v>
      </c>
      <c r="G471" s="282" t="s">
        <v>9392</v>
      </c>
      <c r="H471" s="282" t="s">
        <v>10412</v>
      </c>
      <c r="I471" s="282" t="s">
        <v>10395</v>
      </c>
      <c r="J471" s="283"/>
      <c r="K471" s="283"/>
      <c r="L471" s="283"/>
      <c r="M471" s="283"/>
      <c r="N471" s="282" t="s">
        <v>9378</v>
      </c>
      <c r="O471" s="284">
        <v>1094.98</v>
      </c>
      <c r="P471" s="282" t="s">
        <v>9425</v>
      </c>
      <c r="Q471" s="282" t="s">
        <v>9435</v>
      </c>
      <c r="R471" s="283"/>
      <c r="S471" s="283"/>
      <c r="T471" s="282" t="s">
        <v>9380</v>
      </c>
      <c r="U471" s="282" t="s">
        <v>9426</v>
      </c>
      <c r="V471" s="282" t="s">
        <v>9427</v>
      </c>
      <c r="W471" s="282" t="s">
        <v>10413</v>
      </c>
      <c r="X471" s="282" t="s">
        <v>9384</v>
      </c>
      <c r="Y471" s="282" t="s">
        <v>9385</v>
      </c>
      <c r="Z471" s="284">
        <v>1094.98</v>
      </c>
      <c r="AA471" s="282" t="s">
        <v>3277</v>
      </c>
      <c r="AB471" s="284">
        <v>1094.98</v>
      </c>
      <c r="AC471" s="284">
        <v>1094.98</v>
      </c>
      <c r="AD471" s="282" t="s">
        <v>3277</v>
      </c>
      <c r="AE471" s="282" t="s">
        <v>10409</v>
      </c>
      <c r="AF471" s="282" t="s">
        <v>9387</v>
      </c>
      <c r="AG471" s="282" t="s">
        <v>9388</v>
      </c>
      <c r="AH471" s="282" t="s">
        <v>9402</v>
      </c>
      <c r="AI471" s="285">
        <f t="shared" si="7"/>
        <v>44104</v>
      </c>
      <c r="AJ471" s="281" t="s">
        <v>9430</v>
      </c>
    </row>
    <row r="472" spans="1:36" ht="60">
      <c r="A472" s="282" t="s">
        <v>10415</v>
      </c>
      <c r="B472" s="282" t="s">
        <v>9369</v>
      </c>
      <c r="C472" s="282" t="s">
        <v>9370</v>
      </c>
      <c r="D472" s="282" t="s">
        <v>9371</v>
      </c>
      <c r="E472" s="282" t="s">
        <v>9372</v>
      </c>
      <c r="F472" s="282" t="s">
        <v>9422</v>
      </c>
      <c r="G472" s="282" t="s">
        <v>9392</v>
      </c>
      <c r="H472" s="282" t="s">
        <v>10416</v>
      </c>
      <c r="I472" s="282" t="s">
        <v>10382</v>
      </c>
      <c r="J472" s="283"/>
      <c r="K472" s="283"/>
      <c r="L472" s="283"/>
      <c r="M472" s="283"/>
      <c r="N472" s="282" t="s">
        <v>9378</v>
      </c>
      <c r="O472" s="284">
        <v>75.2</v>
      </c>
      <c r="P472" s="282" t="s">
        <v>9425</v>
      </c>
      <c r="Q472" s="282" t="s">
        <v>9375</v>
      </c>
      <c r="R472" s="283"/>
      <c r="S472" s="283"/>
      <c r="T472" s="282" t="s">
        <v>9380</v>
      </c>
      <c r="U472" s="282" t="s">
        <v>9426</v>
      </c>
      <c r="V472" s="282" t="s">
        <v>9427</v>
      </c>
      <c r="W472" s="282" t="s">
        <v>10417</v>
      </c>
      <c r="X472" s="282" t="s">
        <v>9384</v>
      </c>
      <c r="Y472" s="282" t="s">
        <v>9385</v>
      </c>
      <c r="Z472" s="284">
        <v>75.2</v>
      </c>
      <c r="AA472" s="282" t="s">
        <v>3277</v>
      </c>
      <c r="AB472" s="284">
        <v>75.2</v>
      </c>
      <c r="AC472" s="284">
        <v>75.2</v>
      </c>
      <c r="AD472" s="282" t="s">
        <v>3277</v>
      </c>
      <c r="AE472" s="282" t="s">
        <v>10418</v>
      </c>
      <c r="AF472" s="282" t="s">
        <v>9387</v>
      </c>
      <c r="AG472" s="282" t="s">
        <v>9388</v>
      </c>
      <c r="AH472" s="282" t="s">
        <v>9402</v>
      </c>
      <c r="AI472" s="285">
        <f t="shared" si="7"/>
        <v>44043</v>
      </c>
      <c r="AJ472" s="281" t="s">
        <v>9430</v>
      </c>
    </row>
    <row r="473" spans="1:36" ht="60">
      <c r="A473" s="282" t="s">
        <v>10419</v>
      </c>
      <c r="B473" s="282" t="s">
        <v>9369</v>
      </c>
      <c r="C473" s="282" t="s">
        <v>9370</v>
      </c>
      <c r="D473" s="282" t="s">
        <v>9371</v>
      </c>
      <c r="E473" s="282" t="s">
        <v>1393</v>
      </c>
      <c r="F473" s="282" t="s">
        <v>9422</v>
      </c>
      <c r="G473" s="282" t="s">
        <v>9392</v>
      </c>
      <c r="H473" s="282" t="s">
        <v>10416</v>
      </c>
      <c r="I473" s="282" t="s">
        <v>10395</v>
      </c>
      <c r="J473" s="283"/>
      <c r="K473" s="283"/>
      <c r="L473" s="283"/>
      <c r="M473" s="283"/>
      <c r="N473" s="282" t="s">
        <v>9378</v>
      </c>
      <c r="O473" s="284">
        <v>1094.98</v>
      </c>
      <c r="P473" s="282" t="s">
        <v>9425</v>
      </c>
      <c r="Q473" s="282" t="s">
        <v>9435</v>
      </c>
      <c r="R473" s="283"/>
      <c r="S473" s="283"/>
      <c r="T473" s="282" t="s">
        <v>9380</v>
      </c>
      <c r="U473" s="282" t="s">
        <v>9426</v>
      </c>
      <c r="V473" s="282" t="s">
        <v>9427</v>
      </c>
      <c r="W473" s="282" t="s">
        <v>10417</v>
      </c>
      <c r="X473" s="282" t="s">
        <v>9384</v>
      </c>
      <c r="Y473" s="282" t="s">
        <v>9385</v>
      </c>
      <c r="Z473" s="284">
        <v>1094.98</v>
      </c>
      <c r="AA473" s="282" t="s">
        <v>3277</v>
      </c>
      <c r="AB473" s="284">
        <v>1094.98</v>
      </c>
      <c r="AC473" s="284">
        <v>1094.98</v>
      </c>
      <c r="AD473" s="282" t="s">
        <v>3277</v>
      </c>
      <c r="AE473" s="282" t="s">
        <v>10418</v>
      </c>
      <c r="AF473" s="282" t="s">
        <v>9387</v>
      </c>
      <c r="AG473" s="282" t="s">
        <v>9388</v>
      </c>
      <c r="AH473" s="282" t="s">
        <v>9402</v>
      </c>
      <c r="AI473" s="285">
        <f t="shared" si="7"/>
        <v>44043</v>
      </c>
      <c r="AJ473" s="281" t="s">
        <v>9430</v>
      </c>
    </row>
    <row r="474" spans="1:36" ht="60">
      <c r="A474" s="282" t="s">
        <v>10420</v>
      </c>
      <c r="B474" s="282" t="s">
        <v>9369</v>
      </c>
      <c r="C474" s="282" t="s">
        <v>9370</v>
      </c>
      <c r="D474" s="282" t="s">
        <v>9371</v>
      </c>
      <c r="E474" s="282" t="s">
        <v>1393</v>
      </c>
      <c r="F474" s="282" t="s">
        <v>1393</v>
      </c>
      <c r="G474" s="282" t="s">
        <v>9392</v>
      </c>
      <c r="H474" s="282" t="s">
        <v>10421</v>
      </c>
      <c r="I474" s="282" t="s">
        <v>10422</v>
      </c>
      <c r="J474" s="283"/>
      <c r="K474" s="283"/>
      <c r="L474" s="283"/>
      <c r="M474" s="282" t="s">
        <v>10423</v>
      </c>
      <c r="N474" s="282" t="s">
        <v>9378</v>
      </c>
      <c r="O474" s="284">
        <v>1856.8</v>
      </c>
      <c r="P474" s="282" t="s">
        <v>9395</v>
      </c>
      <c r="Q474" s="282" t="s">
        <v>9435</v>
      </c>
      <c r="R474" s="282" t="s">
        <v>9501</v>
      </c>
      <c r="S474" s="283"/>
      <c r="T474" s="282" t="s">
        <v>9380</v>
      </c>
      <c r="U474" s="282" t="s">
        <v>9399</v>
      </c>
      <c r="V474" s="282" t="s">
        <v>9400</v>
      </c>
      <c r="W474" s="282" t="s">
        <v>10400</v>
      </c>
      <c r="X474" s="282" t="s">
        <v>9384</v>
      </c>
      <c r="Y474" s="282" t="s">
        <v>9385</v>
      </c>
      <c r="Z474" s="284">
        <v>1856.8</v>
      </c>
      <c r="AA474" s="282" t="s">
        <v>3277</v>
      </c>
      <c r="AB474" s="284">
        <v>1856.8</v>
      </c>
      <c r="AC474" s="284">
        <v>1856.8</v>
      </c>
      <c r="AD474" s="282" t="s">
        <v>3277</v>
      </c>
      <c r="AE474" s="282" t="s">
        <v>10384</v>
      </c>
      <c r="AF474" s="282" t="s">
        <v>9387</v>
      </c>
      <c r="AG474" s="282" t="s">
        <v>9388</v>
      </c>
      <c r="AH474" s="282" t="s">
        <v>9402</v>
      </c>
      <c r="AI474" s="285">
        <f t="shared" si="7"/>
        <v>44042</v>
      </c>
      <c r="AJ474" s="281" t="s">
        <v>9430</v>
      </c>
    </row>
    <row r="475" spans="1:36" ht="60">
      <c r="A475" s="282" t="s">
        <v>10424</v>
      </c>
      <c r="B475" s="282" t="s">
        <v>9369</v>
      </c>
      <c r="C475" s="282" t="s">
        <v>9370</v>
      </c>
      <c r="D475" s="282" t="s">
        <v>9371</v>
      </c>
      <c r="E475" s="282" t="s">
        <v>9372</v>
      </c>
      <c r="F475" s="282" t="s">
        <v>9422</v>
      </c>
      <c r="G475" s="282" t="s">
        <v>9392</v>
      </c>
      <c r="H475" s="282" t="s">
        <v>10425</v>
      </c>
      <c r="I475" s="282" t="s">
        <v>10382</v>
      </c>
      <c r="J475" s="283"/>
      <c r="K475" s="283"/>
      <c r="L475" s="283"/>
      <c r="M475" s="283"/>
      <c r="N475" s="282" t="s">
        <v>9378</v>
      </c>
      <c r="O475" s="284">
        <v>75.2</v>
      </c>
      <c r="P475" s="282" t="s">
        <v>9425</v>
      </c>
      <c r="Q475" s="282" t="s">
        <v>9375</v>
      </c>
      <c r="R475" s="283"/>
      <c r="S475" s="283"/>
      <c r="T475" s="282" t="s">
        <v>9380</v>
      </c>
      <c r="U475" s="282" t="s">
        <v>9426</v>
      </c>
      <c r="V475" s="282" t="s">
        <v>9427</v>
      </c>
      <c r="W475" s="282" t="s">
        <v>10426</v>
      </c>
      <c r="X475" s="282" t="s">
        <v>9384</v>
      </c>
      <c r="Y475" s="282" t="s">
        <v>9385</v>
      </c>
      <c r="Z475" s="284">
        <v>75.2</v>
      </c>
      <c r="AA475" s="282" t="s">
        <v>3277</v>
      </c>
      <c r="AB475" s="284">
        <v>75.2</v>
      </c>
      <c r="AC475" s="284">
        <v>75.2</v>
      </c>
      <c r="AD475" s="282" t="s">
        <v>3277</v>
      </c>
      <c r="AE475" s="282" t="s">
        <v>10427</v>
      </c>
      <c r="AF475" s="282" t="s">
        <v>9387</v>
      </c>
      <c r="AG475" s="282" t="s">
        <v>9388</v>
      </c>
      <c r="AH475" s="282" t="s">
        <v>9402</v>
      </c>
      <c r="AI475" s="285">
        <f t="shared" si="7"/>
        <v>44012</v>
      </c>
      <c r="AJ475" s="281" t="s">
        <v>9430</v>
      </c>
    </row>
    <row r="476" spans="1:36" ht="60">
      <c r="A476" s="282" t="s">
        <v>10428</v>
      </c>
      <c r="B476" s="282" t="s">
        <v>9369</v>
      </c>
      <c r="C476" s="282" t="s">
        <v>9370</v>
      </c>
      <c r="D476" s="282" t="s">
        <v>9371</v>
      </c>
      <c r="E476" s="282" t="s">
        <v>1393</v>
      </c>
      <c r="F476" s="282" t="s">
        <v>1393</v>
      </c>
      <c r="G476" s="282" t="s">
        <v>9392</v>
      </c>
      <c r="H476" s="282" t="s">
        <v>10425</v>
      </c>
      <c r="I476" s="282" t="s">
        <v>10429</v>
      </c>
      <c r="J476" s="283"/>
      <c r="K476" s="283"/>
      <c r="L476" s="283"/>
      <c r="M476" s="282" t="s">
        <v>10430</v>
      </c>
      <c r="N476" s="282" t="s">
        <v>9378</v>
      </c>
      <c r="O476" s="284">
        <v>4522</v>
      </c>
      <c r="P476" s="282" t="s">
        <v>10054</v>
      </c>
      <c r="Q476" s="282" t="s">
        <v>9435</v>
      </c>
      <c r="R476" s="282" t="s">
        <v>9501</v>
      </c>
      <c r="S476" s="282" t="s">
        <v>10431</v>
      </c>
      <c r="T476" s="282" t="s">
        <v>9380</v>
      </c>
      <c r="U476" s="282" t="s">
        <v>10057</v>
      </c>
      <c r="V476" s="282" t="s">
        <v>9400</v>
      </c>
      <c r="W476" s="282" t="s">
        <v>10432</v>
      </c>
      <c r="X476" s="282" t="s">
        <v>9384</v>
      </c>
      <c r="Y476" s="282" t="s">
        <v>9385</v>
      </c>
      <c r="Z476" s="284">
        <v>4522</v>
      </c>
      <c r="AA476" s="282" t="s">
        <v>3277</v>
      </c>
      <c r="AB476" s="284">
        <v>4522</v>
      </c>
      <c r="AC476" s="284">
        <v>4522</v>
      </c>
      <c r="AD476" s="282" t="s">
        <v>3277</v>
      </c>
      <c r="AE476" s="282" t="s">
        <v>10418</v>
      </c>
      <c r="AF476" s="282" t="s">
        <v>9387</v>
      </c>
      <c r="AG476" s="282" t="s">
        <v>9388</v>
      </c>
      <c r="AH476" s="282" t="s">
        <v>9402</v>
      </c>
      <c r="AI476" s="285">
        <f t="shared" si="7"/>
        <v>44012</v>
      </c>
      <c r="AJ476" s="281" t="s">
        <v>9430</v>
      </c>
    </row>
    <row r="477" spans="1:36" ht="60">
      <c r="A477" s="282" t="s">
        <v>10433</v>
      </c>
      <c r="B477" s="282" t="s">
        <v>9369</v>
      </c>
      <c r="C477" s="282" t="s">
        <v>9370</v>
      </c>
      <c r="D477" s="282" t="s">
        <v>9371</v>
      </c>
      <c r="E477" s="282" t="s">
        <v>1393</v>
      </c>
      <c r="F477" s="282" t="s">
        <v>9422</v>
      </c>
      <c r="G477" s="282" t="s">
        <v>9392</v>
      </c>
      <c r="H477" s="282" t="s">
        <v>10425</v>
      </c>
      <c r="I477" s="282" t="s">
        <v>10434</v>
      </c>
      <c r="J477" s="283"/>
      <c r="K477" s="283"/>
      <c r="L477" s="283"/>
      <c r="M477" s="283"/>
      <c r="N477" s="282" t="s">
        <v>9378</v>
      </c>
      <c r="O477" s="284">
        <v>1065.47</v>
      </c>
      <c r="P477" s="282" t="s">
        <v>9425</v>
      </c>
      <c r="Q477" s="282" t="s">
        <v>9435</v>
      </c>
      <c r="R477" s="283"/>
      <c r="S477" s="283"/>
      <c r="T477" s="282" t="s">
        <v>9380</v>
      </c>
      <c r="U477" s="282" t="s">
        <v>9426</v>
      </c>
      <c r="V477" s="282" t="s">
        <v>9427</v>
      </c>
      <c r="W477" s="282" t="s">
        <v>10426</v>
      </c>
      <c r="X477" s="282" t="s">
        <v>9384</v>
      </c>
      <c r="Y477" s="282" t="s">
        <v>9385</v>
      </c>
      <c r="Z477" s="284">
        <v>1065.47</v>
      </c>
      <c r="AA477" s="282" t="s">
        <v>3277</v>
      </c>
      <c r="AB477" s="284">
        <v>1065.47</v>
      </c>
      <c r="AC477" s="284">
        <v>1065.47</v>
      </c>
      <c r="AD477" s="282" t="s">
        <v>3277</v>
      </c>
      <c r="AE477" s="282" t="s">
        <v>10427</v>
      </c>
      <c r="AF477" s="282" t="s">
        <v>9387</v>
      </c>
      <c r="AG477" s="282" t="s">
        <v>9388</v>
      </c>
      <c r="AH477" s="282" t="s">
        <v>9402</v>
      </c>
      <c r="AI477" s="285">
        <f t="shared" si="7"/>
        <v>44012</v>
      </c>
      <c r="AJ477" s="281" t="s">
        <v>9430</v>
      </c>
    </row>
    <row r="478" spans="1:36" ht="60">
      <c r="A478" s="282" t="s">
        <v>10435</v>
      </c>
      <c r="B478" s="282" t="s">
        <v>9369</v>
      </c>
      <c r="C478" s="282" t="s">
        <v>9370</v>
      </c>
      <c r="D478" s="282" t="s">
        <v>9371</v>
      </c>
      <c r="E478" s="282" t="s">
        <v>9422</v>
      </c>
      <c r="F478" s="282" t="s">
        <v>9422</v>
      </c>
      <c r="G478" s="282" t="s">
        <v>9392</v>
      </c>
      <c r="H478" s="282" t="s">
        <v>10436</v>
      </c>
      <c r="I478" s="282" t="s">
        <v>9375</v>
      </c>
      <c r="J478" s="283"/>
      <c r="K478" s="283"/>
      <c r="L478" s="283"/>
      <c r="M478" s="283"/>
      <c r="N478" s="282" t="s">
        <v>9378</v>
      </c>
      <c r="O478" s="284">
        <v>1143.5899999999999</v>
      </c>
      <c r="P478" s="282" t="s">
        <v>10437</v>
      </c>
      <c r="Q478" s="282" t="s">
        <v>9410</v>
      </c>
      <c r="R478" s="283"/>
      <c r="S478" s="283"/>
      <c r="T478" s="282" t="s">
        <v>9380</v>
      </c>
      <c r="U478" s="282" t="s">
        <v>10437</v>
      </c>
      <c r="V478" s="282" t="s">
        <v>10438</v>
      </c>
      <c r="W478" s="282" t="s">
        <v>10439</v>
      </c>
      <c r="X478" s="282" t="s">
        <v>9384</v>
      </c>
      <c r="Y478" s="282" t="s">
        <v>9385</v>
      </c>
      <c r="Z478" s="284">
        <v>1143.5899999999999</v>
      </c>
      <c r="AA478" s="282" t="s">
        <v>3277</v>
      </c>
      <c r="AB478" s="284">
        <v>1143.5899999999999</v>
      </c>
      <c r="AC478" s="284">
        <v>1143.5899999999999</v>
      </c>
      <c r="AD478" s="282" t="s">
        <v>3277</v>
      </c>
      <c r="AE478" s="282" t="s">
        <v>10440</v>
      </c>
      <c r="AF478" s="282" t="s">
        <v>9387</v>
      </c>
      <c r="AG478" s="282" t="s">
        <v>9388</v>
      </c>
      <c r="AH478" s="282" t="s">
        <v>9402</v>
      </c>
      <c r="AI478" s="285">
        <f t="shared" si="7"/>
        <v>43982</v>
      </c>
      <c r="AJ478" s="281" t="s">
        <v>9430</v>
      </c>
    </row>
    <row r="479" spans="1:36" ht="60">
      <c r="A479" s="282" t="s">
        <v>10441</v>
      </c>
      <c r="B479" s="282" t="s">
        <v>9369</v>
      </c>
      <c r="C479" s="282" t="s">
        <v>9370</v>
      </c>
      <c r="D479" s="282" t="s">
        <v>9371</v>
      </c>
      <c r="E479" s="282" t="s">
        <v>9422</v>
      </c>
      <c r="F479" s="282" t="s">
        <v>9422</v>
      </c>
      <c r="G479" s="282" t="s">
        <v>9392</v>
      </c>
      <c r="H479" s="282" t="s">
        <v>10442</v>
      </c>
      <c r="I479" s="282" t="s">
        <v>9375</v>
      </c>
      <c r="J479" s="283"/>
      <c r="K479" s="283"/>
      <c r="L479" s="283"/>
      <c r="M479" s="283"/>
      <c r="N479" s="282" t="s">
        <v>9378</v>
      </c>
      <c r="O479" s="284">
        <v>1143.5899999999999</v>
      </c>
      <c r="P479" s="282" t="s">
        <v>10437</v>
      </c>
      <c r="Q479" s="282" t="s">
        <v>9410</v>
      </c>
      <c r="R479" s="283"/>
      <c r="S479" s="283"/>
      <c r="T479" s="282" t="s">
        <v>9380</v>
      </c>
      <c r="U479" s="282" t="s">
        <v>10437</v>
      </c>
      <c r="V479" s="282" t="s">
        <v>10438</v>
      </c>
      <c r="W479" s="282" t="s">
        <v>10443</v>
      </c>
      <c r="X479" s="282" t="s">
        <v>9384</v>
      </c>
      <c r="Y479" s="282" t="s">
        <v>9385</v>
      </c>
      <c r="Z479" s="284">
        <v>1143.5899999999999</v>
      </c>
      <c r="AA479" s="282" t="s">
        <v>3277</v>
      </c>
      <c r="AB479" s="284">
        <v>1143.5899999999999</v>
      </c>
      <c r="AC479" s="284">
        <v>1143.5899999999999</v>
      </c>
      <c r="AD479" s="282" t="s">
        <v>3277</v>
      </c>
      <c r="AE479" s="282" t="s">
        <v>10444</v>
      </c>
      <c r="AF479" s="282" t="s">
        <v>9387</v>
      </c>
      <c r="AG479" s="282" t="s">
        <v>9388</v>
      </c>
      <c r="AH479" s="282" t="s">
        <v>9402</v>
      </c>
      <c r="AI479" s="285">
        <f t="shared" si="7"/>
        <v>43951</v>
      </c>
      <c r="AJ479" s="281" t="s">
        <v>9430</v>
      </c>
    </row>
    <row r="480" spans="1:36" ht="60">
      <c r="A480" s="282" t="s">
        <v>10445</v>
      </c>
      <c r="B480" s="282" t="s">
        <v>9369</v>
      </c>
      <c r="C480" s="282" t="s">
        <v>9370</v>
      </c>
      <c r="D480" s="282" t="s">
        <v>9371</v>
      </c>
      <c r="E480" s="282" t="s">
        <v>9372</v>
      </c>
      <c r="F480" s="282" t="s">
        <v>9372</v>
      </c>
      <c r="G480" s="282" t="s">
        <v>9392</v>
      </c>
      <c r="H480" s="282" t="s">
        <v>10446</v>
      </c>
      <c r="I480" s="282" t="s">
        <v>9375</v>
      </c>
      <c r="J480" s="283"/>
      <c r="K480" s="283"/>
      <c r="L480" s="283"/>
      <c r="M480" s="283"/>
      <c r="N480" s="282" t="s">
        <v>9378</v>
      </c>
      <c r="O480" s="284">
        <v>39.450000000000003</v>
      </c>
      <c r="P480" s="282" t="s">
        <v>10437</v>
      </c>
      <c r="Q480" s="282" t="s">
        <v>9375</v>
      </c>
      <c r="R480" s="283"/>
      <c r="S480" s="283"/>
      <c r="T480" s="282" t="s">
        <v>9380</v>
      </c>
      <c r="U480" s="282" t="s">
        <v>10437</v>
      </c>
      <c r="V480" s="282" t="s">
        <v>10438</v>
      </c>
      <c r="W480" s="282" t="s">
        <v>10447</v>
      </c>
      <c r="X480" s="282" t="s">
        <v>9384</v>
      </c>
      <c r="Y480" s="282" t="s">
        <v>9385</v>
      </c>
      <c r="Z480" s="284">
        <v>39.450000000000003</v>
      </c>
      <c r="AA480" s="282" t="s">
        <v>3277</v>
      </c>
      <c r="AB480" s="284">
        <v>39.450000000000003</v>
      </c>
      <c r="AC480" s="284">
        <v>39.450000000000003</v>
      </c>
      <c r="AD480" s="282" t="s">
        <v>3277</v>
      </c>
      <c r="AE480" s="282" t="s">
        <v>10448</v>
      </c>
      <c r="AF480" s="282" t="s">
        <v>9387</v>
      </c>
      <c r="AG480" s="282" t="s">
        <v>9388</v>
      </c>
      <c r="AH480" s="282" t="s">
        <v>9402</v>
      </c>
      <c r="AI480" s="285">
        <f t="shared" si="7"/>
        <v>43921</v>
      </c>
      <c r="AJ480" s="281" t="s">
        <v>9430</v>
      </c>
    </row>
    <row r="481" spans="1:36" ht="60">
      <c r="A481" s="282" t="s">
        <v>10449</v>
      </c>
      <c r="B481" s="282" t="s">
        <v>9369</v>
      </c>
      <c r="C481" s="282" t="s">
        <v>9370</v>
      </c>
      <c r="D481" s="282" t="s">
        <v>9371</v>
      </c>
      <c r="E481" s="282" t="s">
        <v>9372</v>
      </c>
      <c r="F481" s="282" t="s">
        <v>9372</v>
      </c>
      <c r="G481" s="282" t="s">
        <v>9392</v>
      </c>
      <c r="H481" s="282" t="s">
        <v>10446</v>
      </c>
      <c r="I481" s="282" t="s">
        <v>9375</v>
      </c>
      <c r="J481" s="283"/>
      <c r="K481" s="283"/>
      <c r="L481" s="283"/>
      <c r="M481" s="283"/>
      <c r="N481" s="282" t="s">
        <v>9378</v>
      </c>
      <c r="O481" s="284">
        <v>78.900000000000006</v>
      </c>
      <c r="P481" s="282" t="s">
        <v>10437</v>
      </c>
      <c r="Q481" s="282" t="s">
        <v>9375</v>
      </c>
      <c r="R481" s="283"/>
      <c r="S481" s="283"/>
      <c r="T481" s="282" t="s">
        <v>9380</v>
      </c>
      <c r="U481" s="282" t="s">
        <v>10437</v>
      </c>
      <c r="V481" s="282" t="s">
        <v>10438</v>
      </c>
      <c r="W481" s="282" t="s">
        <v>10447</v>
      </c>
      <c r="X481" s="282" t="s">
        <v>9384</v>
      </c>
      <c r="Y481" s="282" t="s">
        <v>9385</v>
      </c>
      <c r="Z481" s="284">
        <v>78.900000000000006</v>
      </c>
      <c r="AA481" s="282" t="s">
        <v>3277</v>
      </c>
      <c r="AB481" s="284">
        <v>78.900000000000006</v>
      </c>
      <c r="AC481" s="284">
        <v>78.900000000000006</v>
      </c>
      <c r="AD481" s="282" t="s">
        <v>3277</v>
      </c>
      <c r="AE481" s="282" t="s">
        <v>10448</v>
      </c>
      <c r="AF481" s="282" t="s">
        <v>9387</v>
      </c>
      <c r="AG481" s="282" t="s">
        <v>9388</v>
      </c>
      <c r="AH481" s="282" t="s">
        <v>9402</v>
      </c>
      <c r="AI481" s="285">
        <f t="shared" si="7"/>
        <v>43921</v>
      </c>
      <c r="AJ481" s="281" t="s">
        <v>9430</v>
      </c>
    </row>
    <row r="482" spans="1:36" ht="60">
      <c r="A482" s="282" t="s">
        <v>10450</v>
      </c>
      <c r="B482" s="282" t="s">
        <v>9369</v>
      </c>
      <c r="C482" s="282" t="s">
        <v>9370</v>
      </c>
      <c r="D482" s="282" t="s">
        <v>9371</v>
      </c>
      <c r="E482" s="282" t="s">
        <v>9422</v>
      </c>
      <c r="F482" s="282" t="s">
        <v>9422</v>
      </c>
      <c r="G482" s="282" t="s">
        <v>9392</v>
      </c>
      <c r="H482" s="282" t="s">
        <v>10446</v>
      </c>
      <c r="I482" s="282" t="s">
        <v>9375</v>
      </c>
      <c r="J482" s="283"/>
      <c r="K482" s="283"/>
      <c r="L482" s="283"/>
      <c r="M482" s="283"/>
      <c r="N482" s="282" t="s">
        <v>9378</v>
      </c>
      <c r="O482" s="284">
        <v>1142.82</v>
      </c>
      <c r="P482" s="282" t="s">
        <v>10437</v>
      </c>
      <c r="Q482" s="282" t="s">
        <v>9410</v>
      </c>
      <c r="R482" s="283"/>
      <c r="S482" s="283"/>
      <c r="T482" s="282" t="s">
        <v>9380</v>
      </c>
      <c r="U482" s="282" t="s">
        <v>10437</v>
      </c>
      <c r="V482" s="282" t="s">
        <v>10438</v>
      </c>
      <c r="W482" s="282" t="s">
        <v>10447</v>
      </c>
      <c r="X482" s="282" t="s">
        <v>9384</v>
      </c>
      <c r="Y482" s="282" t="s">
        <v>9385</v>
      </c>
      <c r="Z482" s="284">
        <v>1142.82</v>
      </c>
      <c r="AA482" s="282" t="s">
        <v>3277</v>
      </c>
      <c r="AB482" s="284">
        <v>1142.82</v>
      </c>
      <c r="AC482" s="284">
        <v>1142.82</v>
      </c>
      <c r="AD482" s="282" t="s">
        <v>3277</v>
      </c>
      <c r="AE482" s="282" t="s">
        <v>10448</v>
      </c>
      <c r="AF482" s="282" t="s">
        <v>9387</v>
      </c>
      <c r="AG482" s="282" t="s">
        <v>9388</v>
      </c>
      <c r="AH482" s="282" t="s">
        <v>9402</v>
      </c>
      <c r="AI482" s="285">
        <f t="shared" si="7"/>
        <v>43921</v>
      </c>
      <c r="AJ482" s="281" t="s">
        <v>9430</v>
      </c>
    </row>
    <row r="483" spans="1:36" ht="60">
      <c r="A483" s="282" t="s">
        <v>10451</v>
      </c>
      <c r="B483" s="282" t="s">
        <v>9369</v>
      </c>
      <c r="C483" s="282" t="s">
        <v>9370</v>
      </c>
      <c r="D483" s="282" t="s">
        <v>9371</v>
      </c>
      <c r="E483" s="282" t="s">
        <v>9372</v>
      </c>
      <c r="F483" s="282" t="s">
        <v>9372</v>
      </c>
      <c r="G483" s="282" t="s">
        <v>9392</v>
      </c>
      <c r="H483" s="282" t="s">
        <v>10452</v>
      </c>
      <c r="I483" s="282" t="s">
        <v>9375</v>
      </c>
      <c r="J483" s="283"/>
      <c r="K483" s="283"/>
      <c r="L483" s="283"/>
      <c r="M483" s="283"/>
      <c r="N483" s="282" t="s">
        <v>9378</v>
      </c>
      <c r="O483" s="284">
        <v>180.36</v>
      </c>
      <c r="P483" s="282" t="s">
        <v>10437</v>
      </c>
      <c r="Q483" s="282" t="s">
        <v>9375</v>
      </c>
      <c r="R483" s="283"/>
      <c r="S483" s="283"/>
      <c r="T483" s="282" t="s">
        <v>9380</v>
      </c>
      <c r="U483" s="282" t="s">
        <v>10437</v>
      </c>
      <c r="V483" s="282" t="s">
        <v>10438</v>
      </c>
      <c r="W483" s="282" t="s">
        <v>10453</v>
      </c>
      <c r="X483" s="282" t="s">
        <v>9384</v>
      </c>
      <c r="Y483" s="282" t="s">
        <v>9385</v>
      </c>
      <c r="Z483" s="284">
        <v>180.36</v>
      </c>
      <c r="AA483" s="282" t="s">
        <v>3277</v>
      </c>
      <c r="AB483" s="284">
        <v>180.36</v>
      </c>
      <c r="AC483" s="284">
        <v>180.36</v>
      </c>
      <c r="AD483" s="282" t="s">
        <v>3277</v>
      </c>
      <c r="AE483" s="282" t="s">
        <v>10454</v>
      </c>
      <c r="AF483" s="282" t="s">
        <v>9387</v>
      </c>
      <c r="AG483" s="282" t="s">
        <v>9388</v>
      </c>
      <c r="AH483" s="282" t="s">
        <v>9402</v>
      </c>
      <c r="AI483" s="285">
        <f t="shared" si="7"/>
        <v>43890</v>
      </c>
      <c r="AJ483" s="281" t="s">
        <v>9430</v>
      </c>
    </row>
    <row r="484" spans="1:36" ht="60">
      <c r="A484" s="282" t="s">
        <v>10455</v>
      </c>
      <c r="B484" s="282" t="s">
        <v>9369</v>
      </c>
      <c r="C484" s="282" t="s">
        <v>9370</v>
      </c>
      <c r="D484" s="282" t="s">
        <v>9371</v>
      </c>
      <c r="E484" s="282" t="s">
        <v>9372</v>
      </c>
      <c r="F484" s="282" t="s">
        <v>9372</v>
      </c>
      <c r="G484" s="282" t="s">
        <v>9392</v>
      </c>
      <c r="H484" s="282" t="s">
        <v>10452</v>
      </c>
      <c r="I484" s="282" t="s">
        <v>9375</v>
      </c>
      <c r="J484" s="283"/>
      <c r="K484" s="283"/>
      <c r="L484" s="283"/>
      <c r="M484" s="283"/>
      <c r="N484" s="282" t="s">
        <v>9378</v>
      </c>
      <c r="O484" s="284">
        <v>45.09</v>
      </c>
      <c r="P484" s="282" t="s">
        <v>10437</v>
      </c>
      <c r="Q484" s="282" t="s">
        <v>9375</v>
      </c>
      <c r="R484" s="283"/>
      <c r="S484" s="283"/>
      <c r="T484" s="282" t="s">
        <v>9380</v>
      </c>
      <c r="U484" s="282" t="s">
        <v>10437</v>
      </c>
      <c r="V484" s="282" t="s">
        <v>10438</v>
      </c>
      <c r="W484" s="282" t="s">
        <v>10453</v>
      </c>
      <c r="X484" s="282" t="s">
        <v>9384</v>
      </c>
      <c r="Y484" s="282" t="s">
        <v>9385</v>
      </c>
      <c r="Z484" s="284">
        <v>45.09</v>
      </c>
      <c r="AA484" s="282" t="s">
        <v>3277</v>
      </c>
      <c r="AB484" s="284">
        <v>45.09</v>
      </c>
      <c r="AC484" s="284">
        <v>45.09</v>
      </c>
      <c r="AD484" s="282" t="s">
        <v>3277</v>
      </c>
      <c r="AE484" s="282" t="s">
        <v>10454</v>
      </c>
      <c r="AF484" s="282" t="s">
        <v>9387</v>
      </c>
      <c r="AG484" s="282" t="s">
        <v>9388</v>
      </c>
      <c r="AH484" s="282" t="s">
        <v>9402</v>
      </c>
      <c r="AI484" s="285">
        <f t="shared" si="7"/>
        <v>43890</v>
      </c>
      <c r="AJ484" s="281" t="s">
        <v>9430</v>
      </c>
    </row>
    <row r="485" spans="1:36" ht="60">
      <c r="A485" s="282" t="s">
        <v>10456</v>
      </c>
      <c r="B485" s="282" t="s">
        <v>9369</v>
      </c>
      <c r="C485" s="282" t="s">
        <v>9370</v>
      </c>
      <c r="D485" s="282" t="s">
        <v>9371</v>
      </c>
      <c r="E485" s="282" t="s">
        <v>9372</v>
      </c>
      <c r="F485" s="282" t="s">
        <v>9372</v>
      </c>
      <c r="G485" s="282" t="s">
        <v>9392</v>
      </c>
      <c r="H485" s="282" t="s">
        <v>10452</v>
      </c>
      <c r="I485" s="282" t="s">
        <v>9375</v>
      </c>
      <c r="J485" s="283"/>
      <c r="K485" s="283"/>
      <c r="L485" s="283"/>
      <c r="M485" s="283"/>
      <c r="N485" s="282" t="s">
        <v>9378</v>
      </c>
      <c r="O485" s="284">
        <v>45.09</v>
      </c>
      <c r="P485" s="282" t="s">
        <v>10437</v>
      </c>
      <c r="Q485" s="282" t="s">
        <v>9375</v>
      </c>
      <c r="R485" s="283"/>
      <c r="S485" s="283"/>
      <c r="T485" s="282" t="s">
        <v>9380</v>
      </c>
      <c r="U485" s="282" t="s">
        <v>10437</v>
      </c>
      <c r="V485" s="282" t="s">
        <v>10438</v>
      </c>
      <c r="W485" s="282" t="s">
        <v>10453</v>
      </c>
      <c r="X485" s="282" t="s">
        <v>9384</v>
      </c>
      <c r="Y485" s="282" t="s">
        <v>9385</v>
      </c>
      <c r="Z485" s="284">
        <v>45.09</v>
      </c>
      <c r="AA485" s="282" t="s">
        <v>3277</v>
      </c>
      <c r="AB485" s="284">
        <v>45.09</v>
      </c>
      <c r="AC485" s="284">
        <v>45.09</v>
      </c>
      <c r="AD485" s="282" t="s">
        <v>3277</v>
      </c>
      <c r="AE485" s="282" t="s">
        <v>10454</v>
      </c>
      <c r="AF485" s="282" t="s">
        <v>9387</v>
      </c>
      <c r="AG485" s="282" t="s">
        <v>9388</v>
      </c>
      <c r="AH485" s="282" t="s">
        <v>9402</v>
      </c>
      <c r="AI485" s="285">
        <f t="shared" si="7"/>
        <v>43890</v>
      </c>
      <c r="AJ485" s="281" t="s">
        <v>9430</v>
      </c>
    </row>
    <row r="486" spans="1:36" ht="60">
      <c r="A486" s="282" t="s">
        <v>10457</v>
      </c>
      <c r="B486" s="282" t="s">
        <v>9369</v>
      </c>
      <c r="C486" s="282" t="s">
        <v>9370</v>
      </c>
      <c r="D486" s="282" t="s">
        <v>9371</v>
      </c>
      <c r="E486" s="282" t="s">
        <v>9422</v>
      </c>
      <c r="F486" s="282" t="s">
        <v>9422</v>
      </c>
      <c r="G486" s="282" t="s">
        <v>9392</v>
      </c>
      <c r="H486" s="282" t="s">
        <v>10452</v>
      </c>
      <c r="I486" s="282" t="s">
        <v>9375</v>
      </c>
      <c r="J486" s="283"/>
      <c r="K486" s="283"/>
      <c r="L486" s="283"/>
      <c r="M486" s="283"/>
      <c r="N486" s="282" t="s">
        <v>9378</v>
      </c>
      <c r="O486" s="284">
        <v>1142.82</v>
      </c>
      <c r="P486" s="282" t="s">
        <v>10437</v>
      </c>
      <c r="Q486" s="282" t="s">
        <v>9410</v>
      </c>
      <c r="R486" s="283"/>
      <c r="S486" s="283"/>
      <c r="T486" s="282" t="s">
        <v>9380</v>
      </c>
      <c r="U486" s="282" t="s">
        <v>10437</v>
      </c>
      <c r="V486" s="282" t="s">
        <v>10438</v>
      </c>
      <c r="W486" s="282" t="s">
        <v>10453</v>
      </c>
      <c r="X486" s="282" t="s">
        <v>9384</v>
      </c>
      <c r="Y486" s="282" t="s">
        <v>9385</v>
      </c>
      <c r="Z486" s="284">
        <v>1142.82</v>
      </c>
      <c r="AA486" s="282" t="s">
        <v>3277</v>
      </c>
      <c r="AB486" s="284">
        <v>1142.82</v>
      </c>
      <c r="AC486" s="284">
        <v>1142.82</v>
      </c>
      <c r="AD486" s="282" t="s">
        <v>3277</v>
      </c>
      <c r="AE486" s="282" t="s">
        <v>10454</v>
      </c>
      <c r="AF486" s="282" t="s">
        <v>9387</v>
      </c>
      <c r="AG486" s="282" t="s">
        <v>9388</v>
      </c>
      <c r="AH486" s="282" t="s">
        <v>9402</v>
      </c>
      <c r="AI486" s="285">
        <f t="shared" si="7"/>
        <v>43890</v>
      </c>
      <c r="AJ486" s="281" t="s">
        <v>9430</v>
      </c>
    </row>
    <row r="487" spans="1:36" ht="60">
      <c r="A487" s="282" t="s">
        <v>10458</v>
      </c>
      <c r="B487" s="282" t="s">
        <v>9369</v>
      </c>
      <c r="C487" s="282" t="s">
        <v>9370</v>
      </c>
      <c r="D487" s="282" t="s">
        <v>9371</v>
      </c>
      <c r="E487" s="282" t="s">
        <v>1393</v>
      </c>
      <c r="F487" s="282" t="s">
        <v>1393</v>
      </c>
      <c r="G487" s="282" t="s">
        <v>9392</v>
      </c>
      <c r="H487" s="282" t="s">
        <v>10459</v>
      </c>
      <c r="I487" s="282" t="s">
        <v>9375</v>
      </c>
      <c r="J487" s="283"/>
      <c r="K487" s="283"/>
      <c r="L487" s="283"/>
      <c r="M487" s="283"/>
      <c r="N487" s="282" t="s">
        <v>9378</v>
      </c>
      <c r="O487" s="284">
        <v>2975</v>
      </c>
      <c r="P487" s="282" t="s">
        <v>10437</v>
      </c>
      <c r="Q487" s="282" t="s">
        <v>9435</v>
      </c>
      <c r="R487" s="283"/>
      <c r="S487" s="283"/>
      <c r="T487" s="282" t="s">
        <v>9380</v>
      </c>
      <c r="U487" s="282" t="s">
        <v>10437</v>
      </c>
      <c r="V487" s="282" t="s">
        <v>10438</v>
      </c>
      <c r="W487" s="282" t="s">
        <v>10453</v>
      </c>
      <c r="X487" s="282" t="s">
        <v>9384</v>
      </c>
      <c r="Y487" s="282" t="s">
        <v>9385</v>
      </c>
      <c r="Z487" s="284">
        <v>2975</v>
      </c>
      <c r="AA487" s="282" t="s">
        <v>3277</v>
      </c>
      <c r="AB487" s="284">
        <v>2975</v>
      </c>
      <c r="AC487" s="284">
        <v>2975</v>
      </c>
      <c r="AD487" s="282" t="s">
        <v>3277</v>
      </c>
      <c r="AE487" s="282" t="s">
        <v>10454</v>
      </c>
      <c r="AF487" s="282" t="s">
        <v>9387</v>
      </c>
      <c r="AG487" s="282" t="s">
        <v>9388</v>
      </c>
      <c r="AH487" s="282" t="s">
        <v>9402</v>
      </c>
      <c r="AI487" s="285">
        <f t="shared" si="7"/>
        <v>43873</v>
      </c>
      <c r="AJ487" s="281" t="s">
        <v>9430</v>
      </c>
    </row>
    <row r="488" spans="1:36" ht="60">
      <c r="A488" s="282" t="s">
        <v>10460</v>
      </c>
      <c r="B488" s="282" t="s">
        <v>9369</v>
      </c>
      <c r="C488" s="282" t="s">
        <v>9370</v>
      </c>
      <c r="D488" s="282" t="s">
        <v>9371</v>
      </c>
      <c r="E488" s="282" t="s">
        <v>9422</v>
      </c>
      <c r="F488" s="282" t="s">
        <v>9422</v>
      </c>
      <c r="G488" s="282" t="s">
        <v>9392</v>
      </c>
      <c r="H488" s="282" t="s">
        <v>10461</v>
      </c>
      <c r="I488" s="282" t="s">
        <v>9375</v>
      </c>
      <c r="J488" s="283"/>
      <c r="K488" s="283"/>
      <c r="L488" s="283"/>
      <c r="M488" s="283"/>
      <c r="N488" s="282" t="s">
        <v>9378</v>
      </c>
      <c r="O488" s="284">
        <v>1121.5899999999999</v>
      </c>
      <c r="P488" s="282" t="s">
        <v>10437</v>
      </c>
      <c r="Q488" s="282" t="s">
        <v>9410</v>
      </c>
      <c r="R488" s="283"/>
      <c r="S488" s="283"/>
      <c r="T488" s="282" t="s">
        <v>9380</v>
      </c>
      <c r="U488" s="282" t="s">
        <v>10437</v>
      </c>
      <c r="V488" s="282" t="s">
        <v>10438</v>
      </c>
      <c r="W488" s="282" t="s">
        <v>10462</v>
      </c>
      <c r="X488" s="282" t="s">
        <v>9384</v>
      </c>
      <c r="Y488" s="282" t="s">
        <v>9385</v>
      </c>
      <c r="Z488" s="284">
        <v>1121.5899999999999</v>
      </c>
      <c r="AA488" s="282" t="s">
        <v>3277</v>
      </c>
      <c r="AB488" s="284">
        <v>1121.5899999999999</v>
      </c>
      <c r="AC488" s="284">
        <v>1121.5899999999999</v>
      </c>
      <c r="AD488" s="282" t="s">
        <v>3277</v>
      </c>
      <c r="AE488" s="282" t="s">
        <v>10463</v>
      </c>
      <c r="AF488" s="282" t="s">
        <v>9387</v>
      </c>
      <c r="AG488" s="282" t="s">
        <v>9388</v>
      </c>
      <c r="AH488" s="282" t="s">
        <v>9402</v>
      </c>
      <c r="AI488" s="285">
        <f t="shared" si="7"/>
        <v>43861</v>
      </c>
      <c r="AJ488" s="281" t="s">
        <v>9430</v>
      </c>
    </row>
    <row r="489" spans="1:36" ht="60">
      <c r="A489" s="282" t="s">
        <v>10464</v>
      </c>
      <c r="B489" s="282" t="s">
        <v>9369</v>
      </c>
      <c r="C489" s="282" t="s">
        <v>9370</v>
      </c>
      <c r="D489" s="282" t="s">
        <v>9371</v>
      </c>
      <c r="E489" s="282" t="s">
        <v>9372</v>
      </c>
      <c r="F489" s="282" t="s">
        <v>9372</v>
      </c>
      <c r="G489" s="282" t="s">
        <v>9392</v>
      </c>
      <c r="H489" s="282" t="s">
        <v>10465</v>
      </c>
      <c r="I489" s="282" t="s">
        <v>9375</v>
      </c>
      <c r="J489" s="283"/>
      <c r="K489" s="283"/>
      <c r="L489" s="283"/>
      <c r="M489" s="283"/>
      <c r="N489" s="282" t="s">
        <v>9378</v>
      </c>
      <c r="O489" s="284">
        <v>24.76</v>
      </c>
      <c r="P489" s="282" t="s">
        <v>10437</v>
      </c>
      <c r="Q489" s="282" t="s">
        <v>9375</v>
      </c>
      <c r="R489" s="283"/>
      <c r="S489" s="283"/>
      <c r="T489" s="282" t="s">
        <v>9380</v>
      </c>
      <c r="U489" s="282" t="s">
        <v>10437</v>
      </c>
      <c r="V489" s="282" t="s">
        <v>10438</v>
      </c>
      <c r="W489" s="282" t="s">
        <v>10462</v>
      </c>
      <c r="X489" s="282" t="s">
        <v>9384</v>
      </c>
      <c r="Y489" s="282" t="s">
        <v>9385</v>
      </c>
      <c r="Z489" s="284">
        <v>24.76</v>
      </c>
      <c r="AA489" s="282" t="s">
        <v>3277</v>
      </c>
      <c r="AB489" s="284">
        <v>24.76</v>
      </c>
      <c r="AC489" s="284">
        <v>24.76</v>
      </c>
      <c r="AD489" s="282" t="s">
        <v>3277</v>
      </c>
      <c r="AE489" s="282" t="s">
        <v>10463</v>
      </c>
      <c r="AF489" s="282" t="s">
        <v>9387</v>
      </c>
      <c r="AG489" s="282" t="s">
        <v>9388</v>
      </c>
      <c r="AH489" s="282" t="s">
        <v>9402</v>
      </c>
      <c r="AI489" s="285">
        <f t="shared" si="7"/>
        <v>43845</v>
      </c>
      <c r="AJ489" s="281" t="s">
        <v>9430</v>
      </c>
    </row>
    <row r="490" spans="1:36" ht="60">
      <c r="A490" s="282" t="s">
        <v>10466</v>
      </c>
      <c r="B490" s="282" t="s">
        <v>9369</v>
      </c>
      <c r="C490" s="282" t="s">
        <v>9370</v>
      </c>
      <c r="D490" s="282" t="s">
        <v>9371</v>
      </c>
      <c r="E490" s="282" t="s">
        <v>9372</v>
      </c>
      <c r="F490" s="282" t="s">
        <v>9372</v>
      </c>
      <c r="G490" s="282" t="s">
        <v>9392</v>
      </c>
      <c r="H490" s="282" t="s">
        <v>10465</v>
      </c>
      <c r="I490" s="282" t="s">
        <v>9375</v>
      </c>
      <c r="J490" s="283"/>
      <c r="K490" s="283"/>
      <c r="L490" s="283"/>
      <c r="M490" s="283"/>
      <c r="N490" s="282" t="s">
        <v>9378</v>
      </c>
      <c r="O490" s="284">
        <v>24.76</v>
      </c>
      <c r="P490" s="282" t="s">
        <v>10437</v>
      </c>
      <c r="Q490" s="282" t="s">
        <v>9375</v>
      </c>
      <c r="R490" s="283"/>
      <c r="S490" s="283"/>
      <c r="T490" s="282" t="s">
        <v>9380</v>
      </c>
      <c r="U490" s="282" t="s">
        <v>10437</v>
      </c>
      <c r="V490" s="282" t="s">
        <v>10438</v>
      </c>
      <c r="W490" s="282" t="s">
        <v>10462</v>
      </c>
      <c r="X490" s="282" t="s">
        <v>9384</v>
      </c>
      <c r="Y490" s="282" t="s">
        <v>9385</v>
      </c>
      <c r="Z490" s="284">
        <v>24.76</v>
      </c>
      <c r="AA490" s="282" t="s">
        <v>3277</v>
      </c>
      <c r="AB490" s="284">
        <v>24.76</v>
      </c>
      <c r="AC490" s="284">
        <v>24.76</v>
      </c>
      <c r="AD490" s="282" t="s">
        <v>3277</v>
      </c>
      <c r="AE490" s="282" t="s">
        <v>10463</v>
      </c>
      <c r="AF490" s="282" t="s">
        <v>9387</v>
      </c>
      <c r="AG490" s="282" t="s">
        <v>9388</v>
      </c>
      <c r="AH490" s="282" t="s">
        <v>9402</v>
      </c>
      <c r="AI490" s="285">
        <f t="shared" si="7"/>
        <v>43845</v>
      </c>
      <c r="AJ490" s="281" t="s">
        <v>9430</v>
      </c>
    </row>
    <row r="491" spans="1:36" ht="60">
      <c r="A491" s="282" t="s">
        <v>10467</v>
      </c>
      <c r="B491" s="282" t="s">
        <v>9369</v>
      </c>
      <c r="C491" s="282" t="s">
        <v>9370</v>
      </c>
      <c r="D491" s="282" t="s">
        <v>9371</v>
      </c>
      <c r="E491" s="282" t="s">
        <v>9372</v>
      </c>
      <c r="F491" s="282" t="s">
        <v>9372</v>
      </c>
      <c r="G491" s="282" t="s">
        <v>9392</v>
      </c>
      <c r="H491" s="282" t="s">
        <v>10465</v>
      </c>
      <c r="I491" s="282" t="s">
        <v>9375</v>
      </c>
      <c r="J491" s="283"/>
      <c r="K491" s="283"/>
      <c r="L491" s="283"/>
      <c r="M491" s="283"/>
      <c r="N491" s="282" t="s">
        <v>9378</v>
      </c>
      <c r="O491" s="284">
        <v>49.52</v>
      </c>
      <c r="P491" s="282" t="s">
        <v>10437</v>
      </c>
      <c r="Q491" s="282" t="s">
        <v>9375</v>
      </c>
      <c r="R491" s="283"/>
      <c r="S491" s="283"/>
      <c r="T491" s="282" t="s">
        <v>9380</v>
      </c>
      <c r="U491" s="282" t="s">
        <v>10437</v>
      </c>
      <c r="V491" s="282" t="s">
        <v>10438</v>
      </c>
      <c r="W491" s="282" t="s">
        <v>10462</v>
      </c>
      <c r="X491" s="282" t="s">
        <v>9384</v>
      </c>
      <c r="Y491" s="282" t="s">
        <v>9385</v>
      </c>
      <c r="Z491" s="284">
        <v>49.52</v>
      </c>
      <c r="AA491" s="282" t="s">
        <v>3277</v>
      </c>
      <c r="AB491" s="284">
        <v>49.52</v>
      </c>
      <c r="AC491" s="284">
        <v>49.52</v>
      </c>
      <c r="AD491" s="282" t="s">
        <v>3277</v>
      </c>
      <c r="AE491" s="282" t="s">
        <v>10463</v>
      </c>
      <c r="AF491" s="282" t="s">
        <v>9387</v>
      </c>
      <c r="AG491" s="282" t="s">
        <v>9388</v>
      </c>
      <c r="AH491" s="282" t="s">
        <v>9402</v>
      </c>
      <c r="AI491" s="285">
        <f t="shared" si="7"/>
        <v>43845</v>
      </c>
      <c r="AJ491" s="281" t="s">
        <v>9430</v>
      </c>
    </row>
    <row r="492" spans="1:36" ht="60">
      <c r="A492" s="282" t="s">
        <v>10468</v>
      </c>
      <c r="B492" s="282" t="s">
        <v>9369</v>
      </c>
      <c r="C492" s="282" t="s">
        <v>9370</v>
      </c>
      <c r="D492" s="282" t="s">
        <v>9371</v>
      </c>
      <c r="E492" s="282" t="s">
        <v>9372</v>
      </c>
      <c r="F492" s="282" t="s">
        <v>9372</v>
      </c>
      <c r="G492" s="282" t="s">
        <v>9392</v>
      </c>
      <c r="H492" s="282" t="s">
        <v>10465</v>
      </c>
      <c r="I492" s="282" t="s">
        <v>9375</v>
      </c>
      <c r="J492" s="283"/>
      <c r="K492" s="283"/>
      <c r="L492" s="283"/>
      <c r="M492" s="283"/>
      <c r="N492" s="282" t="s">
        <v>9378</v>
      </c>
      <c r="O492" s="284">
        <v>49.52</v>
      </c>
      <c r="P492" s="282" t="s">
        <v>10437</v>
      </c>
      <c r="Q492" s="282" t="s">
        <v>9375</v>
      </c>
      <c r="R492" s="283"/>
      <c r="S492" s="283"/>
      <c r="T492" s="282" t="s">
        <v>9380</v>
      </c>
      <c r="U492" s="282" t="s">
        <v>10437</v>
      </c>
      <c r="V492" s="282" t="s">
        <v>10438</v>
      </c>
      <c r="W492" s="282" t="s">
        <v>10462</v>
      </c>
      <c r="X492" s="282" t="s">
        <v>9384</v>
      </c>
      <c r="Y492" s="282" t="s">
        <v>9385</v>
      </c>
      <c r="Z492" s="284">
        <v>49.52</v>
      </c>
      <c r="AA492" s="282" t="s">
        <v>3277</v>
      </c>
      <c r="AB492" s="284">
        <v>49.52</v>
      </c>
      <c r="AC492" s="284">
        <v>49.52</v>
      </c>
      <c r="AD492" s="282" t="s">
        <v>3277</v>
      </c>
      <c r="AE492" s="282" t="s">
        <v>10463</v>
      </c>
      <c r="AF492" s="282" t="s">
        <v>9387</v>
      </c>
      <c r="AG492" s="282" t="s">
        <v>9388</v>
      </c>
      <c r="AH492" s="282" t="s">
        <v>9402</v>
      </c>
      <c r="AI492" s="285">
        <f t="shared" si="7"/>
        <v>43845</v>
      </c>
      <c r="AJ492" s="281" t="s">
        <v>9430</v>
      </c>
    </row>
    <row r="493" spans="1:36" ht="60">
      <c r="A493" s="282" t="s">
        <v>10469</v>
      </c>
      <c r="B493" s="282" t="s">
        <v>9369</v>
      </c>
      <c r="C493" s="282" t="s">
        <v>9370</v>
      </c>
      <c r="D493" s="282" t="s">
        <v>9371</v>
      </c>
      <c r="E493" s="282" t="s">
        <v>1393</v>
      </c>
      <c r="F493" s="282" t="s">
        <v>1393</v>
      </c>
      <c r="G493" s="282" t="s">
        <v>9392</v>
      </c>
      <c r="H493" s="282" t="s">
        <v>10470</v>
      </c>
      <c r="I493" s="282" t="s">
        <v>9375</v>
      </c>
      <c r="J493" s="283"/>
      <c r="K493" s="283"/>
      <c r="L493" s="283"/>
      <c r="M493" s="283"/>
      <c r="N493" s="282" t="s">
        <v>9378</v>
      </c>
      <c r="O493" s="284">
        <v>10389</v>
      </c>
      <c r="P493" s="282" t="s">
        <v>10437</v>
      </c>
      <c r="Q493" s="282" t="s">
        <v>9435</v>
      </c>
      <c r="R493" s="283"/>
      <c r="S493" s="283"/>
      <c r="T493" s="282" t="s">
        <v>9380</v>
      </c>
      <c r="U493" s="282" t="s">
        <v>10437</v>
      </c>
      <c r="V493" s="282" t="s">
        <v>10438</v>
      </c>
      <c r="W493" s="282" t="s">
        <v>10462</v>
      </c>
      <c r="X493" s="282" t="s">
        <v>9384</v>
      </c>
      <c r="Y493" s="282" t="s">
        <v>9385</v>
      </c>
      <c r="Z493" s="284">
        <v>10389</v>
      </c>
      <c r="AA493" s="282" t="s">
        <v>3277</v>
      </c>
      <c r="AB493" s="284">
        <v>10389</v>
      </c>
      <c r="AC493" s="284">
        <v>10389</v>
      </c>
      <c r="AD493" s="282" t="s">
        <v>3277</v>
      </c>
      <c r="AE493" s="282" t="s">
        <v>10463</v>
      </c>
      <c r="AF493" s="282" t="s">
        <v>9387</v>
      </c>
      <c r="AG493" s="282" t="s">
        <v>9388</v>
      </c>
      <c r="AH493" s="282" t="s">
        <v>9402</v>
      </c>
      <c r="AI493" s="285">
        <f t="shared" si="7"/>
        <v>43836</v>
      </c>
      <c r="AJ493" s="281" t="s">
        <v>9430</v>
      </c>
    </row>
    <row r="494" spans="1:36" ht="60">
      <c r="A494" s="282" t="s">
        <v>10471</v>
      </c>
      <c r="B494" s="282" t="s">
        <v>9369</v>
      </c>
      <c r="C494" s="282" t="s">
        <v>9370</v>
      </c>
      <c r="D494" s="282" t="s">
        <v>9371</v>
      </c>
      <c r="E494" s="282" t="s">
        <v>1393</v>
      </c>
      <c r="F494" s="282" t="s">
        <v>1393</v>
      </c>
      <c r="G494" s="282" t="s">
        <v>9392</v>
      </c>
      <c r="H494" s="282" t="s">
        <v>10472</v>
      </c>
      <c r="I494" s="282" t="s">
        <v>9375</v>
      </c>
      <c r="J494" s="283"/>
      <c r="K494" s="283"/>
      <c r="L494" s="283"/>
      <c r="M494" s="283"/>
      <c r="N494" s="282" t="s">
        <v>9378</v>
      </c>
      <c r="O494" s="284">
        <v>-10389</v>
      </c>
      <c r="P494" s="282" t="s">
        <v>10437</v>
      </c>
      <c r="Q494" s="282" t="s">
        <v>9435</v>
      </c>
      <c r="R494" s="283"/>
      <c r="S494" s="283"/>
      <c r="T494" s="282" t="s">
        <v>9380</v>
      </c>
      <c r="U494" s="282" t="s">
        <v>10437</v>
      </c>
      <c r="V494" s="282" t="s">
        <v>10438</v>
      </c>
      <c r="W494" s="282" t="s">
        <v>10462</v>
      </c>
      <c r="X494" s="282" t="s">
        <v>9384</v>
      </c>
      <c r="Y494" s="282" t="s">
        <v>9385</v>
      </c>
      <c r="Z494" s="284">
        <v>-10389</v>
      </c>
      <c r="AA494" s="282" t="s">
        <v>3277</v>
      </c>
      <c r="AB494" s="284">
        <v>-10389</v>
      </c>
      <c r="AC494" s="284">
        <v>-10389</v>
      </c>
      <c r="AD494" s="282" t="s">
        <v>3277</v>
      </c>
      <c r="AE494" s="282" t="s">
        <v>10463</v>
      </c>
      <c r="AF494" s="282" t="s">
        <v>9387</v>
      </c>
      <c r="AG494" s="282" t="s">
        <v>9388</v>
      </c>
      <c r="AH494" s="282" t="s">
        <v>9402</v>
      </c>
      <c r="AI494" s="285">
        <f t="shared" si="7"/>
        <v>43831</v>
      </c>
      <c r="AJ494" s="281" t="s">
        <v>9430</v>
      </c>
    </row>
    <row r="495" spans="1:36" ht="60">
      <c r="A495" s="282" t="s">
        <v>10473</v>
      </c>
      <c r="B495" s="282" t="s">
        <v>9369</v>
      </c>
      <c r="C495" s="282" t="s">
        <v>9370</v>
      </c>
      <c r="D495" s="282" t="s">
        <v>9371</v>
      </c>
      <c r="E495" s="282" t="s">
        <v>9372</v>
      </c>
      <c r="F495" s="282" t="s">
        <v>9372</v>
      </c>
      <c r="G495" s="282" t="s">
        <v>9392</v>
      </c>
      <c r="H495" s="282" t="s">
        <v>10474</v>
      </c>
      <c r="I495" s="282" t="s">
        <v>9375</v>
      </c>
      <c r="J495" s="283"/>
      <c r="K495" s="283"/>
      <c r="L495" s="283"/>
      <c r="M495" s="283"/>
      <c r="N495" s="282" t="s">
        <v>9378</v>
      </c>
      <c r="O495" s="284">
        <v>45.09</v>
      </c>
      <c r="P495" s="282" t="s">
        <v>10437</v>
      </c>
      <c r="Q495" s="282" t="s">
        <v>9375</v>
      </c>
      <c r="R495" s="283"/>
      <c r="S495" s="283"/>
      <c r="T495" s="282" t="s">
        <v>9380</v>
      </c>
      <c r="U495" s="282" t="s">
        <v>10437</v>
      </c>
      <c r="V495" s="282" t="s">
        <v>10438</v>
      </c>
      <c r="W495" s="282" t="s">
        <v>10475</v>
      </c>
      <c r="X495" s="282" t="s">
        <v>9384</v>
      </c>
      <c r="Y495" s="282" t="s">
        <v>9385</v>
      </c>
      <c r="Z495" s="284">
        <v>45.09</v>
      </c>
      <c r="AA495" s="282" t="s">
        <v>3277</v>
      </c>
      <c r="AB495" s="284">
        <v>45.09</v>
      </c>
      <c r="AC495" s="284">
        <v>45.09</v>
      </c>
      <c r="AD495" s="282" t="s">
        <v>3277</v>
      </c>
      <c r="AE495" s="282" t="s">
        <v>10476</v>
      </c>
      <c r="AF495" s="282" t="s">
        <v>9387</v>
      </c>
      <c r="AG495" s="282" t="s">
        <v>9388</v>
      </c>
      <c r="AH495" s="282" t="s">
        <v>9402</v>
      </c>
      <c r="AI495" s="285">
        <f t="shared" si="7"/>
        <v>43830</v>
      </c>
      <c r="AJ495" s="281" t="s">
        <v>9430</v>
      </c>
    </row>
    <row r="496" spans="1:36" ht="60">
      <c r="A496" s="282" t="s">
        <v>10477</v>
      </c>
      <c r="B496" s="282" t="s">
        <v>9369</v>
      </c>
      <c r="C496" s="282" t="s">
        <v>9370</v>
      </c>
      <c r="D496" s="282" t="s">
        <v>9371</v>
      </c>
      <c r="E496" s="282" t="s">
        <v>9372</v>
      </c>
      <c r="F496" s="282" t="s">
        <v>9372</v>
      </c>
      <c r="G496" s="282" t="s">
        <v>9392</v>
      </c>
      <c r="H496" s="282" t="s">
        <v>10474</v>
      </c>
      <c r="I496" s="282" t="s">
        <v>9375</v>
      </c>
      <c r="J496" s="283"/>
      <c r="K496" s="283"/>
      <c r="L496" s="283"/>
      <c r="M496" s="283"/>
      <c r="N496" s="282" t="s">
        <v>9378</v>
      </c>
      <c r="O496" s="284">
        <v>24.76</v>
      </c>
      <c r="P496" s="282" t="s">
        <v>10437</v>
      </c>
      <c r="Q496" s="282" t="s">
        <v>9375</v>
      </c>
      <c r="R496" s="283"/>
      <c r="S496" s="283"/>
      <c r="T496" s="282" t="s">
        <v>9380</v>
      </c>
      <c r="U496" s="282" t="s">
        <v>10437</v>
      </c>
      <c r="V496" s="282" t="s">
        <v>10438</v>
      </c>
      <c r="W496" s="282" t="s">
        <v>10475</v>
      </c>
      <c r="X496" s="282" t="s">
        <v>9384</v>
      </c>
      <c r="Y496" s="282" t="s">
        <v>9385</v>
      </c>
      <c r="Z496" s="284">
        <v>24.76</v>
      </c>
      <c r="AA496" s="282" t="s">
        <v>3277</v>
      </c>
      <c r="AB496" s="284">
        <v>24.76</v>
      </c>
      <c r="AC496" s="284">
        <v>24.76</v>
      </c>
      <c r="AD496" s="282" t="s">
        <v>3277</v>
      </c>
      <c r="AE496" s="282" t="s">
        <v>10476</v>
      </c>
      <c r="AF496" s="282" t="s">
        <v>9387</v>
      </c>
      <c r="AG496" s="282" t="s">
        <v>9388</v>
      </c>
      <c r="AH496" s="282" t="s">
        <v>9402</v>
      </c>
      <c r="AI496" s="285">
        <f t="shared" si="7"/>
        <v>43830</v>
      </c>
      <c r="AJ496" s="281" t="s">
        <v>9430</v>
      </c>
    </row>
    <row r="497" spans="1:36" ht="60">
      <c r="A497" s="282" t="s">
        <v>10478</v>
      </c>
      <c r="B497" s="282" t="s">
        <v>9369</v>
      </c>
      <c r="C497" s="282" t="s">
        <v>9370</v>
      </c>
      <c r="D497" s="282" t="s">
        <v>9371</v>
      </c>
      <c r="E497" s="282" t="s">
        <v>9372</v>
      </c>
      <c r="F497" s="282" t="s">
        <v>9372</v>
      </c>
      <c r="G497" s="282" t="s">
        <v>9392</v>
      </c>
      <c r="H497" s="282" t="s">
        <v>10474</v>
      </c>
      <c r="I497" s="282" t="s">
        <v>9375</v>
      </c>
      <c r="J497" s="283"/>
      <c r="K497" s="283"/>
      <c r="L497" s="283"/>
      <c r="M497" s="283"/>
      <c r="N497" s="282" t="s">
        <v>9378</v>
      </c>
      <c r="O497" s="284">
        <v>49.52</v>
      </c>
      <c r="P497" s="282" t="s">
        <v>10437</v>
      </c>
      <c r="Q497" s="282" t="s">
        <v>9375</v>
      </c>
      <c r="R497" s="283"/>
      <c r="S497" s="283"/>
      <c r="T497" s="282" t="s">
        <v>9380</v>
      </c>
      <c r="U497" s="282" t="s">
        <v>10437</v>
      </c>
      <c r="V497" s="282" t="s">
        <v>10438</v>
      </c>
      <c r="W497" s="282" t="s">
        <v>10475</v>
      </c>
      <c r="X497" s="282" t="s">
        <v>9384</v>
      </c>
      <c r="Y497" s="282" t="s">
        <v>9385</v>
      </c>
      <c r="Z497" s="284">
        <v>49.52</v>
      </c>
      <c r="AA497" s="282" t="s">
        <v>3277</v>
      </c>
      <c r="AB497" s="284">
        <v>49.52</v>
      </c>
      <c r="AC497" s="284">
        <v>49.52</v>
      </c>
      <c r="AD497" s="282" t="s">
        <v>3277</v>
      </c>
      <c r="AE497" s="282" t="s">
        <v>10476</v>
      </c>
      <c r="AF497" s="282" t="s">
        <v>9387</v>
      </c>
      <c r="AG497" s="282" t="s">
        <v>9388</v>
      </c>
      <c r="AH497" s="282" t="s">
        <v>9402</v>
      </c>
      <c r="AI497" s="285">
        <f t="shared" si="7"/>
        <v>43830</v>
      </c>
      <c r="AJ497" s="281" t="s">
        <v>9430</v>
      </c>
    </row>
    <row r="498" spans="1:36" ht="60">
      <c r="A498" s="282" t="s">
        <v>10479</v>
      </c>
      <c r="B498" s="282" t="s">
        <v>9369</v>
      </c>
      <c r="C498" s="282" t="s">
        <v>9370</v>
      </c>
      <c r="D498" s="282" t="s">
        <v>9371</v>
      </c>
      <c r="E498" s="282" t="s">
        <v>9372</v>
      </c>
      <c r="F498" s="282" t="s">
        <v>9372</v>
      </c>
      <c r="G498" s="282" t="s">
        <v>9392</v>
      </c>
      <c r="H498" s="282" t="s">
        <v>10474</v>
      </c>
      <c r="I498" s="282" t="s">
        <v>9375</v>
      </c>
      <c r="J498" s="283"/>
      <c r="K498" s="283"/>
      <c r="L498" s="283"/>
      <c r="M498" s="283"/>
      <c r="N498" s="282" t="s">
        <v>9378</v>
      </c>
      <c r="O498" s="284">
        <v>90.18</v>
      </c>
      <c r="P498" s="282" t="s">
        <v>10437</v>
      </c>
      <c r="Q498" s="282" t="s">
        <v>9375</v>
      </c>
      <c r="R498" s="283"/>
      <c r="S498" s="283"/>
      <c r="T498" s="282" t="s">
        <v>9380</v>
      </c>
      <c r="U498" s="282" t="s">
        <v>10437</v>
      </c>
      <c r="V498" s="282" t="s">
        <v>10438</v>
      </c>
      <c r="W498" s="282" t="s">
        <v>10475</v>
      </c>
      <c r="X498" s="282" t="s">
        <v>9384</v>
      </c>
      <c r="Y498" s="282" t="s">
        <v>9385</v>
      </c>
      <c r="Z498" s="284">
        <v>90.18</v>
      </c>
      <c r="AA498" s="282" t="s">
        <v>3277</v>
      </c>
      <c r="AB498" s="284">
        <v>90.18</v>
      </c>
      <c r="AC498" s="284">
        <v>90.18</v>
      </c>
      <c r="AD498" s="282" t="s">
        <v>3277</v>
      </c>
      <c r="AE498" s="282" t="s">
        <v>10476</v>
      </c>
      <c r="AF498" s="282" t="s">
        <v>9387</v>
      </c>
      <c r="AG498" s="282" t="s">
        <v>9388</v>
      </c>
      <c r="AH498" s="282" t="s">
        <v>9402</v>
      </c>
      <c r="AI498" s="285">
        <f t="shared" si="7"/>
        <v>43830</v>
      </c>
      <c r="AJ498" s="281" t="s">
        <v>9430</v>
      </c>
    </row>
    <row r="499" spans="1:36" ht="60">
      <c r="A499" s="282" t="s">
        <v>10480</v>
      </c>
      <c r="B499" s="282" t="s">
        <v>9369</v>
      </c>
      <c r="C499" s="282" t="s">
        <v>9370</v>
      </c>
      <c r="D499" s="282" t="s">
        <v>9371</v>
      </c>
      <c r="E499" s="282" t="s">
        <v>9422</v>
      </c>
      <c r="F499" s="282" t="s">
        <v>9422</v>
      </c>
      <c r="G499" s="282" t="s">
        <v>9392</v>
      </c>
      <c r="H499" s="282" t="s">
        <v>10474</v>
      </c>
      <c r="I499" s="282" t="s">
        <v>9375</v>
      </c>
      <c r="J499" s="283"/>
      <c r="K499" s="283"/>
      <c r="L499" s="283"/>
      <c r="M499" s="283"/>
      <c r="N499" s="282" t="s">
        <v>9378</v>
      </c>
      <c r="O499" s="284">
        <v>1052.6500000000001</v>
      </c>
      <c r="P499" s="282" t="s">
        <v>10437</v>
      </c>
      <c r="Q499" s="282" t="s">
        <v>9410</v>
      </c>
      <c r="R499" s="283"/>
      <c r="S499" s="283"/>
      <c r="T499" s="282" t="s">
        <v>9380</v>
      </c>
      <c r="U499" s="282" t="s">
        <v>10437</v>
      </c>
      <c r="V499" s="282" t="s">
        <v>10438</v>
      </c>
      <c r="W499" s="282" t="s">
        <v>10475</v>
      </c>
      <c r="X499" s="282" t="s">
        <v>9384</v>
      </c>
      <c r="Y499" s="282" t="s">
        <v>9385</v>
      </c>
      <c r="Z499" s="284">
        <v>1052.6500000000001</v>
      </c>
      <c r="AA499" s="282" t="s">
        <v>3277</v>
      </c>
      <c r="AB499" s="284">
        <v>1052.6500000000001</v>
      </c>
      <c r="AC499" s="284">
        <v>1052.6500000000001</v>
      </c>
      <c r="AD499" s="282" t="s">
        <v>3277</v>
      </c>
      <c r="AE499" s="282" t="s">
        <v>10476</v>
      </c>
      <c r="AF499" s="282" t="s">
        <v>9387</v>
      </c>
      <c r="AG499" s="282" t="s">
        <v>9388</v>
      </c>
      <c r="AH499" s="282" t="s">
        <v>9402</v>
      </c>
      <c r="AI499" s="285">
        <f t="shared" si="7"/>
        <v>43830</v>
      </c>
      <c r="AJ499" s="281" t="s">
        <v>9430</v>
      </c>
    </row>
    <row r="500" spans="1:36" ht="60">
      <c r="A500" s="282" t="s">
        <v>10481</v>
      </c>
      <c r="B500" s="282" t="s">
        <v>9369</v>
      </c>
      <c r="C500" s="282" t="s">
        <v>9370</v>
      </c>
      <c r="D500" s="282" t="s">
        <v>9371</v>
      </c>
      <c r="E500" s="282" t="s">
        <v>1393</v>
      </c>
      <c r="F500" s="282" t="s">
        <v>1393</v>
      </c>
      <c r="G500" s="282" t="s">
        <v>9392</v>
      </c>
      <c r="H500" s="282" t="s">
        <v>10474</v>
      </c>
      <c r="I500" s="282" t="s">
        <v>9375</v>
      </c>
      <c r="J500" s="283"/>
      <c r="K500" s="283"/>
      <c r="L500" s="283"/>
      <c r="M500" s="283"/>
      <c r="N500" s="282" t="s">
        <v>9378</v>
      </c>
      <c r="O500" s="284">
        <v>10389</v>
      </c>
      <c r="P500" s="282" t="s">
        <v>10437</v>
      </c>
      <c r="Q500" s="282" t="s">
        <v>9435</v>
      </c>
      <c r="R500" s="283"/>
      <c r="S500" s="283"/>
      <c r="T500" s="282" t="s">
        <v>9380</v>
      </c>
      <c r="U500" s="282" t="s">
        <v>10437</v>
      </c>
      <c r="V500" s="282" t="s">
        <v>10438</v>
      </c>
      <c r="W500" s="282" t="s">
        <v>10475</v>
      </c>
      <c r="X500" s="282" t="s">
        <v>9384</v>
      </c>
      <c r="Y500" s="282" t="s">
        <v>9385</v>
      </c>
      <c r="Z500" s="284">
        <v>10389</v>
      </c>
      <c r="AA500" s="282" t="s">
        <v>3277</v>
      </c>
      <c r="AB500" s="284">
        <v>10389</v>
      </c>
      <c r="AC500" s="284">
        <v>10389</v>
      </c>
      <c r="AD500" s="282" t="s">
        <v>3277</v>
      </c>
      <c r="AE500" s="282" t="s">
        <v>10476</v>
      </c>
      <c r="AF500" s="282" t="s">
        <v>9387</v>
      </c>
      <c r="AG500" s="282" t="s">
        <v>9388</v>
      </c>
      <c r="AH500" s="282" t="s">
        <v>9402</v>
      </c>
      <c r="AI500" s="285">
        <f t="shared" si="7"/>
        <v>43830</v>
      </c>
      <c r="AJ500" s="281" t="s">
        <v>9430</v>
      </c>
    </row>
    <row r="501" spans="1:36" ht="60">
      <c r="A501" s="282" t="s">
        <v>10482</v>
      </c>
      <c r="B501" s="282" t="s">
        <v>9369</v>
      </c>
      <c r="C501" s="282" t="s">
        <v>9370</v>
      </c>
      <c r="D501" s="282" t="s">
        <v>9371</v>
      </c>
      <c r="E501" s="282" t="s">
        <v>9372</v>
      </c>
      <c r="F501" s="282" t="s">
        <v>9372</v>
      </c>
      <c r="G501" s="282" t="s">
        <v>9392</v>
      </c>
      <c r="H501" s="282" t="s">
        <v>10483</v>
      </c>
      <c r="I501" s="282" t="s">
        <v>9375</v>
      </c>
      <c r="J501" s="283"/>
      <c r="K501" s="283"/>
      <c r="L501" s="283"/>
      <c r="M501" s="283"/>
      <c r="N501" s="282" t="s">
        <v>9378</v>
      </c>
      <c r="O501" s="284">
        <v>45.09</v>
      </c>
      <c r="P501" s="282" t="s">
        <v>10437</v>
      </c>
      <c r="Q501" s="282" t="s">
        <v>9375</v>
      </c>
      <c r="R501" s="283"/>
      <c r="S501" s="283"/>
      <c r="T501" s="282" t="s">
        <v>9380</v>
      </c>
      <c r="U501" s="282" t="s">
        <v>10437</v>
      </c>
      <c r="V501" s="282" t="s">
        <v>10438</v>
      </c>
      <c r="W501" s="282" t="s">
        <v>10475</v>
      </c>
      <c r="X501" s="282" t="s">
        <v>9384</v>
      </c>
      <c r="Y501" s="282" t="s">
        <v>9385</v>
      </c>
      <c r="Z501" s="284">
        <v>45.09</v>
      </c>
      <c r="AA501" s="282" t="s">
        <v>3277</v>
      </c>
      <c r="AB501" s="284">
        <v>45.09</v>
      </c>
      <c r="AC501" s="284">
        <v>45.09</v>
      </c>
      <c r="AD501" s="282" t="s">
        <v>3277</v>
      </c>
      <c r="AE501" s="282" t="s">
        <v>10476</v>
      </c>
      <c r="AF501" s="282" t="s">
        <v>9387</v>
      </c>
      <c r="AG501" s="282" t="s">
        <v>9388</v>
      </c>
      <c r="AH501" s="282" t="s">
        <v>9402</v>
      </c>
      <c r="AI501" s="285">
        <f t="shared" si="7"/>
        <v>43814</v>
      </c>
      <c r="AJ501" s="281" t="s">
        <v>9430</v>
      </c>
    </row>
    <row r="502" spans="1:36" ht="60">
      <c r="A502" s="282" t="s">
        <v>10484</v>
      </c>
      <c r="B502" s="282" t="s">
        <v>9369</v>
      </c>
      <c r="C502" s="282" t="s">
        <v>9370</v>
      </c>
      <c r="D502" s="282" t="s">
        <v>9371</v>
      </c>
      <c r="E502" s="282" t="s">
        <v>9372</v>
      </c>
      <c r="F502" s="282" t="s">
        <v>9372</v>
      </c>
      <c r="G502" s="282" t="s">
        <v>9392</v>
      </c>
      <c r="H502" s="282" t="s">
        <v>10483</v>
      </c>
      <c r="I502" s="282" t="s">
        <v>9375</v>
      </c>
      <c r="J502" s="283"/>
      <c r="K502" s="283"/>
      <c r="L502" s="283"/>
      <c r="M502" s="283"/>
      <c r="N502" s="282" t="s">
        <v>9378</v>
      </c>
      <c r="O502" s="284">
        <v>180.36</v>
      </c>
      <c r="P502" s="282" t="s">
        <v>10437</v>
      </c>
      <c r="Q502" s="282" t="s">
        <v>9375</v>
      </c>
      <c r="R502" s="283"/>
      <c r="S502" s="283"/>
      <c r="T502" s="282" t="s">
        <v>9380</v>
      </c>
      <c r="U502" s="282" t="s">
        <v>10437</v>
      </c>
      <c r="V502" s="282" t="s">
        <v>10438</v>
      </c>
      <c r="W502" s="282" t="s">
        <v>10475</v>
      </c>
      <c r="X502" s="282" t="s">
        <v>9384</v>
      </c>
      <c r="Y502" s="282" t="s">
        <v>9385</v>
      </c>
      <c r="Z502" s="284">
        <v>180.36</v>
      </c>
      <c r="AA502" s="282" t="s">
        <v>3277</v>
      </c>
      <c r="AB502" s="284">
        <v>180.36</v>
      </c>
      <c r="AC502" s="284">
        <v>180.36</v>
      </c>
      <c r="AD502" s="282" t="s">
        <v>3277</v>
      </c>
      <c r="AE502" s="282" t="s">
        <v>10476</v>
      </c>
      <c r="AF502" s="282" t="s">
        <v>9387</v>
      </c>
      <c r="AG502" s="282" t="s">
        <v>9388</v>
      </c>
      <c r="AH502" s="282" t="s">
        <v>9402</v>
      </c>
      <c r="AI502" s="285">
        <f t="shared" si="7"/>
        <v>43814</v>
      </c>
      <c r="AJ502" s="281" t="s">
        <v>9430</v>
      </c>
    </row>
    <row r="503" spans="1:36" ht="60">
      <c r="A503" s="282" t="s">
        <v>10485</v>
      </c>
      <c r="B503" s="282" t="s">
        <v>9369</v>
      </c>
      <c r="C503" s="282" t="s">
        <v>9370</v>
      </c>
      <c r="D503" s="282" t="s">
        <v>9371</v>
      </c>
      <c r="E503" s="282" t="s">
        <v>9372</v>
      </c>
      <c r="F503" s="282" t="s">
        <v>9372</v>
      </c>
      <c r="G503" s="282" t="s">
        <v>9392</v>
      </c>
      <c r="H503" s="282" t="s">
        <v>10483</v>
      </c>
      <c r="I503" s="282" t="s">
        <v>9375</v>
      </c>
      <c r="J503" s="283"/>
      <c r="K503" s="283"/>
      <c r="L503" s="283"/>
      <c r="M503" s="283"/>
      <c r="N503" s="282" t="s">
        <v>9378</v>
      </c>
      <c r="O503" s="284">
        <v>45.09</v>
      </c>
      <c r="P503" s="282" t="s">
        <v>10437</v>
      </c>
      <c r="Q503" s="282" t="s">
        <v>9375</v>
      </c>
      <c r="R503" s="283"/>
      <c r="S503" s="283"/>
      <c r="T503" s="282" t="s">
        <v>9380</v>
      </c>
      <c r="U503" s="282" t="s">
        <v>10437</v>
      </c>
      <c r="V503" s="282" t="s">
        <v>10438</v>
      </c>
      <c r="W503" s="282" t="s">
        <v>10475</v>
      </c>
      <c r="X503" s="282" t="s">
        <v>9384</v>
      </c>
      <c r="Y503" s="282" t="s">
        <v>9385</v>
      </c>
      <c r="Z503" s="284">
        <v>45.09</v>
      </c>
      <c r="AA503" s="282" t="s">
        <v>3277</v>
      </c>
      <c r="AB503" s="284">
        <v>45.09</v>
      </c>
      <c r="AC503" s="284">
        <v>45.09</v>
      </c>
      <c r="AD503" s="282" t="s">
        <v>3277</v>
      </c>
      <c r="AE503" s="282" t="s">
        <v>10476</v>
      </c>
      <c r="AF503" s="282" t="s">
        <v>9387</v>
      </c>
      <c r="AG503" s="282" t="s">
        <v>9388</v>
      </c>
      <c r="AH503" s="282" t="s">
        <v>9402</v>
      </c>
      <c r="AI503" s="285">
        <f t="shared" si="7"/>
        <v>43814</v>
      </c>
      <c r="AJ503" s="281" t="s">
        <v>9430</v>
      </c>
    </row>
    <row r="504" spans="1:36" ht="60">
      <c r="A504" s="282" t="s">
        <v>10486</v>
      </c>
      <c r="B504" s="282" t="s">
        <v>9369</v>
      </c>
      <c r="C504" s="282" t="s">
        <v>9370</v>
      </c>
      <c r="D504" s="282" t="s">
        <v>9371</v>
      </c>
      <c r="E504" s="282" t="s">
        <v>9372</v>
      </c>
      <c r="F504" s="282" t="s">
        <v>9372</v>
      </c>
      <c r="G504" s="282" t="s">
        <v>9392</v>
      </c>
      <c r="H504" s="282" t="s">
        <v>10483</v>
      </c>
      <c r="I504" s="282" t="s">
        <v>9375</v>
      </c>
      <c r="J504" s="283"/>
      <c r="K504" s="283"/>
      <c r="L504" s="283"/>
      <c r="M504" s="283"/>
      <c r="N504" s="282" t="s">
        <v>9378</v>
      </c>
      <c r="O504" s="284">
        <v>198.08</v>
      </c>
      <c r="P504" s="282" t="s">
        <v>10437</v>
      </c>
      <c r="Q504" s="282" t="s">
        <v>9375</v>
      </c>
      <c r="R504" s="283"/>
      <c r="S504" s="283"/>
      <c r="T504" s="282" t="s">
        <v>9380</v>
      </c>
      <c r="U504" s="282" t="s">
        <v>10437</v>
      </c>
      <c r="V504" s="282" t="s">
        <v>10438</v>
      </c>
      <c r="W504" s="282" t="s">
        <v>10475</v>
      </c>
      <c r="X504" s="282" t="s">
        <v>9384</v>
      </c>
      <c r="Y504" s="282" t="s">
        <v>9385</v>
      </c>
      <c r="Z504" s="284">
        <v>198.08</v>
      </c>
      <c r="AA504" s="282" t="s">
        <v>3277</v>
      </c>
      <c r="AB504" s="284">
        <v>198.08</v>
      </c>
      <c r="AC504" s="284">
        <v>198.08</v>
      </c>
      <c r="AD504" s="282" t="s">
        <v>3277</v>
      </c>
      <c r="AE504" s="282" t="s">
        <v>10476</v>
      </c>
      <c r="AF504" s="282" t="s">
        <v>9387</v>
      </c>
      <c r="AG504" s="282" t="s">
        <v>9388</v>
      </c>
      <c r="AH504" s="282" t="s">
        <v>9402</v>
      </c>
      <c r="AI504" s="285">
        <f t="shared" si="7"/>
        <v>43814</v>
      </c>
      <c r="AJ504" s="281" t="s">
        <v>9430</v>
      </c>
    </row>
    <row r="505" spans="1:36" ht="60">
      <c r="A505" s="282" t="s">
        <v>10487</v>
      </c>
      <c r="B505" s="282" t="s">
        <v>9369</v>
      </c>
      <c r="C505" s="282" t="s">
        <v>9370</v>
      </c>
      <c r="D505" s="282" t="s">
        <v>9371</v>
      </c>
      <c r="E505" s="282" t="s">
        <v>9372</v>
      </c>
      <c r="F505" s="282" t="s">
        <v>9372</v>
      </c>
      <c r="G505" s="282" t="s">
        <v>9392</v>
      </c>
      <c r="H505" s="282" t="s">
        <v>10483</v>
      </c>
      <c r="I505" s="282" t="s">
        <v>9375</v>
      </c>
      <c r="J505" s="283"/>
      <c r="K505" s="283"/>
      <c r="L505" s="283"/>
      <c r="M505" s="283"/>
      <c r="N505" s="282" t="s">
        <v>9378</v>
      </c>
      <c r="O505" s="284">
        <v>45.09</v>
      </c>
      <c r="P505" s="282" t="s">
        <v>10437</v>
      </c>
      <c r="Q505" s="282" t="s">
        <v>9375</v>
      </c>
      <c r="R505" s="283"/>
      <c r="S505" s="283"/>
      <c r="T505" s="282" t="s">
        <v>9380</v>
      </c>
      <c r="U505" s="282" t="s">
        <v>10437</v>
      </c>
      <c r="V505" s="282" t="s">
        <v>10438</v>
      </c>
      <c r="W505" s="282" t="s">
        <v>10475</v>
      </c>
      <c r="X505" s="282" t="s">
        <v>9384</v>
      </c>
      <c r="Y505" s="282" t="s">
        <v>9385</v>
      </c>
      <c r="Z505" s="284">
        <v>45.09</v>
      </c>
      <c r="AA505" s="282" t="s">
        <v>3277</v>
      </c>
      <c r="AB505" s="284">
        <v>45.09</v>
      </c>
      <c r="AC505" s="284">
        <v>45.09</v>
      </c>
      <c r="AD505" s="282" t="s">
        <v>3277</v>
      </c>
      <c r="AE505" s="282" t="s">
        <v>10476</v>
      </c>
      <c r="AF505" s="282" t="s">
        <v>9387</v>
      </c>
      <c r="AG505" s="282" t="s">
        <v>9388</v>
      </c>
      <c r="AH505" s="282" t="s">
        <v>9402</v>
      </c>
      <c r="AI505" s="285">
        <f t="shared" si="7"/>
        <v>43814</v>
      </c>
      <c r="AJ505" s="281" t="s">
        <v>9430</v>
      </c>
    </row>
    <row r="506" spans="1:36" ht="60">
      <c r="A506" s="282" t="s">
        <v>10488</v>
      </c>
      <c r="B506" s="282" t="s">
        <v>9369</v>
      </c>
      <c r="C506" s="282" t="s">
        <v>9370</v>
      </c>
      <c r="D506" s="282" t="s">
        <v>9371</v>
      </c>
      <c r="E506" s="282" t="s">
        <v>9422</v>
      </c>
      <c r="F506" s="282" t="s">
        <v>9422</v>
      </c>
      <c r="G506" s="282" t="s">
        <v>9392</v>
      </c>
      <c r="H506" s="282" t="s">
        <v>10489</v>
      </c>
      <c r="I506" s="282" t="s">
        <v>10490</v>
      </c>
      <c r="J506" s="283"/>
      <c r="K506" s="283"/>
      <c r="L506" s="283"/>
      <c r="M506" s="283"/>
      <c r="N506" s="282" t="s">
        <v>9378</v>
      </c>
      <c r="O506" s="284">
        <v>-1047.92</v>
      </c>
      <c r="P506" s="282" t="s">
        <v>10437</v>
      </c>
      <c r="Q506" s="282" t="s">
        <v>9410</v>
      </c>
      <c r="R506" s="283"/>
      <c r="S506" s="283"/>
      <c r="T506" s="282" t="s">
        <v>9380</v>
      </c>
      <c r="U506" s="282" t="s">
        <v>10437</v>
      </c>
      <c r="V506" s="282" t="s">
        <v>10438</v>
      </c>
      <c r="W506" s="282" t="s">
        <v>10491</v>
      </c>
      <c r="X506" s="282" t="s">
        <v>9384</v>
      </c>
      <c r="Y506" s="282" t="s">
        <v>9385</v>
      </c>
      <c r="Z506" s="284">
        <v>-1047.92</v>
      </c>
      <c r="AA506" s="282" t="s">
        <v>3277</v>
      </c>
      <c r="AB506" s="284">
        <v>-1047.92</v>
      </c>
      <c r="AC506" s="284">
        <v>-1047.92</v>
      </c>
      <c r="AD506" s="282" t="s">
        <v>3277</v>
      </c>
      <c r="AE506" s="282" t="s">
        <v>10440</v>
      </c>
      <c r="AF506" s="282" t="s">
        <v>9387</v>
      </c>
      <c r="AG506" s="282" t="s">
        <v>9388</v>
      </c>
      <c r="AH506" s="282" t="s">
        <v>9402</v>
      </c>
      <c r="AI506" s="285">
        <f t="shared" si="7"/>
        <v>43799</v>
      </c>
      <c r="AJ506" s="281" t="s">
        <v>9430</v>
      </c>
    </row>
    <row r="507" spans="1:36" ht="60">
      <c r="A507" s="282" t="s">
        <v>10492</v>
      </c>
      <c r="B507" s="282" t="s">
        <v>9369</v>
      </c>
      <c r="C507" s="282" t="s">
        <v>9370</v>
      </c>
      <c r="D507" s="282" t="s">
        <v>9371</v>
      </c>
      <c r="E507" s="282" t="s">
        <v>9422</v>
      </c>
      <c r="F507" s="282" t="s">
        <v>9422</v>
      </c>
      <c r="G507" s="282" t="s">
        <v>9392</v>
      </c>
      <c r="H507" s="282" t="s">
        <v>10489</v>
      </c>
      <c r="I507" s="282" t="s">
        <v>9375</v>
      </c>
      <c r="J507" s="283"/>
      <c r="K507" s="283"/>
      <c r="L507" s="283"/>
      <c r="M507" s="283"/>
      <c r="N507" s="282" t="s">
        <v>9378</v>
      </c>
      <c r="O507" s="284">
        <v>1047.92</v>
      </c>
      <c r="P507" s="282" t="s">
        <v>10437</v>
      </c>
      <c r="Q507" s="282" t="s">
        <v>9410</v>
      </c>
      <c r="R507" s="283"/>
      <c r="S507" s="283"/>
      <c r="T507" s="282" t="s">
        <v>9380</v>
      </c>
      <c r="U507" s="282" t="s">
        <v>10437</v>
      </c>
      <c r="V507" s="282" t="s">
        <v>10438</v>
      </c>
      <c r="W507" s="282" t="s">
        <v>10493</v>
      </c>
      <c r="X507" s="282" t="s">
        <v>9384</v>
      </c>
      <c r="Y507" s="282" t="s">
        <v>9385</v>
      </c>
      <c r="Z507" s="284">
        <v>1047.92</v>
      </c>
      <c r="AA507" s="282" t="s">
        <v>3277</v>
      </c>
      <c r="AB507" s="284">
        <v>1047.92</v>
      </c>
      <c r="AC507" s="284">
        <v>1047.92</v>
      </c>
      <c r="AD507" s="282" t="s">
        <v>3277</v>
      </c>
      <c r="AE507" s="282" t="s">
        <v>10494</v>
      </c>
      <c r="AF507" s="282" t="s">
        <v>9387</v>
      </c>
      <c r="AG507" s="282" t="s">
        <v>9388</v>
      </c>
      <c r="AH507" s="282" t="s">
        <v>9402</v>
      </c>
      <c r="AI507" s="285">
        <f t="shared" si="7"/>
        <v>43799</v>
      </c>
      <c r="AJ507" s="281" t="s">
        <v>9430</v>
      </c>
    </row>
    <row r="508" spans="1:36" ht="60">
      <c r="A508" s="282" t="s">
        <v>10495</v>
      </c>
      <c r="B508" s="282" t="s">
        <v>9369</v>
      </c>
      <c r="C508" s="282" t="s">
        <v>9370</v>
      </c>
      <c r="D508" s="282" t="s">
        <v>9371</v>
      </c>
      <c r="E508" s="282" t="s">
        <v>9422</v>
      </c>
      <c r="F508" s="282" t="s">
        <v>9422</v>
      </c>
      <c r="G508" s="282" t="s">
        <v>9392</v>
      </c>
      <c r="H508" s="282" t="s">
        <v>10489</v>
      </c>
      <c r="I508" s="282" t="s">
        <v>9375</v>
      </c>
      <c r="J508" s="283"/>
      <c r="K508" s="283"/>
      <c r="L508" s="283"/>
      <c r="M508" s="283"/>
      <c r="N508" s="282" t="s">
        <v>9378</v>
      </c>
      <c r="O508" s="284">
        <v>1047.92</v>
      </c>
      <c r="P508" s="282" t="s">
        <v>10437</v>
      </c>
      <c r="Q508" s="282" t="s">
        <v>9410</v>
      </c>
      <c r="R508" s="283"/>
      <c r="S508" s="283"/>
      <c r="T508" s="282" t="s">
        <v>9380</v>
      </c>
      <c r="U508" s="282" t="s">
        <v>10437</v>
      </c>
      <c r="V508" s="282" t="s">
        <v>10438</v>
      </c>
      <c r="W508" s="282" t="s">
        <v>10491</v>
      </c>
      <c r="X508" s="282" t="s">
        <v>9384</v>
      </c>
      <c r="Y508" s="282" t="s">
        <v>9385</v>
      </c>
      <c r="Z508" s="284">
        <v>1047.92</v>
      </c>
      <c r="AA508" s="282" t="s">
        <v>3277</v>
      </c>
      <c r="AB508" s="284">
        <v>1047.92</v>
      </c>
      <c r="AC508" s="284">
        <v>1047.92</v>
      </c>
      <c r="AD508" s="282" t="s">
        <v>3277</v>
      </c>
      <c r="AE508" s="282" t="s">
        <v>10440</v>
      </c>
      <c r="AF508" s="282" t="s">
        <v>9387</v>
      </c>
      <c r="AG508" s="282" t="s">
        <v>9388</v>
      </c>
      <c r="AH508" s="282" t="s">
        <v>9402</v>
      </c>
      <c r="AI508" s="285">
        <f t="shared" si="7"/>
        <v>43799</v>
      </c>
      <c r="AJ508" s="281" t="s">
        <v>9430</v>
      </c>
    </row>
    <row r="509" spans="1:36" ht="60">
      <c r="A509" s="282" t="s">
        <v>10496</v>
      </c>
      <c r="B509" s="282" t="s">
        <v>9369</v>
      </c>
      <c r="C509" s="282" t="s">
        <v>9370</v>
      </c>
      <c r="D509" s="282" t="s">
        <v>9371</v>
      </c>
      <c r="E509" s="282" t="s">
        <v>1393</v>
      </c>
      <c r="F509" s="282" t="s">
        <v>1393</v>
      </c>
      <c r="G509" s="282" t="s">
        <v>9392</v>
      </c>
      <c r="H509" s="282" t="s">
        <v>10497</v>
      </c>
      <c r="I509" s="282" t="s">
        <v>9375</v>
      </c>
      <c r="J509" s="283"/>
      <c r="K509" s="283"/>
      <c r="L509" s="283"/>
      <c r="M509" s="283"/>
      <c r="N509" s="282" t="s">
        <v>9378</v>
      </c>
      <c r="O509" s="284">
        <v>44803</v>
      </c>
      <c r="P509" s="282" t="s">
        <v>10437</v>
      </c>
      <c r="Q509" s="282" t="s">
        <v>9435</v>
      </c>
      <c r="R509" s="283"/>
      <c r="S509" s="283"/>
      <c r="T509" s="282" t="s">
        <v>9380</v>
      </c>
      <c r="U509" s="282" t="s">
        <v>10437</v>
      </c>
      <c r="V509" s="282" t="s">
        <v>10438</v>
      </c>
      <c r="W509" s="282" t="s">
        <v>10493</v>
      </c>
      <c r="X509" s="282" t="s">
        <v>9384</v>
      </c>
      <c r="Y509" s="282" t="s">
        <v>9385</v>
      </c>
      <c r="Z509" s="284">
        <v>44803</v>
      </c>
      <c r="AA509" s="282" t="s">
        <v>3277</v>
      </c>
      <c r="AB509" s="284">
        <v>44803</v>
      </c>
      <c r="AC509" s="284">
        <v>44803</v>
      </c>
      <c r="AD509" s="282" t="s">
        <v>3277</v>
      </c>
      <c r="AE509" s="282" t="s">
        <v>10494</v>
      </c>
      <c r="AF509" s="282" t="s">
        <v>9387</v>
      </c>
      <c r="AG509" s="282" t="s">
        <v>9388</v>
      </c>
      <c r="AH509" s="282" t="s">
        <v>9402</v>
      </c>
      <c r="AI509" s="285">
        <f t="shared" si="7"/>
        <v>43790</v>
      </c>
      <c r="AJ509" s="281" t="s">
        <v>9430</v>
      </c>
    </row>
    <row r="510" spans="1:36" ht="60">
      <c r="A510" s="282" t="s">
        <v>10498</v>
      </c>
      <c r="B510" s="282" t="s">
        <v>9369</v>
      </c>
      <c r="C510" s="282" t="s">
        <v>9370</v>
      </c>
      <c r="D510" s="282" t="s">
        <v>9371</v>
      </c>
      <c r="E510" s="282" t="s">
        <v>9372</v>
      </c>
      <c r="F510" s="282" t="s">
        <v>9372</v>
      </c>
      <c r="G510" s="282" t="s">
        <v>9392</v>
      </c>
      <c r="H510" s="282" t="s">
        <v>10499</v>
      </c>
      <c r="I510" s="282" t="s">
        <v>9375</v>
      </c>
      <c r="J510" s="283"/>
      <c r="K510" s="283"/>
      <c r="L510" s="283"/>
      <c r="M510" s="283"/>
      <c r="N510" s="282" t="s">
        <v>9378</v>
      </c>
      <c r="O510" s="284">
        <v>45.09</v>
      </c>
      <c r="P510" s="282" t="s">
        <v>10437</v>
      </c>
      <c r="Q510" s="282" t="s">
        <v>9375</v>
      </c>
      <c r="R510" s="283"/>
      <c r="S510" s="283"/>
      <c r="T510" s="282" t="s">
        <v>9380</v>
      </c>
      <c r="U510" s="282" t="s">
        <v>10437</v>
      </c>
      <c r="V510" s="282" t="s">
        <v>10438</v>
      </c>
      <c r="W510" s="282" t="s">
        <v>10493</v>
      </c>
      <c r="X510" s="282" t="s">
        <v>9384</v>
      </c>
      <c r="Y510" s="282" t="s">
        <v>9385</v>
      </c>
      <c r="Z510" s="284">
        <v>45.09</v>
      </c>
      <c r="AA510" s="282" t="s">
        <v>3277</v>
      </c>
      <c r="AB510" s="284">
        <v>45.09</v>
      </c>
      <c r="AC510" s="284">
        <v>45.09</v>
      </c>
      <c r="AD510" s="282" t="s">
        <v>3277</v>
      </c>
      <c r="AE510" s="282" t="s">
        <v>10494</v>
      </c>
      <c r="AF510" s="282" t="s">
        <v>9387</v>
      </c>
      <c r="AG510" s="282" t="s">
        <v>9388</v>
      </c>
      <c r="AH510" s="282" t="s">
        <v>9402</v>
      </c>
      <c r="AI510" s="285">
        <f t="shared" si="7"/>
        <v>43784</v>
      </c>
      <c r="AJ510" s="281" t="s">
        <v>9430</v>
      </c>
    </row>
    <row r="511" spans="1:36" ht="60">
      <c r="A511" s="282" t="s">
        <v>10500</v>
      </c>
      <c r="B511" s="282" t="s">
        <v>9369</v>
      </c>
      <c r="C511" s="282" t="s">
        <v>9370</v>
      </c>
      <c r="D511" s="282" t="s">
        <v>9371</v>
      </c>
      <c r="E511" s="282" t="s">
        <v>9372</v>
      </c>
      <c r="F511" s="282" t="s">
        <v>9372</v>
      </c>
      <c r="G511" s="282" t="s">
        <v>9392</v>
      </c>
      <c r="H511" s="282" t="s">
        <v>10499</v>
      </c>
      <c r="I511" s="282" t="s">
        <v>9375</v>
      </c>
      <c r="J511" s="283"/>
      <c r="K511" s="283"/>
      <c r="L511" s="283"/>
      <c r="M511" s="283"/>
      <c r="N511" s="282" t="s">
        <v>9378</v>
      </c>
      <c r="O511" s="284">
        <v>45.09</v>
      </c>
      <c r="P511" s="282" t="s">
        <v>10437</v>
      </c>
      <c r="Q511" s="282" t="s">
        <v>9375</v>
      </c>
      <c r="R511" s="283"/>
      <c r="S511" s="283"/>
      <c r="T511" s="282" t="s">
        <v>9380</v>
      </c>
      <c r="U511" s="282" t="s">
        <v>10437</v>
      </c>
      <c r="V511" s="282" t="s">
        <v>10438</v>
      </c>
      <c r="W511" s="282" t="s">
        <v>10493</v>
      </c>
      <c r="X511" s="282" t="s">
        <v>9384</v>
      </c>
      <c r="Y511" s="282" t="s">
        <v>9385</v>
      </c>
      <c r="Z511" s="284">
        <v>45.09</v>
      </c>
      <c r="AA511" s="282" t="s">
        <v>3277</v>
      </c>
      <c r="AB511" s="284">
        <v>45.09</v>
      </c>
      <c r="AC511" s="284">
        <v>45.09</v>
      </c>
      <c r="AD511" s="282" t="s">
        <v>3277</v>
      </c>
      <c r="AE511" s="282" t="s">
        <v>10494</v>
      </c>
      <c r="AF511" s="282" t="s">
        <v>9387</v>
      </c>
      <c r="AG511" s="282" t="s">
        <v>9388</v>
      </c>
      <c r="AH511" s="282" t="s">
        <v>9402</v>
      </c>
      <c r="AI511" s="285">
        <f t="shared" si="7"/>
        <v>43784</v>
      </c>
      <c r="AJ511" s="281" t="s">
        <v>9430</v>
      </c>
    </row>
    <row r="512" spans="1:36" ht="60">
      <c r="A512" s="282" t="s">
        <v>10501</v>
      </c>
      <c r="B512" s="282" t="s">
        <v>9369</v>
      </c>
      <c r="C512" s="282" t="s">
        <v>9370</v>
      </c>
      <c r="D512" s="282" t="s">
        <v>9371</v>
      </c>
      <c r="E512" s="282" t="s">
        <v>9372</v>
      </c>
      <c r="F512" s="282" t="s">
        <v>9372</v>
      </c>
      <c r="G512" s="282" t="s">
        <v>9392</v>
      </c>
      <c r="H512" s="282" t="s">
        <v>10499</v>
      </c>
      <c r="I512" s="282" t="s">
        <v>9375</v>
      </c>
      <c r="J512" s="283"/>
      <c r="K512" s="283"/>
      <c r="L512" s="283"/>
      <c r="M512" s="283"/>
      <c r="N512" s="282" t="s">
        <v>9378</v>
      </c>
      <c r="O512" s="284">
        <v>90.18</v>
      </c>
      <c r="P512" s="282" t="s">
        <v>10437</v>
      </c>
      <c r="Q512" s="282" t="s">
        <v>9375</v>
      </c>
      <c r="R512" s="283"/>
      <c r="S512" s="283"/>
      <c r="T512" s="282" t="s">
        <v>9380</v>
      </c>
      <c r="U512" s="282" t="s">
        <v>10437</v>
      </c>
      <c r="V512" s="282" t="s">
        <v>10438</v>
      </c>
      <c r="W512" s="282" t="s">
        <v>10493</v>
      </c>
      <c r="X512" s="282" t="s">
        <v>9384</v>
      </c>
      <c r="Y512" s="282" t="s">
        <v>9385</v>
      </c>
      <c r="Z512" s="284">
        <v>90.18</v>
      </c>
      <c r="AA512" s="282" t="s">
        <v>3277</v>
      </c>
      <c r="AB512" s="284">
        <v>90.18</v>
      </c>
      <c r="AC512" s="284">
        <v>90.18</v>
      </c>
      <c r="AD512" s="282" t="s">
        <v>3277</v>
      </c>
      <c r="AE512" s="282" t="s">
        <v>10494</v>
      </c>
      <c r="AF512" s="282" t="s">
        <v>9387</v>
      </c>
      <c r="AG512" s="282" t="s">
        <v>9388</v>
      </c>
      <c r="AH512" s="282" t="s">
        <v>9402</v>
      </c>
      <c r="AI512" s="285">
        <f t="shared" si="7"/>
        <v>43784</v>
      </c>
      <c r="AJ512" s="281" t="s">
        <v>9430</v>
      </c>
    </row>
    <row r="513" spans="1:36" ht="60">
      <c r="A513" s="282" t="s">
        <v>10502</v>
      </c>
      <c r="B513" s="282" t="s">
        <v>9369</v>
      </c>
      <c r="C513" s="282" t="s">
        <v>9370</v>
      </c>
      <c r="D513" s="282" t="s">
        <v>9371</v>
      </c>
      <c r="E513" s="282" t="s">
        <v>9372</v>
      </c>
      <c r="F513" s="282" t="s">
        <v>9372</v>
      </c>
      <c r="G513" s="282" t="s">
        <v>9392</v>
      </c>
      <c r="H513" s="282" t="s">
        <v>10499</v>
      </c>
      <c r="I513" s="282" t="s">
        <v>9375</v>
      </c>
      <c r="J513" s="283"/>
      <c r="K513" s="283"/>
      <c r="L513" s="283"/>
      <c r="M513" s="283"/>
      <c r="N513" s="282" t="s">
        <v>9378</v>
      </c>
      <c r="O513" s="284">
        <v>37.14</v>
      </c>
      <c r="P513" s="282" t="s">
        <v>10437</v>
      </c>
      <c r="Q513" s="282" t="s">
        <v>9375</v>
      </c>
      <c r="R513" s="283"/>
      <c r="S513" s="283"/>
      <c r="T513" s="282" t="s">
        <v>9380</v>
      </c>
      <c r="U513" s="282" t="s">
        <v>10437</v>
      </c>
      <c r="V513" s="282" t="s">
        <v>10438</v>
      </c>
      <c r="W513" s="282" t="s">
        <v>10493</v>
      </c>
      <c r="X513" s="282" t="s">
        <v>9384</v>
      </c>
      <c r="Y513" s="282" t="s">
        <v>9385</v>
      </c>
      <c r="Z513" s="284">
        <v>37.14</v>
      </c>
      <c r="AA513" s="282" t="s">
        <v>3277</v>
      </c>
      <c r="AB513" s="284">
        <v>37.14</v>
      </c>
      <c r="AC513" s="284">
        <v>37.14</v>
      </c>
      <c r="AD513" s="282" t="s">
        <v>3277</v>
      </c>
      <c r="AE513" s="282" t="s">
        <v>10494</v>
      </c>
      <c r="AF513" s="282" t="s">
        <v>9387</v>
      </c>
      <c r="AG513" s="282" t="s">
        <v>9388</v>
      </c>
      <c r="AH513" s="282" t="s">
        <v>9402</v>
      </c>
      <c r="AI513" s="285">
        <f t="shared" si="7"/>
        <v>43784</v>
      </c>
      <c r="AJ513" s="281" t="s">
        <v>9430</v>
      </c>
    </row>
    <row r="514" spans="1:36" ht="60">
      <c r="A514" s="282" t="s">
        <v>10503</v>
      </c>
      <c r="B514" s="282" t="s">
        <v>9369</v>
      </c>
      <c r="C514" s="282" t="s">
        <v>9370</v>
      </c>
      <c r="D514" s="282" t="s">
        <v>9371</v>
      </c>
      <c r="E514" s="282" t="s">
        <v>9372</v>
      </c>
      <c r="F514" s="282" t="s">
        <v>9372</v>
      </c>
      <c r="G514" s="282" t="s">
        <v>9392</v>
      </c>
      <c r="H514" s="282" t="s">
        <v>10499</v>
      </c>
      <c r="I514" s="282" t="s">
        <v>9375</v>
      </c>
      <c r="J514" s="283"/>
      <c r="K514" s="283"/>
      <c r="L514" s="283"/>
      <c r="M514" s="283"/>
      <c r="N514" s="282" t="s">
        <v>9378</v>
      </c>
      <c r="O514" s="284">
        <v>198.08</v>
      </c>
      <c r="P514" s="282" t="s">
        <v>10437</v>
      </c>
      <c r="Q514" s="282" t="s">
        <v>9375</v>
      </c>
      <c r="R514" s="283"/>
      <c r="S514" s="283"/>
      <c r="T514" s="282" t="s">
        <v>9380</v>
      </c>
      <c r="U514" s="282" t="s">
        <v>10437</v>
      </c>
      <c r="V514" s="282" t="s">
        <v>10438</v>
      </c>
      <c r="W514" s="282" t="s">
        <v>10493</v>
      </c>
      <c r="X514" s="282" t="s">
        <v>9384</v>
      </c>
      <c r="Y514" s="282" t="s">
        <v>9385</v>
      </c>
      <c r="Z514" s="284">
        <v>198.08</v>
      </c>
      <c r="AA514" s="282" t="s">
        <v>3277</v>
      </c>
      <c r="AB514" s="284">
        <v>198.08</v>
      </c>
      <c r="AC514" s="284">
        <v>198.08</v>
      </c>
      <c r="AD514" s="282" t="s">
        <v>3277</v>
      </c>
      <c r="AE514" s="282" t="s">
        <v>10494</v>
      </c>
      <c r="AF514" s="282" t="s">
        <v>9387</v>
      </c>
      <c r="AG514" s="282" t="s">
        <v>9388</v>
      </c>
      <c r="AH514" s="282" t="s">
        <v>9402</v>
      </c>
      <c r="AI514" s="285">
        <f t="shared" ref="AI514:AI577" si="8">DATE(YEAR(H514),MONTH(H514),DAY(H514))</f>
        <v>43784</v>
      </c>
      <c r="AJ514" s="281" t="s">
        <v>9430</v>
      </c>
    </row>
    <row r="515" spans="1:36" ht="60">
      <c r="A515" s="282" t="s">
        <v>10504</v>
      </c>
      <c r="B515" s="282" t="s">
        <v>9369</v>
      </c>
      <c r="C515" s="282" t="s">
        <v>9370</v>
      </c>
      <c r="D515" s="282" t="s">
        <v>9371</v>
      </c>
      <c r="E515" s="282" t="s">
        <v>9372</v>
      </c>
      <c r="F515" s="282" t="s">
        <v>9372</v>
      </c>
      <c r="G515" s="282" t="s">
        <v>9392</v>
      </c>
      <c r="H515" s="282" t="s">
        <v>10499</v>
      </c>
      <c r="I515" s="282" t="s">
        <v>9375</v>
      </c>
      <c r="J515" s="283"/>
      <c r="K515" s="283"/>
      <c r="L515" s="283"/>
      <c r="M515" s="283"/>
      <c r="N515" s="282" t="s">
        <v>9378</v>
      </c>
      <c r="O515" s="284">
        <v>45.09</v>
      </c>
      <c r="P515" s="282" t="s">
        <v>10437</v>
      </c>
      <c r="Q515" s="282" t="s">
        <v>9375</v>
      </c>
      <c r="R515" s="283"/>
      <c r="S515" s="283"/>
      <c r="T515" s="282" t="s">
        <v>9380</v>
      </c>
      <c r="U515" s="282" t="s">
        <v>10437</v>
      </c>
      <c r="V515" s="282" t="s">
        <v>10438</v>
      </c>
      <c r="W515" s="282" t="s">
        <v>10493</v>
      </c>
      <c r="X515" s="282" t="s">
        <v>9384</v>
      </c>
      <c r="Y515" s="282" t="s">
        <v>9385</v>
      </c>
      <c r="Z515" s="284">
        <v>45.09</v>
      </c>
      <c r="AA515" s="282" t="s">
        <v>3277</v>
      </c>
      <c r="AB515" s="284">
        <v>45.09</v>
      </c>
      <c r="AC515" s="284">
        <v>45.09</v>
      </c>
      <c r="AD515" s="282" t="s">
        <v>3277</v>
      </c>
      <c r="AE515" s="282" t="s">
        <v>10494</v>
      </c>
      <c r="AF515" s="282" t="s">
        <v>9387</v>
      </c>
      <c r="AG515" s="282" t="s">
        <v>9388</v>
      </c>
      <c r="AH515" s="282" t="s">
        <v>9402</v>
      </c>
      <c r="AI515" s="285">
        <f t="shared" si="8"/>
        <v>43784</v>
      </c>
      <c r="AJ515" s="281" t="s">
        <v>9430</v>
      </c>
    </row>
    <row r="516" spans="1:36" ht="60">
      <c r="A516" s="282" t="s">
        <v>10505</v>
      </c>
      <c r="B516" s="282" t="s">
        <v>9369</v>
      </c>
      <c r="C516" s="282" t="s">
        <v>9370</v>
      </c>
      <c r="D516" s="282" t="s">
        <v>9371</v>
      </c>
      <c r="E516" s="282" t="s">
        <v>9372</v>
      </c>
      <c r="F516" s="282" t="s">
        <v>9372</v>
      </c>
      <c r="G516" s="282" t="s">
        <v>9392</v>
      </c>
      <c r="H516" s="282" t="s">
        <v>10499</v>
      </c>
      <c r="I516" s="282" t="s">
        <v>9375</v>
      </c>
      <c r="J516" s="283"/>
      <c r="K516" s="283"/>
      <c r="L516" s="283"/>
      <c r="M516" s="283"/>
      <c r="N516" s="282" t="s">
        <v>9378</v>
      </c>
      <c r="O516" s="284">
        <v>99.04</v>
      </c>
      <c r="P516" s="282" t="s">
        <v>10437</v>
      </c>
      <c r="Q516" s="282" t="s">
        <v>9375</v>
      </c>
      <c r="R516" s="283"/>
      <c r="S516" s="283"/>
      <c r="T516" s="282" t="s">
        <v>9380</v>
      </c>
      <c r="U516" s="282" t="s">
        <v>10437</v>
      </c>
      <c r="V516" s="282" t="s">
        <v>10438</v>
      </c>
      <c r="W516" s="282" t="s">
        <v>10493</v>
      </c>
      <c r="X516" s="282" t="s">
        <v>9384</v>
      </c>
      <c r="Y516" s="282" t="s">
        <v>9385</v>
      </c>
      <c r="Z516" s="284">
        <v>99.04</v>
      </c>
      <c r="AA516" s="282" t="s">
        <v>3277</v>
      </c>
      <c r="AB516" s="284">
        <v>99.04</v>
      </c>
      <c r="AC516" s="284">
        <v>99.04</v>
      </c>
      <c r="AD516" s="282" t="s">
        <v>3277</v>
      </c>
      <c r="AE516" s="282" t="s">
        <v>10494</v>
      </c>
      <c r="AF516" s="282" t="s">
        <v>9387</v>
      </c>
      <c r="AG516" s="282" t="s">
        <v>9388</v>
      </c>
      <c r="AH516" s="282" t="s">
        <v>9402</v>
      </c>
      <c r="AI516" s="285">
        <f t="shared" si="8"/>
        <v>43784</v>
      </c>
      <c r="AJ516" s="281" t="s">
        <v>9430</v>
      </c>
    </row>
    <row r="517" spans="1:36" ht="60">
      <c r="A517" s="282" t="s">
        <v>10506</v>
      </c>
      <c r="B517" s="282" t="s">
        <v>9369</v>
      </c>
      <c r="C517" s="282" t="s">
        <v>9370</v>
      </c>
      <c r="D517" s="282" t="s">
        <v>9371</v>
      </c>
      <c r="E517" s="282" t="s">
        <v>9372</v>
      </c>
      <c r="F517" s="282" t="s">
        <v>9372</v>
      </c>
      <c r="G517" s="282" t="s">
        <v>9392</v>
      </c>
      <c r="H517" s="282" t="s">
        <v>10499</v>
      </c>
      <c r="I517" s="282" t="s">
        <v>9375</v>
      </c>
      <c r="J517" s="283"/>
      <c r="K517" s="283"/>
      <c r="L517" s="283"/>
      <c r="M517" s="283"/>
      <c r="N517" s="282" t="s">
        <v>9378</v>
      </c>
      <c r="O517" s="284">
        <v>49.52</v>
      </c>
      <c r="P517" s="282" t="s">
        <v>10437</v>
      </c>
      <c r="Q517" s="282" t="s">
        <v>9375</v>
      </c>
      <c r="R517" s="283"/>
      <c r="S517" s="283"/>
      <c r="T517" s="282" t="s">
        <v>9380</v>
      </c>
      <c r="U517" s="282" t="s">
        <v>10437</v>
      </c>
      <c r="V517" s="282" t="s">
        <v>10438</v>
      </c>
      <c r="W517" s="282" t="s">
        <v>10493</v>
      </c>
      <c r="X517" s="282" t="s">
        <v>9384</v>
      </c>
      <c r="Y517" s="282" t="s">
        <v>9385</v>
      </c>
      <c r="Z517" s="284">
        <v>49.52</v>
      </c>
      <c r="AA517" s="282" t="s">
        <v>3277</v>
      </c>
      <c r="AB517" s="284">
        <v>49.52</v>
      </c>
      <c r="AC517" s="284">
        <v>49.52</v>
      </c>
      <c r="AD517" s="282" t="s">
        <v>3277</v>
      </c>
      <c r="AE517" s="282" t="s">
        <v>10494</v>
      </c>
      <c r="AF517" s="282" t="s">
        <v>9387</v>
      </c>
      <c r="AG517" s="282" t="s">
        <v>9388</v>
      </c>
      <c r="AH517" s="282" t="s">
        <v>9402</v>
      </c>
      <c r="AI517" s="285">
        <f t="shared" si="8"/>
        <v>43784</v>
      </c>
      <c r="AJ517" s="281" t="s">
        <v>9430</v>
      </c>
    </row>
    <row r="518" spans="1:36" ht="60">
      <c r="A518" s="282" t="s">
        <v>10507</v>
      </c>
      <c r="B518" s="282" t="s">
        <v>9369</v>
      </c>
      <c r="C518" s="282" t="s">
        <v>9370</v>
      </c>
      <c r="D518" s="282" t="s">
        <v>9371</v>
      </c>
      <c r="E518" s="282" t="s">
        <v>9372</v>
      </c>
      <c r="F518" s="282" t="s">
        <v>9372</v>
      </c>
      <c r="G518" s="282" t="s">
        <v>9392</v>
      </c>
      <c r="H518" s="282" t="s">
        <v>10508</v>
      </c>
      <c r="I518" s="282" t="s">
        <v>9375</v>
      </c>
      <c r="J518" s="283"/>
      <c r="K518" s="283"/>
      <c r="L518" s="283"/>
      <c r="M518" s="283"/>
      <c r="N518" s="282" t="s">
        <v>9378</v>
      </c>
      <c r="O518" s="284">
        <v>247.6</v>
      </c>
      <c r="P518" s="282" t="s">
        <v>10437</v>
      </c>
      <c r="Q518" s="282" t="s">
        <v>9375</v>
      </c>
      <c r="R518" s="283"/>
      <c r="S518" s="283"/>
      <c r="T518" s="282" t="s">
        <v>9380</v>
      </c>
      <c r="U518" s="282" t="s">
        <v>10437</v>
      </c>
      <c r="V518" s="282" t="s">
        <v>10438</v>
      </c>
      <c r="W518" s="282" t="s">
        <v>10509</v>
      </c>
      <c r="X518" s="282" t="s">
        <v>9384</v>
      </c>
      <c r="Y518" s="282" t="s">
        <v>9385</v>
      </c>
      <c r="Z518" s="284">
        <v>247.6</v>
      </c>
      <c r="AA518" s="282" t="s">
        <v>3277</v>
      </c>
      <c r="AB518" s="284">
        <v>247.6</v>
      </c>
      <c r="AC518" s="284">
        <v>247.6</v>
      </c>
      <c r="AD518" s="282" t="s">
        <v>3277</v>
      </c>
      <c r="AE518" s="282" t="s">
        <v>10510</v>
      </c>
      <c r="AF518" s="282" t="s">
        <v>9387</v>
      </c>
      <c r="AG518" s="282" t="s">
        <v>9388</v>
      </c>
      <c r="AH518" s="282" t="s">
        <v>9402</v>
      </c>
      <c r="AI518" s="285">
        <f t="shared" si="8"/>
        <v>43769</v>
      </c>
      <c r="AJ518" s="281" t="s">
        <v>9430</v>
      </c>
    </row>
    <row r="519" spans="1:36" ht="60">
      <c r="A519" s="282" t="s">
        <v>10511</v>
      </c>
      <c r="B519" s="282" t="s">
        <v>9369</v>
      </c>
      <c r="C519" s="282" t="s">
        <v>9370</v>
      </c>
      <c r="D519" s="282" t="s">
        <v>9371</v>
      </c>
      <c r="E519" s="282" t="s">
        <v>9372</v>
      </c>
      <c r="F519" s="282" t="s">
        <v>9372</v>
      </c>
      <c r="G519" s="282" t="s">
        <v>9392</v>
      </c>
      <c r="H519" s="282" t="s">
        <v>10508</v>
      </c>
      <c r="I519" s="282" t="s">
        <v>9375</v>
      </c>
      <c r="J519" s="283"/>
      <c r="K519" s="283"/>
      <c r="L519" s="283"/>
      <c r="M519" s="283"/>
      <c r="N519" s="282" t="s">
        <v>9378</v>
      </c>
      <c r="O519" s="284">
        <v>360.72</v>
      </c>
      <c r="P519" s="282" t="s">
        <v>10437</v>
      </c>
      <c r="Q519" s="282" t="s">
        <v>9375</v>
      </c>
      <c r="R519" s="283"/>
      <c r="S519" s="283"/>
      <c r="T519" s="282" t="s">
        <v>9380</v>
      </c>
      <c r="U519" s="282" t="s">
        <v>10437</v>
      </c>
      <c r="V519" s="282" t="s">
        <v>10438</v>
      </c>
      <c r="W519" s="282" t="s">
        <v>10509</v>
      </c>
      <c r="X519" s="282" t="s">
        <v>9384</v>
      </c>
      <c r="Y519" s="282" t="s">
        <v>9385</v>
      </c>
      <c r="Z519" s="284">
        <v>360.72</v>
      </c>
      <c r="AA519" s="282" t="s">
        <v>3277</v>
      </c>
      <c r="AB519" s="284">
        <v>360.72</v>
      </c>
      <c r="AC519" s="284">
        <v>360.72</v>
      </c>
      <c r="AD519" s="282" t="s">
        <v>3277</v>
      </c>
      <c r="AE519" s="282" t="s">
        <v>10510</v>
      </c>
      <c r="AF519" s="282" t="s">
        <v>9387</v>
      </c>
      <c r="AG519" s="282" t="s">
        <v>9388</v>
      </c>
      <c r="AH519" s="282" t="s">
        <v>9402</v>
      </c>
      <c r="AI519" s="285">
        <f t="shared" si="8"/>
        <v>43769</v>
      </c>
      <c r="AJ519" s="281" t="s">
        <v>9430</v>
      </c>
    </row>
    <row r="520" spans="1:36" ht="60">
      <c r="A520" s="282" t="s">
        <v>10512</v>
      </c>
      <c r="B520" s="282" t="s">
        <v>9369</v>
      </c>
      <c r="C520" s="282" t="s">
        <v>9370</v>
      </c>
      <c r="D520" s="282" t="s">
        <v>9371</v>
      </c>
      <c r="E520" s="282" t="s">
        <v>9422</v>
      </c>
      <c r="F520" s="282" t="s">
        <v>9422</v>
      </c>
      <c r="G520" s="282" t="s">
        <v>9392</v>
      </c>
      <c r="H520" s="282" t="s">
        <v>10508</v>
      </c>
      <c r="I520" s="282" t="s">
        <v>9375</v>
      </c>
      <c r="J520" s="283"/>
      <c r="K520" s="283"/>
      <c r="L520" s="283"/>
      <c r="M520" s="283"/>
      <c r="N520" s="282" t="s">
        <v>9378</v>
      </c>
      <c r="O520" s="284">
        <v>750.85</v>
      </c>
      <c r="P520" s="282" t="s">
        <v>10437</v>
      </c>
      <c r="Q520" s="282" t="s">
        <v>9410</v>
      </c>
      <c r="R520" s="283"/>
      <c r="S520" s="283"/>
      <c r="T520" s="282" t="s">
        <v>9380</v>
      </c>
      <c r="U520" s="282" t="s">
        <v>10437</v>
      </c>
      <c r="V520" s="282" t="s">
        <v>10438</v>
      </c>
      <c r="W520" s="282" t="s">
        <v>10509</v>
      </c>
      <c r="X520" s="282" t="s">
        <v>9384</v>
      </c>
      <c r="Y520" s="282" t="s">
        <v>9385</v>
      </c>
      <c r="Z520" s="284">
        <v>750.85</v>
      </c>
      <c r="AA520" s="282" t="s">
        <v>3277</v>
      </c>
      <c r="AB520" s="284">
        <v>750.85</v>
      </c>
      <c r="AC520" s="284">
        <v>750.85</v>
      </c>
      <c r="AD520" s="282" t="s">
        <v>3277</v>
      </c>
      <c r="AE520" s="282" t="s">
        <v>10510</v>
      </c>
      <c r="AF520" s="282" t="s">
        <v>9387</v>
      </c>
      <c r="AG520" s="282" t="s">
        <v>9388</v>
      </c>
      <c r="AH520" s="282" t="s">
        <v>9402</v>
      </c>
      <c r="AI520" s="285">
        <f t="shared" si="8"/>
        <v>43769</v>
      </c>
      <c r="AJ520" s="281" t="s">
        <v>9430</v>
      </c>
    </row>
    <row r="521" spans="1:36" ht="60">
      <c r="A521" s="282" t="s">
        <v>10513</v>
      </c>
      <c r="B521" s="282" t="s">
        <v>9369</v>
      </c>
      <c r="C521" s="282" t="s">
        <v>9370</v>
      </c>
      <c r="D521" s="282" t="s">
        <v>9371</v>
      </c>
      <c r="E521" s="282" t="s">
        <v>9372</v>
      </c>
      <c r="F521" s="282" t="s">
        <v>9372</v>
      </c>
      <c r="G521" s="282" t="s">
        <v>9392</v>
      </c>
      <c r="H521" s="282" t="s">
        <v>10514</v>
      </c>
      <c r="I521" s="282" t="s">
        <v>9375</v>
      </c>
      <c r="J521" s="283"/>
      <c r="K521" s="283"/>
      <c r="L521" s="283"/>
      <c r="M521" s="283"/>
      <c r="N521" s="282" t="s">
        <v>9378</v>
      </c>
      <c r="O521" s="284">
        <v>90.18</v>
      </c>
      <c r="P521" s="282" t="s">
        <v>10437</v>
      </c>
      <c r="Q521" s="282" t="s">
        <v>9375</v>
      </c>
      <c r="R521" s="283"/>
      <c r="S521" s="283"/>
      <c r="T521" s="282" t="s">
        <v>9380</v>
      </c>
      <c r="U521" s="282" t="s">
        <v>10437</v>
      </c>
      <c r="V521" s="282" t="s">
        <v>10438</v>
      </c>
      <c r="W521" s="282" t="s">
        <v>10509</v>
      </c>
      <c r="X521" s="282" t="s">
        <v>9384</v>
      </c>
      <c r="Y521" s="282" t="s">
        <v>9385</v>
      </c>
      <c r="Z521" s="284">
        <v>90.18</v>
      </c>
      <c r="AA521" s="282" t="s">
        <v>3277</v>
      </c>
      <c r="AB521" s="284">
        <v>90.18</v>
      </c>
      <c r="AC521" s="284">
        <v>90.18</v>
      </c>
      <c r="AD521" s="282" t="s">
        <v>3277</v>
      </c>
      <c r="AE521" s="282" t="s">
        <v>10510</v>
      </c>
      <c r="AF521" s="282" t="s">
        <v>9387</v>
      </c>
      <c r="AG521" s="282" t="s">
        <v>9388</v>
      </c>
      <c r="AH521" s="282" t="s">
        <v>9402</v>
      </c>
      <c r="AI521" s="285">
        <f t="shared" si="8"/>
        <v>43753</v>
      </c>
      <c r="AJ521" s="281" t="s">
        <v>9430</v>
      </c>
    </row>
    <row r="522" spans="1:36" ht="60">
      <c r="A522" s="282" t="s">
        <v>10515</v>
      </c>
      <c r="B522" s="282" t="s">
        <v>9369</v>
      </c>
      <c r="C522" s="282" t="s">
        <v>9370</v>
      </c>
      <c r="D522" s="282" t="s">
        <v>9371</v>
      </c>
      <c r="E522" s="282" t="s">
        <v>9372</v>
      </c>
      <c r="F522" s="282" t="s">
        <v>9372</v>
      </c>
      <c r="G522" s="282" t="s">
        <v>9392</v>
      </c>
      <c r="H522" s="282" t="s">
        <v>10514</v>
      </c>
      <c r="I522" s="282" t="s">
        <v>9375</v>
      </c>
      <c r="J522" s="283"/>
      <c r="K522" s="283"/>
      <c r="L522" s="283"/>
      <c r="M522" s="283"/>
      <c r="N522" s="282" t="s">
        <v>9378</v>
      </c>
      <c r="O522" s="284">
        <v>198.08</v>
      </c>
      <c r="P522" s="282" t="s">
        <v>10437</v>
      </c>
      <c r="Q522" s="282" t="s">
        <v>9375</v>
      </c>
      <c r="R522" s="283"/>
      <c r="S522" s="283"/>
      <c r="T522" s="282" t="s">
        <v>9380</v>
      </c>
      <c r="U522" s="282" t="s">
        <v>10437</v>
      </c>
      <c r="V522" s="282" t="s">
        <v>10438</v>
      </c>
      <c r="W522" s="282" t="s">
        <v>10509</v>
      </c>
      <c r="X522" s="282" t="s">
        <v>9384</v>
      </c>
      <c r="Y522" s="282" t="s">
        <v>9385</v>
      </c>
      <c r="Z522" s="284">
        <v>198.08</v>
      </c>
      <c r="AA522" s="282" t="s">
        <v>3277</v>
      </c>
      <c r="AB522" s="284">
        <v>198.08</v>
      </c>
      <c r="AC522" s="284">
        <v>198.08</v>
      </c>
      <c r="AD522" s="282" t="s">
        <v>3277</v>
      </c>
      <c r="AE522" s="282" t="s">
        <v>10510</v>
      </c>
      <c r="AF522" s="282" t="s">
        <v>9387</v>
      </c>
      <c r="AG522" s="282" t="s">
        <v>9388</v>
      </c>
      <c r="AH522" s="282" t="s">
        <v>9402</v>
      </c>
      <c r="AI522" s="285">
        <f t="shared" si="8"/>
        <v>43753</v>
      </c>
      <c r="AJ522" s="281" t="s">
        <v>9430</v>
      </c>
    </row>
    <row r="523" spans="1:36" ht="60">
      <c r="A523" s="282" t="s">
        <v>10516</v>
      </c>
      <c r="B523" s="282" t="s">
        <v>9369</v>
      </c>
      <c r="C523" s="282" t="s">
        <v>9370</v>
      </c>
      <c r="D523" s="282" t="s">
        <v>9371</v>
      </c>
      <c r="E523" s="282" t="s">
        <v>9372</v>
      </c>
      <c r="F523" s="282" t="s">
        <v>9372</v>
      </c>
      <c r="G523" s="282" t="s">
        <v>9392</v>
      </c>
      <c r="H523" s="282" t="s">
        <v>10514</v>
      </c>
      <c r="I523" s="282" t="s">
        <v>9375</v>
      </c>
      <c r="J523" s="283"/>
      <c r="K523" s="283"/>
      <c r="L523" s="283"/>
      <c r="M523" s="283"/>
      <c r="N523" s="282" t="s">
        <v>9378</v>
      </c>
      <c r="O523" s="284">
        <v>45.09</v>
      </c>
      <c r="P523" s="282" t="s">
        <v>10437</v>
      </c>
      <c r="Q523" s="282" t="s">
        <v>9375</v>
      </c>
      <c r="R523" s="283"/>
      <c r="S523" s="283"/>
      <c r="T523" s="282" t="s">
        <v>9380</v>
      </c>
      <c r="U523" s="282" t="s">
        <v>10437</v>
      </c>
      <c r="V523" s="282" t="s">
        <v>10438</v>
      </c>
      <c r="W523" s="282" t="s">
        <v>10509</v>
      </c>
      <c r="X523" s="282" t="s">
        <v>9384</v>
      </c>
      <c r="Y523" s="282" t="s">
        <v>9385</v>
      </c>
      <c r="Z523" s="284">
        <v>45.09</v>
      </c>
      <c r="AA523" s="282" t="s">
        <v>3277</v>
      </c>
      <c r="AB523" s="284">
        <v>45.09</v>
      </c>
      <c r="AC523" s="284">
        <v>45.09</v>
      </c>
      <c r="AD523" s="282" t="s">
        <v>3277</v>
      </c>
      <c r="AE523" s="282" t="s">
        <v>10510</v>
      </c>
      <c r="AF523" s="282" t="s">
        <v>9387</v>
      </c>
      <c r="AG523" s="282" t="s">
        <v>9388</v>
      </c>
      <c r="AH523" s="282" t="s">
        <v>9402</v>
      </c>
      <c r="AI523" s="285">
        <f t="shared" si="8"/>
        <v>43753</v>
      </c>
      <c r="AJ523" s="281" t="s">
        <v>9430</v>
      </c>
    </row>
    <row r="524" spans="1:36" ht="60">
      <c r="A524" s="282" t="s">
        <v>10517</v>
      </c>
      <c r="B524" s="282" t="s">
        <v>9369</v>
      </c>
      <c r="C524" s="282" t="s">
        <v>9370</v>
      </c>
      <c r="D524" s="282" t="s">
        <v>9371</v>
      </c>
      <c r="E524" s="282" t="s">
        <v>9372</v>
      </c>
      <c r="F524" s="282" t="s">
        <v>9372</v>
      </c>
      <c r="G524" s="282" t="s">
        <v>9392</v>
      </c>
      <c r="H524" s="282" t="s">
        <v>10514</v>
      </c>
      <c r="I524" s="282" t="s">
        <v>9375</v>
      </c>
      <c r="J524" s="283"/>
      <c r="K524" s="283"/>
      <c r="L524" s="283"/>
      <c r="M524" s="283"/>
      <c r="N524" s="282" t="s">
        <v>9378</v>
      </c>
      <c r="O524" s="284">
        <v>270.54000000000002</v>
      </c>
      <c r="P524" s="282" t="s">
        <v>10437</v>
      </c>
      <c r="Q524" s="282" t="s">
        <v>9375</v>
      </c>
      <c r="R524" s="283"/>
      <c r="S524" s="283"/>
      <c r="T524" s="282" t="s">
        <v>9380</v>
      </c>
      <c r="U524" s="282" t="s">
        <v>10437</v>
      </c>
      <c r="V524" s="282" t="s">
        <v>10438</v>
      </c>
      <c r="W524" s="282" t="s">
        <v>10509</v>
      </c>
      <c r="X524" s="282" t="s">
        <v>9384</v>
      </c>
      <c r="Y524" s="282" t="s">
        <v>9385</v>
      </c>
      <c r="Z524" s="284">
        <v>270.54000000000002</v>
      </c>
      <c r="AA524" s="282" t="s">
        <v>3277</v>
      </c>
      <c r="AB524" s="284">
        <v>270.54000000000002</v>
      </c>
      <c r="AC524" s="284">
        <v>270.54000000000002</v>
      </c>
      <c r="AD524" s="282" t="s">
        <v>3277</v>
      </c>
      <c r="AE524" s="282" t="s">
        <v>10510</v>
      </c>
      <c r="AF524" s="282" t="s">
        <v>9387</v>
      </c>
      <c r="AG524" s="282" t="s">
        <v>9388</v>
      </c>
      <c r="AH524" s="282" t="s">
        <v>9402</v>
      </c>
      <c r="AI524" s="285">
        <f t="shared" si="8"/>
        <v>43753</v>
      </c>
      <c r="AJ524" s="281" t="s">
        <v>9430</v>
      </c>
    </row>
    <row r="525" spans="1:36" ht="60">
      <c r="A525" s="282" t="s">
        <v>10518</v>
      </c>
      <c r="B525" s="282" t="s">
        <v>9369</v>
      </c>
      <c r="C525" s="282" t="s">
        <v>9370</v>
      </c>
      <c r="D525" s="282" t="s">
        <v>9371</v>
      </c>
      <c r="E525" s="282" t="s">
        <v>9372</v>
      </c>
      <c r="F525" s="282" t="s">
        <v>9372</v>
      </c>
      <c r="G525" s="282" t="s">
        <v>9392</v>
      </c>
      <c r="H525" s="282" t="s">
        <v>10519</v>
      </c>
      <c r="I525" s="282" t="s">
        <v>9375</v>
      </c>
      <c r="J525" s="283"/>
      <c r="K525" s="283"/>
      <c r="L525" s="283"/>
      <c r="M525" s="283"/>
      <c r="N525" s="282" t="s">
        <v>9378</v>
      </c>
      <c r="O525" s="284">
        <v>93.64</v>
      </c>
      <c r="P525" s="282" t="s">
        <v>10437</v>
      </c>
      <c r="Q525" s="282" t="s">
        <v>9375</v>
      </c>
      <c r="R525" s="283"/>
      <c r="S525" s="283"/>
      <c r="T525" s="282" t="s">
        <v>9380</v>
      </c>
      <c r="U525" s="282" t="s">
        <v>10437</v>
      </c>
      <c r="V525" s="282" t="s">
        <v>10438</v>
      </c>
      <c r="W525" s="282" t="s">
        <v>10520</v>
      </c>
      <c r="X525" s="282" t="s">
        <v>9384</v>
      </c>
      <c r="Y525" s="282" t="s">
        <v>9385</v>
      </c>
      <c r="Z525" s="284">
        <v>93.64</v>
      </c>
      <c r="AA525" s="282" t="s">
        <v>3277</v>
      </c>
      <c r="AB525" s="284">
        <v>93.64</v>
      </c>
      <c r="AC525" s="284">
        <v>93.64</v>
      </c>
      <c r="AD525" s="282" t="s">
        <v>3277</v>
      </c>
      <c r="AE525" s="282" t="s">
        <v>10521</v>
      </c>
      <c r="AF525" s="282" t="s">
        <v>9387</v>
      </c>
      <c r="AG525" s="282" t="s">
        <v>9388</v>
      </c>
      <c r="AH525" s="282" t="s">
        <v>9402</v>
      </c>
      <c r="AI525" s="285">
        <f t="shared" si="8"/>
        <v>43738</v>
      </c>
      <c r="AJ525" s="281" t="s">
        <v>9430</v>
      </c>
    </row>
    <row r="526" spans="1:36" ht="60">
      <c r="A526" s="282" t="s">
        <v>10522</v>
      </c>
      <c r="B526" s="282" t="s">
        <v>9369</v>
      </c>
      <c r="C526" s="282" t="s">
        <v>9370</v>
      </c>
      <c r="D526" s="282" t="s">
        <v>9371</v>
      </c>
      <c r="E526" s="282" t="s">
        <v>9372</v>
      </c>
      <c r="F526" s="282" t="s">
        <v>9372</v>
      </c>
      <c r="G526" s="282" t="s">
        <v>9392</v>
      </c>
      <c r="H526" s="282" t="s">
        <v>10519</v>
      </c>
      <c r="I526" s="282" t="s">
        <v>9375</v>
      </c>
      <c r="J526" s="283"/>
      <c r="K526" s="283"/>
      <c r="L526" s="283"/>
      <c r="M526" s="283"/>
      <c r="N526" s="282" t="s">
        <v>9378</v>
      </c>
      <c r="O526" s="284">
        <v>23.41</v>
      </c>
      <c r="P526" s="282" t="s">
        <v>10437</v>
      </c>
      <c r="Q526" s="282" t="s">
        <v>9375</v>
      </c>
      <c r="R526" s="283"/>
      <c r="S526" s="283"/>
      <c r="T526" s="282" t="s">
        <v>9380</v>
      </c>
      <c r="U526" s="282" t="s">
        <v>10437</v>
      </c>
      <c r="V526" s="282" t="s">
        <v>10438</v>
      </c>
      <c r="W526" s="282" t="s">
        <v>10520</v>
      </c>
      <c r="X526" s="282" t="s">
        <v>9384</v>
      </c>
      <c r="Y526" s="282" t="s">
        <v>9385</v>
      </c>
      <c r="Z526" s="284">
        <v>23.41</v>
      </c>
      <c r="AA526" s="282" t="s">
        <v>3277</v>
      </c>
      <c r="AB526" s="284">
        <v>23.41</v>
      </c>
      <c r="AC526" s="284">
        <v>23.41</v>
      </c>
      <c r="AD526" s="282" t="s">
        <v>3277</v>
      </c>
      <c r="AE526" s="282" t="s">
        <v>10521</v>
      </c>
      <c r="AF526" s="282" t="s">
        <v>9387</v>
      </c>
      <c r="AG526" s="282" t="s">
        <v>9388</v>
      </c>
      <c r="AH526" s="282" t="s">
        <v>9402</v>
      </c>
      <c r="AI526" s="285">
        <f t="shared" si="8"/>
        <v>43738</v>
      </c>
      <c r="AJ526" s="281" t="s">
        <v>9430</v>
      </c>
    </row>
    <row r="527" spans="1:36" ht="60">
      <c r="A527" s="282" t="s">
        <v>10523</v>
      </c>
      <c r="B527" s="282" t="s">
        <v>9369</v>
      </c>
      <c r="C527" s="282" t="s">
        <v>9370</v>
      </c>
      <c r="D527" s="282" t="s">
        <v>9371</v>
      </c>
      <c r="E527" s="282" t="s">
        <v>9372</v>
      </c>
      <c r="F527" s="282" t="s">
        <v>9372</v>
      </c>
      <c r="G527" s="282" t="s">
        <v>9392</v>
      </c>
      <c r="H527" s="282" t="s">
        <v>10519</v>
      </c>
      <c r="I527" s="282" t="s">
        <v>9375</v>
      </c>
      <c r="J527" s="283"/>
      <c r="K527" s="283"/>
      <c r="L527" s="283"/>
      <c r="M527" s="283"/>
      <c r="N527" s="282" t="s">
        <v>9378</v>
      </c>
      <c r="O527" s="284">
        <v>187.28</v>
      </c>
      <c r="P527" s="282" t="s">
        <v>10437</v>
      </c>
      <c r="Q527" s="282" t="s">
        <v>9375</v>
      </c>
      <c r="R527" s="283"/>
      <c r="S527" s="283"/>
      <c r="T527" s="282" t="s">
        <v>9380</v>
      </c>
      <c r="U527" s="282" t="s">
        <v>10437</v>
      </c>
      <c r="V527" s="282" t="s">
        <v>10438</v>
      </c>
      <c r="W527" s="282" t="s">
        <v>10520</v>
      </c>
      <c r="X527" s="282" t="s">
        <v>9384</v>
      </c>
      <c r="Y527" s="282" t="s">
        <v>9385</v>
      </c>
      <c r="Z527" s="284">
        <v>187.28</v>
      </c>
      <c r="AA527" s="282" t="s">
        <v>3277</v>
      </c>
      <c r="AB527" s="284">
        <v>187.28</v>
      </c>
      <c r="AC527" s="284">
        <v>187.28</v>
      </c>
      <c r="AD527" s="282" t="s">
        <v>3277</v>
      </c>
      <c r="AE527" s="282" t="s">
        <v>10521</v>
      </c>
      <c r="AF527" s="282" t="s">
        <v>9387</v>
      </c>
      <c r="AG527" s="282" t="s">
        <v>9388</v>
      </c>
      <c r="AH527" s="282" t="s">
        <v>9402</v>
      </c>
      <c r="AI527" s="285">
        <f t="shared" si="8"/>
        <v>43738</v>
      </c>
      <c r="AJ527" s="281" t="s">
        <v>9430</v>
      </c>
    </row>
    <row r="528" spans="1:36" ht="60">
      <c r="A528" s="282" t="s">
        <v>10524</v>
      </c>
      <c r="B528" s="282" t="s">
        <v>9369</v>
      </c>
      <c r="C528" s="282" t="s">
        <v>9370</v>
      </c>
      <c r="D528" s="282" t="s">
        <v>9371</v>
      </c>
      <c r="E528" s="282" t="s">
        <v>9372</v>
      </c>
      <c r="F528" s="282" t="s">
        <v>9372</v>
      </c>
      <c r="G528" s="282" t="s">
        <v>9392</v>
      </c>
      <c r="H528" s="282" t="s">
        <v>10519</v>
      </c>
      <c r="I528" s="282" t="s">
        <v>9375</v>
      </c>
      <c r="J528" s="283"/>
      <c r="K528" s="283"/>
      <c r="L528" s="283"/>
      <c r="M528" s="283"/>
      <c r="N528" s="282" t="s">
        <v>9378</v>
      </c>
      <c r="O528" s="284">
        <v>93.64</v>
      </c>
      <c r="P528" s="282" t="s">
        <v>10437</v>
      </c>
      <c r="Q528" s="282" t="s">
        <v>9375</v>
      </c>
      <c r="R528" s="283"/>
      <c r="S528" s="283"/>
      <c r="T528" s="282" t="s">
        <v>9380</v>
      </c>
      <c r="U528" s="282" t="s">
        <v>10437</v>
      </c>
      <c r="V528" s="282" t="s">
        <v>10438</v>
      </c>
      <c r="W528" s="282" t="s">
        <v>10520</v>
      </c>
      <c r="X528" s="282" t="s">
        <v>9384</v>
      </c>
      <c r="Y528" s="282" t="s">
        <v>9385</v>
      </c>
      <c r="Z528" s="284">
        <v>93.64</v>
      </c>
      <c r="AA528" s="282" t="s">
        <v>3277</v>
      </c>
      <c r="AB528" s="284">
        <v>93.64</v>
      </c>
      <c r="AC528" s="284">
        <v>93.64</v>
      </c>
      <c r="AD528" s="282" t="s">
        <v>3277</v>
      </c>
      <c r="AE528" s="282" t="s">
        <v>10521</v>
      </c>
      <c r="AF528" s="282" t="s">
        <v>9387</v>
      </c>
      <c r="AG528" s="282" t="s">
        <v>9388</v>
      </c>
      <c r="AH528" s="282" t="s">
        <v>9402</v>
      </c>
      <c r="AI528" s="285">
        <f t="shared" si="8"/>
        <v>43738</v>
      </c>
      <c r="AJ528" s="281" t="s">
        <v>9430</v>
      </c>
    </row>
    <row r="529" spans="1:36" ht="60">
      <c r="A529" s="282" t="s">
        <v>10525</v>
      </c>
      <c r="B529" s="282" t="s">
        <v>9369</v>
      </c>
      <c r="C529" s="282" t="s">
        <v>9370</v>
      </c>
      <c r="D529" s="282" t="s">
        <v>9371</v>
      </c>
      <c r="E529" s="282" t="s">
        <v>9422</v>
      </c>
      <c r="F529" s="282" t="s">
        <v>9422</v>
      </c>
      <c r="G529" s="282" t="s">
        <v>9392</v>
      </c>
      <c r="H529" s="282" t="s">
        <v>10519</v>
      </c>
      <c r="I529" s="282" t="s">
        <v>9375</v>
      </c>
      <c r="J529" s="283"/>
      <c r="K529" s="283"/>
      <c r="L529" s="283"/>
      <c r="M529" s="283"/>
      <c r="N529" s="282" t="s">
        <v>9378</v>
      </c>
      <c r="O529" s="284">
        <v>740.32</v>
      </c>
      <c r="P529" s="282" t="s">
        <v>10437</v>
      </c>
      <c r="Q529" s="282" t="s">
        <v>9410</v>
      </c>
      <c r="R529" s="283"/>
      <c r="S529" s="283"/>
      <c r="T529" s="282" t="s">
        <v>9380</v>
      </c>
      <c r="U529" s="282" t="s">
        <v>10437</v>
      </c>
      <c r="V529" s="282" t="s">
        <v>10438</v>
      </c>
      <c r="W529" s="282" t="s">
        <v>10520</v>
      </c>
      <c r="X529" s="282" t="s">
        <v>9384</v>
      </c>
      <c r="Y529" s="282" t="s">
        <v>9385</v>
      </c>
      <c r="Z529" s="284">
        <v>740.32</v>
      </c>
      <c r="AA529" s="282" t="s">
        <v>3277</v>
      </c>
      <c r="AB529" s="284">
        <v>740.32</v>
      </c>
      <c r="AC529" s="284">
        <v>740.32</v>
      </c>
      <c r="AD529" s="282" t="s">
        <v>3277</v>
      </c>
      <c r="AE529" s="282" t="s">
        <v>10521</v>
      </c>
      <c r="AF529" s="282" t="s">
        <v>9387</v>
      </c>
      <c r="AG529" s="282" t="s">
        <v>9388</v>
      </c>
      <c r="AH529" s="282" t="s">
        <v>9402</v>
      </c>
      <c r="AI529" s="285">
        <f t="shared" si="8"/>
        <v>43738</v>
      </c>
      <c r="AJ529" s="281" t="s">
        <v>9430</v>
      </c>
    </row>
    <row r="530" spans="1:36" ht="60">
      <c r="A530" s="282" t="s">
        <v>10526</v>
      </c>
      <c r="B530" s="282" t="s">
        <v>9369</v>
      </c>
      <c r="C530" s="282" t="s">
        <v>9370</v>
      </c>
      <c r="D530" s="282" t="s">
        <v>9371</v>
      </c>
      <c r="E530" s="282" t="s">
        <v>9372</v>
      </c>
      <c r="F530" s="282" t="s">
        <v>9372</v>
      </c>
      <c r="G530" s="282" t="s">
        <v>9392</v>
      </c>
      <c r="H530" s="282" t="s">
        <v>10527</v>
      </c>
      <c r="I530" s="282" t="s">
        <v>9375</v>
      </c>
      <c r="J530" s="283"/>
      <c r="K530" s="283"/>
      <c r="L530" s="283"/>
      <c r="M530" s="283"/>
      <c r="N530" s="282" t="s">
        <v>9378</v>
      </c>
      <c r="O530" s="284">
        <v>43.33</v>
      </c>
      <c r="P530" s="282" t="s">
        <v>10437</v>
      </c>
      <c r="Q530" s="282" t="s">
        <v>9375</v>
      </c>
      <c r="R530" s="283"/>
      <c r="S530" s="283"/>
      <c r="T530" s="282" t="s">
        <v>9380</v>
      </c>
      <c r="U530" s="282" t="s">
        <v>10437</v>
      </c>
      <c r="V530" s="282" t="s">
        <v>10438</v>
      </c>
      <c r="W530" s="282" t="s">
        <v>10520</v>
      </c>
      <c r="X530" s="282" t="s">
        <v>9384</v>
      </c>
      <c r="Y530" s="282" t="s">
        <v>9385</v>
      </c>
      <c r="Z530" s="284">
        <v>43.33</v>
      </c>
      <c r="AA530" s="282" t="s">
        <v>3277</v>
      </c>
      <c r="AB530" s="284">
        <v>43.33</v>
      </c>
      <c r="AC530" s="284">
        <v>43.33</v>
      </c>
      <c r="AD530" s="282" t="s">
        <v>3277</v>
      </c>
      <c r="AE530" s="282" t="s">
        <v>10521</v>
      </c>
      <c r="AF530" s="282" t="s">
        <v>9387</v>
      </c>
      <c r="AG530" s="282" t="s">
        <v>9388</v>
      </c>
      <c r="AH530" s="282" t="s">
        <v>9402</v>
      </c>
      <c r="AI530" s="285">
        <f t="shared" si="8"/>
        <v>43723</v>
      </c>
      <c r="AJ530" s="281" t="s">
        <v>9430</v>
      </c>
    </row>
    <row r="531" spans="1:36" ht="60">
      <c r="A531" s="282" t="s">
        <v>10528</v>
      </c>
      <c r="B531" s="282" t="s">
        <v>9369</v>
      </c>
      <c r="C531" s="282" t="s">
        <v>9370</v>
      </c>
      <c r="D531" s="282" t="s">
        <v>9371</v>
      </c>
      <c r="E531" s="282" t="s">
        <v>9372</v>
      </c>
      <c r="F531" s="282" t="s">
        <v>9372</v>
      </c>
      <c r="G531" s="282" t="s">
        <v>9392</v>
      </c>
      <c r="H531" s="282" t="s">
        <v>10527</v>
      </c>
      <c r="I531" s="282" t="s">
        <v>9375</v>
      </c>
      <c r="J531" s="283"/>
      <c r="K531" s="283"/>
      <c r="L531" s="283"/>
      <c r="M531" s="283"/>
      <c r="N531" s="282" t="s">
        <v>9378</v>
      </c>
      <c r="O531" s="284">
        <v>86.66</v>
      </c>
      <c r="P531" s="282" t="s">
        <v>10437</v>
      </c>
      <c r="Q531" s="282" t="s">
        <v>9375</v>
      </c>
      <c r="R531" s="283"/>
      <c r="S531" s="283"/>
      <c r="T531" s="282" t="s">
        <v>9380</v>
      </c>
      <c r="U531" s="282" t="s">
        <v>10437</v>
      </c>
      <c r="V531" s="282" t="s">
        <v>10438</v>
      </c>
      <c r="W531" s="282" t="s">
        <v>10520</v>
      </c>
      <c r="X531" s="282" t="s">
        <v>9384</v>
      </c>
      <c r="Y531" s="282" t="s">
        <v>9385</v>
      </c>
      <c r="Z531" s="284">
        <v>86.66</v>
      </c>
      <c r="AA531" s="282" t="s">
        <v>3277</v>
      </c>
      <c r="AB531" s="284">
        <v>86.66</v>
      </c>
      <c r="AC531" s="284">
        <v>86.66</v>
      </c>
      <c r="AD531" s="282" t="s">
        <v>3277</v>
      </c>
      <c r="AE531" s="282" t="s">
        <v>10521</v>
      </c>
      <c r="AF531" s="282" t="s">
        <v>9387</v>
      </c>
      <c r="AG531" s="282" t="s">
        <v>9388</v>
      </c>
      <c r="AH531" s="282" t="s">
        <v>9402</v>
      </c>
      <c r="AI531" s="285">
        <f t="shared" si="8"/>
        <v>43723</v>
      </c>
      <c r="AJ531" s="281" t="s">
        <v>9430</v>
      </c>
    </row>
    <row r="532" spans="1:36" ht="60">
      <c r="A532" s="282" t="s">
        <v>10529</v>
      </c>
      <c r="B532" s="282" t="s">
        <v>9369</v>
      </c>
      <c r="C532" s="282" t="s">
        <v>9370</v>
      </c>
      <c r="D532" s="282" t="s">
        <v>9371</v>
      </c>
      <c r="E532" s="282" t="s">
        <v>9372</v>
      </c>
      <c r="F532" s="282" t="s">
        <v>9372</v>
      </c>
      <c r="G532" s="282" t="s">
        <v>9392</v>
      </c>
      <c r="H532" s="282" t="s">
        <v>10527</v>
      </c>
      <c r="I532" s="282" t="s">
        <v>9375</v>
      </c>
      <c r="J532" s="283"/>
      <c r="K532" s="283"/>
      <c r="L532" s="283"/>
      <c r="M532" s="283"/>
      <c r="N532" s="282" t="s">
        <v>9378</v>
      </c>
      <c r="O532" s="284">
        <v>39.450000000000003</v>
      </c>
      <c r="P532" s="282" t="s">
        <v>10437</v>
      </c>
      <c r="Q532" s="282" t="s">
        <v>9375</v>
      </c>
      <c r="R532" s="283"/>
      <c r="S532" s="283"/>
      <c r="T532" s="282" t="s">
        <v>9380</v>
      </c>
      <c r="U532" s="282" t="s">
        <v>10437</v>
      </c>
      <c r="V532" s="282" t="s">
        <v>10438</v>
      </c>
      <c r="W532" s="282" t="s">
        <v>10520</v>
      </c>
      <c r="X532" s="282" t="s">
        <v>9384</v>
      </c>
      <c r="Y532" s="282" t="s">
        <v>9385</v>
      </c>
      <c r="Z532" s="284">
        <v>39.450000000000003</v>
      </c>
      <c r="AA532" s="282" t="s">
        <v>3277</v>
      </c>
      <c r="AB532" s="284">
        <v>39.450000000000003</v>
      </c>
      <c r="AC532" s="284">
        <v>39.450000000000003</v>
      </c>
      <c r="AD532" s="282" t="s">
        <v>3277</v>
      </c>
      <c r="AE532" s="282" t="s">
        <v>10521</v>
      </c>
      <c r="AF532" s="282" t="s">
        <v>9387</v>
      </c>
      <c r="AG532" s="282" t="s">
        <v>9388</v>
      </c>
      <c r="AH532" s="282" t="s">
        <v>9402</v>
      </c>
      <c r="AI532" s="285">
        <f t="shared" si="8"/>
        <v>43723</v>
      </c>
      <c r="AJ532" s="281" t="s">
        <v>9430</v>
      </c>
    </row>
    <row r="533" spans="1:36" ht="60">
      <c r="A533" s="282" t="s">
        <v>10530</v>
      </c>
      <c r="B533" s="282" t="s">
        <v>9369</v>
      </c>
      <c r="C533" s="282" t="s">
        <v>9370</v>
      </c>
      <c r="D533" s="282" t="s">
        <v>9371</v>
      </c>
      <c r="E533" s="282" t="s">
        <v>9372</v>
      </c>
      <c r="F533" s="282" t="s">
        <v>9372</v>
      </c>
      <c r="G533" s="282" t="s">
        <v>9392</v>
      </c>
      <c r="H533" s="282" t="s">
        <v>10527</v>
      </c>
      <c r="I533" s="282" t="s">
        <v>9375</v>
      </c>
      <c r="J533" s="283"/>
      <c r="K533" s="283"/>
      <c r="L533" s="283"/>
      <c r="M533" s="283"/>
      <c r="N533" s="282" t="s">
        <v>9378</v>
      </c>
      <c r="O533" s="284">
        <v>315.60000000000002</v>
      </c>
      <c r="P533" s="282" t="s">
        <v>10437</v>
      </c>
      <c r="Q533" s="282" t="s">
        <v>9375</v>
      </c>
      <c r="R533" s="283"/>
      <c r="S533" s="283"/>
      <c r="T533" s="282" t="s">
        <v>9380</v>
      </c>
      <c r="U533" s="282" t="s">
        <v>10437</v>
      </c>
      <c r="V533" s="282" t="s">
        <v>10438</v>
      </c>
      <c r="W533" s="282" t="s">
        <v>10520</v>
      </c>
      <c r="X533" s="282" t="s">
        <v>9384</v>
      </c>
      <c r="Y533" s="282" t="s">
        <v>9385</v>
      </c>
      <c r="Z533" s="284">
        <v>315.60000000000002</v>
      </c>
      <c r="AA533" s="282" t="s">
        <v>3277</v>
      </c>
      <c r="AB533" s="284">
        <v>315.60000000000002</v>
      </c>
      <c r="AC533" s="284">
        <v>315.60000000000002</v>
      </c>
      <c r="AD533" s="282" t="s">
        <v>3277</v>
      </c>
      <c r="AE533" s="282" t="s">
        <v>10521</v>
      </c>
      <c r="AF533" s="282" t="s">
        <v>9387</v>
      </c>
      <c r="AG533" s="282" t="s">
        <v>9388</v>
      </c>
      <c r="AH533" s="282" t="s">
        <v>9402</v>
      </c>
      <c r="AI533" s="285">
        <f t="shared" si="8"/>
        <v>43723</v>
      </c>
      <c r="AJ533" s="281" t="s">
        <v>9430</v>
      </c>
    </row>
    <row r="534" spans="1:36" ht="60">
      <c r="A534" s="282" t="s">
        <v>10531</v>
      </c>
      <c r="B534" s="282" t="s">
        <v>9369</v>
      </c>
      <c r="C534" s="282" t="s">
        <v>9370</v>
      </c>
      <c r="D534" s="282" t="s">
        <v>9371</v>
      </c>
      <c r="E534" s="282" t="s">
        <v>9372</v>
      </c>
      <c r="F534" s="282" t="s">
        <v>9372</v>
      </c>
      <c r="G534" s="282" t="s">
        <v>9392</v>
      </c>
      <c r="H534" s="282" t="s">
        <v>10527</v>
      </c>
      <c r="I534" s="282" t="s">
        <v>9375</v>
      </c>
      <c r="J534" s="283"/>
      <c r="K534" s="283"/>
      <c r="L534" s="283"/>
      <c r="M534" s="283"/>
      <c r="N534" s="282" t="s">
        <v>9378</v>
      </c>
      <c r="O534" s="284">
        <v>43.33</v>
      </c>
      <c r="P534" s="282" t="s">
        <v>10437</v>
      </c>
      <c r="Q534" s="282" t="s">
        <v>9375</v>
      </c>
      <c r="R534" s="283"/>
      <c r="S534" s="283"/>
      <c r="T534" s="282" t="s">
        <v>9380</v>
      </c>
      <c r="U534" s="282" t="s">
        <v>10437</v>
      </c>
      <c r="V534" s="282" t="s">
        <v>10438</v>
      </c>
      <c r="W534" s="282" t="s">
        <v>10520</v>
      </c>
      <c r="X534" s="282" t="s">
        <v>9384</v>
      </c>
      <c r="Y534" s="282" t="s">
        <v>9385</v>
      </c>
      <c r="Z534" s="284">
        <v>43.33</v>
      </c>
      <c r="AA534" s="282" t="s">
        <v>3277</v>
      </c>
      <c r="AB534" s="284">
        <v>43.33</v>
      </c>
      <c r="AC534" s="284">
        <v>43.33</v>
      </c>
      <c r="AD534" s="282" t="s">
        <v>3277</v>
      </c>
      <c r="AE534" s="282" t="s">
        <v>10521</v>
      </c>
      <c r="AF534" s="282" t="s">
        <v>9387</v>
      </c>
      <c r="AG534" s="282" t="s">
        <v>9388</v>
      </c>
      <c r="AH534" s="282" t="s">
        <v>9402</v>
      </c>
      <c r="AI534" s="285">
        <f t="shared" si="8"/>
        <v>43723</v>
      </c>
      <c r="AJ534" s="281" t="s">
        <v>9430</v>
      </c>
    </row>
    <row r="535" spans="1:36" ht="60">
      <c r="A535" s="282" t="s">
        <v>10532</v>
      </c>
      <c r="B535" s="282" t="s">
        <v>9369</v>
      </c>
      <c r="C535" s="282" t="s">
        <v>9370</v>
      </c>
      <c r="D535" s="282" t="s">
        <v>9371</v>
      </c>
      <c r="E535" s="282" t="s">
        <v>9372</v>
      </c>
      <c r="F535" s="282" t="s">
        <v>9372</v>
      </c>
      <c r="G535" s="282" t="s">
        <v>9392</v>
      </c>
      <c r="H535" s="282" t="s">
        <v>10527</v>
      </c>
      <c r="I535" s="282" t="s">
        <v>9375</v>
      </c>
      <c r="J535" s="283"/>
      <c r="K535" s="283"/>
      <c r="L535" s="283"/>
      <c r="M535" s="283"/>
      <c r="N535" s="282" t="s">
        <v>9378</v>
      </c>
      <c r="O535" s="284">
        <v>39.450000000000003</v>
      </c>
      <c r="P535" s="282" t="s">
        <v>10437</v>
      </c>
      <c r="Q535" s="282" t="s">
        <v>9375</v>
      </c>
      <c r="R535" s="283"/>
      <c r="S535" s="283"/>
      <c r="T535" s="282" t="s">
        <v>9380</v>
      </c>
      <c r="U535" s="282" t="s">
        <v>10437</v>
      </c>
      <c r="V535" s="282" t="s">
        <v>10438</v>
      </c>
      <c r="W535" s="282" t="s">
        <v>10520</v>
      </c>
      <c r="X535" s="282" t="s">
        <v>9384</v>
      </c>
      <c r="Y535" s="282" t="s">
        <v>9385</v>
      </c>
      <c r="Z535" s="284">
        <v>39.450000000000003</v>
      </c>
      <c r="AA535" s="282" t="s">
        <v>3277</v>
      </c>
      <c r="AB535" s="284">
        <v>39.450000000000003</v>
      </c>
      <c r="AC535" s="284">
        <v>39.450000000000003</v>
      </c>
      <c r="AD535" s="282" t="s">
        <v>3277</v>
      </c>
      <c r="AE535" s="282" t="s">
        <v>10521</v>
      </c>
      <c r="AF535" s="282" t="s">
        <v>9387</v>
      </c>
      <c r="AG535" s="282" t="s">
        <v>9388</v>
      </c>
      <c r="AH535" s="282" t="s">
        <v>9402</v>
      </c>
      <c r="AI535" s="285">
        <f t="shared" si="8"/>
        <v>43723</v>
      </c>
      <c r="AJ535" s="281" t="s">
        <v>9430</v>
      </c>
    </row>
    <row r="536" spans="1:36" ht="60">
      <c r="A536" s="282" t="s">
        <v>10533</v>
      </c>
      <c r="B536" s="282" t="s">
        <v>9369</v>
      </c>
      <c r="C536" s="282" t="s">
        <v>9370</v>
      </c>
      <c r="D536" s="282" t="s">
        <v>9371</v>
      </c>
      <c r="E536" s="282" t="s">
        <v>9372</v>
      </c>
      <c r="F536" s="282" t="s">
        <v>9372</v>
      </c>
      <c r="G536" s="282" t="s">
        <v>9392</v>
      </c>
      <c r="H536" s="282" t="s">
        <v>10527</v>
      </c>
      <c r="I536" s="282" t="s">
        <v>9375</v>
      </c>
      <c r="J536" s="283"/>
      <c r="K536" s="283"/>
      <c r="L536" s="283"/>
      <c r="M536" s="283"/>
      <c r="N536" s="282" t="s">
        <v>9378</v>
      </c>
      <c r="O536" s="284">
        <v>216.65</v>
      </c>
      <c r="P536" s="282" t="s">
        <v>10437</v>
      </c>
      <c r="Q536" s="282" t="s">
        <v>9375</v>
      </c>
      <c r="R536" s="283"/>
      <c r="S536" s="283"/>
      <c r="T536" s="282" t="s">
        <v>9380</v>
      </c>
      <c r="U536" s="282" t="s">
        <v>10437</v>
      </c>
      <c r="V536" s="282" t="s">
        <v>10438</v>
      </c>
      <c r="W536" s="282" t="s">
        <v>10520</v>
      </c>
      <c r="X536" s="282" t="s">
        <v>9384</v>
      </c>
      <c r="Y536" s="282" t="s">
        <v>9385</v>
      </c>
      <c r="Z536" s="284">
        <v>216.65</v>
      </c>
      <c r="AA536" s="282" t="s">
        <v>3277</v>
      </c>
      <c r="AB536" s="284">
        <v>216.65</v>
      </c>
      <c r="AC536" s="284">
        <v>216.65</v>
      </c>
      <c r="AD536" s="282" t="s">
        <v>3277</v>
      </c>
      <c r="AE536" s="282" t="s">
        <v>10521</v>
      </c>
      <c r="AF536" s="282" t="s">
        <v>9387</v>
      </c>
      <c r="AG536" s="282" t="s">
        <v>9388</v>
      </c>
      <c r="AH536" s="282" t="s">
        <v>9402</v>
      </c>
      <c r="AI536" s="285">
        <f t="shared" si="8"/>
        <v>43723</v>
      </c>
      <c r="AJ536" s="281" t="s">
        <v>9430</v>
      </c>
    </row>
    <row r="537" spans="1:36" ht="60">
      <c r="A537" s="282" t="s">
        <v>10534</v>
      </c>
      <c r="B537" s="282" t="s">
        <v>9369</v>
      </c>
      <c r="C537" s="282" t="s">
        <v>9370</v>
      </c>
      <c r="D537" s="282" t="s">
        <v>9371</v>
      </c>
      <c r="E537" s="282" t="s">
        <v>9372</v>
      </c>
      <c r="F537" s="282" t="s">
        <v>9372</v>
      </c>
      <c r="G537" s="282" t="s">
        <v>9392</v>
      </c>
      <c r="H537" s="282" t="s">
        <v>10527</v>
      </c>
      <c r="I537" s="282" t="s">
        <v>9375</v>
      </c>
      <c r="J537" s="283"/>
      <c r="K537" s="283"/>
      <c r="L537" s="283"/>
      <c r="M537" s="283"/>
      <c r="N537" s="282" t="s">
        <v>9378</v>
      </c>
      <c r="O537" s="284">
        <v>39.450000000000003</v>
      </c>
      <c r="P537" s="282" t="s">
        <v>10437</v>
      </c>
      <c r="Q537" s="282" t="s">
        <v>9375</v>
      </c>
      <c r="R537" s="283"/>
      <c r="S537" s="283"/>
      <c r="T537" s="282" t="s">
        <v>9380</v>
      </c>
      <c r="U537" s="282" t="s">
        <v>10437</v>
      </c>
      <c r="V537" s="282" t="s">
        <v>10438</v>
      </c>
      <c r="W537" s="282" t="s">
        <v>10520</v>
      </c>
      <c r="X537" s="282" t="s">
        <v>9384</v>
      </c>
      <c r="Y537" s="282" t="s">
        <v>9385</v>
      </c>
      <c r="Z537" s="284">
        <v>39.450000000000003</v>
      </c>
      <c r="AA537" s="282" t="s">
        <v>3277</v>
      </c>
      <c r="AB537" s="284">
        <v>39.450000000000003</v>
      </c>
      <c r="AC537" s="284">
        <v>39.450000000000003</v>
      </c>
      <c r="AD537" s="282" t="s">
        <v>3277</v>
      </c>
      <c r="AE537" s="282" t="s">
        <v>10521</v>
      </c>
      <c r="AF537" s="282" t="s">
        <v>9387</v>
      </c>
      <c r="AG537" s="282" t="s">
        <v>9388</v>
      </c>
      <c r="AH537" s="282" t="s">
        <v>9402</v>
      </c>
      <c r="AI537" s="285">
        <f t="shared" si="8"/>
        <v>43723</v>
      </c>
      <c r="AJ537" s="281" t="s">
        <v>9430</v>
      </c>
    </row>
    <row r="538" spans="1:36" ht="60">
      <c r="A538" s="282" t="s">
        <v>10535</v>
      </c>
      <c r="B538" s="282" t="s">
        <v>9369</v>
      </c>
      <c r="C538" s="282" t="s">
        <v>9370</v>
      </c>
      <c r="D538" s="282" t="s">
        <v>9371</v>
      </c>
      <c r="E538" s="282" t="s">
        <v>1393</v>
      </c>
      <c r="F538" s="282" t="s">
        <v>1393</v>
      </c>
      <c r="G538" s="282" t="s">
        <v>9392</v>
      </c>
      <c r="H538" s="282" t="s">
        <v>10536</v>
      </c>
      <c r="I538" s="282" t="s">
        <v>9375</v>
      </c>
      <c r="J538" s="283"/>
      <c r="K538" s="283"/>
      <c r="L538" s="283"/>
      <c r="M538" s="283"/>
      <c r="N538" s="282" t="s">
        <v>9378</v>
      </c>
      <c r="O538" s="284">
        <v>4226.2</v>
      </c>
      <c r="P538" s="282" t="s">
        <v>10437</v>
      </c>
      <c r="Q538" s="282" t="s">
        <v>9435</v>
      </c>
      <c r="R538" s="283"/>
      <c r="S538" s="283"/>
      <c r="T538" s="282" t="s">
        <v>9380</v>
      </c>
      <c r="U538" s="282" t="s">
        <v>10437</v>
      </c>
      <c r="V538" s="282" t="s">
        <v>10438</v>
      </c>
      <c r="W538" s="282" t="s">
        <v>10520</v>
      </c>
      <c r="X538" s="282" t="s">
        <v>9384</v>
      </c>
      <c r="Y538" s="282" t="s">
        <v>9385</v>
      </c>
      <c r="Z538" s="284">
        <v>4226.2</v>
      </c>
      <c r="AA538" s="282" t="s">
        <v>3277</v>
      </c>
      <c r="AB538" s="284">
        <v>4226.2</v>
      </c>
      <c r="AC538" s="284">
        <v>4226.2</v>
      </c>
      <c r="AD538" s="282" t="s">
        <v>3277</v>
      </c>
      <c r="AE538" s="282" t="s">
        <v>10521</v>
      </c>
      <c r="AF538" s="282" t="s">
        <v>9387</v>
      </c>
      <c r="AG538" s="282" t="s">
        <v>9388</v>
      </c>
      <c r="AH538" s="282" t="s">
        <v>9402</v>
      </c>
      <c r="AI538" s="285">
        <f t="shared" si="8"/>
        <v>43711</v>
      </c>
      <c r="AJ538" s="281" t="s">
        <v>9430</v>
      </c>
    </row>
    <row r="539" spans="1:36" ht="60">
      <c r="A539" s="282" t="s">
        <v>10537</v>
      </c>
      <c r="B539" s="282" t="s">
        <v>9369</v>
      </c>
      <c r="C539" s="282" t="s">
        <v>9370</v>
      </c>
      <c r="D539" s="282" t="s">
        <v>9371</v>
      </c>
      <c r="E539" s="282" t="s">
        <v>1393</v>
      </c>
      <c r="F539" s="282" t="s">
        <v>1393</v>
      </c>
      <c r="G539" s="282" t="s">
        <v>9392</v>
      </c>
      <c r="H539" s="282" t="s">
        <v>10536</v>
      </c>
      <c r="I539" s="282" t="s">
        <v>9375</v>
      </c>
      <c r="J539" s="283"/>
      <c r="K539" s="283"/>
      <c r="L539" s="283"/>
      <c r="M539" s="283"/>
      <c r="N539" s="282" t="s">
        <v>9378</v>
      </c>
      <c r="O539" s="284">
        <v>488.38</v>
      </c>
      <c r="P539" s="282" t="s">
        <v>10437</v>
      </c>
      <c r="Q539" s="282" t="s">
        <v>9435</v>
      </c>
      <c r="R539" s="283"/>
      <c r="S539" s="283"/>
      <c r="T539" s="282" t="s">
        <v>9380</v>
      </c>
      <c r="U539" s="282" t="s">
        <v>10437</v>
      </c>
      <c r="V539" s="282" t="s">
        <v>10438</v>
      </c>
      <c r="W539" s="282" t="s">
        <v>10520</v>
      </c>
      <c r="X539" s="282" t="s">
        <v>9384</v>
      </c>
      <c r="Y539" s="282" t="s">
        <v>9385</v>
      </c>
      <c r="Z539" s="284">
        <v>488.38</v>
      </c>
      <c r="AA539" s="282" t="s">
        <v>3277</v>
      </c>
      <c r="AB539" s="284">
        <v>488.38</v>
      </c>
      <c r="AC539" s="284">
        <v>488.38</v>
      </c>
      <c r="AD539" s="282" t="s">
        <v>3277</v>
      </c>
      <c r="AE539" s="282" t="s">
        <v>10521</v>
      </c>
      <c r="AF539" s="282" t="s">
        <v>9387</v>
      </c>
      <c r="AG539" s="282" t="s">
        <v>9388</v>
      </c>
      <c r="AH539" s="282" t="s">
        <v>9402</v>
      </c>
      <c r="AI539" s="285">
        <f t="shared" si="8"/>
        <v>43711</v>
      </c>
      <c r="AJ539" s="281" t="s">
        <v>9430</v>
      </c>
    </row>
    <row r="540" spans="1:36" ht="60">
      <c r="A540" s="282" t="s">
        <v>10538</v>
      </c>
      <c r="B540" s="282" t="s">
        <v>9369</v>
      </c>
      <c r="C540" s="282" t="s">
        <v>9370</v>
      </c>
      <c r="D540" s="282" t="s">
        <v>9371</v>
      </c>
      <c r="E540" s="282" t="s">
        <v>9422</v>
      </c>
      <c r="F540" s="282" t="s">
        <v>9422</v>
      </c>
      <c r="G540" s="282" t="s">
        <v>9392</v>
      </c>
      <c r="H540" s="282" t="s">
        <v>10539</v>
      </c>
      <c r="I540" s="282" t="s">
        <v>9375</v>
      </c>
      <c r="J540" s="283"/>
      <c r="K540" s="283"/>
      <c r="L540" s="283"/>
      <c r="M540" s="283"/>
      <c r="N540" s="282" t="s">
        <v>9378</v>
      </c>
      <c r="O540" s="284">
        <v>704.09</v>
      </c>
      <c r="P540" s="282" t="s">
        <v>10437</v>
      </c>
      <c r="Q540" s="282" t="s">
        <v>9410</v>
      </c>
      <c r="R540" s="283"/>
      <c r="S540" s="283"/>
      <c r="T540" s="282" t="s">
        <v>9380</v>
      </c>
      <c r="U540" s="282" t="s">
        <v>10437</v>
      </c>
      <c r="V540" s="282" t="s">
        <v>10438</v>
      </c>
      <c r="W540" s="282" t="s">
        <v>10540</v>
      </c>
      <c r="X540" s="282" t="s">
        <v>9384</v>
      </c>
      <c r="Y540" s="282" t="s">
        <v>9385</v>
      </c>
      <c r="Z540" s="284">
        <v>704.09</v>
      </c>
      <c r="AA540" s="282" t="s">
        <v>3277</v>
      </c>
      <c r="AB540" s="284">
        <v>704.09</v>
      </c>
      <c r="AC540" s="284">
        <v>704.09</v>
      </c>
      <c r="AD540" s="282" t="s">
        <v>3277</v>
      </c>
      <c r="AE540" s="282" t="s">
        <v>10541</v>
      </c>
      <c r="AF540" s="282" t="s">
        <v>9387</v>
      </c>
      <c r="AG540" s="282" t="s">
        <v>9388</v>
      </c>
      <c r="AH540" s="282" t="s">
        <v>9402</v>
      </c>
      <c r="AI540" s="285">
        <f t="shared" si="8"/>
        <v>43708</v>
      </c>
      <c r="AJ540" s="281" t="s">
        <v>9430</v>
      </c>
    </row>
    <row r="541" spans="1:36" ht="60">
      <c r="A541" s="282" t="s">
        <v>10542</v>
      </c>
      <c r="B541" s="282" t="s">
        <v>9369</v>
      </c>
      <c r="C541" s="282" t="s">
        <v>9370</v>
      </c>
      <c r="D541" s="282" t="s">
        <v>9371</v>
      </c>
      <c r="E541" s="282" t="s">
        <v>1393</v>
      </c>
      <c r="F541" s="282" t="s">
        <v>1393</v>
      </c>
      <c r="G541" s="282" t="s">
        <v>9392</v>
      </c>
      <c r="H541" s="282" t="s">
        <v>10543</v>
      </c>
      <c r="I541" s="282" t="s">
        <v>9375</v>
      </c>
      <c r="J541" s="283"/>
      <c r="K541" s="283"/>
      <c r="L541" s="283"/>
      <c r="M541" s="283"/>
      <c r="N541" s="282" t="s">
        <v>9378</v>
      </c>
      <c r="O541" s="284">
        <v>535</v>
      </c>
      <c r="P541" s="282" t="s">
        <v>10437</v>
      </c>
      <c r="Q541" s="282" t="s">
        <v>9435</v>
      </c>
      <c r="R541" s="283"/>
      <c r="S541" s="283"/>
      <c r="T541" s="282" t="s">
        <v>9380</v>
      </c>
      <c r="U541" s="282" t="s">
        <v>10437</v>
      </c>
      <c r="V541" s="282" t="s">
        <v>10438</v>
      </c>
      <c r="W541" s="282" t="s">
        <v>10540</v>
      </c>
      <c r="X541" s="282" t="s">
        <v>9384</v>
      </c>
      <c r="Y541" s="282" t="s">
        <v>9385</v>
      </c>
      <c r="Z541" s="284">
        <v>535</v>
      </c>
      <c r="AA541" s="282" t="s">
        <v>3277</v>
      </c>
      <c r="AB541" s="284">
        <v>535</v>
      </c>
      <c r="AC541" s="284">
        <v>535</v>
      </c>
      <c r="AD541" s="282" t="s">
        <v>3277</v>
      </c>
      <c r="AE541" s="282" t="s">
        <v>10541</v>
      </c>
      <c r="AF541" s="282" t="s">
        <v>9387</v>
      </c>
      <c r="AG541" s="282" t="s">
        <v>9388</v>
      </c>
      <c r="AH541" s="282" t="s">
        <v>9402</v>
      </c>
      <c r="AI541" s="285">
        <f t="shared" si="8"/>
        <v>43696</v>
      </c>
      <c r="AJ541" s="281" t="s">
        <v>9430</v>
      </c>
    </row>
    <row r="542" spans="1:36" ht="60">
      <c r="A542" s="282" t="s">
        <v>10544</v>
      </c>
      <c r="B542" s="282" t="s">
        <v>9369</v>
      </c>
      <c r="C542" s="282" t="s">
        <v>9370</v>
      </c>
      <c r="D542" s="282" t="s">
        <v>9371</v>
      </c>
      <c r="E542" s="282" t="s">
        <v>9372</v>
      </c>
      <c r="F542" s="282" t="s">
        <v>9372</v>
      </c>
      <c r="G542" s="282" t="s">
        <v>9392</v>
      </c>
      <c r="H542" s="282" t="s">
        <v>10545</v>
      </c>
      <c r="I542" s="282" t="s">
        <v>9375</v>
      </c>
      <c r="J542" s="283"/>
      <c r="K542" s="283"/>
      <c r="L542" s="283"/>
      <c r="M542" s="283"/>
      <c r="N542" s="282" t="s">
        <v>9378</v>
      </c>
      <c r="O542" s="284">
        <v>129.99</v>
      </c>
      <c r="P542" s="282" t="s">
        <v>10437</v>
      </c>
      <c r="Q542" s="282" t="s">
        <v>9375</v>
      </c>
      <c r="R542" s="283"/>
      <c r="S542" s="283"/>
      <c r="T542" s="282" t="s">
        <v>9380</v>
      </c>
      <c r="U542" s="282" t="s">
        <v>10437</v>
      </c>
      <c r="V542" s="282" t="s">
        <v>10438</v>
      </c>
      <c r="W542" s="282" t="s">
        <v>10540</v>
      </c>
      <c r="X542" s="282" t="s">
        <v>9384</v>
      </c>
      <c r="Y542" s="282" t="s">
        <v>9385</v>
      </c>
      <c r="Z542" s="284">
        <v>129.99</v>
      </c>
      <c r="AA542" s="282" t="s">
        <v>3277</v>
      </c>
      <c r="AB542" s="284">
        <v>129.99</v>
      </c>
      <c r="AC542" s="284">
        <v>129.99</v>
      </c>
      <c r="AD542" s="282" t="s">
        <v>3277</v>
      </c>
      <c r="AE542" s="282" t="s">
        <v>10541</v>
      </c>
      <c r="AF542" s="282" t="s">
        <v>9387</v>
      </c>
      <c r="AG542" s="282" t="s">
        <v>9388</v>
      </c>
      <c r="AH542" s="282" t="s">
        <v>9402</v>
      </c>
      <c r="AI542" s="285">
        <f t="shared" si="8"/>
        <v>43692</v>
      </c>
      <c r="AJ542" s="281" t="s">
        <v>9430</v>
      </c>
    </row>
    <row r="543" spans="1:36" ht="60">
      <c r="A543" s="282" t="s">
        <v>10546</v>
      </c>
      <c r="B543" s="282" t="s">
        <v>9369</v>
      </c>
      <c r="C543" s="282" t="s">
        <v>9370</v>
      </c>
      <c r="D543" s="282" t="s">
        <v>9371</v>
      </c>
      <c r="E543" s="282" t="s">
        <v>9372</v>
      </c>
      <c r="F543" s="282" t="s">
        <v>9372</v>
      </c>
      <c r="G543" s="282" t="s">
        <v>9392</v>
      </c>
      <c r="H543" s="282" t="s">
        <v>10545</v>
      </c>
      <c r="I543" s="282" t="s">
        <v>9375</v>
      </c>
      <c r="J543" s="283"/>
      <c r="K543" s="283"/>
      <c r="L543" s="283"/>
      <c r="M543" s="283"/>
      <c r="N543" s="282" t="s">
        <v>9378</v>
      </c>
      <c r="O543" s="284">
        <v>157.80000000000001</v>
      </c>
      <c r="P543" s="282" t="s">
        <v>10437</v>
      </c>
      <c r="Q543" s="282" t="s">
        <v>9375</v>
      </c>
      <c r="R543" s="283"/>
      <c r="S543" s="283"/>
      <c r="T543" s="282" t="s">
        <v>9380</v>
      </c>
      <c r="U543" s="282" t="s">
        <v>10437</v>
      </c>
      <c r="V543" s="282" t="s">
        <v>10438</v>
      </c>
      <c r="W543" s="282" t="s">
        <v>10540</v>
      </c>
      <c r="X543" s="282" t="s">
        <v>9384</v>
      </c>
      <c r="Y543" s="282" t="s">
        <v>9385</v>
      </c>
      <c r="Z543" s="284">
        <v>157.80000000000001</v>
      </c>
      <c r="AA543" s="282" t="s">
        <v>3277</v>
      </c>
      <c r="AB543" s="284">
        <v>157.80000000000001</v>
      </c>
      <c r="AC543" s="284">
        <v>157.80000000000001</v>
      </c>
      <c r="AD543" s="282" t="s">
        <v>3277</v>
      </c>
      <c r="AE543" s="282" t="s">
        <v>10541</v>
      </c>
      <c r="AF543" s="282" t="s">
        <v>9387</v>
      </c>
      <c r="AG543" s="282" t="s">
        <v>9388</v>
      </c>
      <c r="AH543" s="282" t="s">
        <v>9402</v>
      </c>
      <c r="AI543" s="285">
        <f t="shared" si="8"/>
        <v>43692</v>
      </c>
      <c r="AJ543" s="281" t="s">
        <v>9430</v>
      </c>
    </row>
    <row r="544" spans="1:36" ht="60">
      <c r="A544" s="282" t="s">
        <v>10547</v>
      </c>
      <c r="B544" s="282" t="s">
        <v>9369</v>
      </c>
      <c r="C544" s="282" t="s">
        <v>9370</v>
      </c>
      <c r="D544" s="282" t="s">
        <v>9371</v>
      </c>
      <c r="E544" s="282" t="s">
        <v>9372</v>
      </c>
      <c r="F544" s="282" t="s">
        <v>9372</v>
      </c>
      <c r="G544" s="282" t="s">
        <v>9392</v>
      </c>
      <c r="H544" s="282" t="s">
        <v>10545</v>
      </c>
      <c r="I544" s="282" t="s">
        <v>9375</v>
      </c>
      <c r="J544" s="283"/>
      <c r="K544" s="283"/>
      <c r="L544" s="283"/>
      <c r="M544" s="283"/>
      <c r="N544" s="282" t="s">
        <v>9378</v>
      </c>
      <c r="O544" s="284">
        <v>21.67</v>
      </c>
      <c r="P544" s="282" t="s">
        <v>10437</v>
      </c>
      <c r="Q544" s="282" t="s">
        <v>9375</v>
      </c>
      <c r="R544" s="283"/>
      <c r="S544" s="283"/>
      <c r="T544" s="282" t="s">
        <v>9380</v>
      </c>
      <c r="U544" s="282" t="s">
        <v>10437</v>
      </c>
      <c r="V544" s="282" t="s">
        <v>10438</v>
      </c>
      <c r="W544" s="282" t="s">
        <v>10540</v>
      </c>
      <c r="X544" s="282" t="s">
        <v>9384</v>
      </c>
      <c r="Y544" s="282" t="s">
        <v>9385</v>
      </c>
      <c r="Z544" s="284">
        <v>21.67</v>
      </c>
      <c r="AA544" s="282" t="s">
        <v>3277</v>
      </c>
      <c r="AB544" s="284">
        <v>21.67</v>
      </c>
      <c r="AC544" s="284">
        <v>21.67</v>
      </c>
      <c r="AD544" s="282" t="s">
        <v>3277</v>
      </c>
      <c r="AE544" s="282" t="s">
        <v>10541</v>
      </c>
      <c r="AF544" s="282" t="s">
        <v>9387</v>
      </c>
      <c r="AG544" s="282" t="s">
        <v>9388</v>
      </c>
      <c r="AH544" s="282" t="s">
        <v>9402</v>
      </c>
      <c r="AI544" s="285">
        <f t="shared" si="8"/>
        <v>43692</v>
      </c>
      <c r="AJ544" s="281" t="s">
        <v>9430</v>
      </c>
    </row>
    <row r="545" spans="1:36" ht="60">
      <c r="A545" s="282" t="s">
        <v>10548</v>
      </c>
      <c r="B545" s="282" t="s">
        <v>9369</v>
      </c>
      <c r="C545" s="282" t="s">
        <v>9370</v>
      </c>
      <c r="D545" s="282" t="s">
        <v>9371</v>
      </c>
      <c r="E545" s="282" t="s">
        <v>1393</v>
      </c>
      <c r="F545" s="282" t="s">
        <v>1393</v>
      </c>
      <c r="G545" s="282" t="s">
        <v>9392</v>
      </c>
      <c r="H545" s="282" t="s">
        <v>10545</v>
      </c>
      <c r="I545" s="282" t="s">
        <v>9375</v>
      </c>
      <c r="J545" s="283"/>
      <c r="K545" s="283"/>
      <c r="L545" s="283"/>
      <c r="M545" s="283"/>
      <c r="N545" s="282" t="s">
        <v>9378</v>
      </c>
      <c r="O545" s="284">
        <v>37858.44</v>
      </c>
      <c r="P545" s="282" t="s">
        <v>10437</v>
      </c>
      <c r="Q545" s="282" t="s">
        <v>9435</v>
      </c>
      <c r="R545" s="283"/>
      <c r="S545" s="283"/>
      <c r="T545" s="282" t="s">
        <v>9380</v>
      </c>
      <c r="U545" s="282" t="s">
        <v>10437</v>
      </c>
      <c r="V545" s="282" t="s">
        <v>10438</v>
      </c>
      <c r="W545" s="282" t="s">
        <v>10540</v>
      </c>
      <c r="X545" s="282" t="s">
        <v>9384</v>
      </c>
      <c r="Y545" s="282" t="s">
        <v>9385</v>
      </c>
      <c r="Z545" s="284">
        <v>37858.44</v>
      </c>
      <c r="AA545" s="282" t="s">
        <v>3277</v>
      </c>
      <c r="AB545" s="284">
        <v>37858.44</v>
      </c>
      <c r="AC545" s="284">
        <v>37858.44</v>
      </c>
      <c r="AD545" s="282" t="s">
        <v>3277</v>
      </c>
      <c r="AE545" s="282" t="s">
        <v>10541</v>
      </c>
      <c r="AF545" s="282" t="s">
        <v>9387</v>
      </c>
      <c r="AG545" s="282" t="s">
        <v>9388</v>
      </c>
      <c r="AH545" s="282" t="s">
        <v>9402</v>
      </c>
      <c r="AI545" s="285">
        <f t="shared" si="8"/>
        <v>43692</v>
      </c>
      <c r="AJ545" s="281" t="s">
        <v>9430</v>
      </c>
    </row>
    <row r="546" spans="1:36" ht="60">
      <c r="A546" s="282" t="s">
        <v>10549</v>
      </c>
      <c r="B546" s="282" t="s">
        <v>9369</v>
      </c>
      <c r="C546" s="282" t="s">
        <v>9370</v>
      </c>
      <c r="D546" s="282" t="s">
        <v>9371</v>
      </c>
      <c r="E546" s="282" t="s">
        <v>1393</v>
      </c>
      <c r="F546" s="282" t="s">
        <v>1393</v>
      </c>
      <c r="G546" s="282" t="s">
        <v>9392</v>
      </c>
      <c r="H546" s="282" t="s">
        <v>10550</v>
      </c>
      <c r="I546" s="282" t="s">
        <v>9375</v>
      </c>
      <c r="J546" s="283"/>
      <c r="K546" s="283"/>
      <c r="L546" s="283"/>
      <c r="M546" s="283"/>
      <c r="N546" s="282" t="s">
        <v>9378</v>
      </c>
      <c r="O546" s="284">
        <v>-37585.440000000002</v>
      </c>
      <c r="P546" s="282" t="s">
        <v>10437</v>
      </c>
      <c r="Q546" s="282" t="s">
        <v>9435</v>
      </c>
      <c r="R546" s="283"/>
      <c r="S546" s="283"/>
      <c r="T546" s="282" t="s">
        <v>9380</v>
      </c>
      <c r="U546" s="282" t="s">
        <v>10437</v>
      </c>
      <c r="V546" s="282" t="s">
        <v>10438</v>
      </c>
      <c r="W546" s="282" t="s">
        <v>10540</v>
      </c>
      <c r="X546" s="282" t="s">
        <v>9384</v>
      </c>
      <c r="Y546" s="282" t="s">
        <v>9385</v>
      </c>
      <c r="Z546" s="284">
        <v>-37585.440000000002</v>
      </c>
      <c r="AA546" s="282" t="s">
        <v>3277</v>
      </c>
      <c r="AB546" s="284">
        <v>-37585.440000000002</v>
      </c>
      <c r="AC546" s="284">
        <v>-37585.440000000002</v>
      </c>
      <c r="AD546" s="282" t="s">
        <v>3277</v>
      </c>
      <c r="AE546" s="282" t="s">
        <v>10541</v>
      </c>
      <c r="AF546" s="282" t="s">
        <v>9387</v>
      </c>
      <c r="AG546" s="282" t="s">
        <v>9388</v>
      </c>
      <c r="AH546" s="282" t="s">
        <v>9402</v>
      </c>
      <c r="AI546" s="285">
        <f t="shared" si="8"/>
        <v>43691</v>
      </c>
      <c r="AJ546" s="281" t="s">
        <v>9430</v>
      </c>
    </row>
    <row r="547" spans="1:36" ht="60">
      <c r="A547" s="282" t="s">
        <v>10551</v>
      </c>
      <c r="B547" s="282" t="s">
        <v>9369</v>
      </c>
      <c r="C547" s="282" t="s">
        <v>9370</v>
      </c>
      <c r="D547" s="282" t="s">
        <v>9371</v>
      </c>
      <c r="E547" s="282" t="s">
        <v>1393</v>
      </c>
      <c r="F547" s="282" t="s">
        <v>1393</v>
      </c>
      <c r="G547" s="282" t="s">
        <v>9392</v>
      </c>
      <c r="H547" s="282" t="s">
        <v>10552</v>
      </c>
      <c r="I547" s="282" t="s">
        <v>9375</v>
      </c>
      <c r="J547" s="283"/>
      <c r="K547" s="283"/>
      <c r="L547" s="283"/>
      <c r="M547" s="283"/>
      <c r="N547" s="282" t="s">
        <v>9378</v>
      </c>
      <c r="O547" s="284">
        <v>37585.440000000002</v>
      </c>
      <c r="P547" s="282" t="s">
        <v>10437</v>
      </c>
      <c r="Q547" s="282" t="s">
        <v>9435</v>
      </c>
      <c r="R547" s="283"/>
      <c r="S547" s="283"/>
      <c r="T547" s="282" t="s">
        <v>9380</v>
      </c>
      <c r="U547" s="282" t="s">
        <v>10437</v>
      </c>
      <c r="V547" s="282" t="s">
        <v>10438</v>
      </c>
      <c r="W547" s="282" t="s">
        <v>10540</v>
      </c>
      <c r="X547" s="282" t="s">
        <v>9384</v>
      </c>
      <c r="Y547" s="282" t="s">
        <v>9385</v>
      </c>
      <c r="Z547" s="284">
        <v>37585.440000000002</v>
      </c>
      <c r="AA547" s="282" t="s">
        <v>3277</v>
      </c>
      <c r="AB547" s="284">
        <v>37585.440000000002</v>
      </c>
      <c r="AC547" s="284">
        <v>37585.440000000002</v>
      </c>
      <c r="AD547" s="282" t="s">
        <v>3277</v>
      </c>
      <c r="AE547" s="282" t="s">
        <v>10541</v>
      </c>
      <c r="AF547" s="282" t="s">
        <v>9387</v>
      </c>
      <c r="AG547" s="282" t="s">
        <v>9388</v>
      </c>
      <c r="AH547" s="282" t="s">
        <v>9402</v>
      </c>
      <c r="AI547" s="285">
        <f t="shared" si="8"/>
        <v>43686</v>
      </c>
      <c r="AJ547" s="281" t="s">
        <v>9430</v>
      </c>
    </row>
    <row r="548" spans="1:36" ht="60">
      <c r="A548" s="282" t="s">
        <v>10553</v>
      </c>
      <c r="B548" s="282" t="s">
        <v>9369</v>
      </c>
      <c r="C548" s="282" t="s">
        <v>9370</v>
      </c>
      <c r="D548" s="282" t="s">
        <v>9371</v>
      </c>
      <c r="E548" s="282" t="s">
        <v>9372</v>
      </c>
      <c r="F548" s="282" t="s">
        <v>9372</v>
      </c>
      <c r="G548" s="282" t="s">
        <v>9392</v>
      </c>
      <c r="H548" s="282" t="s">
        <v>10554</v>
      </c>
      <c r="I548" s="282" t="s">
        <v>9375</v>
      </c>
      <c r="J548" s="283"/>
      <c r="K548" s="283"/>
      <c r="L548" s="283"/>
      <c r="M548" s="283"/>
      <c r="N548" s="282" t="s">
        <v>9378</v>
      </c>
      <c r="O548" s="284">
        <v>173.32</v>
      </c>
      <c r="P548" s="282" t="s">
        <v>10437</v>
      </c>
      <c r="Q548" s="282" t="s">
        <v>9375</v>
      </c>
      <c r="R548" s="283"/>
      <c r="S548" s="283"/>
      <c r="T548" s="282" t="s">
        <v>9380</v>
      </c>
      <c r="U548" s="282" t="s">
        <v>10437</v>
      </c>
      <c r="V548" s="282" t="s">
        <v>10438</v>
      </c>
      <c r="W548" s="282" t="s">
        <v>10555</v>
      </c>
      <c r="X548" s="282" t="s">
        <v>9384</v>
      </c>
      <c r="Y548" s="282" t="s">
        <v>9385</v>
      </c>
      <c r="Z548" s="284">
        <v>173.32</v>
      </c>
      <c r="AA548" s="282" t="s">
        <v>3277</v>
      </c>
      <c r="AB548" s="284">
        <v>173.32</v>
      </c>
      <c r="AC548" s="284">
        <v>173.32</v>
      </c>
      <c r="AD548" s="282" t="s">
        <v>3277</v>
      </c>
      <c r="AE548" s="282" t="s">
        <v>10556</v>
      </c>
      <c r="AF548" s="282" t="s">
        <v>9387</v>
      </c>
      <c r="AG548" s="282" t="s">
        <v>9388</v>
      </c>
      <c r="AH548" s="282" t="s">
        <v>9402</v>
      </c>
      <c r="AI548" s="285">
        <f t="shared" si="8"/>
        <v>43677</v>
      </c>
      <c r="AJ548" s="281" t="s">
        <v>9430</v>
      </c>
    </row>
    <row r="549" spans="1:36" ht="60">
      <c r="A549" s="282" t="s">
        <v>10557</v>
      </c>
      <c r="B549" s="282" t="s">
        <v>9369</v>
      </c>
      <c r="C549" s="282" t="s">
        <v>9370</v>
      </c>
      <c r="D549" s="282" t="s">
        <v>9371</v>
      </c>
      <c r="E549" s="282" t="s">
        <v>9372</v>
      </c>
      <c r="F549" s="282" t="s">
        <v>9372</v>
      </c>
      <c r="G549" s="282" t="s">
        <v>9392</v>
      </c>
      <c r="H549" s="282" t="s">
        <v>10554</v>
      </c>
      <c r="I549" s="282" t="s">
        <v>9375</v>
      </c>
      <c r="J549" s="283"/>
      <c r="K549" s="283"/>
      <c r="L549" s="283"/>
      <c r="M549" s="283"/>
      <c r="N549" s="282" t="s">
        <v>9378</v>
      </c>
      <c r="O549" s="284">
        <v>78.900000000000006</v>
      </c>
      <c r="P549" s="282" t="s">
        <v>10437</v>
      </c>
      <c r="Q549" s="282" t="s">
        <v>9375</v>
      </c>
      <c r="R549" s="283"/>
      <c r="S549" s="283"/>
      <c r="T549" s="282" t="s">
        <v>9380</v>
      </c>
      <c r="U549" s="282" t="s">
        <v>10437</v>
      </c>
      <c r="V549" s="282" t="s">
        <v>10438</v>
      </c>
      <c r="W549" s="282" t="s">
        <v>10555</v>
      </c>
      <c r="X549" s="282" t="s">
        <v>9384</v>
      </c>
      <c r="Y549" s="282" t="s">
        <v>9385</v>
      </c>
      <c r="Z549" s="284">
        <v>78.900000000000006</v>
      </c>
      <c r="AA549" s="282" t="s">
        <v>3277</v>
      </c>
      <c r="AB549" s="284">
        <v>78.900000000000006</v>
      </c>
      <c r="AC549" s="284">
        <v>78.900000000000006</v>
      </c>
      <c r="AD549" s="282" t="s">
        <v>3277</v>
      </c>
      <c r="AE549" s="282" t="s">
        <v>10556</v>
      </c>
      <c r="AF549" s="282" t="s">
        <v>9387</v>
      </c>
      <c r="AG549" s="282" t="s">
        <v>9388</v>
      </c>
      <c r="AH549" s="282" t="s">
        <v>9402</v>
      </c>
      <c r="AI549" s="285">
        <f t="shared" si="8"/>
        <v>43677</v>
      </c>
      <c r="AJ549" s="281" t="s">
        <v>9430</v>
      </c>
    </row>
    <row r="550" spans="1:36" ht="60">
      <c r="A550" s="282" t="s">
        <v>10558</v>
      </c>
      <c r="B550" s="282" t="s">
        <v>9369</v>
      </c>
      <c r="C550" s="282" t="s">
        <v>9370</v>
      </c>
      <c r="D550" s="282" t="s">
        <v>9371</v>
      </c>
      <c r="E550" s="282" t="s">
        <v>9372</v>
      </c>
      <c r="F550" s="282" t="s">
        <v>9372</v>
      </c>
      <c r="G550" s="282" t="s">
        <v>9392</v>
      </c>
      <c r="H550" s="282" t="s">
        <v>10554</v>
      </c>
      <c r="I550" s="282" t="s">
        <v>9375</v>
      </c>
      <c r="J550" s="283"/>
      <c r="K550" s="283"/>
      <c r="L550" s="283"/>
      <c r="M550" s="283"/>
      <c r="N550" s="282" t="s">
        <v>9378</v>
      </c>
      <c r="O550" s="284">
        <v>21.67</v>
      </c>
      <c r="P550" s="282" t="s">
        <v>10437</v>
      </c>
      <c r="Q550" s="282" t="s">
        <v>9375</v>
      </c>
      <c r="R550" s="283"/>
      <c r="S550" s="283"/>
      <c r="T550" s="282" t="s">
        <v>9380</v>
      </c>
      <c r="U550" s="282" t="s">
        <v>10437</v>
      </c>
      <c r="V550" s="282" t="s">
        <v>10438</v>
      </c>
      <c r="W550" s="282" t="s">
        <v>10555</v>
      </c>
      <c r="X550" s="282" t="s">
        <v>9384</v>
      </c>
      <c r="Y550" s="282" t="s">
        <v>9385</v>
      </c>
      <c r="Z550" s="284">
        <v>21.67</v>
      </c>
      <c r="AA550" s="282" t="s">
        <v>3277</v>
      </c>
      <c r="AB550" s="284">
        <v>21.67</v>
      </c>
      <c r="AC550" s="284">
        <v>21.67</v>
      </c>
      <c r="AD550" s="282" t="s">
        <v>3277</v>
      </c>
      <c r="AE550" s="282" t="s">
        <v>10556</v>
      </c>
      <c r="AF550" s="282" t="s">
        <v>9387</v>
      </c>
      <c r="AG550" s="282" t="s">
        <v>9388</v>
      </c>
      <c r="AH550" s="282" t="s">
        <v>9402</v>
      </c>
      <c r="AI550" s="285">
        <f t="shared" si="8"/>
        <v>43677</v>
      </c>
      <c r="AJ550" s="281" t="s">
        <v>9430</v>
      </c>
    </row>
    <row r="551" spans="1:36" ht="60">
      <c r="A551" s="282" t="s">
        <v>10559</v>
      </c>
      <c r="B551" s="282" t="s">
        <v>9369</v>
      </c>
      <c r="C551" s="282" t="s">
        <v>9370</v>
      </c>
      <c r="D551" s="282" t="s">
        <v>9371</v>
      </c>
      <c r="E551" s="282" t="s">
        <v>9372</v>
      </c>
      <c r="F551" s="282" t="s">
        <v>9372</v>
      </c>
      <c r="G551" s="282" t="s">
        <v>9392</v>
      </c>
      <c r="H551" s="282" t="s">
        <v>10554</v>
      </c>
      <c r="I551" s="282" t="s">
        <v>9375</v>
      </c>
      <c r="J551" s="283"/>
      <c r="K551" s="283"/>
      <c r="L551" s="283"/>
      <c r="M551" s="283"/>
      <c r="N551" s="282" t="s">
        <v>9378</v>
      </c>
      <c r="O551" s="284">
        <v>315.60000000000002</v>
      </c>
      <c r="P551" s="282" t="s">
        <v>10437</v>
      </c>
      <c r="Q551" s="282" t="s">
        <v>9375</v>
      </c>
      <c r="R551" s="283"/>
      <c r="S551" s="283"/>
      <c r="T551" s="282" t="s">
        <v>9380</v>
      </c>
      <c r="U551" s="282" t="s">
        <v>10437</v>
      </c>
      <c r="V551" s="282" t="s">
        <v>10438</v>
      </c>
      <c r="W551" s="282" t="s">
        <v>10555</v>
      </c>
      <c r="X551" s="282" t="s">
        <v>9384</v>
      </c>
      <c r="Y551" s="282" t="s">
        <v>9385</v>
      </c>
      <c r="Z551" s="284">
        <v>315.60000000000002</v>
      </c>
      <c r="AA551" s="282" t="s">
        <v>3277</v>
      </c>
      <c r="AB551" s="284">
        <v>315.60000000000002</v>
      </c>
      <c r="AC551" s="284">
        <v>315.60000000000002</v>
      </c>
      <c r="AD551" s="282" t="s">
        <v>3277</v>
      </c>
      <c r="AE551" s="282" t="s">
        <v>10556</v>
      </c>
      <c r="AF551" s="282" t="s">
        <v>9387</v>
      </c>
      <c r="AG551" s="282" t="s">
        <v>9388</v>
      </c>
      <c r="AH551" s="282" t="s">
        <v>9402</v>
      </c>
      <c r="AI551" s="285">
        <f t="shared" si="8"/>
        <v>43677</v>
      </c>
      <c r="AJ551" s="281" t="s">
        <v>9430</v>
      </c>
    </row>
    <row r="552" spans="1:36" ht="60">
      <c r="A552" s="282" t="s">
        <v>10560</v>
      </c>
      <c r="B552" s="282" t="s">
        <v>9369</v>
      </c>
      <c r="C552" s="282" t="s">
        <v>9370</v>
      </c>
      <c r="D552" s="282" t="s">
        <v>9371</v>
      </c>
      <c r="E552" s="282" t="s">
        <v>9422</v>
      </c>
      <c r="F552" s="282" t="s">
        <v>9422</v>
      </c>
      <c r="G552" s="282" t="s">
        <v>9392</v>
      </c>
      <c r="H552" s="282" t="s">
        <v>10554</v>
      </c>
      <c r="I552" s="282" t="s">
        <v>9375</v>
      </c>
      <c r="J552" s="283"/>
      <c r="K552" s="283"/>
      <c r="L552" s="283"/>
      <c r="M552" s="283"/>
      <c r="N552" s="282" t="s">
        <v>9378</v>
      </c>
      <c r="O552" s="284">
        <v>450.9</v>
      </c>
      <c r="P552" s="282" t="s">
        <v>10437</v>
      </c>
      <c r="Q552" s="282" t="s">
        <v>9410</v>
      </c>
      <c r="R552" s="283"/>
      <c r="S552" s="283"/>
      <c r="T552" s="282" t="s">
        <v>9380</v>
      </c>
      <c r="U552" s="282" t="s">
        <v>10437</v>
      </c>
      <c r="V552" s="282" t="s">
        <v>10438</v>
      </c>
      <c r="W552" s="282" t="s">
        <v>10555</v>
      </c>
      <c r="X552" s="282" t="s">
        <v>9384</v>
      </c>
      <c r="Y552" s="282" t="s">
        <v>9385</v>
      </c>
      <c r="Z552" s="284">
        <v>450.9</v>
      </c>
      <c r="AA552" s="282" t="s">
        <v>3277</v>
      </c>
      <c r="AB552" s="284">
        <v>450.9</v>
      </c>
      <c r="AC552" s="284">
        <v>450.9</v>
      </c>
      <c r="AD552" s="282" t="s">
        <v>3277</v>
      </c>
      <c r="AE552" s="282" t="s">
        <v>10556</v>
      </c>
      <c r="AF552" s="282" t="s">
        <v>9387</v>
      </c>
      <c r="AG552" s="282" t="s">
        <v>9388</v>
      </c>
      <c r="AH552" s="282" t="s">
        <v>9402</v>
      </c>
      <c r="AI552" s="285">
        <f t="shared" si="8"/>
        <v>43677</v>
      </c>
      <c r="AJ552" s="281" t="s">
        <v>9430</v>
      </c>
    </row>
    <row r="553" spans="1:36" ht="60">
      <c r="A553" s="282" t="s">
        <v>10561</v>
      </c>
      <c r="B553" s="282" t="s">
        <v>9369</v>
      </c>
      <c r="C553" s="282" t="s">
        <v>9370</v>
      </c>
      <c r="D553" s="282" t="s">
        <v>9371</v>
      </c>
      <c r="E553" s="282" t="s">
        <v>9372</v>
      </c>
      <c r="F553" s="282" t="s">
        <v>9372</v>
      </c>
      <c r="G553" s="282" t="s">
        <v>9392</v>
      </c>
      <c r="H553" s="282" t="s">
        <v>10562</v>
      </c>
      <c r="I553" s="282" t="s">
        <v>9375</v>
      </c>
      <c r="J553" s="283"/>
      <c r="K553" s="283"/>
      <c r="L553" s="283"/>
      <c r="M553" s="283"/>
      <c r="N553" s="282" t="s">
        <v>9378</v>
      </c>
      <c r="O553" s="284">
        <v>315.60000000000002</v>
      </c>
      <c r="P553" s="282" t="s">
        <v>10437</v>
      </c>
      <c r="Q553" s="282" t="s">
        <v>9375</v>
      </c>
      <c r="R553" s="283"/>
      <c r="S553" s="283"/>
      <c r="T553" s="282" t="s">
        <v>9380</v>
      </c>
      <c r="U553" s="282" t="s">
        <v>10437</v>
      </c>
      <c r="V553" s="282" t="s">
        <v>10438</v>
      </c>
      <c r="W553" s="282" t="s">
        <v>10555</v>
      </c>
      <c r="X553" s="282" t="s">
        <v>9384</v>
      </c>
      <c r="Y553" s="282" t="s">
        <v>9385</v>
      </c>
      <c r="Z553" s="284">
        <v>315.60000000000002</v>
      </c>
      <c r="AA553" s="282" t="s">
        <v>3277</v>
      </c>
      <c r="AB553" s="284">
        <v>315.60000000000002</v>
      </c>
      <c r="AC553" s="284">
        <v>315.60000000000002</v>
      </c>
      <c r="AD553" s="282" t="s">
        <v>3277</v>
      </c>
      <c r="AE553" s="282" t="s">
        <v>10556</v>
      </c>
      <c r="AF553" s="282" t="s">
        <v>9387</v>
      </c>
      <c r="AG553" s="282" t="s">
        <v>9388</v>
      </c>
      <c r="AH553" s="282" t="s">
        <v>9402</v>
      </c>
      <c r="AI553" s="285">
        <f t="shared" si="8"/>
        <v>43661</v>
      </c>
      <c r="AJ553" s="281" t="s">
        <v>9430</v>
      </c>
    </row>
    <row r="554" spans="1:36" ht="60">
      <c r="A554" s="282" t="s">
        <v>10563</v>
      </c>
      <c r="B554" s="282" t="s">
        <v>9369</v>
      </c>
      <c r="C554" s="282" t="s">
        <v>9370</v>
      </c>
      <c r="D554" s="282" t="s">
        <v>9371</v>
      </c>
      <c r="E554" s="282" t="s">
        <v>9372</v>
      </c>
      <c r="F554" s="282" t="s">
        <v>9372</v>
      </c>
      <c r="G554" s="282" t="s">
        <v>9392</v>
      </c>
      <c r="H554" s="282" t="s">
        <v>10562</v>
      </c>
      <c r="I554" s="282" t="s">
        <v>9375</v>
      </c>
      <c r="J554" s="283"/>
      <c r="K554" s="283"/>
      <c r="L554" s="283"/>
      <c r="M554" s="283"/>
      <c r="N554" s="282" t="s">
        <v>9378</v>
      </c>
      <c r="O554" s="284">
        <v>129.99</v>
      </c>
      <c r="P554" s="282" t="s">
        <v>10437</v>
      </c>
      <c r="Q554" s="282" t="s">
        <v>9375</v>
      </c>
      <c r="R554" s="283"/>
      <c r="S554" s="283"/>
      <c r="T554" s="282" t="s">
        <v>9380</v>
      </c>
      <c r="U554" s="282" t="s">
        <v>10437</v>
      </c>
      <c r="V554" s="282" t="s">
        <v>10438</v>
      </c>
      <c r="W554" s="282" t="s">
        <v>10555</v>
      </c>
      <c r="X554" s="282" t="s">
        <v>9384</v>
      </c>
      <c r="Y554" s="282" t="s">
        <v>9385</v>
      </c>
      <c r="Z554" s="284">
        <v>129.99</v>
      </c>
      <c r="AA554" s="282" t="s">
        <v>3277</v>
      </c>
      <c r="AB554" s="284">
        <v>129.99</v>
      </c>
      <c r="AC554" s="284">
        <v>129.99</v>
      </c>
      <c r="AD554" s="282" t="s">
        <v>3277</v>
      </c>
      <c r="AE554" s="282" t="s">
        <v>10556</v>
      </c>
      <c r="AF554" s="282" t="s">
        <v>9387</v>
      </c>
      <c r="AG554" s="282" t="s">
        <v>9388</v>
      </c>
      <c r="AH554" s="282" t="s">
        <v>9402</v>
      </c>
      <c r="AI554" s="285">
        <f t="shared" si="8"/>
        <v>43661</v>
      </c>
      <c r="AJ554" s="281" t="s">
        <v>9430</v>
      </c>
    </row>
    <row r="555" spans="1:36" ht="60">
      <c r="A555" s="282" t="s">
        <v>10564</v>
      </c>
      <c r="B555" s="282" t="s">
        <v>9369</v>
      </c>
      <c r="C555" s="282" t="s">
        <v>9370</v>
      </c>
      <c r="D555" s="282" t="s">
        <v>9371</v>
      </c>
      <c r="E555" s="282" t="s">
        <v>9372</v>
      </c>
      <c r="F555" s="282" t="s">
        <v>9372</v>
      </c>
      <c r="G555" s="282" t="s">
        <v>9392</v>
      </c>
      <c r="H555" s="282" t="s">
        <v>10562</v>
      </c>
      <c r="I555" s="282" t="s">
        <v>9375</v>
      </c>
      <c r="J555" s="283"/>
      <c r="K555" s="283"/>
      <c r="L555" s="283"/>
      <c r="M555" s="283"/>
      <c r="N555" s="282" t="s">
        <v>9378</v>
      </c>
      <c r="O555" s="284">
        <v>21.67</v>
      </c>
      <c r="P555" s="282" t="s">
        <v>10437</v>
      </c>
      <c r="Q555" s="282" t="s">
        <v>9375</v>
      </c>
      <c r="R555" s="283"/>
      <c r="S555" s="283"/>
      <c r="T555" s="282" t="s">
        <v>9380</v>
      </c>
      <c r="U555" s="282" t="s">
        <v>10437</v>
      </c>
      <c r="V555" s="282" t="s">
        <v>10438</v>
      </c>
      <c r="W555" s="282" t="s">
        <v>10555</v>
      </c>
      <c r="X555" s="282" t="s">
        <v>9384</v>
      </c>
      <c r="Y555" s="282" t="s">
        <v>9385</v>
      </c>
      <c r="Z555" s="284">
        <v>21.67</v>
      </c>
      <c r="AA555" s="282" t="s">
        <v>3277</v>
      </c>
      <c r="AB555" s="284">
        <v>21.67</v>
      </c>
      <c r="AC555" s="284">
        <v>21.67</v>
      </c>
      <c r="AD555" s="282" t="s">
        <v>3277</v>
      </c>
      <c r="AE555" s="282" t="s">
        <v>10556</v>
      </c>
      <c r="AF555" s="282" t="s">
        <v>9387</v>
      </c>
      <c r="AG555" s="282" t="s">
        <v>9388</v>
      </c>
      <c r="AH555" s="282" t="s">
        <v>9402</v>
      </c>
      <c r="AI555" s="285">
        <f t="shared" si="8"/>
        <v>43661</v>
      </c>
      <c r="AJ555" s="281" t="s">
        <v>9430</v>
      </c>
    </row>
    <row r="556" spans="1:36" ht="60">
      <c r="A556" s="282" t="s">
        <v>10565</v>
      </c>
      <c r="B556" s="282" t="s">
        <v>9369</v>
      </c>
      <c r="C556" s="282" t="s">
        <v>9370</v>
      </c>
      <c r="D556" s="282" t="s">
        <v>9371</v>
      </c>
      <c r="E556" s="282" t="s">
        <v>9372</v>
      </c>
      <c r="F556" s="282" t="s">
        <v>9372</v>
      </c>
      <c r="G556" s="282" t="s">
        <v>9392</v>
      </c>
      <c r="H556" s="282" t="s">
        <v>10562</v>
      </c>
      <c r="I556" s="282" t="s">
        <v>9375</v>
      </c>
      <c r="J556" s="283"/>
      <c r="K556" s="283"/>
      <c r="L556" s="283"/>
      <c r="M556" s="283"/>
      <c r="N556" s="282" t="s">
        <v>9378</v>
      </c>
      <c r="O556" s="284">
        <v>43.33</v>
      </c>
      <c r="P556" s="282" t="s">
        <v>10437</v>
      </c>
      <c r="Q556" s="282" t="s">
        <v>9375</v>
      </c>
      <c r="R556" s="283"/>
      <c r="S556" s="283"/>
      <c r="T556" s="282" t="s">
        <v>9380</v>
      </c>
      <c r="U556" s="282" t="s">
        <v>10437</v>
      </c>
      <c r="V556" s="282" t="s">
        <v>10438</v>
      </c>
      <c r="W556" s="282" t="s">
        <v>10555</v>
      </c>
      <c r="X556" s="282" t="s">
        <v>9384</v>
      </c>
      <c r="Y556" s="282" t="s">
        <v>9385</v>
      </c>
      <c r="Z556" s="284">
        <v>43.33</v>
      </c>
      <c r="AA556" s="282" t="s">
        <v>3277</v>
      </c>
      <c r="AB556" s="284">
        <v>43.33</v>
      </c>
      <c r="AC556" s="284">
        <v>43.33</v>
      </c>
      <c r="AD556" s="282" t="s">
        <v>3277</v>
      </c>
      <c r="AE556" s="282" t="s">
        <v>10556</v>
      </c>
      <c r="AF556" s="282" t="s">
        <v>9387</v>
      </c>
      <c r="AG556" s="282" t="s">
        <v>9388</v>
      </c>
      <c r="AH556" s="282" t="s">
        <v>9402</v>
      </c>
      <c r="AI556" s="285">
        <f t="shared" si="8"/>
        <v>43661</v>
      </c>
      <c r="AJ556" s="281" t="s">
        <v>9430</v>
      </c>
    </row>
    <row r="557" spans="1:36" ht="60">
      <c r="A557" s="282" t="s">
        <v>10566</v>
      </c>
      <c r="B557" s="282" t="s">
        <v>9369</v>
      </c>
      <c r="C557" s="282" t="s">
        <v>9370</v>
      </c>
      <c r="D557" s="282" t="s">
        <v>9371</v>
      </c>
      <c r="E557" s="282" t="s">
        <v>9372</v>
      </c>
      <c r="F557" s="282" t="s">
        <v>9372</v>
      </c>
      <c r="G557" s="282" t="s">
        <v>9392</v>
      </c>
      <c r="H557" s="282" t="s">
        <v>10562</v>
      </c>
      <c r="I557" s="282" t="s">
        <v>9375</v>
      </c>
      <c r="J557" s="283"/>
      <c r="K557" s="283"/>
      <c r="L557" s="283"/>
      <c r="M557" s="283"/>
      <c r="N557" s="282" t="s">
        <v>9378</v>
      </c>
      <c r="O557" s="284">
        <v>21.67</v>
      </c>
      <c r="P557" s="282" t="s">
        <v>10437</v>
      </c>
      <c r="Q557" s="282" t="s">
        <v>9375</v>
      </c>
      <c r="R557" s="283"/>
      <c r="S557" s="283"/>
      <c r="T557" s="282" t="s">
        <v>9380</v>
      </c>
      <c r="U557" s="282" t="s">
        <v>10437</v>
      </c>
      <c r="V557" s="282" t="s">
        <v>10438</v>
      </c>
      <c r="W557" s="282" t="s">
        <v>10555</v>
      </c>
      <c r="X557" s="282" t="s">
        <v>9384</v>
      </c>
      <c r="Y557" s="282" t="s">
        <v>9385</v>
      </c>
      <c r="Z557" s="284">
        <v>21.67</v>
      </c>
      <c r="AA557" s="282" t="s">
        <v>3277</v>
      </c>
      <c r="AB557" s="284">
        <v>21.67</v>
      </c>
      <c r="AC557" s="284">
        <v>21.67</v>
      </c>
      <c r="AD557" s="282" t="s">
        <v>3277</v>
      </c>
      <c r="AE557" s="282" t="s">
        <v>10556</v>
      </c>
      <c r="AF557" s="282" t="s">
        <v>9387</v>
      </c>
      <c r="AG557" s="282" t="s">
        <v>9388</v>
      </c>
      <c r="AH557" s="282" t="s">
        <v>9402</v>
      </c>
      <c r="AI557" s="285">
        <f t="shared" si="8"/>
        <v>43661</v>
      </c>
      <c r="AJ557" s="281" t="s">
        <v>9430</v>
      </c>
    </row>
    <row r="558" spans="1:36" ht="60">
      <c r="A558" s="282" t="s">
        <v>10567</v>
      </c>
      <c r="B558" s="282" t="s">
        <v>9369</v>
      </c>
      <c r="C558" s="282" t="s">
        <v>9370</v>
      </c>
      <c r="D558" s="282" t="s">
        <v>9371</v>
      </c>
      <c r="E558" s="282" t="s">
        <v>9372</v>
      </c>
      <c r="F558" s="282" t="s">
        <v>9372</v>
      </c>
      <c r="G558" s="282" t="s">
        <v>9392</v>
      </c>
      <c r="H558" s="282" t="s">
        <v>10562</v>
      </c>
      <c r="I558" s="282" t="s">
        <v>9375</v>
      </c>
      <c r="J558" s="283"/>
      <c r="K558" s="283"/>
      <c r="L558" s="283"/>
      <c r="M558" s="283"/>
      <c r="N558" s="282" t="s">
        <v>9378</v>
      </c>
      <c r="O558" s="284">
        <v>21.67</v>
      </c>
      <c r="P558" s="282" t="s">
        <v>10437</v>
      </c>
      <c r="Q558" s="282" t="s">
        <v>9375</v>
      </c>
      <c r="R558" s="283"/>
      <c r="S558" s="283"/>
      <c r="T558" s="282" t="s">
        <v>9380</v>
      </c>
      <c r="U558" s="282" t="s">
        <v>10437</v>
      </c>
      <c r="V558" s="282" t="s">
        <v>10438</v>
      </c>
      <c r="W558" s="282" t="s">
        <v>10555</v>
      </c>
      <c r="X558" s="282" t="s">
        <v>9384</v>
      </c>
      <c r="Y558" s="282" t="s">
        <v>9385</v>
      </c>
      <c r="Z558" s="284">
        <v>21.67</v>
      </c>
      <c r="AA558" s="282" t="s">
        <v>3277</v>
      </c>
      <c r="AB558" s="284">
        <v>21.67</v>
      </c>
      <c r="AC558" s="284">
        <v>21.67</v>
      </c>
      <c r="AD558" s="282" t="s">
        <v>3277</v>
      </c>
      <c r="AE558" s="282" t="s">
        <v>10556</v>
      </c>
      <c r="AF558" s="282" t="s">
        <v>9387</v>
      </c>
      <c r="AG558" s="282" t="s">
        <v>9388</v>
      </c>
      <c r="AH558" s="282" t="s">
        <v>9402</v>
      </c>
      <c r="AI558" s="285">
        <f t="shared" si="8"/>
        <v>43661</v>
      </c>
      <c r="AJ558" s="281" t="s">
        <v>9430</v>
      </c>
    </row>
    <row r="559" spans="1:36" ht="60">
      <c r="A559" s="282" t="s">
        <v>10568</v>
      </c>
      <c r="B559" s="282" t="s">
        <v>9369</v>
      </c>
      <c r="C559" s="282" t="s">
        <v>9370</v>
      </c>
      <c r="D559" s="282" t="s">
        <v>9371</v>
      </c>
      <c r="E559" s="282" t="s">
        <v>1393</v>
      </c>
      <c r="F559" s="282" t="s">
        <v>1393</v>
      </c>
      <c r="G559" s="282" t="s">
        <v>9392</v>
      </c>
      <c r="H559" s="282" t="s">
        <v>10569</v>
      </c>
      <c r="I559" s="282" t="s">
        <v>9375</v>
      </c>
      <c r="J559" s="283"/>
      <c r="K559" s="283"/>
      <c r="L559" s="283"/>
      <c r="M559" s="283"/>
      <c r="N559" s="282" t="s">
        <v>9378</v>
      </c>
      <c r="O559" s="284">
        <v>53812</v>
      </c>
      <c r="P559" s="282" t="s">
        <v>10437</v>
      </c>
      <c r="Q559" s="282" t="s">
        <v>9435</v>
      </c>
      <c r="R559" s="283"/>
      <c r="S559" s="283"/>
      <c r="T559" s="282" t="s">
        <v>9380</v>
      </c>
      <c r="U559" s="282" t="s">
        <v>10437</v>
      </c>
      <c r="V559" s="282" t="s">
        <v>10438</v>
      </c>
      <c r="W559" s="282" t="s">
        <v>10555</v>
      </c>
      <c r="X559" s="282" t="s">
        <v>9384</v>
      </c>
      <c r="Y559" s="282" t="s">
        <v>9385</v>
      </c>
      <c r="Z559" s="284">
        <v>53812</v>
      </c>
      <c r="AA559" s="282" t="s">
        <v>3277</v>
      </c>
      <c r="AB559" s="284">
        <v>53812</v>
      </c>
      <c r="AC559" s="284">
        <v>53812</v>
      </c>
      <c r="AD559" s="282" t="s">
        <v>3277</v>
      </c>
      <c r="AE559" s="282" t="s">
        <v>10556</v>
      </c>
      <c r="AF559" s="282" t="s">
        <v>9387</v>
      </c>
      <c r="AG559" s="282" t="s">
        <v>9388</v>
      </c>
      <c r="AH559" s="282" t="s">
        <v>9402</v>
      </c>
      <c r="AI559" s="285">
        <f t="shared" si="8"/>
        <v>43648</v>
      </c>
      <c r="AJ559" s="281" t="s">
        <v>9430</v>
      </c>
    </row>
    <row r="560" spans="1:36" ht="60">
      <c r="A560" s="282" t="s">
        <v>10570</v>
      </c>
      <c r="B560" s="282" t="s">
        <v>9369</v>
      </c>
      <c r="C560" s="282" t="s">
        <v>9370</v>
      </c>
      <c r="D560" s="282" t="s">
        <v>9371</v>
      </c>
      <c r="E560" s="282" t="s">
        <v>9372</v>
      </c>
      <c r="F560" s="282" t="s">
        <v>9372</v>
      </c>
      <c r="G560" s="282" t="s">
        <v>9392</v>
      </c>
      <c r="H560" s="282" t="s">
        <v>10571</v>
      </c>
      <c r="I560" s="282" t="s">
        <v>9375</v>
      </c>
      <c r="J560" s="283"/>
      <c r="K560" s="283"/>
      <c r="L560" s="283"/>
      <c r="M560" s="283"/>
      <c r="N560" s="282" t="s">
        <v>9378</v>
      </c>
      <c r="O560" s="284">
        <v>315.60000000000002</v>
      </c>
      <c r="P560" s="282" t="s">
        <v>10437</v>
      </c>
      <c r="Q560" s="282" t="s">
        <v>9375</v>
      </c>
      <c r="R560" s="283"/>
      <c r="S560" s="283"/>
      <c r="T560" s="282" t="s">
        <v>9380</v>
      </c>
      <c r="U560" s="282" t="s">
        <v>10437</v>
      </c>
      <c r="V560" s="282" t="s">
        <v>10438</v>
      </c>
      <c r="W560" s="282" t="s">
        <v>10572</v>
      </c>
      <c r="X560" s="282" t="s">
        <v>9384</v>
      </c>
      <c r="Y560" s="282" t="s">
        <v>9385</v>
      </c>
      <c r="Z560" s="284">
        <v>315.60000000000002</v>
      </c>
      <c r="AA560" s="282" t="s">
        <v>3277</v>
      </c>
      <c r="AB560" s="284">
        <v>315.60000000000002</v>
      </c>
      <c r="AC560" s="284">
        <v>315.60000000000002</v>
      </c>
      <c r="AD560" s="282" t="s">
        <v>3277</v>
      </c>
      <c r="AE560" s="282" t="s">
        <v>10573</v>
      </c>
      <c r="AF560" s="282" t="s">
        <v>9387</v>
      </c>
      <c r="AG560" s="282" t="s">
        <v>9388</v>
      </c>
      <c r="AH560" s="282" t="s">
        <v>9402</v>
      </c>
      <c r="AI560" s="285">
        <f t="shared" si="8"/>
        <v>43646</v>
      </c>
      <c r="AJ560" s="281" t="s">
        <v>9430</v>
      </c>
    </row>
    <row r="561" spans="1:36" ht="60">
      <c r="A561" s="282" t="s">
        <v>10574</v>
      </c>
      <c r="B561" s="282" t="s">
        <v>9369</v>
      </c>
      <c r="C561" s="282" t="s">
        <v>9370</v>
      </c>
      <c r="D561" s="282" t="s">
        <v>9371</v>
      </c>
      <c r="E561" s="282" t="s">
        <v>9372</v>
      </c>
      <c r="F561" s="282" t="s">
        <v>9372</v>
      </c>
      <c r="G561" s="282" t="s">
        <v>9392</v>
      </c>
      <c r="H561" s="282" t="s">
        <v>10571</v>
      </c>
      <c r="I561" s="282" t="s">
        <v>9375</v>
      </c>
      <c r="J561" s="283"/>
      <c r="K561" s="283"/>
      <c r="L561" s="283"/>
      <c r="M561" s="283"/>
      <c r="N561" s="282" t="s">
        <v>9378</v>
      </c>
      <c r="O561" s="284">
        <v>78.900000000000006</v>
      </c>
      <c r="P561" s="282" t="s">
        <v>10437</v>
      </c>
      <c r="Q561" s="282" t="s">
        <v>9375</v>
      </c>
      <c r="R561" s="283"/>
      <c r="S561" s="283"/>
      <c r="T561" s="282" t="s">
        <v>9380</v>
      </c>
      <c r="U561" s="282" t="s">
        <v>10437</v>
      </c>
      <c r="V561" s="282" t="s">
        <v>10438</v>
      </c>
      <c r="W561" s="282" t="s">
        <v>10572</v>
      </c>
      <c r="X561" s="282" t="s">
        <v>9384</v>
      </c>
      <c r="Y561" s="282" t="s">
        <v>9385</v>
      </c>
      <c r="Z561" s="284">
        <v>78.900000000000006</v>
      </c>
      <c r="AA561" s="282" t="s">
        <v>3277</v>
      </c>
      <c r="AB561" s="284">
        <v>78.900000000000006</v>
      </c>
      <c r="AC561" s="284">
        <v>78.900000000000006</v>
      </c>
      <c r="AD561" s="282" t="s">
        <v>3277</v>
      </c>
      <c r="AE561" s="282" t="s">
        <v>10573</v>
      </c>
      <c r="AF561" s="282" t="s">
        <v>9387</v>
      </c>
      <c r="AG561" s="282" t="s">
        <v>9388</v>
      </c>
      <c r="AH561" s="282" t="s">
        <v>9402</v>
      </c>
      <c r="AI561" s="285">
        <f t="shared" si="8"/>
        <v>43646</v>
      </c>
      <c r="AJ561" s="281" t="s">
        <v>9430</v>
      </c>
    </row>
    <row r="562" spans="1:36" ht="60">
      <c r="A562" s="282" t="s">
        <v>10575</v>
      </c>
      <c r="B562" s="282" t="s">
        <v>9369</v>
      </c>
      <c r="C562" s="282" t="s">
        <v>9370</v>
      </c>
      <c r="D562" s="282" t="s">
        <v>9371</v>
      </c>
      <c r="E562" s="282" t="s">
        <v>9372</v>
      </c>
      <c r="F562" s="282" t="s">
        <v>9372</v>
      </c>
      <c r="G562" s="282" t="s">
        <v>9392</v>
      </c>
      <c r="H562" s="282" t="s">
        <v>10571</v>
      </c>
      <c r="I562" s="282" t="s">
        <v>9375</v>
      </c>
      <c r="J562" s="283"/>
      <c r="K562" s="283"/>
      <c r="L562" s="283"/>
      <c r="M562" s="283"/>
      <c r="N562" s="282" t="s">
        <v>9378</v>
      </c>
      <c r="O562" s="284">
        <v>173.32</v>
      </c>
      <c r="P562" s="282" t="s">
        <v>10437</v>
      </c>
      <c r="Q562" s="282" t="s">
        <v>9375</v>
      </c>
      <c r="R562" s="283"/>
      <c r="S562" s="283"/>
      <c r="T562" s="282" t="s">
        <v>9380</v>
      </c>
      <c r="U562" s="282" t="s">
        <v>10437</v>
      </c>
      <c r="V562" s="282" t="s">
        <v>10438</v>
      </c>
      <c r="W562" s="282" t="s">
        <v>10572</v>
      </c>
      <c r="X562" s="282" t="s">
        <v>9384</v>
      </c>
      <c r="Y562" s="282" t="s">
        <v>9385</v>
      </c>
      <c r="Z562" s="284">
        <v>173.32</v>
      </c>
      <c r="AA562" s="282" t="s">
        <v>3277</v>
      </c>
      <c r="AB562" s="284">
        <v>173.32</v>
      </c>
      <c r="AC562" s="284">
        <v>173.32</v>
      </c>
      <c r="AD562" s="282" t="s">
        <v>3277</v>
      </c>
      <c r="AE562" s="282" t="s">
        <v>10573</v>
      </c>
      <c r="AF562" s="282" t="s">
        <v>9387</v>
      </c>
      <c r="AG562" s="282" t="s">
        <v>9388</v>
      </c>
      <c r="AH562" s="282" t="s">
        <v>9402</v>
      </c>
      <c r="AI562" s="285">
        <f t="shared" si="8"/>
        <v>43646</v>
      </c>
      <c r="AJ562" s="281" t="s">
        <v>9430</v>
      </c>
    </row>
    <row r="563" spans="1:36" ht="60">
      <c r="A563" s="282" t="s">
        <v>10576</v>
      </c>
      <c r="B563" s="282" t="s">
        <v>9369</v>
      </c>
      <c r="C563" s="282" t="s">
        <v>9370</v>
      </c>
      <c r="D563" s="282" t="s">
        <v>9371</v>
      </c>
      <c r="E563" s="282" t="s">
        <v>9422</v>
      </c>
      <c r="F563" s="282" t="s">
        <v>9422</v>
      </c>
      <c r="G563" s="282" t="s">
        <v>9392</v>
      </c>
      <c r="H563" s="282" t="s">
        <v>10571</v>
      </c>
      <c r="I563" s="282" t="s">
        <v>9375</v>
      </c>
      <c r="J563" s="283"/>
      <c r="K563" s="283"/>
      <c r="L563" s="283"/>
      <c r="M563" s="283"/>
      <c r="N563" s="282" t="s">
        <v>9378</v>
      </c>
      <c r="O563" s="284">
        <v>93.15</v>
      </c>
      <c r="P563" s="282" t="s">
        <v>10437</v>
      </c>
      <c r="Q563" s="282" t="s">
        <v>9410</v>
      </c>
      <c r="R563" s="283"/>
      <c r="S563" s="283"/>
      <c r="T563" s="282" t="s">
        <v>9380</v>
      </c>
      <c r="U563" s="282" t="s">
        <v>10437</v>
      </c>
      <c r="V563" s="282" t="s">
        <v>10438</v>
      </c>
      <c r="W563" s="282" t="s">
        <v>10572</v>
      </c>
      <c r="X563" s="282" t="s">
        <v>9384</v>
      </c>
      <c r="Y563" s="282" t="s">
        <v>9385</v>
      </c>
      <c r="Z563" s="284">
        <v>93.15</v>
      </c>
      <c r="AA563" s="282" t="s">
        <v>3277</v>
      </c>
      <c r="AB563" s="284">
        <v>93.15</v>
      </c>
      <c r="AC563" s="284">
        <v>93.15</v>
      </c>
      <c r="AD563" s="282" t="s">
        <v>3277</v>
      </c>
      <c r="AE563" s="282" t="s">
        <v>10573</v>
      </c>
      <c r="AF563" s="282" t="s">
        <v>9387</v>
      </c>
      <c r="AG563" s="282" t="s">
        <v>9388</v>
      </c>
      <c r="AH563" s="282" t="s">
        <v>9402</v>
      </c>
      <c r="AI563" s="285">
        <f t="shared" si="8"/>
        <v>43646</v>
      </c>
      <c r="AJ563" s="281" t="s">
        <v>9430</v>
      </c>
    </row>
    <row r="564" spans="1:36" ht="60">
      <c r="A564" s="282" t="s">
        <v>10577</v>
      </c>
      <c r="B564" s="282" t="s">
        <v>9369</v>
      </c>
      <c r="C564" s="282" t="s">
        <v>9370</v>
      </c>
      <c r="D564" s="282" t="s">
        <v>9371</v>
      </c>
      <c r="E564" s="282" t="s">
        <v>1393</v>
      </c>
      <c r="F564" s="282" t="s">
        <v>1393</v>
      </c>
      <c r="G564" s="282" t="s">
        <v>9392</v>
      </c>
      <c r="H564" s="282" t="s">
        <v>10578</v>
      </c>
      <c r="I564" s="282" t="s">
        <v>9375</v>
      </c>
      <c r="J564" s="283"/>
      <c r="K564" s="283"/>
      <c r="L564" s="283"/>
      <c r="M564" s="283"/>
      <c r="N564" s="282" t="s">
        <v>9378</v>
      </c>
      <c r="O564" s="284">
        <v>4101.8999999999996</v>
      </c>
      <c r="P564" s="282" t="s">
        <v>10437</v>
      </c>
      <c r="Q564" s="282" t="s">
        <v>9435</v>
      </c>
      <c r="R564" s="283"/>
      <c r="S564" s="283"/>
      <c r="T564" s="282" t="s">
        <v>9380</v>
      </c>
      <c r="U564" s="282" t="s">
        <v>10437</v>
      </c>
      <c r="V564" s="282" t="s">
        <v>10438</v>
      </c>
      <c r="W564" s="282" t="s">
        <v>10572</v>
      </c>
      <c r="X564" s="282" t="s">
        <v>9384</v>
      </c>
      <c r="Y564" s="282" t="s">
        <v>9385</v>
      </c>
      <c r="Z564" s="284">
        <v>4101.8999999999996</v>
      </c>
      <c r="AA564" s="282" t="s">
        <v>3277</v>
      </c>
      <c r="AB564" s="284">
        <v>4101.8999999999996</v>
      </c>
      <c r="AC564" s="284">
        <v>4101.8999999999996</v>
      </c>
      <c r="AD564" s="282" t="s">
        <v>3277</v>
      </c>
      <c r="AE564" s="282" t="s">
        <v>10573</v>
      </c>
      <c r="AF564" s="282" t="s">
        <v>9387</v>
      </c>
      <c r="AG564" s="282" t="s">
        <v>9388</v>
      </c>
      <c r="AH564" s="282" t="s">
        <v>9402</v>
      </c>
      <c r="AI564" s="285">
        <f t="shared" si="8"/>
        <v>43644</v>
      </c>
      <c r="AJ564" s="281" t="s">
        <v>9430</v>
      </c>
    </row>
    <row r="565" spans="1:36" ht="60">
      <c r="A565" s="282" t="s">
        <v>10579</v>
      </c>
      <c r="B565" s="282" t="s">
        <v>9369</v>
      </c>
      <c r="C565" s="282" t="s">
        <v>9370</v>
      </c>
      <c r="D565" s="282" t="s">
        <v>9371</v>
      </c>
      <c r="E565" s="282" t="s">
        <v>1393</v>
      </c>
      <c r="F565" s="282" t="s">
        <v>1393</v>
      </c>
      <c r="G565" s="282" t="s">
        <v>9392</v>
      </c>
      <c r="H565" s="282" t="s">
        <v>10578</v>
      </c>
      <c r="I565" s="282" t="s">
        <v>9375</v>
      </c>
      <c r="J565" s="283"/>
      <c r="K565" s="283"/>
      <c r="L565" s="283"/>
      <c r="M565" s="283"/>
      <c r="N565" s="282" t="s">
        <v>9378</v>
      </c>
      <c r="O565" s="284">
        <v>4101.8999999999996</v>
      </c>
      <c r="P565" s="282" t="s">
        <v>10437</v>
      </c>
      <c r="Q565" s="282" t="s">
        <v>9435</v>
      </c>
      <c r="R565" s="283"/>
      <c r="S565" s="283"/>
      <c r="T565" s="282" t="s">
        <v>9380</v>
      </c>
      <c r="U565" s="282" t="s">
        <v>10437</v>
      </c>
      <c r="V565" s="282" t="s">
        <v>10438</v>
      </c>
      <c r="W565" s="282" t="s">
        <v>10572</v>
      </c>
      <c r="X565" s="282" t="s">
        <v>9384</v>
      </c>
      <c r="Y565" s="282" t="s">
        <v>9385</v>
      </c>
      <c r="Z565" s="284">
        <v>4101.8999999999996</v>
      </c>
      <c r="AA565" s="282" t="s">
        <v>3277</v>
      </c>
      <c r="AB565" s="284">
        <v>4101.8999999999996</v>
      </c>
      <c r="AC565" s="284">
        <v>4101.8999999999996</v>
      </c>
      <c r="AD565" s="282" t="s">
        <v>3277</v>
      </c>
      <c r="AE565" s="282" t="s">
        <v>10573</v>
      </c>
      <c r="AF565" s="282" t="s">
        <v>9387</v>
      </c>
      <c r="AG565" s="282" t="s">
        <v>9388</v>
      </c>
      <c r="AH565" s="282" t="s">
        <v>9402</v>
      </c>
      <c r="AI565" s="285">
        <f t="shared" si="8"/>
        <v>43644</v>
      </c>
      <c r="AJ565" s="281" t="s">
        <v>9430</v>
      </c>
    </row>
    <row r="566" spans="1:36" ht="60">
      <c r="A566" s="282" t="s">
        <v>10580</v>
      </c>
      <c r="B566" s="282" t="s">
        <v>9369</v>
      </c>
      <c r="C566" s="282" t="s">
        <v>9370</v>
      </c>
      <c r="D566" s="282" t="s">
        <v>9371</v>
      </c>
      <c r="E566" s="282" t="s">
        <v>9372</v>
      </c>
      <c r="F566" s="282" t="s">
        <v>9372</v>
      </c>
      <c r="G566" s="282" t="s">
        <v>9392</v>
      </c>
      <c r="H566" s="282" t="s">
        <v>10581</v>
      </c>
      <c r="I566" s="282" t="s">
        <v>9375</v>
      </c>
      <c r="J566" s="283"/>
      <c r="K566" s="283"/>
      <c r="L566" s="283"/>
      <c r="M566" s="283"/>
      <c r="N566" s="282" t="s">
        <v>9378</v>
      </c>
      <c r="O566" s="284">
        <v>532.58000000000004</v>
      </c>
      <c r="P566" s="282" t="s">
        <v>10437</v>
      </c>
      <c r="Q566" s="282" t="s">
        <v>9375</v>
      </c>
      <c r="R566" s="283"/>
      <c r="S566" s="283"/>
      <c r="T566" s="282" t="s">
        <v>9380</v>
      </c>
      <c r="U566" s="282" t="s">
        <v>10437</v>
      </c>
      <c r="V566" s="282" t="s">
        <v>10438</v>
      </c>
      <c r="W566" s="282" t="s">
        <v>10572</v>
      </c>
      <c r="X566" s="282" t="s">
        <v>9384</v>
      </c>
      <c r="Y566" s="282" t="s">
        <v>9385</v>
      </c>
      <c r="Z566" s="284">
        <v>532.58000000000004</v>
      </c>
      <c r="AA566" s="282" t="s">
        <v>3277</v>
      </c>
      <c r="AB566" s="284">
        <v>532.58000000000004</v>
      </c>
      <c r="AC566" s="284">
        <v>532.58000000000004</v>
      </c>
      <c r="AD566" s="282" t="s">
        <v>3277</v>
      </c>
      <c r="AE566" s="282" t="s">
        <v>10573</v>
      </c>
      <c r="AF566" s="282" t="s">
        <v>9387</v>
      </c>
      <c r="AG566" s="282" t="s">
        <v>9388</v>
      </c>
      <c r="AH566" s="282" t="s">
        <v>9402</v>
      </c>
      <c r="AI566" s="285">
        <f t="shared" si="8"/>
        <v>43634</v>
      </c>
      <c r="AJ566" s="281" t="s">
        <v>9430</v>
      </c>
    </row>
    <row r="567" spans="1:36" ht="60">
      <c r="A567" s="282" t="s">
        <v>10582</v>
      </c>
      <c r="B567" s="282" t="s">
        <v>9369</v>
      </c>
      <c r="C567" s="282" t="s">
        <v>9370</v>
      </c>
      <c r="D567" s="282" t="s">
        <v>9371</v>
      </c>
      <c r="E567" s="282" t="s">
        <v>9372</v>
      </c>
      <c r="F567" s="282" t="s">
        <v>9372</v>
      </c>
      <c r="G567" s="282" t="s">
        <v>9392</v>
      </c>
      <c r="H567" s="282" t="s">
        <v>10581</v>
      </c>
      <c r="I567" s="282" t="s">
        <v>9375</v>
      </c>
      <c r="J567" s="283"/>
      <c r="K567" s="283"/>
      <c r="L567" s="283"/>
      <c r="M567" s="283"/>
      <c r="N567" s="282" t="s">
        <v>9378</v>
      </c>
      <c r="O567" s="284">
        <v>355.05</v>
      </c>
      <c r="P567" s="282" t="s">
        <v>10437</v>
      </c>
      <c r="Q567" s="282" t="s">
        <v>9375</v>
      </c>
      <c r="R567" s="283"/>
      <c r="S567" s="283"/>
      <c r="T567" s="282" t="s">
        <v>9380</v>
      </c>
      <c r="U567" s="282" t="s">
        <v>10437</v>
      </c>
      <c r="V567" s="282" t="s">
        <v>10438</v>
      </c>
      <c r="W567" s="282" t="s">
        <v>10572</v>
      </c>
      <c r="X567" s="282" t="s">
        <v>9384</v>
      </c>
      <c r="Y567" s="282" t="s">
        <v>9385</v>
      </c>
      <c r="Z567" s="284">
        <v>355.05</v>
      </c>
      <c r="AA567" s="282" t="s">
        <v>3277</v>
      </c>
      <c r="AB567" s="284">
        <v>355.05</v>
      </c>
      <c r="AC567" s="284">
        <v>355.05</v>
      </c>
      <c r="AD567" s="282" t="s">
        <v>3277</v>
      </c>
      <c r="AE567" s="282" t="s">
        <v>10573</v>
      </c>
      <c r="AF567" s="282" t="s">
        <v>9387</v>
      </c>
      <c r="AG567" s="282" t="s">
        <v>9388</v>
      </c>
      <c r="AH567" s="282" t="s">
        <v>9402</v>
      </c>
      <c r="AI567" s="285">
        <f t="shared" si="8"/>
        <v>43634</v>
      </c>
      <c r="AJ567" s="281" t="s">
        <v>9430</v>
      </c>
    </row>
    <row r="568" spans="1:36" ht="60">
      <c r="A568" s="282" t="s">
        <v>10583</v>
      </c>
      <c r="B568" s="282" t="s">
        <v>9369</v>
      </c>
      <c r="C568" s="282" t="s">
        <v>9370</v>
      </c>
      <c r="D568" s="282" t="s">
        <v>9371</v>
      </c>
      <c r="E568" s="282" t="s">
        <v>9372</v>
      </c>
      <c r="F568" s="282" t="s">
        <v>9372</v>
      </c>
      <c r="G568" s="282" t="s">
        <v>9392</v>
      </c>
      <c r="H568" s="282" t="s">
        <v>10584</v>
      </c>
      <c r="I568" s="282" t="s">
        <v>9375</v>
      </c>
      <c r="J568" s="283"/>
      <c r="K568" s="283"/>
      <c r="L568" s="283"/>
      <c r="M568" s="283"/>
      <c r="N568" s="282" t="s">
        <v>9378</v>
      </c>
      <c r="O568" s="284">
        <v>65</v>
      </c>
      <c r="P568" s="282" t="s">
        <v>10437</v>
      </c>
      <c r="Q568" s="282" t="s">
        <v>9375</v>
      </c>
      <c r="R568" s="283"/>
      <c r="S568" s="283"/>
      <c r="T568" s="282" t="s">
        <v>9380</v>
      </c>
      <c r="U568" s="282" t="s">
        <v>10437</v>
      </c>
      <c r="V568" s="282" t="s">
        <v>10438</v>
      </c>
      <c r="W568" s="282" t="s">
        <v>10572</v>
      </c>
      <c r="X568" s="282" t="s">
        <v>9384</v>
      </c>
      <c r="Y568" s="282" t="s">
        <v>9385</v>
      </c>
      <c r="Z568" s="284">
        <v>65</v>
      </c>
      <c r="AA568" s="282" t="s">
        <v>3277</v>
      </c>
      <c r="AB568" s="284">
        <v>65</v>
      </c>
      <c r="AC568" s="284">
        <v>65</v>
      </c>
      <c r="AD568" s="282" t="s">
        <v>3277</v>
      </c>
      <c r="AE568" s="282" t="s">
        <v>10573</v>
      </c>
      <c r="AF568" s="282" t="s">
        <v>9387</v>
      </c>
      <c r="AG568" s="282" t="s">
        <v>9388</v>
      </c>
      <c r="AH568" s="282" t="s">
        <v>9402</v>
      </c>
      <c r="AI568" s="285">
        <f t="shared" si="8"/>
        <v>43631</v>
      </c>
      <c r="AJ568" s="281" t="s">
        <v>9430</v>
      </c>
    </row>
    <row r="569" spans="1:36" ht="60">
      <c r="A569" s="282" t="s">
        <v>10585</v>
      </c>
      <c r="B569" s="282" t="s">
        <v>9369</v>
      </c>
      <c r="C569" s="282" t="s">
        <v>9370</v>
      </c>
      <c r="D569" s="282" t="s">
        <v>9371</v>
      </c>
      <c r="E569" s="282" t="s">
        <v>9372</v>
      </c>
      <c r="F569" s="282" t="s">
        <v>9372</v>
      </c>
      <c r="G569" s="282" t="s">
        <v>9392</v>
      </c>
      <c r="H569" s="282" t="s">
        <v>10584</v>
      </c>
      <c r="I569" s="282" t="s">
        <v>9375</v>
      </c>
      <c r="J569" s="283"/>
      <c r="K569" s="283"/>
      <c r="L569" s="283"/>
      <c r="M569" s="283"/>
      <c r="N569" s="282" t="s">
        <v>9378</v>
      </c>
      <c r="O569" s="284">
        <v>78.900000000000006</v>
      </c>
      <c r="P569" s="282" t="s">
        <v>10437</v>
      </c>
      <c r="Q569" s="282" t="s">
        <v>9375</v>
      </c>
      <c r="R569" s="283"/>
      <c r="S569" s="283"/>
      <c r="T569" s="282" t="s">
        <v>9380</v>
      </c>
      <c r="U569" s="282" t="s">
        <v>10437</v>
      </c>
      <c r="V569" s="282" t="s">
        <v>10438</v>
      </c>
      <c r="W569" s="282" t="s">
        <v>10572</v>
      </c>
      <c r="X569" s="282" t="s">
        <v>9384</v>
      </c>
      <c r="Y569" s="282" t="s">
        <v>9385</v>
      </c>
      <c r="Z569" s="284">
        <v>78.900000000000006</v>
      </c>
      <c r="AA569" s="282" t="s">
        <v>3277</v>
      </c>
      <c r="AB569" s="284">
        <v>78.900000000000006</v>
      </c>
      <c r="AC569" s="284">
        <v>78.900000000000006</v>
      </c>
      <c r="AD569" s="282" t="s">
        <v>3277</v>
      </c>
      <c r="AE569" s="282" t="s">
        <v>10573</v>
      </c>
      <c r="AF569" s="282" t="s">
        <v>9387</v>
      </c>
      <c r="AG569" s="282" t="s">
        <v>9388</v>
      </c>
      <c r="AH569" s="282" t="s">
        <v>9402</v>
      </c>
      <c r="AI569" s="285">
        <f t="shared" si="8"/>
        <v>43631</v>
      </c>
      <c r="AJ569" s="281" t="s">
        <v>9430</v>
      </c>
    </row>
    <row r="570" spans="1:36" ht="60">
      <c r="A570" s="282" t="s">
        <v>10586</v>
      </c>
      <c r="B570" s="282" t="s">
        <v>9369</v>
      </c>
      <c r="C570" s="282" t="s">
        <v>9370</v>
      </c>
      <c r="D570" s="282" t="s">
        <v>9371</v>
      </c>
      <c r="E570" s="282" t="s">
        <v>9372</v>
      </c>
      <c r="F570" s="282" t="s">
        <v>9372</v>
      </c>
      <c r="G570" s="282" t="s">
        <v>9392</v>
      </c>
      <c r="H570" s="282" t="s">
        <v>10587</v>
      </c>
      <c r="I570" s="282" t="s">
        <v>9375</v>
      </c>
      <c r="J570" s="283"/>
      <c r="K570" s="283"/>
      <c r="L570" s="283"/>
      <c r="M570" s="283"/>
      <c r="N570" s="282" t="s">
        <v>9378</v>
      </c>
      <c r="O570" s="284">
        <v>49.52</v>
      </c>
      <c r="P570" s="282" t="s">
        <v>10437</v>
      </c>
      <c r="Q570" s="282" t="s">
        <v>9375</v>
      </c>
      <c r="R570" s="283"/>
      <c r="S570" s="283"/>
      <c r="T570" s="282" t="s">
        <v>9380</v>
      </c>
      <c r="U570" s="282" t="s">
        <v>10437</v>
      </c>
      <c r="V570" s="282" t="s">
        <v>10438</v>
      </c>
      <c r="W570" s="282" t="s">
        <v>10588</v>
      </c>
      <c r="X570" s="282" t="s">
        <v>9384</v>
      </c>
      <c r="Y570" s="282" t="s">
        <v>9385</v>
      </c>
      <c r="Z570" s="284">
        <v>49.52</v>
      </c>
      <c r="AA570" s="282" t="s">
        <v>3277</v>
      </c>
      <c r="AB570" s="284">
        <v>49.52</v>
      </c>
      <c r="AC570" s="284">
        <v>49.52</v>
      </c>
      <c r="AD570" s="282" t="s">
        <v>3277</v>
      </c>
      <c r="AE570" s="282" t="s">
        <v>10589</v>
      </c>
      <c r="AF570" s="282" t="s">
        <v>9387</v>
      </c>
      <c r="AG570" s="282" t="s">
        <v>9388</v>
      </c>
      <c r="AH570" s="282" t="s">
        <v>9402</v>
      </c>
      <c r="AI570" s="285">
        <f t="shared" si="8"/>
        <v>43616</v>
      </c>
      <c r="AJ570" s="281" t="s">
        <v>9430</v>
      </c>
    </row>
    <row r="571" spans="1:36" ht="60">
      <c r="A571" s="282" t="s">
        <v>10590</v>
      </c>
      <c r="B571" s="282" t="s">
        <v>9369</v>
      </c>
      <c r="C571" s="282" t="s">
        <v>9370</v>
      </c>
      <c r="D571" s="282" t="s">
        <v>9371</v>
      </c>
      <c r="E571" s="282" t="s">
        <v>9372</v>
      </c>
      <c r="F571" s="282" t="s">
        <v>9372</v>
      </c>
      <c r="G571" s="282" t="s">
        <v>9392</v>
      </c>
      <c r="H571" s="282" t="s">
        <v>10587</v>
      </c>
      <c r="I571" s="282" t="s">
        <v>9375</v>
      </c>
      <c r="J571" s="283"/>
      <c r="K571" s="283"/>
      <c r="L571" s="283"/>
      <c r="M571" s="283"/>
      <c r="N571" s="282" t="s">
        <v>9378</v>
      </c>
      <c r="O571" s="284">
        <v>135.27000000000001</v>
      </c>
      <c r="P571" s="282" t="s">
        <v>10437</v>
      </c>
      <c r="Q571" s="282" t="s">
        <v>9375</v>
      </c>
      <c r="R571" s="283"/>
      <c r="S571" s="283"/>
      <c r="T571" s="282" t="s">
        <v>9380</v>
      </c>
      <c r="U571" s="282" t="s">
        <v>10437</v>
      </c>
      <c r="V571" s="282" t="s">
        <v>10438</v>
      </c>
      <c r="W571" s="282" t="s">
        <v>10588</v>
      </c>
      <c r="X571" s="282" t="s">
        <v>9384</v>
      </c>
      <c r="Y571" s="282" t="s">
        <v>9385</v>
      </c>
      <c r="Z571" s="284">
        <v>135.27000000000001</v>
      </c>
      <c r="AA571" s="282" t="s">
        <v>3277</v>
      </c>
      <c r="AB571" s="284">
        <v>135.27000000000001</v>
      </c>
      <c r="AC571" s="284">
        <v>135.27000000000001</v>
      </c>
      <c r="AD571" s="282" t="s">
        <v>3277</v>
      </c>
      <c r="AE571" s="282" t="s">
        <v>10589</v>
      </c>
      <c r="AF571" s="282" t="s">
        <v>9387</v>
      </c>
      <c r="AG571" s="282" t="s">
        <v>9388</v>
      </c>
      <c r="AH571" s="282" t="s">
        <v>9402</v>
      </c>
      <c r="AI571" s="285">
        <f t="shared" si="8"/>
        <v>43616</v>
      </c>
      <c r="AJ571" s="281" t="s">
        <v>9430</v>
      </c>
    </row>
    <row r="572" spans="1:36" ht="60">
      <c r="A572" s="282" t="s">
        <v>10591</v>
      </c>
      <c r="B572" s="282" t="s">
        <v>9369</v>
      </c>
      <c r="C572" s="282" t="s">
        <v>9370</v>
      </c>
      <c r="D572" s="282" t="s">
        <v>9371</v>
      </c>
      <c r="E572" s="282" t="s">
        <v>9422</v>
      </c>
      <c r="F572" s="282" t="s">
        <v>9422</v>
      </c>
      <c r="G572" s="282" t="s">
        <v>9392</v>
      </c>
      <c r="H572" s="282" t="s">
        <v>10587</v>
      </c>
      <c r="I572" s="282" t="s">
        <v>9375</v>
      </c>
      <c r="J572" s="283"/>
      <c r="K572" s="283"/>
      <c r="L572" s="283"/>
      <c r="M572" s="283"/>
      <c r="N572" s="282" t="s">
        <v>9378</v>
      </c>
      <c r="O572" s="284">
        <v>27.8</v>
      </c>
      <c r="P572" s="282" t="s">
        <v>10437</v>
      </c>
      <c r="Q572" s="282" t="s">
        <v>9410</v>
      </c>
      <c r="R572" s="283"/>
      <c r="S572" s="283"/>
      <c r="T572" s="282" t="s">
        <v>9380</v>
      </c>
      <c r="U572" s="282" t="s">
        <v>10437</v>
      </c>
      <c r="V572" s="282" t="s">
        <v>10438</v>
      </c>
      <c r="W572" s="282" t="s">
        <v>10588</v>
      </c>
      <c r="X572" s="282" t="s">
        <v>9384</v>
      </c>
      <c r="Y572" s="282" t="s">
        <v>9385</v>
      </c>
      <c r="Z572" s="284">
        <v>27.8</v>
      </c>
      <c r="AA572" s="282" t="s">
        <v>3277</v>
      </c>
      <c r="AB572" s="284">
        <v>27.8</v>
      </c>
      <c r="AC572" s="284">
        <v>27.8</v>
      </c>
      <c r="AD572" s="282" t="s">
        <v>3277</v>
      </c>
      <c r="AE572" s="282" t="s">
        <v>10589</v>
      </c>
      <c r="AF572" s="282" t="s">
        <v>9387</v>
      </c>
      <c r="AG572" s="282" t="s">
        <v>9388</v>
      </c>
      <c r="AH572" s="282" t="s">
        <v>9402</v>
      </c>
      <c r="AI572" s="285">
        <f t="shared" si="8"/>
        <v>43616</v>
      </c>
      <c r="AJ572" s="281" t="s">
        <v>9430</v>
      </c>
    </row>
    <row r="573" spans="1:36" ht="60">
      <c r="A573" s="282" t="s">
        <v>10592</v>
      </c>
      <c r="B573" s="282" t="s">
        <v>9369</v>
      </c>
      <c r="C573" s="282" t="s">
        <v>9370</v>
      </c>
      <c r="D573" s="282" t="s">
        <v>9371</v>
      </c>
      <c r="E573" s="282" t="s">
        <v>9372</v>
      </c>
      <c r="F573" s="282" t="s">
        <v>9372</v>
      </c>
      <c r="G573" s="282" t="s">
        <v>9392</v>
      </c>
      <c r="H573" s="282" t="s">
        <v>10593</v>
      </c>
      <c r="I573" s="282" t="s">
        <v>9375</v>
      </c>
      <c r="J573" s="283"/>
      <c r="K573" s="283"/>
      <c r="L573" s="283"/>
      <c r="M573" s="283"/>
      <c r="N573" s="282" t="s">
        <v>9378</v>
      </c>
      <c r="O573" s="284">
        <v>360.72</v>
      </c>
      <c r="P573" s="282" t="s">
        <v>10437</v>
      </c>
      <c r="Q573" s="282" t="s">
        <v>9375</v>
      </c>
      <c r="R573" s="283"/>
      <c r="S573" s="283"/>
      <c r="T573" s="282" t="s">
        <v>9380</v>
      </c>
      <c r="U573" s="282" t="s">
        <v>10437</v>
      </c>
      <c r="V573" s="282" t="s">
        <v>10438</v>
      </c>
      <c r="W573" s="282" t="s">
        <v>10588</v>
      </c>
      <c r="X573" s="282" t="s">
        <v>9384</v>
      </c>
      <c r="Y573" s="282" t="s">
        <v>9385</v>
      </c>
      <c r="Z573" s="284">
        <v>360.72</v>
      </c>
      <c r="AA573" s="282" t="s">
        <v>3277</v>
      </c>
      <c r="AB573" s="284">
        <v>360.72</v>
      </c>
      <c r="AC573" s="284">
        <v>360.72</v>
      </c>
      <c r="AD573" s="282" t="s">
        <v>3277</v>
      </c>
      <c r="AE573" s="282" t="s">
        <v>10589</v>
      </c>
      <c r="AF573" s="282" t="s">
        <v>9387</v>
      </c>
      <c r="AG573" s="282" t="s">
        <v>9388</v>
      </c>
      <c r="AH573" s="282" t="s">
        <v>9402</v>
      </c>
      <c r="AI573" s="285">
        <f t="shared" si="8"/>
        <v>43600</v>
      </c>
      <c r="AJ573" s="281" t="s">
        <v>9430</v>
      </c>
    </row>
    <row r="574" spans="1:36" ht="60">
      <c r="A574" s="282" t="s">
        <v>10594</v>
      </c>
      <c r="B574" s="282" t="s">
        <v>9369</v>
      </c>
      <c r="C574" s="282" t="s">
        <v>9370</v>
      </c>
      <c r="D574" s="282" t="s">
        <v>9371</v>
      </c>
      <c r="E574" s="282" t="s">
        <v>9372</v>
      </c>
      <c r="F574" s="282" t="s">
        <v>9372</v>
      </c>
      <c r="G574" s="282" t="s">
        <v>9392</v>
      </c>
      <c r="H574" s="282" t="s">
        <v>10593</v>
      </c>
      <c r="I574" s="282" t="s">
        <v>9375</v>
      </c>
      <c r="J574" s="283"/>
      <c r="K574" s="283"/>
      <c r="L574" s="283"/>
      <c r="M574" s="283"/>
      <c r="N574" s="282" t="s">
        <v>9378</v>
      </c>
      <c r="O574" s="284">
        <v>198.08</v>
      </c>
      <c r="P574" s="282" t="s">
        <v>10437</v>
      </c>
      <c r="Q574" s="282" t="s">
        <v>9375</v>
      </c>
      <c r="R574" s="283"/>
      <c r="S574" s="283"/>
      <c r="T574" s="282" t="s">
        <v>9380</v>
      </c>
      <c r="U574" s="282" t="s">
        <v>10437</v>
      </c>
      <c r="V574" s="282" t="s">
        <v>10438</v>
      </c>
      <c r="W574" s="282" t="s">
        <v>10588</v>
      </c>
      <c r="X574" s="282" t="s">
        <v>9384</v>
      </c>
      <c r="Y574" s="282" t="s">
        <v>9385</v>
      </c>
      <c r="Z574" s="284">
        <v>198.08</v>
      </c>
      <c r="AA574" s="282" t="s">
        <v>3277</v>
      </c>
      <c r="AB574" s="284">
        <v>198.08</v>
      </c>
      <c r="AC574" s="284">
        <v>198.08</v>
      </c>
      <c r="AD574" s="282" t="s">
        <v>3277</v>
      </c>
      <c r="AE574" s="282" t="s">
        <v>10589</v>
      </c>
      <c r="AF574" s="282" t="s">
        <v>9387</v>
      </c>
      <c r="AG574" s="282" t="s">
        <v>9388</v>
      </c>
      <c r="AH574" s="282" t="s">
        <v>9402</v>
      </c>
      <c r="AI574" s="285">
        <f t="shared" si="8"/>
        <v>43600</v>
      </c>
      <c r="AJ574" s="281" t="s">
        <v>9430</v>
      </c>
    </row>
    <row r="575" spans="1:36" ht="60">
      <c r="A575" s="282" t="s">
        <v>10595</v>
      </c>
      <c r="B575" s="282" t="s">
        <v>9369</v>
      </c>
      <c r="C575" s="282" t="s">
        <v>9370</v>
      </c>
      <c r="D575" s="282" t="s">
        <v>9371</v>
      </c>
      <c r="E575" s="282" t="s">
        <v>9372</v>
      </c>
      <c r="F575" s="282" t="s">
        <v>9372</v>
      </c>
      <c r="G575" s="282" t="s">
        <v>9392</v>
      </c>
      <c r="H575" s="282" t="s">
        <v>10596</v>
      </c>
      <c r="I575" s="282" t="s">
        <v>9375</v>
      </c>
      <c r="J575" s="283"/>
      <c r="K575" s="283"/>
      <c r="L575" s="283"/>
      <c r="M575" s="283"/>
      <c r="N575" s="282" t="s">
        <v>9378</v>
      </c>
      <c r="O575" s="284">
        <v>168.08</v>
      </c>
      <c r="P575" s="282" t="s">
        <v>10437</v>
      </c>
      <c r="Q575" s="282" t="s">
        <v>9375</v>
      </c>
      <c r="R575" s="283"/>
      <c r="S575" s="283"/>
      <c r="T575" s="282" t="s">
        <v>9380</v>
      </c>
      <c r="U575" s="282" t="s">
        <v>10437</v>
      </c>
      <c r="V575" s="282" t="s">
        <v>10438</v>
      </c>
      <c r="W575" s="282" t="s">
        <v>10597</v>
      </c>
      <c r="X575" s="282" t="s">
        <v>9384</v>
      </c>
      <c r="Y575" s="282" t="s">
        <v>9385</v>
      </c>
      <c r="Z575" s="284">
        <v>168.08</v>
      </c>
      <c r="AA575" s="282" t="s">
        <v>3277</v>
      </c>
      <c r="AB575" s="284">
        <v>168.08</v>
      </c>
      <c r="AC575" s="284">
        <v>168.08</v>
      </c>
      <c r="AD575" s="282" t="s">
        <v>3277</v>
      </c>
      <c r="AE575" s="282" t="s">
        <v>10598</v>
      </c>
      <c r="AF575" s="282" t="s">
        <v>9387</v>
      </c>
      <c r="AG575" s="282" t="s">
        <v>9388</v>
      </c>
      <c r="AH575" s="282" t="s">
        <v>9402</v>
      </c>
      <c r="AI575" s="285">
        <f t="shared" si="8"/>
        <v>43585</v>
      </c>
      <c r="AJ575" s="281" t="s">
        <v>9430</v>
      </c>
    </row>
    <row r="576" spans="1:36" ht="60">
      <c r="A576" s="282" t="s">
        <v>10599</v>
      </c>
      <c r="B576" s="282" t="s">
        <v>9369</v>
      </c>
      <c r="C576" s="282" t="s">
        <v>9370</v>
      </c>
      <c r="D576" s="282" t="s">
        <v>9371</v>
      </c>
      <c r="E576" s="282" t="s">
        <v>9372</v>
      </c>
      <c r="F576" s="282" t="s">
        <v>9372</v>
      </c>
      <c r="G576" s="282" t="s">
        <v>9392</v>
      </c>
      <c r="H576" s="282" t="s">
        <v>10596</v>
      </c>
      <c r="I576" s="282" t="s">
        <v>9375</v>
      </c>
      <c r="J576" s="283"/>
      <c r="K576" s="283"/>
      <c r="L576" s="283"/>
      <c r="M576" s="283"/>
      <c r="N576" s="282" t="s">
        <v>9378</v>
      </c>
      <c r="O576" s="284">
        <v>84.04</v>
      </c>
      <c r="P576" s="282" t="s">
        <v>10437</v>
      </c>
      <c r="Q576" s="282" t="s">
        <v>9375</v>
      </c>
      <c r="R576" s="283"/>
      <c r="S576" s="283"/>
      <c r="T576" s="282" t="s">
        <v>9380</v>
      </c>
      <c r="U576" s="282" t="s">
        <v>10437</v>
      </c>
      <c r="V576" s="282" t="s">
        <v>10438</v>
      </c>
      <c r="W576" s="282" t="s">
        <v>10597</v>
      </c>
      <c r="X576" s="282" t="s">
        <v>9384</v>
      </c>
      <c r="Y576" s="282" t="s">
        <v>9385</v>
      </c>
      <c r="Z576" s="284">
        <v>84.04</v>
      </c>
      <c r="AA576" s="282" t="s">
        <v>3277</v>
      </c>
      <c r="AB576" s="284">
        <v>84.04</v>
      </c>
      <c r="AC576" s="284">
        <v>84.04</v>
      </c>
      <c r="AD576" s="282" t="s">
        <v>3277</v>
      </c>
      <c r="AE576" s="282" t="s">
        <v>10598</v>
      </c>
      <c r="AF576" s="282" t="s">
        <v>9387</v>
      </c>
      <c r="AG576" s="282" t="s">
        <v>9388</v>
      </c>
      <c r="AH576" s="282" t="s">
        <v>9402</v>
      </c>
      <c r="AI576" s="285">
        <f t="shared" si="8"/>
        <v>43585</v>
      </c>
      <c r="AJ576" s="281" t="s">
        <v>9430</v>
      </c>
    </row>
    <row r="577" spans="1:36" ht="60">
      <c r="A577" s="282" t="s">
        <v>10600</v>
      </c>
      <c r="B577" s="282" t="s">
        <v>9369</v>
      </c>
      <c r="C577" s="282" t="s">
        <v>9370</v>
      </c>
      <c r="D577" s="282" t="s">
        <v>9371</v>
      </c>
      <c r="E577" s="282" t="s">
        <v>9372</v>
      </c>
      <c r="F577" s="282" t="s">
        <v>9372</v>
      </c>
      <c r="G577" s="282" t="s">
        <v>9392</v>
      </c>
      <c r="H577" s="282" t="s">
        <v>10596</v>
      </c>
      <c r="I577" s="282" t="s">
        <v>9375</v>
      </c>
      <c r="J577" s="283"/>
      <c r="K577" s="283"/>
      <c r="L577" s="283"/>
      <c r="M577" s="283"/>
      <c r="N577" s="282" t="s">
        <v>9378</v>
      </c>
      <c r="O577" s="284">
        <v>46.82</v>
      </c>
      <c r="P577" s="282" t="s">
        <v>10437</v>
      </c>
      <c r="Q577" s="282" t="s">
        <v>9375</v>
      </c>
      <c r="R577" s="283"/>
      <c r="S577" s="283"/>
      <c r="T577" s="282" t="s">
        <v>9380</v>
      </c>
      <c r="U577" s="282" t="s">
        <v>10437</v>
      </c>
      <c r="V577" s="282" t="s">
        <v>10438</v>
      </c>
      <c r="W577" s="282" t="s">
        <v>10597</v>
      </c>
      <c r="X577" s="282" t="s">
        <v>9384</v>
      </c>
      <c r="Y577" s="282" t="s">
        <v>9385</v>
      </c>
      <c r="Z577" s="284">
        <v>46.82</v>
      </c>
      <c r="AA577" s="282" t="s">
        <v>3277</v>
      </c>
      <c r="AB577" s="284">
        <v>46.82</v>
      </c>
      <c r="AC577" s="284">
        <v>46.82</v>
      </c>
      <c r="AD577" s="282" t="s">
        <v>3277</v>
      </c>
      <c r="AE577" s="282" t="s">
        <v>10598</v>
      </c>
      <c r="AF577" s="282" t="s">
        <v>9387</v>
      </c>
      <c r="AG577" s="282" t="s">
        <v>9388</v>
      </c>
      <c r="AH577" s="282" t="s">
        <v>9402</v>
      </c>
      <c r="AI577" s="285">
        <f t="shared" si="8"/>
        <v>43585</v>
      </c>
      <c r="AJ577" s="281" t="s">
        <v>9430</v>
      </c>
    </row>
    <row r="578" spans="1:36" ht="60">
      <c r="A578" s="282" t="s">
        <v>10601</v>
      </c>
      <c r="B578" s="282" t="s">
        <v>9369</v>
      </c>
      <c r="C578" s="282" t="s">
        <v>9370</v>
      </c>
      <c r="D578" s="282" t="s">
        <v>9371</v>
      </c>
      <c r="E578" s="282" t="s">
        <v>9372</v>
      </c>
      <c r="F578" s="282" t="s">
        <v>9372</v>
      </c>
      <c r="G578" s="282" t="s">
        <v>9392</v>
      </c>
      <c r="H578" s="282" t="s">
        <v>10596</v>
      </c>
      <c r="I578" s="282" t="s">
        <v>9375</v>
      </c>
      <c r="J578" s="283"/>
      <c r="K578" s="283"/>
      <c r="L578" s="283"/>
      <c r="M578" s="283"/>
      <c r="N578" s="282" t="s">
        <v>9378</v>
      </c>
      <c r="O578" s="284">
        <v>84.04</v>
      </c>
      <c r="P578" s="282" t="s">
        <v>10437</v>
      </c>
      <c r="Q578" s="282" t="s">
        <v>9375</v>
      </c>
      <c r="R578" s="283"/>
      <c r="S578" s="283"/>
      <c r="T578" s="282" t="s">
        <v>9380</v>
      </c>
      <c r="U578" s="282" t="s">
        <v>10437</v>
      </c>
      <c r="V578" s="282" t="s">
        <v>10438</v>
      </c>
      <c r="W578" s="282" t="s">
        <v>10597</v>
      </c>
      <c r="X578" s="282" t="s">
        <v>9384</v>
      </c>
      <c r="Y578" s="282" t="s">
        <v>9385</v>
      </c>
      <c r="Z578" s="284">
        <v>84.04</v>
      </c>
      <c r="AA578" s="282" t="s">
        <v>3277</v>
      </c>
      <c r="AB578" s="284">
        <v>84.04</v>
      </c>
      <c r="AC578" s="284">
        <v>84.04</v>
      </c>
      <c r="AD578" s="282" t="s">
        <v>3277</v>
      </c>
      <c r="AE578" s="282" t="s">
        <v>10598</v>
      </c>
      <c r="AF578" s="282" t="s">
        <v>9387</v>
      </c>
      <c r="AG578" s="282" t="s">
        <v>9388</v>
      </c>
      <c r="AH578" s="282" t="s">
        <v>9402</v>
      </c>
      <c r="AI578" s="285">
        <f t="shared" ref="AI578:AI620" si="9">DATE(YEAR(H578),MONTH(H578),DAY(H578))</f>
        <v>43585</v>
      </c>
      <c r="AJ578" s="281" t="s">
        <v>9430</v>
      </c>
    </row>
    <row r="579" spans="1:36" ht="60">
      <c r="A579" s="282" t="s">
        <v>10602</v>
      </c>
      <c r="B579" s="282" t="s">
        <v>9369</v>
      </c>
      <c r="C579" s="282" t="s">
        <v>9370</v>
      </c>
      <c r="D579" s="282" t="s">
        <v>9371</v>
      </c>
      <c r="E579" s="282" t="s">
        <v>9372</v>
      </c>
      <c r="F579" s="282" t="s">
        <v>9372</v>
      </c>
      <c r="G579" s="282" t="s">
        <v>9392</v>
      </c>
      <c r="H579" s="282" t="s">
        <v>10596</v>
      </c>
      <c r="I579" s="282" t="s">
        <v>9375</v>
      </c>
      <c r="J579" s="283"/>
      <c r="K579" s="283"/>
      <c r="L579" s="283"/>
      <c r="M579" s="283"/>
      <c r="N579" s="282" t="s">
        <v>9378</v>
      </c>
      <c r="O579" s="284">
        <v>84.04</v>
      </c>
      <c r="P579" s="282" t="s">
        <v>10437</v>
      </c>
      <c r="Q579" s="282" t="s">
        <v>9375</v>
      </c>
      <c r="R579" s="283"/>
      <c r="S579" s="283"/>
      <c r="T579" s="282" t="s">
        <v>9380</v>
      </c>
      <c r="U579" s="282" t="s">
        <v>10437</v>
      </c>
      <c r="V579" s="282" t="s">
        <v>10438</v>
      </c>
      <c r="W579" s="282" t="s">
        <v>10597</v>
      </c>
      <c r="X579" s="282" t="s">
        <v>9384</v>
      </c>
      <c r="Y579" s="282" t="s">
        <v>9385</v>
      </c>
      <c r="Z579" s="284">
        <v>84.04</v>
      </c>
      <c r="AA579" s="282" t="s">
        <v>3277</v>
      </c>
      <c r="AB579" s="284">
        <v>84.04</v>
      </c>
      <c r="AC579" s="284">
        <v>84.04</v>
      </c>
      <c r="AD579" s="282" t="s">
        <v>3277</v>
      </c>
      <c r="AE579" s="282" t="s">
        <v>10598</v>
      </c>
      <c r="AF579" s="282" t="s">
        <v>9387</v>
      </c>
      <c r="AG579" s="282" t="s">
        <v>9388</v>
      </c>
      <c r="AH579" s="282" t="s">
        <v>9402</v>
      </c>
      <c r="AI579" s="285">
        <f t="shared" si="9"/>
        <v>43585</v>
      </c>
      <c r="AJ579" s="281" t="s">
        <v>9430</v>
      </c>
    </row>
    <row r="580" spans="1:36" ht="60">
      <c r="A580" s="282" t="s">
        <v>10603</v>
      </c>
      <c r="B580" s="282" t="s">
        <v>9369</v>
      </c>
      <c r="C580" s="282" t="s">
        <v>9370</v>
      </c>
      <c r="D580" s="282" t="s">
        <v>9371</v>
      </c>
      <c r="E580" s="282" t="s">
        <v>9372</v>
      </c>
      <c r="F580" s="282" t="s">
        <v>9372</v>
      </c>
      <c r="G580" s="282" t="s">
        <v>9392</v>
      </c>
      <c r="H580" s="282" t="s">
        <v>10596</v>
      </c>
      <c r="I580" s="282" t="s">
        <v>9375</v>
      </c>
      <c r="J580" s="283"/>
      <c r="K580" s="283"/>
      <c r="L580" s="283"/>
      <c r="M580" s="283"/>
      <c r="N580" s="282" t="s">
        <v>9378</v>
      </c>
      <c r="O580" s="284">
        <v>84.04</v>
      </c>
      <c r="P580" s="282" t="s">
        <v>10437</v>
      </c>
      <c r="Q580" s="282" t="s">
        <v>9375</v>
      </c>
      <c r="R580" s="283"/>
      <c r="S580" s="283"/>
      <c r="T580" s="282" t="s">
        <v>9380</v>
      </c>
      <c r="U580" s="282" t="s">
        <v>10437</v>
      </c>
      <c r="V580" s="282" t="s">
        <v>10438</v>
      </c>
      <c r="W580" s="282" t="s">
        <v>10597</v>
      </c>
      <c r="X580" s="282" t="s">
        <v>9384</v>
      </c>
      <c r="Y580" s="282" t="s">
        <v>9385</v>
      </c>
      <c r="Z580" s="284">
        <v>84.04</v>
      </c>
      <c r="AA580" s="282" t="s">
        <v>3277</v>
      </c>
      <c r="AB580" s="284">
        <v>84.04</v>
      </c>
      <c r="AC580" s="284">
        <v>84.04</v>
      </c>
      <c r="AD580" s="282" t="s">
        <v>3277</v>
      </c>
      <c r="AE580" s="282" t="s">
        <v>10598</v>
      </c>
      <c r="AF580" s="282" t="s">
        <v>9387</v>
      </c>
      <c r="AG580" s="282" t="s">
        <v>9388</v>
      </c>
      <c r="AH580" s="282" t="s">
        <v>9402</v>
      </c>
      <c r="AI580" s="285">
        <f t="shared" si="9"/>
        <v>43585</v>
      </c>
      <c r="AJ580" s="281" t="s">
        <v>9430</v>
      </c>
    </row>
    <row r="581" spans="1:36" ht="60">
      <c r="A581" s="282" t="s">
        <v>10604</v>
      </c>
      <c r="B581" s="282" t="s">
        <v>9369</v>
      </c>
      <c r="C581" s="282" t="s">
        <v>9370</v>
      </c>
      <c r="D581" s="282" t="s">
        <v>9371</v>
      </c>
      <c r="E581" s="282" t="s">
        <v>9372</v>
      </c>
      <c r="F581" s="282" t="s">
        <v>9372</v>
      </c>
      <c r="G581" s="282" t="s">
        <v>9392</v>
      </c>
      <c r="H581" s="282" t="s">
        <v>10596</v>
      </c>
      <c r="I581" s="282" t="s">
        <v>9375</v>
      </c>
      <c r="J581" s="283"/>
      <c r="K581" s="283"/>
      <c r="L581" s="283"/>
      <c r="M581" s="283"/>
      <c r="N581" s="282" t="s">
        <v>9378</v>
      </c>
      <c r="O581" s="284">
        <v>70.23</v>
      </c>
      <c r="P581" s="282" t="s">
        <v>10437</v>
      </c>
      <c r="Q581" s="282" t="s">
        <v>9375</v>
      </c>
      <c r="R581" s="283"/>
      <c r="S581" s="283"/>
      <c r="T581" s="282" t="s">
        <v>9380</v>
      </c>
      <c r="U581" s="282" t="s">
        <v>10437</v>
      </c>
      <c r="V581" s="282" t="s">
        <v>10438</v>
      </c>
      <c r="W581" s="282" t="s">
        <v>10597</v>
      </c>
      <c r="X581" s="282" t="s">
        <v>9384</v>
      </c>
      <c r="Y581" s="282" t="s">
        <v>9385</v>
      </c>
      <c r="Z581" s="284">
        <v>70.23</v>
      </c>
      <c r="AA581" s="282" t="s">
        <v>3277</v>
      </c>
      <c r="AB581" s="284">
        <v>70.23</v>
      </c>
      <c r="AC581" s="284">
        <v>70.23</v>
      </c>
      <c r="AD581" s="282" t="s">
        <v>3277</v>
      </c>
      <c r="AE581" s="282" t="s">
        <v>10598</v>
      </c>
      <c r="AF581" s="282" t="s">
        <v>9387</v>
      </c>
      <c r="AG581" s="282" t="s">
        <v>9388</v>
      </c>
      <c r="AH581" s="282" t="s">
        <v>9402</v>
      </c>
      <c r="AI581" s="285">
        <f t="shared" si="9"/>
        <v>43585</v>
      </c>
      <c r="AJ581" s="281" t="s">
        <v>9430</v>
      </c>
    </row>
    <row r="582" spans="1:36" ht="60">
      <c r="A582" s="282" t="s">
        <v>10605</v>
      </c>
      <c r="B582" s="282" t="s">
        <v>9369</v>
      </c>
      <c r="C582" s="282" t="s">
        <v>9370</v>
      </c>
      <c r="D582" s="282" t="s">
        <v>9371</v>
      </c>
      <c r="E582" s="282" t="s">
        <v>9372</v>
      </c>
      <c r="F582" s="282" t="s">
        <v>9372</v>
      </c>
      <c r="G582" s="282" t="s">
        <v>9392</v>
      </c>
      <c r="H582" s="282" t="s">
        <v>10596</v>
      </c>
      <c r="I582" s="282" t="s">
        <v>9375</v>
      </c>
      <c r="J582" s="283"/>
      <c r="K582" s="283"/>
      <c r="L582" s="283"/>
      <c r="M582" s="283"/>
      <c r="N582" s="282" t="s">
        <v>9378</v>
      </c>
      <c r="O582" s="284">
        <v>93.64</v>
      </c>
      <c r="P582" s="282" t="s">
        <v>10437</v>
      </c>
      <c r="Q582" s="282" t="s">
        <v>9375</v>
      </c>
      <c r="R582" s="283"/>
      <c r="S582" s="283"/>
      <c r="T582" s="282" t="s">
        <v>9380</v>
      </c>
      <c r="U582" s="282" t="s">
        <v>10437</v>
      </c>
      <c r="V582" s="282" t="s">
        <v>10438</v>
      </c>
      <c r="W582" s="282" t="s">
        <v>10597</v>
      </c>
      <c r="X582" s="282" t="s">
        <v>9384</v>
      </c>
      <c r="Y582" s="282" t="s">
        <v>9385</v>
      </c>
      <c r="Z582" s="284">
        <v>93.64</v>
      </c>
      <c r="AA582" s="282" t="s">
        <v>3277</v>
      </c>
      <c r="AB582" s="284">
        <v>93.64</v>
      </c>
      <c r="AC582" s="284">
        <v>93.64</v>
      </c>
      <c r="AD582" s="282" t="s">
        <v>3277</v>
      </c>
      <c r="AE582" s="282" t="s">
        <v>10598</v>
      </c>
      <c r="AF582" s="282" t="s">
        <v>9387</v>
      </c>
      <c r="AG582" s="282" t="s">
        <v>9388</v>
      </c>
      <c r="AH582" s="282" t="s">
        <v>9402</v>
      </c>
      <c r="AI582" s="285">
        <f t="shared" si="9"/>
        <v>43585</v>
      </c>
      <c r="AJ582" s="281" t="s">
        <v>9430</v>
      </c>
    </row>
    <row r="583" spans="1:36" ht="60">
      <c r="A583" s="282" t="s">
        <v>10606</v>
      </c>
      <c r="B583" s="282" t="s">
        <v>9369</v>
      </c>
      <c r="C583" s="282" t="s">
        <v>9370</v>
      </c>
      <c r="D583" s="282" t="s">
        <v>9371</v>
      </c>
      <c r="E583" s="282" t="s">
        <v>9372</v>
      </c>
      <c r="F583" s="282" t="s">
        <v>9372</v>
      </c>
      <c r="G583" s="282" t="s">
        <v>9392</v>
      </c>
      <c r="H583" s="282" t="s">
        <v>10596</v>
      </c>
      <c r="I583" s="282" t="s">
        <v>9375</v>
      </c>
      <c r="J583" s="283"/>
      <c r="K583" s="283"/>
      <c r="L583" s="283"/>
      <c r="M583" s="283"/>
      <c r="N583" s="282" t="s">
        <v>9378</v>
      </c>
      <c r="O583" s="284">
        <v>23.41</v>
      </c>
      <c r="P583" s="282" t="s">
        <v>10437</v>
      </c>
      <c r="Q583" s="282" t="s">
        <v>9375</v>
      </c>
      <c r="R583" s="283"/>
      <c r="S583" s="283"/>
      <c r="T583" s="282" t="s">
        <v>9380</v>
      </c>
      <c r="U583" s="282" t="s">
        <v>10437</v>
      </c>
      <c r="V583" s="282" t="s">
        <v>10438</v>
      </c>
      <c r="W583" s="282" t="s">
        <v>10597</v>
      </c>
      <c r="X583" s="282" t="s">
        <v>9384</v>
      </c>
      <c r="Y583" s="282" t="s">
        <v>9385</v>
      </c>
      <c r="Z583" s="284">
        <v>23.41</v>
      </c>
      <c r="AA583" s="282" t="s">
        <v>3277</v>
      </c>
      <c r="AB583" s="284">
        <v>23.41</v>
      </c>
      <c r="AC583" s="284">
        <v>23.41</v>
      </c>
      <c r="AD583" s="282" t="s">
        <v>3277</v>
      </c>
      <c r="AE583" s="282" t="s">
        <v>10598</v>
      </c>
      <c r="AF583" s="282" t="s">
        <v>9387</v>
      </c>
      <c r="AG583" s="282" t="s">
        <v>9388</v>
      </c>
      <c r="AH583" s="282" t="s">
        <v>9402</v>
      </c>
      <c r="AI583" s="285">
        <f t="shared" si="9"/>
        <v>43585</v>
      </c>
      <c r="AJ583" s="281" t="s">
        <v>9430</v>
      </c>
    </row>
    <row r="584" spans="1:36" ht="60">
      <c r="A584" s="282" t="s">
        <v>10607</v>
      </c>
      <c r="B584" s="282" t="s">
        <v>9369</v>
      </c>
      <c r="C584" s="282" t="s">
        <v>9370</v>
      </c>
      <c r="D584" s="282" t="s">
        <v>9371</v>
      </c>
      <c r="E584" s="282" t="s">
        <v>9372</v>
      </c>
      <c r="F584" s="282" t="s">
        <v>9372</v>
      </c>
      <c r="G584" s="282" t="s">
        <v>9392</v>
      </c>
      <c r="H584" s="282" t="s">
        <v>10596</v>
      </c>
      <c r="I584" s="282" t="s">
        <v>9375</v>
      </c>
      <c r="J584" s="283"/>
      <c r="K584" s="283"/>
      <c r="L584" s="283"/>
      <c r="M584" s="283"/>
      <c r="N584" s="282" t="s">
        <v>9378</v>
      </c>
      <c r="O584" s="284">
        <v>84.04</v>
      </c>
      <c r="P584" s="282" t="s">
        <v>10437</v>
      </c>
      <c r="Q584" s="282" t="s">
        <v>9375</v>
      </c>
      <c r="R584" s="283"/>
      <c r="S584" s="283"/>
      <c r="T584" s="282" t="s">
        <v>9380</v>
      </c>
      <c r="U584" s="282" t="s">
        <v>10437</v>
      </c>
      <c r="V584" s="282" t="s">
        <v>10438</v>
      </c>
      <c r="W584" s="282" t="s">
        <v>10597</v>
      </c>
      <c r="X584" s="282" t="s">
        <v>9384</v>
      </c>
      <c r="Y584" s="282" t="s">
        <v>9385</v>
      </c>
      <c r="Z584" s="284">
        <v>84.04</v>
      </c>
      <c r="AA584" s="282" t="s">
        <v>3277</v>
      </c>
      <c r="AB584" s="284">
        <v>84.04</v>
      </c>
      <c r="AC584" s="284">
        <v>84.04</v>
      </c>
      <c r="AD584" s="282" t="s">
        <v>3277</v>
      </c>
      <c r="AE584" s="282" t="s">
        <v>10598</v>
      </c>
      <c r="AF584" s="282" t="s">
        <v>9387</v>
      </c>
      <c r="AG584" s="282" t="s">
        <v>9388</v>
      </c>
      <c r="AH584" s="282" t="s">
        <v>9402</v>
      </c>
      <c r="AI584" s="285">
        <f t="shared" si="9"/>
        <v>43585</v>
      </c>
      <c r="AJ584" s="281" t="s">
        <v>9430</v>
      </c>
    </row>
    <row r="585" spans="1:36" ht="60">
      <c r="A585" s="282" t="s">
        <v>10608</v>
      </c>
      <c r="B585" s="282" t="s">
        <v>9369</v>
      </c>
      <c r="C585" s="282" t="s">
        <v>9370</v>
      </c>
      <c r="D585" s="282" t="s">
        <v>9371</v>
      </c>
      <c r="E585" s="282" t="s">
        <v>9372</v>
      </c>
      <c r="F585" s="282" t="s">
        <v>9372</v>
      </c>
      <c r="G585" s="282" t="s">
        <v>9392</v>
      </c>
      <c r="H585" s="282" t="s">
        <v>10596</v>
      </c>
      <c r="I585" s="282" t="s">
        <v>9375</v>
      </c>
      <c r="J585" s="283"/>
      <c r="K585" s="283"/>
      <c r="L585" s="283"/>
      <c r="M585" s="283"/>
      <c r="N585" s="282" t="s">
        <v>9378</v>
      </c>
      <c r="O585" s="284">
        <v>23.41</v>
      </c>
      <c r="P585" s="282" t="s">
        <v>10437</v>
      </c>
      <c r="Q585" s="282" t="s">
        <v>9375</v>
      </c>
      <c r="R585" s="283"/>
      <c r="S585" s="283"/>
      <c r="T585" s="282" t="s">
        <v>9380</v>
      </c>
      <c r="U585" s="282" t="s">
        <v>10437</v>
      </c>
      <c r="V585" s="282" t="s">
        <v>10438</v>
      </c>
      <c r="W585" s="282" t="s">
        <v>10597</v>
      </c>
      <c r="X585" s="282" t="s">
        <v>9384</v>
      </c>
      <c r="Y585" s="282" t="s">
        <v>9385</v>
      </c>
      <c r="Z585" s="284">
        <v>23.41</v>
      </c>
      <c r="AA585" s="282" t="s">
        <v>3277</v>
      </c>
      <c r="AB585" s="284">
        <v>23.41</v>
      </c>
      <c r="AC585" s="284">
        <v>23.41</v>
      </c>
      <c r="AD585" s="282" t="s">
        <v>3277</v>
      </c>
      <c r="AE585" s="282" t="s">
        <v>10598</v>
      </c>
      <c r="AF585" s="282" t="s">
        <v>9387</v>
      </c>
      <c r="AG585" s="282" t="s">
        <v>9388</v>
      </c>
      <c r="AH585" s="282" t="s">
        <v>9402</v>
      </c>
      <c r="AI585" s="285">
        <f t="shared" si="9"/>
        <v>43585</v>
      </c>
      <c r="AJ585" s="281" t="s">
        <v>9430</v>
      </c>
    </row>
    <row r="586" spans="1:36" ht="60">
      <c r="A586" s="282" t="s">
        <v>10609</v>
      </c>
      <c r="B586" s="282" t="s">
        <v>9369</v>
      </c>
      <c r="C586" s="282" t="s">
        <v>9370</v>
      </c>
      <c r="D586" s="282" t="s">
        <v>9371</v>
      </c>
      <c r="E586" s="282" t="s">
        <v>9372</v>
      </c>
      <c r="F586" s="282" t="s">
        <v>9372</v>
      </c>
      <c r="G586" s="282" t="s">
        <v>9392</v>
      </c>
      <c r="H586" s="282" t="s">
        <v>10596</v>
      </c>
      <c r="I586" s="282" t="s">
        <v>9375</v>
      </c>
      <c r="J586" s="283"/>
      <c r="K586" s="283"/>
      <c r="L586" s="283"/>
      <c r="M586" s="283"/>
      <c r="N586" s="282" t="s">
        <v>9378</v>
      </c>
      <c r="O586" s="284">
        <v>168.08</v>
      </c>
      <c r="P586" s="282" t="s">
        <v>10437</v>
      </c>
      <c r="Q586" s="282" t="s">
        <v>9375</v>
      </c>
      <c r="R586" s="283"/>
      <c r="S586" s="283"/>
      <c r="T586" s="282" t="s">
        <v>9380</v>
      </c>
      <c r="U586" s="282" t="s">
        <v>10437</v>
      </c>
      <c r="V586" s="282" t="s">
        <v>10438</v>
      </c>
      <c r="W586" s="282" t="s">
        <v>10597</v>
      </c>
      <c r="X586" s="282" t="s">
        <v>9384</v>
      </c>
      <c r="Y586" s="282" t="s">
        <v>9385</v>
      </c>
      <c r="Z586" s="284">
        <v>168.08</v>
      </c>
      <c r="AA586" s="282" t="s">
        <v>3277</v>
      </c>
      <c r="AB586" s="284">
        <v>168.08</v>
      </c>
      <c r="AC586" s="284">
        <v>168.08</v>
      </c>
      <c r="AD586" s="282" t="s">
        <v>3277</v>
      </c>
      <c r="AE586" s="282" t="s">
        <v>10598</v>
      </c>
      <c r="AF586" s="282" t="s">
        <v>9387</v>
      </c>
      <c r="AG586" s="282" t="s">
        <v>9388</v>
      </c>
      <c r="AH586" s="282" t="s">
        <v>9402</v>
      </c>
      <c r="AI586" s="285">
        <f t="shared" si="9"/>
        <v>43585</v>
      </c>
      <c r="AJ586" s="281" t="s">
        <v>9430</v>
      </c>
    </row>
    <row r="587" spans="1:36" ht="60">
      <c r="A587" s="282" t="s">
        <v>10610</v>
      </c>
      <c r="B587" s="282" t="s">
        <v>9369</v>
      </c>
      <c r="C587" s="282" t="s">
        <v>9370</v>
      </c>
      <c r="D587" s="282" t="s">
        <v>9371</v>
      </c>
      <c r="E587" s="282" t="s">
        <v>9372</v>
      </c>
      <c r="F587" s="282" t="s">
        <v>9372</v>
      </c>
      <c r="G587" s="282" t="s">
        <v>9392</v>
      </c>
      <c r="H587" s="282" t="s">
        <v>10596</v>
      </c>
      <c r="I587" s="282" t="s">
        <v>9375</v>
      </c>
      <c r="J587" s="283"/>
      <c r="K587" s="283"/>
      <c r="L587" s="283"/>
      <c r="M587" s="283"/>
      <c r="N587" s="282" t="s">
        <v>9378</v>
      </c>
      <c r="O587" s="284">
        <v>23.41</v>
      </c>
      <c r="P587" s="282" t="s">
        <v>10437</v>
      </c>
      <c r="Q587" s="282" t="s">
        <v>9375</v>
      </c>
      <c r="R587" s="283"/>
      <c r="S587" s="283"/>
      <c r="T587" s="282" t="s">
        <v>9380</v>
      </c>
      <c r="U587" s="282" t="s">
        <v>10437</v>
      </c>
      <c r="V587" s="282" t="s">
        <v>10438</v>
      </c>
      <c r="W587" s="282" t="s">
        <v>10597</v>
      </c>
      <c r="X587" s="282" t="s">
        <v>9384</v>
      </c>
      <c r="Y587" s="282" t="s">
        <v>9385</v>
      </c>
      <c r="Z587" s="284">
        <v>23.41</v>
      </c>
      <c r="AA587" s="282" t="s">
        <v>3277</v>
      </c>
      <c r="AB587" s="284">
        <v>23.41</v>
      </c>
      <c r="AC587" s="284">
        <v>23.41</v>
      </c>
      <c r="AD587" s="282" t="s">
        <v>3277</v>
      </c>
      <c r="AE587" s="282" t="s">
        <v>10598</v>
      </c>
      <c r="AF587" s="282" t="s">
        <v>9387</v>
      </c>
      <c r="AG587" s="282" t="s">
        <v>9388</v>
      </c>
      <c r="AH587" s="282" t="s">
        <v>9402</v>
      </c>
      <c r="AI587" s="285">
        <f t="shared" si="9"/>
        <v>43585</v>
      </c>
      <c r="AJ587" s="281" t="s">
        <v>9430</v>
      </c>
    </row>
    <row r="588" spans="1:36" ht="60">
      <c r="A588" s="282" t="s">
        <v>10611</v>
      </c>
      <c r="B588" s="282" t="s">
        <v>9369</v>
      </c>
      <c r="C588" s="282" t="s">
        <v>9370</v>
      </c>
      <c r="D588" s="282" t="s">
        <v>9371</v>
      </c>
      <c r="E588" s="282" t="s">
        <v>9372</v>
      </c>
      <c r="F588" s="282" t="s">
        <v>9372</v>
      </c>
      <c r="G588" s="282" t="s">
        <v>9392</v>
      </c>
      <c r="H588" s="282" t="s">
        <v>10596</v>
      </c>
      <c r="I588" s="282" t="s">
        <v>9375</v>
      </c>
      <c r="J588" s="283"/>
      <c r="K588" s="283"/>
      <c r="L588" s="283"/>
      <c r="M588" s="283"/>
      <c r="N588" s="282" t="s">
        <v>9378</v>
      </c>
      <c r="O588" s="284">
        <v>23.41</v>
      </c>
      <c r="P588" s="282" t="s">
        <v>10437</v>
      </c>
      <c r="Q588" s="282" t="s">
        <v>9375</v>
      </c>
      <c r="R588" s="283"/>
      <c r="S588" s="283"/>
      <c r="T588" s="282" t="s">
        <v>9380</v>
      </c>
      <c r="U588" s="282" t="s">
        <v>10437</v>
      </c>
      <c r="V588" s="282" t="s">
        <v>10438</v>
      </c>
      <c r="W588" s="282" t="s">
        <v>10597</v>
      </c>
      <c r="X588" s="282" t="s">
        <v>9384</v>
      </c>
      <c r="Y588" s="282" t="s">
        <v>9385</v>
      </c>
      <c r="Z588" s="284">
        <v>23.41</v>
      </c>
      <c r="AA588" s="282" t="s">
        <v>3277</v>
      </c>
      <c r="AB588" s="284">
        <v>23.41</v>
      </c>
      <c r="AC588" s="284">
        <v>23.41</v>
      </c>
      <c r="AD588" s="282" t="s">
        <v>3277</v>
      </c>
      <c r="AE588" s="282" t="s">
        <v>10598</v>
      </c>
      <c r="AF588" s="282" t="s">
        <v>9387</v>
      </c>
      <c r="AG588" s="282" t="s">
        <v>9388</v>
      </c>
      <c r="AH588" s="282" t="s">
        <v>9402</v>
      </c>
      <c r="AI588" s="285">
        <f t="shared" si="9"/>
        <v>43585</v>
      </c>
      <c r="AJ588" s="281" t="s">
        <v>9430</v>
      </c>
    </row>
    <row r="589" spans="1:36" ht="60">
      <c r="A589" s="282" t="s">
        <v>10612</v>
      </c>
      <c r="B589" s="282" t="s">
        <v>9369</v>
      </c>
      <c r="C589" s="282" t="s">
        <v>9370</v>
      </c>
      <c r="D589" s="282" t="s">
        <v>9371</v>
      </c>
      <c r="E589" s="282" t="s">
        <v>9372</v>
      </c>
      <c r="F589" s="282" t="s">
        <v>9372</v>
      </c>
      <c r="G589" s="282" t="s">
        <v>9392</v>
      </c>
      <c r="H589" s="282" t="s">
        <v>10596</v>
      </c>
      <c r="I589" s="282" t="s">
        <v>9375</v>
      </c>
      <c r="J589" s="283"/>
      <c r="K589" s="283"/>
      <c r="L589" s="283"/>
      <c r="M589" s="283"/>
      <c r="N589" s="282" t="s">
        <v>9378</v>
      </c>
      <c r="O589" s="284">
        <v>84.04</v>
      </c>
      <c r="P589" s="282" t="s">
        <v>10437</v>
      </c>
      <c r="Q589" s="282" t="s">
        <v>9375</v>
      </c>
      <c r="R589" s="283"/>
      <c r="S589" s="283"/>
      <c r="T589" s="282" t="s">
        <v>9380</v>
      </c>
      <c r="U589" s="282" t="s">
        <v>10437</v>
      </c>
      <c r="V589" s="282" t="s">
        <v>10438</v>
      </c>
      <c r="W589" s="282" t="s">
        <v>10597</v>
      </c>
      <c r="X589" s="282" t="s">
        <v>9384</v>
      </c>
      <c r="Y589" s="282" t="s">
        <v>9385</v>
      </c>
      <c r="Z589" s="284">
        <v>84.04</v>
      </c>
      <c r="AA589" s="282" t="s">
        <v>3277</v>
      </c>
      <c r="AB589" s="284">
        <v>84.04</v>
      </c>
      <c r="AC589" s="284">
        <v>84.04</v>
      </c>
      <c r="AD589" s="282" t="s">
        <v>3277</v>
      </c>
      <c r="AE589" s="282" t="s">
        <v>10598</v>
      </c>
      <c r="AF589" s="282" t="s">
        <v>9387</v>
      </c>
      <c r="AG589" s="282" t="s">
        <v>9388</v>
      </c>
      <c r="AH589" s="282" t="s">
        <v>9402</v>
      </c>
      <c r="AI589" s="285">
        <f t="shared" si="9"/>
        <v>43585</v>
      </c>
      <c r="AJ589" s="281" t="s">
        <v>9430</v>
      </c>
    </row>
    <row r="590" spans="1:36" ht="60">
      <c r="A590" s="282" t="s">
        <v>10613</v>
      </c>
      <c r="B590" s="282" t="s">
        <v>9369</v>
      </c>
      <c r="C590" s="282" t="s">
        <v>9370</v>
      </c>
      <c r="D590" s="282" t="s">
        <v>9371</v>
      </c>
      <c r="E590" s="282" t="s">
        <v>9372</v>
      </c>
      <c r="F590" s="282" t="s">
        <v>9372</v>
      </c>
      <c r="G590" s="282" t="s">
        <v>9392</v>
      </c>
      <c r="H590" s="282" t="s">
        <v>10596</v>
      </c>
      <c r="I590" s="282" t="s">
        <v>9375</v>
      </c>
      <c r="J590" s="283"/>
      <c r="K590" s="283"/>
      <c r="L590" s="283"/>
      <c r="M590" s="283"/>
      <c r="N590" s="282" t="s">
        <v>9378</v>
      </c>
      <c r="O590" s="284">
        <v>42.02</v>
      </c>
      <c r="P590" s="282" t="s">
        <v>10437</v>
      </c>
      <c r="Q590" s="282" t="s">
        <v>9375</v>
      </c>
      <c r="R590" s="283"/>
      <c r="S590" s="283"/>
      <c r="T590" s="282" t="s">
        <v>9380</v>
      </c>
      <c r="U590" s="282" t="s">
        <v>10437</v>
      </c>
      <c r="V590" s="282" t="s">
        <v>10438</v>
      </c>
      <c r="W590" s="282" t="s">
        <v>10597</v>
      </c>
      <c r="X590" s="282" t="s">
        <v>9384</v>
      </c>
      <c r="Y590" s="282" t="s">
        <v>9385</v>
      </c>
      <c r="Z590" s="284">
        <v>42.02</v>
      </c>
      <c r="AA590" s="282" t="s">
        <v>3277</v>
      </c>
      <c r="AB590" s="284">
        <v>42.02</v>
      </c>
      <c r="AC590" s="284">
        <v>42.02</v>
      </c>
      <c r="AD590" s="282" t="s">
        <v>3277</v>
      </c>
      <c r="AE590" s="282" t="s">
        <v>10598</v>
      </c>
      <c r="AF590" s="282" t="s">
        <v>9387</v>
      </c>
      <c r="AG590" s="282" t="s">
        <v>9388</v>
      </c>
      <c r="AH590" s="282" t="s">
        <v>9402</v>
      </c>
      <c r="AI590" s="285">
        <f t="shared" si="9"/>
        <v>43585</v>
      </c>
      <c r="AJ590" s="281" t="s">
        <v>9430</v>
      </c>
    </row>
    <row r="591" spans="1:36" ht="60">
      <c r="A591" s="282" t="s">
        <v>10614</v>
      </c>
      <c r="B591" s="282" t="s">
        <v>9369</v>
      </c>
      <c r="C591" s="282" t="s">
        <v>9370</v>
      </c>
      <c r="D591" s="282" t="s">
        <v>9371</v>
      </c>
      <c r="E591" s="282" t="s">
        <v>9372</v>
      </c>
      <c r="F591" s="282" t="s">
        <v>9372</v>
      </c>
      <c r="G591" s="282" t="s">
        <v>9392</v>
      </c>
      <c r="H591" s="282" t="s">
        <v>10596</v>
      </c>
      <c r="I591" s="282" t="s">
        <v>9375</v>
      </c>
      <c r="J591" s="283"/>
      <c r="K591" s="283"/>
      <c r="L591" s="283"/>
      <c r="M591" s="283"/>
      <c r="N591" s="282" t="s">
        <v>9378</v>
      </c>
      <c r="O591" s="284">
        <v>42.02</v>
      </c>
      <c r="P591" s="282" t="s">
        <v>10437</v>
      </c>
      <c r="Q591" s="282" t="s">
        <v>9375</v>
      </c>
      <c r="R591" s="283"/>
      <c r="S591" s="283"/>
      <c r="T591" s="282" t="s">
        <v>9380</v>
      </c>
      <c r="U591" s="282" t="s">
        <v>10437</v>
      </c>
      <c r="V591" s="282" t="s">
        <v>10438</v>
      </c>
      <c r="W591" s="282" t="s">
        <v>10597</v>
      </c>
      <c r="X591" s="282" t="s">
        <v>9384</v>
      </c>
      <c r="Y591" s="282" t="s">
        <v>9385</v>
      </c>
      <c r="Z591" s="284">
        <v>42.02</v>
      </c>
      <c r="AA591" s="282" t="s">
        <v>3277</v>
      </c>
      <c r="AB591" s="284">
        <v>42.02</v>
      </c>
      <c r="AC591" s="284">
        <v>42.02</v>
      </c>
      <c r="AD591" s="282" t="s">
        <v>3277</v>
      </c>
      <c r="AE591" s="282" t="s">
        <v>10598</v>
      </c>
      <c r="AF591" s="282" t="s">
        <v>9387</v>
      </c>
      <c r="AG591" s="282" t="s">
        <v>9388</v>
      </c>
      <c r="AH591" s="282" t="s">
        <v>9402</v>
      </c>
      <c r="AI591" s="285">
        <f t="shared" si="9"/>
        <v>43585</v>
      </c>
      <c r="AJ591" s="281" t="s">
        <v>9430</v>
      </c>
    </row>
    <row r="592" spans="1:36" ht="60">
      <c r="A592" s="282" t="s">
        <v>10615</v>
      </c>
      <c r="B592" s="282" t="s">
        <v>9369</v>
      </c>
      <c r="C592" s="282" t="s">
        <v>9370</v>
      </c>
      <c r="D592" s="282" t="s">
        <v>9371</v>
      </c>
      <c r="E592" s="282" t="s">
        <v>9372</v>
      </c>
      <c r="F592" s="282" t="s">
        <v>9372</v>
      </c>
      <c r="G592" s="282" t="s">
        <v>9392</v>
      </c>
      <c r="H592" s="282" t="s">
        <v>10596</v>
      </c>
      <c r="I592" s="282" t="s">
        <v>9375</v>
      </c>
      <c r="J592" s="283"/>
      <c r="K592" s="283"/>
      <c r="L592" s="283"/>
      <c r="M592" s="283"/>
      <c r="N592" s="282" t="s">
        <v>9378</v>
      </c>
      <c r="O592" s="284">
        <v>42.02</v>
      </c>
      <c r="P592" s="282" t="s">
        <v>10437</v>
      </c>
      <c r="Q592" s="282" t="s">
        <v>9375</v>
      </c>
      <c r="R592" s="283"/>
      <c r="S592" s="283"/>
      <c r="T592" s="282" t="s">
        <v>9380</v>
      </c>
      <c r="U592" s="282" t="s">
        <v>10437</v>
      </c>
      <c r="V592" s="282" t="s">
        <v>10438</v>
      </c>
      <c r="W592" s="282" t="s">
        <v>10597</v>
      </c>
      <c r="X592" s="282" t="s">
        <v>9384</v>
      </c>
      <c r="Y592" s="282" t="s">
        <v>9385</v>
      </c>
      <c r="Z592" s="284">
        <v>42.02</v>
      </c>
      <c r="AA592" s="282" t="s">
        <v>3277</v>
      </c>
      <c r="AB592" s="284">
        <v>42.02</v>
      </c>
      <c r="AC592" s="284">
        <v>42.02</v>
      </c>
      <c r="AD592" s="282" t="s">
        <v>3277</v>
      </c>
      <c r="AE592" s="282" t="s">
        <v>10598</v>
      </c>
      <c r="AF592" s="282" t="s">
        <v>9387</v>
      </c>
      <c r="AG592" s="282" t="s">
        <v>9388</v>
      </c>
      <c r="AH592" s="282" t="s">
        <v>9402</v>
      </c>
      <c r="AI592" s="285">
        <f t="shared" si="9"/>
        <v>43585</v>
      </c>
      <c r="AJ592" s="281" t="s">
        <v>9430</v>
      </c>
    </row>
    <row r="593" spans="1:36" ht="60">
      <c r="A593" s="282" t="s">
        <v>10616</v>
      </c>
      <c r="B593" s="282" t="s">
        <v>9369</v>
      </c>
      <c r="C593" s="282" t="s">
        <v>9370</v>
      </c>
      <c r="D593" s="282" t="s">
        <v>9371</v>
      </c>
      <c r="E593" s="282" t="s">
        <v>9372</v>
      </c>
      <c r="F593" s="282" t="s">
        <v>9372</v>
      </c>
      <c r="G593" s="282" t="s">
        <v>9392</v>
      </c>
      <c r="H593" s="282" t="s">
        <v>10596</v>
      </c>
      <c r="I593" s="282" t="s">
        <v>9375</v>
      </c>
      <c r="J593" s="283"/>
      <c r="K593" s="283"/>
      <c r="L593" s="283"/>
      <c r="M593" s="283"/>
      <c r="N593" s="282" t="s">
        <v>9378</v>
      </c>
      <c r="O593" s="284">
        <v>70.23</v>
      </c>
      <c r="P593" s="282" t="s">
        <v>10437</v>
      </c>
      <c r="Q593" s="282" t="s">
        <v>9375</v>
      </c>
      <c r="R593" s="283"/>
      <c r="S593" s="283"/>
      <c r="T593" s="282" t="s">
        <v>9380</v>
      </c>
      <c r="U593" s="282" t="s">
        <v>10437</v>
      </c>
      <c r="V593" s="282" t="s">
        <v>10438</v>
      </c>
      <c r="W593" s="282" t="s">
        <v>10597</v>
      </c>
      <c r="X593" s="282" t="s">
        <v>9384</v>
      </c>
      <c r="Y593" s="282" t="s">
        <v>9385</v>
      </c>
      <c r="Z593" s="284">
        <v>70.23</v>
      </c>
      <c r="AA593" s="282" t="s">
        <v>3277</v>
      </c>
      <c r="AB593" s="284">
        <v>70.23</v>
      </c>
      <c r="AC593" s="284">
        <v>70.23</v>
      </c>
      <c r="AD593" s="282" t="s">
        <v>3277</v>
      </c>
      <c r="AE593" s="282" t="s">
        <v>10598</v>
      </c>
      <c r="AF593" s="282" t="s">
        <v>9387</v>
      </c>
      <c r="AG593" s="282" t="s">
        <v>9388</v>
      </c>
      <c r="AH593" s="282" t="s">
        <v>9402</v>
      </c>
      <c r="AI593" s="285">
        <f t="shared" si="9"/>
        <v>43585</v>
      </c>
      <c r="AJ593" s="281" t="s">
        <v>9430</v>
      </c>
    </row>
    <row r="594" spans="1:36" ht="60">
      <c r="A594" s="282" t="s">
        <v>10617</v>
      </c>
      <c r="B594" s="282" t="s">
        <v>9369</v>
      </c>
      <c r="C594" s="282" t="s">
        <v>9370</v>
      </c>
      <c r="D594" s="282" t="s">
        <v>9371</v>
      </c>
      <c r="E594" s="282" t="s">
        <v>9372</v>
      </c>
      <c r="F594" s="282" t="s">
        <v>9372</v>
      </c>
      <c r="G594" s="282" t="s">
        <v>9392</v>
      </c>
      <c r="H594" s="282" t="s">
        <v>10596</v>
      </c>
      <c r="I594" s="282" t="s">
        <v>9375</v>
      </c>
      <c r="J594" s="283"/>
      <c r="K594" s="283"/>
      <c r="L594" s="283"/>
      <c r="M594" s="283"/>
      <c r="N594" s="282" t="s">
        <v>9378</v>
      </c>
      <c r="O594" s="284">
        <v>84.04</v>
      </c>
      <c r="P594" s="282" t="s">
        <v>10437</v>
      </c>
      <c r="Q594" s="282" t="s">
        <v>9375</v>
      </c>
      <c r="R594" s="283"/>
      <c r="S594" s="283"/>
      <c r="T594" s="282" t="s">
        <v>9380</v>
      </c>
      <c r="U594" s="282" t="s">
        <v>10437</v>
      </c>
      <c r="V594" s="282" t="s">
        <v>10438</v>
      </c>
      <c r="W594" s="282" t="s">
        <v>10597</v>
      </c>
      <c r="X594" s="282" t="s">
        <v>9384</v>
      </c>
      <c r="Y594" s="282" t="s">
        <v>9385</v>
      </c>
      <c r="Z594" s="284">
        <v>84.04</v>
      </c>
      <c r="AA594" s="282" t="s">
        <v>3277</v>
      </c>
      <c r="AB594" s="284">
        <v>84.04</v>
      </c>
      <c r="AC594" s="284">
        <v>84.04</v>
      </c>
      <c r="AD594" s="282" t="s">
        <v>3277</v>
      </c>
      <c r="AE594" s="282" t="s">
        <v>10598</v>
      </c>
      <c r="AF594" s="282" t="s">
        <v>9387</v>
      </c>
      <c r="AG594" s="282" t="s">
        <v>9388</v>
      </c>
      <c r="AH594" s="282" t="s">
        <v>9402</v>
      </c>
      <c r="AI594" s="285">
        <f t="shared" si="9"/>
        <v>43585</v>
      </c>
      <c r="AJ594" s="281" t="s">
        <v>9430</v>
      </c>
    </row>
    <row r="595" spans="1:36" ht="60">
      <c r="A595" s="282" t="s">
        <v>10618</v>
      </c>
      <c r="B595" s="282" t="s">
        <v>9369</v>
      </c>
      <c r="C595" s="282" t="s">
        <v>9370</v>
      </c>
      <c r="D595" s="282" t="s">
        <v>9371</v>
      </c>
      <c r="E595" s="282" t="s">
        <v>9372</v>
      </c>
      <c r="F595" s="282" t="s">
        <v>9372</v>
      </c>
      <c r="G595" s="282" t="s">
        <v>9392</v>
      </c>
      <c r="H595" s="282" t="s">
        <v>10596</v>
      </c>
      <c r="I595" s="282" t="s">
        <v>9375</v>
      </c>
      <c r="J595" s="283"/>
      <c r="K595" s="283"/>
      <c r="L595" s="283"/>
      <c r="M595" s="283"/>
      <c r="N595" s="282" t="s">
        <v>9378</v>
      </c>
      <c r="O595" s="284">
        <v>84.04</v>
      </c>
      <c r="P595" s="282" t="s">
        <v>10437</v>
      </c>
      <c r="Q595" s="282" t="s">
        <v>9375</v>
      </c>
      <c r="R595" s="283"/>
      <c r="S595" s="283"/>
      <c r="T595" s="282" t="s">
        <v>9380</v>
      </c>
      <c r="U595" s="282" t="s">
        <v>10437</v>
      </c>
      <c r="V595" s="282" t="s">
        <v>10438</v>
      </c>
      <c r="W595" s="282" t="s">
        <v>10597</v>
      </c>
      <c r="X595" s="282" t="s">
        <v>9384</v>
      </c>
      <c r="Y595" s="282" t="s">
        <v>9385</v>
      </c>
      <c r="Z595" s="284">
        <v>84.04</v>
      </c>
      <c r="AA595" s="282" t="s">
        <v>3277</v>
      </c>
      <c r="AB595" s="284">
        <v>84.04</v>
      </c>
      <c r="AC595" s="284">
        <v>84.04</v>
      </c>
      <c r="AD595" s="282" t="s">
        <v>3277</v>
      </c>
      <c r="AE595" s="282" t="s">
        <v>10598</v>
      </c>
      <c r="AF595" s="282" t="s">
        <v>9387</v>
      </c>
      <c r="AG595" s="282" t="s">
        <v>9388</v>
      </c>
      <c r="AH595" s="282" t="s">
        <v>9402</v>
      </c>
      <c r="AI595" s="285">
        <f t="shared" si="9"/>
        <v>43585</v>
      </c>
      <c r="AJ595" s="281" t="s">
        <v>9430</v>
      </c>
    </row>
    <row r="596" spans="1:36" ht="60">
      <c r="A596" s="282" t="s">
        <v>10619</v>
      </c>
      <c r="B596" s="282" t="s">
        <v>9369</v>
      </c>
      <c r="C596" s="282" t="s">
        <v>9370</v>
      </c>
      <c r="D596" s="282" t="s">
        <v>9371</v>
      </c>
      <c r="E596" s="282" t="s">
        <v>9372</v>
      </c>
      <c r="F596" s="282" t="s">
        <v>9372</v>
      </c>
      <c r="G596" s="282" t="s">
        <v>9392</v>
      </c>
      <c r="H596" s="282" t="s">
        <v>10596</v>
      </c>
      <c r="I596" s="282" t="s">
        <v>9375</v>
      </c>
      <c r="J596" s="283"/>
      <c r="K596" s="283"/>
      <c r="L596" s="283"/>
      <c r="M596" s="283"/>
      <c r="N596" s="282" t="s">
        <v>9378</v>
      </c>
      <c r="O596" s="284">
        <v>23.41</v>
      </c>
      <c r="P596" s="282" t="s">
        <v>10437</v>
      </c>
      <c r="Q596" s="282" t="s">
        <v>9375</v>
      </c>
      <c r="R596" s="283"/>
      <c r="S596" s="283"/>
      <c r="T596" s="282" t="s">
        <v>9380</v>
      </c>
      <c r="U596" s="282" t="s">
        <v>10437</v>
      </c>
      <c r="V596" s="282" t="s">
        <v>10438</v>
      </c>
      <c r="W596" s="282" t="s">
        <v>10597</v>
      </c>
      <c r="X596" s="282" t="s">
        <v>9384</v>
      </c>
      <c r="Y596" s="282" t="s">
        <v>9385</v>
      </c>
      <c r="Z596" s="284">
        <v>23.41</v>
      </c>
      <c r="AA596" s="282" t="s">
        <v>3277</v>
      </c>
      <c r="AB596" s="284">
        <v>23.41</v>
      </c>
      <c r="AC596" s="284">
        <v>23.41</v>
      </c>
      <c r="AD596" s="282" t="s">
        <v>3277</v>
      </c>
      <c r="AE596" s="282" t="s">
        <v>10598</v>
      </c>
      <c r="AF596" s="282" t="s">
        <v>9387</v>
      </c>
      <c r="AG596" s="282" t="s">
        <v>9388</v>
      </c>
      <c r="AH596" s="282" t="s">
        <v>9402</v>
      </c>
      <c r="AI596" s="285">
        <f t="shared" si="9"/>
        <v>43585</v>
      </c>
      <c r="AJ596" s="281" t="s">
        <v>9430</v>
      </c>
    </row>
    <row r="597" spans="1:36" ht="60">
      <c r="A597" s="282" t="s">
        <v>10620</v>
      </c>
      <c r="B597" s="282" t="s">
        <v>9369</v>
      </c>
      <c r="C597" s="282" t="s">
        <v>9370</v>
      </c>
      <c r="D597" s="282" t="s">
        <v>9371</v>
      </c>
      <c r="E597" s="282" t="s">
        <v>9372</v>
      </c>
      <c r="F597" s="282" t="s">
        <v>9372</v>
      </c>
      <c r="G597" s="282" t="s">
        <v>9392</v>
      </c>
      <c r="H597" s="282" t="s">
        <v>10596</v>
      </c>
      <c r="I597" s="282" t="s">
        <v>9375</v>
      </c>
      <c r="J597" s="283"/>
      <c r="K597" s="283"/>
      <c r="L597" s="283"/>
      <c r="M597" s="283"/>
      <c r="N597" s="282" t="s">
        <v>9378</v>
      </c>
      <c r="O597" s="284">
        <v>46.82</v>
      </c>
      <c r="P597" s="282" t="s">
        <v>10437</v>
      </c>
      <c r="Q597" s="282" t="s">
        <v>9375</v>
      </c>
      <c r="R597" s="283"/>
      <c r="S597" s="283"/>
      <c r="T597" s="282" t="s">
        <v>9380</v>
      </c>
      <c r="U597" s="282" t="s">
        <v>10437</v>
      </c>
      <c r="V597" s="282" t="s">
        <v>10438</v>
      </c>
      <c r="W597" s="282" t="s">
        <v>10597</v>
      </c>
      <c r="X597" s="282" t="s">
        <v>9384</v>
      </c>
      <c r="Y597" s="282" t="s">
        <v>9385</v>
      </c>
      <c r="Z597" s="284">
        <v>46.82</v>
      </c>
      <c r="AA597" s="282" t="s">
        <v>3277</v>
      </c>
      <c r="AB597" s="284">
        <v>46.82</v>
      </c>
      <c r="AC597" s="284">
        <v>46.82</v>
      </c>
      <c r="AD597" s="282" t="s">
        <v>3277</v>
      </c>
      <c r="AE597" s="282" t="s">
        <v>10598</v>
      </c>
      <c r="AF597" s="282" t="s">
        <v>9387</v>
      </c>
      <c r="AG597" s="282" t="s">
        <v>9388</v>
      </c>
      <c r="AH597" s="282" t="s">
        <v>9402</v>
      </c>
      <c r="AI597" s="285">
        <f t="shared" si="9"/>
        <v>43585</v>
      </c>
      <c r="AJ597" s="281" t="s">
        <v>9430</v>
      </c>
    </row>
    <row r="598" spans="1:36" ht="60">
      <c r="A598" s="282" t="s">
        <v>10621</v>
      </c>
      <c r="B598" s="282" t="s">
        <v>9369</v>
      </c>
      <c r="C598" s="282" t="s">
        <v>9370</v>
      </c>
      <c r="D598" s="282" t="s">
        <v>9371</v>
      </c>
      <c r="E598" s="282" t="s">
        <v>9372</v>
      </c>
      <c r="F598" s="282" t="s">
        <v>9372</v>
      </c>
      <c r="G598" s="282" t="s">
        <v>9392</v>
      </c>
      <c r="H598" s="282" t="s">
        <v>10596</v>
      </c>
      <c r="I598" s="282" t="s">
        <v>9375</v>
      </c>
      <c r="J598" s="283"/>
      <c r="K598" s="283"/>
      <c r="L598" s="283"/>
      <c r="M598" s="283"/>
      <c r="N598" s="282" t="s">
        <v>9378</v>
      </c>
      <c r="O598" s="284">
        <v>42.02</v>
      </c>
      <c r="P598" s="282" t="s">
        <v>10437</v>
      </c>
      <c r="Q598" s="282" t="s">
        <v>9375</v>
      </c>
      <c r="R598" s="283"/>
      <c r="S598" s="283"/>
      <c r="T598" s="282" t="s">
        <v>9380</v>
      </c>
      <c r="U598" s="282" t="s">
        <v>10437</v>
      </c>
      <c r="V598" s="282" t="s">
        <v>10438</v>
      </c>
      <c r="W598" s="282" t="s">
        <v>10597</v>
      </c>
      <c r="X598" s="282" t="s">
        <v>9384</v>
      </c>
      <c r="Y598" s="282" t="s">
        <v>9385</v>
      </c>
      <c r="Z598" s="284">
        <v>42.02</v>
      </c>
      <c r="AA598" s="282" t="s">
        <v>3277</v>
      </c>
      <c r="AB598" s="284">
        <v>42.02</v>
      </c>
      <c r="AC598" s="284">
        <v>42.02</v>
      </c>
      <c r="AD598" s="282" t="s">
        <v>3277</v>
      </c>
      <c r="AE598" s="282" t="s">
        <v>10598</v>
      </c>
      <c r="AF598" s="282" t="s">
        <v>9387</v>
      </c>
      <c r="AG598" s="282" t="s">
        <v>9388</v>
      </c>
      <c r="AH598" s="282" t="s">
        <v>9402</v>
      </c>
      <c r="AI598" s="285">
        <f t="shared" si="9"/>
        <v>43585</v>
      </c>
      <c r="AJ598" s="281" t="s">
        <v>9430</v>
      </c>
    </row>
    <row r="599" spans="1:36" ht="60">
      <c r="A599" s="282" t="s">
        <v>10622</v>
      </c>
      <c r="B599" s="282" t="s">
        <v>9369</v>
      </c>
      <c r="C599" s="282" t="s">
        <v>9370</v>
      </c>
      <c r="D599" s="282" t="s">
        <v>9371</v>
      </c>
      <c r="E599" s="282" t="s">
        <v>9372</v>
      </c>
      <c r="F599" s="282" t="s">
        <v>9372</v>
      </c>
      <c r="G599" s="282" t="s">
        <v>9392</v>
      </c>
      <c r="H599" s="282" t="s">
        <v>10596</v>
      </c>
      <c r="I599" s="282" t="s">
        <v>9375</v>
      </c>
      <c r="J599" s="283"/>
      <c r="K599" s="283"/>
      <c r="L599" s="283"/>
      <c r="M599" s="283"/>
      <c r="N599" s="282" t="s">
        <v>9378</v>
      </c>
      <c r="O599" s="284">
        <v>42.02</v>
      </c>
      <c r="P599" s="282" t="s">
        <v>10437</v>
      </c>
      <c r="Q599" s="282" t="s">
        <v>9375</v>
      </c>
      <c r="R599" s="283"/>
      <c r="S599" s="283"/>
      <c r="T599" s="282" t="s">
        <v>9380</v>
      </c>
      <c r="U599" s="282" t="s">
        <v>10437</v>
      </c>
      <c r="V599" s="282" t="s">
        <v>10438</v>
      </c>
      <c r="W599" s="282" t="s">
        <v>10597</v>
      </c>
      <c r="X599" s="282" t="s">
        <v>9384</v>
      </c>
      <c r="Y599" s="282" t="s">
        <v>9385</v>
      </c>
      <c r="Z599" s="284">
        <v>42.02</v>
      </c>
      <c r="AA599" s="282" t="s">
        <v>3277</v>
      </c>
      <c r="AB599" s="284">
        <v>42.02</v>
      </c>
      <c r="AC599" s="284">
        <v>42.02</v>
      </c>
      <c r="AD599" s="282" t="s">
        <v>3277</v>
      </c>
      <c r="AE599" s="282" t="s">
        <v>10598</v>
      </c>
      <c r="AF599" s="282" t="s">
        <v>9387</v>
      </c>
      <c r="AG599" s="282" t="s">
        <v>9388</v>
      </c>
      <c r="AH599" s="282" t="s">
        <v>9402</v>
      </c>
      <c r="AI599" s="285">
        <f t="shared" si="9"/>
        <v>43585</v>
      </c>
      <c r="AJ599" s="281" t="s">
        <v>9430</v>
      </c>
    </row>
    <row r="600" spans="1:36" ht="60">
      <c r="A600" s="282" t="s">
        <v>10623</v>
      </c>
      <c r="B600" s="282" t="s">
        <v>9369</v>
      </c>
      <c r="C600" s="282" t="s">
        <v>9370</v>
      </c>
      <c r="D600" s="282" t="s">
        <v>9371</v>
      </c>
      <c r="E600" s="282" t="s">
        <v>9372</v>
      </c>
      <c r="F600" s="282" t="s">
        <v>9372</v>
      </c>
      <c r="G600" s="282" t="s">
        <v>9392</v>
      </c>
      <c r="H600" s="282" t="s">
        <v>10596</v>
      </c>
      <c r="I600" s="282" t="s">
        <v>9375</v>
      </c>
      <c r="J600" s="283"/>
      <c r="K600" s="283"/>
      <c r="L600" s="283"/>
      <c r="M600" s="283"/>
      <c r="N600" s="282" t="s">
        <v>9378</v>
      </c>
      <c r="O600" s="284">
        <v>84.04</v>
      </c>
      <c r="P600" s="282" t="s">
        <v>10437</v>
      </c>
      <c r="Q600" s="282" t="s">
        <v>9375</v>
      </c>
      <c r="R600" s="283"/>
      <c r="S600" s="283"/>
      <c r="T600" s="282" t="s">
        <v>9380</v>
      </c>
      <c r="U600" s="282" t="s">
        <v>10437</v>
      </c>
      <c r="V600" s="282" t="s">
        <v>10438</v>
      </c>
      <c r="W600" s="282" t="s">
        <v>10597</v>
      </c>
      <c r="X600" s="282" t="s">
        <v>9384</v>
      </c>
      <c r="Y600" s="282" t="s">
        <v>9385</v>
      </c>
      <c r="Z600" s="284">
        <v>84.04</v>
      </c>
      <c r="AA600" s="282" t="s">
        <v>3277</v>
      </c>
      <c r="AB600" s="284">
        <v>84.04</v>
      </c>
      <c r="AC600" s="284">
        <v>84.04</v>
      </c>
      <c r="AD600" s="282" t="s">
        <v>3277</v>
      </c>
      <c r="AE600" s="282" t="s">
        <v>10598</v>
      </c>
      <c r="AF600" s="282" t="s">
        <v>9387</v>
      </c>
      <c r="AG600" s="282" t="s">
        <v>9388</v>
      </c>
      <c r="AH600" s="282" t="s">
        <v>9402</v>
      </c>
      <c r="AI600" s="285">
        <f t="shared" si="9"/>
        <v>43585</v>
      </c>
      <c r="AJ600" s="281" t="s">
        <v>9430</v>
      </c>
    </row>
    <row r="601" spans="1:36" ht="60">
      <c r="A601" s="282" t="s">
        <v>10624</v>
      </c>
      <c r="B601" s="282" t="s">
        <v>9369</v>
      </c>
      <c r="C601" s="282" t="s">
        <v>9370</v>
      </c>
      <c r="D601" s="282" t="s">
        <v>9371</v>
      </c>
      <c r="E601" s="282" t="s">
        <v>9422</v>
      </c>
      <c r="F601" s="282" t="s">
        <v>9422</v>
      </c>
      <c r="G601" s="282" t="s">
        <v>9392</v>
      </c>
      <c r="H601" s="282" t="s">
        <v>10596</v>
      </c>
      <c r="I601" s="282" t="s">
        <v>9375</v>
      </c>
      <c r="J601" s="283"/>
      <c r="K601" s="283"/>
      <c r="L601" s="283"/>
      <c r="M601" s="283"/>
      <c r="N601" s="282" t="s">
        <v>9378</v>
      </c>
      <c r="O601" s="284">
        <v>11.97</v>
      </c>
      <c r="P601" s="282" t="s">
        <v>10437</v>
      </c>
      <c r="Q601" s="282" t="s">
        <v>9410</v>
      </c>
      <c r="R601" s="283"/>
      <c r="S601" s="283"/>
      <c r="T601" s="282" t="s">
        <v>9380</v>
      </c>
      <c r="U601" s="282" t="s">
        <v>10437</v>
      </c>
      <c r="V601" s="282" t="s">
        <v>10438</v>
      </c>
      <c r="W601" s="282" t="s">
        <v>10597</v>
      </c>
      <c r="X601" s="282" t="s">
        <v>9384</v>
      </c>
      <c r="Y601" s="282" t="s">
        <v>9385</v>
      </c>
      <c r="Z601" s="284">
        <v>11.97</v>
      </c>
      <c r="AA601" s="282" t="s">
        <v>3277</v>
      </c>
      <c r="AB601" s="284">
        <v>11.97</v>
      </c>
      <c r="AC601" s="284">
        <v>11.97</v>
      </c>
      <c r="AD601" s="282" t="s">
        <v>3277</v>
      </c>
      <c r="AE601" s="282" t="s">
        <v>10598</v>
      </c>
      <c r="AF601" s="282" t="s">
        <v>9387</v>
      </c>
      <c r="AG601" s="282" t="s">
        <v>9388</v>
      </c>
      <c r="AH601" s="282" t="s">
        <v>9402</v>
      </c>
      <c r="AI601" s="285">
        <f t="shared" si="9"/>
        <v>43585</v>
      </c>
      <c r="AJ601" s="281" t="s">
        <v>9430</v>
      </c>
    </row>
    <row r="602" spans="1:36" ht="60">
      <c r="A602" s="282" t="s">
        <v>10625</v>
      </c>
      <c r="B602" s="282" t="s">
        <v>9369</v>
      </c>
      <c r="C602" s="282" t="s">
        <v>9370</v>
      </c>
      <c r="D602" s="282" t="s">
        <v>9371</v>
      </c>
      <c r="E602" s="282" t="s">
        <v>9372</v>
      </c>
      <c r="F602" s="282" t="s">
        <v>9372</v>
      </c>
      <c r="G602" s="282" t="s">
        <v>9392</v>
      </c>
      <c r="H602" s="282" t="s">
        <v>10626</v>
      </c>
      <c r="I602" s="282" t="s">
        <v>9375</v>
      </c>
      <c r="J602" s="283"/>
      <c r="K602" s="283"/>
      <c r="L602" s="283"/>
      <c r="M602" s="283"/>
      <c r="N602" s="282" t="s">
        <v>9378</v>
      </c>
      <c r="O602" s="284">
        <v>46.82</v>
      </c>
      <c r="P602" s="282" t="s">
        <v>10437</v>
      </c>
      <c r="Q602" s="282" t="s">
        <v>9375</v>
      </c>
      <c r="R602" s="283"/>
      <c r="S602" s="283"/>
      <c r="T602" s="282" t="s">
        <v>9380</v>
      </c>
      <c r="U602" s="282" t="s">
        <v>10437</v>
      </c>
      <c r="V602" s="282" t="s">
        <v>10438</v>
      </c>
      <c r="W602" s="282" t="s">
        <v>10597</v>
      </c>
      <c r="X602" s="282" t="s">
        <v>9384</v>
      </c>
      <c r="Y602" s="282" t="s">
        <v>9385</v>
      </c>
      <c r="Z602" s="284">
        <v>46.82</v>
      </c>
      <c r="AA602" s="282" t="s">
        <v>3277</v>
      </c>
      <c r="AB602" s="284">
        <v>46.82</v>
      </c>
      <c r="AC602" s="284">
        <v>46.82</v>
      </c>
      <c r="AD602" s="282" t="s">
        <v>3277</v>
      </c>
      <c r="AE602" s="282" t="s">
        <v>10598</v>
      </c>
      <c r="AF602" s="282" t="s">
        <v>9387</v>
      </c>
      <c r="AG602" s="282" t="s">
        <v>9388</v>
      </c>
      <c r="AH602" s="282" t="s">
        <v>9402</v>
      </c>
      <c r="AI602" s="285">
        <f t="shared" si="9"/>
        <v>43570</v>
      </c>
      <c r="AJ602" s="281" t="s">
        <v>9430</v>
      </c>
    </row>
    <row r="603" spans="1:36" ht="60">
      <c r="A603" s="282" t="s">
        <v>10627</v>
      </c>
      <c r="B603" s="282" t="s">
        <v>9369</v>
      </c>
      <c r="C603" s="282" t="s">
        <v>9370</v>
      </c>
      <c r="D603" s="282" t="s">
        <v>9371</v>
      </c>
      <c r="E603" s="282" t="s">
        <v>9372</v>
      </c>
      <c r="F603" s="282" t="s">
        <v>9372</v>
      </c>
      <c r="G603" s="282" t="s">
        <v>9392</v>
      </c>
      <c r="H603" s="282" t="s">
        <v>10626</v>
      </c>
      <c r="I603" s="282" t="s">
        <v>9375</v>
      </c>
      <c r="J603" s="283"/>
      <c r="K603" s="283"/>
      <c r="L603" s="283"/>
      <c r="M603" s="283"/>
      <c r="N603" s="282" t="s">
        <v>9378</v>
      </c>
      <c r="O603" s="284">
        <v>84.04</v>
      </c>
      <c r="P603" s="282" t="s">
        <v>10437</v>
      </c>
      <c r="Q603" s="282" t="s">
        <v>9375</v>
      </c>
      <c r="R603" s="283"/>
      <c r="S603" s="283"/>
      <c r="T603" s="282" t="s">
        <v>9380</v>
      </c>
      <c r="U603" s="282" t="s">
        <v>10437</v>
      </c>
      <c r="V603" s="282" t="s">
        <v>10438</v>
      </c>
      <c r="W603" s="282" t="s">
        <v>10597</v>
      </c>
      <c r="X603" s="282" t="s">
        <v>9384</v>
      </c>
      <c r="Y603" s="282" t="s">
        <v>9385</v>
      </c>
      <c r="Z603" s="284">
        <v>84.04</v>
      </c>
      <c r="AA603" s="282" t="s">
        <v>3277</v>
      </c>
      <c r="AB603" s="284">
        <v>84.04</v>
      </c>
      <c r="AC603" s="284">
        <v>84.04</v>
      </c>
      <c r="AD603" s="282" t="s">
        <v>3277</v>
      </c>
      <c r="AE603" s="282" t="s">
        <v>10598</v>
      </c>
      <c r="AF603" s="282" t="s">
        <v>9387</v>
      </c>
      <c r="AG603" s="282" t="s">
        <v>9388</v>
      </c>
      <c r="AH603" s="282" t="s">
        <v>9402</v>
      </c>
      <c r="AI603" s="285">
        <f t="shared" si="9"/>
        <v>43570</v>
      </c>
      <c r="AJ603" s="281" t="s">
        <v>9430</v>
      </c>
    </row>
    <row r="604" spans="1:36" ht="60">
      <c r="A604" s="282" t="s">
        <v>10628</v>
      </c>
      <c r="B604" s="282" t="s">
        <v>9369</v>
      </c>
      <c r="C604" s="282" t="s">
        <v>9370</v>
      </c>
      <c r="D604" s="282" t="s">
        <v>9371</v>
      </c>
      <c r="E604" s="282" t="s">
        <v>9372</v>
      </c>
      <c r="F604" s="282" t="s">
        <v>9372</v>
      </c>
      <c r="G604" s="282" t="s">
        <v>9392</v>
      </c>
      <c r="H604" s="282" t="s">
        <v>10629</v>
      </c>
      <c r="I604" s="282" t="s">
        <v>9375</v>
      </c>
      <c r="J604" s="283"/>
      <c r="K604" s="283"/>
      <c r="L604" s="283"/>
      <c r="M604" s="283"/>
      <c r="N604" s="282" t="s">
        <v>9378</v>
      </c>
      <c r="O604" s="284">
        <v>23.41</v>
      </c>
      <c r="P604" s="282" t="s">
        <v>10437</v>
      </c>
      <c r="Q604" s="282" t="s">
        <v>9375</v>
      </c>
      <c r="R604" s="283"/>
      <c r="S604" s="283"/>
      <c r="T604" s="282" t="s">
        <v>9380</v>
      </c>
      <c r="U604" s="282" t="s">
        <v>10437</v>
      </c>
      <c r="V604" s="282" t="s">
        <v>10438</v>
      </c>
      <c r="W604" s="282" t="s">
        <v>10630</v>
      </c>
      <c r="X604" s="282" t="s">
        <v>9384</v>
      </c>
      <c r="Y604" s="282" t="s">
        <v>9385</v>
      </c>
      <c r="Z604" s="284">
        <v>23.41</v>
      </c>
      <c r="AA604" s="282" t="s">
        <v>3277</v>
      </c>
      <c r="AB604" s="284">
        <v>23.41</v>
      </c>
      <c r="AC604" s="284">
        <v>23.41</v>
      </c>
      <c r="AD604" s="282" t="s">
        <v>3277</v>
      </c>
      <c r="AE604" s="282" t="s">
        <v>10631</v>
      </c>
      <c r="AF604" s="282" t="s">
        <v>9387</v>
      </c>
      <c r="AG604" s="282" t="s">
        <v>9388</v>
      </c>
      <c r="AH604" s="282" t="s">
        <v>9402</v>
      </c>
      <c r="AI604" s="285">
        <f t="shared" si="9"/>
        <v>43555</v>
      </c>
      <c r="AJ604" s="281" t="s">
        <v>9430</v>
      </c>
    </row>
    <row r="605" spans="1:36" ht="60">
      <c r="A605" s="282" t="s">
        <v>10632</v>
      </c>
      <c r="B605" s="282" t="s">
        <v>9369</v>
      </c>
      <c r="C605" s="282" t="s">
        <v>9370</v>
      </c>
      <c r="D605" s="282" t="s">
        <v>9371</v>
      </c>
      <c r="E605" s="282" t="s">
        <v>9372</v>
      </c>
      <c r="F605" s="282" t="s">
        <v>9372</v>
      </c>
      <c r="G605" s="282" t="s">
        <v>9392</v>
      </c>
      <c r="H605" s="282" t="s">
        <v>10629</v>
      </c>
      <c r="I605" s="282" t="s">
        <v>9375</v>
      </c>
      <c r="J605" s="283"/>
      <c r="K605" s="283"/>
      <c r="L605" s="283"/>
      <c r="M605" s="283"/>
      <c r="N605" s="282" t="s">
        <v>9378</v>
      </c>
      <c r="O605" s="284">
        <v>84.04</v>
      </c>
      <c r="P605" s="282" t="s">
        <v>10437</v>
      </c>
      <c r="Q605" s="282" t="s">
        <v>9375</v>
      </c>
      <c r="R605" s="283"/>
      <c r="S605" s="283"/>
      <c r="T605" s="282" t="s">
        <v>9380</v>
      </c>
      <c r="U605" s="282" t="s">
        <v>10437</v>
      </c>
      <c r="V605" s="282" t="s">
        <v>10438</v>
      </c>
      <c r="W605" s="282" t="s">
        <v>10630</v>
      </c>
      <c r="X605" s="282" t="s">
        <v>9384</v>
      </c>
      <c r="Y605" s="282" t="s">
        <v>9385</v>
      </c>
      <c r="Z605" s="284">
        <v>84.04</v>
      </c>
      <c r="AA605" s="282" t="s">
        <v>3277</v>
      </c>
      <c r="AB605" s="284">
        <v>84.04</v>
      </c>
      <c r="AC605" s="284">
        <v>84.04</v>
      </c>
      <c r="AD605" s="282" t="s">
        <v>3277</v>
      </c>
      <c r="AE605" s="282" t="s">
        <v>10631</v>
      </c>
      <c r="AF605" s="282" t="s">
        <v>9387</v>
      </c>
      <c r="AG605" s="282" t="s">
        <v>9388</v>
      </c>
      <c r="AH605" s="282" t="s">
        <v>9402</v>
      </c>
      <c r="AI605" s="285">
        <f t="shared" si="9"/>
        <v>43555</v>
      </c>
      <c r="AJ605" s="281" t="s">
        <v>9430</v>
      </c>
    </row>
    <row r="606" spans="1:36" ht="60">
      <c r="A606" s="282" t="s">
        <v>10633</v>
      </c>
      <c r="B606" s="282" t="s">
        <v>9369</v>
      </c>
      <c r="C606" s="282" t="s">
        <v>9370</v>
      </c>
      <c r="D606" s="282" t="s">
        <v>9371</v>
      </c>
      <c r="E606" s="282" t="s">
        <v>9372</v>
      </c>
      <c r="F606" s="282" t="s">
        <v>9372</v>
      </c>
      <c r="G606" s="282" t="s">
        <v>9392</v>
      </c>
      <c r="H606" s="282" t="s">
        <v>10629</v>
      </c>
      <c r="I606" s="282" t="s">
        <v>9375</v>
      </c>
      <c r="J606" s="283"/>
      <c r="K606" s="283"/>
      <c r="L606" s="283"/>
      <c r="M606" s="283"/>
      <c r="N606" s="282" t="s">
        <v>9378</v>
      </c>
      <c r="O606" s="284">
        <v>84.04</v>
      </c>
      <c r="P606" s="282" t="s">
        <v>10437</v>
      </c>
      <c r="Q606" s="282" t="s">
        <v>9375</v>
      </c>
      <c r="R606" s="283"/>
      <c r="S606" s="283"/>
      <c r="T606" s="282" t="s">
        <v>9380</v>
      </c>
      <c r="U606" s="282" t="s">
        <v>10437</v>
      </c>
      <c r="V606" s="282" t="s">
        <v>10438</v>
      </c>
      <c r="W606" s="282" t="s">
        <v>10630</v>
      </c>
      <c r="X606" s="282" t="s">
        <v>9384</v>
      </c>
      <c r="Y606" s="282" t="s">
        <v>9385</v>
      </c>
      <c r="Z606" s="284">
        <v>84.04</v>
      </c>
      <c r="AA606" s="282" t="s">
        <v>3277</v>
      </c>
      <c r="AB606" s="284">
        <v>84.04</v>
      </c>
      <c r="AC606" s="284">
        <v>84.04</v>
      </c>
      <c r="AD606" s="282" t="s">
        <v>3277</v>
      </c>
      <c r="AE606" s="282" t="s">
        <v>10631</v>
      </c>
      <c r="AF606" s="282" t="s">
        <v>9387</v>
      </c>
      <c r="AG606" s="282" t="s">
        <v>9388</v>
      </c>
      <c r="AH606" s="282" t="s">
        <v>9402</v>
      </c>
      <c r="AI606" s="285">
        <f t="shared" si="9"/>
        <v>43555</v>
      </c>
      <c r="AJ606" s="281" t="s">
        <v>9430</v>
      </c>
    </row>
    <row r="607" spans="1:36" ht="60">
      <c r="A607" s="282" t="s">
        <v>10634</v>
      </c>
      <c r="B607" s="282" t="s">
        <v>9369</v>
      </c>
      <c r="C607" s="282" t="s">
        <v>9370</v>
      </c>
      <c r="D607" s="282" t="s">
        <v>9371</v>
      </c>
      <c r="E607" s="282" t="s">
        <v>9372</v>
      </c>
      <c r="F607" s="282" t="s">
        <v>9372</v>
      </c>
      <c r="G607" s="282" t="s">
        <v>9392</v>
      </c>
      <c r="H607" s="282" t="s">
        <v>10629</v>
      </c>
      <c r="I607" s="282" t="s">
        <v>9375</v>
      </c>
      <c r="J607" s="283"/>
      <c r="K607" s="283"/>
      <c r="L607" s="283"/>
      <c r="M607" s="283"/>
      <c r="N607" s="282" t="s">
        <v>9378</v>
      </c>
      <c r="O607" s="284">
        <v>42.02</v>
      </c>
      <c r="P607" s="282" t="s">
        <v>10437</v>
      </c>
      <c r="Q607" s="282" t="s">
        <v>9375</v>
      </c>
      <c r="R607" s="283"/>
      <c r="S607" s="283"/>
      <c r="T607" s="282" t="s">
        <v>9380</v>
      </c>
      <c r="U607" s="282" t="s">
        <v>10437</v>
      </c>
      <c r="V607" s="282" t="s">
        <v>10438</v>
      </c>
      <c r="W607" s="282" t="s">
        <v>10630</v>
      </c>
      <c r="X607" s="282" t="s">
        <v>9384</v>
      </c>
      <c r="Y607" s="282" t="s">
        <v>9385</v>
      </c>
      <c r="Z607" s="284">
        <v>42.02</v>
      </c>
      <c r="AA607" s="282" t="s">
        <v>3277</v>
      </c>
      <c r="AB607" s="284">
        <v>42.02</v>
      </c>
      <c r="AC607" s="284">
        <v>42.02</v>
      </c>
      <c r="AD607" s="282" t="s">
        <v>3277</v>
      </c>
      <c r="AE607" s="282" t="s">
        <v>10631</v>
      </c>
      <c r="AF607" s="282" t="s">
        <v>9387</v>
      </c>
      <c r="AG607" s="282" t="s">
        <v>9388</v>
      </c>
      <c r="AH607" s="282" t="s">
        <v>9402</v>
      </c>
      <c r="AI607" s="285">
        <f t="shared" si="9"/>
        <v>43555</v>
      </c>
      <c r="AJ607" s="281" t="s">
        <v>9430</v>
      </c>
    </row>
    <row r="608" spans="1:36" ht="60">
      <c r="A608" s="282" t="s">
        <v>10635</v>
      </c>
      <c r="B608" s="282" t="s">
        <v>9369</v>
      </c>
      <c r="C608" s="282" t="s">
        <v>9370</v>
      </c>
      <c r="D608" s="282" t="s">
        <v>9371</v>
      </c>
      <c r="E608" s="282" t="s">
        <v>9372</v>
      </c>
      <c r="F608" s="282" t="s">
        <v>9372</v>
      </c>
      <c r="G608" s="282" t="s">
        <v>9392</v>
      </c>
      <c r="H608" s="282" t="s">
        <v>10629</v>
      </c>
      <c r="I608" s="282" t="s">
        <v>9375</v>
      </c>
      <c r="J608" s="283"/>
      <c r="K608" s="283"/>
      <c r="L608" s="283"/>
      <c r="M608" s="283"/>
      <c r="N608" s="282" t="s">
        <v>9378</v>
      </c>
      <c r="O608" s="284">
        <v>70.23</v>
      </c>
      <c r="P608" s="282" t="s">
        <v>10437</v>
      </c>
      <c r="Q608" s="282" t="s">
        <v>9375</v>
      </c>
      <c r="R608" s="283"/>
      <c r="S608" s="283"/>
      <c r="T608" s="282" t="s">
        <v>9380</v>
      </c>
      <c r="U608" s="282" t="s">
        <v>10437</v>
      </c>
      <c r="V608" s="282" t="s">
        <v>10438</v>
      </c>
      <c r="W608" s="282" t="s">
        <v>10630</v>
      </c>
      <c r="X608" s="282" t="s">
        <v>9384</v>
      </c>
      <c r="Y608" s="282" t="s">
        <v>9385</v>
      </c>
      <c r="Z608" s="284">
        <v>70.23</v>
      </c>
      <c r="AA608" s="282" t="s">
        <v>3277</v>
      </c>
      <c r="AB608" s="284">
        <v>70.23</v>
      </c>
      <c r="AC608" s="284">
        <v>70.23</v>
      </c>
      <c r="AD608" s="282" t="s">
        <v>3277</v>
      </c>
      <c r="AE608" s="282" t="s">
        <v>10631</v>
      </c>
      <c r="AF608" s="282" t="s">
        <v>9387</v>
      </c>
      <c r="AG608" s="282" t="s">
        <v>9388</v>
      </c>
      <c r="AH608" s="282" t="s">
        <v>9402</v>
      </c>
      <c r="AI608" s="285">
        <f t="shared" si="9"/>
        <v>43555</v>
      </c>
      <c r="AJ608" s="281" t="s">
        <v>9430</v>
      </c>
    </row>
    <row r="609" spans="1:36" ht="60">
      <c r="A609" s="282" t="s">
        <v>10636</v>
      </c>
      <c r="B609" s="282" t="s">
        <v>9369</v>
      </c>
      <c r="C609" s="282" t="s">
        <v>9370</v>
      </c>
      <c r="D609" s="282" t="s">
        <v>9371</v>
      </c>
      <c r="E609" s="282" t="s">
        <v>9372</v>
      </c>
      <c r="F609" s="282" t="s">
        <v>9372</v>
      </c>
      <c r="G609" s="282" t="s">
        <v>9392</v>
      </c>
      <c r="H609" s="282" t="s">
        <v>10629</v>
      </c>
      <c r="I609" s="282" t="s">
        <v>9375</v>
      </c>
      <c r="J609" s="283"/>
      <c r="K609" s="283"/>
      <c r="L609" s="283"/>
      <c r="M609" s="283"/>
      <c r="N609" s="282" t="s">
        <v>9378</v>
      </c>
      <c r="O609" s="284">
        <v>23.41</v>
      </c>
      <c r="P609" s="282" t="s">
        <v>10437</v>
      </c>
      <c r="Q609" s="282" t="s">
        <v>9375</v>
      </c>
      <c r="R609" s="283"/>
      <c r="S609" s="283"/>
      <c r="T609" s="282" t="s">
        <v>9380</v>
      </c>
      <c r="U609" s="282" t="s">
        <v>10437</v>
      </c>
      <c r="V609" s="282" t="s">
        <v>10438</v>
      </c>
      <c r="W609" s="282" t="s">
        <v>10630</v>
      </c>
      <c r="X609" s="282" t="s">
        <v>9384</v>
      </c>
      <c r="Y609" s="282" t="s">
        <v>9385</v>
      </c>
      <c r="Z609" s="284">
        <v>23.41</v>
      </c>
      <c r="AA609" s="282" t="s">
        <v>3277</v>
      </c>
      <c r="AB609" s="284">
        <v>23.41</v>
      </c>
      <c r="AC609" s="284">
        <v>23.41</v>
      </c>
      <c r="AD609" s="282" t="s">
        <v>3277</v>
      </c>
      <c r="AE609" s="282" t="s">
        <v>10631</v>
      </c>
      <c r="AF609" s="282" t="s">
        <v>9387</v>
      </c>
      <c r="AG609" s="282" t="s">
        <v>9388</v>
      </c>
      <c r="AH609" s="282" t="s">
        <v>9402</v>
      </c>
      <c r="AI609" s="285">
        <f t="shared" si="9"/>
        <v>43555</v>
      </c>
      <c r="AJ609" s="281" t="s">
        <v>9430</v>
      </c>
    </row>
    <row r="610" spans="1:36" ht="60">
      <c r="A610" s="282" t="s">
        <v>10637</v>
      </c>
      <c r="B610" s="282" t="s">
        <v>9369</v>
      </c>
      <c r="C610" s="282" t="s">
        <v>9370</v>
      </c>
      <c r="D610" s="282" t="s">
        <v>9371</v>
      </c>
      <c r="E610" s="282" t="s">
        <v>9372</v>
      </c>
      <c r="F610" s="282" t="s">
        <v>9372</v>
      </c>
      <c r="G610" s="282" t="s">
        <v>9392</v>
      </c>
      <c r="H610" s="282" t="s">
        <v>10629</v>
      </c>
      <c r="I610" s="282" t="s">
        <v>9375</v>
      </c>
      <c r="J610" s="283"/>
      <c r="K610" s="283"/>
      <c r="L610" s="283"/>
      <c r="M610" s="283"/>
      <c r="N610" s="282" t="s">
        <v>9378</v>
      </c>
      <c r="O610" s="284">
        <v>23.41</v>
      </c>
      <c r="P610" s="282" t="s">
        <v>10437</v>
      </c>
      <c r="Q610" s="282" t="s">
        <v>9375</v>
      </c>
      <c r="R610" s="283"/>
      <c r="S610" s="283"/>
      <c r="T610" s="282" t="s">
        <v>9380</v>
      </c>
      <c r="U610" s="282" t="s">
        <v>10437</v>
      </c>
      <c r="V610" s="282" t="s">
        <v>10438</v>
      </c>
      <c r="W610" s="282" t="s">
        <v>10630</v>
      </c>
      <c r="X610" s="282" t="s">
        <v>9384</v>
      </c>
      <c r="Y610" s="282" t="s">
        <v>9385</v>
      </c>
      <c r="Z610" s="284">
        <v>23.41</v>
      </c>
      <c r="AA610" s="282" t="s">
        <v>3277</v>
      </c>
      <c r="AB610" s="284">
        <v>23.41</v>
      </c>
      <c r="AC610" s="284">
        <v>23.41</v>
      </c>
      <c r="AD610" s="282" t="s">
        <v>3277</v>
      </c>
      <c r="AE610" s="282" t="s">
        <v>10631</v>
      </c>
      <c r="AF610" s="282" t="s">
        <v>9387</v>
      </c>
      <c r="AG610" s="282" t="s">
        <v>9388</v>
      </c>
      <c r="AH610" s="282" t="s">
        <v>9402</v>
      </c>
      <c r="AI610" s="285">
        <f t="shared" si="9"/>
        <v>43555</v>
      </c>
      <c r="AJ610" s="281" t="s">
        <v>9430</v>
      </c>
    </row>
    <row r="611" spans="1:36" ht="60">
      <c r="A611" s="282" t="s">
        <v>10638</v>
      </c>
      <c r="B611" s="282" t="s">
        <v>9369</v>
      </c>
      <c r="C611" s="282" t="s">
        <v>9370</v>
      </c>
      <c r="D611" s="282" t="s">
        <v>9371</v>
      </c>
      <c r="E611" s="282" t="s">
        <v>9422</v>
      </c>
      <c r="F611" s="282" t="s">
        <v>9422</v>
      </c>
      <c r="G611" s="282" t="s">
        <v>9392</v>
      </c>
      <c r="H611" s="282" t="s">
        <v>10629</v>
      </c>
      <c r="I611" s="282" t="s">
        <v>9375</v>
      </c>
      <c r="J611" s="283"/>
      <c r="K611" s="283"/>
      <c r="L611" s="283"/>
      <c r="M611" s="283"/>
      <c r="N611" s="282" t="s">
        <v>9378</v>
      </c>
      <c r="O611" s="284">
        <v>10.32</v>
      </c>
      <c r="P611" s="282" t="s">
        <v>10437</v>
      </c>
      <c r="Q611" s="282" t="s">
        <v>9410</v>
      </c>
      <c r="R611" s="283"/>
      <c r="S611" s="283"/>
      <c r="T611" s="282" t="s">
        <v>9380</v>
      </c>
      <c r="U611" s="282" t="s">
        <v>10437</v>
      </c>
      <c r="V611" s="282" t="s">
        <v>10438</v>
      </c>
      <c r="W611" s="282" t="s">
        <v>10630</v>
      </c>
      <c r="X611" s="282" t="s">
        <v>9384</v>
      </c>
      <c r="Y611" s="282" t="s">
        <v>9385</v>
      </c>
      <c r="Z611" s="284">
        <v>10.32</v>
      </c>
      <c r="AA611" s="282" t="s">
        <v>3277</v>
      </c>
      <c r="AB611" s="284">
        <v>10.32</v>
      </c>
      <c r="AC611" s="284">
        <v>10.32</v>
      </c>
      <c r="AD611" s="282" t="s">
        <v>3277</v>
      </c>
      <c r="AE611" s="282" t="s">
        <v>10631</v>
      </c>
      <c r="AF611" s="282" t="s">
        <v>9387</v>
      </c>
      <c r="AG611" s="282" t="s">
        <v>9388</v>
      </c>
      <c r="AH611" s="282" t="s">
        <v>9402</v>
      </c>
      <c r="AI611" s="285">
        <f t="shared" si="9"/>
        <v>43555</v>
      </c>
      <c r="AJ611" s="281" t="s">
        <v>9430</v>
      </c>
    </row>
    <row r="612" spans="1:36" ht="60">
      <c r="A612" s="282" t="s">
        <v>10639</v>
      </c>
      <c r="B612" s="282" t="s">
        <v>9369</v>
      </c>
      <c r="C612" s="282" t="s">
        <v>9370</v>
      </c>
      <c r="D612" s="282" t="s">
        <v>9371</v>
      </c>
      <c r="E612" s="282" t="s">
        <v>9372</v>
      </c>
      <c r="F612" s="282" t="s">
        <v>9372</v>
      </c>
      <c r="G612" s="282" t="s">
        <v>9392</v>
      </c>
      <c r="H612" s="282" t="s">
        <v>10640</v>
      </c>
      <c r="I612" s="282" t="s">
        <v>9375</v>
      </c>
      <c r="J612" s="283"/>
      <c r="K612" s="283"/>
      <c r="L612" s="283"/>
      <c r="M612" s="283"/>
      <c r="N612" s="282" t="s">
        <v>9378</v>
      </c>
      <c r="O612" s="284">
        <v>46.82</v>
      </c>
      <c r="P612" s="282" t="s">
        <v>10437</v>
      </c>
      <c r="Q612" s="282" t="s">
        <v>9375</v>
      </c>
      <c r="R612" s="283"/>
      <c r="S612" s="283"/>
      <c r="T612" s="282" t="s">
        <v>9380</v>
      </c>
      <c r="U612" s="282" t="s">
        <v>10437</v>
      </c>
      <c r="V612" s="282" t="s">
        <v>10438</v>
      </c>
      <c r="W612" s="282" t="s">
        <v>10630</v>
      </c>
      <c r="X612" s="282" t="s">
        <v>9384</v>
      </c>
      <c r="Y612" s="282" t="s">
        <v>9385</v>
      </c>
      <c r="Z612" s="284">
        <v>46.82</v>
      </c>
      <c r="AA612" s="282" t="s">
        <v>3277</v>
      </c>
      <c r="AB612" s="284">
        <v>46.82</v>
      </c>
      <c r="AC612" s="284">
        <v>46.82</v>
      </c>
      <c r="AD612" s="282" t="s">
        <v>3277</v>
      </c>
      <c r="AE612" s="282" t="s">
        <v>10631</v>
      </c>
      <c r="AF612" s="282" t="s">
        <v>9387</v>
      </c>
      <c r="AG612" s="282" t="s">
        <v>9388</v>
      </c>
      <c r="AH612" s="282" t="s">
        <v>9402</v>
      </c>
      <c r="AI612" s="285">
        <f t="shared" si="9"/>
        <v>43539</v>
      </c>
      <c r="AJ612" s="281" t="s">
        <v>9430</v>
      </c>
    </row>
    <row r="613" spans="1:36" ht="60">
      <c r="A613" s="282" t="s">
        <v>10641</v>
      </c>
      <c r="B613" s="282" t="s">
        <v>9369</v>
      </c>
      <c r="C613" s="282" t="s">
        <v>9370</v>
      </c>
      <c r="D613" s="282" t="s">
        <v>9371</v>
      </c>
      <c r="E613" s="282" t="s">
        <v>9372</v>
      </c>
      <c r="F613" s="282" t="s">
        <v>9372</v>
      </c>
      <c r="G613" s="282" t="s">
        <v>9392</v>
      </c>
      <c r="H613" s="282" t="s">
        <v>10640</v>
      </c>
      <c r="I613" s="282" t="s">
        <v>9375</v>
      </c>
      <c r="J613" s="283"/>
      <c r="K613" s="283"/>
      <c r="L613" s="283"/>
      <c r="M613" s="283"/>
      <c r="N613" s="282" t="s">
        <v>9378</v>
      </c>
      <c r="O613" s="284">
        <v>84.04</v>
      </c>
      <c r="P613" s="282" t="s">
        <v>10437</v>
      </c>
      <c r="Q613" s="282" t="s">
        <v>9375</v>
      </c>
      <c r="R613" s="283"/>
      <c r="S613" s="283"/>
      <c r="T613" s="282" t="s">
        <v>9380</v>
      </c>
      <c r="U613" s="282" t="s">
        <v>10437</v>
      </c>
      <c r="V613" s="282" t="s">
        <v>10438</v>
      </c>
      <c r="W613" s="282" t="s">
        <v>10630</v>
      </c>
      <c r="X613" s="282" t="s">
        <v>9384</v>
      </c>
      <c r="Y613" s="282" t="s">
        <v>9385</v>
      </c>
      <c r="Z613" s="284">
        <v>84.04</v>
      </c>
      <c r="AA613" s="282" t="s">
        <v>3277</v>
      </c>
      <c r="AB613" s="284">
        <v>84.04</v>
      </c>
      <c r="AC613" s="284">
        <v>84.04</v>
      </c>
      <c r="AD613" s="282" t="s">
        <v>3277</v>
      </c>
      <c r="AE613" s="282" t="s">
        <v>10631</v>
      </c>
      <c r="AF613" s="282" t="s">
        <v>9387</v>
      </c>
      <c r="AG613" s="282" t="s">
        <v>9388</v>
      </c>
      <c r="AH613" s="282" t="s">
        <v>9402</v>
      </c>
      <c r="AI613" s="285">
        <f t="shared" si="9"/>
        <v>43539</v>
      </c>
      <c r="AJ613" s="281" t="s">
        <v>9430</v>
      </c>
    </row>
    <row r="614" spans="1:36" ht="60">
      <c r="A614" s="282" t="s">
        <v>10642</v>
      </c>
      <c r="B614" s="282" t="s">
        <v>9369</v>
      </c>
      <c r="C614" s="282" t="s">
        <v>9370</v>
      </c>
      <c r="D614" s="282" t="s">
        <v>9371</v>
      </c>
      <c r="E614" s="282" t="s">
        <v>9372</v>
      </c>
      <c r="F614" s="282" t="s">
        <v>9372</v>
      </c>
      <c r="G614" s="282" t="s">
        <v>9392</v>
      </c>
      <c r="H614" s="282" t="s">
        <v>10640</v>
      </c>
      <c r="I614" s="282" t="s">
        <v>9375</v>
      </c>
      <c r="J614" s="283"/>
      <c r="K614" s="283"/>
      <c r="L614" s="283"/>
      <c r="M614" s="283"/>
      <c r="N614" s="282" t="s">
        <v>9378</v>
      </c>
      <c r="O614" s="284">
        <v>168.08</v>
      </c>
      <c r="P614" s="282" t="s">
        <v>10437</v>
      </c>
      <c r="Q614" s="282" t="s">
        <v>9375</v>
      </c>
      <c r="R614" s="283"/>
      <c r="S614" s="283"/>
      <c r="T614" s="282" t="s">
        <v>9380</v>
      </c>
      <c r="U614" s="282" t="s">
        <v>10437</v>
      </c>
      <c r="V614" s="282" t="s">
        <v>10438</v>
      </c>
      <c r="W614" s="282" t="s">
        <v>10630</v>
      </c>
      <c r="X614" s="282" t="s">
        <v>9384</v>
      </c>
      <c r="Y614" s="282" t="s">
        <v>9385</v>
      </c>
      <c r="Z614" s="284">
        <v>168.08</v>
      </c>
      <c r="AA614" s="282" t="s">
        <v>3277</v>
      </c>
      <c r="AB614" s="284">
        <v>168.08</v>
      </c>
      <c r="AC614" s="284">
        <v>168.08</v>
      </c>
      <c r="AD614" s="282" t="s">
        <v>3277</v>
      </c>
      <c r="AE614" s="282" t="s">
        <v>10631</v>
      </c>
      <c r="AF614" s="282" t="s">
        <v>9387</v>
      </c>
      <c r="AG614" s="282" t="s">
        <v>9388</v>
      </c>
      <c r="AH614" s="282" t="s">
        <v>9402</v>
      </c>
      <c r="AI614" s="285">
        <f t="shared" si="9"/>
        <v>43539</v>
      </c>
      <c r="AJ614" s="281" t="s">
        <v>9430</v>
      </c>
    </row>
    <row r="615" spans="1:36" ht="60">
      <c r="A615" s="282" t="s">
        <v>10643</v>
      </c>
      <c r="B615" s="282" t="s">
        <v>9369</v>
      </c>
      <c r="C615" s="282" t="s">
        <v>9370</v>
      </c>
      <c r="D615" s="282" t="s">
        <v>9371</v>
      </c>
      <c r="E615" s="282" t="s">
        <v>9372</v>
      </c>
      <c r="F615" s="282" t="s">
        <v>9372</v>
      </c>
      <c r="G615" s="282" t="s">
        <v>9392</v>
      </c>
      <c r="H615" s="282" t="s">
        <v>10640</v>
      </c>
      <c r="I615" s="282" t="s">
        <v>9375</v>
      </c>
      <c r="J615" s="283"/>
      <c r="K615" s="283"/>
      <c r="L615" s="283"/>
      <c r="M615" s="283"/>
      <c r="N615" s="282" t="s">
        <v>9378</v>
      </c>
      <c r="O615" s="284">
        <v>234.1</v>
      </c>
      <c r="P615" s="282" t="s">
        <v>10437</v>
      </c>
      <c r="Q615" s="282" t="s">
        <v>9375</v>
      </c>
      <c r="R615" s="283"/>
      <c r="S615" s="283"/>
      <c r="T615" s="282" t="s">
        <v>9380</v>
      </c>
      <c r="U615" s="282" t="s">
        <v>10437</v>
      </c>
      <c r="V615" s="282" t="s">
        <v>10438</v>
      </c>
      <c r="W615" s="282" t="s">
        <v>10630</v>
      </c>
      <c r="X615" s="282" t="s">
        <v>9384</v>
      </c>
      <c r="Y615" s="282" t="s">
        <v>9385</v>
      </c>
      <c r="Z615" s="284">
        <v>234.1</v>
      </c>
      <c r="AA615" s="282" t="s">
        <v>3277</v>
      </c>
      <c r="AB615" s="284">
        <v>234.1</v>
      </c>
      <c r="AC615" s="284">
        <v>234.1</v>
      </c>
      <c r="AD615" s="282" t="s">
        <v>3277</v>
      </c>
      <c r="AE615" s="282" t="s">
        <v>10631</v>
      </c>
      <c r="AF615" s="282" t="s">
        <v>9387</v>
      </c>
      <c r="AG615" s="282" t="s">
        <v>9388</v>
      </c>
      <c r="AH615" s="282" t="s">
        <v>9402</v>
      </c>
      <c r="AI615" s="285">
        <f t="shared" si="9"/>
        <v>43539</v>
      </c>
      <c r="AJ615" s="281" t="s">
        <v>9430</v>
      </c>
    </row>
    <row r="616" spans="1:36" ht="60">
      <c r="A616" s="282" t="s">
        <v>10644</v>
      </c>
      <c r="B616" s="282" t="s">
        <v>9369</v>
      </c>
      <c r="C616" s="282" t="s">
        <v>9370</v>
      </c>
      <c r="D616" s="282" t="s">
        <v>9371</v>
      </c>
      <c r="E616" s="282" t="s">
        <v>9372</v>
      </c>
      <c r="F616" s="282" t="s">
        <v>9372</v>
      </c>
      <c r="G616" s="282" t="s">
        <v>9392</v>
      </c>
      <c r="H616" s="282" t="s">
        <v>10645</v>
      </c>
      <c r="I616" s="282" t="s">
        <v>9375</v>
      </c>
      <c r="J616" s="283"/>
      <c r="K616" s="283"/>
      <c r="L616" s="283"/>
      <c r="M616" s="283"/>
      <c r="N616" s="282" t="s">
        <v>9378</v>
      </c>
      <c r="O616" s="284">
        <v>234.1</v>
      </c>
      <c r="P616" s="282" t="s">
        <v>10437</v>
      </c>
      <c r="Q616" s="282" t="s">
        <v>9375</v>
      </c>
      <c r="R616" s="283"/>
      <c r="S616" s="283"/>
      <c r="T616" s="282" t="s">
        <v>9380</v>
      </c>
      <c r="U616" s="282" t="s">
        <v>10437</v>
      </c>
      <c r="V616" s="282" t="s">
        <v>10438</v>
      </c>
      <c r="W616" s="282" t="s">
        <v>10646</v>
      </c>
      <c r="X616" s="282" t="s">
        <v>9384</v>
      </c>
      <c r="Y616" s="282" t="s">
        <v>9385</v>
      </c>
      <c r="Z616" s="284">
        <v>234.1</v>
      </c>
      <c r="AA616" s="282" t="s">
        <v>3277</v>
      </c>
      <c r="AB616" s="284">
        <v>234.1</v>
      </c>
      <c r="AC616" s="284">
        <v>234.1</v>
      </c>
      <c r="AD616" s="282" t="s">
        <v>3277</v>
      </c>
      <c r="AE616" s="282" t="s">
        <v>10647</v>
      </c>
      <c r="AF616" s="282" t="s">
        <v>9387</v>
      </c>
      <c r="AG616" s="282" t="s">
        <v>9388</v>
      </c>
      <c r="AH616" s="282" t="s">
        <v>9402</v>
      </c>
      <c r="AI616" s="285">
        <f t="shared" si="9"/>
        <v>43524</v>
      </c>
      <c r="AJ616" s="281" t="s">
        <v>9430</v>
      </c>
    </row>
    <row r="617" spans="1:36" ht="60">
      <c r="A617" s="282" t="s">
        <v>10648</v>
      </c>
      <c r="B617" s="282" t="s">
        <v>9369</v>
      </c>
      <c r="C617" s="282" t="s">
        <v>9370</v>
      </c>
      <c r="D617" s="282" t="s">
        <v>9371</v>
      </c>
      <c r="E617" s="282" t="s">
        <v>9372</v>
      </c>
      <c r="F617" s="282" t="s">
        <v>9372</v>
      </c>
      <c r="G617" s="282" t="s">
        <v>9392</v>
      </c>
      <c r="H617" s="282" t="s">
        <v>10645</v>
      </c>
      <c r="I617" s="282" t="s">
        <v>9375</v>
      </c>
      <c r="J617" s="283"/>
      <c r="K617" s="283"/>
      <c r="L617" s="283"/>
      <c r="M617" s="283"/>
      <c r="N617" s="282" t="s">
        <v>9378</v>
      </c>
      <c r="O617" s="284">
        <v>46.82</v>
      </c>
      <c r="P617" s="282" t="s">
        <v>10437</v>
      </c>
      <c r="Q617" s="282" t="s">
        <v>9375</v>
      </c>
      <c r="R617" s="283"/>
      <c r="S617" s="283"/>
      <c r="T617" s="282" t="s">
        <v>9380</v>
      </c>
      <c r="U617" s="282" t="s">
        <v>10437</v>
      </c>
      <c r="V617" s="282" t="s">
        <v>10438</v>
      </c>
      <c r="W617" s="282" t="s">
        <v>10646</v>
      </c>
      <c r="X617" s="282" t="s">
        <v>9384</v>
      </c>
      <c r="Y617" s="282" t="s">
        <v>9385</v>
      </c>
      <c r="Z617" s="284">
        <v>46.82</v>
      </c>
      <c r="AA617" s="282" t="s">
        <v>3277</v>
      </c>
      <c r="AB617" s="284">
        <v>46.82</v>
      </c>
      <c r="AC617" s="284">
        <v>46.82</v>
      </c>
      <c r="AD617" s="282" t="s">
        <v>3277</v>
      </c>
      <c r="AE617" s="282" t="s">
        <v>10647</v>
      </c>
      <c r="AF617" s="282" t="s">
        <v>9387</v>
      </c>
      <c r="AG617" s="282" t="s">
        <v>9388</v>
      </c>
      <c r="AH617" s="282" t="s">
        <v>9402</v>
      </c>
      <c r="AI617" s="285">
        <f t="shared" si="9"/>
        <v>43524</v>
      </c>
      <c r="AJ617" s="281" t="s">
        <v>9430</v>
      </c>
    </row>
    <row r="618" spans="1:36" ht="60">
      <c r="A618" s="282" t="s">
        <v>10649</v>
      </c>
      <c r="B618" s="282" t="s">
        <v>9369</v>
      </c>
      <c r="C618" s="282" t="s">
        <v>9370</v>
      </c>
      <c r="D618" s="282" t="s">
        <v>9371</v>
      </c>
      <c r="E618" s="282" t="s">
        <v>9372</v>
      </c>
      <c r="F618" s="282" t="s">
        <v>9372</v>
      </c>
      <c r="G618" s="282" t="s">
        <v>9392</v>
      </c>
      <c r="H618" s="282" t="s">
        <v>10645</v>
      </c>
      <c r="I618" s="282" t="s">
        <v>9375</v>
      </c>
      <c r="J618" s="283"/>
      <c r="K618" s="283"/>
      <c r="L618" s="283"/>
      <c r="M618" s="283"/>
      <c r="N618" s="282" t="s">
        <v>9378</v>
      </c>
      <c r="O618" s="284">
        <v>46.82</v>
      </c>
      <c r="P618" s="282" t="s">
        <v>10437</v>
      </c>
      <c r="Q618" s="282" t="s">
        <v>9375</v>
      </c>
      <c r="R618" s="283"/>
      <c r="S618" s="283"/>
      <c r="T618" s="282" t="s">
        <v>9380</v>
      </c>
      <c r="U618" s="282" t="s">
        <v>10437</v>
      </c>
      <c r="V618" s="282" t="s">
        <v>10438</v>
      </c>
      <c r="W618" s="282" t="s">
        <v>10646</v>
      </c>
      <c r="X618" s="282" t="s">
        <v>9384</v>
      </c>
      <c r="Y618" s="282" t="s">
        <v>9385</v>
      </c>
      <c r="Z618" s="284">
        <v>46.82</v>
      </c>
      <c r="AA618" s="282" t="s">
        <v>3277</v>
      </c>
      <c r="AB618" s="284">
        <v>46.82</v>
      </c>
      <c r="AC618" s="284">
        <v>46.82</v>
      </c>
      <c r="AD618" s="282" t="s">
        <v>3277</v>
      </c>
      <c r="AE618" s="282" t="s">
        <v>10647</v>
      </c>
      <c r="AF618" s="282" t="s">
        <v>9387</v>
      </c>
      <c r="AG618" s="282" t="s">
        <v>9388</v>
      </c>
      <c r="AH618" s="282" t="s">
        <v>9402</v>
      </c>
      <c r="AI618" s="285">
        <f t="shared" si="9"/>
        <v>43524</v>
      </c>
      <c r="AJ618" s="281" t="s">
        <v>9430</v>
      </c>
    </row>
    <row r="619" spans="1:36" ht="60">
      <c r="A619" s="282" t="s">
        <v>10650</v>
      </c>
      <c r="B619" s="282" t="s">
        <v>9369</v>
      </c>
      <c r="C619" s="282" t="s">
        <v>9370</v>
      </c>
      <c r="D619" s="282" t="s">
        <v>9371</v>
      </c>
      <c r="E619" s="282" t="s">
        <v>9372</v>
      </c>
      <c r="F619" s="282" t="s">
        <v>9372</v>
      </c>
      <c r="G619" s="282" t="s">
        <v>9392</v>
      </c>
      <c r="H619" s="282" t="s">
        <v>10645</v>
      </c>
      <c r="I619" s="282" t="s">
        <v>9375</v>
      </c>
      <c r="J619" s="283"/>
      <c r="K619" s="283"/>
      <c r="L619" s="283"/>
      <c r="M619" s="283"/>
      <c r="N619" s="282" t="s">
        <v>9378</v>
      </c>
      <c r="O619" s="284">
        <v>336.16</v>
      </c>
      <c r="P619" s="282" t="s">
        <v>10437</v>
      </c>
      <c r="Q619" s="282" t="s">
        <v>9375</v>
      </c>
      <c r="R619" s="283"/>
      <c r="S619" s="283"/>
      <c r="T619" s="282" t="s">
        <v>9380</v>
      </c>
      <c r="U619" s="282" t="s">
        <v>10437</v>
      </c>
      <c r="V619" s="282" t="s">
        <v>10438</v>
      </c>
      <c r="W619" s="282" t="s">
        <v>10646</v>
      </c>
      <c r="X619" s="282" t="s">
        <v>9384</v>
      </c>
      <c r="Y619" s="282" t="s">
        <v>9385</v>
      </c>
      <c r="Z619" s="284">
        <v>336.16</v>
      </c>
      <c r="AA619" s="282" t="s">
        <v>3277</v>
      </c>
      <c r="AB619" s="284">
        <v>336.16</v>
      </c>
      <c r="AC619" s="284">
        <v>336.16</v>
      </c>
      <c r="AD619" s="282" t="s">
        <v>3277</v>
      </c>
      <c r="AE619" s="282" t="s">
        <v>10647</v>
      </c>
      <c r="AF619" s="282" t="s">
        <v>9387</v>
      </c>
      <c r="AG619" s="282" t="s">
        <v>9388</v>
      </c>
      <c r="AH619" s="282" t="s">
        <v>9402</v>
      </c>
      <c r="AI619" s="285">
        <f t="shared" si="9"/>
        <v>43524</v>
      </c>
      <c r="AJ619" s="281" t="s">
        <v>9430</v>
      </c>
    </row>
    <row r="620" spans="1:36" ht="60">
      <c r="A620" s="282" t="s">
        <v>10651</v>
      </c>
      <c r="B620" s="282" t="s">
        <v>9369</v>
      </c>
      <c r="C620" s="282" t="s">
        <v>9370</v>
      </c>
      <c r="D620" s="282" t="s">
        <v>9371</v>
      </c>
      <c r="E620" s="282" t="s">
        <v>9422</v>
      </c>
      <c r="F620" s="282" t="s">
        <v>9422</v>
      </c>
      <c r="G620" s="282" t="s">
        <v>9392</v>
      </c>
      <c r="H620" s="282" t="s">
        <v>10645</v>
      </c>
      <c r="I620" s="282" t="s">
        <v>9375</v>
      </c>
      <c r="J620" s="283"/>
      <c r="K620" s="283"/>
      <c r="L620" s="283"/>
      <c r="M620" s="283"/>
      <c r="N620" s="282" t="s">
        <v>9378</v>
      </c>
      <c r="O620" s="284">
        <v>4.43</v>
      </c>
      <c r="P620" s="282" t="s">
        <v>10437</v>
      </c>
      <c r="Q620" s="282" t="s">
        <v>9410</v>
      </c>
      <c r="R620" s="283"/>
      <c r="S620" s="283"/>
      <c r="T620" s="282" t="s">
        <v>9380</v>
      </c>
      <c r="U620" s="282" t="s">
        <v>10437</v>
      </c>
      <c r="V620" s="282" t="s">
        <v>10438</v>
      </c>
      <c r="W620" s="282" t="s">
        <v>10646</v>
      </c>
      <c r="X620" s="282" t="s">
        <v>9384</v>
      </c>
      <c r="Y620" s="282" t="s">
        <v>9385</v>
      </c>
      <c r="Z620" s="284">
        <v>4.43</v>
      </c>
      <c r="AA620" s="282" t="s">
        <v>3277</v>
      </c>
      <c r="AB620" s="284">
        <v>4.43</v>
      </c>
      <c r="AC620" s="284">
        <v>4.43</v>
      </c>
      <c r="AD620" s="282" t="s">
        <v>3277</v>
      </c>
      <c r="AE620" s="282" t="s">
        <v>10647</v>
      </c>
      <c r="AF620" s="282" t="s">
        <v>9387</v>
      </c>
      <c r="AG620" s="282" t="s">
        <v>9388</v>
      </c>
      <c r="AH620" s="282" t="s">
        <v>9402</v>
      </c>
      <c r="AI620" s="285">
        <f t="shared" si="9"/>
        <v>43524</v>
      </c>
      <c r="AJ620" s="281" t="s">
        <v>9430</v>
      </c>
    </row>
  </sheetData>
  <autoFilter ref="A1:AI620" xr:uid="{5252985E-0759-456D-AEAF-74D36D662769}"/>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A6B5-B4C5-44A4-8F93-A5ADFE99D995}">
  <dimension ref="A1:S2"/>
  <sheetViews>
    <sheetView topLeftCell="D1" workbookViewId="0">
      <selection activeCell="H3" sqref="H3"/>
    </sheetView>
  </sheetViews>
  <sheetFormatPr defaultRowHeight="14.5"/>
  <cols>
    <col min="1" max="1" width="8.7265625" bestFit="1" customWidth="1"/>
    <col min="2" max="2" width="37.7265625" bestFit="1" customWidth="1"/>
    <col min="3" max="3" width="32.7265625" bestFit="1" customWidth="1"/>
    <col min="4" max="4" width="11.7265625" bestFit="1" customWidth="1"/>
    <col min="5" max="5" width="8.7265625" bestFit="1" customWidth="1"/>
    <col min="6" max="6" width="16" bestFit="1" customWidth="1"/>
    <col min="7" max="7" width="6.1796875" bestFit="1" customWidth="1"/>
    <col min="8" max="8" width="13.81640625" bestFit="1" customWidth="1"/>
    <col min="9" max="9" width="19.54296875" bestFit="1" customWidth="1"/>
    <col min="10" max="10" width="13.7265625" bestFit="1" customWidth="1"/>
    <col min="11" max="11" width="19.26953125" bestFit="1" customWidth="1"/>
    <col min="12" max="12" width="19" bestFit="1" customWidth="1"/>
    <col min="13" max="13" width="12" bestFit="1" customWidth="1"/>
    <col min="14" max="14" width="20.453125" bestFit="1" customWidth="1"/>
    <col min="15" max="15" width="7.26953125" bestFit="1" customWidth="1"/>
    <col min="16" max="16" width="27.81640625" bestFit="1" customWidth="1"/>
    <col min="17" max="17" width="18" bestFit="1" customWidth="1"/>
    <col min="18" max="18" width="15.26953125" bestFit="1" customWidth="1"/>
    <col min="19" max="19" width="27.1796875" bestFit="1" customWidth="1"/>
  </cols>
  <sheetData>
    <row r="1" spans="1:19">
      <c r="A1" s="286" t="s">
        <v>10652</v>
      </c>
      <c r="B1" s="286" t="s">
        <v>103</v>
      </c>
      <c r="C1" s="286" t="s">
        <v>286</v>
      </c>
      <c r="D1" s="286" t="s">
        <v>3249</v>
      </c>
      <c r="E1" s="286" t="s">
        <v>1867</v>
      </c>
      <c r="F1" s="286" t="s">
        <v>10653</v>
      </c>
      <c r="G1" s="286" t="s">
        <v>10654</v>
      </c>
      <c r="H1" s="287" t="s">
        <v>10655</v>
      </c>
      <c r="I1" s="288" t="s">
        <v>10656</v>
      </c>
      <c r="J1" s="287" t="s">
        <v>10657</v>
      </c>
      <c r="K1" s="287" t="s">
        <v>10658</v>
      </c>
      <c r="L1" s="287" t="s">
        <v>10659</v>
      </c>
      <c r="M1" s="286" t="s">
        <v>10660</v>
      </c>
      <c r="N1" s="288" t="s">
        <v>10661</v>
      </c>
      <c r="O1" s="286" t="s">
        <v>10662</v>
      </c>
      <c r="P1" s="286" t="s">
        <v>10663</v>
      </c>
      <c r="Q1" s="286" t="s">
        <v>10664</v>
      </c>
      <c r="R1" s="289" t="s">
        <v>10665</v>
      </c>
      <c r="S1" s="286" t="s">
        <v>103</v>
      </c>
    </row>
    <row r="2" spans="1:19">
      <c r="A2">
        <v>2019017</v>
      </c>
      <c r="B2" s="290" t="s">
        <v>9369</v>
      </c>
      <c r="C2" s="290" t="s">
        <v>9392</v>
      </c>
      <c r="D2">
        <v>311010</v>
      </c>
      <c r="E2" t="s">
        <v>2212</v>
      </c>
      <c r="F2" t="s">
        <v>10666</v>
      </c>
      <c r="G2">
        <v>15</v>
      </c>
      <c r="H2" s="291">
        <v>44834</v>
      </c>
      <c r="I2" s="292">
        <v>1687249.44</v>
      </c>
      <c r="J2" s="291">
        <v>1970</v>
      </c>
      <c r="K2" s="293">
        <v>234</v>
      </c>
      <c r="L2">
        <v>771</v>
      </c>
      <c r="M2">
        <f>K2/L2</f>
        <v>0.30350194552529181</v>
      </c>
      <c r="N2" s="292">
        <f>ROUND(I2*M2,2)</f>
        <v>512083.49</v>
      </c>
      <c r="O2">
        <v>92111</v>
      </c>
      <c r="P2" t="s">
        <v>10667</v>
      </c>
      <c r="Q2">
        <v>141205</v>
      </c>
      <c r="R2" s="292">
        <f>N2</f>
        <v>512083.49</v>
      </c>
      <c r="S2" t="s">
        <v>10668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2E69E-6544-4007-A3C4-7275BA490F50}">
  <dimension ref="A1:S2"/>
  <sheetViews>
    <sheetView topLeftCell="F1" workbookViewId="0">
      <selection activeCell="G2" sqref="G2"/>
    </sheetView>
  </sheetViews>
  <sheetFormatPr defaultRowHeight="14.5"/>
  <cols>
    <col min="1" max="1" width="8.7265625" bestFit="1" customWidth="1"/>
    <col min="2" max="2" width="37.7265625" bestFit="1" customWidth="1"/>
    <col min="3" max="3" width="32.7265625" bestFit="1" customWidth="1"/>
    <col min="4" max="4" width="11.7265625" bestFit="1" customWidth="1"/>
    <col min="5" max="5" width="8.7265625" bestFit="1" customWidth="1"/>
    <col min="6" max="6" width="16" bestFit="1" customWidth="1"/>
    <col min="7" max="7" width="6.1796875" bestFit="1" customWidth="1"/>
    <col min="8" max="8" width="13.81640625" bestFit="1" customWidth="1"/>
    <col min="9" max="9" width="19.54296875" bestFit="1" customWidth="1"/>
    <col min="10" max="10" width="13.7265625" bestFit="1" customWidth="1"/>
    <col min="11" max="11" width="19.26953125" bestFit="1" customWidth="1"/>
    <col min="12" max="12" width="19" bestFit="1" customWidth="1"/>
    <col min="13" max="13" width="12" bestFit="1" customWidth="1"/>
    <col min="14" max="14" width="20.453125" bestFit="1" customWidth="1"/>
    <col min="15" max="15" width="7.81640625" bestFit="1" customWidth="1"/>
    <col min="16" max="16" width="27.81640625" bestFit="1" customWidth="1"/>
    <col min="17" max="17" width="18" bestFit="1" customWidth="1"/>
    <col min="18" max="18" width="15.26953125" bestFit="1" customWidth="1"/>
    <col min="19" max="19" width="27.1796875" bestFit="1" customWidth="1"/>
  </cols>
  <sheetData>
    <row r="1" spans="1:19">
      <c r="A1" s="286" t="s">
        <v>10652</v>
      </c>
      <c r="B1" s="286" t="s">
        <v>103</v>
      </c>
      <c r="C1" s="286" t="s">
        <v>286</v>
      </c>
      <c r="D1" s="286" t="s">
        <v>3249</v>
      </c>
      <c r="E1" s="286" t="s">
        <v>1867</v>
      </c>
      <c r="F1" s="286" t="s">
        <v>10653</v>
      </c>
      <c r="G1" s="286" t="s">
        <v>10654</v>
      </c>
      <c r="H1" s="287" t="s">
        <v>10655</v>
      </c>
      <c r="I1" s="288" t="s">
        <v>10656</v>
      </c>
      <c r="J1" s="287" t="s">
        <v>10657</v>
      </c>
      <c r="K1" s="287" t="s">
        <v>10658</v>
      </c>
      <c r="L1" s="287" t="s">
        <v>10659</v>
      </c>
      <c r="M1" s="286" t="s">
        <v>10660</v>
      </c>
      <c r="N1" s="288" t="s">
        <v>10661</v>
      </c>
      <c r="O1" s="286" t="s">
        <v>10662</v>
      </c>
      <c r="P1" s="286" t="s">
        <v>10663</v>
      </c>
      <c r="Q1" s="286" t="s">
        <v>10664</v>
      </c>
      <c r="R1" s="289" t="s">
        <v>10665</v>
      </c>
      <c r="S1" s="286" t="s">
        <v>103</v>
      </c>
    </row>
    <row r="2" spans="1:19">
      <c r="A2">
        <v>2021049</v>
      </c>
      <c r="B2" s="290" t="s">
        <v>10669</v>
      </c>
      <c r="C2" s="290" t="s">
        <v>9392</v>
      </c>
      <c r="D2">
        <v>311000</v>
      </c>
      <c r="E2" t="s">
        <v>2212</v>
      </c>
      <c r="F2" t="s">
        <v>10666</v>
      </c>
      <c r="G2">
        <v>40</v>
      </c>
      <c r="H2" s="291">
        <v>44561</v>
      </c>
      <c r="I2" s="292">
        <v>409538.87000000005</v>
      </c>
      <c r="J2" s="291">
        <v>41479</v>
      </c>
      <c r="K2" s="293">
        <v>380</v>
      </c>
      <c r="L2">
        <v>443</v>
      </c>
      <c r="M2">
        <f>K2/L2</f>
        <v>0.85778781038374718</v>
      </c>
      <c r="N2" s="292">
        <f>ROUND(I2*M2,2)</f>
        <v>351297.45</v>
      </c>
      <c r="O2">
        <v>5001856</v>
      </c>
      <c r="Q2">
        <v>141234</v>
      </c>
      <c r="R2" s="292">
        <f>N2</f>
        <v>351297.45</v>
      </c>
      <c r="S2" t="s">
        <v>10670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D7056-848D-41FE-9320-3849529F9108}">
  <sheetPr filterMode="1"/>
  <dimension ref="A1:AL586"/>
  <sheetViews>
    <sheetView showGridLines="0" topLeftCell="C12" workbookViewId="0">
      <selection activeCell="K15" sqref="K15"/>
    </sheetView>
  </sheetViews>
  <sheetFormatPr defaultColWidth="8.7265625" defaultRowHeight="14.5"/>
  <cols>
    <col min="1" max="1" width="8.81640625" style="296" customWidth="1"/>
    <col min="2" max="2" width="20.54296875" style="296" customWidth="1"/>
    <col min="3" max="3" width="54.81640625" style="296" customWidth="1"/>
    <col min="4" max="4" width="27.453125" style="296" customWidth="1"/>
    <col min="5" max="34" width="8.81640625" style="296" customWidth="1"/>
    <col min="35" max="35" width="9.453125" style="296" bestFit="1" customWidth="1"/>
    <col min="36" max="16384" width="8.7265625" style="296"/>
  </cols>
  <sheetData>
    <row r="1" spans="1:38">
      <c r="B1" s="483"/>
      <c r="C1" s="484" t="s">
        <v>10671</v>
      </c>
      <c r="D1" s="297" t="s">
        <v>10672</v>
      </c>
    </row>
    <row r="2" spans="1:38">
      <c r="B2" s="483"/>
      <c r="C2" s="484"/>
      <c r="D2" s="297" t="s">
        <v>10673</v>
      </c>
    </row>
    <row r="3" spans="1:38">
      <c r="A3" s="298"/>
    </row>
    <row r="4" spans="1:38">
      <c r="A4" s="485" t="s">
        <v>10674</v>
      </c>
      <c r="B4" s="485"/>
      <c r="C4" s="485"/>
      <c r="D4" s="485"/>
      <c r="E4" s="485"/>
      <c r="F4" s="485"/>
      <c r="G4" s="485"/>
      <c r="H4" s="485"/>
      <c r="I4" s="485"/>
      <c r="J4" s="485"/>
      <c r="K4" s="485"/>
      <c r="L4" s="485"/>
      <c r="M4" s="485"/>
      <c r="N4" s="485"/>
      <c r="O4" s="485"/>
      <c r="P4" s="485"/>
      <c r="Q4" s="485"/>
      <c r="R4" s="485"/>
      <c r="S4" s="485"/>
      <c r="T4" s="485"/>
      <c r="U4" s="485"/>
      <c r="V4" s="485"/>
      <c r="W4" s="485"/>
      <c r="X4" s="485"/>
      <c r="Y4" s="485"/>
    </row>
    <row r="5" spans="1:38" ht="50">
      <c r="A5" s="299" t="s">
        <v>9333</v>
      </c>
      <c r="B5" s="299" t="s">
        <v>9334</v>
      </c>
      <c r="C5" s="299" t="s">
        <v>9335</v>
      </c>
      <c r="D5" s="299" t="s">
        <v>9336</v>
      </c>
      <c r="E5" s="299" t="s">
        <v>9337</v>
      </c>
      <c r="F5" s="299" t="s">
        <v>9338</v>
      </c>
      <c r="G5" s="299" t="s">
        <v>9339</v>
      </c>
      <c r="H5" s="299" t="s">
        <v>9340</v>
      </c>
      <c r="I5" s="299" t="s">
        <v>9341</v>
      </c>
      <c r="J5" s="300" t="s">
        <v>10675</v>
      </c>
      <c r="K5" s="300" t="s">
        <v>10676</v>
      </c>
      <c r="L5" s="299" t="s">
        <v>9344</v>
      </c>
      <c r="M5" s="299" t="s">
        <v>9345</v>
      </c>
      <c r="N5" s="299" t="s">
        <v>9346</v>
      </c>
      <c r="O5" s="299" t="s">
        <v>9347</v>
      </c>
      <c r="P5" s="299" t="s">
        <v>9348</v>
      </c>
      <c r="Q5" s="299" t="s">
        <v>9349</v>
      </c>
      <c r="R5" s="299" t="s">
        <v>9350</v>
      </c>
      <c r="S5" s="299" t="s">
        <v>9351</v>
      </c>
      <c r="T5" s="299" t="s">
        <v>9352</v>
      </c>
      <c r="U5" s="299" t="s">
        <v>9353</v>
      </c>
      <c r="V5" s="299" t="s">
        <v>9354</v>
      </c>
      <c r="W5" s="299" t="s">
        <v>9355</v>
      </c>
      <c r="X5" s="299" t="s">
        <v>9356</v>
      </c>
      <c r="Y5" s="299" t="s">
        <v>9357</v>
      </c>
      <c r="Z5" s="299" t="s">
        <v>9358</v>
      </c>
      <c r="AA5" s="299" t="s">
        <v>9359</v>
      </c>
      <c r="AB5" s="299" t="s">
        <v>9360</v>
      </c>
      <c r="AC5" s="299" t="s">
        <v>9361</v>
      </c>
      <c r="AD5" s="299" t="s">
        <v>9362</v>
      </c>
      <c r="AE5" s="299" t="s">
        <v>9363</v>
      </c>
      <c r="AF5" s="299" t="s">
        <v>9364</v>
      </c>
      <c r="AG5" s="299" t="s">
        <v>1868</v>
      </c>
      <c r="AH5" s="299" t="s">
        <v>9365</v>
      </c>
      <c r="AI5" s="301" t="s">
        <v>9366</v>
      </c>
      <c r="AJ5" s="301" t="s">
        <v>10677</v>
      </c>
      <c r="AK5" s="301" t="s">
        <v>10678</v>
      </c>
      <c r="AL5" s="301" t="s">
        <v>10679</v>
      </c>
    </row>
    <row r="6" spans="1:38" ht="50">
      <c r="A6" s="302" t="s">
        <v>10680</v>
      </c>
      <c r="B6" s="302" t="s">
        <v>10681</v>
      </c>
      <c r="C6" s="302" t="s">
        <v>10682</v>
      </c>
      <c r="D6" s="302" t="s">
        <v>9371</v>
      </c>
      <c r="E6" s="302" t="s">
        <v>10683</v>
      </c>
      <c r="F6" s="302" t="s">
        <v>9422</v>
      </c>
      <c r="G6" s="302" t="s">
        <v>10684</v>
      </c>
      <c r="H6" s="302" t="s">
        <v>9631</v>
      </c>
      <c r="I6" s="302" t="s">
        <v>9523</v>
      </c>
      <c r="J6" s="300"/>
      <c r="K6" s="300"/>
      <c r="L6" s="300"/>
      <c r="M6" s="300"/>
      <c r="N6" s="302" t="s">
        <v>9378</v>
      </c>
      <c r="O6" s="303">
        <v>2.5</v>
      </c>
      <c r="P6" s="302" t="s">
        <v>9425</v>
      </c>
      <c r="Q6" s="302" t="s">
        <v>9410</v>
      </c>
      <c r="R6" s="300"/>
      <c r="S6" s="300"/>
      <c r="T6" s="302" t="s">
        <v>9380</v>
      </c>
      <c r="U6" s="302" t="s">
        <v>9426</v>
      </c>
      <c r="V6" s="302" t="s">
        <v>9427</v>
      </c>
      <c r="W6" s="302" t="s">
        <v>9633</v>
      </c>
      <c r="X6" s="302" t="s">
        <v>9384</v>
      </c>
      <c r="Y6" s="302" t="s">
        <v>9385</v>
      </c>
      <c r="Z6" s="303">
        <v>2.5</v>
      </c>
      <c r="AA6" s="302" t="s">
        <v>3277</v>
      </c>
      <c r="AB6" s="303">
        <v>2.5</v>
      </c>
      <c r="AC6" s="303">
        <v>2.5</v>
      </c>
      <c r="AD6" s="302" t="s">
        <v>3277</v>
      </c>
      <c r="AE6" s="302" t="s">
        <v>9634</v>
      </c>
      <c r="AF6" s="302" t="s">
        <v>10685</v>
      </c>
      <c r="AG6" s="302" t="s">
        <v>9388</v>
      </c>
      <c r="AH6" s="302" t="s">
        <v>9402</v>
      </c>
      <c r="AI6" s="304">
        <f>DATE(YEAR(H6),MONTH(H6),DAY(H6))</f>
        <v>44651</v>
      </c>
      <c r="AK6" s="305" t="s">
        <v>9430</v>
      </c>
      <c r="AL6" s="296">
        <f>IF(AK6="","",IF(AJ6="",AC6,AJ6))</f>
        <v>2.5</v>
      </c>
    </row>
    <row r="7" spans="1:38" ht="50">
      <c r="A7" s="302" t="s">
        <v>10686</v>
      </c>
      <c r="B7" s="302" t="s">
        <v>10681</v>
      </c>
      <c r="C7" s="302" t="s">
        <v>10682</v>
      </c>
      <c r="D7" s="302" t="s">
        <v>9371</v>
      </c>
      <c r="E7" s="302" t="s">
        <v>10683</v>
      </c>
      <c r="F7" s="302" t="s">
        <v>9422</v>
      </c>
      <c r="G7" s="302" t="s">
        <v>10684</v>
      </c>
      <c r="H7" s="302" t="s">
        <v>9706</v>
      </c>
      <c r="I7" s="302" t="s">
        <v>9523</v>
      </c>
      <c r="J7" s="300"/>
      <c r="K7" s="300"/>
      <c r="L7" s="300"/>
      <c r="M7" s="300"/>
      <c r="N7" s="302" t="s">
        <v>9378</v>
      </c>
      <c r="O7" s="303">
        <v>2.5</v>
      </c>
      <c r="P7" s="302" t="s">
        <v>9425</v>
      </c>
      <c r="Q7" s="302" t="s">
        <v>9410</v>
      </c>
      <c r="R7" s="300"/>
      <c r="S7" s="300"/>
      <c r="T7" s="302" t="s">
        <v>9380</v>
      </c>
      <c r="U7" s="302" t="s">
        <v>9426</v>
      </c>
      <c r="V7" s="302" t="s">
        <v>9427</v>
      </c>
      <c r="W7" s="302" t="s">
        <v>9713</v>
      </c>
      <c r="X7" s="302" t="s">
        <v>9384</v>
      </c>
      <c r="Y7" s="302" t="s">
        <v>9385</v>
      </c>
      <c r="Z7" s="303">
        <v>2.5</v>
      </c>
      <c r="AA7" s="302" t="s">
        <v>3277</v>
      </c>
      <c r="AB7" s="303">
        <v>2.5</v>
      </c>
      <c r="AC7" s="303">
        <v>2.5</v>
      </c>
      <c r="AD7" s="302" t="s">
        <v>3277</v>
      </c>
      <c r="AE7" s="302" t="s">
        <v>9634</v>
      </c>
      <c r="AF7" s="302" t="s">
        <v>10685</v>
      </c>
      <c r="AG7" s="302" t="s">
        <v>9388</v>
      </c>
      <c r="AH7" s="302" t="s">
        <v>9402</v>
      </c>
      <c r="AI7" s="304">
        <f t="shared" ref="AI7:AI70" si="0">DATE(YEAR(H7),MONTH(H7),DAY(H7))</f>
        <v>44620</v>
      </c>
      <c r="AK7" s="305" t="s">
        <v>9430</v>
      </c>
      <c r="AL7" s="296">
        <f t="shared" ref="AL7:AL70" si="1">IF(AK7="","",IF(AJ7="",AC7,AJ7))</f>
        <v>2.5</v>
      </c>
    </row>
    <row r="8" spans="1:38" ht="50" hidden="1">
      <c r="A8" s="302" t="s">
        <v>10687</v>
      </c>
      <c r="B8" s="302" t="s">
        <v>10681</v>
      </c>
      <c r="C8" s="302" t="s">
        <v>10682</v>
      </c>
      <c r="D8" s="302" t="s">
        <v>9371</v>
      </c>
      <c r="E8" s="302" t="s">
        <v>10683</v>
      </c>
      <c r="F8" s="302" t="s">
        <v>9422</v>
      </c>
      <c r="G8" s="302" t="s">
        <v>10684</v>
      </c>
      <c r="H8" s="302" t="s">
        <v>10688</v>
      </c>
      <c r="I8" s="302" t="s">
        <v>10689</v>
      </c>
      <c r="J8" s="300"/>
      <c r="K8" s="300"/>
      <c r="L8" s="300"/>
      <c r="M8" s="300"/>
      <c r="N8" s="302" t="s">
        <v>9378</v>
      </c>
      <c r="O8" s="303">
        <v>2193.19</v>
      </c>
      <c r="P8" s="302" t="s">
        <v>9425</v>
      </c>
      <c r="Q8" s="302" t="s">
        <v>9410</v>
      </c>
      <c r="R8" s="300"/>
      <c r="S8" s="300"/>
      <c r="T8" s="302" t="s">
        <v>9380</v>
      </c>
      <c r="U8" s="302" t="s">
        <v>9426</v>
      </c>
      <c r="V8" s="302" t="s">
        <v>9427</v>
      </c>
      <c r="W8" s="302" t="s">
        <v>10690</v>
      </c>
      <c r="X8" s="302" t="s">
        <v>9384</v>
      </c>
      <c r="Y8" s="302" t="s">
        <v>9385</v>
      </c>
      <c r="Z8" s="303">
        <v>2193.19</v>
      </c>
      <c r="AA8" s="302" t="s">
        <v>3277</v>
      </c>
      <c r="AB8" s="303">
        <v>2193.19</v>
      </c>
      <c r="AC8" s="303">
        <v>2193.19</v>
      </c>
      <c r="AD8" s="302" t="s">
        <v>3277</v>
      </c>
      <c r="AE8" s="302" t="s">
        <v>10691</v>
      </c>
      <c r="AF8" s="302" t="s">
        <v>10685</v>
      </c>
      <c r="AG8" s="302" t="s">
        <v>9388</v>
      </c>
      <c r="AH8" s="302" t="s">
        <v>9402</v>
      </c>
      <c r="AI8" s="304">
        <f t="shared" si="0"/>
        <v>44865</v>
      </c>
      <c r="AL8" s="296" t="str">
        <f t="shared" si="1"/>
        <v/>
      </c>
    </row>
    <row r="9" spans="1:38" ht="50">
      <c r="A9" s="302" t="s">
        <v>10692</v>
      </c>
      <c r="B9" s="302" t="s">
        <v>10681</v>
      </c>
      <c r="C9" s="302" t="s">
        <v>10682</v>
      </c>
      <c r="D9" s="302" t="s">
        <v>9371</v>
      </c>
      <c r="E9" s="302" t="s">
        <v>10683</v>
      </c>
      <c r="F9" s="302" t="s">
        <v>9422</v>
      </c>
      <c r="G9" s="302" t="s">
        <v>10684</v>
      </c>
      <c r="H9" s="302" t="s">
        <v>9423</v>
      </c>
      <c r="I9" s="302" t="s">
        <v>10689</v>
      </c>
      <c r="J9" s="300"/>
      <c r="K9" s="300"/>
      <c r="L9" s="300"/>
      <c r="M9" s="300"/>
      <c r="N9" s="302" t="s">
        <v>9378</v>
      </c>
      <c r="O9" s="303">
        <v>2193.19</v>
      </c>
      <c r="P9" s="302" t="s">
        <v>9425</v>
      </c>
      <c r="Q9" s="302" t="s">
        <v>9410</v>
      </c>
      <c r="R9" s="300"/>
      <c r="S9" s="300"/>
      <c r="T9" s="302" t="s">
        <v>9380</v>
      </c>
      <c r="U9" s="302" t="s">
        <v>9426</v>
      </c>
      <c r="V9" s="302" t="s">
        <v>9427</v>
      </c>
      <c r="W9" s="302" t="s">
        <v>9428</v>
      </c>
      <c r="X9" s="302" t="s">
        <v>9384</v>
      </c>
      <c r="Y9" s="302" t="s">
        <v>9385</v>
      </c>
      <c r="Z9" s="303">
        <v>2193.19</v>
      </c>
      <c r="AA9" s="302" t="s">
        <v>3277</v>
      </c>
      <c r="AB9" s="303">
        <v>2193.19</v>
      </c>
      <c r="AC9" s="303">
        <v>2193.19</v>
      </c>
      <c r="AD9" s="302" t="s">
        <v>3277</v>
      </c>
      <c r="AE9" s="302" t="s">
        <v>9429</v>
      </c>
      <c r="AF9" s="302" t="s">
        <v>10685</v>
      </c>
      <c r="AG9" s="302" t="s">
        <v>9388</v>
      </c>
      <c r="AH9" s="302" t="s">
        <v>9402</v>
      </c>
      <c r="AI9" s="304">
        <f t="shared" si="0"/>
        <v>44804</v>
      </c>
      <c r="AK9" s="305" t="s">
        <v>9430</v>
      </c>
      <c r="AL9" s="296">
        <f t="shared" si="1"/>
        <v>2193.19</v>
      </c>
    </row>
    <row r="10" spans="1:38" ht="50">
      <c r="A10" s="302" t="s">
        <v>10693</v>
      </c>
      <c r="B10" s="302" t="s">
        <v>10681</v>
      </c>
      <c r="C10" s="302" t="s">
        <v>10682</v>
      </c>
      <c r="D10" s="302" t="s">
        <v>9371</v>
      </c>
      <c r="E10" s="302" t="s">
        <v>10683</v>
      </c>
      <c r="F10" s="302" t="s">
        <v>9422</v>
      </c>
      <c r="G10" s="302" t="s">
        <v>10684</v>
      </c>
      <c r="H10" s="302" t="s">
        <v>9492</v>
      </c>
      <c r="I10" s="302" t="s">
        <v>10694</v>
      </c>
      <c r="J10" s="300"/>
      <c r="K10" s="300"/>
      <c r="L10" s="300"/>
      <c r="M10" s="300"/>
      <c r="N10" s="302" t="s">
        <v>9378</v>
      </c>
      <c r="O10" s="303">
        <v>634.51</v>
      </c>
      <c r="P10" s="302" t="s">
        <v>9425</v>
      </c>
      <c r="Q10" s="302" t="s">
        <v>9410</v>
      </c>
      <c r="R10" s="300"/>
      <c r="S10" s="300"/>
      <c r="T10" s="302" t="s">
        <v>9380</v>
      </c>
      <c r="U10" s="302" t="s">
        <v>9426</v>
      </c>
      <c r="V10" s="302" t="s">
        <v>9427</v>
      </c>
      <c r="W10" s="302" t="s">
        <v>9493</v>
      </c>
      <c r="X10" s="302" t="s">
        <v>9384</v>
      </c>
      <c r="Y10" s="302" t="s">
        <v>9385</v>
      </c>
      <c r="Z10" s="303">
        <v>634.51</v>
      </c>
      <c r="AA10" s="302" t="s">
        <v>3277</v>
      </c>
      <c r="AB10" s="303">
        <v>634.51</v>
      </c>
      <c r="AC10" s="303">
        <v>634.51</v>
      </c>
      <c r="AD10" s="302" t="s">
        <v>3277</v>
      </c>
      <c r="AE10" s="302" t="s">
        <v>9494</v>
      </c>
      <c r="AF10" s="302" t="s">
        <v>10685</v>
      </c>
      <c r="AG10" s="302" t="s">
        <v>9388</v>
      </c>
      <c r="AH10" s="302" t="s">
        <v>9402</v>
      </c>
      <c r="AI10" s="304">
        <f t="shared" si="0"/>
        <v>44712</v>
      </c>
      <c r="AK10" s="305" t="s">
        <v>9430</v>
      </c>
      <c r="AL10" s="296">
        <f t="shared" si="1"/>
        <v>634.51</v>
      </c>
    </row>
    <row r="11" spans="1:38" ht="50">
      <c r="A11" s="302" t="s">
        <v>10695</v>
      </c>
      <c r="B11" s="302" t="s">
        <v>10681</v>
      </c>
      <c r="C11" s="302" t="s">
        <v>10682</v>
      </c>
      <c r="D11" s="302" t="s">
        <v>9371</v>
      </c>
      <c r="E11" s="302" t="s">
        <v>10683</v>
      </c>
      <c r="F11" s="302" t="s">
        <v>9422</v>
      </c>
      <c r="G11" s="302" t="s">
        <v>10684</v>
      </c>
      <c r="H11" s="302" t="s">
        <v>9451</v>
      </c>
      <c r="I11" s="302" t="s">
        <v>10696</v>
      </c>
      <c r="J11" s="300"/>
      <c r="K11" s="300"/>
      <c r="L11" s="300"/>
      <c r="M11" s="300"/>
      <c r="N11" s="302" t="s">
        <v>9378</v>
      </c>
      <c r="O11" s="303">
        <v>-802.77</v>
      </c>
      <c r="P11" s="302" t="s">
        <v>9425</v>
      </c>
      <c r="Q11" s="302" t="s">
        <v>9410</v>
      </c>
      <c r="R11" s="300"/>
      <c r="S11" s="300"/>
      <c r="T11" s="302" t="s">
        <v>9380</v>
      </c>
      <c r="U11" s="302" t="s">
        <v>9426</v>
      </c>
      <c r="V11" s="302" t="s">
        <v>9427</v>
      </c>
      <c r="W11" s="302" t="s">
        <v>9453</v>
      </c>
      <c r="X11" s="302" t="s">
        <v>9384</v>
      </c>
      <c r="Y11" s="302" t="s">
        <v>9385</v>
      </c>
      <c r="Z11" s="303">
        <v>-802.77</v>
      </c>
      <c r="AA11" s="302" t="s">
        <v>3277</v>
      </c>
      <c r="AB11" s="303">
        <v>-802.77</v>
      </c>
      <c r="AC11" s="303">
        <v>-802.77</v>
      </c>
      <c r="AD11" s="302" t="s">
        <v>3277</v>
      </c>
      <c r="AE11" s="302" t="s">
        <v>9454</v>
      </c>
      <c r="AF11" s="302" t="s">
        <v>10685</v>
      </c>
      <c r="AG11" s="302" t="s">
        <v>9388</v>
      </c>
      <c r="AH11" s="302" t="s">
        <v>9402</v>
      </c>
      <c r="AI11" s="304">
        <f t="shared" si="0"/>
        <v>44773</v>
      </c>
      <c r="AK11" s="305" t="s">
        <v>9430</v>
      </c>
      <c r="AL11" s="296">
        <f t="shared" si="1"/>
        <v>-802.77</v>
      </c>
    </row>
    <row r="12" spans="1:38" ht="50">
      <c r="A12" s="302" t="s">
        <v>10697</v>
      </c>
      <c r="B12" s="302" t="s">
        <v>10681</v>
      </c>
      <c r="C12" s="302" t="s">
        <v>10682</v>
      </c>
      <c r="D12" s="302" t="s">
        <v>9371</v>
      </c>
      <c r="E12" s="302" t="s">
        <v>10683</v>
      </c>
      <c r="F12" s="302" t="s">
        <v>10698</v>
      </c>
      <c r="G12" s="302" t="s">
        <v>10684</v>
      </c>
      <c r="H12" s="302" t="s">
        <v>10699</v>
      </c>
      <c r="I12" s="302" t="s">
        <v>9375</v>
      </c>
      <c r="K12" s="300"/>
      <c r="L12" s="300"/>
      <c r="M12" s="302" t="s">
        <v>10700</v>
      </c>
      <c r="N12" s="302" t="s">
        <v>9378</v>
      </c>
      <c r="O12" s="303">
        <v>3279.1</v>
      </c>
      <c r="P12" s="302" t="s">
        <v>10054</v>
      </c>
      <c r="Q12" s="302" t="s">
        <v>9410</v>
      </c>
      <c r="R12" s="302" t="s">
        <v>10701</v>
      </c>
      <c r="S12" s="302" t="s">
        <v>10702</v>
      </c>
      <c r="T12" s="302" t="s">
        <v>9380</v>
      </c>
      <c r="U12" s="302" t="s">
        <v>10057</v>
      </c>
      <c r="V12" s="302" t="s">
        <v>9400</v>
      </c>
      <c r="W12" s="302" t="s">
        <v>10703</v>
      </c>
      <c r="X12" s="302" t="s">
        <v>9384</v>
      </c>
      <c r="Y12" s="302" t="s">
        <v>9385</v>
      </c>
      <c r="Z12" s="303">
        <v>3279.1</v>
      </c>
      <c r="AA12" s="302" t="s">
        <v>3277</v>
      </c>
      <c r="AB12" s="303">
        <v>3279.1</v>
      </c>
      <c r="AC12" s="303">
        <v>3279.1</v>
      </c>
      <c r="AD12" s="302" t="s">
        <v>3277</v>
      </c>
      <c r="AE12" s="302" t="s">
        <v>9454</v>
      </c>
      <c r="AF12" s="302" t="s">
        <v>10685</v>
      </c>
      <c r="AG12" s="302" t="s">
        <v>9388</v>
      </c>
      <c r="AH12" s="302" t="s">
        <v>9402</v>
      </c>
      <c r="AI12" s="304">
        <f t="shared" si="0"/>
        <v>44764</v>
      </c>
      <c r="AJ12" s="306">
        <f>Z12</f>
        <v>3279.1</v>
      </c>
      <c r="AK12" s="305" t="s">
        <v>9430</v>
      </c>
      <c r="AL12" s="296">
        <f t="shared" si="1"/>
        <v>3279.1</v>
      </c>
    </row>
    <row r="13" spans="1:38" ht="60">
      <c r="A13" s="302" t="s">
        <v>10704</v>
      </c>
      <c r="B13" s="302" t="s">
        <v>10681</v>
      </c>
      <c r="C13" s="302" t="s">
        <v>10682</v>
      </c>
      <c r="D13" s="302" t="s">
        <v>9371</v>
      </c>
      <c r="E13" s="302" t="s">
        <v>10683</v>
      </c>
      <c r="F13" s="302" t="s">
        <v>10698</v>
      </c>
      <c r="G13" s="302" t="s">
        <v>10684</v>
      </c>
      <c r="H13" s="302" t="s">
        <v>10705</v>
      </c>
      <c r="I13" s="307" t="s">
        <v>10706</v>
      </c>
      <c r="J13" s="300">
        <v>0</v>
      </c>
      <c r="K13" s="300">
        <v>0</v>
      </c>
      <c r="L13" s="300"/>
      <c r="M13" s="302" t="s">
        <v>10707</v>
      </c>
      <c r="N13" s="302" t="s">
        <v>9378</v>
      </c>
      <c r="O13" s="303">
        <v>18392.75</v>
      </c>
      <c r="P13" s="302" t="s">
        <v>10054</v>
      </c>
      <c r="Q13" s="302" t="s">
        <v>9410</v>
      </c>
      <c r="R13" s="302" t="s">
        <v>10708</v>
      </c>
      <c r="S13" s="302" t="s">
        <v>10709</v>
      </c>
      <c r="T13" s="302" t="s">
        <v>9380</v>
      </c>
      <c r="U13" s="302" t="s">
        <v>10057</v>
      </c>
      <c r="V13" s="302" t="s">
        <v>9400</v>
      </c>
      <c r="W13" s="302" t="s">
        <v>10710</v>
      </c>
      <c r="X13" s="302" t="s">
        <v>9384</v>
      </c>
      <c r="Y13" s="302" t="s">
        <v>9385</v>
      </c>
      <c r="Z13" s="303">
        <v>18392.75</v>
      </c>
      <c r="AA13" s="302" t="s">
        <v>3277</v>
      </c>
      <c r="AB13" s="303">
        <v>18392.75</v>
      </c>
      <c r="AC13" s="303">
        <v>18392.75</v>
      </c>
      <c r="AD13" s="302" t="s">
        <v>3277</v>
      </c>
      <c r="AE13" s="302" t="s">
        <v>9454</v>
      </c>
      <c r="AF13" s="302" t="s">
        <v>10685</v>
      </c>
      <c r="AG13" s="302" t="s">
        <v>9388</v>
      </c>
      <c r="AH13" s="302" t="s">
        <v>9402</v>
      </c>
      <c r="AI13" s="304">
        <f t="shared" si="0"/>
        <v>44763</v>
      </c>
      <c r="AJ13" s="308">
        <f>SUM(J13:K13)/I13*Z13</f>
        <v>0</v>
      </c>
      <c r="AK13" s="305" t="s">
        <v>9430</v>
      </c>
      <c r="AL13" s="296">
        <f t="shared" si="1"/>
        <v>0</v>
      </c>
    </row>
    <row r="14" spans="1:38" ht="40">
      <c r="A14" s="302" t="s">
        <v>10711</v>
      </c>
      <c r="B14" s="302" t="s">
        <v>10681</v>
      </c>
      <c r="C14" s="302" t="s">
        <v>10682</v>
      </c>
      <c r="D14" s="302" t="s">
        <v>9371</v>
      </c>
      <c r="E14" s="302" t="s">
        <v>10683</v>
      </c>
      <c r="F14" s="302" t="s">
        <v>9372</v>
      </c>
      <c r="G14" s="302" t="s">
        <v>9505</v>
      </c>
      <c r="H14" s="302" t="s">
        <v>10712</v>
      </c>
      <c r="I14" s="302" t="s">
        <v>9410</v>
      </c>
      <c r="J14" s="302" t="s">
        <v>9566</v>
      </c>
      <c r="K14" s="302" t="s">
        <v>9567</v>
      </c>
      <c r="L14" s="300"/>
      <c r="M14" s="300"/>
      <c r="N14" s="302" t="s">
        <v>9378</v>
      </c>
      <c r="O14" s="303">
        <v>91.64</v>
      </c>
      <c r="P14" s="302" t="s">
        <v>9379</v>
      </c>
      <c r="Q14" s="302" t="s">
        <v>9410</v>
      </c>
      <c r="R14" s="300"/>
      <c r="S14" s="300"/>
      <c r="T14" s="302" t="s">
        <v>9380</v>
      </c>
      <c r="U14" s="302" t="s">
        <v>9381</v>
      </c>
      <c r="V14" s="302" t="s">
        <v>9382</v>
      </c>
      <c r="W14" s="302" t="s">
        <v>9797</v>
      </c>
      <c r="X14" s="302" t="s">
        <v>9384</v>
      </c>
      <c r="Y14" s="302" t="s">
        <v>9385</v>
      </c>
      <c r="Z14" s="303">
        <v>91.64</v>
      </c>
      <c r="AA14" s="302" t="s">
        <v>3277</v>
      </c>
      <c r="AB14" s="303">
        <v>91.64</v>
      </c>
      <c r="AC14" s="303">
        <v>91.64</v>
      </c>
      <c r="AD14" s="302" t="s">
        <v>3277</v>
      </c>
      <c r="AE14" s="302" t="s">
        <v>9770</v>
      </c>
      <c r="AF14" s="302" t="s">
        <v>10685</v>
      </c>
      <c r="AG14" s="302" t="s">
        <v>9388</v>
      </c>
      <c r="AH14" s="302" t="s">
        <v>9402</v>
      </c>
      <c r="AI14" s="304">
        <f t="shared" si="0"/>
        <v>44580</v>
      </c>
      <c r="AK14" s="305" t="s">
        <v>9430</v>
      </c>
      <c r="AL14" s="296">
        <f t="shared" si="1"/>
        <v>91.64</v>
      </c>
    </row>
    <row r="15" spans="1:38" ht="60">
      <c r="A15" s="302" t="s">
        <v>10713</v>
      </c>
      <c r="B15" s="302" t="s">
        <v>10681</v>
      </c>
      <c r="C15" s="302" t="s">
        <v>10682</v>
      </c>
      <c r="D15" s="302" t="s">
        <v>9371</v>
      </c>
      <c r="E15" s="302" t="s">
        <v>10683</v>
      </c>
      <c r="F15" s="302" t="s">
        <v>10698</v>
      </c>
      <c r="G15" s="302" t="s">
        <v>10684</v>
      </c>
      <c r="H15" s="302" t="s">
        <v>9520</v>
      </c>
      <c r="I15" s="307" t="s">
        <v>10714</v>
      </c>
      <c r="J15" s="300">
        <v>19</v>
      </c>
      <c r="K15" s="300">
        <v>268</v>
      </c>
      <c r="L15" s="300"/>
      <c r="M15" s="302" t="s">
        <v>10715</v>
      </c>
      <c r="N15" s="302" t="s">
        <v>9378</v>
      </c>
      <c r="O15" s="303">
        <v>92715</v>
      </c>
      <c r="P15" s="302" t="s">
        <v>10054</v>
      </c>
      <c r="Q15" s="302" t="s">
        <v>9410</v>
      </c>
      <c r="R15" s="302" t="s">
        <v>10708</v>
      </c>
      <c r="S15" s="302" t="s">
        <v>10709</v>
      </c>
      <c r="T15" s="302" t="s">
        <v>9380</v>
      </c>
      <c r="U15" s="302" t="s">
        <v>10057</v>
      </c>
      <c r="V15" s="302" t="s">
        <v>9400</v>
      </c>
      <c r="W15" s="302" t="s">
        <v>10716</v>
      </c>
      <c r="X15" s="302" t="s">
        <v>9384</v>
      </c>
      <c r="Y15" s="302" t="s">
        <v>9385</v>
      </c>
      <c r="Z15" s="303">
        <v>92715</v>
      </c>
      <c r="AA15" s="302" t="s">
        <v>3277</v>
      </c>
      <c r="AB15" s="303">
        <v>92715</v>
      </c>
      <c r="AC15" s="303">
        <v>92715</v>
      </c>
      <c r="AD15" s="302" t="s">
        <v>3277</v>
      </c>
      <c r="AE15" s="302" t="s">
        <v>9494</v>
      </c>
      <c r="AF15" s="302" t="s">
        <v>10685</v>
      </c>
      <c r="AG15" s="302" t="s">
        <v>9388</v>
      </c>
      <c r="AH15" s="302" t="s">
        <v>9402</v>
      </c>
      <c r="AI15" s="304">
        <f t="shared" si="0"/>
        <v>44692</v>
      </c>
      <c r="AJ15" s="308">
        <f>SUM(J15:K15)/I15*Z15</f>
        <v>53218.409999999996</v>
      </c>
      <c r="AK15" s="305" t="s">
        <v>9430</v>
      </c>
      <c r="AL15" s="296">
        <f t="shared" si="1"/>
        <v>53218.409999999996</v>
      </c>
    </row>
    <row r="16" spans="1:38" ht="50">
      <c r="A16" s="302" t="s">
        <v>10717</v>
      </c>
      <c r="B16" s="302" t="s">
        <v>10681</v>
      </c>
      <c r="C16" s="302" t="s">
        <v>10682</v>
      </c>
      <c r="D16" s="302" t="s">
        <v>9371</v>
      </c>
      <c r="E16" s="302" t="s">
        <v>10683</v>
      </c>
      <c r="F16" s="302" t="s">
        <v>9422</v>
      </c>
      <c r="G16" s="302" t="s">
        <v>10684</v>
      </c>
      <c r="H16" s="302" t="s">
        <v>9484</v>
      </c>
      <c r="I16" s="302" t="s">
        <v>10694</v>
      </c>
      <c r="J16" s="300"/>
      <c r="K16" s="300"/>
      <c r="L16" s="300"/>
      <c r="M16" s="300"/>
      <c r="N16" s="302" t="s">
        <v>9378</v>
      </c>
      <c r="O16" s="303">
        <v>634.51</v>
      </c>
      <c r="P16" s="302" t="s">
        <v>9425</v>
      </c>
      <c r="Q16" s="302" t="s">
        <v>9410</v>
      </c>
      <c r="R16" s="300"/>
      <c r="S16" s="300"/>
      <c r="T16" s="302" t="s">
        <v>9380</v>
      </c>
      <c r="U16" s="302" t="s">
        <v>9426</v>
      </c>
      <c r="V16" s="302" t="s">
        <v>9427</v>
      </c>
      <c r="W16" s="302" t="s">
        <v>9486</v>
      </c>
      <c r="X16" s="302" t="s">
        <v>9384</v>
      </c>
      <c r="Y16" s="302" t="s">
        <v>9385</v>
      </c>
      <c r="Z16" s="303">
        <v>634.51</v>
      </c>
      <c r="AA16" s="302" t="s">
        <v>3277</v>
      </c>
      <c r="AB16" s="303">
        <v>634.51</v>
      </c>
      <c r="AC16" s="303">
        <v>634.51</v>
      </c>
      <c r="AD16" s="302" t="s">
        <v>3277</v>
      </c>
      <c r="AE16" s="302" t="s">
        <v>9487</v>
      </c>
      <c r="AF16" s="302" t="s">
        <v>10685</v>
      </c>
      <c r="AG16" s="302" t="s">
        <v>9388</v>
      </c>
      <c r="AH16" s="302" t="s">
        <v>9402</v>
      </c>
      <c r="AI16" s="304">
        <f t="shared" si="0"/>
        <v>44742</v>
      </c>
      <c r="AK16" s="305" t="s">
        <v>9430</v>
      </c>
      <c r="AL16" s="296">
        <f t="shared" si="1"/>
        <v>634.51</v>
      </c>
    </row>
    <row r="17" spans="1:38" ht="50">
      <c r="A17" s="302" t="s">
        <v>10718</v>
      </c>
      <c r="B17" s="302" t="s">
        <v>10681</v>
      </c>
      <c r="C17" s="302" t="s">
        <v>10682</v>
      </c>
      <c r="D17" s="302" t="s">
        <v>9371</v>
      </c>
      <c r="E17" s="302" t="s">
        <v>10683</v>
      </c>
      <c r="F17" s="302" t="s">
        <v>9422</v>
      </c>
      <c r="G17" s="302" t="s">
        <v>10684</v>
      </c>
      <c r="H17" s="302" t="s">
        <v>9451</v>
      </c>
      <c r="I17" s="302" t="s">
        <v>10719</v>
      </c>
      <c r="J17" s="300"/>
      <c r="K17" s="300"/>
      <c r="L17" s="300"/>
      <c r="M17" s="300"/>
      <c r="N17" s="302" t="s">
        <v>9378</v>
      </c>
      <c r="O17" s="303">
        <v>802.77</v>
      </c>
      <c r="P17" s="302" t="s">
        <v>9425</v>
      </c>
      <c r="Q17" s="302" t="s">
        <v>9410</v>
      </c>
      <c r="R17" s="300"/>
      <c r="S17" s="300"/>
      <c r="T17" s="302" t="s">
        <v>9380</v>
      </c>
      <c r="U17" s="302" t="s">
        <v>9426</v>
      </c>
      <c r="V17" s="302" t="s">
        <v>9427</v>
      </c>
      <c r="W17" s="302" t="s">
        <v>9453</v>
      </c>
      <c r="X17" s="302" t="s">
        <v>9384</v>
      </c>
      <c r="Y17" s="302" t="s">
        <v>9385</v>
      </c>
      <c r="Z17" s="303">
        <v>802.77</v>
      </c>
      <c r="AA17" s="302" t="s">
        <v>3277</v>
      </c>
      <c r="AB17" s="303">
        <v>802.77</v>
      </c>
      <c r="AC17" s="303">
        <v>802.77</v>
      </c>
      <c r="AD17" s="302" t="s">
        <v>3277</v>
      </c>
      <c r="AE17" s="302" t="s">
        <v>9454</v>
      </c>
      <c r="AF17" s="302" t="s">
        <v>10685</v>
      </c>
      <c r="AG17" s="302" t="s">
        <v>9388</v>
      </c>
      <c r="AH17" s="302" t="s">
        <v>9402</v>
      </c>
      <c r="AI17" s="304">
        <f t="shared" si="0"/>
        <v>44773</v>
      </c>
      <c r="AK17" s="305" t="s">
        <v>9430</v>
      </c>
      <c r="AL17" s="296">
        <f t="shared" si="1"/>
        <v>802.77</v>
      </c>
    </row>
    <row r="18" spans="1:38" ht="60">
      <c r="A18" s="302" t="s">
        <v>10720</v>
      </c>
      <c r="B18" s="302" t="s">
        <v>10681</v>
      </c>
      <c r="C18" s="302" t="s">
        <v>10682</v>
      </c>
      <c r="D18" s="302" t="s">
        <v>9371</v>
      </c>
      <c r="E18" s="302" t="s">
        <v>10683</v>
      </c>
      <c r="F18" s="302" t="s">
        <v>10698</v>
      </c>
      <c r="G18" s="302" t="s">
        <v>10684</v>
      </c>
      <c r="H18" s="302" t="s">
        <v>10721</v>
      </c>
      <c r="I18" s="307" t="s">
        <v>10722</v>
      </c>
      <c r="J18" s="300">
        <v>136</v>
      </c>
      <c r="K18" s="300">
        <v>46</v>
      </c>
      <c r="L18" s="300"/>
      <c r="M18" s="302" t="s">
        <v>10715</v>
      </c>
      <c r="N18" s="302" t="s">
        <v>9378</v>
      </c>
      <c r="O18" s="303">
        <v>203973</v>
      </c>
      <c r="P18" s="302" t="s">
        <v>10054</v>
      </c>
      <c r="Q18" s="302" t="s">
        <v>9410</v>
      </c>
      <c r="R18" s="302" t="s">
        <v>10708</v>
      </c>
      <c r="S18" s="302" t="s">
        <v>10709</v>
      </c>
      <c r="T18" s="302" t="s">
        <v>9380</v>
      </c>
      <c r="U18" s="302" t="s">
        <v>10057</v>
      </c>
      <c r="V18" s="302" t="s">
        <v>9400</v>
      </c>
      <c r="W18" s="302" t="s">
        <v>10723</v>
      </c>
      <c r="X18" s="302" t="s">
        <v>9384</v>
      </c>
      <c r="Y18" s="302" t="s">
        <v>9385</v>
      </c>
      <c r="Z18" s="303">
        <v>203973</v>
      </c>
      <c r="AA18" s="302" t="s">
        <v>3277</v>
      </c>
      <c r="AB18" s="303">
        <v>203973</v>
      </c>
      <c r="AC18" s="303">
        <v>203973</v>
      </c>
      <c r="AD18" s="302" t="s">
        <v>3277</v>
      </c>
      <c r="AE18" s="302" t="s">
        <v>9429</v>
      </c>
      <c r="AF18" s="302" t="s">
        <v>10685</v>
      </c>
      <c r="AG18" s="302" t="s">
        <v>9388</v>
      </c>
      <c r="AH18" s="302" t="s">
        <v>9402</v>
      </c>
      <c r="AI18" s="304">
        <f t="shared" si="0"/>
        <v>44775</v>
      </c>
      <c r="AJ18" s="308">
        <f>SUM(J18:K18)/I18*Z18</f>
        <v>33748.26</v>
      </c>
      <c r="AK18" s="305" t="s">
        <v>9430</v>
      </c>
      <c r="AL18" s="296">
        <f t="shared" si="1"/>
        <v>33748.26</v>
      </c>
    </row>
    <row r="19" spans="1:38" ht="50">
      <c r="A19" s="302" t="s">
        <v>10724</v>
      </c>
      <c r="B19" s="302" t="s">
        <v>10681</v>
      </c>
      <c r="C19" s="302" t="s">
        <v>10682</v>
      </c>
      <c r="D19" s="302" t="s">
        <v>9371</v>
      </c>
      <c r="E19" s="302" t="s">
        <v>10683</v>
      </c>
      <c r="F19" s="302" t="s">
        <v>9422</v>
      </c>
      <c r="G19" s="302" t="s">
        <v>10684</v>
      </c>
      <c r="H19" s="302" t="s">
        <v>10725</v>
      </c>
      <c r="I19" s="302" t="s">
        <v>10689</v>
      </c>
      <c r="J19" s="300"/>
      <c r="K19" s="300"/>
      <c r="L19" s="300"/>
      <c r="M19" s="300"/>
      <c r="N19" s="302" t="s">
        <v>9378</v>
      </c>
      <c r="O19" s="303">
        <v>2193.19</v>
      </c>
      <c r="P19" s="302" t="s">
        <v>9425</v>
      </c>
      <c r="Q19" s="302" t="s">
        <v>9410</v>
      </c>
      <c r="R19" s="300"/>
      <c r="S19" s="300"/>
      <c r="T19" s="302" t="s">
        <v>9380</v>
      </c>
      <c r="U19" s="302" t="s">
        <v>9426</v>
      </c>
      <c r="V19" s="302" t="s">
        <v>9427</v>
      </c>
      <c r="W19" s="302" t="s">
        <v>10726</v>
      </c>
      <c r="X19" s="302" t="s">
        <v>9384</v>
      </c>
      <c r="Y19" s="302" t="s">
        <v>9385</v>
      </c>
      <c r="Z19" s="303">
        <v>2193.19</v>
      </c>
      <c r="AA19" s="302" t="s">
        <v>3277</v>
      </c>
      <c r="AB19" s="303">
        <v>2193.19</v>
      </c>
      <c r="AC19" s="303">
        <v>2193.19</v>
      </c>
      <c r="AD19" s="302" t="s">
        <v>3277</v>
      </c>
      <c r="AE19" s="302" t="s">
        <v>10727</v>
      </c>
      <c r="AF19" s="302" t="s">
        <v>10685</v>
      </c>
      <c r="AG19" s="302" t="s">
        <v>9388</v>
      </c>
      <c r="AH19" s="302" t="s">
        <v>9402</v>
      </c>
      <c r="AI19" s="304">
        <f t="shared" si="0"/>
        <v>44834</v>
      </c>
      <c r="AK19" s="305" t="s">
        <v>9430</v>
      </c>
      <c r="AL19" s="296">
        <f t="shared" si="1"/>
        <v>2193.19</v>
      </c>
    </row>
    <row r="20" spans="1:38" ht="40">
      <c r="A20" s="302" t="s">
        <v>10728</v>
      </c>
      <c r="B20" s="302" t="s">
        <v>10681</v>
      </c>
      <c r="C20" s="302" t="s">
        <v>10682</v>
      </c>
      <c r="D20" s="302" t="s">
        <v>9371</v>
      </c>
      <c r="E20" s="302" t="s">
        <v>10683</v>
      </c>
      <c r="F20" s="302" t="s">
        <v>9372</v>
      </c>
      <c r="G20" s="302" t="s">
        <v>9505</v>
      </c>
      <c r="H20" s="302" t="s">
        <v>9814</v>
      </c>
      <c r="I20" s="302" t="s">
        <v>9410</v>
      </c>
      <c r="J20" s="302" t="s">
        <v>9566</v>
      </c>
      <c r="K20" s="302" t="s">
        <v>9567</v>
      </c>
      <c r="L20" s="300"/>
      <c r="M20" s="300"/>
      <c r="N20" s="302" t="s">
        <v>9378</v>
      </c>
      <c r="O20" s="303">
        <v>91.64</v>
      </c>
      <c r="P20" s="302" t="s">
        <v>9379</v>
      </c>
      <c r="Q20" s="302" t="s">
        <v>9410</v>
      </c>
      <c r="R20" s="300"/>
      <c r="S20" s="300"/>
      <c r="T20" s="302" t="s">
        <v>9380</v>
      </c>
      <c r="U20" s="302" t="s">
        <v>9381</v>
      </c>
      <c r="V20" s="302" t="s">
        <v>9382</v>
      </c>
      <c r="W20" s="302" t="s">
        <v>9797</v>
      </c>
      <c r="X20" s="302" t="s">
        <v>9384</v>
      </c>
      <c r="Y20" s="302" t="s">
        <v>9385</v>
      </c>
      <c r="Z20" s="303">
        <v>91.64</v>
      </c>
      <c r="AA20" s="302" t="s">
        <v>3277</v>
      </c>
      <c r="AB20" s="303">
        <v>91.64</v>
      </c>
      <c r="AC20" s="303">
        <v>91.64</v>
      </c>
      <c r="AD20" s="302" t="s">
        <v>3277</v>
      </c>
      <c r="AE20" s="302" t="s">
        <v>9770</v>
      </c>
      <c r="AF20" s="302" t="s">
        <v>10685</v>
      </c>
      <c r="AG20" s="302" t="s">
        <v>9388</v>
      </c>
      <c r="AH20" s="302" t="s">
        <v>9402</v>
      </c>
      <c r="AI20" s="304">
        <f t="shared" si="0"/>
        <v>44573</v>
      </c>
      <c r="AK20" s="305" t="s">
        <v>9430</v>
      </c>
      <c r="AL20" s="296">
        <f t="shared" si="1"/>
        <v>91.64</v>
      </c>
    </row>
    <row r="21" spans="1:38" ht="40">
      <c r="A21" s="302" t="s">
        <v>10729</v>
      </c>
      <c r="B21" s="302" t="s">
        <v>10681</v>
      </c>
      <c r="C21" s="302" t="s">
        <v>10682</v>
      </c>
      <c r="D21" s="302" t="s">
        <v>9371</v>
      </c>
      <c r="E21" s="302" t="s">
        <v>10683</v>
      </c>
      <c r="F21" s="302" t="s">
        <v>9372</v>
      </c>
      <c r="G21" s="302" t="s">
        <v>9505</v>
      </c>
      <c r="H21" s="302" t="s">
        <v>9758</v>
      </c>
      <c r="I21" s="302" t="s">
        <v>9410</v>
      </c>
      <c r="J21" s="302" t="s">
        <v>9566</v>
      </c>
      <c r="K21" s="302" t="s">
        <v>9567</v>
      </c>
      <c r="L21" s="300"/>
      <c r="M21" s="300"/>
      <c r="N21" s="302" t="s">
        <v>9378</v>
      </c>
      <c r="O21" s="303">
        <v>91.64</v>
      </c>
      <c r="P21" s="302" t="s">
        <v>9379</v>
      </c>
      <c r="Q21" s="302" t="s">
        <v>9410</v>
      </c>
      <c r="R21" s="300"/>
      <c r="S21" s="300"/>
      <c r="T21" s="302" t="s">
        <v>9380</v>
      </c>
      <c r="U21" s="302" t="s">
        <v>9381</v>
      </c>
      <c r="V21" s="302" t="s">
        <v>9382</v>
      </c>
      <c r="W21" s="302" t="s">
        <v>9765</v>
      </c>
      <c r="X21" s="302" t="s">
        <v>9384</v>
      </c>
      <c r="Y21" s="302" t="s">
        <v>9385</v>
      </c>
      <c r="Z21" s="303">
        <v>91.64</v>
      </c>
      <c r="AA21" s="302" t="s">
        <v>3277</v>
      </c>
      <c r="AB21" s="303">
        <v>91.64</v>
      </c>
      <c r="AC21" s="303">
        <v>91.64</v>
      </c>
      <c r="AD21" s="302" t="s">
        <v>3277</v>
      </c>
      <c r="AE21" s="302" t="s">
        <v>9708</v>
      </c>
      <c r="AF21" s="302" t="s">
        <v>10685</v>
      </c>
      <c r="AG21" s="302" t="s">
        <v>9388</v>
      </c>
      <c r="AH21" s="302" t="s">
        <v>9402</v>
      </c>
      <c r="AI21" s="304">
        <f t="shared" si="0"/>
        <v>44595</v>
      </c>
      <c r="AK21" s="305" t="s">
        <v>9430</v>
      </c>
      <c r="AL21" s="296">
        <f t="shared" si="1"/>
        <v>91.64</v>
      </c>
    </row>
    <row r="22" spans="1:38" ht="50">
      <c r="A22" s="302" t="s">
        <v>10730</v>
      </c>
      <c r="B22" s="302" t="s">
        <v>10681</v>
      </c>
      <c r="C22" s="302" t="s">
        <v>10682</v>
      </c>
      <c r="D22" s="302" t="s">
        <v>9371</v>
      </c>
      <c r="E22" s="302" t="s">
        <v>10683</v>
      </c>
      <c r="F22" s="302" t="s">
        <v>10698</v>
      </c>
      <c r="G22" s="302" t="s">
        <v>10684</v>
      </c>
      <c r="H22" s="302" t="s">
        <v>10731</v>
      </c>
      <c r="I22" s="302" t="s">
        <v>10732</v>
      </c>
      <c r="J22" s="300"/>
      <c r="K22" s="300"/>
      <c r="L22" s="300"/>
      <c r="M22" s="302" t="s">
        <v>10700</v>
      </c>
      <c r="N22" s="302" t="s">
        <v>9378</v>
      </c>
      <c r="O22" s="303">
        <v>30.08</v>
      </c>
      <c r="P22" s="302" t="s">
        <v>10054</v>
      </c>
      <c r="Q22" s="302" t="s">
        <v>9410</v>
      </c>
      <c r="R22" s="302" t="s">
        <v>10701</v>
      </c>
      <c r="S22" s="302" t="s">
        <v>10702</v>
      </c>
      <c r="T22" s="302" t="s">
        <v>9380</v>
      </c>
      <c r="U22" s="302" t="s">
        <v>10057</v>
      </c>
      <c r="V22" s="302" t="s">
        <v>10058</v>
      </c>
      <c r="W22" s="302" t="s">
        <v>10733</v>
      </c>
      <c r="X22" s="302" t="s">
        <v>9384</v>
      </c>
      <c r="Y22" s="302" t="s">
        <v>9385</v>
      </c>
      <c r="Z22" s="303">
        <v>30.08</v>
      </c>
      <c r="AA22" s="302" t="s">
        <v>3277</v>
      </c>
      <c r="AB22" s="303">
        <v>30.08</v>
      </c>
      <c r="AC22" s="303">
        <v>30.08</v>
      </c>
      <c r="AD22" s="302" t="s">
        <v>3277</v>
      </c>
      <c r="AE22" s="302" t="s">
        <v>9454</v>
      </c>
      <c r="AF22" s="302" t="s">
        <v>10685</v>
      </c>
      <c r="AG22" s="302" t="s">
        <v>9388</v>
      </c>
      <c r="AH22" s="302" t="s">
        <v>9402</v>
      </c>
      <c r="AI22" s="304">
        <f t="shared" si="0"/>
        <v>44765</v>
      </c>
      <c r="AJ22" s="306">
        <f>Z22</f>
        <v>30.08</v>
      </c>
      <c r="AK22" s="305" t="s">
        <v>9430</v>
      </c>
      <c r="AL22" s="296">
        <f t="shared" si="1"/>
        <v>30.08</v>
      </c>
    </row>
    <row r="23" spans="1:38" ht="50">
      <c r="A23" s="302" t="s">
        <v>10734</v>
      </c>
      <c r="B23" s="302" t="s">
        <v>10681</v>
      </c>
      <c r="C23" s="302" t="s">
        <v>10682</v>
      </c>
      <c r="D23" s="302" t="s">
        <v>9371</v>
      </c>
      <c r="E23" s="302" t="s">
        <v>10683</v>
      </c>
      <c r="F23" s="302" t="s">
        <v>9422</v>
      </c>
      <c r="G23" s="302" t="s">
        <v>10684</v>
      </c>
      <c r="H23" s="302" t="s">
        <v>9767</v>
      </c>
      <c r="I23" s="302" t="s">
        <v>10735</v>
      </c>
      <c r="J23" s="300"/>
      <c r="K23" s="300"/>
      <c r="L23" s="300"/>
      <c r="M23" s="300"/>
      <c r="N23" s="302" t="s">
        <v>9378</v>
      </c>
      <c r="O23" s="303">
        <v>1.87</v>
      </c>
      <c r="P23" s="302" t="s">
        <v>9425</v>
      </c>
      <c r="Q23" s="302" t="s">
        <v>9410</v>
      </c>
      <c r="R23" s="300"/>
      <c r="S23" s="300"/>
      <c r="T23" s="302" t="s">
        <v>9380</v>
      </c>
      <c r="U23" s="302" t="s">
        <v>9426</v>
      </c>
      <c r="V23" s="302" t="s">
        <v>9427</v>
      </c>
      <c r="W23" s="302" t="s">
        <v>9769</v>
      </c>
      <c r="X23" s="302" t="s">
        <v>9384</v>
      </c>
      <c r="Y23" s="302" t="s">
        <v>9385</v>
      </c>
      <c r="Z23" s="303">
        <v>1.87</v>
      </c>
      <c r="AA23" s="302" t="s">
        <v>3277</v>
      </c>
      <c r="AB23" s="303">
        <v>1.87</v>
      </c>
      <c r="AC23" s="303">
        <v>1.87</v>
      </c>
      <c r="AD23" s="302" t="s">
        <v>3277</v>
      </c>
      <c r="AE23" s="302" t="s">
        <v>9770</v>
      </c>
      <c r="AF23" s="302" t="s">
        <v>10685</v>
      </c>
      <c r="AG23" s="302" t="s">
        <v>9388</v>
      </c>
      <c r="AH23" s="302" t="s">
        <v>9402</v>
      </c>
      <c r="AI23" s="304">
        <f t="shared" si="0"/>
        <v>44592</v>
      </c>
      <c r="AK23" s="305" t="s">
        <v>9430</v>
      </c>
      <c r="AL23" s="296">
        <f t="shared" si="1"/>
        <v>1.87</v>
      </c>
    </row>
    <row r="24" spans="1:38" ht="50">
      <c r="A24" s="302" t="s">
        <v>10736</v>
      </c>
      <c r="B24" s="302" t="s">
        <v>10681</v>
      </c>
      <c r="C24" s="302" t="s">
        <v>10682</v>
      </c>
      <c r="D24" s="302" t="s">
        <v>9371</v>
      </c>
      <c r="E24" s="302" t="s">
        <v>10683</v>
      </c>
      <c r="F24" s="302" t="s">
        <v>9422</v>
      </c>
      <c r="G24" s="302" t="s">
        <v>10684</v>
      </c>
      <c r="H24" s="302" t="s">
        <v>9451</v>
      </c>
      <c r="I24" s="302" t="s">
        <v>10719</v>
      </c>
      <c r="J24" s="300"/>
      <c r="K24" s="300"/>
      <c r="L24" s="300"/>
      <c r="M24" s="300"/>
      <c r="N24" s="302" t="s">
        <v>9378</v>
      </c>
      <c r="O24" s="303">
        <v>802.77</v>
      </c>
      <c r="P24" s="302" t="s">
        <v>9425</v>
      </c>
      <c r="Q24" s="302" t="s">
        <v>9410</v>
      </c>
      <c r="R24" s="300"/>
      <c r="S24" s="300"/>
      <c r="T24" s="302" t="s">
        <v>9380</v>
      </c>
      <c r="U24" s="302" t="s">
        <v>9426</v>
      </c>
      <c r="V24" s="302" t="s">
        <v>9427</v>
      </c>
      <c r="W24" s="302" t="s">
        <v>9457</v>
      </c>
      <c r="X24" s="302" t="s">
        <v>9384</v>
      </c>
      <c r="Y24" s="302" t="s">
        <v>9385</v>
      </c>
      <c r="Z24" s="303">
        <v>802.77</v>
      </c>
      <c r="AA24" s="302" t="s">
        <v>3277</v>
      </c>
      <c r="AB24" s="303">
        <v>802.77</v>
      </c>
      <c r="AC24" s="303">
        <v>802.77</v>
      </c>
      <c r="AD24" s="302" t="s">
        <v>3277</v>
      </c>
      <c r="AE24" s="302" t="s">
        <v>9454</v>
      </c>
      <c r="AF24" s="302" t="s">
        <v>10685</v>
      </c>
      <c r="AG24" s="302" t="s">
        <v>9388</v>
      </c>
      <c r="AH24" s="302" t="s">
        <v>9402</v>
      </c>
      <c r="AI24" s="304">
        <f t="shared" si="0"/>
        <v>44773</v>
      </c>
      <c r="AK24" s="305" t="s">
        <v>9430</v>
      </c>
      <c r="AL24" s="296">
        <f t="shared" si="1"/>
        <v>802.77</v>
      </c>
    </row>
    <row r="25" spans="1:38" ht="50">
      <c r="A25" s="302" t="s">
        <v>10737</v>
      </c>
      <c r="B25" s="302" t="s">
        <v>10681</v>
      </c>
      <c r="C25" s="302" t="s">
        <v>10682</v>
      </c>
      <c r="D25" s="302" t="s">
        <v>9371</v>
      </c>
      <c r="E25" s="302" t="s">
        <v>10683</v>
      </c>
      <c r="F25" s="302" t="s">
        <v>10698</v>
      </c>
      <c r="G25" s="302" t="s">
        <v>10684</v>
      </c>
      <c r="H25" s="302" t="s">
        <v>10738</v>
      </c>
      <c r="I25" s="307" t="s">
        <v>9526</v>
      </c>
      <c r="J25" s="300"/>
      <c r="K25" s="300"/>
      <c r="L25" s="300"/>
      <c r="M25" s="302" t="s">
        <v>10739</v>
      </c>
      <c r="N25" s="302" t="s">
        <v>9378</v>
      </c>
      <c r="O25" s="303">
        <v>2982.87</v>
      </c>
      <c r="P25" s="302" t="s">
        <v>10054</v>
      </c>
      <c r="Q25" s="302" t="s">
        <v>9410</v>
      </c>
      <c r="R25" s="302" t="s">
        <v>10708</v>
      </c>
      <c r="S25" s="302" t="s">
        <v>10709</v>
      </c>
      <c r="T25" s="302" t="s">
        <v>9380</v>
      </c>
      <c r="U25" s="302" t="s">
        <v>10057</v>
      </c>
      <c r="V25" s="302" t="s">
        <v>9400</v>
      </c>
      <c r="W25" s="302" t="s">
        <v>10740</v>
      </c>
      <c r="X25" s="302" t="s">
        <v>9384</v>
      </c>
      <c r="Y25" s="302" t="s">
        <v>9385</v>
      </c>
      <c r="Z25" s="303">
        <v>2982.87</v>
      </c>
      <c r="AA25" s="302" t="s">
        <v>3277</v>
      </c>
      <c r="AB25" s="303">
        <v>2982.87</v>
      </c>
      <c r="AC25" s="303">
        <v>2982.87</v>
      </c>
      <c r="AD25" s="302" t="s">
        <v>3277</v>
      </c>
      <c r="AE25" s="302" t="s">
        <v>9454</v>
      </c>
      <c r="AF25" s="302" t="s">
        <v>10685</v>
      </c>
      <c r="AG25" s="302" t="s">
        <v>9388</v>
      </c>
      <c r="AH25" s="302" t="s">
        <v>9402</v>
      </c>
      <c r="AI25" s="304">
        <f t="shared" si="0"/>
        <v>44754</v>
      </c>
      <c r="AJ25" s="296">
        <v>0</v>
      </c>
      <c r="AK25" s="305" t="s">
        <v>9430</v>
      </c>
      <c r="AL25" s="296">
        <f t="shared" si="1"/>
        <v>0</v>
      </c>
    </row>
    <row r="26" spans="1:38" ht="40">
      <c r="A26" s="302" t="s">
        <v>10741</v>
      </c>
      <c r="B26" s="302" t="s">
        <v>10681</v>
      </c>
      <c r="C26" s="302" t="s">
        <v>10682</v>
      </c>
      <c r="D26" s="302" t="s">
        <v>9371</v>
      </c>
      <c r="E26" s="302" t="s">
        <v>10683</v>
      </c>
      <c r="F26" s="302" t="s">
        <v>9372</v>
      </c>
      <c r="G26" s="302" t="s">
        <v>9505</v>
      </c>
      <c r="H26" s="302" t="s">
        <v>10742</v>
      </c>
      <c r="I26" s="302" t="s">
        <v>9410</v>
      </c>
      <c r="J26" s="302" t="s">
        <v>9566</v>
      </c>
      <c r="K26" s="302" t="s">
        <v>9567</v>
      </c>
      <c r="L26" s="300"/>
      <c r="M26" s="300"/>
      <c r="N26" s="302" t="s">
        <v>9378</v>
      </c>
      <c r="O26" s="303">
        <v>91.64</v>
      </c>
      <c r="P26" s="302" t="s">
        <v>9379</v>
      </c>
      <c r="Q26" s="302" t="s">
        <v>9410</v>
      </c>
      <c r="R26" s="300"/>
      <c r="S26" s="300"/>
      <c r="T26" s="302" t="s">
        <v>9380</v>
      </c>
      <c r="U26" s="302" t="s">
        <v>9381</v>
      </c>
      <c r="V26" s="302" t="s">
        <v>9382</v>
      </c>
      <c r="W26" s="302" t="s">
        <v>9797</v>
      </c>
      <c r="X26" s="302" t="s">
        <v>9384</v>
      </c>
      <c r="Y26" s="302" t="s">
        <v>9385</v>
      </c>
      <c r="Z26" s="303">
        <v>91.64</v>
      </c>
      <c r="AA26" s="302" t="s">
        <v>3277</v>
      </c>
      <c r="AB26" s="303">
        <v>91.64</v>
      </c>
      <c r="AC26" s="303">
        <v>91.64</v>
      </c>
      <c r="AD26" s="302" t="s">
        <v>3277</v>
      </c>
      <c r="AE26" s="302" t="s">
        <v>9770</v>
      </c>
      <c r="AF26" s="302" t="s">
        <v>10685</v>
      </c>
      <c r="AG26" s="302" t="s">
        <v>9388</v>
      </c>
      <c r="AH26" s="302" t="s">
        <v>9402</v>
      </c>
      <c r="AI26" s="304">
        <f t="shared" si="0"/>
        <v>44572</v>
      </c>
      <c r="AK26" s="305" t="s">
        <v>9430</v>
      </c>
      <c r="AL26" s="296">
        <f t="shared" si="1"/>
        <v>91.64</v>
      </c>
    </row>
    <row r="27" spans="1:38" ht="50">
      <c r="A27" s="302" t="s">
        <v>10743</v>
      </c>
      <c r="B27" s="302" t="s">
        <v>10681</v>
      </c>
      <c r="C27" s="302" t="s">
        <v>10682</v>
      </c>
      <c r="D27" s="302" t="s">
        <v>9371</v>
      </c>
      <c r="E27" s="302" t="s">
        <v>10683</v>
      </c>
      <c r="F27" s="302" t="s">
        <v>9422</v>
      </c>
      <c r="G27" s="302" t="s">
        <v>10684</v>
      </c>
      <c r="H27" s="302" t="s">
        <v>9545</v>
      </c>
      <c r="I27" s="302" t="s">
        <v>9523</v>
      </c>
      <c r="J27" s="300"/>
      <c r="K27" s="300"/>
      <c r="L27" s="300"/>
      <c r="M27" s="300"/>
      <c r="N27" s="302" t="s">
        <v>9378</v>
      </c>
      <c r="O27" s="303">
        <v>2.5</v>
      </c>
      <c r="P27" s="302" t="s">
        <v>9425</v>
      </c>
      <c r="Q27" s="302" t="s">
        <v>9410</v>
      </c>
      <c r="R27" s="300"/>
      <c r="S27" s="300"/>
      <c r="T27" s="302" t="s">
        <v>9380</v>
      </c>
      <c r="U27" s="302" t="s">
        <v>9426</v>
      </c>
      <c r="V27" s="302" t="s">
        <v>9427</v>
      </c>
      <c r="W27" s="302" t="s">
        <v>9547</v>
      </c>
      <c r="X27" s="302" t="s">
        <v>9384</v>
      </c>
      <c r="Y27" s="302" t="s">
        <v>9385</v>
      </c>
      <c r="Z27" s="303">
        <v>2.5</v>
      </c>
      <c r="AA27" s="302" t="s">
        <v>3277</v>
      </c>
      <c r="AB27" s="303">
        <v>2.5</v>
      </c>
      <c r="AC27" s="303">
        <v>2.5</v>
      </c>
      <c r="AD27" s="302" t="s">
        <v>3277</v>
      </c>
      <c r="AE27" s="302" t="s">
        <v>9548</v>
      </c>
      <c r="AF27" s="302" t="s">
        <v>10685</v>
      </c>
      <c r="AG27" s="302" t="s">
        <v>9388</v>
      </c>
      <c r="AH27" s="302" t="s">
        <v>9402</v>
      </c>
      <c r="AI27" s="304">
        <f t="shared" si="0"/>
        <v>44681</v>
      </c>
      <c r="AK27" s="305" t="s">
        <v>9430</v>
      </c>
      <c r="AL27" s="296">
        <f t="shared" si="1"/>
        <v>2.5</v>
      </c>
    </row>
    <row r="28" spans="1:38" ht="40">
      <c r="A28" s="302" t="s">
        <v>10744</v>
      </c>
      <c r="B28" s="302" t="s">
        <v>10681</v>
      </c>
      <c r="C28" s="302" t="s">
        <v>10682</v>
      </c>
      <c r="D28" s="302" t="s">
        <v>9371</v>
      </c>
      <c r="E28" s="302" t="s">
        <v>10745</v>
      </c>
      <c r="F28" s="302" t="s">
        <v>9372</v>
      </c>
      <c r="G28" s="302" t="s">
        <v>9505</v>
      </c>
      <c r="H28" s="302" t="s">
        <v>9722</v>
      </c>
      <c r="I28" s="302" t="s">
        <v>9375</v>
      </c>
      <c r="J28" s="302" t="s">
        <v>9507</v>
      </c>
      <c r="K28" s="302" t="s">
        <v>9508</v>
      </c>
      <c r="L28" s="300"/>
      <c r="M28" s="300"/>
      <c r="N28" s="302" t="s">
        <v>9378</v>
      </c>
      <c r="O28" s="303">
        <v>45.82</v>
      </c>
      <c r="P28" s="302" t="s">
        <v>9379</v>
      </c>
      <c r="Q28" s="302" t="s">
        <v>9435</v>
      </c>
      <c r="R28" s="300"/>
      <c r="S28" s="300"/>
      <c r="T28" s="302" t="s">
        <v>9380</v>
      </c>
      <c r="U28" s="302" t="s">
        <v>9381</v>
      </c>
      <c r="V28" s="302" t="s">
        <v>9382</v>
      </c>
      <c r="W28" s="302" t="s">
        <v>10746</v>
      </c>
      <c r="X28" s="302" t="s">
        <v>9384</v>
      </c>
      <c r="Y28" s="302" t="s">
        <v>9385</v>
      </c>
      <c r="Z28" s="303">
        <v>45.82</v>
      </c>
      <c r="AA28" s="302" t="s">
        <v>3277</v>
      </c>
      <c r="AB28" s="303">
        <v>45.82</v>
      </c>
      <c r="AC28" s="303">
        <v>45.82</v>
      </c>
      <c r="AD28" s="302" t="s">
        <v>3277</v>
      </c>
      <c r="AE28" s="302" t="s">
        <v>9708</v>
      </c>
      <c r="AF28" s="302" t="s">
        <v>10685</v>
      </c>
      <c r="AG28" s="302" t="s">
        <v>9388</v>
      </c>
      <c r="AH28" s="302" t="s">
        <v>9402</v>
      </c>
      <c r="AI28" s="304">
        <f t="shared" si="0"/>
        <v>44615</v>
      </c>
      <c r="AK28" s="305" t="s">
        <v>9430</v>
      </c>
      <c r="AL28" s="296">
        <f t="shared" si="1"/>
        <v>45.82</v>
      </c>
    </row>
    <row r="29" spans="1:38" ht="40">
      <c r="A29" s="302" t="s">
        <v>10747</v>
      </c>
      <c r="B29" s="302" t="s">
        <v>10681</v>
      </c>
      <c r="C29" s="302" t="s">
        <v>10682</v>
      </c>
      <c r="D29" s="302" t="s">
        <v>9371</v>
      </c>
      <c r="E29" s="302" t="s">
        <v>10745</v>
      </c>
      <c r="F29" s="302" t="s">
        <v>9372</v>
      </c>
      <c r="G29" s="302" t="s">
        <v>9505</v>
      </c>
      <c r="H29" s="302" t="s">
        <v>9725</v>
      </c>
      <c r="I29" s="302" t="s">
        <v>9410</v>
      </c>
      <c r="J29" s="302" t="s">
        <v>9507</v>
      </c>
      <c r="K29" s="302" t="s">
        <v>9508</v>
      </c>
      <c r="L29" s="300"/>
      <c r="M29" s="300"/>
      <c r="N29" s="302" t="s">
        <v>9378</v>
      </c>
      <c r="O29" s="303">
        <v>91.64</v>
      </c>
      <c r="P29" s="302" t="s">
        <v>9379</v>
      </c>
      <c r="Q29" s="302" t="s">
        <v>9435</v>
      </c>
      <c r="R29" s="300"/>
      <c r="S29" s="300"/>
      <c r="T29" s="302" t="s">
        <v>9380</v>
      </c>
      <c r="U29" s="302" t="s">
        <v>9381</v>
      </c>
      <c r="V29" s="302" t="s">
        <v>9382</v>
      </c>
      <c r="W29" s="302" t="s">
        <v>10746</v>
      </c>
      <c r="X29" s="302" t="s">
        <v>9384</v>
      </c>
      <c r="Y29" s="302" t="s">
        <v>9385</v>
      </c>
      <c r="Z29" s="303">
        <v>91.64</v>
      </c>
      <c r="AA29" s="302" t="s">
        <v>3277</v>
      </c>
      <c r="AB29" s="303">
        <v>91.64</v>
      </c>
      <c r="AC29" s="303">
        <v>91.64</v>
      </c>
      <c r="AD29" s="302" t="s">
        <v>3277</v>
      </c>
      <c r="AE29" s="302" t="s">
        <v>9708</v>
      </c>
      <c r="AF29" s="302" t="s">
        <v>10685</v>
      </c>
      <c r="AG29" s="302" t="s">
        <v>9388</v>
      </c>
      <c r="AH29" s="302" t="s">
        <v>9402</v>
      </c>
      <c r="AI29" s="304">
        <f t="shared" si="0"/>
        <v>44614</v>
      </c>
      <c r="AK29" s="305" t="s">
        <v>9430</v>
      </c>
      <c r="AL29" s="296">
        <f t="shared" si="1"/>
        <v>91.64</v>
      </c>
    </row>
    <row r="30" spans="1:38" ht="40">
      <c r="A30" s="302" t="s">
        <v>10748</v>
      </c>
      <c r="B30" s="302" t="s">
        <v>10681</v>
      </c>
      <c r="C30" s="302" t="s">
        <v>10682</v>
      </c>
      <c r="D30" s="302" t="s">
        <v>9371</v>
      </c>
      <c r="E30" s="302" t="s">
        <v>10745</v>
      </c>
      <c r="F30" s="302" t="s">
        <v>9372</v>
      </c>
      <c r="G30" s="302" t="s">
        <v>9505</v>
      </c>
      <c r="H30" s="302" t="s">
        <v>10749</v>
      </c>
      <c r="I30" s="302" t="s">
        <v>9375</v>
      </c>
      <c r="J30" s="302" t="s">
        <v>9507</v>
      </c>
      <c r="K30" s="302" t="s">
        <v>9508</v>
      </c>
      <c r="L30" s="300"/>
      <c r="M30" s="300"/>
      <c r="N30" s="302" t="s">
        <v>9378</v>
      </c>
      <c r="O30" s="303">
        <v>45.82</v>
      </c>
      <c r="P30" s="302" t="s">
        <v>9379</v>
      </c>
      <c r="Q30" s="302" t="s">
        <v>9435</v>
      </c>
      <c r="R30" s="300"/>
      <c r="S30" s="300"/>
      <c r="T30" s="302" t="s">
        <v>9380</v>
      </c>
      <c r="U30" s="302" t="s">
        <v>9381</v>
      </c>
      <c r="V30" s="302" t="s">
        <v>9382</v>
      </c>
      <c r="W30" s="302" t="s">
        <v>9672</v>
      </c>
      <c r="X30" s="302" t="s">
        <v>9384</v>
      </c>
      <c r="Y30" s="302" t="s">
        <v>9385</v>
      </c>
      <c r="Z30" s="303">
        <v>45.82</v>
      </c>
      <c r="AA30" s="302" t="s">
        <v>3277</v>
      </c>
      <c r="AB30" s="303">
        <v>45.82</v>
      </c>
      <c r="AC30" s="303">
        <v>45.82</v>
      </c>
      <c r="AD30" s="302" t="s">
        <v>3277</v>
      </c>
      <c r="AE30" s="302" t="s">
        <v>9634</v>
      </c>
      <c r="AF30" s="302" t="s">
        <v>10685</v>
      </c>
      <c r="AG30" s="302" t="s">
        <v>9388</v>
      </c>
      <c r="AH30" s="302" t="s">
        <v>9402</v>
      </c>
      <c r="AI30" s="304">
        <f t="shared" si="0"/>
        <v>44634</v>
      </c>
      <c r="AK30" s="305" t="s">
        <v>9430</v>
      </c>
      <c r="AL30" s="296">
        <f t="shared" si="1"/>
        <v>45.82</v>
      </c>
    </row>
    <row r="31" spans="1:38" ht="40">
      <c r="A31" s="302" t="s">
        <v>10750</v>
      </c>
      <c r="B31" s="302" t="s">
        <v>10681</v>
      </c>
      <c r="C31" s="302" t="s">
        <v>10682</v>
      </c>
      <c r="D31" s="302" t="s">
        <v>9371</v>
      </c>
      <c r="E31" s="302" t="s">
        <v>10745</v>
      </c>
      <c r="F31" s="302" t="s">
        <v>9372</v>
      </c>
      <c r="G31" s="302" t="s">
        <v>9505</v>
      </c>
      <c r="H31" s="302" t="s">
        <v>9671</v>
      </c>
      <c r="I31" s="302" t="s">
        <v>9435</v>
      </c>
      <c r="J31" s="302" t="s">
        <v>9688</v>
      </c>
      <c r="K31" s="302" t="s">
        <v>9689</v>
      </c>
      <c r="L31" s="300"/>
      <c r="M31" s="300"/>
      <c r="N31" s="302" t="s">
        <v>9378</v>
      </c>
      <c r="O31" s="303">
        <v>183.28</v>
      </c>
      <c r="P31" s="302" t="s">
        <v>9379</v>
      </c>
      <c r="Q31" s="302" t="s">
        <v>9435</v>
      </c>
      <c r="R31" s="300"/>
      <c r="S31" s="300"/>
      <c r="T31" s="302" t="s">
        <v>9380</v>
      </c>
      <c r="U31" s="302" t="s">
        <v>9381</v>
      </c>
      <c r="V31" s="302" t="s">
        <v>9382</v>
      </c>
      <c r="W31" s="302" t="s">
        <v>9690</v>
      </c>
      <c r="X31" s="302" t="s">
        <v>9384</v>
      </c>
      <c r="Y31" s="302" t="s">
        <v>9385</v>
      </c>
      <c r="Z31" s="303">
        <v>183.28</v>
      </c>
      <c r="AA31" s="302" t="s">
        <v>3277</v>
      </c>
      <c r="AB31" s="303">
        <v>183.28</v>
      </c>
      <c r="AC31" s="303">
        <v>183.28</v>
      </c>
      <c r="AD31" s="302" t="s">
        <v>3277</v>
      </c>
      <c r="AE31" s="302" t="s">
        <v>9634</v>
      </c>
      <c r="AF31" s="302" t="s">
        <v>10685</v>
      </c>
      <c r="AG31" s="302" t="s">
        <v>9388</v>
      </c>
      <c r="AH31" s="302" t="s">
        <v>9402</v>
      </c>
      <c r="AI31" s="304">
        <f t="shared" si="0"/>
        <v>44631</v>
      </c>
      <c r="AK31" s="305" t="s">
        <v>9430</v>
      </c>
      <c r="AL31" s="296">
        <f t="shared" si="1"/>
        <v>183.28</v>
      </c>
    </row>
    <row r="32" spans="1:38" ht="100">
      <c r="A32" s="302" t="s">
        <v>10751</v>
      </c>
      <c r="B32" s="302" t="s">
        <v>10681</v>
      </c>
      <c r="C32" s="302" t="s">
        <v>10682</v>
      </c>
      <c r="D32" s="302" t="s">
        <v>9371</v>
      </c>
      <c r="E32" s="302" t="s">
        <v>10745</v>
      </c>
      <c r="F32" s="302" t="s">
        <v>9372</v>
      </c>
      <c r="G32" s="302" t="s">
        <v>9505</v>
      </c>
      <c r="H32" s="302" t="s">
        <v>10752</v>
      </c>
      <c r="I32" s="302" t="s">
        <v>9435</v>
      </c>
      <c r="J32" s="302" t="s">
        <v>9614</v>
      </c>
      <c r="K32" s="302" t="s">
        <v>9615</v>
      </c>
      <c r="L32" s="300"/>
      <c r="M32" s="302" t="s">
        <v>10753</v>
      </c>
      <c r="N32" s="302" t="s">
        <v>9378</v>
      </c>
      <c r="O32" s="303">
        <v>183.28</v>
      </c>
      <c r="P32" s="302" t="s">
        <v>9379</v>
      </c>
      <c r="Q32" s="302" t="s">
        <v>9435</v>
      </c>
      <c r="R32" s="300"/>
      <c r="S32" s="300"/>
      <c r="T32" s="302" t="s">
        <v>9380</v>
      </c>
      <c r="U32" s="302" t="s">
        <v>9381</v>
      </c>
      <c r="V32" s="302" t="s">
        <v>9382</v>
      </c>
      <c r="W32" s="302" t="s">
        <v>10754</v>
      </c>
      <c r="X32" s="302" t="s">
        <v>9384</v>
      </c>
      <c r="Y32" s="302" t="s">
        <v>9385</v>
      </c>
      <c r="Z32" s="303">
        <v>183.28</v>
      </c>
      <c r="AA32" s="302" t="s">
        <v>3277</v>
      </c>
      <c r="AB32" s="303">
        <v>183.28</v>
      </c>
      <c r="AC32" s="303">
        <v>183.28</v>
      </c>
      <c r="AD32" s="302" t="s">
        <v>3277</v>
      </c>
      <c r="AE32" s="302" t="s">
        <v>9494</v>
      </c>
      <c r="AF32" s="302" t="s">
        <v>10685</v>
      </c>
      <c r="AG32" s="302" t="s">
        <v>9388</v>
      </c>
      <c r="AH32" s="302" t="s">
        <v>9402</v>
      </c>
      <c r="AI32" s="304">
        <f t="shared" si="0"/>
        <v>44698</v>
      </c>
      <c r="AK32" s="305" t="s">
        <v>9430</v>
      </c>
      <c r="AL32" s="296">
        <f t="shared" si="1"/>
        <v>183.28</v>
      </c>
    </row>
    <row r="33" spans="1:38" ht="100">
      <c r="A33" s="302" t="s">
        <v>10755</v>
      </c>
      <c r="B33" s="302" t="s">
        <v>10681</v>
      </c>
      <c r="C33" s="302" t="s">
        <v>10682</v>
      </c>
      <c r="D33" s="302" t="s">
        <v>9371</v>
      </c>
      <c r="E33" s="302" t="s">
        <v>10745</v>
      </c>
      <c r="F33" s="302" t="s">
        <v>9372</v>
      </c>
      <c r="G33" s="302" t="s">
        <v>9505</v>
      </c>
      <c r="H33" s="302" t="s">
        <v>9498</v>
      </c>
      <c r="I33" s="302" t="s">
        <v>9555</v>
      </c>
      <c r="J33" s="302" t="s">
        <v>9614</v>
      </c>
      <c r="K33" s="302" t="s">
        <v>9615</v>
      </c>
      <c r="L33" s="300"/>
      <c r="M33" s="302" t="s">
        <v>10753</v>
      </c>
      <c r="N33" s="302" t="s">
        <v>9378</v>
      </c>
      <c r="O33" s="303">
        <v>366.56</v>
      </c>
      <c r="P33" s="302" t="s">
        <v>9379</v>
      </c>
      <c r="Q33" s="302" t="s">
        <v>9435</v>
      </c>
      <c r="R33" s="300"/>
      <c r="S33" s="300"/>
      <c r="T33" s="302" t="s">
        <v>9380</v>
      </c>
      <c r="U33" s="302" t="s">
        <v>9381</v>
      </c>
      <c r="V33" s="302" t="s">
        <v>9382</v>
      </c>
      <c r="W33" s="302" t="s">
        <v>10754</v>
      </c>
      <c r="X33" s="302" t="s">
        <v>9384</v>
      </c>
      <c r="Y33" s="302" t="s">
        <v>9385</v>
      </c>
      <c r="Z33" s="303">
        <v>366.56</v>
      </c>
      <c r="AA33" s="302" t="s">
        <v>3277</v>
      </c>
      <c r="AB33" s="303">
        <v>366.56</v>
      </c>
      <c r="AC33" s="303">
        <v>366.56</v>
      </c>
      <c r="AD33" s="302" t="s">
        <v>3277</v>
      </c>
      <c r="AE33" s="302" t="s">
        <v>9494</v>
      </c>
      <c r="AF33" s="302" t="s">
        <v>10685</v>
      </c>
      <c r="AG33" s="302" t="s">
        <v>9388</v>
      </c>
      <c r="AH33" s="302" t="s">
        <v>9402</v>
      </c>
      <c r="AI33" s="304">
        <f t="shared" si="0"/>
        <v>44705</v>
      </c>
      <c r="AK33" s="305" t="s">
        <v>9430</v>
      </c>
      <c r="AL33" s="296">
        <f t="shared" si="1"/>
        <v>366.56</v>
      </c>
    </row>
    <row r="34" spans="1:38" ht="40">
      <c r="A34" s="302" t="s">
        <v>10756</v>
      </c>
      <c r="B34" s="302" t="s">
        <v>10681</v>
      </c>
      <c r="C34" s="302" t="s">
        <v>10682</v>
      </c>
      <c r="D34" s="302" t="s">
        <v>9371</v>
      </c>
      <c r="E34" s="302" t="s">
        <v>10745</v>
      </c>
      <c r="F34" s="302" t="s">
        <v>9372</v>
      </c>
      <c r="G34" s="302" t="s">
        <v>9505</v>
      </c>
      <c r="H34" s="302" t="s">
        <v>10757</v>
      </c>
      <c r="I34" s="302" t="s">
        <v>9435</v>
      </c>
      <c r="J34" s="302" t="s">
        <v>9688</v>
      </c>
      <c r="K34" s="302" t="s">
        <v>9689</v>
      </c>
      <c r="L34" s="300"/>
      <c r="M34" s="300"/>
      <c r="N34" s="302" t="s">
        <v>9378</v>
      </c>
      <c r="O34" s="303">
        <v>149.88</v>
      </c>
      <c r="P34" s="302" t="s">
        <v>9379</v>
      </c>
      <c r="Q34" s="302" t="s">
        <v>9435</v>
      </c>
      <c r="R34" s="300"/>
      <c r="S34" s="300"/>
      <c r="T34" s="302" t="s">
        <v>9380</v>
      </c>
      <c r="U34" s="302" t="s">
        <v>9381</v>
      </c>
      <c r="V34" s="302" t="s">
        <v>9382</v>
      </c>
      <c r="W34" s="302" t="s">
        <v>10758</v>
      </c>
      <c r="X34" s="302" t="s">
        <v>9384</v>
      </c>
      <c r="Y34" s="302" t="s">
        <v>9385</v>
      </c>
      <c r="Z34" s="303">
        <v>149.88</v>
      </c>
      <c r="AA34" s="302" t="s">
        <v>3277</v>
      </c>
      <c r="AB34" s="303">
        <v>149.88</v>
      </c>
      <c r="AC34" s="303">
        <v>149.88</v>
      </c>
      <c r="AD34" s="302" t="s">
        <v>3277</v>
      </c>
      <c r="AE34" s="302" t="s">
        <v>9429</v>
      </c>
      <c r="AF34" s="302" t="s">
        <v>10685</v>
      </c>
      <c r="AG34" s="302" t="s">
        <v>9388</v>
      </c>
      <c r="AH34" s="302" t="s">
        <v>9402</v>
      </c>
      <c r="AI34" s="304">
        <f t="shared" si="0"/>
        <v>44797</v>
      </c>
      <c r="AK34" s="305" t="s">
        <v>9430</v>
      </c>
      <c r="AL34" s="296">
        <f t="shared" si="1"/>
        <v>149.88</v>
      </c>
    </row>
    <row r="35" spans="1:38" ht="40">
      <c r="A35" s="302" t="s">
        <v>10759</v>
      </c>
      <c r="B35" s="302" t="s">
        <v>10681</v>
      </c>
      <c r="C35" s="302" t="s">
        <v>10682</v>
      </c>
      <c r="D35" s="302" t="s">
        <v>9371</v>
      </c>
      <c r="E35" s="302" t="s">
        <v>10745</v>
      </c>
      <c r="F35" s="302" t="s">
        <v>9372</v>
      </c>
      <c r="G35" s="302" t="s">
        <v>9505</v>
      </c>
      <c r="H35" s="302" t="s">
        <v>10760</v>
      </c>
      <c r="I35" s="302" t="s">
        <v>9435</v>
      </c>
      <c r="J35" s="302" t="s">
        <v>9688</v>
      </c>
      <c r="K35" s="302" t="s">
        <v>9689</v>
      </c>
      <c r="L35" s="300"/>
      <c r="M35" s="300"/>
      <c r="N35" s="302" t="s">
        <v>9378</v>
      </c>
      <c r="O35" s="303">
        <v>149.88</v>
      </c>
      <c r="P35" s="302" t="s">
        <v>9379</v>
      </c>
      <c r="Q35" s="302" t="s">
        <v>9435</v>
      </c>
      <c r="R35" s="300"/>
      <c r="S35" s="300"/>
      <c r="T35" s="302" t="s">
        <v>9380</v>
      </c>
      <c r="U35" s="302" t="s">
        <v>9381</v>
      </c>
      <c r="V35" s="302" t="s">
        <v>9382</v>
      </c>
      <c r="W35" s="302" t="s">
        <v>10758</v>
      </c>
      <c r="X35" s="302" t="s">
        <v>9384</v>
      </c>
      <c r="Y35" s="302" t="s">
        <v>9385</v>
      </c>
      <c r="Z35" s="303">
        <v>149.88</v>
      </c>
      <c r="AA35" s="302" t="s">
        <v>3277</v>
      </c>
      <c r="AB35" s="303">
        <v>149.88</v>
      </c>
      <c r="AC35" s="303">
        <v>149.88</v>
      </c>
      <c r="AD35" s="302" t="s">
        <v>3277</v>
      </c>
      <c r="AE35" s="302" t="s">
        <v>9429</v>
      </c>
      <c r="AF35" s="302" t="s">
        <v>10685</v>
      </c>
      <c r="AG35" s="302" t="s">
        <v>9388</v>
      </c>
      <c r="AH35" s="302" t="s">
        <v>9402</v>
      </c>
      <c r="AI35" s="304">
        <f t="shared" si="0"/>
        <v>44796</v>
      </c>
      <c r="AK35" s="305" t="s">
        <v>9430</v>
      </c>
      <c r="AL35" s="296">
        <f t="shared" si="1"/>
        <v>149.88</v>
      </c>
    </row>
    <row r="36" spans="1:38" ht="40">
      <c r="A36" s="302" t="s">
        <v>10761</v>
      </c>
      <c r="B36" s="302" t="s">
        <v>10681</v>
      </c>
      <c r="C36" s="302" t="s">
        <v>10682</v>
      </c>
      <c r="D36" s="302" t="s">
        <v>9371</v>
      </c>
      <c r="E36" s="302" t="s">
        <v>10745</v>
      </c>
      <c r="F36" s="302" t="s">
        <v>9372</v>
      </c>
      <c r="G36" s="302" t="s">
        <v>9505</v>
      </c>
      <c r="H36" s="302" t="s">
        <v>10762</v>
      </c>
      <c r="I36" s="302" t="s">
        <v>9435</v>
      </c>
      <c r="J36" s="302" t="s">
        <v>10763</v>
      </c>
      <c r="K36" s="302" t="s">
        <v>10764</v>
      </c>
      <c r="L36" s="300"/>
      <c r="M36" s="300"/>
      <c r="N36" s="302" t="s">
        <v>9378</v>
      </c>
      <c r="O36" s="303">
        <v>149.88</v>
      </c>
      <c r="P36" s="302" t="s">
        <v>9379</v>
      </c>
      <c r="Q36" s="302" t="s">
        <v>9435</v>
      </c>
      <c r="R36" s="300"/>
      <c r="S36" s="300"/>
      <c r="T36" s="302" t="s">
        <v>9380</v>
      </c>
      <c r="U36" s="302" t="s">
        <v>9381</v>
      </c>
      <c r="V36" s="302" t="s">
        <v>9382</v>
      </c>
      <c r="W36" s="302" t="s">
        <v>10765</v>
      </c>
      <c r="X36" s="302" t="s">
        <v>9384</v>
      </c>
      <c r="Y36" s="302" t="s">
        <v>9385</v>
      </c>
      <c r="Z36" s="303">
        <v>149.88</v>
      </c>
      <c r="AA36" s="302" t="s">
        <v>3277</v>
      </c>
      <c r="AB36" s="303">
        <v>149.88</v>
      </c>
      <c r="AC36" s="303">
        <v>149.88</v>
      </c>
      <c r="AD36" s="302" t="s">
        <v>3277</v>
      </c>
      <c r="AE36" s="302" t="s">
        <v>9429</v>
      </c>
      <c r="AF36" s="302" t="s">
        <v>10685</v>
      </c>
      <c r="AG36" s="302" t="s">
        <v>9388</v>
      </c>
      <c r="AH36" s="302" t="s">
        <v>9402</v>
      </c>
      <c r="AI36" s="304">
        <f t="shared" si="0"/>
        <v>44803</v>
      </c>
      <c r="AK36" s="305" t="s">
        <v>9430</v>
      </c>
      <c r="AL36" s="296">
        <f t="shared" si="1"/>
        <v>149.88</v>
      </c>
    </row>
    <row r="37" spans="1:38" ht="40">
      <c r="A37" s="302" t="s">
        <v>10766</v>
      </c>
      <c r="B37" s="302" t="s">
        <v>10681</v>
      </c>
      <c r="C37" s="302" t="s">
        <v>10682</v>
      </c>
      <c r="D37" s="302" t="s">
        <v>9371</v>
      </c>
      <c r="E37" s="302" t="s">
        <v>10745</v>
      </c>
      <c r="F37" s="302" t="s">
        <v>9372</v>
      </c>
      <c r="G37" s="302" t="s">
        <v>9505</v>
      </c>
      <c r="H37" s="302" t="s">
        <v>9561</v>
      </c>
      <c r="I37" s="302" t="s">
        <v>9410</v>
      </c>
      <c r="J37" s="302" t="s">
        <v>9513</v>
      </c>
      <c r="K37" s="302" t="s">
        <v>9514</v>
      </c>
      <c r="L37" s="300"/>
      <c r="M37" s="300"/>
      <c r="N37" s="302" t="s">
        <v>9378</v>
      </c>
      <c r="O37" s="303">
        <v>91.64</v>
      </c>
      <c r="P37" s="302" t="s">
        <v>9379</v>
      </c>
      <c r="Q37" s="302" t="s">
        <v>9435</v>
      </c>
      <c r="R37" s="300"/>
      <c r="S37" s="300"/>
      <c r="T37" s="302" t="s">
        <v>9380</v>
      </c>
      <c r="U37" s="302" t="s">
        <v>9381</v>
      </c>
      <c r="V37" s="302" t="s">
        <v>9382</v>
      </c>
      <c r="W37" s="302" t="s">
        <v>10767</v>
      </c>
      <c r="X37" s="302" t="s">
        <v>9384</v>
      </c>
      <c r="Y37" s="302" t="s">
        <v>9385</v>
      </c>
      <c r="Z37" s="303">
        <v>91.64</v>
      </c>
      <c r="AA37" s="302" t="s">
        <v>3277</v>
      </c>
      <c r="AB37" s="303">
        <v>91.64</v>
      </c>
      <c r="AC37" s="303">
        <v>91.64</v>
      </c>
      <c r="AD37" s="302" t="s">
        <v>3277</v>
      </c>
      <c r="AE37" s="302" t="s">
        <v>9548</v>
      </c>
      <c r="AF37" s="302" t="s">
        <v>10685</v>
      </c>
      <c r="AG37" s="302" t="s">
        <v>9388</v>
      </c>
      <c r="AH37" s="302" t="s">
        <v>9402</v>
      </c>
      <c r="AI37" s="304">
        <f t="shared" si="0"/>
        <v>44679</v>
      </c>
      <c r="AK37" s="305" t="s">
        <v>9430</v>
      </c>
      <c r="AL37" s="296">
        <f t="shared" si="1"/>
        <v>91.64</v>
      </c>
    </row>
    <row r="38" spans="1:38" ht="40">
      <c r="A38" s="302" t="s">
        <v>10768</v>
      </c>
      <c r="B38" s="302" t="s">
        <v>10681</v>
      </c>
      <c r="C38" s="302" t="s">
        <v>10682</v>
      </c>
      <c r="D38" s="302" t="s">
        <v>9371</v>
      </c>
      <c r="E38" s="302" t="s">
        <v>10745</v>
      </c>
      <c r="F38" s="302" t="s">
        <v>9372</v>
      </c>
      <c r="G38" s="302" t="s">
        <v>9505</v>
      </c>
      <c r="H38" s="302" t="s">
        <v>10769</v>
      </c>
      <c r="I38" s="302" t="s">
        <v>9375</v>
      </c>
      <c r="J38" s="302" t="s">
        <v>9746</v>
      </c>
      <c r="K38" s="302" t="s">
        <v>9747</v>
      </c>
      <c r="L38" s="300"/>
      <c r="M38" s="302" t="s">
        <v>10770</v>
      </c>
      <c r="N38" s="302" t="s">
        <v>9378</v>
      </c>
      <c r="O38" s="303">
        <v>37.47</v>
      </c>
      <c r="P38" s="302" t="s">
        <v>9379</v>
      </c>
      <c r="Q38" s="302" t="s">
        <v>9435</v>
      </c>
      <c r="R38" s="300"/>
      <c r="S38" s="300"/>
      <c r="T38" s="302" t="s">
        <v>9380</v>
      </c>
      <c r="U38" s="302" t="s">
        <v>9381</v>
      </c>
      <c r="V38" s="302" t="s">
        <v>9382</v>
      </c>
      <c r="W38" s="302" t="s">
        <v>10771</v>
      </c>
      <c r="X38" s="302" t="s">
        <v>9384</v>
      </c>
      <c r="Y38" s="302" t="s">
        <v>9385</v>
      </c>
      <c r="Z38" s="303">
        <v>37.47</v>
      </c>
      <c r="AA38" s="302" t="s">
        <v>3277</v>
      </c>
      <c r="AB38" s="303">
        <v>37.47</v>
      </c>
      <c r="AC38" s="303">
        <v>37.47</v>
      </c>
      <c r="AD38" s="302" t="s">
        <v>3277</v>
      </c>
      <c r="AE38" s="302" t="s">
        <v>9429</v>
      </c>
      <c r="AF38" s="302" t="s">
        <v>10685</v>
      </c>
      <c r="AG38" s="302" t="s">
        <v>9388</v>
      </c>
      <c r="AH38" s="302" t="s">
        <v>9402</v>
      </c>
      <c r="AI38" s="304">
        <f t="shared" si="0"/>
        <v>44790</v>
      </c>
      <c r="AK38" s="305" t="s">
        <v>9430</v>
      </c>
      <c r="AL38" s="296">
        <f t="shared" si="1"/>
        <v>37.47</v>
      </c>
    </row>
    <row r="39" spans="1:38" ht="40">
      <c r="A39" s="302" t="s">
        <v>10772</v>
      </c>
      <c r="B39" s="302" t="s">
        <v>10681</v>
      </c>
      <c r="C39" s="302" t="s">
        <v>10682</v>
      </c>
      <c r="D39" s="302" t="s">
        <v>9371</v>
      </c>
      <c r="E39" s="302" t="s">
        <v>10745</v>
      </c>
      <c r="F39" s="302" t="s">
        <v>9372</v>
      </c>
      <c r="G39" s="302" t="s">
        <v>9505</v>
      </c>
      <c r="H39" s="302" t="s">
        <v>10773</v>
      </c>
      <c r="I39" s="302" t="s">
        <v>9435</v>
      </c>
      <c r="J39" s="302" t="s">
        <v>9746</v>
      </c>
      <c r="K39" s="302" t="s">
        <v>9747</v>
      </c>
      <c r="L39" s="300"/>
      <c r="M39" s="302" t="s">
        <v>10774</v>
      </c>
      <c r="N39" s="302" t="s">
        <v>9378</v>
      </c>
      <c r="O39" s="303">
        <v>149.88</v>
      </c>
      <c r="P39" s="302" t="s">
        <v>9379</v>
      </c>
      <c r="Q39" s="302" t="s">
        <v>9435</v>
      </c>
      <c r="R39" s="300"/>
      <c r="S39" s="300"/>
      <c r="T39" s="302" t="s">
        <v>9380</v>
      </c>
      <c r="U39" s="302" t="s">
        <v>9381</v>
      </c>
      <c r="V39" s="302" t="s">
        <v>9382</v>
      </c>
      <c r="W39" s="302" t="s">
        <v>10771</v>
      </c>
      <c r="X39" s="302" t="s">
        <v>9384</v>
      </c>
      <c r="Y39" s="302" t="s">
        <v>9385</v>
      </c>
      <c r="Z39" s="303">
        <v>149.88</v>
      </c>
      <c r="AA39" s="302" t="s">
        <v>3277</v>
      </c>
      <c r="AB39" s="303">
        <v>149.88</v>
      </c>
      <c r="AC39" s="303">
        <v>149.88</v>
      </c>
      <c r="AD39" s="302" t="s">
        <v>3277</v>
      </c>
      <c r="AE39" s="302" t="s">
        <v>9429</v>
      </c>
      <c r="AF39" s="302" t="s">
        <v>10685</v>
      </c>
      <c r="AG39" s="302" t="s">
        <v>9388</v>
      </c>
      <c r="AH39" s="302" t="s">
        <v>9402</v>
      </c>
      <c r="AI39" s="304">
        <f t="shared" si="0"/>
        <v>44781</v>
      </c>
      <c r="AK39" s="305" t="s">
        <v>9430</v>
      </c>
      <c r="AL39" s="296">
        <f t="shared" si="1"/>
        <v>149.88</v>
      </c>
    </row>
    <row r="40" spans="1:38" ht="40">
      <c r="A40" s="302" t="s">
        <v>10775</v>
      </c>
      <c r="B40" s="302" t="s">
        <v>10681</v>
      </c>
      <c r="C40" s="302" t="s">
        <v>10682</v>
      </c>
      <c r="D40" s="302" t="s">
        <v>9371</v>
      </c>
      <c r="E40" s="302" t="s">
        <v>10745</v>
      </c>
      <c r="F40" s="302" t="s">
        <v>9372</v>
      </c>
      <c r="G40" s="302" t="s">
        <v>9505</v>
      </c>
      <c r="H40" s="302" t="s">
        <v>10776</v>
      </c>
      <c r="I40" s="302" t="s">
        <v>9555</v>
      </c>
      <c r="J40" s="302" t="s">
        <v>10777</v>
      </c>
      <c r="K40" s="302" t="s">
        <v>10778</v>
      </c>
      <c r="L40" s="300"/>
      <c r="M40" s="302" t="s">
        <v>10779</v>
      </c>
      <c r="N40" s="302" t="s">
        <v>9378</v>
      </c>
      <c r="O40" s="303">
        <v>366.56</v>
      </c>
      <c r="P40" s="302" t="s">
        <v>9379</v>
      </c>
      <c r="Q40" s="302" t="s">
        <v>9435</v>
      </c>
      <c r="R40" s="300"/>
      <c r="S40" s="300"/>
      <c r="T40" s="302" t="s">
        <v>9380</v>
      </c>
      <c r="U40" s="302" t="s">
        <v>9381</v>
      </c>
      <c r="V40" s="302" t="s">
        <v>9382</v>
      </c>
      <c r="W40" s="302" t="s">
        <v>10780</v>
      </c>
      <c r="X40" s="302" t="s">
        <v>9384</v>
      </c>
      <c r="Y40" s="302" t="s">
        <v>9385</v>
      </c>
      <c r="Z40" s="303">
        <v>366.56</v>
      </c>
      <c r="AA40" s="302" t="s">
        <v>3277</v>
      </c>
      <c r="AB40" s="303">
        <v>366.56</v>
      </c>
      <c r="AC40" s="303">
        <v>366.56</v>
      </c>
      <c r="AD40" s="302" t="s">
        <v>3277</v>
      </c>
      <c r="AE40" s="302" t="s">
        <v>9429</v>
      </c>
      <c r="AF40" s="302" t="s">
        <v>10685</v>
      </c>
      <c r="AG40" s="302" t="s">
        <v>9388</v>
      </c>
      <c r="AH40" s="302" t="s">
        <v>9402</v>
      </c>
      <c r="AI40" s="304">
        <f t="shared" si="0"/>
        <v>44793</v>
      </c>
      <c r="AK40" s="305" t="s">
        <v>9430</v>
      </c>
      <c r="AL40" s="296">
        <f t="shared" si="1"/>
        <v>366.56</v>
      </c>
    </row>
    <row r="41" spans="1:38" ht="40">
      <c r="A41" s="302" t="s">
        <v>10781</v>
      </c>
      <c r="B41" s="302" t="s">
        <v>10681</v>
      </c>
      <c r="C41" s="302" t="s">
        <v>10682</v>
      </c>
      <c r="D41" s="302" t="s">
        <v>9371</v>
      </c>
      <c r="E41" s="302" t="s">
        <v>10745</v>
      </c>
      <c r="F41" s="302" t="s">
        <v>9372</v>
      </c>
      <c r="G41" s="302" t="s">
        <v>9505</v>
      </c>
      <c r="H41" s="302" t="s">
        <v>10769</v>
      </c>
      <c r="I41" s="302" t="s">
        <v>9555</v>
      </c>
      <c r="J41" s="302" t="s">
        <v>9688</v>
      </c>
      <c r="K41" s="302" t="s">
        <v>9689</v>
      </c>
      <c r="L41" s="300"/>
      <c r="M41" s="300"/>
      <c r="N41" s="302" t="s">
        <v>9378</v>
      </c>
      <c r="O41" s="303">
        <v>299.76</v>
      </c>
      <c r="P41" s="302" t="s">
        <v>9379</v>
      </c>
      <c r="Q41" s="302" t="s">
        <v>9435</v>
      </c>
      <c r="R41" s="300"/>
      <c r="S41" s="300"/>
      <c r="T41" s="302" t="s">
        <v>9380</v>
      </c>
      <c r="U41" s="302" t="s">
        <v>9381</v>
      </c>
      <c r="V41" s="302" t="s">
        <v>9382</v>
      </c>
      <c r="W41" s="302" t="s">
        <v>10782</v>
      </c>
      <c r="X41" s="302" t="s">
        <v>9384</v>
      </c>
      <c r="Y41" s="302" t="s">
        <v>9385</v>
      </c>
      <c r="Z41" s="303">
        <v>299.76</v>
      </c>
      <c r="AA41" s="302" t="s">
        <v>3277</v>
      </c>
      <c r="AB41" s="303">
        <v>299.76</v>
      </c>
      <c r="AC41" s="303">
        <v>299.76</v>
      </c>
      <c r="AD41" s="302" t="s">
        <v>3277</v>
      </c>
      <c r="AE41" s="302" t="s">
        <v>9429</v>
      </c>
      <c r="AF41" s="302" t="s">
        <v>10685</v>
      </c>
      <c r="AG41" s="302" t="s">
        <v>9388</v>
      </c>
      <c r="AH41" s="302" t="s">
        <v>9402</v>
      </c>
      <c r="AI41" s="304">
        <f t="shared" si="0"/>
        <v>44790</v>
      </c>
      <c r="AK41" s="305" t="s">
        <v>9430</v>
      </c>
      <c r="AL41" s="296">
        <f t="shared" si="1"/>
        <v>299.76</v>
      </c>
    </row>
    <row r="42" spans="1:38" ht="40">
      <c r="A42" s="302" t="s">
        <v>10783</v>
      </c>
      <c r="B42" s="302" t="s">
        <v>10681</v>
      </c>
      <c r="C42" s="302" t="s">
        <v>10682</v>
      </c>
      <c r="D42" s="302" t="s">
        <v>9371</v>
      </c>
      <c r="E42" s="302" t="s">
        <v>10745</v>
      </c>
      <c r="F42" s="302" t="s">
        <v>9372</v>
      </c>
      <c r="G42" s="302" t="s">
        <v>9505</v>
      </c>
      <c r="H42" s="302" t="s">
        <v>10776</v>
      </c>
      <c r="I42" s="302" t="s">
        <v>9555</v>
      </c>
      <c r="J42" s="302" t="s">
        <v>9688</v>
      </c>
      <c r="K42" s="302" t="s">
        <v>9689</v>
      </c>
      <c r="L42" s="300"/>
      <c r="M42" s="300"/>
      <c r="N42" s="302" t="s">
        <v>9378</v>
      </c>
      <c r="O42" s="303">
        <v>299.76</v>
      </c>
      <c r="P42" s="302" t="s">
        <v>9379</v>
      </c>
      <c r="Q42" s="302" t="s">
        <v>9435</v>
      </c>
      <c r="R42" s="300"/>
      <c r="S42" s="300"/>
      <c r="T42" s="302" t="s">
        <v>9380</v>
      </c>
      <c r="U42" s="302" t="s">
        <v>9381</v>
      </c>
      <c r="V42" s="302" t="s">
        <v>9382</v>
      </c>
      <c r="W42" s="302" t="s">
        <v>10782</v>
      </c>
      <c r="X42" s="302" t="s">
        <v>9384</v>
      </c>
      <c r="Y42" s="302" t="s">
        <v>9385</v>
      </c>
      <c r="Z42" s="303">
        <v>299.76</v>
      </c>
      <c r="AA42" s="302" t="s">
        <v>3277</v>
      </c>
      <c r="AB42" s="303">
        <v>299.76</v>
      </c>
      <c r="AC42" s="303">
        <v>299.76</v>
      </c>
      <c r="AD42" s="302" t="s">
        <v>3277</v>
      </c>
      <c r="AE42" s="302" t="s">
        <v>9429</v>
      </c>
      <c r="AF42" s="302" t="s">
        <v>10685</v>
      </c>
      <c r="AG42" s="302" t="s">
        <v>9388</v>
      </c>
      <c r="AH42" s="302" t="s">
        <v>9402</v>
      </c>
      <c r="AI42" s="304">
        <f t="shared" si="0"/>
        <v>44793</v>
      </c>
      <c r="AK42" s="305" t="s">
        <v>9430</v>
      </c>
      <c r="AL42" s="296">
        <f t="shared" si="1"/>
        <v>299.76</v>
      </c>
    </row>
    <row r="43" spans="1:38" ht="40">
      <c r="A43" s="302" t="s">
        <v>10784</v>
      </c>
      <c r="B43" s="302" t="s">
        <v>10681</v>
      </c>
      <c r="C43" s="302" t="s">
        <v>10682</v>
      </c>
      <c r="D43" s="302" t="s">
        <v>9371</v>
      </c>
      <c r="E43" s="302" t="s">
        <v>10745</v>
      </c>
      <c r="F43" s="302" t="s">
        <v>9372</v>
      </c>
      <c r="G43" s="302" t="s">
        <v>9505</v>
      </c>
      <c r="H43" s="302" t="s">
        <v>10785</v>
      </c>
      <c r="I43" s="302" t="s">
        <v>9555</v>
      </c>
      <c r="J43" s="302" t="s">
        <v>9507</v>
      </c>
      <c r="K43" s="302" t="s">
        <v>9508</v>
      </c>
      <c r="L43" s="300"/>
      <c r="M43" s="300"/>
      <c r="N43" s="302" t="s">
        <v>9378</v>
      </c>
      <c r="O43" s="303">
        <v>299.76</v>
      </c>
      <c r="P43" s="302" t="s">
        <v>9379</v>
      </c>
      <c r="Q43" s="302" t="s">
        <v>9435</v>
      </c>
      <c r="R43" s="300"/>
      <c r="S43" s="300"/>
      <c r="T43" s="302" t="s">
        <v>9380</v>
      </c>
      <c r="U43" s="302" t="s">
        <v>9381</v>
      </c>
      <c r="V43" s="302" t="s">
        <v>9382</v>
      </c>
      <c r="W43" s="302" t="s">
        <v>10786</v>
      </c>
      <c r="X43" s="302" t="s">
        <v>9384</v>
      </c>
      <c r="Y43" s="302" t="s">
        <v>9385</v>
      </c>
      <c r="Z43" s="303">
        <v>299.76</v>
      </c>
      <c r="AA43" s="302" t="s">
        <v>3277</v>
      </c>
      <c r="AB43" s="303">
        <v>299.76</v>
      </c>
      <c r="AC43" s="303">
        <v>299.76</v>
      </c>
      <c r="AD43" s="302" t="s">
        <v>3277</v>
      </c>
      <c r="AE43" s="302" t="s">
        <v>9429</v>
      </c>
      <c r="AF43" s="302" t="s">
        <v>10685</v>
      </c>
      <c r="AG43" s="302" t="s">
        <v>9388</v>
      </c>
      <c r="AH43" s="302" t="s">
        <v>9402</v>
      </c>
      <c r="AI43" s="304">
        <f t="shared" si="0"/>
        <v>44786</v>
      </c>
      <c r="AK43" s="305" t="s">
        <v>9430</v>
      </c>
      <c r="AL43" s="296">
        <f t="shared" si="1"/>
        <v>299.76</v>
      </c>
    </row>
    <row r="44" spans="1:38" ht="50">
      <c r="A44" s="302" t="s">
        <v>10787</v>
      </c>
      <c r="B44" s="302" t="s">
        <v>10681</v>
      </c>
      <c r="C44" s="302" t="s">
        <v>10682</v>
      </c>
      <c r="D44" s="302" t="s">
        <v>9371</v>
      </c>
      <c r="E44" s="302" t="s">
        <v>10745</v>
      </c>
      <c r="F44" s="302" t="s">
        <v>9372</v>
      </c>
      <c r="G44" s="302" t="s">
        <v>9505</v>
      </c>
      <c r="H44" s="302" t="s">
        <v>10788</v>
      </c>
      <c r="I44" s="302" t="s">
        <v>9512</v>
      </c>
      <c r="J44" s="302" t="s">
        <v>9614</v>
      </c>
      <c r="K44" s="302" t="s">
        <v>9615</v>
      </c>
      <c r="L44" s="300"/>
      <c r="M44" s="302" t="s">
        <v>10789</v>
      </c>
      <c r="N44" s="302" t="s">
        <v>9378</v>
      </c>
      <c r="O44" s="303">
        <v>187.35</v>
      </c>
      <c r="P44" s="302" t="s">
        <v>9379</v>
      </c>
      <c r="Q44" s="302" t="s">
        <v>9435</v>
      </c>
      <c r="R44" s="300"/>
      <c r="S44" s="300"/>
      <c r="T44" s="302" t="s">
        <v>9380</v>
      </c>
      <c r="U44" s="302" t="s">
        <v>9381</v>
      </c>
      <c r="V44" s="302" t="s">
        <v>9382</v>
      </c>
      <c r="W44" s="302" t="s">
        <v>10790</v>
      </c>
      <c r="X44" s="302" t="s">
        <v>9384</v>
      </c>
      <c r="Y44" s="302" t="s">
        <v>9385</v>
      </c>
      <c r="Z44" s="303">
        <v>187.35</v>
      </c>
      <c r="AA44" s="302" t="s">
        <v>3277</v>
      </c>
      <c r="AB44" s="303">
        <v>187.35</v>
      </c>
      <c r="AC44" s="303">
        <v>187.35</v>
      </c>
      <c r="AD44" s="302" t="s">
        <v>3277</v>
      </c>
      <c r="AE44" s="302" t="s">
        <v>9429</v>
      </c>
      <c r="AF44" s="302" t="s">
        <v>10685</v>
      </c>
      <c r="AG44" s="302" t="s">
        <v>9388</v>
      </c>
      <c r="AH44" s="302" t="s">
        <v>9402</v>
      </c>
      <c r="AI44" s="304">
        <f t="shared" si="0"/>
        <v>44791</v>
      </c>
      <c r="AK44" s="305" t="s">
        <v>9430</v>
      </c>
      <c r="AL44" s="296">
        <f t="shared" si="1"/>
        <v>187.35</v>
      </c>
    </row>
    <row r="45" spans="1:38" ht="50">
      <c r="A45" s="302" t="s">
        <v>10791</v>
      </c>
      <c r="B45" s="302" t="s">
        <v>10681</v>
      </c>
      <c r="C45" s="302" t="s">
        <v>10682</v>
      </c>
      <c r="D45" s="302" t="s">
        <v>9371</v>
      </c>
      <c r="E45" s="302" t="s">
        <v>10745</v>
      </c>
      <c r="F45" s="302" t="s">
        <v>9372</v>
      </c>
      <c r="G45" s="302" t="s">
        <v>9505</v>
      </c>
      <c r="H45" s="302" t="s">
        <v>9441</v>
      </c>
      <c r="I45" s="302" t="s">
        <v>9555</v>
      </c>
      <c r="J45" s="302" t="s">
        <v>9614</v>
      </c>
      <c r="K45" s="302" t="s">
        <v>9615</v>
      </c>
      <c r="L45" s="300"/>
      <c r="M45" s="302" t="s">
        <v>10789</v>
      </c>
      <c r="N45" s="302" t="s">
        <v>9378</v>
      </c>
      <c r="O45" s="303">
        <v>299.76</v>
      </c>
      <c r="P45" s="302" t="s">
        <v>9379</v>
      </c>
      <c r="Q45" s="302" t="s">
        <v>9435</v>
      </c>
      <c r="R45" s="300"/>
      <c r="S45" s="300"/>
      <c r="T45" s="302" t="s">
        <v>9380</v>
      </c>
      <c r="U45" s="302" t="s">
        <v>9381</v>
      </c>
      <c r="V45" s="302" t="s">
        <v>9382</v>
      </c>
      <c r="W45" s="302" t="s">
        <v>10790</v>
      </c>
      <c r="X45" s="302" t="s">
        <v>9384</v>
      </c>
      <c r="Y45" s="302" t="s">
        <v>9385</v>
      </c>
      <c r="Z45" s="303">
        <v>299.76</v>
      </c>
      <c r="AA45" s="302" t="s">
        <v>3277</v>
      </c>
      <c r="AB45" s="303">
        <v>299.76</v>
      </c>
      <c r="AC45" s="303">
        <v>299.76</v>
      </c>
      <c r="AD45" s="302" t="s">
        <v>3277</v>
      </c>
      <c r="AE45" s="302" t="s">
        <v>9429</v>
      </c>
      <c r="AF45" s="302" t="s">
        <v>10685</v>
      </c>
      <c r="AG45" s="302" t="s">
        <v>9388</v>
      </c>
      <c r="AH45" s="302" t="s">
        <v>9402</v>
      </c>
      <c r="AI45" s="304">
        <f t="shared" si="0"/>
        <v>44789</v>
      </c>
      <c r="AK45" s="305" t="s">
        <v>9430</v>
      </c>
      <c r="AL45" s="296">
        <f t="shared" si="1"/>
        <v>299.76</v>
      </c>
    </row>
    <row r="46" spans="1:38" ht="40">
      <c r="A46" s="302" t="s">
        <v>10792</v>
      </c>
      <c r="B46" s="302" t="s">
        <v>10681</v>
      </c>
      <c r="C46" s="302" t="s">
        <v>10682</v>
      </c>
      <c r="D46" s="302" t="s">
        <v>9371</v>
      </c>
      <c r="E46" s="302" t="s">
        <v>10745</v>
      </c>
      <c r="F46" s="302" t="s">
        <v>9372</v>
      </c>
      <c r="G46" s="302" t="s">
        <v>9505</v>
      </c>
      <c r="H46" s="302" t="s">
        <v>10793</v>
      </c>
      <c r="I46" s="302" t="s">
        <v>9410</v>
      </c>
      <c r="J46" s="302" t="s">
        <v>10794</v>
      </c>
      <c r="K46" s="302" t="s">
        <v>10795</v>
      </c>
      <c r="L46" s="300"/>
      <c r="M46" s="302" t="s">
        <v>10796</v>
      </c>
      <c r="N46" s="302" t="s">
        <v>9378</v>
      </c>
      <c r="O46" s="303">
        <v>74.94</v>
      </c>
      <c r="P46" s="302" t="s">
        <v>9379</v>
      </c>
      <c r="Q46" s="302" t="s">
        <v>9435</v>
      </c>
      <c r="R46" s="300"/>
      <c r="S46" s="300"/>
      <c r="T46" s="302" t="s">
        <v>9380</v>
      </c>
      <c r="U46" s="302" t="s">
        <v>9381</v>
      </c>
      <c r="V46" s="302" t="s">
        <v>9382</v>
      </c>
      <c r="W46" s="302" t="s">
        <v>10790</v>
      </c>
      <c r="X46" s="302" t="s">
        <v>9384</v>
      </c>
      <c r="Y46" s="302" t="s">
        <v>9385</v>
      </c>
      <c r="Z46" s="303">
        <v>74.94</v>
      </c>
      <c r="AA46" s="302" t="s">
        <v>3277</v>
      </c>
      <c r="AB46" s="303">
        <v>74.94</v>
      </c>
      <c r="AC46" s="303">
        <v>74.94</v>
      </c>
      <c r="AD46" s="302" t="s">
        <v>3277</v>
      </c>
      <c r="AE46" s="302" t="s">
        <v>9429</v>
      </c>
      <c r="AF46" s="302" t="s">
        <v>10685</v>
      </c>
      <c r="AG46" s="302" t="s">
        <v>9388</v>
      </c>
      <c r="AH46" s="302" t="s">
        <v>9402</v>
      </c>
      <c r="AI46" s="304">
        <f t="shared" si="0"/>
        <v>44792</v>
      </c>
      <c r="AK46" s="305" t="s">
        <v>9430</v>
      </c>
      <c r="AL46" s="296">
        <f t="shared" si="1"/>
        <v>74.94</v>
      </c>
    </row>
    <row r="47" spans="1:38" ht="40">
      <c r="A47" s="302" t="s">
        <v>10797</v>
      </c>
      <c r="B47" s="302" t="s">
        <v>10681</v>
      </c>
      <c r="C47" s="302" t="s">
        <v>10682</v>
      </c>
      <c r="D47" s="302" t="s">
        <v>9371</v>
      </c>
      <c r="E47" s="302" t="s">
        <v>10745</v>
      </c>
      <c r="F47" s="302" t="s">
        <v>9372</v>
      </c>
      <c r="G47" s="302" t="s">
        <v>9505</v>
      </c>
      <c r="H47" s="302" t="s">
        <v>10798</v>
      </c>
      <c r="I47" s="302" t="s">
        <v>9512</v>
      </c>
      <c r="J47" s="302" t="s">
        <v>9746</v>
      </c>
      <c r="K47" s="302" t="s">
        <v>9747</v>
      </c>
      <c r="L47" s="300"/>
      <c r="M47" s="302" t="s">
        <v>10799</v>
      </c>
      <c r="N47" s="302" t="s">
        <v>9378</v>
      </c>
      <c r="O47" s="303">
        <v>187.35</v>
      </c>
      <c r="P47" s="302" t="s">
        <v>9379</v>
      </c>
      <c r="Q47" s="302" t="s">
        <v>9435</v>
      </c>
      <c r="R47" s="300"/>
      <c r="S47" s="300"/>
      <c r="T47" s="302" t="s">
        <v>9380</v>
      </c>
      <c r="U47" s="302" t="s">
        <v>9381</v>
      </c>
      <c r="V47" s="302" t="s">
        <v>9382</v>
      </c>
      <c r="W47" s="302" t="s">
        <v>10800</v>
      </c>
      <c r="X47" s="302" t="s">
        <v>9384</v>
      </c>
      <c r="Y47" s="302" t="s">
        <v>9385</v>
      </c>
      <c r="Z47" s="303">
        <v>187.35</v>
      </c>
      <c r="AA47" s="302" t="s">
        <v>3277</v>
      </c>
      <c r="AB47" s="303">
        <v>187.35</v>
      </c>
      <c r="AC47" s="303">
        <v>187.35</v>
      </c>
      <c r="AD47" s="302" t="s">
        <v>3277</v>
      </c>
      <c r="AE47" s="302" t="s">
        <v>9429</v>
      </c>
      <c r="AF47" s="302" t="s">
        <v>10685</v>
      </c>
      <c r="AG47" s="302" t="s">
        <v>9388</v>
      </c>
      <c r="AH47" s="302" t="s">
        <v>9402</v>
      </c>
      <c r="AI47" s="304">
        <f t="shared" si="0"/>
        <v>44778</v>
      </c>
      <c r="AK47" s="305" t="s">
        <v>9430</v>
      </c>
      <c r="AL47" s="296">
        <f t="shared" si="1"/>
        <v>187.35</v>
      </c>
    </row>
    <row r="48" spans="1:38" ht="40">
      <c r="A48" s="302" t="s">
        <v>10801</v>
      </c>
      <c r="B48" s="302" t="s">
        <v>10681</v>
      </c>
      <c r="C48" s="302" t="s">
        <v>10682</v>
      </c>
      <c r="D48" s="302" t="s">
        <v>9371</v>
      </c>
      <c r="E48" s="302" t="s">
        <v>10745</v>
      </c>
      <c r="F48" s="302" t="s">
        <v>9372</v>
      </c>
      <c r="G48" s="302" t="s">
        <v>9505</v>
      </c>
      <c r="H48" s="302" t="s">
        <v>10798</v>
      </c>
      <c r="I48" s="302" t="s">
        <v>9375</v>
      </c>
      <c r="J48" s="302" t="s">
        <v>9746</v>
      </c>
      <c r="K48" s="302" t="s">
        <v>9747</v>
      </c>
      <c r="L48" s="300"/>
      <c r="M48" s="302" t="s">
        <v>10799</v>
      </c>
      <c r="N48" s="302" t="s">
        <v>9378</v>
      </c>
      <c r="O48" s="303">
        <v>37.47</v>
      </c>
      <c r="P48" s="302" t="s">
        <v>9379</v>
      </c>
      <c r="Q48" s="302" t="s">
        <v>9435</v>
      </c>
      <c r="R48" s="300"/>
      <c r="S48" s="300"/>
      <c r="T48" s="302" t="s">
        <v>9380</v>
      </c>
      <c r="U48" s="302" t="s">
        <v>9381</v>
      </c>
      <c r="V48" s="302" t="s">
        <v>9382</v>
      </c>
      <c r="W48" s="302" t="s">
        <v>10800</v>
      </c>
      <c r="X48" s="302" t="s">
        <v>9384</v>
      </c>
      <c r="Y48" s="302" t="s">
        <v>9385</v>
      </c>
      <c r="Z48" s="303">
        <v>37.47</v>
      </c>
      <c r="AA48" s="302" t="s">
        <v>3277</v>
      </c>
      <c r="AB48" s="303">
        <v>37.47</v>
      </c>
      <c r="AC48" s="303">
        <v>37.47</v>
      </c>
      <c r="AD48" s="302" t="s">
        <v>3277</v>
      </c>
      <c r="AE48" s="302" t="s">
        <v>9429</v>
      </c>
      <c r="AF48" s="302" t="s">
        <v>10685</v>
      </c>
      <c r="AG48" s="302" t="s">
        <v>9388</v>
      </c>
      <c r="AH48" s="302" t="s">
        <v>9402</v>
      </c>
      <c r="AI48" s="304">
        <f t="shared" si="0"/>
        <v>44778</v>
      </c>
      <c r="AK48" s="305" t="s">
        <v>9430</v>
      </c>
      <c r="AL48" s="296">
        <f t="shared" si="1"/>
        <v>37.47</v>
      </c>
    </row>
    <row r="49" spans="1:38" ht="40">
      <c r="A49" s="302" t="s">
        <v>10802</v>
      </c>
      <c r="B49" s="302" t="s">
        <v>10681</v>
      </c>
      <c r="C49" s="302" t="s">
        <v>10682</v>
      </c>
      <c r="D49" s="302" t="s">
        <v>9371</v>
      </c>
      <c r="E49" s="302" t="s">
        <v>10745</v>
      </c>
      <c r="F49" s="302" t="s">
        <v>9372</v>
      </c>
      <c r="G49" s="302" t="s">
        <v>9505</v>
      </c>
      <c r="H49" s="302" t="s">
        <v>10803</v>
      </c>
      <c r="I49" s="302" t="s">
        <v>9521</v>
      </c>
      <c r="J49" s="302" t="s">
        <v>10794</v>
      </c>
      <c r="K49" s="302" t="s">
        <v>10795</v>
      </c>
      <c r="L49" s="300"/>
      <c r="M49" s="300"/>
      <c r="N49" s="302" t="s">
        <v>9378</v>
      </c>
      <c r="O49" s="303">
        <v>224.82</v>
      </c>
      <c r="P49" s="302" t="s">
        <v>9379</v>
      </c>
      <c r="Q49" s="302" t="s">
        <v>9435</v>
      </c>
      <c r="R49" s="300"/>
      <c r="S49" s="300"/>
      <c r="T49" s="302" t="s">
        <v>9380</v>
      </c>
      <c r="U49" s="302" t="s">
        <v>9381</v>
      </c>
      <c r="V49" s="302" t="s">
        <v>9382</v>
      </c>
      <c r="W49" s="302" t="s">
        <v>10804</v>
      </c>
      <c r="X49" s="302" t="s">
        <v>9384</v>
      </c>
      <c r="Y49" s="302" t="s">
        <v>9385</v>
      </c>
      <c r="Z49" s="303">
        <v>224.82</v>
      </c>
      <c r="AA49" s="302" t="s">
        <v>3277</v>
      </c>
      <c r="AB49" s="303">
        <v>224.82</v>
      </c>
      <c r="AC49" s="303">
        <v>224.82</v>
      </c>
      <c r="AD49" s="302" t="s">
        <v>3277</v>
      </c>
      <c r="AE49" s="302" t="s">
        <v>9429</v>
      </c>
      <c r="AF49" s="302" t="s">
        <v>10685</v>
      </c>
      <c r="AG49" s="302" t="s">
        <v>9388</v>
      </c>
      <c r="AH49" s="302" t="s">
        <v>9402</v>
      </c>
      <c r="AI49" s="304">
        <f t="shared" si="0"/>
        <v>44777</v>
      </c>
      <c r="AK49" s="305" t="s">
        <v>9430</v>
      </c>
      <c r="AL49" s="296">
        <f t="shared" si="1"/>
        <v>224.82</v>
      </c>
    </row>
    <row r="50" spans="1:38" ht="80">
      <c r="A50" s="302" t="s">
        <v>10805</v>
      </c>
      <c r="B50" s="302" t="s">
        <v>10681</v>
      </c>
      <c r="C50" s="302" t="s">
        <v>10682</v>
      </c>
      <c r="D50" s="302" t="s">
        <v>9371</v>
      </c>
      <c r="E50" s="302" t="s">
        <v>10745</v>
      </c>
      <c r="F50" s="302" t="s">
        <v>9372</v>
      </c>
      <c r="G50" s="302" t="s">
        <v>9505</v>
      </c>
      <c r="H50" s="302" t="s">
        <v>10721</v>
      </c>
      <c r="I50" s="302" t="s">
        <v>9555</v>
      </c>
      <c r="J50" s="302" t="s">
        <v>9614</v>
      </c>
      <c r="K50" s="302" t="s">
        <v>9615</v>
      </c>
      <c r="L50" s="300"/>
      <c r="M50" s="302" t="s">
        <v>10806</v>
      </c>
      <c r="N50" s="302" t="s">
        <v>9378</v>
      </c>
      <c r="O50" s="303">
        <v>299.76</v>
      </c>
      <c r="P50" s="302" t="s">
        <v>9379</v>
      </c>
      <c r="Q50" s="302" t="s">
        <v>9435</v>
      </c>
      <c r="R50" s="300"/>
      <c r="S50" s="300"/>
      <c r="T50" s="302" t="s">
        <v>9380</v>
      </c>
      <c r="U50" s="302" t="s">
        <v>9381</v>
      </c>
      <c r="V50" s="302" t="s">
        <v>9382</v>
      </c>
      <c r="W50" s="302" t="s">
        <v>10807</v>
      </c>
      <c r="X50" s="302" t="s">
        <v>9384</v>
      </c>
      <c r="Y50" s="302" t="s">
        <v>9385</v>
      </c>
      <c r="Z50" s="303">
        <v>299.76</v>
      </c>
      <c r="AA50" s="302" t="s">
        <v>3277</v>
      </c>
      <c r="AB50" s="303">
        <v>299.76</v>
      </c>
      <c r="AC50" s="303">
        <v>299.76</v>
      </c>
      <c r="AD50" s="302" t="s">
        <v>3277</v>
      </c>
      <c r="AE50" s="302" t="s">
        <v>9429</v>
      </c>
      <c r="AF50" s="302" t="s">
        <v>10685</v>
      </c>
      <c r="AG50" s="302" t="s">
        <v>9388</v>
      </c>
      <c r="AH50" s="302" t="s">
        <v>9402</v>
      </c>
      <c r="AI50" s="304">
        <f t="shared" si="0"/>
        <v>44775</v>
      </c>
      <c r="AK50" s="305" t="s">
        <v>9430</v>
      </c>
      <c r="AL50" s="296">
        <f t="shared" si="1"/>
        <v>299.76</v>
      </c>
    </row>
    <row r="51" spans="1:38" ht="50">
      <c r="A51" s="302" t="s">
        <v>10808</v>
      </c>
      <c r="B51" s="302" t="s">
        <v>10681</v>
      </c>
      <c r="C51" s="302" t="s">
        <v>10682</v>
      </c>
      <c r="D51" s="302" t="s">
        <v>9371</v>
      </c>
      <c r="E51" s="302" t="s">
        <v>10745</v>
      </c>
      <c r="F51" s="302" t="s">
        <v>9422</v>
      </c>
      <c r="G51" s="302" t="s">
        <v>10684</v>
      </c>
      <c r="H51" s="302" t="s">
        <v>9451</v>
      </c>
      <c r="I51" s="302" t="s">
        <v>10809</v>
      </c>
      <c r="J51" s="300"/>
      <c r="K51" s="300"/>
      <c r="L51" s="300"/>
      <c r="M51" s="300"/>
      <c r="N51" s="302" t="s">
        <v>9378</v>
      </c>
      <c r="O51" s="303">
        <v>-277.36</v>
      </c>
      <c r="P51" s="302" t="s">
        <v>9425</v>
      </c>
      <c r="Q51" s="302" t="s">
        <v>9435</v>
      </c>
      <c r="R51" s="300"/>
      <c r="S51" s="300"/>
      <c r="T51" s="302" t="s">
        <v>9380</v>
      </c>
      <c r="U51" s="302" t="s">
        <v>9426</v>
      </c>
      <c r="V51" s="302" t="s">
        <v>9427</v>
      </c>
      <c r="W51" s="302" t="s">
        <v>9453</v>
      </c>
      <c r="X51" s="302" t="s">
        <v>9384</v>
      </c>
      <c r="Y51" s="302" t="s">
        <v>9385</v>
      </c>
      <c r="Z51" s="303">
        <v>-277.36</v>
      </c>
      <c r="AA51" s="302" t="s">
        <v>3277</v>
      </c>
      <c r="AB51" s="303">
        <v>-277.36</v>
      </c>
      <c r="AC51" s="303">
        <v>-277.36</v>
      </c>
      <c r="AD51" s="302" t="s">
        <v>3277</v>
      </c>
      <c r="AE51" s="302" t="s">
        <v>9454</v>
      </c>
      <c r="AF51" s="302" t="s">
        <v>10685</v>
      </c>
      <c r="AG51" s="302" t="s">
        <v>9388</v>
      </c>
      <c r="AH51" s="302" t="s">
        <v>9402</v>
      </c>
      <c r="AI51" s="304">
        <f t="shared" si="0"/>
        <v>44773</v>
      </c>
      <c r="AK51" s="305" t="s">
        <v>9430</v>
      </c>
      <c r="AL51" s="296">
        <f t="shared" si="1"/>
        <v>-277.36</v>
      </c>
    </row>
    <row r="52" spans="1:38" ht="40">
      <c r="A52" s="302" t="s">
        <v>10810</v>
      </c>
      <c r="B52" s="302" t="s">
        <v>10681</v>
      </c>
      <c r="C52" s="302" t="s">
        <v>10682</v>
      </c>
      <c r="D52" s="302" t="s">
        <v>9371</v>
      </c>
      <c r="E52" s="302" t="s">
        <v>10745</v>
      </c>
      <c r="F52" s="302" t="s">
        <v>9372</v>
      </c>
      <c r="G52" s="302" t="s">
        <v>9505</v>
      </c>
      <c r="H52" s="302" t="s">
        <v>10811</v>
      </c>
      <c r="I52" s="302" t="s">
        <v>9435</v>
      </c>
      <c r="J52" s="302" t="s">
        <v>10763</v>
      </c>
      <c r="K52" s="302" t="s">
        <v>10764</v>
      </c>
      <c r="L52" s="300"/>
      <c r="M52" s="300"/>
      <c r="N52" s="302" t="s">
        <v>9378</v>
      </c>
      <c r="O52" s="303">
        <v>150.56</v>
      </c>
      <c r="P52" s="302" t="s">
        <v>9379</v>
      </c>
      <c r="Q52" s="302" t="s">
        <v>9435</v>
      </c>
      <c r="R52" s="300"/>
      <c r="S52" s="300"/>
      <c r="T52" s="302" t="s">
        <v>9380</v>
      </c>
      <c r="U52" s="302" t="s">
        <v>9381</v>
      </c>
      <c r="V52" s="302" t="s">
        <v>9382</v>
      </c>
      <c r="W52" s="302" t="s">
        <v>10812</v>
      </c>
      <c r="X52" s="302" t="s">
        <v>9384</v>
      </c>
      <c r="Y52" s="302" t="s">
        <v>9385</v>
      </c>
      <c r="Z52" s="303">
        <v>150.56</v>
      </c>
      <c r="AA52" s="302" t="s">
        <v>3277</v>
      </c>
      <c r="AB52" s="303">
        <v>150.56</v>
      </c>
      <c r="AC52" s="303">
        <v>150.56</v>
      </c>
      <c r="AD52" s="302" t="s">
        <v>3277</v>
      </c>
      <c r="AE52" s="302" t="s">
        <v>9454</v>
      </c>
      <c r="AF52" s="302" t="s">
        <v>10685</v>
      </c>
      <c r="AG52" s="302" t="s">
        <v>9388</v>
      </c>
      <c r="AH52" s="302" t="s">
        <v>9402</v>
      </c>
      <c r="AI52" s="304">
        <f t="shared" si="0"/>
        <v>44756</v>
      </c>
      <c r="AK52" s="305" t="s">
        <v>9430</v>
      </c>
      <c r="AL52" s="296">
        <f t="shared" si="1"/>
        <v>150.56</v>
      </c>
    </row>
    <row r="53" spans="1:38" ht="40">
      <c r="A53" s="302" t="s">
        <v>10813</v>
      </c>
      <c r="B53" s="302" t="s">
        <v>10681</v>
      </c>
      <c r="C53" s="302" t="s">
        <v>10682</v>
      </c>
      <c r="D53" s="302" t="s">
        <v>9371</v>
      </c>
      <c r="E53" s="302" t="s">
        <v>10745</v>
      </c>
      <c r="F53" s="302" t="s">
        <v>9372</v>
      </c>
      <c r="G53" s="302" t="s">
        <v>9505</v>
      </c>
      <c r="H53" s="302" t="s">
        <v>10814</v>
      </c>
      <c r="I53" s="302" t="s">
        <v>9435</v>
      </c>
      <c r="J53" s="302" t="s">
        <v>10763</v>
      </c>
      <c r="K53" s="302" t="s">
        <v>10764</v>
      </c>
      <c r="L53" s="300"/>
      <c r="M53" s="300"/>
      <c r="N53" s="302" t="s">
        <v>9378</v>
      </c>
      <c r="O53" s="303">
        <v>150.56</v>
      </c>
      <c r="P53" s="302" t="s">
        <v>9379</v>
      </c>
      <c r="Q53" s="302" t="s">
        <v>9435</v>
      </c>
      <c r="R53" s="300"/>
      <c r="S53" s="300"/>
      <c r="T53" s="302" t="s">
        <v>9380</v>
      </c>
      <c r="U53" s="302" t="s">
        <v>9381</v>
      </c>
      <c r="V53" s="302" t="s">
        <v>9382</v>
      </c>
      <c r="W53" s="302" t="s">
        <v>10812</v>
      </c>
      <c r="X53" s="302" t="s">
        <v>9384</v>
      </c>
      <c r="Y53" s="302" t="s">
        <v>9385</v>
      </c>
      <c r="Z53" s="303">
        <v>150.56</v>
      </c>
      <c r="AA53" s="302" t="s">
        <v>3277</v>
      </c>
      <c r="AB53" s="303">
        <v>150.56</v>
      </c>
      <c r="AC53" s="303">
        <v>150.56</v>
      </c>
      <c r="AD53" s="302" t="s">
        <v>3277</v>
      </c>
      <c r="AE53" s="302" t="s">
        <v>9454</v>
      </c>
      <c r="AF53" s="302" t="s">
        <v>10685</v>
      </c>
      <c r="AG53" s="302" t="s">
        <v>9388</v>
      </c>
      <c r="AH53" s="302" t="s">
        <v>9402</v>
      </c>
      <c r="AI53" s="304">
        <f t="shared" si="0"/>
        <v>44762</v>
      </c>
      <c r="AK53" s="305" t="s">
        <v>9430</v>
      </c>
      <c r="AL53" s="296">
        <f t="shared" si="1"/>
        <v>150.56</v>
      </c>
    </row>
    <row r="54" spans="1:38" ht="40">
      <c r="A54" s="302" t="s">
        <v>10815</v>
      </c>
      <c r="B54" s="302" t="s">
        <v>10681</v>
      </c>
      <c r="C54" s="302" t="s">
        <v>10682</v>
      </c>
      <c r="D54" s="302" t="s">
        <v>9371</v>
      </c>
      <c r="E54" s="302" t="s">
        <v>10745</v>
      </c>
      <c r="F54" s="302" t="s">
        <v>9372</v>
      </c>
      <c r="G54" s="302" t="s">
        <v>9505</v>
      </c>
      <c r="H54" s="302" t="s">
        <v>10816</v>
      </c>
      <c r="I54" s="302" t="s">
        <v>9512</v>
      </c>
      <c r="J54" s="302" t="s">
        <v>9513</v>
      </c>
      <c r="K54" s="302" t="s">
        <v>9514</v>
      </c>
      <c r="L54" s="300"/>
      <c r="M54" s="300"/>
      <c r="N54" s="302" t="s">
        <v>9378</v>
      </c>
      <c r="O54" s="303">
        <v>229.1</v>
      </c>
      <c r="P54" s="302" t="s">
        <v>9379</v>
      </c>
      <c r="Q54" s="302" t="s">
        <v>9435</v>
      </c>
      <c r="R54" s="300"/>
      <c r="S54" s="300"/>
      <c r="T54" s="302" t="s">
        <v>9380</v>
      </c>
      <c r="U54" s="302" t="s">
        <v>9381</v>
      </c>
      <c r="V54" s="302" t="s">
        <v>9382</v>
      </c>
      <c r="W54" s="302" t="s">
        <v>10817</v>
      </c>
      <c r="X54" s="302" t="s">
        <v>9384</v>
      </c>
      <c r="Y54" s="302" t="s">
        <v>9385</v>
      </c>
      <c r="Z54" s="303">
        <v>229.1</v>
      </c>
      <c r="AA54" s="302" t="s">
        <v>3277</v>
      </c>
      <c r="AB54" s="303">
        <v>229.1</v>
      </c>
      <c r="AC54" s="303">
        <v>229.1</v>
      </c>
      <c r="AD54" s="302" t="s">
        <v>3277</v>
      </c>
      <c r="AE54" s="302" t="s">
        <v>9487</v>
      </c>
      <c r="AF54" s="302" t="s">
        <v>10685</v>
      </c>
      <c r="AG54" s="302" t="s">
        <v>9388</v>
      </c>
      <c r="AH54" s="302" t="s">
        <v>9402</v>
      </c>
      <c r="AI54" s="304">
        <f t="shared" si="0"/>
        <v>44736</v>
      </c>
      <c r="AK54" s="305" t="s">
        <v>9430</v>
      </c>
      <c r="AL54" s="296">
        <f t="shared" si="1"/>
        <v>229.1</v>
      </c>
    </row>
    <row r="55" spans="1:38" ht="40">
      <c r="A55" s="302" t="s">
        <v>10818</v>
      </c>
      <c r="B55" s="302" t="s">
        <v>10681</v>
      </c>
      <c r="C55" s="302" t="s">
        <v>10682</v>
      </c>
      <c r="D55" s="302" t="s">
        <v>9371</v>
      </c>
      <c r="E55" s="302" t="s">
        <v>10745</v>
      </c>
      <c r="F55" s="302" t="s">
        <v>9372</v>
      </c>
      <c r="G55" s="302" t="s">
        <v>9505</v>
      </c>
      <c r="H55" s="302" t="s">
        <v>10819</v>
      </c>
      <c r="I55" s="302" t="s">
        <v>9555</v>
      </c>
      <c r="J55" s="302" t="s">
        <v>9513</v>
      </c>
      <c r="K55" s="302" t="s">
        <v>9514</v>
      </c>
      <c r="L55" s="300"/>
      <c r="M55" s="300"/>
      <c r="N55" s="302" t="s">
        <v>9378</v>
      </c>
      <c r="O55" s="303">
        <v>366.56</v>
      </c>
      <c r="P55" s="302" t="s">
        <v>9379</v>
      </c>
      <c r="Q55" s="302" t="s">
        <v>9435</v>
      </c>
      <c r="R55" s="300"/>
      <c r="S55" s="300"/>
      <c r="T55" s="302" t="s">
        <v>9380</v>
      </c>
      <c r="U55" s="302" t="s">
        <v>9381</v>
      </c>
      <c r="V55" s="302" t="s">
        <v>9382</v>
      </c>
      <c r="W55" s="302" t="s">
        <v>10817</v>
      </c>
      <c r="X55" s="302" t="s">
        <v>9384</v>
      </c>
      <c r="Y55" s="302" t="s">
        <v>9385</v>
      </c>
      <c r="Z55" s="303">
        <v>366.56</v>
      </c>
      <c r="AA55" s="302" t="s">
        <v>3277</v>
      </c>
      <c r="AB55" s="303">
        <v>366.56</v>
      </c>
      <c r="AC55" s="303">
        <v>366.56</v>
      </c>
      <c r="AD55" s="302" t="s">
        <v>3277</v>
      </c>
      <c r="AE55" s="302" t="s">
        <v>9487</v>
      </c>
      <c r="AF55" s="302" t="s">
        <v>10685</v>
      </c>
      <c r="AG55" s="302" t="s">
        <v>9388</v>
      </c>
      <c r="AH55" s="302" t="s">
        <v>9402</v>
      </c>
      <c r="AI55" s="304">
        <f t="shared" si="0"/>
        <v>44728</v>
      </c>
      <c r="AK55" s="305" t="s">
        <v>9430</v>
      </c>
      <c r="AL55" s="296">
        <f t="shared" si="1"/>
        <v>366.56</v>
      </c>
    </row>
    <row r="56" spans="1:38" ht="40">
      <c r="A56" s="302" t="s">
        <v>10820</v>
      </c>
      <c r="B56" s="302" t="s">
        <v>10681</v>
      </c>
      <c r="C56" s="302" t="s">
        <v>10682</v>
      </c>
      <c r="D56" s="302" t="s">
        <v>9371</v>
      </c>
      <c r="E56" s="302" t="s">
        <v>10745</v>
      </c>
      <c r="F56" s="302" t="s">
        <v>9372</v>
      </c>
      <c r="G56" s="302" t="s">
        <v>9505</v>
      </c>
      <c r="H56" s="302" t="s">
        <v>10821</v>
      </c>
      <c r="I56" s="302" t="s">
        <v>9555</v>
      </c>
      <c r="J56" s="302" t="s">
        <v>9513</v>
      </c>
      <c r="K56" s="302" t="s">
        <v>9514</v>
      </c>
      <c r="L56" s="300"/>
      <c r="M56" s="300"/>
      <c r="N56" s="302" t="s">
        <v>9378</v>
      </c>
      <c r="O56" s="303">
        <v>366.56</v>
      </c>
      <c r="P56" s="302" t="s">
        <v>9379</v>
      </c>
      <c r="Q56" s="302" t="s">
        <v>9435</v>
      </c>
      <c r="R56" s="300"/>
      <c r="S56" s="300"/>
      <c r="T56" s="302" t="s">
        <v>9380</v>
      </c>
      <c r="U56" s="302" t="s">
        <v>9381</v>
      </c>
      <c r="V56" s="302" t="s">
        <v>9382</v>
      </c>
      <c r="W56" s="302" t="s">
        <v>10817</v>
      </c>
      <c r="X56" s="302" t="s">
        <v>9384</v>
      </c>
      <c r="Y56" s="302" t="s">
        <v>9385</v>
      </c>
      <c r="Z56" s="303">
        <v>366.56</v>
      </c>
      <c r="AA56" s="302" t="s">
        <v>3277</v>
      </c>
      <c r="AB56" s="303">
        <v>366.56</v>
      </c>
      <c r="AC56" s="303">
        <v>366.56</v>
      </c>
      <c r="AD56" s="302" t="s">
        <v>3277</v>
      </c>
      <c r="AE56" s="302" t="s">
        <v>9487</v>
      </c>
      <c r="AF56" s="302" t="s">
        <v>10685</v>
      </c>
      <c r="AG56" s="302" t="s">
        <v>9388</v>
      </c>
      <c r="AH56" s="302" t="s">
        <v>9402</v>
      </c>
      <c r="AI56" s="304">
        <f t="shared" si="0"/>
        <v>44725</v>
      </c>
      <c r="AK56" s="305" t="s">
        <v>9430</v>
      </c>
      <c r="AL56" s="296">
        <f t="shared" si="1"/>
        <v>366.56</v>
      </c>
    </row>
    <row r="57" spans="1:38" ht="40">
      <c r="A57" s="302" t="s">
        <v>10822</v>
      </c>
      <c r="B57" s="302" t="s">
        <v>10681</v>
      </c>
      <c r="C57" s="302" t="s">
        <v>10682</v>
      </c>
      <c r="D57" s="302" t="s">
        <v>9371</v>
      </c>
      <c r="E57" s="302" t="s">
        <v>10745</v>
      </c>
      <c r="F57" s="302" t="s">
        <v>9372</v>
      </c>
      <c r="G57" s="302" t="s">
        <v>9505</v>
      </c>
      <c r="H57" s="302" t="s">
        <v>10823</v>
      </c>
      <c r="I57" s="302" t="s">
        <v>9478</v>
      </c>
      <c r="J57" s="302" t="s">
        <v>9513</v>
      </c>
      <c r="K57" s="302" t="s">
        <v>9514</v>
      </c>
      <c r="L57" s="300"/>
      <c r="M57" s="300"/>
      <c r="N57" s="302" t="s">
        <v>9378</v>
      </c>
      <c r="O57" s="303">
        <v>320.74</v>
      </c>
      <c r="P57" s="302" t="s">
        <v>9379</v>
      </c>
      <c r="Q57" s="302" t="s">
        <v>9435</v>
      </c>
      <c r="R57" s="300"/>
      <c r="S57" s="300"/>
      <c r="T57" s="302" t="s">
        <v>9380</v>
      </c>
      <c r="U57" s="302" t="s">
        <v>9381</v>
      </c>
      <c r="V57" s="302" t="s">
        <v>9382</v>
      </c>
      <c r="W57" s="302" t="s">
        <v>10824</v>
      </c>
      <c r="X57" s="302" t="s">
        <v>9384</v>
      </c>
      <c r="Y57" s="302" t="s">
        <v>9385</v>
      </c>
      <c r="Z57" s="303">
        <v>320.74</v>
      </c>
      <c r="AA57" s="302" t="s">
        <v>3277</v>
      </c>
      <c r="AB57" s="303">
        <v>320.74</v>
      </c>
      <c r="AC57" s="303">
        <v>320.74</v>
      </c>
      <c r="AD57" s="302" t="s">
        <v>3277</v>
      </c>
      <c r="AE57" s="302" t="s">
        <v>9487</v>
      </c>
      <c r="AF57" s="302" t="s">
        <v>10685</v>
      </c>
      <c r="AG57" s="302" t="s">
        <v>9388</v>
      </c>
      <c r="AH57" s="302" t="s">
        <v>9402</v>
      </c>
      <c r="AI57" s="304">
        <f t="shared" si="0"/>
        <v>44741</v>
      </c>
      <c r="AK57" s="305" t="s">
        <v>9430</v>
      </c>
      <c r="AL57" s="296">
        <f t="shared" si="1"/>
        <v>320.74</v>
      </c>
    </row>
    <row r="58" spans="1:38" ht="110">
      <c r="A58" s="302" t="s">
        <v>10825</v>
      </c>
      <c r="B58" s="302" t="s">
        <v>10681</v>
      </c>
      <c r="C58" s="302" t="s">
        <v>10682</v>
      </c>
      <c r="D58" s="302" t="s">
        <v>9371</v>
      </c>
      <c r="E58" s="302" t="s">
        <v>10745</v>
      </c>
      <c r="F58" s="302" t="s">
        <v>9372</v>
      </c>
      <c r="G58" s="302" t="s">
        <v>9505</v>
      </c>
      <c r="H58" s="302" t="s">
        <v>10816</v>
      </c>
      <c r="I58" s="302" t="s">
        <v>9375</v>
      </c>
      <c r="J58" s="302" t="s">
        <v>9614</v>
      </c>
      <c r="K58" s="302" t="s">
        <v>9615</v>
      </c>
      <c r="L58" s="300"/>
      <c r="M58" s="302" t="s">
        <v>10826</v>
      </c>
      <c r="N58" s="302" t="s">
        <v>9378</v>
      </c>
      <c r="O58" s="303">
        <v>45.82</v>
      </c>
      <c r="P58" s="302" t="s">
        <v>9379</v>
      </c>
      <c r="Q58" s="302" t="s">
        <v>9435</v>
      </c>
      <c r="R58" s="300"/>
      <c r="S58" s="300"/>
      <c r="T58" s="302" t="s">
        <v>9380</v>
      </c>
      <c r="U58" s="302" t="s">
        <v>9381</v>
      </c>
      <c r="V58" s="302" t="s">
        <v>9382</v>
      </c>
      <c r="W58" s="302" t="s">
        <v>10827</v>
      </c>
      <c r="X58" s="302" t="s">
        <v>9384</v>
      </c>
      <c r="Y58" s="302" t="s">
        <v>9385</v>
      </c>
      <c r="Z58" s="303">
        <v>45.82</v>
      </c>
      <c r="AA58" s="302" t="s">
        <v>3277</v>
      </c>
      <c r="AB58" s="303">
        <v>45.82</v>
      </c>
      <c r="AC58" s="303">
        <v>45.82</v>
      </c>
      <c r="AD58" s="302" t="s">
        <v>3277</v>
      </c>
      <c r="AE58" s="302" t="s">
        <v>9487</v>
      </c>
      <c r="AF58" s="302" t="s">
        <v>10685</v>
      </c>
      <c r="AG58" s="302" t="s">
        <v>9388</v>
      </c>
      <c r="AH58" s="302" t="s">
        <v>9402</v>
      </c>
      <c r="AI58" s="304">
        <f t="shared" si="0"/>
        <v>44736</v>
      </c>
      <c r="AK58" s="305" t="s">
        <v>9430</v>
      </c>
      <c r="AL58" s="296">
        <f t="shared" si="1"/>
        <v>45.82</v>
      </c>
    </row>
    <row r="59" spans="1:38" ht="110">
      <c r="A59" s="302" t="s">
        <v>10828</v>
      </c>
      <c r="B59" s="302" t="s">
        <v>10681</v>
      </c>
      <c r="C59" s="302" t="s">
        <v>10682</v>
      </c>
      <c r="D59" s="302" t="s">
        <v>9371</v>
      </c>
      <c r="E59" s="302" t="s">
        <v>10745</v>
      </c>
      <c r="F59" s="302" t="s">
        <v>9372</v>
      </c>
      <c r="G59" s="302" t="s">
        <v>9505</v>
      </c>
      <c r="H59" s="302" t="s">
        <v>10829</v>
      </c>
      <c r="I59" s="302" t="s">
        <v>9375</v>
      </c>
      <c r="J59" s="302" t="s">
        <v>9614</v>
      </c>
      <c r="K59" s="302" t="s">
        <v>9615</v>
      </c>
      <c r="L59" s="300"/>
      <c r="M59" s="302" t="s">
        <v>10826</v>
      </c>
      <c r="N59" s="302" t="s">
        <v>9378</v>
      </c>
      <c r="O59" s="303">
        <v>45.82</v>
      </c>
      <c r="P59" s="302" t="s">
        <v>9379</v>
      </c>
      <c r="Q59" s="302" t="s">
        <v>9435</v>
      </c>
      <c r="R59" s="300"/>
      <c r="S59" s="300"/>
      <c r="T59" s="302" t="s">
        <v>9380</v>
      </c>
      <c r="U59" s="302" t="s">
        <v>9381</v>
      </c>
      <c r="V59" s="302" t="s">
        <v>9382</v>
      </c>
      <c r="W59" s="302" t="s">
        <v>10827</v>
      </c>
      <c r="X59" s="302" t="s">
        <v>9384</v>
      </c>
      <c r="Y59" s="302" t="s">
        <v>9385</v>
      </c>
      <c r="Z59" s="303">
        <v>45.82</v>
      </c>
      <c r="AA59" s="302" t="s">
        <v>3277</v>
      </c>
      <c r="AB59" s="303">
        <v>45.82</v>
      </c>
      <c r="AC59" s="303">
        <v>45.82</v>
      </c>
      <c r="AD59" s="302" t="s">
        <v>3277</v>
      </c>
      <c r="AE59" s="302" t="s">
        <v>9487</v>
      </c>
      <c r="AF59" s="302" t="s">
        <v>10685</v>
      </c>
      <c r="AG59" s="302" t="s">
        <v>9388</v>
      </c>
      <c r="AH59" s="302" t="s">
        <v>9402</v>
      </c>
      <c r="AI59" s="304">
        <f t="shared" si="0"/>
        <v>44734</v>
      </c>
      <c r="AK59" s="305" t="s">
        <v>9430</v>
      </c>
      <c r="AL59" s="296">
        <f t="shared" si="1"/>
        <v>45.82</v>
      </c>
    </row>
    <row r="60" spans="1:38" ht="40" hidden="1">
      <c r="A60" s="302" t="s">
        <v>10830</v>
      </c>
      <c r="B60" s="302" t="s">
        <v>10681</v>
      </c>
      <c r="C60" s="302" t="s">
        <v>10682</v>
      </c>
      <c r="D60" s="302" t="s">
        <v>9371</v>
      </c>
      <c r="E60" s="302" t="s">
        <v>10745</v>
      </c>
      <c r="F60" s="302" t="s">
        <v>9372</v>
      </c>
      <c r="G60" s="302" t="s">
        <v>9505</v>
      </c>
      <c r="H60" s="302" t="s">
        <v>10831</v>
      </c>
      <c r="I60" s="302" t="s">
        <v>9555</v>
      </c>
      <c r="J60" s="302" t="s">
        <v>10832</v>
      </c>
      <c r="K60" s="302" t="s">
        <v>10833</v>
      </c>
      <c r="L60" s="300"/>
      <c r="M60" s="300"/>
      <c r="N60" s="302" t="s">
        <v>9378</v>
      </c>
      <c r="O60" s="303">
        <v>366.56</v>
      </c>
      <c r="P60" s="302" t="s">
        <v>9379</v>
      </c>
      <c r="Q60" s="302" t="s">
        <v>9435</v>
      </c>
      <c r="R60" s="300"/>
      <c r="S60" s="300"/>
      <c r="T60" s="302" t="s">
        <v>9380</v>
      </c>
      <c r="U60" s="302" t="s">
        <v>9381</v>
      </c>
      <c r="V60" s="302" t="s">
        <v>9382</v>
      </c>
      <c r="W60" s="302" t="s">
        <v>10834</v>
      </c>
      <c r="X60" s="302" t="s">
        <v>9384</v>
      </c>
      <c r="Y60" s="302" t="s">
        <v>9385</v>
      </c>
      <c r="Z60" s="303">
        <v>366.56</v>
      </c>
      <c r="AA60" s="302" t="s">
        <v>3277</v>
      </c>
      <c r="AB60" s="303">
        <v>366.56</v>
      </c>
      <c r="AC60" s="303">
        <v>366.56</v>
      </c>
      <c r="AD60" s="302" t="s">
        <v>3277</v>
      </c>
      <c r="AE60" s="302" t="s">
        <v>10835</v>
      </c>
      <c r="AF60" s="302" t="s">
        <v>10685</v>
      </c>
      <c r="AG60" s="302" t="s">
        <v>9388</v>
      </c>
      <c r="AH60" s="302" t="s">
        <v>9402</v>
      </c>
      <c r="AI60" s="304">
        <f t="shared" si="0"/>
        <v>44888</v>
      </c>
      <c r="AL60" s="296" t="str">
        <f t="shared" si="1"/>
        <v/>
      </c>
    </row>
    <row r="61" spans="1:38" ht="40" hidden="1">
      <c r="A61" s="302" t="s">
        <v>10836</v>
      </c>
      <c r="B61" s="302" t="s">
        <v>10681</v>
      </c>
      <c r="C61" s="302" t="s">
        <v>10682</v>
      </c>
      <c r="D61" s="302" t="s">
        <v>9371</v>
      </c>
      <c r="E61" s="302" t="s">
        <v>10745</v>
      </c>
      <c r="F61" s="302" t="s">
        <v>9372</v>
      </c>
      <c r="G61" s="302" t="s">
        <v>9505</v>
      </c>
      <c r="H61" s="302" t="s">
        <v>10837</v>
      </c>
      <c r="I61" s="302" t="s">
        <v>9555</v>
      </c>
      <c r="J61" s="302" t="s">
        <v>10832</v>
      </c>
      <c r="K61" s="302" t="s">
        <v>10833</v>
      </c>
      <c r="L61" s="300"/>
      <c r="M61" s="300"/>
      <c r="N61" s="302" t="s">
        <v>9378</v>
      </c>
      <c r="O61" s="303">
        <v>366.56</v>
      </c>
      <c r="P61" s="302" t="s">
        <v>9379</v>
      </c>
      <c r="Q61" s="302" t="s">
        <v>9435</v>
      </c>
      <c r="R61" s="300"/>
      <c r="S61" s="300"/>
      <c r="T61" s="302" t="s">
        <v>9380</v>
      </c>
      <c r="U61" s="302" t="s">
        <v>9381</v>
      </c>
      <c r="V61" s="302" t="s">
        <v>9382</v>
      </c>
      <c r="W61" s="302" t="s">
        <v>10834</v>
      </c>
      <c r="X61" s="302" t="s">
        <v>9384</v>
      </c>
      <c r="Y61" s="302" t="s">
        <v>9385</v>
      </c>
      <c r="Z61" s="303">
        <v>366.56</v>
      </c>
      <c r="AA61" s="302" t="s">
        <v>3277</v>
      </c>
      <c r="AB61" s="303">
        <v>366.56</v>
      </c>
      <c r="AC61" s="303">
        <v>366.56</v>
      </c>
      <c r="AD61" s="302" t="s">
        <v>3277</v>
      </c>
      <c r="AE61" s="302" t="s">
        <v>10835</v>
      </c>
      <c r="AF61" s="302" t="s">
        <v>10685</v>
      </c>
      <c r="AG61" s="302" t="s">
        <v>9388</v>
      </c>
      <c r="AH61" s="302" t="s">
        <v>9402</v>
      </c>
      <c r="AI61" s="304">
        <f t="shared" si="0"/>
        <v>44887</v>
      </c>
      <c r="AL61" s="296" t="str">
        <f t="shared" si="1"/>
        <v/>
      </c>
    </row>
    <row r="62" spans="1:38" ht="40" hidden="1">
      <c r="A62" s="302" t="s">
        <v>10838</v>
      </c>
      <c r="B62" s="302" t="s">
        <v>10681</v>
      </c>
      <c r="C62" s="302" t="s">
        <v>10682</v>
      </c>
      <c r="D62" s="302" t="s">
        <v>9371</v>
      </c>
      <c r="E62" s="302" t="s">
        <v>10745</v>
      </c>
      <c r="F62" s="302" t="s">
        <v>9372</v>
      </c>
      <c r="G62" s="302" t="s">
        <v>9505</v>
      </c>
      <c r="H62" s="302" t="s">
        <v>10688</v>
      </c>
      <c r="I62" s="302" t="s">
        <v>9521</v>
      </c>
      <c r="J62" s="302" t="s">
        <v>9746</v>
      </c>
      <c r="K62" s="302" t="s">
        <v>9747</v>
      </c>
      <c r="L62" s="300"/>
      <c r="M62" s="302" t="s">
        <v>10839</v>
      </c>
      <c r="N62" s="302" t="s">
        <v>9378</v>
      </c>
      <c r="O62" s="303">
        <v>224.82</v>
      </c>
      <c r="P62" s="302" t="s">
        <v>9379</v>
      </c>
      <c r="Q62" s="302" t="s">
        <v>9435</v>
      </c>
      <c r="R62" s="300"/>
      <c r="S62" s="300"/>
      <c r="T62" s="302" t="s">
        <v>9380</v>
      </c>
      <c r="U62" s="302" t="s">
        <v>9381</v>
      </c>
      <c r="V62" s="302" t="s">
        <v>9382</v>
      </c>
      <c r="W62" s="302" t="s">
        <v>10840</v>
      </c>
      <c r="X62" s="302" t="s">
        <v>9384</v>
      </c>
      <c r="Y62" s="302" t="s">
        <v>9385</v>
      </c>
      <c r="Z62" s="303">
        <v>224.82</v>
      </c>
      <c r="AA62" s="302" t="s">
        <v>3277</v>
      </c>
      <c r="AB62" s="303">
        <v>224.82</v>
      </c>
      <c r="AC62" s="303">
        <v>224.82</v>
      </c>
      <c r="AD62" s="302" t="s">
        <v>3277</v>
      </c>
      <c r="AE62" s="302" t="s">
        <v>10835</v>
      </c>
      <c r="AF62" s="302" t="s">
        <v>10685</v>
      </c>
      <c r="AG62" s="302" t="s">
        <v>9388</v>
      </c>
      <c r="AH62" s="302" t="s">
        <v>9402</v>
      </c>
      <c r="AI62" s="304">
        <f t="shared" si="0"/>
        <v>44865</v>
      </c>
      <c r="AL62" s="296" t="str">
        <f t="shared" si="1"/>
        <v/>
      </c>
    </row>
    <row r="63" spans="1:38" ht="40" hidden="1">
      <c r="A63" s="302" t="s">
        <v>10841</v>
      </c>
      <c r="B63" s="302" t="s">
        <v>10681</v>
      </c>
      <c r="C63" s="302" t="s">
        <v>10682</v>
      </c>
      <c r="D63" s="302" t="s">
        <v>9371</v>
      </c>
      <c r="E63" s="302" t="s">
        <v>10745</v>
      </c>
      <c r="F63" s="302" t="s">
        <v>9372</v>
      </c>
      <c r="G63" s="302" t="s">
        <v>9505</v>
      </c>
      <c r="H63" s="302" t="s">
        <v>10842</v>
      </c>
      <c r="I63" s="302" t="s">
        <v>9512</v>
      </c>
      <c r="J63" s="302" t="s">
        <v>9746</v>
      </c>
      <c r="K63" s="302" t="s">
        <v>9747</v>
      </c>
      <c r="L63" s="300"/>
      <c r="M63" s="302" t="s">
        <v>10839</v>
      </c>
      <c r="N63" s="302" t="s">
        <v>9378</v>
      </c>
      <c r="O63" s="303">
        <v>187.35</v>
      </c>
      <c r="P63" s="302" t="s">
        <v>9379</v>
      </c>
      <c r="Q63" s="302" t="s">
        <v>9435</v>
      </c>
      <c r="R63" s="300"/>
      <c r="S63" s="300"/>
      <c r="T63" s="302" t="s">
        <v>9380</v>
      </c>
      <c r="U63" s="302" t="s">
        <v>9381</v>
      </c>
      <c r="V63" s="302" t="s">
        <v>9382</v>
      </c>
      <c r="W63" s="302" t="s">
        <v>10840</v>
      </c>
      <c r="X63" s="302" t="s">
        <v>9384</v>
      </c>
      <c r="Y63" s="302" t="s">
        <v>9385</v>
      </c>
      <c r="Z63" s="303">
        <v>187.35</v>
      </c>
      <c r="AA63" s="302" t="s">
        <v>3277</v>
      </c>
      <c r="AB63" s="303">
        <v>187.35</v>
      </c>
      <c r="AC63" s="303">
        <v>187.35</v>
      </c>
      <c r="AD63" s="302" t="s">
        <v>3277</v>
      </c>
      <c r="AE63" s="302" t="s">
        <v>10835</v>
      </c>
      <c r="AF63" s="302" t="s">
        <v>10685</v>
      </c>
      <c r="AG63" s="302" t="s">
        <v>9388</v>
      </c>
      <c r="AH63" s="302" t="s">
        <v>9402</v>
      </c>
      <c r="AI63" s="304">
        <f t="shared" si="0"/>
        <v>44872</v>
      </c>
      <c r="AL63" s="296" t="str">
        <f t="shared" si="1"/>
        <v/>
      </c>
    </row>
    <row r="64" spans="1:38" ht="40" hidden="1">
      <c r="A64" s="302" t="s">
        <v>10843</v>
      </c>
      <c r="B64" s="302" t="s">
        <v>10681</v>
      </c>
      <c r="C64" s="302" t="s">
        <v>10682</v>
      </c>
      <c r="D64" s="302" t="s">
        <v>9371</v>
      </c>
      <c r="E64" s="302" t="s">
        <v>10745</v>
      </c>
      <c r="F64" s="302" t="s">
        <v>9372</v>
      </c>
      <c r="G64" s="302" t="s">
        <v>9505</v>
      </c>
      <c r="H64" s="302" t="s">
        <v>10844</v>
      </c>
      <c r="I64" s="302" t="s">
        <v>9555</v>
      </c>
      <c r="J64" s="302" t="s">
        <v>9746</v>
      </c>
      <c r="K64" s="302" t="s">
        <v>9747</v>
      </c>
      <c r="L64" s="300"/>
      <c r="M64" s="302" t="s">
        <v>10839</v>
      </c>
      <c r="N64" s="302" t="s">
        <v>9378</v>
      </c>
      <c r="O64" s="303">
        <v>299.76</v>
      </c>
      <c r="P64" s="302" t="s">
        <v>9379</v>
      </c>
      <c r="Q64" s="302" t="s">
        <v>9435</v>
      </c>
      <c r="R64" s="300"/>
      <c r="S64" s="300"/>
      <c r="T64" s="302" t="s">
        <v>9380</v>
      </c>
      <c r="U64" s="302" t="s">
        <v>9381</v>
      </c>
      <c r="V64" s="302" t="s">
        <v>9382</v>
      </c>
      <c r="W64" s="302" t="s">
        <v>10840</v>
      </c>
      <c r="X64" s="302" t="s">
        <v>9384</v>
      </c>
      <c r="Y64" s="302" t="s">
        <v>9385</v>
      </c>
      <c r="Z64" s="303">
        <v>299.76</v>
      </c>
      <c r="AA64" s="302" t="s">
        <v>3277</v>
      </c>
      <c r="AB64" s="303">
        <v>299.76</v>
      </c>
      <c r="AC64" s="303">
        <v>299.76</v>
      </c>
      <c r="AD64" s="302" t="s">
        <v>3277</v>
      </c>
      <c r="AE64" s="302" t="s">
        <v>10835</v>
      </c>
      <c r="AF64" s="302" t="s">
        <v>10685</v>
      </c>
      <c r="AG64" s="302" t="s">
        <v>9388</v>
      </c>
      <c r="AH64" s="302" t="s">
        <v>9402</v>
      </c>
      <c r="AI64" s="304">
        <f t="shared" si="0"/>
        <v>44877</v>
      </c>
      <c r="AL64" s="296" t="str">
        <f t="shared" si="1"/>
        <v/>
      </c>
    </row>
    <row r="65" spans="1:38" ht="40" hidden="1">
      <c r="A65" s="302" t="s">
        <v>10845</v>
      </c>
      <c r="B65" s="302" t="s">
        <v>10681</v>
      </c>
      <c r="C65" s="302" t="s">
        <v>10682</v>
      </c>
      <c r="D65" s="302" t="s">
        <v>9371</v>
      </c>
      <c r="E65" s="302" t="s">
        <v>10745</v>
      </c>
      <c r="F65" s="302" t="s">
        <v>9372</v>
      </c>
      <c r="G65" s="302" t="s">
        <v>9505</v>
      </c>
      <c r="H65" s="302" t="s">
        <v>10688</v>
      </c>
      <c r="I65" s="302" t="s">
        <v>9435</v>
      </c>
      <c r="J65" s="302" t="s">
        <v>9688</v>
      </c>
      <c r="K65" s="302" t="s">
        <v>9689</v>
      </c>
      <c r="L65" s="300"/>
      <c r="M65" s="300"/>
      <c r="N65" s="302" t="s">
        <v>9378</v>
      </c>
      <c r="O65" s="303">
        <v>149.88</v>
      </c>
      <c r="P65" s="302" t="s">
        <v>9379</v>
      </c>
      <c r="Q65" s="302" t="s">
        <v>9435</v>
      </c>
      <c r="R65" s="300"/>
      <c r="S65" s="300"/>
      <c r="T65" s="302" t="s">
        <v>9380</v>
      </c>
      <c r="U65" s="302" t="s">
        <v>9381</v>
      </c>
      <c r="V65" s="302" t="s">
        <v>9382</v>
      </c>
      <c r="W65" s="302" t="s">
        <v>10846</v>
      </c>
      <c r="X65" s="302" t="s">
        <v>9384</v>
      </c>
      <c r="Y65" s="302" t="s">
        <v>9385</v>
      </c>
      <c r="Z65" s="303">
        <v>149.88</v>
      </c>
      <c r="AA65" s="302" t="s">
        <v>3277</v>
      </c>
      <c r="AB65" s="303">
        <v>149.88</v>
      </c>
      <c r="AC65" s="303">
        <v>149.88</v>
      </c>
      <c r="AD65" s="302" t="s">
        <v>3277</v>
      </c>
      <c r="AE65" s="302" t="s">
        <v>10835</v>
      </c>
      <c r="AF65" s="302" t="s">
        <v>10685</v>
      </c>
      <c r="AG65" s="302" t="s">
        <v>9388</v>
      </c>
      <c r="AH65" s="302" t="s">
        <v>9402</v>
      </c>
      <c r="AI65" s="304">
        <f t="shared" si="0"/>
        <v>44865</v>
      </c>
      <c r="AL65" s="296" t="str">
        <f t="shared" si="1"/>
        <v/>
      </c>
    </row>
    <row r="66" spans="1:38" ht="40" hidden="1">
      <c r="A66" s="302" t="s">
        <v>10847</v>
      </c>
      <c r="B66" s="302" t="s">
        <v>10681</v>
      </c>
      <c r="C66" s="302" t="s">
        <v>10682</v>
      </c>
      <c r="D66" s="302" t="s">
        <v>9371</v>
      </c>
      <c r="E66" s="302" t="s">
        <v>10745</v>
      </c>
      <c r="F66" s="302" t="s">
        <v>9372</v>
      </c>
      <c r="G66" s="302" t="s">
        <v>9505</v>
      </c>
      <c r="H66" s="302" t="s">
        <v>10848</v>
      </c>
      <c r="I66" s="302" t="s">
        <v>9435</v>
      </c>
      <c r="J66" s="302" t="s">
        <v>9688</v>
      </c>
      <c r="K66" s="302" t="s">
        <v>9689</v>
      </c>
      <c r="L66" s="300"/>
      <c r="M66" s="300"/>
      <c r="N66" s="302" t="s">
        <v>9378</v>
      </c>
      <c r="O66" s="303">
        <v>149.88</v>
      </c>
      <c r="P66" s="302" t="s">
        <v>9379</v>
      </c>
      <c r="Q66" s="302" t="s">
        <v>9435</v>
      </c>
      <c r="R66" s="300"/>
      <c r="S66" s="300"/>
      <c r="T66" s="302" t="s">
        <v>9380</v>
      </c>
      <c r="U66" s="302" t="s">
        <v>9381</v>
      </c>
      <c r="V66" s="302" t="s">
        <v>9382</v>
      </c>
      <c r="W66" s="302" t="s">
        <v>10846</v>
      </c>
      <c r="X66" s="302" t="s">
        <v>9384</v>
      </c>
      <c r="Y66" s="302" t="s">
        <v>9385</v>
      </c>
      <c r="Z66" s="303">
        <v>149.88</v>
      </c>
      <c r="AA66" s="302" t="s">
        <v>3277</v>
      </c>
      <c r="AB66" s="303">
        <v>149.88</v>
      </c>
      <c r="AC66" s="303">
        <v>149.88</v>
      </c>
      <c r="AD66" s="302" t="s">
        <v>3277</v>
      </c>
      <c r="AE66" s="302" t="s">
        <v>10835</v>
      </c>
      <c r="AF66" s="302" t="s">
        <v>10685</v>
      </c>
      <c r="AG66" s="302" t="s">
        <v>9388</v>
      </c>
      <c r="AH66" s="302" t="s">
        <v>9402</v>
      </c>
      <c r="AI66" s="304">
        <f t="shared" si="0"/>
        <v>44873</v>
      </c>
      <c r="AL66" s="296" t="str">
        <f t="shared" si="1"/>
        <v/>
      </c>
    </row>
    <row r="67" spans="1:38" ht="60" hidden="1">
      <c r="A67" s="302" t="s">
        <v>10849</v>
      </c>
      <c r="B67" s="302" t="s">
        <v>10681</v>
      </c>
      <c r="C67" s="302" t="s">
        <v>10682</v>
      </c>
      <c r="D67" s="302" t="s">
        <v>9371</v>
      </c>
      <c r="E67" s="302" t="s">
        <v>10745</v>
      </c>
      <c r="F67" s="302" t="s">
        <v>10850</v>
      </c>
      <c r="G67" s="302" t="s">
        <v>10684</v>
      </c>
      <c r="H67" s="302" t="s">
        <v>10851</v>
      </c>
      <c r="I67" s="302" t="s">
        <v>10722</v>
      </c>
      <c r="J67" s="300"/>
      <c r="K67" s="300"/>
      <c r="L67" s="300"/>
      <c r="M67" s="302" t="s">
        <v>10852</v>
      </c>
      <c r="N67" s="302" t="s">
        <v>9378</v>
      </c>
      <c r="O67" s="303">
        <v>1100</v>
      </c>
      <c r="P67" s="302" t="s">
        <v>9395</v>
      </c>
      <c r="Q67" s="302" t="s">
        <v>9435</v>
      </c>
      <c r="R67" s="302" t="s">
        <v>10853</v>
      </c>
      <c r="S67" s="302" t="s">
        <v>10854</v>
      </c>
      <c r="T67" s="302" t="s">
        <v>9380</v>
      </c>
      <c r="U67" s="302" t="s">
        <v>9399</v>
      </c>
      <c r="V67" s="302" t="s">
        <v>9400</v>
      </c>
      <c r="W67" s="302" t="s">
        <v>10855</v>
      </c>
      <c r="X67" s="302" t="s">
        <v>9384</v>
      </c>
      <c r="Y67" s="302" t="s">
        <v>9385</v>
      </c>
      <c r="Z67" s="303">
        <v>1100</v>
      </c>
      <c r="AA67" s="302" t="s">
        <v>3277</v>
      </c>
      <c r="AB67" s="303">
        <v>1100</v>
      </c>
      <c r="AC67" s="303">
        <v>1100</v>
      </c>
      <c r="AD67" s="302" t="s">
        <v>3277</v>
      </c>
      <c r="AE67" s="302" t="s">
        <v>10835</v>
      </c>
      <c r="AF67" s="302" t="s">
        <v>10685</v>
      </c>
      <c r="AG67" s="302" t="s">
        <v>9388</v>
      </c>
      <c r="AH67" s="302" t="s">
        <v>9402</v>
      </c>
      <c r="AI67" s="304">
        <f t="shared" si="0"/>
        <v>44867</v>
      </c>
      <c r="AL67" s="296" t="str">
        <f t="shared" si="1"/>
        <v/>
      </c>
    </row>
    <row r="68" spans="1:38" ht="40" hidden="1">
      <c r="A68" s="302" t="s">
        <v>10856</v>
      </c>
      <c r="B68" s="302" t="s">
        <v>10681</v>
      </c>
      <c r="C68" s="302" t="s">
        <v>10682</v>
      </c>
      <c r="D68" s="302" t="s">
        <v>9371</v>
      </c>
      <c r="E68" s="302" t="s">
        <v>10745</v>
      </c>
      <c r="F68" s="302" t="s">
        <v>9372</v>
      </c>
      <c r="G68" s="302" t="s">
        <v>9505</v>
      </c>
      <c r="H68" s="302" t="s">
        <v>10857</v>
      </c>
      <c r="I68" s="302" t="s">
        <v>9435</v>
      </c>
      <c r="J68" s="302" t="s">
        <v>10832</v>
      </c>
      <c r="K68" s="302" t="s">
        <v>10833</v>
      </c>
      <c r="L68" s="300"/>
      <c r="M68" s="300"/>
      <c r="N68" s="302" t="s">
        <v>9378</v>
      </c>
      <c r="O68" s="303">
        <v>183.28</v>
      </c>
      <c r="P68" s="302" t="s">
        <v>9379</v>
      </c>
      <c r="Q68" s="302" t="s">
        <v>9435</v>
      </c>
      <c r="R68" s="300"/>
      <c r="S68" s="300"/>
      <c r="T68" s="302" t="s">
        <v>9380</v>
      </c>
      <c r="U68" s="302" t="s">
        <v>9381</v>
      </c>
      <c r="V68" s="302" t="s">
        <v>9382</v>
      </c>
      <c r="W68" s="302" t="s">
        <v>10858</v>
      </c>
      <c r="X68" s="302" t="s">
        <v>9384</v>
      </c>
      <c r="Y68" s="302" t="s">
        <v>9385</v>
      </c>
      <c r="Z68" s="303">
        <v>183.28</v>
      </c>
      <c r="AA68" s="302" t="s">
        <v>3277</v>
      </c>
      <c r="AB68" s="303">
        <v>183.28</v>
      </c>
      <c r="AC68" s="303">
        <v>183.28</v>
      </c>
      <c r="AD68" s="302" t="s">
        <v>3277</v>
      </c>
      <c r="AE68" s="302" t="s">
        <v>10835</v>
      </c>
      <c r="AF68" s="302" t="s">
        <v>10685</v>
      </c>
      <c r="AG68" s="302" t="s">
        <v>9388</v>
      </c>
      <c r="AH68" s="302" t="s">
        <v>9402</v>
      </c>
      <c r="AI68" s="304">
        <f t="shared" si="0"/>
        <v>44866</v>
      </c>
      <c r="AL68" s="296" t="str">
        <f t="shared" si="1"/>
        <v/>
      </c>
    </row>
    <row r="69" spans="1:38" ht="40" hidden="1">
      <c r="A69" s="302" t="s">
        <v>10859</v>
      </c>
      <c r="B69" s="302" t="s">
        <v>10681</v>
      </c>
      <c r="C69" s="302" t="s">
        <v>10682</v>
      </c>
      <c r="D69" s="302" t="s">
        <v>9371</v>
      </c>
      <c r="E69" s="302" t="s">
        <v>10745</v>
      </c>
      <c r="F69" s="302" t="s">
        <v>9372</v>
      </c>
      <c r="G69" s="302" t="s">
        <v>9505</v>
      </c>
      <c r="H69" s="302" t="s">
        <v>10851</v>
      </c>
      <c r="I69" s="302" t="s">
        <v>9512</v>
      </c>
      <c r="J69" s="302" t="s">
        <v>10832</v>
      </c>
      <c r="K69" s="302" t="s">
        <v>10833</v>
      </c>
      <c r="L69" s="300"/>
      <c r="M69" s="300"/>
      <c r="N69" s="302" t="s">
        <v>9378</v>
      </c>
      <c r="O69" s="303">
        <v>229.1</v>
      </c>
      <c r="P69" s="302" t="s">
        <v>9379</v>
      </c>
      <c r="Q69" s="302" t="s">
        <v>9435</v>
      </c>
      <c r="R69" s="300"/>
      <c r="S69" s="300"/>
      <c r="T69" s="302" t="s">
        <v>9380</v>
      </c>
      <c r="U69" s="302" t="s">
        <v>9381</v>
      </c>
      <c r="V69" s="302" t="s">
        <v>9382</v>
      </c>
      <c r="W69" s="302" t="s">
        <v>10858</v>
      </c>
      <c r="X69" s="302" t="s">
        <v>9384</v>
      </c>
      <c r="Y69" s="302" t="s">
        <v>9385</v>
      </c>
      <c r="Z69" s="303">
        <v>229.1</v>
      </c>
      <c r="AA69" s="302" t="s">
        <v>3277</v>
      </c>
      <c r="AB69" s="303">
        <v>229.1</v>
      </c>
      <c r="AC69" s="303">
        <v>229.1</v>
      </c>
      <c r="AD69" s="302" t="s">
        <v>3277</v>
      </c>
      <c r="AE69" s="302" t="s">
        <v>10835</v>
      </c>
      <c r="AF69" s="302" t="s">
        <v>10685</v>
      </c>
      <c r="AG69" s="302" t="s">
        <v>9388</v>
      </c>
      <c r="AH69" s="302" t="s">
        <v>9402</v>
      </c>
      <c r="AI69" s="304">
        <f t="shared" si="0"/>
        <v>44867</v>
      </c>
      <c r="AL69" s="296" t="str">
        <f t="shared" si="1"/>
        <v/>
      </c>
    </row>
    <row r="70" spans="1:38" ht="40" hidden="1">
      <c r="A70" s="302" t="s">
        <v>10860</v>
      </c>
      <c r="B70" s="302" t="s">
        <v>10681</v>
      </c>
      <c r="C70" s="302" t="s">
        <v>10682</v>
      </c>
      <c r="D70" s="302" t="s">
        <v>9371</v>
      </c>
      <c r="E70" s="302" t="s">
        <v>10745</v>
      </c>
      <c r="F70" s="302" t="s">
        <v>9372</v>
      </c>
      <c r="G70" s="302" t="s">
        <v>9505</v>
      </c>
      <c r="H70" s="302" t="s">
        <v>10861</v>
      </c>
      <c r="I70" s="302" t="s">
        <v>9410</v>
      </c>
      <c r="J70" s="302" t="s">
        <v>10794</v>
      </c>
      <c r="K70" s="302" t="s">
        <v>10795</v>
      </c>
      <c r="L70" s="300"/>
      <c r="M70" s="300"/>
      <c r="N70" s="302" t="s">
        <v>9378</v>
      </c>
      <c r="O70" s="303">
        <v>74.94</v>
      </c>
      <c r="P70" s="302" t="s">
        <v>9379</v>
      </c>
      <c r="Q70" s="302" t="s">
        <v>9435</v>
      </c>
      <c r="R70" s="300"/>
      <c r="S70" s="300"/>
      <c r="T70" s="302" t="s">
        <v>9380</v>
      </c>
      <c r="U70" s="302" t="s">
        <v>9381</v>
      </c>
      <c r="V70" s="302" t="s">
        <v>9382</v>
      </c>
      <c r="W70" s="302" t="s">
        <v>10862</v>
      </c>
      <c r="X70" s="302" t="s">
        <v>9384</v>
      </c>
      <c r="Y70" s="302" t="s">
        <v>9385</v>
      </c>
      <c r="Z70" s="303">
        <v>74.94</v>
      </c>
      <c r="AA70" s="302" t="s">
        <v>3277</v>
      </c>
      <c r="AB70" s="303">
        <v>74.94</v>
      </c>
      <c r="AC70" s="303">
        <v>74.94</v>
      </c>
      <c r="AD70" s="302" t="s">
        <v>3277</v>
      </c>
      <c r="AE70" s="302" t="s">
        <v>10691</v>
      </c>
      <c r="AF70" s="302" t="s">
        <v>10685</v>
      </c>
      <c r="AG70" s="302" t="s">
        <v>9388</v>
      </c>
      <c r="AH70" s="302" t="s">
        <v>9402</v>
      </c>
      <c r="AI70" s="304">
        <f t="shared" si="0"/>
        <v>44860</v>
      </c>
      <c r="AL70" s="296" t="str">
        <f t="shared" si="1"/>
        <v/>
      </c>
    </row>
    <row r="71" spans="1:38" ht="40" hidden="1">
      <c r="A71" s="302" t="s">
        <v>10863</v>
      </c>
      <c r="B71" s="302" t="s">
        <v>10681</v>
      </c>
      <c r="C71" s="302" t="s">
        <v>10682</v>
      </c>
      <c r="D71" s="302" t="s">
        <v>9371</v>
      </c>
      <c r="E71" s="302" t="s">
        <v>10745</v>
      </c>
      <c r="F71" s="302" t="s">
        <v>9372</v>
      </c>
      <c r="G71" s="302" t="s">
        <v>9505</v>
      </c>
      <c r="H71" s="302" t="s">
        <v>10864</v>
      </c>
      <c r="I71" s="302" t="s">
        <v>9435</v>
      </c>
      <c r="J71" s="302" t="s">
        <v>10832</v>
      </c>
      <c r="K71" s="302" t="s">
        <v>10833</v>
      </c>
      <c r="L71" s="300"/>
      <c r="M71" s="300"/>
      <c r="N71" s="302" t="s">
        <v>9378</v>
      </c>
      <c r="O71" s="303">
        <v>183.28</v>
      </c>
      <c r="P71" s="302" t="s">
        <v>9379</v>
      </c>
      <c r="Q71" s="302" t="s">
        <v>9435</v>
      </c>
      <c r="R71" s="300"/>
      <c r="S71" s="300"/>
      <c r="T71" s="302" t="s">
        <v>9380</v>
      </c>
      <c r="U71" s="302" t="s">
        <v>9381</v>
      </c>
      <c r="V71" s="302" t="s">
        <v>9382</v>
      </c>
      <c r="W71" s="302" t="s">
        <v>10865</v>
      </c>
      <c r="X71" s="302" t="s">
        <v>9384</v>
      </c>
      <c r="Y71" s="302" t="s">
        <v>9385</v>
      </c>
      <c r="Z71" s="303">
        <v>183.28</v>
      </c>
      <c r="AA71" s="302" t="s">
        <v>3277</v>
      </c>
      <c r="AB71" s="303">
        <v>183.28</v>
      </c>
      <c r="AC71" s="303">
        <v>183.28</v>
      </c>
      <c r="AD71" s="302" t="s">
        <v>3277</v>
      </c>
      <c r="AE71" s="302" t="s">
        <v>10691</v>
      </c>
      <c r="AF71" s="302" t="s">
        <v>10685</v>
      </c>
      <c r="AG71" s="302" t="s">
        <v>9388</v>
      </c>
      <c r="AH71" s="302" t="s">
        <v>9402</v>
      </c>
      <c r="AI71" s="304">
        <f t="shared" ref="AI71:AI134" si="2">DATE(YEAR(H71),MONTH(H71),DAY(H71))</f>
        <v>44853</v>
      </c>
      <c r="AL71" s="296" t="str">
        <f t="shared" ref="AL71:AL134" si="3">IF(AK71="","",IF(AJ71="",AC71,AJ71))</f>
        <v/>
      </c>
    </row>
    <row r="72" spans="1:38" ht="40" hidden="1">
      <c r="A72" s="302" t="s">
        <v>10866</v>
      </c>
      <c r="B72" s="302" t="s">
        <v>10681</v>
      </c>
      <c r="C72" s="302" t="s">
        <v>10682</v>
      </c>
      <c r="D72" s="302" t="s">
        <v>9371</v>
      </c>
      <c r="E72" s="302" t="s">
        <v>10745</v>
      </c>
      <c r="F72" s="302" t="s">
        <v>9372</v>
      </c>
      <c r="G72" s="302" t="s">
        <v>9505</v>
      </c>
      <c r="H72" s="302" t="s">
        <v>10867</v>
      </c>
      <c r="I72" s="302" t="s">
        <v>9478</v>
      </c>
      <c r="J72" s="302" t="s">
        <v>10832</v>
      </c>
      <c r="K72" s="302" t="s">
        <v>10833</v>
      </c>
      <c r="L72" s="300"/>
      <c r="M72" s="300"/>
      <c r="N72" s="302" t="s">
        <v>9378</v>
      </c>
      <c r="O72" s="303">
        <v>320.74</v>
      </c>
      <c r="P72" s="302" t="s">
        <v>9379</v>
      </c>
      <c r="Q72" s="302" t="s">
        <v>9435</v>
      </c>
      <c r="R72" s="300"/>
      <c r="S72" s="300"/>
      <c r="T72" s="302" t="s">
        <v>9380</v>
      </c>
      <c r="U72" s="302" t="s">
        <v>9381</v>
      </c>
      <c r="V72" s="302" t="s">
        <v>9382</v>
      </c>
      <c r="W72" s="302" t="s">
        <v>10865</v>
      </c>
      <c r="X72" s="302" t="s">
        <v>9384</v>
      </c>
      <c r="Y72" s="302" t="s">
        <v>9385</v>
      </c>
      <c r="Z72" s="303">
        <v>320.74</v>
      </c>
      <c r="AA72" s="302" t="s">
        <v>3277</v>
      </c>
      <c r="AB72" s="303">
        <v>320.74</v>
      </c>
      <c r="AC72" s="303">
        <v>320.74</v>
      </c>
      <c r="AD72" s="302" t="s">
        <v>3277</v>
      </c>
      <c r="AE72" s="302" t="s">
        <v>10691</v>
      </c>
      <c r="AF72" s="302" t="s">
        <v>10685</v>
      </c>
      <c r="AG72" s="302" t="s">
        <v>9388</v>
      </c>
      <c r="AH72" s="302" t="s">
        <v>9402</v>
      </c>
      <c r="AI72" s="304">
        <f t="shared" si="2"/>
        <v>44858</v>
      </c>
      <c r="AL72" s="296" t="str">
        <f t="shared" si="3"/>
        <v/>
      </c>
    </row>
    <row r="73" spans="1:38" ht="170" hidden="1">
      <c r="A73" s="302" t="s">
        <v>10868</v>
      </c>
      <c r="B73" s="302" t="s">
        <v>10681</v>
      </c>
      <c r="C73" s="302" t="s">
        <v>10682</v>
      </c>
      <c r="D73" s="302" t="s">
        <v>9371</v>
      </c>
      <c r="E73" s="302" t="s">
        <v>10745</v>
      </c>
      <c r="F73" s="302" t="s">
        <v>9372</v>
      </c>
      <c r="G73" s="302" t="s">
        <v>9505</v>
      </c>
      <c r="H73" s="302" t="s">
        <v>10869</v>
      </c>
      <c r="I73" s="302" t="s">
        <v>9410</v>
      </c>
      <c r="J73" s="302" t="s">
        <v>9614</v>
      </c>
      <c r="K73" s="302" t="s">
        <v>9615</v>
      </c>
      <c r="L73" s="300"/>
      <c r="M73" s="302" t="s">
        <v>10870</v>
      </c>
      <c r="N73" s="302" t="s">
        <v>9378</v>
      </c>
      <c r="O73" s="303">
        <v>74.94</v>
      </c>
      <c r="P73" s="302" t="s">
        <v>9379</v>
      </c>
      <c r="Q73" s="302" t="s">
        <v>9435</v>
      </c>
      <c r="R73" s="300"/>
      <c r="S73" s="300"/>
      <c r="T73" s="302" t="s">
        <v>9380</v>
      </c>
      <c r="U73" s="302" t="s">
        <v>9381</v>
      </c>
      <c r="V73" s="302" t="s">
        <v>9382</v>
      </c>
      <c r="W73" s="302" t="s">
        <v>10871</v>
      </c>
      <c r="X73" s="302" t="s">
        <v>9384</v>
      </c>
      <c r="Y73" s="302" t="s">
        <v>9385</v>
      </c>
      <c r="Z73" s="303">
        <v>74.94</v>
      </c>
      <c r="AA73" s="302" t="s">
        <v>3277</v>
      </c>
      <c r="AB73" s="303">
        <v>74.94</v>
      </c>
      <c r="AC73" s="303">
        <v>74.94</v>
      </c>
      <c r="AD73" s="302" t="s">
        <v>3277</v>
      </c>
      <c r="AE73" s="302" t="s">
        <v>10691</v>
      </c>
      <c r="AF73" s="302" t="s">
        <v>10685</v>
      </c>
      <c r="AG73" s="302" t="s">
        <v>9388</v>
      </c>
      <c r="AH73" s="302" t="s">
        <v>9402</v>
      </c>
      <c r="AI73" s="304">
        <f t="shared" si="2"/>
        <v>44852</v>
      </c>
      <c r="AL73" s="296" t="str">
        <f t="shared" si="3"/>
        <v/>
      </c>
    </row>
    <row r="74" spans="1:38" ht="40" hidden="1">
      <c r="A74" s="302" t="s">
        <v>10872</v>
      </c>
      <c r="B74" s="302" t="s">
        <v>10681</v>
      </c>
      <c r="C74" s="302" t="s">
        <v>10682</v>
      </c>
      <c r="D74" s="302" t="s">
        <v>9371</v>
      </c>
      <c r="E74" s="302" t="s">
        <v>10745</v>
      </c>
      <c r="F74" s="302" t="s">
        <v>9372</v>
      </c>
      <c r="G74" s="302" t="s">
        <v>9505</v>
      </c>
      <c r="H74" s="302" t="s">
        <v>10867</v>
      </c>
      <c r="I74" s="302" t="s">
        <v>9410</v>
      </c>
      <c r="J74" s="302" t="s">
        <v>9746</v>
      </c>
      <c r="K74" s="302" t="s">
        <v>9747</v>
      </c>
      <c r="L74" s="300"/>
      <c r="M74" s="302" t="s">
        <v>10839</v>
      </c>
      <c r="N74" s="302" t="s">
        <v>9378</v>
      </c>
      <c r="O74" s="303">
        <v>74.94</v>
      </c>
      <c r="P74" s="302" t="s">
        <v>9379</v>
      </c>
      <c r="Q74" s="302" t="s">
        <v>9435</v>
      </c>
      <c r="R74" s="300"/>
      <c r="S74" s="300"/>
      <c r="T74" s="302" t="s">
        <v>9380</v>
      </c>
      <c r="U74" s="302" t="s">
        <v>9381</v>
      </c>
      <c r="V74" s="302" t="s">
        <v>9382</v>
      </c>
      <c r="W74" s="302" t="s">
        <v>10873</v>
      </c>
      <c r="X74" s="302" t="s">
        <v>9384</v>
      </c>
      <c r="Y74" s="302" t="s">
        <v>9385</v>
      </c>
      <c r="Z74" s="303">
        <v>74.94</v>
      </c>
      <c r="AA74" s="302" t="s">
        <v>3277</v>
      </c>
      <c r="AB74" s="303">
        <v>74.94</v>
      </c>
      <c r="AC74" s="303">
        <v>74.94</v>
      </c>
      <c r="AD74" s="302" t="s">
        <v>3277</v>
      </c>
      <c r="AE74" s="302" t="s">
        <v>10691</v>
      </c>
      <c r="AF74" s="302" t="s">
        <v>10685</v>
      </c>
      <c r="AG74" s="302" t="s">
        <v>9388</v>
      </c>
      <c r="AH74" s="302" t="s">
        <v>9402</v>
      </c>
      <c r="AI74" s="304">
        <f t="shared" si="2"/>
        <v>44858</v>
      </c>
      <c r="AL74" s="296" t="str">
        <f t="shared" si="3"/>
        <v/>
      </c>
    </row>
    <row r="75" spans="1:38" ht="60" hidden="1">
      <c r="A75" s="302" t="s">
        <v>10874</v>
      </c>
      <c r="B75" s="302" t="s">
        <v>10681</v>
      </c>
      <c r="C75" s="302" t="s">
        <v>10682</v>
      </c>
      <c r="D75" s="302" t="s">
        <v>9371</v>
      </c>
      <c r="E75" s="302" t="s">
        <v>10745</v>
      </c>
      <c r="F75" s="302" t="s">
        <v>9372</v>
      </c>
      <c r="G75" s="302" t="s">
        <v>9505</v>
      </c>
      <c r="H75" s="302" t="s">
        <v>10875</v>
      </c>
      <c r="I75" s="302" t="s">
        <v>9375</v>
      </c>
      <c r="J75" s="302" t="s">
        <v>9746</v>
      </c>
      <c r="K75" s="302" t="s">
        <v>9747</v>
      </c>
      <c r="L75" s="300"/>
      <c r="M75" s="302" t="s">
        <v>10876</v>
      </c>
      <c r="N75" s="302" t="s">
        <v>9378</v>
      </c>
      <c r="O75" s="303">
        <v>37.47</v>
      </c>
      <c r="P75" s="302" t="s">
        <v>9379</v>
      </c>
      <c r="Q75" s="302" t="s">
        <v>9435</v>
      </c>
      <c r="R75" s="300"/>
      <c r="S75" s="300"/>
      <c r="T75" s="302" t="s">
        <v>9380</v>
      </c>
      <c r="U75" s="302" t="s">
        <v>9381</v>
      </c>
      <c r="V75" s="302" t="s">
        <v>9382</v>
      </c>
      <c r="W75" s="302" t="s">
        <v>10877</v>
      </c>
      <c r="X75" s="302" t="s">
        <v>9384</v>
      </c>
      <c r="Y75" s="302" t="s">
        <v>9385</v>
      </c>
      <c r="Z75" s="303">
        <v>37.47</v>
      </c>
      <c r="AA75" s="302" t="s">
        <v>3277</v>
      </c>
      <c r="AB75" s="303">
        <v>37.47</v>
      </c>
      <c r="AC75" s="303">
        <v>37.47</v>
      </c>
      <c r="AD75" s="302" t="s">
        <v>3277</v>
      </c>
      <c r="AE75" s="302" t="s">
        <v>10691</v>
      </c>
      <c r="AF75" s="302" t="s">
        <v>10685</v>
      </c>
      <c r="AG75" s="302" t="s">
        <v>9388</v>
      </c>
      <c r="AH75" s="302" t="s">
        <v>9402</v>
      </c>
      <c r="AI75" s="304">
        <f t="shared" si="2"/>
        <v>44848</v>
      </c>
      <c r="AL75" s="296" t="str">
        <f t="shared" si="3"/>
        <v/>
      </c>
    </row>
    <row r="76" spans="1:38" ht="40" hidden="1">
      <c r="A76" s="302" t="s">
        <v>10878</v>
      </c>
      <c r="B76" s="302" t="s">
        <v>10681</v>
      </c>
      <c r="C76" s="302" t="s">
        <v>10682</v>
      </c>
      <c r="D76" s="302" t="s">
        <v>9371</v>
      </c>
      <c r="E76" s="302" t="s">
        <v>10745</v>
      </c>
      <c r="F76" s="302" t="s">
        <v>9372</v>
      </c>
      <c r="G76" s="302" t="s">
        <v>9505</v>
      </c>
      <c r="H76" s="302" t="s">
        <v>10879</v>
      </c>
      <c r="I76" s="302" t="s">
        <v>9435</v>
      </c>
      <c r="J76" s="302" t="s">
        <v>10763</v>
      </c>
      <c r="K76" s="302" t="s">
        <v>10764</v>
      </c>
      <c r="L76" s="300"/>
      <c r="M76" s="300"/>
      <c r="N76" s="302" t="s">
        <v>9378</v>
      </c>
      <c r="O76" s="303">
        <v>149.88</v>
      </c>
      <c r="P76" s="302" t="s">
        <v>9379</v>
      </c>
      <c r="Q76" s="302" t="s">
        <v>9435</v>
      </c>
      <c r="R76" s="300"/>
      <c r="S76" s="300"/>
      <c r="T76" s="302" t="s">
        <v>9380</v>
      </c>
      <c r="U76" s="302" t="s">
        <v>9381</v>
      </c>
      <c r="V76" s="302" t="s">
        <v>9382</v>
      </c>
      <c r="W76" s="302" t="s">
        <v>10880</v>
      </c>
      <c r="X76" s="302" t="s">
        <v>9384</v>
      </c>
      <c r="Y76" s="302" t="s">
        <v>9385</v>
      </c>
      <c r="Z76" s="303">
        <v>149.88</v>
      </c>
      <c r="AA76" s="302" t="s">
        <v>3277</v>
      </c>
      <c r="AB76" s="303">
        <v>149.88</v>
      </c>
      <c r="AC76" s="303">
        <v>149.88</v>
      </c>
      <c r="AD76" s="302" t="s">
        <v>3277</v>
      </c>
      <c r="AE76" s="302" t="s">
        <v>10691</v>
      </c>
      <c r="AF76" s="302" t="s">
        <v>10685</v>
      </c>
      <c r="AG76" s="302" t="s">
        <v>9388</v>
      </c>
      <c r="AH76" s="302" t="s">
        <v>9402</v>
      </c>
      <c r="AI76" s="304">
        <f t="shared" si="2"/>
        <v>44845</v>
      </c>
      <c r="AL76" s="296" t="str">
        <f t="shared" si="3"/>
        <v/>
      </c>
    </row>
    <row r="77" spans="1:38" ht="60" hidden="1">
      <c r="A77" s="302" t="s">
        <v>10881</v>
      </c>
      <c r="B77" s="302" t="s">
        <v>10681</v>
      </c>
      <c r="C77" s="302" t="s">
        <v>10682</v>
      </c>
      <c r="D77" s="302" t="s">
        <v>9371</v>
      </c>
      <c r="E77" s="302" t="s">
        <v>10745</v>
      </c>
      <c r="F77" s="302" t="s">
        <v>9372</v>
      </c>
      <c r="G77" s="302" t="s">
        <v>9505</v>
      </c>
      <c r="H77" s="302" t="s">
        <v>10875</v>
      </c>
      <c r="I77" s="302" t="s">
        <v>9410</v>
      </c>
      <c r="J77" s="302" t="s">
        <v>9614</v>
      </c>
      <c r="K77" s="302" t="s">
        <v>9615</v>
      </c>
      <c r="L77" s="300"/>
      <c r="M77" s="302" t="s">
        <v>10882</v>
      </c>
      <c r="N77" s="302" t="s">
        <v>9378</v>
      </c>
      <c r="O77" s="303">
        <v>74.94</v>
      </c>
      <c r="P77" s="302" t="s">
        <v>9379</v>
      </c>
      <c r="Q77" s="302" t="s">
        <v>9435</v>
      </c>
      <c r="R77" s="300"/>
      <c r="S77" s="300"/>
      <c r="T77" s="302" t="s">
        <v>9380</v>
      </c>
      <c r="U77" s="302" t="s">
        <v>9381</v>
      </c>
      <c r="V77" s="302" t="s">
        <v>9382</v>
      </c>
      <c r="W77" s="302" t="s">
        <v>10883</v>
      </c>
      <c r="X77" s="302" t="s">
        <v>9384</v>
      </c>
      <c r="Y77" s="302" t="s">
        <v>9385</v>
      </c>
      <c r="Z77" s="303">
        <v>74.94</v>
      </c>
      <c r="AA77" s="302" t="s">
        <v>3277</v>
      </c>
      <c r="AB77" s="303">
        <v>74.94</v>
      </c>
      <c r="AC77" s="303">
        <v>74.94</v>
      </c>
      <c r="AD77" s="302" t="s">
        <v>3277</v>
      </c>
      <c r="AE77" s="302" t="s">
        <v>10691</v>
      </c>
      <c r="AF77" s="302" t="s">
        <v>10685</v>
      </c>
      <c r="AG77" s="302" t="s">
        <v>9388</v>
      </c>
      <c r="AH77" s="302" t="s">
        <v>9402</v>
      </c>
      <c r="AI77" s="304">
        <f t="shared" si="2"/>
        <v>44848</v>
      </c>
      <c r="AL77" s="296" t="str">
        <f t="shared" si="3"/>
        <v/>
      </c>
    </row>
    <row r="78" spans="1:38" ht="40" hidden="1">
      <c r="A78" s="302" t="s">
        <v>10884</v>
      </c>
      <c r="B78" s="302" t="s">
        <v>10681</v>
      </c>
      <c r="C78" s="302" t="s">
        <v>10682</v>
      </c>
      <c r="D78" s="302" t="s">
        <v>9371</v>
      </c>
      <c r="E78" s="302" t="s">
        <v>10745</v>
      </c>
      <c r="F78" s="302" t="s">
        <v>9372</v>
      </c>
      <c r="G78" s="302" t="s">
        <v>9505</v>
      </c>
      <c r="H78" s="302" t="s">
        <v>10885</v>
      </c>
      <c r="I78" s="302" t="s">
        <v>9512</v>
      </c>
      <c r="J78" s="302" t="s">
        <v>10832</v>
      </c>
      <c r="K78" s="302" t="s">
        <v>10833</v>
      </c>
      <c r="L78" s="300"/>
      <c r="M78" s="300"/>
      <c r="N78" s="302" t="s">
        <v>9378</v>
      </c>
      <c r="O78" s="303">
        <v>229.1</v>
      </c>
      <c r="P78" s="302" t="s">
        <v>9379</v>
      </c>
      <c r="Q78" s="302" t="s">
        <v>9435</v>
      </c>
      <c r="R78" s="300"/>
      <c r="S78" s="300"/>
      <c r="T78" s="302" t="s">
        <v>9380</v>
      </c>
      <c r="U78" s="302" t="s">
        <v>9381</v>
      </c>
      <c r="V78" s="302" t="s">
        <v>9382</v>
      </c>
      <c r="W78" s="302" t="s">
        <v>10883</v>
      </c>
      <c r="X78" s="302" t="s">
        <v>9384</v>
      </c>
      <c r="Y78" s="302" t="s">
        <v>9385</v>
      </c>
      <c r="Z78" s="303">
        <v>229.1</v>
      </c>
      <c r="AA78" s="302" t="s">
        <v>3277</v>
      </c>
      <c r="AB78" s="303">
        <v>229.1</v>
      </c>
      <c r="AC78" s="303">
        <v>229.1</v>
      </c>
      <c r="AD78" s="302" t="s">
        <v>3277</v>
      </c>
      <c r="AE78" s="302" t="s">
        <v>10691</v>
      </c>
      <c r="AF78" s="302" t="s">
        <v>10685</v>
      </c>
      <c r="AG78" s="302" t="s">
        <v>9388</v>
      </c>
      <c r="AH78" s="302" t="s">
        <v>9402</v>
      </c>
      <c r="AI78" s="304">
        <f t="shared" si="2"/>
        <v>44838</v>
      </c>
      <c r="AL78" s="296" t="str">
        <f t="shared" si="3"/>
        <v/>
      </c>
    </row>
    <row r="79" spans="1:38" ht="50" hidden="1">
      <c r="A79" s="302" t="s">
        <v>10886</v>
      </c>
      <c r="B79" s="302" t="s">
        <v>10681</v>
      </c>
      <c r="C79" s="302" t="s">
        <v>10682</v>
      </c>
      <c r="D79" s="302" t="s">
        <v>9371</v>
      </c>
      <c r="E79" s="302" t="s">
        <v>10745</v>
      </c>
      <c r="F79" s="302" t="s">
        <v>10850</v>
      </c>
      <c r="G79" s="302" t="s">
        <v>10684</v>
      </c>
      <c r="H79" s="302" t="s">
        <v>10885</v>
      </c>
      <c r="I79" s="302" t="s">
        <v>10887</v>
      </c>
      <c r="J79" s="300"/>
      <c r="K79" s="300"/>
      <c r="L79" s="300"/>
      <c r="M79" s="302" t="s">
        <v>10888</v>
      </c>
      <c r="N79" s="302" t="s">
        <v>9378</v>
      </c>
      <c r="O79" s="303">
        <v>8550</v>
      </c>
      <c r="P79" s="302" t="s">
        <v>9395</v>
      </c>
      <c r="Q79" s="302" t="s">
        <v>9435</v>
      </c>
      <c r="R79" s="302" t="s">
        <v>10889</v>
      </c>
      <c r="S79" s="302" t="s">
        <v>10890</v>
      </c>
      <c r="T79" s="302" t="s">
        <v>9380</v>
      </c>
      <c r="U79" s="302" t="s">
        <v>9399</v>
      </c>
      <c r="V79" s="302" t="s">
        <v>9400</v>
      </c>
      <c r="W79" s="302" t="s">
        <v>10891</v>
      </c>
      <c r="X79" s="302" t="s">
        <v>9384</v>
      </c>
      <c r="Y79" s="302" t="s">
        <v>9385</v>
      </c>
      <c r="Z79" s="303">
        <v>8550</v>
      </c>
      <c r="AA79" s="302" t="s">
        <v>3277</v>
      </c>
      <c r="AB79" s="303">
        <v>8550</v>
      </c>
      <c r="AC79" s="303">
        <v>8550</v>
      </c>
      <c r="AD79" s="302" t="s">
        <v>3277</v>
      </c>
      <c r="AE79" s="302" t="s">
        <v>10691</v>
      </c>
      <c r="AF79" s="302" t="s">
        <v>10685</v>
      </c>
      <c r="AG79" s="302" t="s">
        <v>9388</v>
      </c>
      <c r="AH79" s="302" t="s">
        <v>9402</v>
      </c>
      <c r="AI79" s="304">
        <f t="shared" si="2"/>
        <v>44838</v>
      </c>
      <c r="AL79" s="296" t="str">
        <f t="shared" si="3"/>
        <v/>
      </c>
    </row>
    <row r="80" spans="1:38" ht="40">
      <c r="A80" s="302" t="s">
        <v>10892</v>
      </c>
      <c r="B80" s="302" t="s">
        <v>10681</v>
      </c>
      <c r="C80" s="302" t="s">
        <v>10682</v>
      </c>
      <c r="D80" s="302" t="s">
        <v>9371</v>
      </c>
      <c r="E80" s="302" t="s">
        <v>10745</v>
      </c>
      <c r="F80" s="302" t="s">
        <v>9372</v>
      </c>
      <c r="G80" s="302" t="s">
        <v>9505</v>
      </c>
      <c r="H80" s="302" t="s">
        <v>10893</v>
      </c>
      <c r="I80" s="302" t="s">
        <v>9555</v>
      </c>
      <c r="J80" s="302" t="s">
        <v>10832</v>
      </c>
      <c r="K80" s="302" t="s">
        <v>10833</v>
      </c>
      <c r="L80" s="300"/>
      <c r="M80" s="302" t="s">
        <v>10894</v>
      </c>
      <c r="N80" s="302" t="s">
        <v>9378</v>
      </c>
      <c r="O80" s="303">
        <v>366.56</v>
      </c>
      <c r="P80" s="302" t="s">
        <v>9379</v>
      </c>
      <c r="Q80" s="302" t="s">
        <v>9435</v>
      </c>
      <c r="R80" s="300"/>
      <c r="S80" s="300"/>
      <c r="T80" s="302" t="s">
        <v>9380</v>
      </c>
      <c r="U80" s="302" t="s">
        <v>9381</v>
      </c>
      <c r="V80" s="302" t="s">
        <v>9382</v>
      </c>
      <c r="W80" s="302" t="s">
        <v>10895</v>
      </c>
      <c r="X80" s="302" t="s">
        <v>9384</v>
      </c>
      <c r="Y80" s="302" t="s">
        <v>9385</v>
      </c>
      <c r="Z80" s="303">
        <v>366.56</v>
      </c>
      <c r="AA80" s="302" t="s">
        <v>3277</v>
      </c>
      <c r="AB80" s="303">
        <v>366.56</v>
      </c>
      <c r="AC80" s="303">
        <v>366.56</v>
      </c>
      <c r="AD80" s="302" t="s">
        <v>3277</v>
      </c>
      <c r="AE80" s="302" t="s">
        <v>10727</v>
      </c>
      <c r="AF80" s="302" t="s">
        <v>10685</v>
      </c>
      <c r="AG80" s="302" t="s">
        <v>9388</v>
      </c>
      <c r="AH80" s="302" t="s">
        <v>9402</v>
      </c>
      <c r="AI80" s="304">
        <f t="shared" si="2"/>
        <v>44827</v>
      </c>
      <c r="AK80" s="305" t="s">
        <v>9430</v>
      </c>
      <c r="AL80" s="296">
        <f t="shared" si="3"/>
        <v>366.56</v>
      </c>
    </row>
    <row r="81" spans="1:38" ht="40">
      <c r="A81" s="302" t="s">
        <v>10896</v>
      </c>
      <c r="B81" s="302" t="s">
        <v>10681</v>
      </c>
      <c r="C81" s="302" t="s">
        <v>10682</v>
      </c>
      <c r="D81" s="302" t="s">
        <v>9371</v>
      </c>
      <c r="E81" s="302" t="s">
        <v>10745</v>
      </c>
      <c r="F81" s="302" t="s">
        <v>9372</v>
      </c>
      <c r="G81" s="302" t="s">
        <v>9505</v>
      </c>
      <c r="H81" s="302" t="s">
        <v>10897</v>
      </c>
      <c r="I81" s="302" t="s">
        <v>9555</v>
      </c>
      <c r="J81" s="302" t="s">
        <v>10832</v>
      </c>
      <c r="K81" s="302" t="s">
        <v>10833</v>
      </c>
      <c r="L81" s="300"/>
      <c r="M81" s="302" t="s">
        <v>10894</v>
      </c>
      <c r="N81" s="302" t="s">
        <v>9378</v>
      </c>
      <c r="O81" s="303">
        <v>366.56</v>
      </c>
      <c r="P81" s="302" t="s">
        <v>9379</v>
      </c>
      <c r="Q81" s="302" t="s">
        <v>9435</v>
      </c>
      <c r="R81" s="300"/>
      <c r="S81" s="300"/>
      <c r="T81" s="302" t="s">
        <v>9380</v>
      </c>
      <c r="U81" s="302" t="s">
        <v>9381</v>
      </c>
      <c r="V81" s="302" t="s">
        <v>9382</v>
      </c>
      <c r="W81" s="302" t="s">
        <v>10895</v>
      </c>
      <c r="X81" s="302" t="s">
        <v>9384</v>
      </c>
      <c r="Y81" s="302" t="s">
        <v>9385</v>
      </c>
      <c r="Z81" s="303">
        <v>366.56</v>
      </c>
      <c r="AA81" s="302" t="s">
        <v>3277</v>
      </c>
      <c r="AB81" s="303">
        <v>366.56</v>
      </c>
      <c r="AC81" s="303">
        <v>366.56</v>
      </c>
      <c r="AD81" s="302" t="s">
        <v>3277</v>
      </c>
      <c r="AE81" s="302" t="s">
        <v>10727</v>
      </c>
      <c r="AF81" s="302" t="s">
        <v>10685</v>
      </c>
      <c r="AG81" s="302" t="s">
        <v>9388</v>
      </c>
      <c r="AH81" s="302" t="s">
        <v>9402</v>
      </c>
      <c r="AI81" s="304">
        <f t="shared" si="2"/>
        <v>44830</v>
      </c>
      <c r="AK81" s="305" t="s">
        <v>9430</v>
      </c>
      <c r="AL81" s="296">
        <f t="shared" si="3"/>
        <v>366.56</v>
      </c>
    </row>
    <row r="82" spans="1:38" ht="40">
      <c r="A82" s="302" t="s">
        <v>10898</v>
      </c>
      <c r="B82" s="302" t="s">
        <v>10681</v>
      </c>
      <c r="C82" s="302" t="s">
        <v>10682</v>
      </c>
      <c r="D82" s="302" t="s">
        <v>9371</v>
      </c>
      <c r="E82" s="302" t="s">
        <v>10745</v>
      </c>
      <c r="F82" s="302" t="s">
        <v>9372</v>
      </c>
      <c r="G82" s="302" t="s">
        <v>9505</v>
      </c>
      <c r="H82" s="302" t="s">
        <v>10899</v>
      </c>
      <c r="I82" s="302" t="s">
        <v>9435</v>
      </c>
      <c r="J82" s="302" t="s">
        <v>10794</v>
      </c>
      <c r="K82" s="302" t="s">
        <v>10795</v>
      </c>
      <c r="L82" s="300"/>
      <c r="M82" s="300"/>
      <c r="N82" s="302" t="s">
        <v>9378</v>
      </c>
      <c r="O82" s="303">
        <v>149.88</v>
      </c>
      <c r="P82" s="302" t="s">
        <v>9379</v>
      </c>
      <c r="Q82" s="302" t="s">
        <v>9435</v>
      </c>
      <c r="R82" s="300"/>
      <c r="S82" s="300"/>
      <c r="T82" s="302" t="s">
        <v>9380</v>
      </c>
      <c r="U82" s="302" t="s">
        <v>9381</v>
      </c>
      <c r="V82" s="302" t="s">
        <v>9382</v>
      </c>
      <c r="W82" s="302" t="s">
        <v>10900</v>
      </c>
      <c r="X82" s="302" t="s">
        <v>9384</v>
      </c>
      <c r="Y82" s="302" t="s">
        <v>9385</v>
      </c>
      <c r="Z82" s="303">
        <v>149.88</v>
      </c>
      <c r="AA82" s="302" t="s">
        <v>3277</v>
      </c>
      <c r="AB82" s="303">
        <v>149.88</v>
      </c>
      <c r="AC82" s="303">
        <v>149.88</v>
      </c>
      <c r="AD82" s="302" t="s">
        <v>3277</v>
      </c>
      <c r="AE82" s="302" t="s">
        <v>10727</v>
      </c>
      <c r="AF82" s="302" t="s">
        <v>10685</v>
      </c>
      <c r="AG82" s="302" t="s">
        <v>9388</v>
      </c>
      <c r="AH82" s="302" t="s">
        <v>9402</v>
      </c>
      <c r="AI82" s="304">
        <f t="shared" si="2"/>
        <v>44820</v>
      </c>
      <c r="AK82" s="305" t="s">
        <v>9430</v>
      </c>
      <c r="AL82" s="296">
        <f t="shared" si="3"/>
        <v>149.88</v>
      </c>
    </row>
    <row r="83" spans="1:38" ht="40">
      <c r="A83" s="302" t="s">
        <v>10901</v>
      </c>
      <c r="B83" s="302" t="s">
        <v>10681</v>
      </c>
      <c r="C83" s="302" t="s">
        <v>10682</v>
      </c>
      <c r="D83" s="302" t="s">
        <v>9371</v>
      </c>
      <c r="E83" s="302" t="s">
        <v>10745</v>
      </c>
      <c r="F83" s="302" t="s">
        <v>9372</v>
      </c>
      <c r="G83" s="302" t="s">
        <v>9505</v>
      </c>
      <c r="H83" s="302" t="s">
        <v>10902</v>
      </c>
      <c r="I83" s="302" t="s">
        <v>9435</v>
      </c>
      <c r="J83" s="302" t="s">
        <v>9614</v>
      </c>
      <c r="K83" s="302" t="s">
        <v>9615</v>
      </c>
      <c r="L83" s="300"/>
      <c r="M83" s="300"/>
      <c r="N83" s="302" t="s">
        <v>9378</v>
      </c>
      <c r="O83" s="303">
        <v>149.88</v>
      </c>
      <c r="P83" s="302" t="s">
        <v>9379</v>
      </c>
      <c r="Q83" s="302" t="s">
        <v>9435</v>
      </c>
      <c r="R83" s="300"/>
      <c r="S83" s="300"/>
      <c r="T83" s="302" t="s">
        <v>9380</v>
      </c>
      <c r="U83" s="302" t="s">
        <v>9381</v>
      </c>
      <c r="V83" s="302" t="s">
        <v>9382</v>
      </c>
      <c r="W83" s="302" t="s">
        <v>10903</v>
      </c>
      <c r="X83" s="302" t="s">
        <v>9384</v>
      </c>
      <c r="Y83" s="302" t="s">
        <v>9385</v>
      </c>
      <c r="Z83" s="303">
        <v>149.88</v>
      </c>
      <c r="AA83" s="302" t="s">
        <v>3277</v>
      </c>
      <c r="AB83" s="303">
        <v>149.88</v>
      </c>
      <c r="AC83" s="303">
        <v>149.88</v>
      </c>
      <c r="AD83" s="302" t="s">
        <v>3277</v>
      </c>
      <c r="AE83" s="302" t="s">
        <v>10727</v>
      </c>
      <c r="AF83" s="302" t="s">
        <v>10685</v>
      </c>
      <c r="AG83" s="302" t="s">
        <v>9388</v>
      </c>
      <c r="AH83" s="302" t="s">
        <v>9402</v>
      </c>
      <c r="AI83" s="304">
        <f t="shared" si="2"/>
        <v>44823</v>
      </c>
      <c r="AK83" s="305" t="s">
        <v>9430</v>
      </c>
      <c r="AL83" s="296">
        <f t="shared" si="3"/>
        <v>149.88</v>
      </c>
    </row>
    <row r="84" spans="1:38" ht="40">
      <c r="A84" s="302" t="s">
        <v>10904</v>
      </c>
      <c r="B84" s="302" t="s">
        <v>10681</v>
      </c>
      <c r="C84" s="302" t="s">
        <v>10682</v>
      </c>
      <c r="D84" s="302" t="s">
        <v>9371</v>
      </c>
      <c r="E84" s="302" t="s">
        <v>10745</v>
      </c>
      <c r="F84" s="302" t="s">
        <v>9372</v>
      </c>
      <c r="G84" s="302" t="s">
        <v>9505</v>
      </c>
      <c r="H84" s="302" t="s">
        <v>10905</v>
      </c>
      <c r="I84" s="302" t="s">
        <v>9435</v>
      </c>
      <c r="J84" s="302" t="s">
        <v>9746</v>
      </c>
      <c r="K84" s="302" t="s">
        <v>9747</v>
      </c>
      <c r="L84" s="300"/>
      <c r="M84" s="300"/>
      <c r="N84" s="302" t="s">
        <v>9378</v>
      </c>
      <c r="O84" s="303">
        <v>149.88</v>
      </c>
      <c r="P84" s="302" t="s">
        <v>9379</v>
      </c>
      <c r="Q84" s="302" t="s">
        <v>9435</v>
      </c>
      <c r="R84" s="300"/>
      <c r="S84" s="300"/>
      <c r="T84" s="302" t="s">
        <v>9380</v>
      </c>
      <c r="U84" s="302" t="s">
        <v>9381</v>
      </c>
      <c r="V84" s="302" t="s">
        <v>9382</v>
      </c>
      <c r="W84" s="302" t="s">
        <v>10906</v>
      </c>
      <c r="X84" s="302" t="s">
        <v>9384</v>
      </c>
      <c r="Y84" s="302" t="s">
        <v>9385</v>
      </c>
      <c r="Z84" s="303">
        <v>149.88</v>
      </c>
      <c r="AA84" s="302" t="s">
        <v>3277</v>
      </c>
      <c r="AB84" s="303">
        <v>149.88</v>
      </c>
      <c r="AC84" s="303">
        <v>149.88</v>
      </c>
      <c r="AD84" s="302" t="s">
        <v>3277</v>
      </c>
      <c r="AE84" s="302" t="s">
        <v>10727</v>
      </c>
      <c r="AF84" s="302" t="s">
        <v>10685</v>
      </c>
      <c r="AG84" s="302" t="s">
        <v>9388</v>
      </c>
      <c r="AH84" s="302" t="s">
        <v>9402</v>
      </c>
      <c r="AI84" s="304">
        <f t="shared" si="2"/>
        <v>44813</v>
      </c>
      <c r="AK84" s="305" t="s">
        <v>9430</v>
      </c>
      <c r="AL84" s="296">
        <f t="shared" si="3"/>
        <v>149.88</v>
      </c>
    </row>
    <row r="85" spans="1:38" ht="90">
      <c r="A85" s="302" t="s">
        <v>10907</v>
      </c>
      <c r="B85" s="302" t="s">
        <v>10681</v>
      </c>
      <c r="C85" s="302" t="s">
        <v>10682</v>
      </c>
      <c r="D85" s="302" t="s">
        <v>9371</v>
      </c>
      <c r="E85" s="302" t="s">
        <v>10745</v>
      </c>
      <c r="F85" s="302" t="s">
        <v>9372</v>
      </c>
      <c r="G85" s="302" t="s">
        <v>9505</v>
      </c>
      <c r="H85" s="302" t="s">
        <v>10908</v>
      </c>
      <c r="I85" s="302" t="s">
        <v>10909</v>
      </c>
      <c r="J85" s="302" t="s">
        <v>9614</v>
      </c>
      <c r="K85" s="302" t="s">
        <v>9615</v>
      </c>
      <c r="L85" s="300"/>
      <c r="M85" s="302" t="s">
        <v>10910</v>
      </c>
      <c r="N85" s="302" t="s">
        <v>9378</v>
      </c>
      <c r="O85" s="303">
        <v>206.19</v>
      </c>
      <c r="P85" s="302" t="s">
        <v>9379</v>
      </c>
      <c r="Q85" s="302" t="s">
        <v>9435</v>
      </c>
      <c r="R85" s="300"/>
      <c r="S85" s="300"/>
      <c r="T85" s="302" t="s">
        <v>9380</v>
      </c>
      <c r="U85" s="302" t="s">
        <v>9381</v>
      </c>
      <c r="V85" s="302" t="s">
        <v>9382</v>
      </c>
      <c r="W85" s="302" t="s">
        <v>10911</v>
      </c>
      <c r="X85" s="302" t="s">
        <v>9384</v>
      </c>
      <c r="Y85" s="302" t="s">
        <v>9385</v>
      </c>
      <c r="Z85" s="303">
        <v>206.19</v>
      </c>
      <c r="AA85" s="302" t="s">
        <v>3277</v>
      </c>
      <c r="AB85" s="303">
        <v>206.19</v>
      </c>
      <c r="AC85" s="303">
        <v>206.19</v>
      </c>
      <c r="AD85" s="302" t="s">
        <v>3277</v>
      </c>
      <c r="AE85" s="302" t="s">
        <v>9487</v>
      </c>
      <c r="AF85" s="302" t="s">
        <v>10685</v>
      </c>
      <c r="AG85" s="302" t="s">
        <v>9388</v>
      </c>
      <c r="AH85" s="302" t="s">
        <v>9402</v>
      </c>
      <c r="AI85" s="304">
        <f t="shared" si="2"/>
        <v>44715</v>
      </c>
      <c r="AK85" s="305" t="s">
        <v>9430</v>
      </c>
      <c r="AL85" s="296">
        <f t="shared" si="3"/>
        <v>206.19</v>
      </c>
    </row>
    <row r="86" spans="1:38" ht="110">
      <c r="A86" s="302" t="s">
        <v>10912</v>
      </c>
      <c r="B86" s="302" t="s">
        <v>10681</v>
      </c>
      <c r="C86" s="302" t="s">
        <v>10682</v>
      </c>
      <c r="D86" s="302" t="s">
        <v>9371</v>
      </c>
      <c r="E86" s="302" t="s">
        <v>10745</v>
      </c>
      <c r="F86" s="302" t="s">
        <v>9372</v>
      </c>
      <c r="G86" s="302" t="s">
        <v>9505</v>
      </c>
      <c r="H86" s="302" t="s">
        <v>9492</v>
      </c>
      <c r="I86" s="302" t="s">
        <v>9555</v>
      </c>
      <c r="J86" s="302" t="s">
        <v>9614</v>
      </c>
      <c r="K86" s="302" t="s">
        <v>9615</v>
      </c>
      <c r="L86" s="300"/>
      <c r="M86" s="302" t="s">
        <v>10913</v>
      </c>
      <c r="N86" s="302" t="s">
        <v>9378</v>
      </c>
      <c r="O86" s="303">
        <v>366.56</v>
      </c>
      <c r="P86" s="302" t="s">
        <v>9379</v>
      </c>
      <c r="Q86" s="302" t="s">
        <v>9435</v>
      </c>
      <c r="R86" s="300"/>
      <c r="S86" s="300"/>
      <c r="T86" s="302" t="s">
        <v>9380</v>
      </c>
      <c r="U86" s="302" t="s">
        <v>9381</v>
      </c>
      <c r="V86" s="302" t="s">
        <v>9382</v>
      </c>
      <c r="W86" s="302" t="s">
        <v>10911</v>
      </c>
      <c r="X86" s="302" t="s">
        <v>9384</v>
      </c>
      <c r="Y86" s="302" t="s">
        <v>9385</v>
      </c>
      <c r="Z86" s="303">
        <v>366.56</v>
      </c>
      <c r="AA86" s="302" t="s">
        <v>3277</v>
      </c>
      <c r="AB86" s="303">
        <v>366.56</v>
      </c>
      <c r="AC86" s="303">
        <v>366.56</v>
      </c>
      <c r="AD86" s="302" t="s">
        <v>3277</v>
      </c>
      <c r="AE86" s="302" t="s">
        <v>9487</v>
      </c>
      <c r="AF86" s="302" t="s">
        <v>10685</v>
      </c>
      <c r="AG86" s="302" t="s">
        <v>9388</v>
      </c>
      <c r="AH86" s="302" t="s">
        <v>9402</v>
      </c>
      <c r="AI86" s="304">
        <f t="shared" si="2"/>
        <v>44712</v>
      </c>
      <c r="AK86" s="305" t="s">
        <v>9430</v>
      </c>
      <c r="AL86" s="296">
        <f t="shared" si="3"/>
        <v>366.56</v>
      </c>
    </row>
    <row r="87" spans="1:38" ht="60">
      <c r="A87" s="302" t="s">
        <v>10914</v>
      </c>
      <c r="B87" s="302" t="s">
        <v>10681</v>
      </c>
      <c r="C87" s="302" t="s">
        <v>10682</v>
      </c>
      <c r="D87" s="302" t="s">
        <v>9371</v>
      </c>
      <c r="E87" s="302" t="s">
        <v>10745</v>
      </c>
      <c r="F87" s="302" t="s">
        <v>9372</v>
      </c>
      <c r="G87" s="302" t="s">
        <v>9505</v>
      </c>
      <c r="H87" s="302" t="s">
        <v>10915</v>
      </c>
      <c r="I87" s="302" t="s">
        <v>9521</v>
      </c>
      <c r="J87" s="302" t="s">
        <v>9614</v>
      </c>
      <c r="K87" s="302" t="s">
        <v>9615</v>
      </c>
      <c r="L87" s="300"/>
      <c r="M87" s="302" t="s">
        <v>10916</v>
      </c>
      <c r="N87" s="302" t="s">
        <v>9378</v>
      </c>
      <c r="O87" s="303">
        <v>274.92</v>
      </c>
      <c r="P87" s="302" t="s">
        <v>9379</v>
      </c>
      <c r="Q87" s="302" t="s">
        <v>9435</v>
      </c>
      <c r="R87" s="300"/>
      <c r="S87" s="300"/>
      <c r="T87" s="302" t="s">
        <v>9380</v>
      </c>
      <c r="U87" s="302" t="s">
        <v>9381</v>
      </c>
      <c r="V87" s="302" t="s">
        <v>9382</v>
      </c>
      <c r="W87" s="302" t="s">
        <v>10911</v>
      </c>
      <c r="X87" s="302" t="s">
        <v>9384</v>
      </c>
      <c r="Y87" s="302" t="s">
        <v>9385</v>
      </c>
      <c r="Z87" s="303">
        <v>274.92</v>
      </c>
      <c r="AA87" s="302" t="s">
        <v>3277</v>
      </c>
      <c r="AB87" s="303">
        <v>274.92</v>
      </c>
      <c r="AC87" s="303">
        <v>274.92</v>
      </c>
      <c r="AD87" s="302" t="s">
        <v>3277</v>
      </c>
      <c r="AE87" s="302" t="s">
        <v>9487</v>
      </c>
      <c r="AF87" s="302" t="s">
        <v>10685</v>
      </c>
      <c r="AG87" s="302" t="s">
        <v>9388</v>
      </c>
      <c r="AH87" s="302" t="s">
        <v>9402</v>
      </c>
      <c r="AI87" s="304">
        <f t="shared" si="2"/>
        <v>44720</v>
      </c>
      <c r="AK87" s="305" t="s">
        <v>9430</v>
      </c>
      <c r="AL87" s="296">
        <f t="shared" si="3"/>
        <v>274.92</v>
      </c>
    </row>
    <row r="88" spans="1:38" ht="40">
      <c r="A88" s="302" t="s">
        <v>10917</v>
      </c>
      <c r="B88" s="302" t="s">
        <v>10681</v>
      </c>
      <c r="C88" s="302" t="s">
        <v>10682</v>
      </c>
      <c r="D88" s="302" t="s">
        <v>9371</v>
      </c>
      <c r="E88" s="302" t="s">
        <v>10745</v>
      </c>
      <c r="F88" s="302" t="s">
        <v>9372</v>
      </c>
      <c r="G88" s="302" t="s">
        <v>9505</v>
      </c>
      <c r="H88" s="302" t="s">
        <v>10918</v>
      </c>
      <c r="I88" s="302" t="s">
        <v>9435</v>
      </c>
      <c r="J88" s="302" t="s">
        <v>9556</v>
      </c>
      <c r="K88" s="302" t="s">
        <v>9559</v>
      </c>
      <c r="L88" s="300"/>
      <c r="M88" s="300"/>
      <c r="N88" s="302" t="s">
        <v>9378</v>
      </c>
      <c r="O88" s="303">
        <v>183.28</v>
      </c>
      <c r="P88" s="302" t="s">
        <v>9379</v>
      </c>
      <c r="Q88" s="302" t="s">
        <v>9435</v>
      </c>
      <c r="R88" s="300"/>
      <c r="S88" s="300"/>
      <c r="T88" s="302" t="s">
        <v>9380</v>
      </c>
      <c r="U88" s="302" t="s">
        <v>9381</v>
      </c>
      <c r="V88" s="302" t="s">
        <v>9382</v>
      </c>
      <c r="W88" s="302" t="s">
        <v>10919</v>
      </c>
      <c r="X88" s="302" t="s">
        <v>9384</v>
      </c>
      <c r="Y88" s="302" t="s">
        <v>9385</v>
      </c>
      <c r="Z88" s="303">
        <v>183.28</v>
      </c>
      <c r="AA88" s="302" t="s">
        <v>3277</v>
      </c>
      <c r="AB88" s="303">
        <v>183.28</v>
      </c>
      <c r="AC88" s="303">
        <v>183.28</v>
      </c>
      <c r="AD88" s="302" t="s">
        <v>3277</v>
      </c>
      <c r="AE88" s="302" t="s">
        <v>9770</v>
      </c>
      <c r="AF88" s="302" t="s">
        <v>10685</v>
      </c>
      <c r="AG88" s="302" t="s">
        <v>9388</v>
      </c>
      <c r="AH88" s="302" t="s">
        <v>9402</v>
      </c>
      <c r="AI88" s="304">
        <f t="shared" si="2"/>
        <v>44585</v>
      </c>
      <c r="AK88" s="305" t="s">
        <v>9430</v>
      </c>
      <c r="AL88" s="296">
        <f t="shared" si="3"/>
        <v>183.28</v>
      </c>
    </row>
    <row r="89" spans="1:38" ht="40">
      <c r="A89" s="302" t="s">
        <v>10920</v>
      </c>
      <c r="B89" s="302" t="s">
        <v>10681</v>
      </c>
      <c r="C89" s="302" t="s">
        <v>10682</v>
      </c>
      <c r="D89" s="302" t="s">
        <v>9371</v>
      </c>
      <c r="E89" s="302" t="s">
        <v>10745</v>
      </c>
      <c r="F89" s="302" t="s">
        <v>9372</v>
      </c>
      <c r="G89" s="302" t="s">
        <v>9505</v>
      </c>
      <c r="H89" s="302" t="s">
        <v>9654</v>
      </c>
      <c r="I89" s="302" t="s">
        <v>9435</v>
      </c>
      <c r="J89" s="302" t="s">
        <v>9513</v>
      </c>
      <c r="K89" s="302" t="s">
        <v>9514</v>
      </c>
      <c r="L89" s="300"/>
      <c r="M89" s="300"/>
      <c r="N89" s="302" t="s">
        <v>9378</v>
      </c>
      <c r="O89" s="303">
        <v>183.28</v>
      </c>
      <c r="P89" s="302" t="s">
        <v>9379</v>
      </c>
      <c r="Q89" s="302" t="s">
        <v>9435</v>
      </c>
      <c r="R89" s="300"/>
      <c r="S89" s="300"/>
      <c r="T89" s="302" t="s">
        <v>9380</v>
      </c>
      <c r="U89" s="302" t="s">
        <v>9381</v>
      </c>
      <c r="V89" s="302" t="s">
        <v>9382</v>
      </c>
      <c r="W89" s="302" t="s">
        <v>10921</v>
      </c>
      <c r="X89" s="302" t="s">
        <v>9384</v>
      </c>
      <c r="Y89" s="302" t="s">
        <v>9385</v>
      </c>
      <c r="Z89" s="303">
        <v>183.28</v>
      </c>
      <c r="AA89" s="302" t="s">
        <v>3277</v>
      </c>
      <c r="AB89" s="303">
        <v>183.28</v>
      </c>
      <c r="AC89" s="303">
        <v>183.28</v>
      </c>
      <c r="AD89" s="302" t="s">
        <v>3277</v>
      </c>
      <c r="AE89" s="302" t="s">
        <v>9634</v>
      </c>
      <c r="AF89" s="302" t="s">
        <v>10685</v>
      </c>
      <c r="AG89" s="302" t="s">
        <v>9388</v>
      </c>
      <c r="AH89" s="302" t="s">
        <v>9402</v>
      </c>
      <c r="AI89" s="304">
        <f t="shared" si="2"/>
        <v>44643</v>
      </c>
      <c r="AK89" s="305" t="s">
        <v>9430</v>
      </c>
      <c r="AL89" s="296">
        <f t="shared" si="3"/>
        <v>183.28</v>
      </c>
    </row>
    <row r="90" spans="1:38" ht="40">
      <c r="A90" s="302" t="s">
        <v>10922</v>
      </c>
      <c r="B90" s="302" t="s">
        <v>10681</v>
      </c>
      <c r="C90" s="302" t="s">
        <v>10682</v>
      </c>
      <c r="D90" s="302" t="s">
        <v>9371</v>
      </c>
      <c r="E90" s="302" t="s">
        <v>10745</v>
      </c>
      <c r="F90" s="302" t="s">
        <v>9372</v>
      </c>
      <c r="G90" s="302" t="s">
        <v>9505</v>
      </c>
      <c r="H90" s="302" t="s">
        <v>9651</v>
      </c>
      <c r="I90" s="302" t="s">
        <v>9512</v>
      </c>
      <c r="J90" s="302" t="s">
        <v>9513</v>
      </c>
      <c r="K90" s="302" t="s">
        <v>9514</v>
      </c>
      <c r="L90" s="300"/>
      <c r="M90" s="300"/>
      <c r="N90" s="302" t="s">
        <v>9378</v>
      </c>
      <c r="O90" s="303">
        <v>229.1</v>
      </c>
      <c r="P90" s="302" t="s">
        <v>9379</v>
      </c>
      <c r="Q90" s="302" t="s">
        <v>9435</v>
      </c>
      <c r="R90" s="300"/>
      <c r="S90" s="300"/>
      <c r="T90" s="302" t="s">
        <v>9380</v>
      </c>
      <c r="U90" s="302" t="s">
        <v>9381</v>
      </c>
      <c r="V90" s="302" t="s">
        <v>9382</v>
      </c>
      <c r="W90" s="302" t="s">
        <v>10921</v>
      </c>
      <c r="X90" s="302" t="s">
        <v>9384</v>
      </c>
      <c r="Y90" s="302" t="s">
        <v>9385</v>
      </c>
      <c r="Z90" s="303">
        <v>229.1</v>
      </c>
      <c r="AA90" s="302" t="s">
        <v>3277</v>
      </c>
      <c r="AB90" s="303">
        <v>229.1</v>
      </c>
      <c r="AC90" s="303">
        <v>229.1</v>
      </c>
      <c r="AD90" s="302" t="s">
        <v>3277</v>
      </c>
      <c r="AE90" s="302" t="s">
        <v>9634</v>
      </c>
      <c r="AF90" s="302" t="s">
        <v>10685</v>
      </c>
      <c r="AG90" s="302" t="s">
        <v>9388</v>
      </c>
      <c r="AH90" s="302" t="s">
        <v>9402</v>
      </c>
      <c r="AI90" s="304">
        <f t="shared" si="2"/>
        <v>44644</v>
      </c>
      <c r="AK90" s="305" t="s">
        <v>9430</v>
      </c>
      <c r="AL90" s="296">
        <f t="shared" si="3"/>
        <v>229.1</v>
      </c>
    </row>
    <row r="91" spans="1:38" ht="40">
      <c r="A91" s="302" t="s">
        <v>10923</v>
      </c>
      <c r="B91" s="302" t="s">
        <v>10681</v>
      </c>
      <c r="C91" s="302" t="s">
        <v>10682</v>
      </c>
      <c r="D91" s="302" t="s">
        <v>9371</v>
      </c>
      <c r="E91" s="302" t="s">
        <v>10745</v>
      </c>
      <c r="F91" s="302" t="s">
        <v>9372</v>
      </c>
      <c r="G91" s="302" t="s">
        <v>9505</v>
      </c>
      <c r="H91" s="302" t="s">
        <v>10742</v>
      </c>
      <c r="I91" s="302" t="s">
        <v>9435</v>
      </c>
      <c r="J91" s="302" t="s">
        <v>9688</v>
      </c>
      <c r="K91" s="302" t="s">
        <v>9689</v>
      </c>
      <c r="L91" s="300"/>
      <c r="M91" s="300"/>
      <c r="N91" s="302" t="s">
        <v>9378</v>
      </c>
      <c r="O91" s="303">
        <v>183.28</v>
      </c>
      <c r="P91" s="302" t="s">
        <v>9379</v>
      </c>
      <c r="Q91" s="302" t="s">
        <v>9435</v>
      </c>
      <c r="R91" s="300"/>
      <c r="S91" s="300"/>
      <c r="T91" s="302" t="s">
        <v>9380</v>
      </c>
      <c r="U91" s="302" t="s">
        <v>9381</v>
      </c>
      <c r="V91" s="302" t="s">
        <v>9382</v>
      </c>
      <c r="W91" s="302" t="s">
        <v>9792</v>
      </c>
      <c r="X91" s="302" t="s">
        <v>9384</v>
      </c>
      <c r="Y91" s="302" t="s">
        <v>9385</v>
      </c>
      <c r="Z91" s="303">
        <v>183.28</v>
      </c>
      <c r="AA91" s="302" t="s">
        <v>3277</v>
      </c>
      <c r="AB91" s="303">
        <v>183.28</v>
      </c>
      <c r="AC91" s="303">
        <v>183.28</v>
      </c>
      <c r="AD91" s="302" t="s">
        <v>3277</v>
      </c>
      <c r="AE91" s="302" t="s">
        <v>9770</v>
      </c>
      <c r="AF91" s="302" t="s">
        <v>10685</v>
      </c>
      <c r="AG91" s="302" t="s">
        <v>9388</v>
      </c>
      <c r="AH91" s="302" t="s">
        <v>9402</v>
      </c>
      <c r="AI91" s="304">
        <f t="shared" si="2"/>
        <v>44572</v>
      </c>
      <c r="AK91" s="305" t="s">
        <v>9430</v>
      </c>
      <c r="AL91" s="296">
        <f t="shared" si="3"/>
        <v>183.28</v>
      </c>
    </row>
    <row r="92" spans="1:38" ht="40">
      <c r="A92" s="302" t="s">
        <v>10924</v>
      </c>
      <c r="B92" s="302" t="s">
        <v>10681</v>
      </c>
      <c r="C92" s="302" t="s">
        <v>10682</v>
      </c>
      <c r="D92" s="302" t="s">
        <v>9371</v>
      </c>
      <c r="E92" s="302" t="s">
        <v>10745</v>
      </c>
      <c r="F92" s="302" t="s">
        <v>9372</v>
      </c>
      <c r="G92" s="302" t="s">
        <v>9505</v>
      </c>
      <c r="H92" s="302" t="s">
        <v>9812</v>
      </c>
      <c r="I92" s="302" t="s">
        <v>9435</v>
      </c>
      <c r="J92" s="302" t="s">
        <v>9688</v>
      </c>
      <c r="K92" s="302" t="s">
        <v>9689</v>
      </c>
      <c r="L92" s="300"/>
      <c r="M92" s="300"/>
      <c r="N92" s="302" t="s">
        <v>9378</v>
      </c>
      <c r="O92" s="303">
        <v>183.28</v>
      </c>
      <c r="P92" s="302" t="s">
        <v>9379</v>
      </c>
      <c r="Q92" s="302" t="s">
        <v>9435</v>
      </c>
      <c r="R92" s="300"/>
      <c r="S92" s="300"/>
      <c r="T92" s="302" t="s">
        <v>9380</v>
      </c>
      <c r="U92" s="302" t="s">
        <v>9381</v>
      </c>
      <c r="V92" s="302" t="s">
        <v>9382</v>
      </c>
      <c r="W92" s="302" t="s">
        <v>9792</v>
      </c>
      <c r="X92" s="302" t="s">
        <v>9384</v>
      </c>
      <c r="Y92" s="302" t="s">
        <v>9385</v>
      </c>
      <c r="Z92" s="303">
        <v>183.28</v>
      </c>
      <c r="AA92" s="302" t="s">
        <v>3277</v>
      </c>
      <c r="AB92" s="303">
        <v>183.28</v>
      </c>
      <c r="AC92" s="303">
        <v>183.28</v>
      </c>
      <c r="AD92" s="302" t="s">
        <v>3277</v>
      </c>
      <c r="AE92" s="302" t="s">
        <v>9770</v>
      </c>
      <c r="AF92" s="302" t="s">
        <v>10685</v>
      </c>
      <c r="AG92" s="302" t="s">
        <v>9388</v>
      </c>
      <c r="AH92" s="302" t="s">
        <v>9402</v>
      </c>
      <c r="AI92" s="304">
        <f t="shared" si="2"/>
        <v>44574</v>
      </c>
      <c r="AK92" s="305" t="s">
        <v>9430</v>
      </c>
      <c r="AL92" s="296">
        <f t="shared" si="3"/>
        <v>183.28</v>
      </c>
    </row>
    <row r="93" spans="1:38" ht="60">
      <c r="A93" s="302" t="s">
        <v>10925</v>
      </c>
      <c r="B93" s="302" t="s">
        <v>10681</v>
      </c>
      <c r="C93" s="302" t="s">
        <v>10682</v>
      </c>
      <c r="D93" s="302" t="s">
        <v>9371</v>
      </c>
      <c r="E93" s="302" t="s">
        <v>10745</v>
      </c>
      <c r="F93" s="302" t="s">
        <v>9372</v>
      </c>
      <c r="G93" s="302" t="s">
        <v>9505</v>
      </c>
      <c r="H93" s="302" t="s">
        <v>9795</v>
      </c>
      <c r="I93" s="302" t="s">
        <v>9555</v>
      </c>
      <c r="J93" s="302" t="s">
        <v>9614</v>
      </c>
      <c r="K93" s="302" t="s">
        <v>9615</v>
      </c>
      <c r="L93" s="300"/>
      <c r="M93" s="302" t="s">
        <v>10926</v>
      </c>
      <c r="N93" s="302" t="s">
        <v>9378</v>
      </c>
      <c r="O93" s="303">
        <v>366.56</v>
      </c>
      <c r="P93" s="302" t="s">
        <v>9379</v>
      </c>
      <c r="Q93" s="302" t="s">
        <v>9435</v>
      </c>
      <c r="R93" s="300"/>
      <c r="S93" s="300"/>
      <c r="T93" s="302" t="s">
        <v>9380</v>
      </c>
      <c r="U93" s="302" t="s">
        <v>9381</v>
      </c>
      <c r="V93" s="302" t="s">
        <v>9382</v>
      </c>
      <c r="W93" s="302" t="s">
        <v>9792</v>
      </c>
      <c r="X93" s="302" t="s">
        <v>9384</v>
      </c>
      <c r="Y93" s="302" t="s">
        <v>9385</v>
      </c>
      <c r="Z93" s="303">
        <v>366.56</v>
      </c>
      <c r="AA93" s="302" t="s">
        <v>3277</v>
      </c>
      <c r="AB93" s="303">
        <v>366.56</v>
      </c>
      <c r="AC93" s="303">
        <v>366.56</v>
      </c>
      <c r="AD93" s="302" t="s">
        <v>3277</v>
      </c>
      <c r="AE93" s="302" t="s">
        <v>9770</v>
      </c>
      <c r="AF93" s="302" t="s">
        <v>10685</v>
      </c>
      <c r="AG93" s="302" t="s">
        <v>9388</v>
      </c>
      <c r="AH93" s="302" t="s">
        <v>9402</v>
      </c>
      <c r="AI93" s="304">
        <f t="shared" si="2"/>
        <v>44582</v>
      </c>
      <c r="AK93" s="305" t="s">
        <v>9430</v>
      </c>
      <c r="AL93" s="296">
        <f t="shared" si="3"/>
        <v>366.56</v>
      </c>
    </row>
    <row r="94" spans="1:38" ht="40">
      <c r="A94" s="302" t="s">
        <v>10927</v>
      </c>
      <c r="B94" s="302" t="s">
        <v>10681</v>
      </c>
      <c r="C94" s="302" t="s">
        <v>10682</v>
      </c>
      <c r="D94" s="302" t="s">
        <v>9371</v>
      </c>
      <c r="E94" s="302" t="s">
        <v>10745</v>
      </c>
      <c r="F94" s="302" t="s">
        <v>9372</v>
      </c>
      <c r="G94" s="302" t="s">
        <v>9505</v>
      </c>
      <c r="H94" s="302" t="s">
        <v>9764</v>
      </c>
      <c r="I94" s="302" t="s">
        <v>9555</v>
      </c>
      <c r="J94" s="302" t="s">
        <v>9688</v>
      </c>
      <c r="K94" s="302" t="s">
        <v>9689</v>
      </c>
      <c r="L94" s="300"/>
      <c r="M94" s="300"/>
      <c r="N94" s="302" t="s">
        <v>9378</v>
      </c>
      <c r="O94" s="303">
        <v>366.56</v>
      </c>
      <c r="P94" s="302" t="s">
        <v>9379</v>
      </c>
      <c r="Q94" s="302" t="s">
        <v>9435</v>
      </c>
      <c r="R94" s="300"/>
      <c r="S94" s="300"/>
      <c r="T94" s="302" t="s">
        <v>9380</v>
      </c>
      <c r="U94" s="302" t="s">
        <v>9381</v>
      </c>
      <c r="V94" s="302" t="s">
        <v>9382</v>
      </c>
      <c r="W94" s="302" t="s">
        <v>10928</v>
      </c>
      <c r="X94" s="302" t="s">
        <v>9384</v>
      </c>
      <c r="Y94" s="302" t="s">
        <v>9385</v>
      </c>
      <c r="Z94" s="303">
        <v>366.56</v>
      </c>
      <c r="AA94" s="302" t="s">
        <v>3277</v>
      </c>
      <c r="AB94" s="303">
        <v>366.56</v>
      </c>
      <c r="AC94" s="303">
        <v>366.56</v>
      </c>
      <c r="AD94" s="302" t="s">
        <v>3277</v>
      </c>
      <c r="AE94" s="302" t="s">
        <v>9708</v>
      </c>
      <c r="AF94" s="302" t="s">
        <v>10685</v>
      </c>
      <c r="AG94" s="302" t="s">
        <v>9388</v>
      </c>
      <c r="AH94" s="302" t="s">
        <v>9402</v>
      </c>
      <c r="AI94" s="304">
        <f t="shared" si="2"/>
        <v>44593</v>
      </c>
      <c r="AK94" s="305" t="s">
        <v>9430</v>
      </c>
      <c r="AL94" s="296">
        <f t="shared" si="3"/>
        <v>366.56</v>
      </c>
    </row>
    <row r="95" spans="1:38" ht="40">
      <c r="A95" s="302" t="s">
        <v>10929</v>
      </c>
      <c r="B95" s="302" t="s">
        <v>10681</v>
      </c>
      <c r="C95" s="302" t="s">
        <v>10682</v>
      </c>
      <c r="D95" s="302" t="s">
        <v>9371</v>
      </c>
      <c r="E95" s="302" t="s">
        <v>10745</v>
      </c>
      <c r="F95" s="302" t="s">
        <v>9372</v>
      </c>
      <c r="G95" s="302" t="s">
        <v>9505</v>
      </c>
      <c r="H95" s="302" t="s">
        <v>9752</v>
      </c>
      <c r="I95" s="302" t="s">
        <v>10930</v>
      </c>
      <c r="J95" s="302" t="s">
        <v>9688</v>
      </c>
      <c r="K95" s="302" t="s">
        <v>9689</v>
      </c>
      <c r="L95" s="300"/>
      <c r="M95" s="300"/>
      <c r="N95" s="302" t="s">
        <v>9378</v>
      </c>
      <c r="O95" s="303">
        <v>252.01</v>
      </c>
      <c r="P95" s="302" t="s">
        <v>9379</v>
      </c>
      <c r="Q95" s="302" t="s">
        <v>9435</v>
      </c>
      <c r="R95" s="300"/>
      <c r="S95" s="300"/>
      <c r="T95" s="302" t="s">
        <v>9380</v>
      </c>
      <c r="U95" s="302" t="s">
        <v>9381</v>
      </c>
      <c r="V95" s="302" t="s">
        <v>9382</v>
      </c>
      <c r="W95" s="302" t="s">
        <v>10928</v>
      </c>
      <c r="X95" s="302" t="s">
        <v>9384</v>
      </c>
      <c r="Y95" s="302" t="s">
        <v>9385</v>
      </c>
      <c r="Z95" s="303">
        <v>252.01</v>
      </c>
      <c r="AA95" s="302" t="s">
        <v>3277</v>
      </c>
      <c r="AB95" s="303">
        <v>252.01</v>
      </c>
      <c r="AC95" s="303">
        <v>252.01</v>
      </c>
      <c r="AD95" s="302" t="s">
        <v>3277</v>
      </c>
      <c r="AE95" s="302" t="s">
        <v>9708</v>
      </c>
      <c r="AF95" s="302" t="s">
        <v>10685</v>
      </c>
      <c r="AG95" s="302" t="s">
        <v>9388</v>
      </c>
      <c r="AH95" s="302" t="s">
        <v>9402</v>
      </c>
      <c r="AI95" s="304">
        <f t="shared" si="2"/>
        <v>44596</v>
      </c>
      <c r="AK95" s="305" t="s">
        <v>9430</v>
      </c>
      <c r="AL95" s="296">
        <f t="shared" si="3"/>
        <v>252.01</v>
      </c>
    </row>
    <row r="96" spans="1:38" ht="40">
      <c r="A96" s="302" t="s">
        <v>10931</v>
      </c>
      <c r="B96" s="302" t="s">
        <v>10681</v>
      </c>
      <c r="C96" s="302" t="s">
        <v>10682</v>
      </c>
      <c r="D96" s="302" t="s">
        <v>9371</v>
      </c>
      <c r="E96" s="302" t="s">
        <v>10745</v>
      </c>
      <c r="F96" s="302" t="s">
        <v>9372</v>
      </c>
      <c r="G96" s="302" t="s">
        <v>9505</v>
      </c>
      <c r="H96" s="302" t="s">
        <v>9782</v>
      </c>
      <c r="I96" s="302" t="s">
        <v>9435</v>
      </c>
      <c r="J96" s="302" t="s">
        <v>9688</v>
      </c>
      <c r="K96" s="302" t="s">
        <v>9689</v>
      </c>
      <c r="L96" s="300"/>
      <c r="M96" s="300"/>
      <c r="N96" s="302" t="s">
        <v>9378</v>
      </c>
      <c r="O96" s="303">
        <v>183.28</v>
      </c>
      <c r="P96" s="302" t="s">
        <v>9379</v>
      </c>
      <c r="Q96" s="302" t="s">
        <v>9435</v>
      </c>
      <c r="R96" s="300"/>
      <c r="S96" s="300"/>
      <c r="T96" s="302" t="s">
        <v>9380</v>
      </c>
      <c r="U96" s="302" t="s">
        <v>9381</v>
      </c>
      <c r="V96" s="302" t="s">
        <v>9382</v>
      </c>
      <c r="W96" s="302" t="s">
        <v>10932</v>
      </c>
      <c r="X96" s="302" t="s">
        <v>9384</v>
      </c>
      <c r="Y96" s="302" t="s">
        <v>9385</v>
      </c>
      <c r="Z96" s="303">
        <v>183.28</v>
      </c>
      <c r="AA96" s="302" t="s">
        <v>3277</v>
      </c>
      <c r="AB96" s="303">
        <v>183.28</v>
      </c>
      <c r="AC96" s="303">
        <v>183.28</v>
      </c>
      <c r="AD96" s="302" t="s">
        <v>3277</v>
      </c>
      <c r="AE96" s="302" t="s">
        <v>9770</v>
      </c>
      <c r="AF96" s="302" t="s">
        <v>10685</v>
      </c>
      <c r="AG96" s="302" t="s">
        <v>9388</v>
      </c>
      <c r="AH96" s="302" t="s">
        <v>9402</v>
      </c>
      <c r="AI96" s="304">
        <f t="shared" si="2"/>
        <v>44587</v>
      </c>
      <c r="AK96" s="305" t="s">
        <v>9430</v>
      </c>
      <c r="AL96" s="296">
        <f t="shared" si="3"/>
        <v>183.28</v>
      </c>
    </row>
    <row r="97" spans="1:38" ht="40">
      <c r="A97" s="302" t="s">
        <v>10933</v>
      </c>
      <c r="B97" s="302" t="s">
        <v>10681</v>
      </c>
      <c r="C97" s="302" t="s">
        <v>10682</v>
      </c>
      <c r="D97" s="302" t="s">
        <v>9371</v>
      </c>
      <c r="E97" s="302" t="s">
        <v>10745</v>
      </c>
      <c r="F97" s="302" t="s">
        <v>9372</v>
      </c>
      <c r="G97" s="302" t="s">
        <v>9505</v>
      </c>
      <c r="H97" s="302" t="s">
        <v>9767</v>
      </c>
      <c r="I97" s="302" t="s">
        <v>9562</v>
      </c>
      <c r="J97" s="302" t="s">
        <v>9688</v>
      </c>
      <c r="K97" s="302" t="s">
        <v>9689</v>
      </c>
      <c r="L97" s="300"/>
      <c r="M97" s="300"/>
      <c r="N97" s="302" t="s">
        <v>9378</v>
      </c>
      <c r="O97" s="303">
        <v>389.47</v>
      </c>
      <c r="P97" s="302" t="s">
        <v>9379</v>
      </c>
      <c r="Q97" s="302" t="s">
        <v>9435</v>
      </c>
      <c r="R97" s="300"/>
      <c r="S97" s="300"/>
      <c r="T97" s="302" t="s">
        <v>9380</v>
      </c>
      <c r="U97" s="302" t="s">
        <v>9381</v>
      </c>
      <c r="V97" s="302" t="s">
        <v>9382</v>
      </c>
      <c r="W97" s="302" t="s">
        <v>10932</v>
      </c>
      <c r="X97" s="302" t="s">
        <v>9384</v>
      </c>
      <c r="Y97" s="302" t="s">
        <v>9385</v>
      </c>
      <c r="Z97" s="303">
        <v>389.47</v>
      </c>
      <c r="AA97" s="302" t="s">
        <v>3277</v>
      </c>
      <c r="AB97" s="303">
        <v>389.47</v>
      </c>
      <c r="AC97" s="303">
        <v>389.47</v>
      </c>
      <c r="AD97" s="302" t="s">
        <v>3277</v>
      </c>
      <c r="AE97" s="302" t="s">
        <v>9770</v>
      </c>
      <c r="AF97" s="302" t="s">
        <v>10685</v>
      </c>
      <c r="AG97" s="302" t="s">
        <v>9388</v>
      </c>
      <c r="AH97" s="302" t="s">
        <v>9402</v>
      </c>
      <c r="AI97" s="304">
        <f t="shared" si="2"/>
        <v>44592</v>
      </c>
      <c r="AK97" s="305" t="s">
        <v>9430</v>
      </c>
      <c r="AL97" s="296">
        <f t="shared" si="3"/>
        <v>389.47</v>
      </c>
    </row>
    <row r="98" spans="1:38" ht="40">
      <c r="A98" s="302" t="s">
        <v>10934</v>
      </c>
      <c r="B98" s="302" t="s">
        <v>10681</v>
      </c>
      <c r="C98" s="302" t="s">
        <v>10682</v>
      </c>
      <c r="D98" s="302" t="s">
        <v>9371</v>
      </c>
      <c r="E98" s="302" t="s">
        <v>10745</v>
      </c>
      <c r="F98" s="302" t="s">
        <v>9372</v>
      </c>
      <c r="G98" s="302" t="s">
        <v>9505</v>
      </c>
      <c r="H98" s="302" t="s">
        <v>10935</v>
      </c>
      <c r="I98" s="302" t="s">
        <v>10930</v>
      </c>
      <c r="J98" s="302" t="s">
        <v>9688</v>
      </c>
      <c r="K98" s="302" t="s">
        <v>9689</v>
      </c>
      <c r="L98" s="300"/>
      <c r="M98" s="300"/>
      <c r="N98" s="302" t="s">
        <v>9378</v>
      </c>
      <c r="O98" s="303">
        <v>206.09</v>
      </c>
      <c r="P98" s="302" t="s">
        <v>9379</v>
      </c>
      <c r="Q98" s="302" t="s">
        <v>9435</v>
      </c>
      <c r="R98" s="300"/>
      <c r="S98" s="300"/>
      <c r="T98" s="302" t="s">
        <v>9380</v>
      </c>
      <c r="U98" s="302" t="s">
        <v>9381</v>
      </c>
      <c r="V98" s="302" t="s">
        <v>9382</v>
      </c>
      <c r="W98" s="302" t="s">
        <v>10936</v>
      </c>
      <c r="X98" s="302" t="s">
        <v>9384</v>
      </c>
      <c r="Y98" s="302" t="s">
        <v>9385</v>
      </c>
      <c r="Z98" s="303">
        <v>206.08500000000001</v>
      </c>
      <c r="AA98" s="302" t="s">
        <v>3277</v>
      </c>
      <c r="AB98" s="303">
        <v>206.08500000000001</v>
      </c>
      <c r="AC98" s="303">
        <v>206.08500000000001</v>
      </c>
      <c r="AD98" s="302" t="s">
        <v>3277</v>
      </c>
      <c r="AE98" s="302" t="s">
        <v>10727</v>
      </c>
      <c r="AF98" s="302" t="s">
        <v>10685</v>
      </c>
      <c r="AG98" s="302" t="s">
        <v>9388</v>
      </c>
      <c r="AH98" s="302" t="s">
        <v>9402</v>
      </c>
      <c r="AI98" s="304">
        <f t="shared" si="2"/>
        <v>44819</v>
      </c>
      <c r="AK98" s="305" t="s">
        <v>9430</v>
      </c>
      <c r="AL98" s="296">
        <f t="shared" si="3"/>
        <v>206.08500000000001</v>
      </c>
    </row>
    <row r="99" spans="1:38" ht="40">
      <c r="A99" s="302" t="s">
        <v>10937</v>
      </c>
      <c r="B99" s="302" t="s">
        <v>10681</v>
      </c>
      <c r="C99" s="302" t="s">
        <v>10682</v>
      </c>
      <c r="D99" s="302" t="s">
        <v>9371</v>
      </c>
      <c r="E99" s="302" t="s">
        <v>10745</v>
      </c>
      <c r="F99" s="302" t="s">
        <v>9372</v>
      </c>
      <c r="G99" s="302" t="s">
        <v>9505</v>
      </c>
      <c r="H99" s="302" t="s">
        <v>10757</v>
      </c>
      <c r="I99" s="302" t="s">
        <v>9435</v>
      </c>
      <c r="J99" s="302" t="s">
        <v>10763</v>
      </c>
      <c r="K99" s="302" t="s">
        <v>10764</v>
      </c>
      <c r="L99" s="300"/>
      <c r="M99" s="300"/>
      <c r="N99" s="302" t="s">
        <v>9378</v>
      </c>
      <c r="O99" s="303">
        <v>149.88</v>
      </c>
      <c r="P99" s="302" t="s">
        <v>9379</v>
      </c>
      <c r="Q99" s="302" t="s">
        <v>9435</v>
      </c>
      <c r="R99" s="300"/>
      <c r="S99" s="300"/>
      <c r="T99" s="302" t="s">
        <v>9380</v>
      </c>
      <c r="U99" s="302" t="s">
        <v>9381</v>
      </c>
      <c r="V99" s="302" t="s">
        <v>9382</v>
      </c>
      <c r="W99" s="302" t="s">
        <v>10765</v>
      </c>
      <c r="X99" s="302" t="s">
        <v>9384</v>
      </c>
      <c r="Y99" s="302" t="s">
        <v>9385</v>
      </c>
      <c r="Z99" s="303">
        <v>149.88</v>
      </c>
      <c r="AA99" s="302" t="s">
        <v>3277</v>
      </c>
      <c r="AB99" s="303">
        <v>149.88</v>
      </c>
      <c r="AC99" s="303">
        <v>149.88</v>
      </c>
      <c r="AD99" s="302" t="s">
        <v>3277</v>
      </c>
      <c r="AE99" s="302" t="s">
        <v>9429</v>
      </c>
      <c r="AF99" s="302" t="s">
        <v>10685</v>
      </c>
      <c r="AG99" s="302" t="s">
        <v>9388</v>
      </c>
      <c r="AH99" s="302" t="s">
        <v>9402</v>
      </c>
      <c r="AI99" s="304">
        <f t="shared" si="2"/>
        <v>44797</v>
      </c>
      <c r="AK99" s="305" t="s">
        <v>9430</v>
      </c>
      <c r="AL99" s="296">
        <f t="shared" si="3"/>
        <v>149.88</v>
      </c>
    </row>
    <row r="100" spans="1:38" ht="40">
      <c r="A100" s="302" t="s">
        <v>10938</v>
      </c>
      <c r="B100" s="302" t="s">
        <v>10681</v>
      </c>
      <c r="C100" s="302" t="s">
        <v>10682</v>
      </c>
      <c r="D100" s="302" t="s">
        <v>9371</v>
      </c>
      <c r="E100" s="302" t="s">
        <v>10745</v>
      </c>
      <c r="F100" s="302" t="s">
        <v>9372</v>
      </c>
      <c r="G100" s="302" t="s">
        <v>9505</v>
      </c>
      <c r="H100" s="302" t="s">
        <v>10939</v>
      </c>
      <c r="I100" s="302" t="s">
        <v>9435</v>
      </c>
      <c r="J100" s="302" t="s">
        <v>10794</v>
      </c>
      <c r="K100" s="302" t="s">
        <v>10795</v>
      </c>
      <c r="L100" s="300"/>
      <c r="M100" s="300"/>
      <c r="N100" s="302" t="s">
        <v>9378</v>
      </c>
      <c r="O100" s="303">
        <v>149.88</v>
      </c>
      <c r="P100" s="302" t="s">
        <v>9379</v>
      </c>
      <c r="Q100" s="302" t="s">
        <v>9435</v>
      </c>
      <c r="R100" s="300"/>
      <c r="S100" s="300"/>
      <c r="T100" s="302" t="s">
        <v>9380</v>
      </c>
      <c r="U100" s="302" t="s">
        <v>9381</v>
      </c>
      <c r="V100" s="302" t="s">
        <v>9382</v>
      </c>
      <c r="W100" s="302" t="s">
        <v>10765</v>
      </c>
      <c r="X100" s="302" t="s">
        <v>9384</v>
      </c>
      <c r="Y100" s="302" t="s">
        <v>9385</v>
      </c>
      <c r="Z100" s="303">
        <v>149.88</v>
      </c>
      <c r="AA100" s="302" t="s">
        <v>3277</v>
      </c>
      <c r="AB100" s="303">
        <v>149.88</v>
      </c>
      <c r="AC100" s="303">
        <v>149.88</v>
      </c>
      <c r="AD100" s="302" t="s">
        <v>3277</v>
      </c>
      <c r="AE100" s="302" t="s">
        <v>9429</v>
      </c>
      <c r="AF100" s="302" t="s">
        <v>10685</v>
      </c>
      <c r="AG100" s="302" t="s">
        <v>9388</v>
      </c>
      <c r="AH100" s="302" t="s">
        <v>9402</v>
      </c>
      <c r="AI100" s="304">
        <f t="shared" si="2"/>
        <v>44802</v>
      </c>
      <c r="AK100" s="305" t="s">
        <v>9430</v>
      </c>
      <c r="AL100" s="296">
        <f t="shared" si="3"/>
        <v>149.88</v>
      </c>
    </row>
    <row r="101" spans="1:38" ht="40">
      <c r="A101" s="302" t="s">
        <v>10940</v>
      </c>
      <c r="B101" s="302" t="s">
        <v>10681</v>
      </c>
      <c r="C101" s="302" t="s">
        <v>10682</v>
      </c>
      <c r="D101" s="302" t="s">
        <v>9371</v>
      </c>
      <c r="E101" s="302" t="s">
        <v>10745</v>
      </c>
      <c r="F101" s="302" t="s">
        <v>9372</v>
      </c>
      <c r="G101" s="302" t="s">
        <v>9505</v>
      </c>
      <c r="H101" s="302" t="s">
        <v>9574</v>
      </c>
      <c r="I101" s="302" t="s">
        <v>9555</v>
      </c>
      <c r="J101" s="302" t="s">
        <v>9614</v>
      </c>
      <c r="K101" s="302" t="s">
        <v>9615</v>
      </c>
      <c r="L101" s="300"/>
      <c r="M101" s="300"/>
      <c r="N101" s="302" t="s">
        <v>9378</v>
      </c>
      <c r="O101" s="303">
        <v>366.56</v>
      </c>
      <c r="P101" s="302" t="s">
        <v>9379</v>
      </c>
      <c r="Q101" s="302" t="s">
        <v>9435</v>
      </c>
      <c r="R101" s="300"/>
      <c r="S101" s="300"/>
      <c r="T101" s="302" t="s">
        <v>9380</v>
      </c>
      <c r="U101" s="302" t="s">
        <v>9381</v>
      </c>
      <c r="V101" s="302" t="s">
        <v>9382</v>
      </c>
      <c r="W101" s="302" t="s">
        <v>10941</v>
      </c>
      <c r="X101" s="302" t="s">
        <v>9384</v>
      </c>
      <c r="Y101" s="302" t="s">
        <v>9385</v>
      </c>
      <c r="Z101" s="303">
        <v>366.56</v>
      </c>
      <c r="AA101" s="302" t="s">
        <v>3277</v>
      </c>
      <c r="AB101" s="303">
        <v>366.56</v>
      </c>
      <c r="AC101" s="303">
        <v>366.56</v>
      </c>
      <c r="AD101" s="302" t="s">
        <v>3277</v>
      </c>
      <c r="AE101" s="302" t="s">
        <v>9548</v>
      </c>
      <c r="AF101" s="302" t="s">
        <v>10685</v>
      </c>
      <c r="AG101" s="302" t="s">
        <v>9388</v>
      </c>
      <c r="AH101" s="302" t="s">
        <v>9402</v>
      </c>
      <c r="AI101" s="304">
        <f t="shared" si="2"/>
        <v>44677</v>
      </c>
      <c r="AK101" s="305" t="s">
        <v>9430</v>
      </c>
      <c r="AL101" s="296">
        <f t="shared" si="3"/>
        <v>366.56</v>
      </c>
    </row>
    <row r="102" spans="1:38" ht="40">
      <c r="A102" s="302" t="s">
        <v>10942</v>
      </c>
      <c r="B102" s="302" t="s">
        <v>10681</v>
      </c>
      <c r="C102" s="302" t="s">
        <v>10682</v>
      </c>
      <c r="D102" s="302" t="s">
        <v>9371</v>
      </c>
      <c r="E102" s="302" t="s">
        <v>10745</v>
      </c>
      <c r="F102" s="302" t="s">
        <v>9372</v>
      </c>
      <c r="G102" s="302" t="s">
        <v>9505</v>
      </c>
      <c r="H102" s="302" t="s">
        <v>10773</v>
      </c>
      <c r="I102" s="302" t="s">
        <v>9435</v>
      </c>
      <c r="J102" s="302" t="s">
        <v>9688</v>
      </c>
      <c r="K102" s="302" t="s">
        <v>9689</v>
      </c>
      <c r="L102" s="300"/>
      <c r="M102" s="300"/>
      <c r="N102" s="302" t="s">
        <v>9378</v>
      </c>
      <c r="O102" s="303">
        <v>149.88</v>
      </c>
      <c r="P102" s="302" t="s">
        <v>9379</v>
      </c>
      <c r="Q102" s="302" t="s">
        <v>9435</v>
      </c>
      <c r="R102" s="300"/>
      <c r="S102" s="300"/>
      <c r="T102" s="302" t="s">
        <v>9380</v>
      </c>
      <c r="U102" s="302" t="s">
        <v>9381</v>
      </c>
      <c r="V102" s="302" t="s">
        <v>9382</v>
      </c>
      <c r="W102" s="302" t="s">
        <v>10782</v>
      </c>
      <c r="X102" s="302" t="s">
        <v>9384</v>
      </c>
      <c r="Y102" s="302" t="s">
        <v>9385</v>
      </c>
      <c r="Z102" s="303">
        <v>149.88</v>
      </c>
      <c r="AA102" s="302" t="s">
        <v>3277</v>
      </c>
      <c r="AB102" s="303">
        <v>149.88</v>
      </c>
      <c r="AC102" s="303">
        <v>149.88</v>
      </c>
      <c r="AD102" s="302" t="s">
        <v>3277</v>
      </c>
      <c r="AE102" s="302" t="s">
        <v>9429</v>
      </c>
      <c r="AF102" s="302" t="s">
        <v>10685</v>
      </c>
      <c r="AG102" s="302" t="s">
        <v>9388</v>
      </c>
      <c r="AH102" s="302" t="s">
        <v>9402</v>
      </c>
      <c r="AI102" s="304">
        <f t="shared" si="2"/>
        <v>44781</v>
      </c>
      <c r="AK102" s="305" t="s">
        <v>9430</v>
      </c>
      <c r="AL102" s="296">
        <f t="shared" si="3"/>
        <v>149.88</v>
      </c>
    </row>
    <row r="103" spans="1:38" ht="40">
      <c r="A103" s="302" t="s">
        <v>10943</v>
      </c>
      <c r="B103" s="302" t="s">
        <v>10681</v>
      </c>
      <c r="C103" s="302" t="s">
        <v>10682</v>
      </c>
      <c r="D103" s="302" t="s">
        <v>9371</v>
      </c>
      <c r="E103" s="302" t="s">
        <v>10745</v>
      </c>
      <c r="F103" s="302" t="s">
        <v>9372</v>
      </c>
      <c r="G103" s="302" t="s">
        <v>9505</v>
      </c>
      <c r="H103" s="302" t="s">
        <v>10944</v>
      </c>
      <c r="I103" s="302" t="s">
        <v>9435</v>
      </c>
      <c r="J103" s="302" t="s">
        <v>9688</v>
      </c>
      <c r="K103" s="302" t="s">
        <v>9689</v>
      </c>
      <c r="L103" s="300"/>
      <c r="M103" s="300"/>
      <c r="N103" s="302" t="s">
        <v>9378</v>
      </c>
      <c r="O103" s="303">
        <v>149.88</v>
      </c>
      <c r="P103" s="302" t="s">
        <v>9379</v>
      </c>
      <c r="Q103" s="302" t="s">
        <v>9435</v>
      </c>
      <c r="R103" s="300"/>
      <c r="S103" s="300"/>
      <c r="T103" s="302" t="s">
        <v>9380</v>
      </c>
      <c r="U103" s="302" t="s">
        <v>9381</v>
      </c>
      <c r="V103" s="302" t="s">
        <v>9382</v>
      </c>
      <c r="W103" s="302" t="s">
        <v>10782</v>
      </c>
      <c r="X103" s="302" t="s">
        <v>9384</v>
      </c>
      <c r="Y103" s="302" t="s">
        <v>9385</v>
      </c>
      <c r="Z103" s="303">
        <v>149.88</v>
      </c>
      <c r="AA103" s="302" t="s">
        <v>3277</v>
      </c>
      <c r="AB103" s="303">
        <v>149.88</v>
      </c>
      <c r="AC103" s="303">
        <v>149.88</v>
      </c>
      <c r="AD103" s="302" t="s">
        <v>3277</v>
      </c>
      <c r="AE103" s="302" t="s">
        <v>9429</v>
      </c>
      <c r="AF103" s="302" t="s">
        <v>10685</v>
      </c>
      <c r="AG103" s="302" t="s">
        <v>9388</v>
      </c>
      <c r="AH103" s="302" t="s">
        <v>9402</v>
      </c>
      <c r="AI103" s="304">
        <f t="shared" si="2"/>
        <v>44785</v>
      </c>
      <c r="AK103" s="305" t="s">
        <v>9430</v>
      </c>
      <c r="AL103" s="296">
        <f t="shared" si="3"/>
        <v>149.88</v>
      </c>
    </row>
    <row r="104" spans="1:38" ht="40">
      <c r="A104" s="302" t="s">
        <v>10945</v>
      </c>
      <c r="B104" s="302" t="s">
        <v>10681</v>
      </c>
      <c r="C104" s="302" t="s">
        <v>10682</v>
      </c>
      <c r="D104" s="302" t="s">
        <v>9371</v>
      </c>
      <c r="E104" s="302" t="s">
        <v>10745</v>
      </c>
      <c r="F104" s="302" t="s">
        <v>9372</v>
      </c>
      <c r="G104" s="302" t="s">
        <v>9505</v>
      </c>
      <c r="H104" s="302" t="s">
        <v>10946</v>
      </c>
      <c r="I104" s="302" t="s">
        <v>9435</v>
      </c>
      <c r="J104" s="302" t="s">
        <v>10794</v>
      </c>
      <c r="K104" s="302" t="s">
        <v>10795</v>
      </c>
      <c r="L104" s="300"/>
      <c r="M104" s="302" t="s">
        <v>10947</v>
      </c>
      <c r="N104" s="302" t="s">
        <v>9378</v>
      </c>
      <c r="O104" s="303">
        <v>149.88</v>
      </c>
      <c r="P104" s="302" t="s">
        <v>9379</v>
      </c>
      <c r="Q104" s="302" t="s">
        <v>9435</v>
      </c>
      <c r="R104" s="300"/>
      <c r="S104" s="300"/>
      <c r="T104" s="302" t="s">
        <v>9380</v>
      </c>
      <c r="U104" s="302" t="s">
        <v>9381</v>
      </c>
      <c r="V104" s="302" t="s">
        <v>9382</v>
      </c>
      <c r="W104" s="302" t="s">
        <v>10790</v>
      </c>
      <c r="X104" s="302" t="s">
        <v>9384</v>
      </c>
      <c r="Y104" s="302" t="s">
        <v>9385</v>
      </c>
      <c r="Z104" s="303">
        <v>149.88</v>
      </c>
      <c r="AA104" s="302" t="s">
        <v>3277</v>
      </c>
      <c r="AB104" s="303">
        <v>149.88</v>
      </c>
      <c r="AC104" s="303">
        <v>149.88</v>
      </c>
      <c r="AD104" s="302" t="s">
        <v>3277</v>
      </c>
      <c r="AE104" s="302" t="s">
        <v>9429</v>
      </c>
      <c r="AF104" s="302" t="s">
        <v>10685</v>
      </c>
      <c r="AG104" s="302" t="s">
        <v>9388</v>
      </c>
      <c r="AH104" s="302" t="s">
        <v>9402</v>
      </c>
      <c r="AI104" s="304">
        <f t="shared" si="2"/>
        <v>44788</v>
      </c>
      <c r="AK104" s="305" t="s">
        <v>9430</v>
      </c>
      <c r="AL104" s="296">
        <f t="shared" si="3"/>
        <v>149.88</v>
      </c>
    </row>
    <row r="105" spans="1:38" ht="40">
      <c r="A105" s="302" t="s">
        <v>10948</v>
      </c>
      <c r="B105" s="302" t="s">
        <v>10681</v>
      </c>
      <c r="C105" s="302" t="s">
        <v>10682</v>
      </c>
      <c r="D105" s="302" t="s">
        <v>9371</v>
      </c>
      <c r="E105" s="302" t="s">
        <v>10745</v>
      </c>
      <c r="F105" s="302" t="s">
        <v>9372</v>
      </c>
      <c r="G105" s="302" t="s">
        <v>9505</v>
      </c>
      <c r="H105" s="302" t="s">
        <v>10944</v>
      </c>
      <c r="I105" s="302" t="s">
        <v>9435</v>
      </c>
      <c r="J105" s="302" t="s">
        <v>10794</v>
      </c>
      <c r="K105" s="302" t="s">
        <v>10795</v>
      </c>
      <c r="L105" s="300"/>
      <c r="M105" s="302" t="s">
        <v>10947</v>
      </c>
      <c r="N105" s="302" t="s">
        <v>9378</v>
      </c>
      <c r="O105" s="303">
        <v>149.88</v>
      </c>
      <c r="P105" s="302" t="s">
        <v>9379</v>
      </c>
      <c r="Q105" s="302" t="s">
        <v>9435</v>
      </c>
      <c r="R105" s="300"/>
      <c r="S105" s="300"/>
      <c r="T105" s="302" t="s">
        <v>9380</v>
      </c>
      <c r="U105" s="302" t="s">
        <v>9381</v>
      </c>
      <c r="V105" s="302" t="s">
        <v>9382</v>
      </c>
      <c r="W105" s="302" t="s">
        <v>10790</v>
      </c>
      <c r="X105" s="302" t="s">
        <v>9384</v>
      </c>
      <c r="Y105" s="302" t="s">
        <v>9385</v>
      </c>
      <c r="Z105" s="303">
        <v>149.88</v>
      </c>
      <c r="AA105" s="302" t="s">
        <v>3277</v>
      </c>
      <c r="AB105" s="303">
        <v>149.88</v>
      </c>
      <c r="AC105" s="303">
        <v>149.88</v>
      </c>
      <c r="AD105" s="302" t="s">
        <v>3277</v>
      </c>
      <c r="AE105" s="302" t="s">
        <v>9429</v>
      </c>
      <c r="AF105" s="302" t="s">
        <v>10685</v>
      </c>
      <c r="AG105" s="302" t="s">
        <v>9388</v>
      </c>
      <c r="AH105" s="302" t="s">
        <v>9402</v>
      </c>
      <c r="AI105" s="304">
        <f t="shared" si="2"/>
        <v>44785</v>
      </c>
      <c r="AK105" s="305" t="s">
        <v>9430</v>
      </c>
      <c r="AL105" s="296">
        <f t="shared" si="3"/>
        <v>149.88</v>
      </c>
    </row>
    <row r="106" spans="1:38" ht="40">
      <c r="A106" s="302" t="s">
        <v>10949</v>
      </c>
      <c r="B106" s="302" t="s">
        <v>10681</v>
      </c>
      <c r="C106" s="302" t="s">
        <v>10682</v>
      </c>
      <c r="D106" s="302" t="s">
        <v>9371</v>
      </c>
      <c r="E106" s="302" t="s">
        <v>10745</v>
      </c>
      <c r="F106" s="302" t="s">
        <v>9372</v>
      </c>
      <c r="G106" s="302" t="s">
        <v>9505</v>
      </c>
      <c r="H106" s="302" t="s">
        <v>9444</v>
      </c>
      <c r="I106" s="302" t="s">
        <v>9410</v>
      </c>
      <c r="J106" s="302" t="s">
        <v>10794</v>
      </c>
      <c r="K106" s="302" t="s">
        <v>10795</v>
      </c>
      <c r="L106" s="300"/>
      <c r="M106" s="302" t="s">
        <v>10950</v>
      </c>
      <c r="N106" s="302" t="s">
        <v>9378</v>
      </c>
      <c r="O106" s="303">
        <v>74.94</v>
      </c>
      <c r="P106" s="302" t="s">
        <v>9379</v>
      </c>
      <c r="Q106" s="302" t="s">
        <v>9435</v>
      </c>
      <c r="R106" s="300"/>
      <c r="S106" s="300"/>
      <c r="T106" s="302" t="s">
        <v>9380</v>
      </c>
      <c r="U106" s="302" t="s">
        <v>9381</v>
      </c>
      <c r="V106" s="302" t="s">
        <v>9382</v>
      </c>
      <c r="W106" s="302" t="s">
        <v>10790</v>
      </c>
      <c r="X106" s="302" t="s">
        <v>9384</v>
      </c>
      <c r="Y106" s="302" t="s">
        <v>9385</v>
      </c>
      <c r="Z106" s="303">
        <v>74.94</v>
      </c>
      <c r="AA106" s="302" t="s">
        <v>3277</v>
      </c>
      <c r="AB106" s="303">
        <v>74.94</v>
      </c>
      <c r="AC106" s="303">
        <v>74.94</v>
      </c>
      <c r="AD106" s="302" t="s">
        <v>3277</v>
      </c>
      <c r="AE106" s="302" t="s">
        <v>9429</v>
      </c>
      <c r="AF106" s="302" t="s">
        <v>10685</v>
      </c>
      <c r="AG106" s="302" t="s">
        <v>9388</v>
      </c>
      <c r="AH106" s="302" t="s">
        <v>9402</v>
      </c>
      <c r="AI106" s="304">
        <f t="shared" si="2"/>
        <v>44782</v>
      </c>
      <c r="AK106" s="305" t="s">
        <v>9430</v>
      </c>
      <c r="AL106" s="296">
        <f t="shared" si="3"/>
        <v>74.94</v>
      </c>
    </row>
    <row r="107" spans="1:38" ht="40">
      <c r="A107" s="302" t="s">
        <v>10951</v>
      </c>
      <c r="B107" s="302" t="s">
        <v>10681</v>
      </c>
      <c r="C107" s="302" t="s">
        <v>10682</v>
      </c>
      <c r="D107" s="302" t="s">
        <v>9371</v>
      </c>
      <c r="E107" s="302" t="s">
        <v>10745</v>
      </c>
      <c r="F107" s="302" t="s">
        <v>9372</v>
      </c>
      <c r="G107" s="302" t="s">
        <v>9505</v>
      </c>
      <c r="H107" s="302" t="s">
        <v>10773</v>
      </c>
      <c r="I107" s="302" t="s">
        <v>9435</v>
      </c>
      <c r="J107" s="302" t="s">
        <v>10763</v>
      </c>
      <c r="K107" s="302" t="s">
        <v>10764</v>
      </c>
      <c r="L107" s="300"/>
      <c r="M107" s="300"/>
      <c r="N107" s="302" t="s">
        <v>9378</v>
      </c>
      <c r="O107" s="303">
        <v>149.88</v>
      </c>
      <c r="P107" s="302" t="s">
        <v>9379</v>
      </c>
      <c r="Q107" s="302" t="s">
        <v>9435</v>
      </c>
      <c r="R107" s="300"/>
      <c r="S107" s="300"/>
      <c r="T107" s="302" t="s">
        <v>9380</v>
      </c>
      <c r="U107" s="302" t="s">
        <v>9381</v>
      </c>
      <c r="V107" s="302" t="s">
        <v>9382</v>
      </c>
      <c r="W107" s="302" t="s">
        <v>10952</v>
      </c>
      <c r="X107" s="302" t="s">
        <v>9384</v>
      </c>
      <c r="Y107" s="302" t="s">
        <v>9385</v>
      </c>
      <c r="Z107" s="303">
        <v>149.88</v>
      </c>
      <c r="AA107" s="302" t="s">
        <v>3277</v>
      </c>
      <c r="AB107" s="303">
        <v>149.88</v>
      </c>
      <c r="AC107" s="303">
        <v>149.88</v>
      </c>
      <c r="AD107" s="302" t="s">
        <v>3277</v>
      </c>
      <c r="AE107" s="302" t="s">
        <v>9429</v>
      </c>
      <c r="AF107" s="302" t="s">
        <v>10685</v>
      </c>
      <c r="AG107" s="302" t="s">
        <v>9388</v>
      </c>
      <c r="AH107" s="302" t="s">
        <v>9402</v>
      </c>
      <c r="AI107" s="304">
        <f t="shared" si="2"/>
        <v>44781</v>
      </c>
      <c r="AK107" s="305" t="s">
        <v>9430</v>
      </c>
      <c r="AL107" s="296">
        <f t="shared" si="3"/>
        <v>149.88</v>
      </c>
    </row>
    <row r="108" spans="1:38" ht="40">
      <c r="A108" s="302" t="s">
        <v>10953</v>
      </c>
      <c r="B108" s="302" t="s">
        <v>10681</v>
      </c>
      <c r="C108" s="302" t="s">
        <v>10682</v>
      </c>
      <c r="D108" s="302" t="s">
        <v>9371</v>
      </c>
      <c r="E108" s="302" t="s">
        <v>10745</v>
      </c>
      <c r="F108" s="302" t="s">
        <v>9372</v>
      </c>
      <c r="G108" s="302" t="s">
        <v>9505</v>
      </c>
      <c r="H108" s="302" t="s">
        <v>10954</v>
      </c>
      <c r="I108" s="302" t="s">
        <v>9435</v>
      </c>
      <c r="J108" s="302" t="s">
        <v>10794</v>
      </c>
      <c r="K108" s="302" t="s">
        <v>10795</v>
      </c>
      <c r="L108" s="300"/>
      <c r="M108" s="300"/>
      <c r="N108" s="302" t="s">
        <v>9378</v>
      </c>
      <c r="O108" s="303">
        <v>149.88</v>
      </c>
      <c r="P108" s="302" t="s">
        <v>9379</v>
      </c>
      <c r="Q108" s="302" t="s">
        <v>9435</v>
      </c>
      <c r="R108" s="300"/>
      <c r="S108" s="300"/>
      <c r="T108" s="302" t="s">
        <v>9380</v>
      </c>
      <c r="U108" s="302" t="s">
        <v>9381</v>
      </c>
      <c r="V108" s="302" t="s">
        <v>9382</v>
      </c>
      <c r="W108" s="302" t="s">
        <v>10804</v>
      </c>
      <c r="X108" s="302" t="s">
        <v>9384</v>
      </c>
      <c r="Y108" s="302" t="s">
        <v>9385</v>
      </c>
      <c r="Z108" s="303">
        <v>149.88</v>
      </c>
      <c r="AA108" s="302" t="s">
        <v>3277</v>
      </c>
      <c r="AB108" s="303">
        <v>149.88</v>
      </c>
      <c r="AC108" s="303">
        <v>149.88</v>
      </c>
      <c r="AD108" s="302" t="s">
        <v>3277</v>
      </c>
      <c r="AE108" s="302" t="s">
        <v>9429</v>
      </c>
      <c r="AF108" s="302" t="s">
        <v>10685</v>
      </c>
      <c r="AG108" s="302" t="s">
        <v>9388</v>
      </c>
      <c r="AH108" s="302" t="s">
        <v>9402</v>
      </c>
      <c r="AI108" s="304">
        <f t="shared" si="2"/>
        <v>44776</v>
      </c>
      <c r="AK108" s="305" t="s">
        <v>9430</v>
      </c>
      <c r="AL108" s="296">
        <f t="shared" si="3"/>
        <v>149.88</v>
      </c>
    </row>
    <row r="109" spans="1:38" ht="80">
      <c r="A109" s="302" t="s">
        <v>10955</v>
      </c>
      <c r="B109" s="302" t="s">
        <v>10681</v>
      </c>
      <c r="C109" s="302" t="s">
        <v>10682</v>
      </c>
      <c r="D109" s="302" t="s">
        <v>9371</v>
      </c>
      <c r="E109" s="302" t="s">
        <v>10745</v>
      </c>
      <c r="F109" s="302" t="s">
        <v>9372</v>
      </c>
      <c r="G109" s="302" t="s">
        <v>9505</v>
      </c>
      <c r="H109" s="302" t="s">
        <v>10798</v>
      </c>
      <c r="I109" s="302" t="s">
        <v>9555</v>
      </c>
      <c r="J109" s="302" t="s">
        <v>9614</v>
      </c>
      <c r="K109" s="302" t="s">
        <v>9615</v>
      </c>
      <c r="L109" s="300"/>
      <c r="M109" s="302" t="s">
        <v>10806</v>
      </c>
      <c r="N109" s="302" t="s">
        <v>9378</v>
      </c>
      <c r="O109" s="303">
        <v>299.76</v>
      </c>
      <c r="P109" s="302" t="s">
        <v>9379</v>
      </c>
      <c r="Q109" s="302" t="s">
        <v>9435</v>
      </c>
      <c r="R109" s="300"/>
      <c r="S109" s="300"/>
      <c r="T109" s="302" t="s">
        <v>9380</v>
      </c>
      <c r="U109" s="302" t="s">
        <v>9381</v>
      </c>
      <c r="V109" s="302" t="s">
        <v>9382</v>
      </c>
      <c r="W109" s="302" t="s">
        <v>10807</v>
      </c>
      <c r="X109" s="302" t="s">
        <v>9384</v>
      </c>
      <c r="Y109" s="302" t="s">
        <v>9385</v>
      </c>
      <c r="Z109" s="303">
        <v>299.76</v>
      </c>
      <c r="AA109" s="302" t="s">
        <v>3277</v>
      </c>
      <c r="AB109" s="303">
        <v>299.76</v>
      </c>
      <c r="AC109" s="303">
        <v>299.76</v>
      </c>
      <c r="AD109" s="302" t="s">
        <v>3277</v>
      </c>
      <c r="AE109" s="302" t="s">
        <v>9429</v>
      </c>
      <c r="AF109" s="302" t="s">
        <v>10685</v>
      </c>
      <c r="AG109" s="302" t="s">
        <v>9388</v>
      </c>
      <c r="AH109" s="302" t="s">
        <v>9402</v>
      </c>
      <c r="AI109" s="304">
        <f t="shared" si="2"/>
        <v>44778</v>
      </c>
      <c r="AK109" s="305" t="s">
        <v>9430</v>
      </c>
      <c r="AL109" s="296">
        <f t="shared" si="3"/>
        <v>299.76</v>
      </c>
    </row>
    <row r="110" spans="1:38" ht="40">
      <c r="A110" s="302" t="s">
        <v>10956</v>
      </c>
      <c r="B110" s="302" t="s">
        <v>10681</v>
      </c>
      <c r="C110" s="302" t="s">
        <v>10682</v>
      </c>
      <c r="D110" s="302" t="s">
        <v>9371</v>
      </c>
      <c r="E110" s="302" t="s">
        <v>10745</v>
      </c>
      <c r="F110" s="302" t="s">
        <v>9372</v>
      </c>
      <c r="G110" s="302" t="s">
        <v>9505</v>
      </c>
      <c r="H110" s="302" t="s">
        <v>10957</v>
      </c>
      <c r="I110" s="302" t="s">
        <v>9435</v>
      </c>
      <c r="J110" s="302" t="s">
        <v>10763</v>
      </c>
      <c r="K110" s="302" t="s">
        <v>10764</v>
      </c>
      <c r="L110" s="300"/>
      <c r="M110" s="300"/>
      <c r="N110" s="302" t="s">
        <v>9378</v>
      </c>
      <c r="O110" s="303">
        <v>150.56</v>
      </c>
      <c r="P110" s="302" t="s">
        <v>9379</v>
      </c>
      <c r="Q110" s="302" t="s">
        <v>9435</v>
      </c>
      <c r="R110" s="300"/>
      <c r="S110" s="300"/>
      <c r="T110" s="302" t="s">
        <v>9380</v>
      </c>
      <c r="U110" s="302" t="s">
        <v>9381</v>
      </c>
      <c r="V110" s="302" t="s">
        <v>9382</v>
      </c>
      <c r="W110" s="302" t="s">
        <v>10812</v>
      </c>
      <c r="X110" s="302" t="s">
        <v>9384</v>
      </c>
      <c r="Y110" s="302" t="s">
        <v>9385</v>
      </c>
      <c r="Z110" s="303">
        <v>150.56</v>
      </c>
      <c r="AA110" s="302" t="s">
        <v>3277</v>
      </c>
      <c r="AB110" s="303">
        <v>150.56</v>
      </c>
      <c r="AC110" s="303">
        <v>150.56</v>
      </c>
      <c r="AD110" s="302" t="s">
        <v>3277</v>
      </c>
      <c r="AE110" s="302" t="s">
        <v>9454</v>
      </c>
      <c r="AF110" s="302" t="s">
        <v>10685</v>
      </c>
      <c r="AG110" s="302" t="s">
        <v>9388</v>
      </c>
      <c r="AH110" s="302" t="s">
        <v>9402</v>
      </c>
      <c r="AI110" s="304">
        <f t="shared" si="2"/>
        <v>44755</v>
      </c>
      <c r="AK110" s="305" t="s">
        <v>9430</v>
      </c>
      <c r="AL110" s="296">
        <f t="shared" si="3"/>
        <v>150.56</v>
      </c>
    </row>
    <row r="111" spans="1:38" ht="40">
      <c r="A111" s="302" t="s">
        <v>10958</v>
      </c>
      <c r="B111" s="302" t="s">
        <v>10681</v>
      </c>
      <c r="C111" s="302" t="s">
        <v>10682</v>
      </c>
      <c r="D111" s="302" t="s">
        <v>9371</v>
      </c>
      <c r="E111" s="302" t="s">
        <v>10745</v>
      </c>
      <c r="F111" s="302" t="s">
        <v>9372</v>
      </c>
      <c r="G111" s="302" t="s">
        <v>9505</v>
      </c>
      <c r="H111" s="302" t="s">
        <v>10959</v>
      </c>
      <c r="I111" s="302" t="s">
        <v>9435</v>
      </c>
      <c r="J111" s="302" t="s">
        <v>10763</v>
      </c>
      <c r="K111" s="302" t="s">
        <v>10764</v>
      </c>
      <c r="L111" s="300"/>
      <c r="M111" s="300"/>
      <c r="N111" s="302" t="s">
        <v>9378</v>
      </c>
      <c r="O111" s="303">
        <v>150.56</v>
      </c>
      <c r="P111" s="302" t="s">
        <v>9379</v>
      </c>
      <c r="Q111" s="302" t="s">
        <v>9435</v>
      </c>
      <c r="R111" s="300"/>
      <c r="S111" s="300"/>
      <c r="T111" s="302" t="s">
        <v>9380</v>
      </c>
      <c r="U111" s="302" t="s">
        <v>9381</v>
      </c>
      <c r="V111" s="302" t="s">
        <v>9382</v>
      </c>
      <c r="W111" s="302" t="s">
        <v>10812</v>
      </c>
      <c r="X111" s="302" t="s">
        <v>9384</v>
      </c>
      <c r="Y111" s="302" t="s">
        <v>9385</v>
      </c>
      <c r="Z111" s="303">
        <v>150.56</v>
      </c>
      <c r="AA111" s="302" t="s">
        <v>3277</v>
      </c>
      <c r="AB111" s="303">
        <v>150.56</v>
      </c>
      <c r="AC111" s="303">
        <v>150.56</v>
      </c>
      <c r="AD111" s="302" t="s">
        <v>3277</v>
      </c>
      <c r="AE111" s="302" t="s">
        <v>9454</v>
      </c>
      <c r="AF111" s="302" t="s">
        <v>10685</v>
      </c>
      <c r="AG111" s="302" t="s">
        <v>9388</v>
      </c>
      <c r="AH111" s="302" t="s">
        <v>9402</v>
      </c>
      <c r="AI111" s="304">
        <f t="shared" si="2"/>
        <v>44761</v>
      </c>
      <c r="AK111" s="305" t="s">
        <v>9430</v>
      </c>
      <c r="AL111" s="296">
        <f t="shared" si="3"/>
        <v>150.56</v>
      </c>
    </row>
    <row r="112" spans="1:38" ht="40">
      <c r="A112" s="302" t="s">
        <v>10960</v>
      </c>
      <c r="B112" s="302" t="s">
        <v>10681</v>
      </c>
      <c r="C112" s="302" t="s">
        <v>10682</v>
      </c>
      <c r="D112" s="302" t="s">
        <v>9371</v>
      </c>
      <c r="E112" s="302" t="s">
        <v>10745</v>
      </c>
      <c r="F112" s="302" t="s">
        <v>9372</v>
      </c>
      <c r="G112" s="302" t="s">
        <v>9505</v>
      </c>
      <c r="H112" s="302" t="s">
        <v>10699</v>
      </c>
      <c r="I112" s="302" t="s">
        <v>9435</v>
      </c>
      <c r="J112" s="302" t="s">
        <v>9688</v>
      </c>
      <c r="K112" s="302" t="s">
        <v>9689</v>
      </c>
      <c r="L112" s="300"/>
      <c r="M112" s="300"/>
      <c r="N112" s="302" t="s">
        <v>9378</v>
      </c>
      <c r="O112" s="303">
        <v>150.56</v>
      </c>
      <c r="P112" s="302" t="s">
        <v>9379</v>
      </c>
      <c r="Q112" s="302" t="s">
        <v>9435</v>
      </c>
      <c r="R112" s="300"/>
      <c r="S112" s="300"/>
      <c r="T112" s="302" t="s">
        <v>9380</v>
      </c>
      <c r="U112" s="302" t="s">
        <v>9381</v>
      </c>
      <c r="V112" s="302" t="s">
        <v>9382</v>
      </c>
      <c r="W112" s="302" t="s">
        <v>10961</v>
      </c>
      <c r="X112" s="302" t="s">
        <v>9384</v>
      </c>
      <c r="Y112" s="302" t="s">
        <v>9385</v>
      </c>
      <c r="Z112" s="303">
        <v>150.56</v>
      </c>
      <c r="AA112" s="302" t="s">
        <v>3277</v>
      </c>
      <c r="AB112" s="303">
        <v>150.56</v>
      </c>
      <c r="AC112" s="303">
        <v>150.56</v>
      </c>
      <c r="AD112" s="302" t="s">
        <v>3277</v>
      </c>
      <c r="AE112" s="302" t="s">
        <v>9454</v>
      </c>
      <c r="AF112" s="302" t="s">
        <v>10685</v>
      </c>
      <c r="AG112" s="302" t="s">
        <v>9388</v>
      </c>
      <c r="AH112" s="302" t="s">
        <v>9402</v>
      </c>
      <c r="AI112" s="304">
        <f t="shared" si="2"/>
        <v>44764</v>
      </c>
      <c r="AK112" s="305" t="s">
        <v>9430</v>
      </c>
      <c r="AL112" s="296">
        <f t="shared" si="3"/>
        <v>150.56</v>
      </c>
    </row>
    <row r="113" spans="1:38" ht="40">
      <c r="A113" s="302" t="s">
        <v>10962</v>
      </c>
      <c r="B113" s="302" t="s">
        <v>10681</v>
      </c>
      <c r="C113" s="302" t="s">
        <v>10682</v>
      </c>
      <c r="D113" s="302" t="s">
        <v>9371</v>
      </c>
      <c r="E113" s="302" t="s">
        <v>10745</v>
      </c>
      <c r="F113" s="302" t="s">
        <v>9372</v>
      </c>
      <c r="G113" s="302" t="s">
        <v>9505</v>
      </c>
      <c r="H113" s="302" t="s">
        <v>9477</v>
      </c>
      <c r="I113" s="302" t="s">
        <v>9555</v>
      </c>
      <c r="J113" s="302" t="s">
        <v>9513</v>
      </c>
      <c r="K113" s="302" t="s">
        <v>9514</v>
      </c>
      <c r="L113" s="300"/>
      <c r="M113" s="300"/>
      <c r="N113" s="302" t="s">
        <v>9378</v>
      </c>
      <c r="O113" s="303">
        <v>366.56</v>
      </c>
      <c r="P113" s="302" t="s">
        <v>9379</v>
      </c>
      <c r="Q113" s="302" t="s">
        <v>9435</v>
      </c>
      <c r="R113" s="300"/>
      <c r="S113" s="300"/>
      <c r="T113" s="302" t="s">
        <v>9380</v>
      </c>
      <c r="U113" s="302" t="s">
        <v>9381</v>
      </c>
      <c r="V113" s="302" t="s">
        <v>9382</v>
      </c>
      <c r="W113" s="302" t="s">
        <v>10963</v>
      </c>
      <c r="X113" s="302" t="s">
        <v>9384</v>
      </c>
      <c r="Y113" s="302" t="s">
        <v>9385</v>
      </c>
      <c r="Z113" s="303">
        <v>366.56</v>
      </c>
      <c r="AA113" s="302" t="s">
        <v>3277</v>
      </c>
      <c r="AB113" s="303">
        <v>366.56</v>
      </c>
      <c r="AC113" s="303">
        <v>366.56</v>
      </c>
      <c r="AD113" s="302" t="s">
        <v>3277</v>
      </c>
      <c r="AE113" s="302" t="s">
        <v>9454</v>
      </c>
      <c r="AF113" s="302" t="s">
        <v>10685</v>
      </c>
      <c r="AG113" s="302" t="s">
        <v>9388</v>
      </c>
      <c r="AH113" s="302" t="s">
        <v>9402</v>
      </c>
      <c r="AI113" s="304">
        <f t="shared" si="2"/>
        <v>44747</v>
      </c>
      <c r="AK113" s="305" t="s">
        <v>9430</v>
      </c>
      <c r="AL113" s="296">
        <f t="shared" si="3"/>
        <v>366.56</v>
      </c>
    </row>
    <row r="114" spans="1:38" ht="40">
      <c r="A114" s="302" t="s">
        <v>10964</v>
      </c>
      <c r="B114" s="302" t="s">
        <v>10681</v>
      </c>
      <c r="C114" s="302" t="s">
        <v>10682</v>
      </c>
      <c r="D114" s="302" t="s">
        <v>9371</v>
      </c>
      <c r="E114" s="302" t="s">
        <v>10745</v>
      </c>
      <c r="F114" s="302" t="s">
        <v>9372</v>
      </c>
      <c r="G114" s="302" t="s">
        <v>9505</v>
      </c>
      <c r="H114" s="302" t="s">
        <v>10965</v>
      </c>
      <c r="I114" s="302" t="s">
        <v>9526</v>
      </c>
      <c r="J114" s="302" t="s">
        <v>9614</v>
      </c>
      <c r="K114" s="302" t="s">
        <v>9615</v>
      </c>
      <c r="L114" s="300"/>
      <c r="M114" s="302" t="s">
        <v>10966</v>
      </c>
      <c r="N114" s="302" t="s">
        <v>9378</v>
      </c>
      <c r="O114" s="303">
        <v>137.46</v>
      </c>
      <c r="P114" s="302" t="s">
        <v>9379</v>
      </c>
      <c r="Q114" s="302" t="s">
        <v>9435</v>
      </c>
      <c r="R114" s="300"/>
      <c r="S114" s="300"/>
      <c r="T114" s="302" t="s">
        <v>9380</v>
      </c>
      <c r="U114" s="302" t="s">
        <v>9381</v>
      </c>
      <c r="V114" s="302" t="s">
        <v>9382</v>
      </c>
      <c r="W114" s="302" t="s">
        <v>10827</v>
      </c>
      <c r="X114" s="302" t="s">
        <v>9384</v>
      </c>
      <c r="Y114" s="302" t="s">
        <v>9385</v>
      </c>
      <c r="Z114" s="303">
        <v>137.46</v>
      </c>
      <c r="AA114" s="302" t="s">
        <v>3277</v>
      </c>
      <c r="AB114" s="303">
        <v>137.46</v>
      </c>
      <c r="AC114" s="303">
        <v>137.46</v>
      </c>
      <c r="AD114" s="302" t="s">
        <v>3277</v>
      </c>
      <c r="AE114" s="302" t="s">
        <v>9487</v>
      </c>
      <c r="AF114" s="302" t="s">
        <v>10685</v>
      </c>
      <c r="AG114" s="302" t="s">
        <v>9388</v>
      </c>
      <c r="AH114" s="302" t="s">
        <v>9402</v>
      </c>
      <c r="AI114" s="304">
        <f t="shared" si="2"/>
        <v>44726</v>
      </c>
      <c r="AK114" s="305" t="s">
        <v>9430</v>
      </c>
      <c r="AL114" s="296">
        <f t="shared" si="3"/>
        <v>137.46</v>
      </c>
    </row>
    <row r="115" spans="1:38" ht="40">
      <c r="A115" s="302" t="s">
        <v>10967</v>
      </c>
      <c r="B115" s="302" t="s">
        <v>10681</v>
      </c>
      <c r="C115" s="302" t="s">
        <v>10682</v>
      </c>
      <c r="D115" s="302" t="s">
        <v>9371</v>
      </c>
      <c r="E115" s="302" t="s">
        <v>10745</v>
      </c>
      <c r="F115" s="302" t="s">
        <v>9372</v>
      </c>
      <c r="G115" s="302" t="s">
        <v>9505</v>
      </c>
      <c r="H115" s="302" t="s">
        <v>10968</v>
      </c>
      <c r="I115" s="302" t="s">
        <v>9435</v>
      </c>
      <c r="J115" s="302" t="s">
        <v>9746</v>
      </c>
      <c r="K115" s="302" t="s">
        <v>9747</v>
      </c>
      <c r="L115" s="300"/>
      <c r="M115" s="300"/>
      <c r="N115" s="302" t="s">
        <v>9378</v>
      </c>
      <c r="O115" s="303">
        <v>164.64</v>
      </c>
      <c r="P115" s="302" t="s">
        <v>9379</v>
      </c>
      <c r="Q115" s="302" t="s">
        <v>9435</v>
      </c>
      <c r="R115" s="300"/>
      <c r="S115" s="300"/>
      <c r="T115" s="302" t="s">
        <v>9380</v>
      </c>
      <c r="U115" s="302" t="s">
        <v>9381</v>
      </c>
      <c r="V115" s="302" t="s">
        <v>9382</v>
      </c>
      <c r="W115" s="302" t="s">
        <v>10969</v>
      </c>
      <c r="X115" s="302" t="s">
        <v>9384</v>
      </c>
      <c r="Y115" s="302" t="s">
        <v>9385</v>
      </c>
      <c r="Z115" s="303">
        <v>164.64</v>
      </c>
      <c r="AA115" s="302" t="s">
        <v>3277</v>
      </c>
      <c r="AB115" s="303">
        <v>164.64</v>
      </c>
      <c r="AC115" s="303">
        <v>164.64</v>
      </c>
      <c r="AD115" s="302" t="s">
        <v>3277</v>
      </c>
      <c r="AE115" s="302" t="s">
        <v>9487</v>
      </c>
      <c r="AF115" s="302" t="s">
        <v>10685</v>
      </c>
      <c r="AG115" s="302" t="s">
        <v>9388</v>
      </c>
      <c r="AH115" s="302" t="s">
        <v>9402</v>
      </c>
      <c r="AI115" s="304">
        <f t="shared" si="2"/>
        <v>44727</v>
      </c>
      <c r="AK115" s="305" t="s">
        <v>9430</v>
      </c>
      <c r="AL115" s="296">
        <f t="shared" si="3"/>
        <v>164.64</v>
      </c>
    </row>
    <row r="116" spans="1:38" ht="40" hidden="1">
      <c r="A116" s="302" t="s">
        <v>10970</v>
      </c>
      <c r="B116" s="302" t="s">
        <v>10681</v>
      </c>
      <c r="C116" s="302" t="s">
        <v>10682</v>
      </c>
      <c r="D116" s="302" t="s">
        <v>9371</v>
      </c>
      <c r="E116" s="302" t="s">
        <v>10745</v>
      </c>
      <c r="F116" s="302" t="s">
        <v>9372</v>
      </c>
      <c r="G116" s="302" t="s">
        <v>9505</v>
      </c>
      <c r="H116" s="302" t="s">
        <v>10971</v>
      </c>
      <c r="I116" s="302" t="s">
        <v>9435</v>
      </c>
      <c r="J116" s="302" t="s">
        <v>9746</v>
      </c>
      <c r="K116" s="302" t="s">
        <v>9747</v>
      </c>
      <c r="L116" s="300"/>
      <c r="M116" s="302" t="s">
        <v>10972</v>
      </c>
      <c r="N116" s="302" t="s">
        <v>9378</v>
      </c>
      <c r="O116" s="303">
        <v>149.88</v>
      </c>
      <c r="P116" s="302" t="s">
        <v>9379</v>
      </c>
      <c r="Q116" s="302" t="s">
        <v>9435</v>
      </c>
      <c r="R116" s="300"/>
      <c r="S116" s="300"/>
      <c r="T116" s="302" t="s">
        <v>9380</v>
      </c>
      <c r="U116" s="302" t="s">
        <v>9381</v>
      </c>
      <c r="V116" s="302" t="s">
        <v>9382</v>
      </c>
      <c r="W116" s="302" t="s">
        <v>10973</v>
      </c>
      <c r="X116" s="302" t="s">
        <v>9384</v>
      </c>
      <c r="Y116" s="302" t="s">
        <v>9385</v>
      </c>
      <c r="Z116" s="303">
        <v>149.88</v>
      </c>
      <c r="AA116" s="302" t="s">
        <v>3277</v>
      </c>
      <c r="AB116" s="303">
        <v>149.88</v>
      </c>
      <c r="AC116" s="303">
        <v>149.88</v>
      </c>
      <c r="AD116" s="302" t="s">
        <v>3277</v>
      </c>
      <c r="AE116" s="302" t="s">
        <v>10835</v>
      </c>
      <c r="AF116" s="302" t="s">
        <v>10685</v>
      </c>
      <c r="AG116" s="302" t="s">
        <v>9388</v>
      </c>
      <c r="AH116" s="302" t="s">
        <v>9402</v>
      </c>
      <c r="AI116" s="304">
        <f t="shared" si="2"/>
        <v>44883</v>
      </c>
      <c r="AL116" s="296" t="str">
        <f t="shared" si="3"/>
        <v/>
      </c>
    </row>
    <row r="117" spans="1:38" ht="230" hidden="1">
      <c r="A117" s="302" t="s">
        <v>10974</v>
      </c>
      <c r="B117" s="302" t="s">
        <v>10681</v>
      </c>
      <c r="C117" s="302" t="s">
        <v>10682</v>
      </c>
      <c r="D117" s="302" t="s">
        <v>9371</v>
      </c>
      <c r="E117" s="302" t="s">
        <v>10745</v>
      </c>
      <c r="F117" s="302" t="s">
        <v>9372</v>
      </c>
      <c r="G117" s="302" t="s">
        <v>9505</v>
      </c>
      <c r="H117" s="302" t="s">
        <v>10837</v>
      </c>
      <c r="I117" s="302" t="s">
        <v>9410</v>
      </c>
      <c r="J117" s="302" t="s">
        <v>9507</v>
      </c>
      <c r="K117" s="302" t="s">
        <v>9508</v>
      </c>
      <c r="L117" s="300"/>
      <c r="M117" s="302" t="s">
        <v>10975</v>
      </c>
      <c r="N117" s="302" t="s">
        <v>9378</v>
      </c>
      <c r="O117" s="303">
        <v>74.94</v>
      </c>
      <c r="P117" s="302" t="s">
        <v>9379</v>
      </c>
      <c r="Q117" s="302" t="s">
        <v>9435</v>
      </c>
      <c r="R117" s="300"/>
      <c r="S117" s="300"/>
      <c r="T117" s="302" t="s">
        <v>9380</v>
      </c>
      <c r="U117" s="302" t="s">
        <v>9381</v>
      </c>
      <c r="V117" s="302" t="s">
        <v>9382</v>
      </c>
      <c r="W117" s="302" t="s">
        <v>10976</v>
      </c>
      <c r="X117" s="302" t="s">
        <v>9384</v>
      </c>
      <c r="Y117" s="302" t="s">
        <v>9385</v>
      </c>
      <c r="Z117" s="303">
        <v>74.94</v>
      </c>
      <c r="AA117" s="302" t="s">
        <v>3277</v>
      </c>
      <c r="AB117" s="303">
        <v>74.94</v>
      </c>
      <c r="AC117" s="303">
        <v>74.94</v>
      </c>
      <c r="AD117" s="302" t="s">
        <v>3277</v>
      </c>
      <c r="AE117" s="302" t="s">
        <v>10835</v>
      </c>
      <c r="AF117" s="302" t="s">
        <v>10685</v>
      </c>
      <c r="AG117" s="302" t="s">
        <v>9388</v>
      </c>
      <c r="AH117" s="302" t="s">
        <v>9402</v>
      </c>
      <c r="AI117" s="304">
        <f t="shared" si="2"/>
        <v>44887</v>
      </c>
      <c r="AL117" s="296" t="str">
        <f t="shared" si="3"/>
        <v/>
      </c>
    </row>
    <row r="118" spans="1:38" ht="40" hidden="1">
      <c r="A118" s="302" t="s">
        <v>10977</v>
      </c>
      <c r="B118" s="302" t="s">
        <v>10681</v>
      </c>
      <c r="C118" s="302" t="s">
        <v>10682</v>
      </c>
      <c r="D118" s="302" t="s">
        <v>9371</v>
      </c>
      <c r="E118" s="302" t="s">
        <v>10745</v>
      </c>
      <c r="F118" s="302" t="s">
        <v>9372</v>
      </c>
      <c r="G118" s="302" t="s">
        <v>9505</v>
      </c>
      <c r="H118" s="302" t="s">
        <v>10837</v>
      </c>
      <c r="I118" s="302" t="s">
        <v>9555</v>
      </c>
      <c r="J118" s="302" t="s">
        <v>9507</v>
      </c>
      <c r="K118" s="302" t="s">
        <v>9508</v>
      </c>
      <c r="L118" s="300"/>
      <c r="M118" s="300"/>
      <c r="N118" s="302" t="s">
        <v>9378</v>
      </c>
      <c r="O118" s="303">
        <v>299.76</v>
      </c>
      <c r="P118" s="302" t="s">
        <v>9379</v>
      </c>
      <c r="Q118" s="302" t="s">
        <v>9435</v>
      </c>
      <c r="R118" s="300"/>
      <c r="S118" s="300"/>
      <c r="T118" s="302" t="s">
        <v>9380</v>
      </c>
      <c r="U118" s="302" t="s">
        <v>9381</v>
      </c>
      <c r="V118" s="302" t="s">
        <v>9382</v>
      </c>
      <c r="W118" s="302" t="s">
        <v>10976</v>
      </c>
      <c r="X118" s="302" t="s">
        <v>9384</v>
      </c>
      <c r="Y118" s="302" t="s">
        <v>9385</v>
      </c>
      <c r="Z118" s="303">
        <v>299.76</v>
      </c>
      <c r="AA118" s="302" t="s">
        <v>3277</v>
      </c>
      <c r="AB118" s="303">
        <v>299.76</v>
      </c>
      <c r="AC118" s="303">
        <v>299.76</v>
      </c>
      <c r="AD118" s="302" t="s">
        <v>3277</v>
      </c>
      <c r="AE118" s="302" t="s">
        <v>10835</v>
      </c>
      <c r="AF118" s="302" t="s">
        <v>10685</v>
      </c>
      <c r="AG118" s="302" t="s">
        <v>9388</v>
      </c>
      <c r="AH118" s="302" t="s">
        <v>9402</v>
      </c>
      <c r="AI118" s="304">
        <f t="shared" si="2"/>
        <v>44887</v>
      </c>
      <c r="AL118" s="296" t="str">
        <f t="shared" si="3"/>
        <v/>
      </c>
    </row>
    <row r="119" spans="1:38" ht="40" hidden="1">
      <c r="A119" s="302" t="s">
        <v>10978</v>
      </c>
      <c r="B119" s="302" t="s">
        <v>10681</v>
      </c>
      <c r="C119" s="302" t="s">
        <v>10682</v>
      </c>
      <c r="D119" s="302" t="s">
        <v>9371</v>
      </c>
      <c r="E119" s="302" t="s">
        <v>10745</v>
      </c>
      <c r="F119" s="302" t="s">
        <v>9372</v>
      </c>
      <c r="G119" s="302" t="s">
        <v>9505</v>
      </c>
      <c r="H119" s="302" t="s">
        <v>10979</v>
      </c>
      <c r="I119" s="302" t="s">
        <v>9435</v>
      </c>
      <c r="J119" s="302" t="s">
        <v>10794</v>
      </c>
      <c r="K119" s="302" t="s">
        <v>10795</v>
      </c>
      <c r="L119" s="300"/>
      <c r="M119" s="300"/>
      <c r="N119" s="302" t="s">
        <v>9378</v>
      </c>
      <c r="O119" s="303">
        <v>149.88</v>
      </c>
      <c r="P119" s="302" t="s">
        <v>9379</v>
      </c>
      <c r="Q119" s="302" t="s">
        <v>9435</v>
      </c>
      <c r="R119" s="300"/>
      <c r="S119" s="300"/>
      <c r="T119" s="302" t="s">
        <v>9380</v>
      </c>
      <c r="U119" s="302" t="s">
        <v>9381</v>
      </c>
      <c r="V119" s="302" t="s">
        <v>9382</v>
      </c>
      <c r="W119" s="302" t="s">
        <v>10980</v>
      </c>
      <c r="X119" s="302" t="s">
        <v>9384</v>
      </c>
      <c r="Y119" s="302" t="s">
        <v>9385</v>
      </c>
      <c r="Z119" s="303">
        <v>149.88</v>
      </c>
      <c r="AA119" s="302" t="s">
        <v>3277</v>
      </c>
      <c r="AB119" s="303">
        <v>149.88</v>
      </c>
      <c r="AC119" s="303">
        <v>149.88</v>
      </c>
      <c r="AD119" s="302" t="s">
        <v>3277</v>
      </c>
      <c r="AE119" s="302" t="s">
        <v>10835</v>
      </c>
      <c r="AF119" s="302" t="s">
        <v>10685</v>
      </c>
      <c r="AG119" s="302" t="s">
        <v>9388</v>
      </c>
      <c r="AH119" s="302" t="s">
        <v>9402</v>
      </c>
      <c r="AI119" s="304">
        <f t="shared" si="2"/>
        <v>44869</v>
      </c>
      <c r="AL119" s="296" t="str">
        <f t="shared" si="3"/>
        <v/>
      </c>
    </row>
    <row r="120" spans="1:38" ht="40" hidden="1">
      <c r="A120" s="302" t="s">
        <v>10981</v>
      </c>
      <c r="B120" s="302" t="s">
        <v>10681</v>
      </c>
      <c r="C120" s="302" t="s">
        <v>10682</v>
      </c>
      <c r="D120" s="302" t="s">
        <v>9371</v>
      </c>
      <c r="E120" s="302" t="s">
        <v>10745</v>
      </c>
      <c r="F120" s="302" t="s">
        <v>9372</v>
      </c>
      <c r="G120" s="302" t="s">
        <v>9505</v>
      </c>
      <c r="H120" s="302" t="s">
        <v>10982</v>
      </c>
      <c r="I120" s="302" t="s">
        <v>9512</v>
      </c>
      <c r="J120" s="302" t="s">
        <v>9746</v>
      </c>
      <c r="K120" s="302" t="s">
        <v>9747</v>
      </c>
      <c r="L120" s="300"/>
      <c r="M120" s="302" t="s">
        <v>10839</v>
      </c>
      <c r="N120" s="302" t="s">
        <v>9378</v>
      </c>
      <c r="O120" s="303">
        <v>187.35</v>
      </c>
      <c r="P120" s="302" t="s">
        <v>9379</v>
      </c>
      <c r="Q120" s="302" t="s">
        <v>9435</v>
      </c>
      <c r="R120" s="300"/>
      <c r="S120" s="300"/>
      <c r="T120" s="302" t="s">
        <v>9380</v>
      </c>
      <c r="U120" s="302" t="s">
        <v>9381</v>
      </c>
      <c r="V120" s="302" t="s">
        <v>9382</v>
      </c>
      <c r="W120" s="302" t="s">
        <v>10840</v>
      </c>
      <c r="X120" s="302" t="s">
        <v>9384</v>
      </c>
      <c r="Y120" s="302" t="s">
        <v>9385</v>
      </c>
      <c r="Z120" s="303">
        <v>187.35</v>
      </c>
      <c r="AA120" s="302" t="s">
        <v>3277</v>
      </c>
      <c r="AB120" s="303">
        <v>187.35</v>
      </c>
      <c r="AC120" s="303">
        <v>187.35</v>
      </c>
      <c r="AD120" s="302" t="s">
        <v>3277</v>
      </c>
      <c r="AE120" s="302" t="s">
        <v>10835</v>
      </c>
      <c r="AF120" s="302" t="s">
        <v>10685</v>
      </c>
      <c r="AG120" s="302" t="s">
        <v>9388</v>
      </c>
      <c r="AH120" s="302" t="s">
        <v>9402</v>
      </c>
      <c r="AI120" s="304">
        <f t="shared" si="2"/>
        <v>44868</v>
      </c>
      <c r="AL120" s="296" t="str">
        <f t="shared" si="3"/>
        <v/>
      </c>
    </row>
    <row r="121" spans="1:38" ht="100" hidden="1">
      <c r="A121" s="302" t="s">
        <v>10983</v>
      </c>
      <c r="B121" s="302" t="s">
        <v>10681</v>
      </c>
      <c r="C121" s="302" t="s">
        <v>10682</v>
      </c>
      <c r="D121" s="302" t="s">
        <v>9371</v>
      </c>
      <c r="E121" s="302" t="s">
        <v>10745</v>
      </c>
      <c r="F121" s="302" t="s">
        <v>10850</v>
      </c>
      <c r="G121" s="302" t="s">
        <v>10684</v>
      </c>
      <c r="H121" s="302" t="s">
        <v>10851</v>
      </c>
      <c r="I121" s="302" t="s">
        <v>10984</v>
      </c>
      <c r="J121" s="300"/>
      <c r="K121" s="300"/>
      <c r="L121" s="300"/>
      <c r="M121" s="302" t="s">
        <v>10985</v>
      </c>
      <c r="N121" s="302" t="s">
        <v>9378</v>
      </c>
      <c r="O121" s="303">
        <v>1088</v>
      </c>
      <c r="P121" s="302" t="s">
        <v>9395</v>
      </c>
      <c r="Q121" s="302" t="s">
        <v>9435</v>
      </c>
      <c r="R121" s="302" t="s">
        <v>10853</v>
      </c>
      <c r="S121" s="302" t="s">
        <v>10854</v>
      </c>
      <c r="T121" s="302" t="s">
        <v>9380</v>
      </c>
      <c r="U121" s="302" t="s">
        <v>9399</v>
      </c>
      <c r="V121" s="302" t="s">
        <v>9400</v>
      </c>
      <c r="W121" s="302" t="s">
        <v>10855</v>
      </c>
      <c r="X121" s="302" t="s">
        <v>9384</v>
      </c>
      <c r="Y121" s="302" t="s">
        <v>9385</v>
      </c>
      <c r="Z121" s="303">
        <v>1088</v>
      </c>
      <c r="AA121" s="302" t="s">
        <v>3277</v>
      </c>
      <c r="AB121" s="303">
        <v>1088</v>
      </c>
      <c r="AC121" s="303">
        <v>1088</v>
      </c>
      <c r="AD121" s="302" t="s">
        <v>3277</v>
      </c>
      <c r="AE121" s="302" t="s">
        <v>10835</v>
      </c>
      <c r="AF121" s="302" t="s">
        <v>10685</v>
      </c>
      <c r="AG121" s="302" t="s">
        <v>9388</v>
      </c>
      <c r="AH121" s="302" t="s">
        <v>9402</v>
      </c>
      <c r="AI121" s="304">
        <f t="shared" si="2"/>
        <v>44867</v>
      </c>
      <c r="AL121" s="296" t="str">
        <f t="shared" si="3"/>
        <v/>
      </c>
    </row>
    <row r="122" spans="1:38" ht="40" hidden="1">
      <c r="A122" s="302" t="s">
        <v>10986</v>
      </c>
      <c r="B122" s="302" t="s">
        <v>10681</v>
      </c>
      <c r="C122" s="302" t="s">
        <v>10682</v>
      </c>
      <c r="D122" s="302" t="s">
        <v>9371</v>
      </c>
      <c r="E122" s="302" t="s">
        <v>10745</v>
      </c>
      <c r="F122" s="302" t="s">
        <v>9372</v>
      </c>
      <c r="G122" s="302" t="s">
        <v>9505</v>
      </c>
      <c r="H122" s="302" t="s">
        <v>10987</v>
      </c>
      <c r="I122" s="302" t="s">
        <v>9555</v>
      </c>
      <c r="J122" s="302" t="s">
        <v>10763</v>
      </c>
      <c r="K122" s="302" t="s">
        <v>10764</v>
      </c>
      <c r="L122" s="300"/>
      <c r="M122" s="300"/>
      <c r="N122" s="302" t="s">
        <v>9378</v>
      </c>
      <c r="O122" s="303">
        <v>299.76</v>
      </c>
      <c r="P122" s="302" t="s">
        <v>9379</v>
      </c>
      <c r="Q122" s="302" t="s">
        <v>9435</v>
      </c>
      <c r="R122" s="300"/>
      <c r="S122" s="300"/>
      <c r="T122" s="302" t="s">
        <v>9380</v>
      </c>
      <c r="U122" s="302" t="s">
        <v>9381</v>
      </c>
      <c r="V122" s="302" t="s">
        <v>9382</v>
      </c>
      <c r="W122" s="302" t="s">
        <v>10988</v>
      </c>
      <c r="X122" s="302" t="s">
        <v>9384</v>
      </c>
      <c r="Y122" s="302" t="s">
        <v>9385</v>
      </c>
      <c r="Z122" s="303">
        <v>299.76</v>
      </c>
      <c r="AA122" s="302" t="s">
        <v>3277</v>
      </c>
      <c r="AB122" s="303">
        <v>299.76</v>
      </c>
      <c r="AC122" s="303">
        <v>299.76</v>
      </c>
      <c r="AD122" s="302" t="s">
        <v>3277</v>
      </c>
      <c r="AE122" s="302" t="s">
        <v>10691</v>
      </c>
      <c r="AF122" s="302" t="s">
        <v>10685</v>
      </c>
      <c r="AG122" s="302" t="s">
        <v>9388</v>
      </c>
      <c r="AH122" s="302" t="s">
        <v>9402</v>
      </c>
      <c r="AI122" s="304">
        <f t="shared" si="2"/>
        <v>44851</v>
      </c>
      <c r="AL122" s="296" t="str">
        <f t="shared" si="3"/>
        <v/>
      </c>
    </row>
    <row r="123" spans="1:38" ht="40" hidden="1">
      <c r="A123" s="302" t="s">
        <v>10989</v>
      </c>
      <c r="B123" s="302" t="s">
        <v>10681</v>
      </c>
      <c r="C123" s="302" t="s">
        <v>10682</v>
      </c>
      <c r="D123" s="302" t="s">
        <v>9371</v>
      </c>
      <c r="E123" s="302" t="s">
        <v>10745</v>
      </c>
      <c r="F123" s="302" t="s">
        <v>9372</v>
      </c>
      <c r="G123" s="302" t="s">
        <v>9505</v>
      </c>
      <c r="H123" s="302" t="s">
        <v>10861</v>
      </c>
      <c r="I123" s="302" t="s">
        <v>9435</v>
      </c>
      <c r="J123" s="302" t="s">
        <v>10763</v>
      </c>
      <c r="K123" s="302" t="s">
        <v>10764</v>
      </c>
      <c r="L123" s="300"/>
      <c r="M123" s="300"/>
      <c r="N123" s="302" t="s">
        <v>9378</v>
      </c>
      <c r="O123" s="303">
        <v>149.88</v>
      </c>
      <c r="P123" s="302" t="s">
        <v>9379</v>
      </c>
      <c r="Q123" s="302" t="s">
        <v>9435</v>
      </c>
      <c r="R123" s="300"/>
      <c r="S123" s="300"/>
      <c r="T123" s="302" t="s">
        <v>9380</v>
      </c>
      <c r="U123" s="302" t="s">
        <v>9381</v>
      </c>
      <c r="V123" s="302" t="s">
        <v>9382</v>
      </c>
      <c r="W123" s="302" t="s">
        <v>10988</v>
      </c>
      <c r="X123" s="302" t="s">
        <v>9384</v>
      </c>
      <c r="Y123" s="302" t="s">
        <v>9385</v>
      </c>
      <c r="Z123" s="303">
        <v>149.88</v>
      </c>
      <c r="AA123" s="302" t="s">
        <v>3277</v>
      </c>
      <c r="AB123" s="303">
        <v>149.88</v>
      </c>
      <c r="AC123" s="303">
        <v>149.88</v>
      </c>
      <c r="AD123" s="302" t="s">
        <v>3277</v>
      </c>
      <c r="AE123" s="302" t="s">
        <v>10691</v>
      </c>
      <c r="AF123" s="302" t="s">
        <v>10685</v>
      </c>
      <c r="AG123" s="302" t="s">
        <v>9388</v>
      </c>
      <c r="AH123" s="302" t="s">
        <v>9402</v>
      </c>
      <c r="AI123" s="304">
        <f t="shared" si="2"/>
        <v>44860</v>
      </c>
      <c r="AL123" s="296" t="str">
        <f t="shared" si="3"/>
        <v/>
      </c>
    </row>
    <row r="124" spans="1:38" ht="40" hidden="1">
      <c r="A124" s="302" t="s">
        <v>10990</v>
      </c>
      <c r="B124" s="302" t="s">
        <v>10681</v>
      </c>
      <c r="C124" s="302" t="s">
        <v>10682</v>
      </c>
      <c r="D124" s="302" t="s">
        <v>9371</v>
      </c>
      <c r="E124" s="302" t="s">
        <v>10745</v>
      </c>
      <c r="F124" s="302" t="s">
        <v>9372</v>
      </c>
      <c r="G124" s="302" t="s">
        <v>9505</v>
      </c>
      <c r="H124" s="302" t="s">
        <v>10864</v>
      </c>
      <c r="I124" s="302" t="s">
        <v>9526</v>
      </c>
      <c r="J124" s="302" t="s">
        <v>9746</v>
      </c>
      <c r="K124" s="302" t="s">
        <v>9747</v>
      </c>
      <c r="L124" s="300"/>
      <c r="M124" s="300"/>
      <c r="N124" s="302" t="s">
        <v>9378</v>
      </c>
      <c r="O124" s="303">
        <v>112.41</v>
      </c>
      <c r="P124" s="302" t="s">
        <v>9379</v>
      </c>
      <c r="Q124" s="302" t="s">
        <v>9435</v>
      </c>
      <c r="R124" s="300"/>
      <c r="S124" s="300"/>
      <c r="T124" s="302" t="s">
        <v>9380</v>
      </c>
      <c r="U124" s="302" t="s">
        <v>9381</v>
      </c>
      <c r="V124" s="302" t="s">
        <v>9382</v>
      </c>
      <c r="W124" s="302" t="s">
        <v>10873</v>
      </c>
      <c r="X124" s="302" t="s">
        <v>9384</v>
      </c>
      <c r="Y124" s="302" t="s">
        <v>9385</v>
      </c>
      <c r="Z124" s="303">
        <v>112.41</v>
      </c>
      <c r="AA124" s="302" t="s">
        <v>3277</v>
      </c>
      <c r="AB124" s="303">
        <v>112.41</v>
      </c>
      <c r="AC124" s="303">
        <v>112.41</v>
      </c>
      <c r="AD124" s="302" t="s">
        <v>3277</v>
      </c>
      <c r="AE124" s="302" t="s">
        <v>10691</v>
      </c>
      <c r="AF124" s="302" t="s">
        <v>10685</v>
      </c>
      <c r="AG124" s="302" t="s">
        <v>9388</v>
      </c>
      <c r="AH124" s="302" t="s">
        <v>9402</v>
      </c>
      <c r="AI124" s="304">
        <f t="shared" si="2"/>
        <v>44853</v>
      </c>
      <c r="AL124" s="296" t="str">
        <f t="shared" si="3"/>
        <v/>
      </c>
    </row>
    <row r="125" spans="1:38" ht="40" hidden="1">
      <c r="A125" s="302" t="s">
        <v>10991</v>
      </c>
      <c r="B125" s="302" t="s">
        <v>10681</v>
      </c>
      <c r="C125" s="302" t="s">
        <v>10682</v>
      </c>
      <c r="D125" s="302" t="s">
        <v>9371</v>
      </c>
      <c r="E125" s="302" t="s">
        <v>10745</v>
      </c>
      <c r="F125" s="302" t="s">
        <v>9372</v>
      </c>
      <c r="G125" s="302" t="s">
        <v>9505</v>
      </c>
      <c r="H125" s="302" t="s">
        <v>10992</v>
      </c>
      <c r="I125" s="302" t="s">
        <v>9526</v>
      </c>
      <c r="J125" s="302" t="s">
        <v>9746</v>
      </c>
      <c r="K125" s="302" t="s">
        <v>9747</v>
      </c>
      <c r="L125" s="300"/>
      <c r="M125" s="302" t="s">
        <v>10993</v>
      </c>
      <c r="N125" s="302" t="s">
        <v>9378</v>
      </c>
      <c r="O125" s="303">
        <v>112.41</v>
      </c>
      <c r="P125" s="302" t="s">
        <v>9379</v>
      </c>
      <c r="Q125" s="302" t="s">
        <v>9435</v>
      </c>
      <c r="R125" s="300"/>
      <c r="S125" s="300"/>
      <c r="T125" s="302" t="s">
        <v>9380</v>
      </c>
      <c r="U125" s="302" t="s">
        <v>9381</v>
      </c>
      <c r="V125" s="302" t="s">
        <v>9382</v>
      </c>
      <c r="W125" s="302" t="s">
        <v>10873</v>
      </c>
      <c r="X125" s="302" t="s">
        <v>9384</v>
      </c>
      <c r="Y125" s="302" t="s">
        <v>9385</v>
      </c>
      <c r="Z125" s="303">
        <v>112.41</v>
      </c>
      <c r="AA125" s="302" t="s">
        <v>3277</v>
      </c>
      <c r="AB125" s="303">
        <v>112.41</v>
      </c>
      <c r="AC125" s="303">
        <v>112.41</v>
      </c>
      <c r="AD125" s="302" t="s">
        <v>3277</v>
      </c>
      <c r="AE125" s="302" t="s">
        <v>10691</v>
      </c>
      <c r="AF125" s="302" t="s">
        <v>10685</v>
      </c>
      <c r="AG125" s="302" t="s">
        <v>9388</v>
      </c>
      <c r="AH125" s="302" t="s">
        <v>9402</v>
      </c>
      <c r="AI125" s="304">
        <f t="shared" si="2"/>
        <v>44855</v>
      </c>
      <c r="AL125" s="296" t="str">
        <f t="shared" si="3"/>
        <v/>
      </c>
    </row>
    <row r="126" spans="1:38" ht="40" hidden="1">
      <c r="A126" s="302" t="s">
        <v>10994</v>
      </c>
      <c r="B126" s="302" t="s">
        <v>10681</v>
      </c>
      <c r="C126" s="302" t="s">
        <v>10682</v>
      </c>
      <c r="D126" s="302" t="s">
        <v>9371</v>
      </c>
      <c r="E126" s="302" t="s">
        <v>10745</v>
      </c>
      <c r="F126" s="302" t="s">
        <v>9372</v>
      </c>
      <c r="G126" s="302" t="s">
        <v>9505</v>
      </c>
      <c r="H126" s="302" t="s">
        <v>10861</v>
      </c>
      <c r="I126" s="302" t="s">
        <v>9526</v>
      </c>
      <c r="J126" s="302" t="s">
        <v>9746</v>
      </c>
      <c r="K126" s="302" t="s">
        <v>9747</v>
      </c>
      <c r="L126" s="300"/>
      <c r="M126" s="302" t="s">
        <v>10839</v>
      </c>
      <c r="N126" s="302" t="s">
        <v>9378</v>
      </c>
      <c r="O126" s="303">
        <v>112.41</v>
      </c>
      <c r="P126" s="302" t="s">
        <v>9379</v>
      </c>
      <c r="Q126" s="302" t="s">
        <v>9435</v>
      </c>
      <c r="R126" s="300"/>
      <c r="S126" s="300"/>
      <c r="T126" s="302" t="s">
        <v>9380</v>
      </c>
      <c r="U126" s="302" t="s">
        <v>9381</v>
      </c>
      <c r="V126" s="302" t="s">
        <v>9382</v>
      </c>
      <c r="W126" s="302" t="s">
        <v>10873</v>
      </c>
      <c r="X126" s="302" t="s">
        <v>9384</v>
      </c>
      <c r="Y126" s="302" t="s">
        <v>9385</v>
      </c>
      <c r="Z126" s="303">
        <v>112.41</v>
      </c>
      <c r="AA126" s="302" t="s">
        <v>3277</v>
      </c>
      <c r="AB126" s="303">
        <v>112.41</v>
      </c>
      <c r="AC126" s="303">
        <v>112.41</v>
      </c>
      <c r="AD126" s="302" t="s">
        <v>3277</v>
      </c>
      <c r="AE126" s="302" t="s">
        <v>10691</v>
      </c>
      <c r="AF126" s="302" t="s">
        <v>10685</v>
      </c>
      <c r="AG126" s="302" t="s">
        <v>9388</v>
      </c>
      <c r="AH126" s="302" t="s">
        <v>9402</v>
      </c>
      <c r="AI126" s="304">
        <f t="shared" si="2"/>
        <v>44860</v>
      </c>
      <c r="AL126" s="296" t="str">
        <f t="shared" si="3"/>
        <v/>
      </c>
    </row>
    <row r="127" spans="1:38" ht="60" hidden="1">
      <c r="A127" s="302" t="s">
        <v>10995</v>
      </c>
      <c r="B127" s="302" t="s">
        <v>10681</v>
      </c>
      <c r="C127" s="302" t="s">
        <v>10682</v>
      </c>
      <c r="D127" s="302" t="s">
        <v>9371</v>
      </c>
      <c r="E127" s="302" t="s">
        <v>10745</v>
      </c>
      <c r="F127" s="302" t="s">
        <v>9372</v>
      </c>
      <c r="G127" s="302" t="s">
        <v>9505</v>
      </c>
      <c r="H127" s="302" t="s">
        <v>10996</v>
      </c>
      <c r="I127" s="302" t="s">
        <v>9375</v>
      </c>
      <c r="J127" s="302" t="s">
        <v>9746</v>
      </c>
      <c r="K127" s="302" t="s">
        <v>9747</v>
      </c>
      <c r="L127" s="300"/>
      <c r="M127" s="302" t="s">
        <v>10876</v>
      </c>
      <c r="N127" s="302" t="s">
        <v>9378</v>
      </c>
      <c r="O127" s="303">
        <v>37.47</v>
      </c>
      <c r="P127" s="302" t="s">
        <v>9379</v>
      </c>
      <c r="Q127" s="302" t="s">
        <v>9435</v>
      </c>
      <c r="R127" s="300"/>
      <c r="S127" s="300"/>
      <c r="T127" s="302" t="s">
        <v>9380</v>
      </c>
      <c r="U127" s="302" t="s">
        <v>9381</v>
      </c>
      <c r="V127" s="302" t="s">
        <v>9382</v>
      </c>
      <c r="W127" s="302" t="s">
        <v>10877</v>
      </c>
      <c r="X127" s="302" t="s">
        <v>9384</v>
      </c>
      <c r="Y127" s="302" t="s">
        <v>9385</v>
      </c>
      <c r="Z127" s="303">
        <v>37.47</v>
      </c>
      <c r="AA127" s="302" t="s">
        <v>3277</v>
      </c>
      <c r="AB127" s="303">
        <v>37.47</v>
      </c>
      <c r="AC127" s="303">
        <v>37.47</v>
      </c>
      <c r="AD127" s="302" t="s">
        <v>3277</v>
      </c>
      <c r="AE127" s="302" t="s">
        <v>10691</v>
      </c>
      <c r="AF127" s="302" t="s">
        <v>10685</v>
      </c>
      <c r="AG127" s="302" t="s">
        <v>9388</v>
      </c>
      <c r="AH127" s="302" t="s">
        <v>9402</v>
      </c>
      <c r="AI127" s="304">
        <f t="shared" si="2"/>
        <v>44839</v>
      </c>
      <c r="AL127" s="296" t="str">
        <f t="shared" si="3"/>
        <v/>
      </c>
    </row>
    <row r="128" spans="1:38" ht="60" hidden="1">
      <c r="A128" s="302" t="s">
        <v>10997</v>
      </c>
      <c r="B128" s="302" t="s">
        <v>10681</v>
      </c>
      <c r="C128" s="302" t="s">
        <v>10682</v>
      </c>
      <c r="D128" s="302" t="s">
        <v>9371</v>
      </c>
      <c r="E128" s="302" t="s">
        <v>10745</v>
      </c>
      <c r="F128" s="302" t="s">
        <v>9372</v>
      </c>
      <c r="G128" s="302" t="s">
        <v>9505</v>
      </c>
      <c r="H128" s="302" t="s">
        <v>10998</v>
      </c>
      <c r="I128" s="302" t="s">
        <v>9410</v>
      </c>
      <c r="J128" s="302" t="s">
        <v>9746</v>
      </c>
      <c r="K128" s="302" t="s">
        <v>9747</v>
      </c>
      <c r="L128" s="300"/>
      <c r="M128" s="302" t="s">
        <v>10876</v>
      </c>
      <c r="N128" s="302" t="s">
        <v>9378</v>
      </c>
      <c r="O128" s="303">
        <v>74.94</v>
      </c>
      <c r="P128" s="302" t="s">
        <v>9379</v>
      </c>
      <c r="Q128" s="302" t="s">
        <v>9435</v>
      </c>
      <c r="R128" s="300"/>
      <c r="S128" s="300"/>
      <c r="T128" s="302" t="s">
        <v>9380</v>
      </c>
      <c r="U128" s="302" t="s">
        <v>9381</v>
      </c>
      <c r="V128" s="302" t="s">
        <v>9382</v>
      </c>
      <c r="W128" s="302" t="s">
        <v>10877</v>
      </c>
      <c r="X128" s="302" t="s">
        <v>9384</v>
      </c>
      <c r="Y128" s="302" t="s">
        <v>9385</v>
      </c>
      <c r="Z128" s="303">
        <v>74.94</v>
      </c>
      <c r="AA128" s="302" t="s">
        <v>3277</v>
      </c>
      <c r="AB128" s="303">
        <v>74.94</v>
      </c>
      <c r="AC128" s="303">
        <v>74.94</v>
      </c>
      <c r="AD128" s="302" t="s">
        <v>3277</v>
      </c>
      <c r="AE128" s="302" t="s">
        <v>10691</v>
      </c>
      <c r="AF128" s="302" t="s">
        <v>10685</v>
      </c>
      <c r="AG128" s="302" t="s">
        <v>9388</v>
      </c>
      <c r="AH128" s="302" t="s">
        <v>9402</v>
      </c>
      <c r="AI128" s="304">
        <f t="shared" si="2"/>
        <v>44840</v>
      </c>
      <c r="AL128" s="296" t="str">
        <f t="shared" si="3"/>
        <v/>
      </c>
    </row>
    <row r="129" spans="1:38" ht="40">
      <c r="A129" s="302" t="s">
        <v>10999</v>
      </c>
      <c r="B129" s="302" t="s">
        <v>10681</v>
      </c>
      <c r="C129" s="302" t="s">
        <v>10682</v>
      </c>
      <c r="D129" s="302" t="s">
        <v>9371</v>
      </c>
      <c r="E129" s="302" t="s">
        <v>10745</v>
      </c>
      <c r="F129" s="302" t="s">
        <v>9372</v>
      </c>
      <c r="G129" s="302" t="s">
        <v>9505</v>
      </c>
      <c r="H129" s="302" t="s">
        <v>11000</v>
      </c>
      <c r="I129" s="302" t="s">
        <v>9435</v>
      </c>
      <c r="J129" s="302" t="s">
        <v>10763</v>
      </c>
      <c r="K129" s="302" t="s">
        <v>10764</v>
      </c>
      <c r="L129" s="300"/>
      <c r="M129" s="300"/>
      <c r="N129" s="302" t="s">
        <v>9378</v>
      </c>
      <c r="O129" s="303">
        <v>149.88</v>
      </c>
      <c r="P129" s="302" t="s">
        <v>9379</v>
      </c>
      <c r="Q129" s="302" t="s">
        <v>9435</v>
      </c>
      <c r="R129" s="300"/>
      <c r="S129" s="300"/>
      <c r="T129" s="302" t="s">
        <v>9380</v>
      </c>
      <c r="U129" s="302" t="s">
        <v>9381</v>
      </c>
      <c r="V129" s="302" t="s">
        <v>9382</v>
      </c>
      <c r="W129" s="302" t="s">
        <v>10765</v>
      </c>
      <c r="X129" s="302" t="s">
        <v>9384</v>
      </c>
      <c r="Y129" s="302" t="s">
        <v>9385</v>
      </c>
      <c r="Z129" s="303">
        <v>149.88</v>
      </c>
      <c r="AA129" s="302" t="s">
        <v>3277</v>
      </c>
      <c r="AB129" s="303">
        <v>149.88</v>
      </c>
      <c r="AC129" s="303">
        <v>149.88</v>
      </c>
      <c r="AD129" s="302" t="s">
        <v>3277</v>
      </c>
      <c r="AE129" s="302" t="s">
        <v>10727</v>
      </c>
      <c r="AF129" s="302" t="s">
        <v>10685</v>
      </c>
      <c r="AG129" s="302" t="s">
        <v>9388</v>
      </c>
      <c r="AH129" s="302" t="s">
        <v>9402</v>
      </c>
      <c r="AI129" s="304">
        <f t="shared" si="2"/>
        <v>44806</v>
      </c>
      <c r="AK129" s="305" t="s">
        <v>9430</v>
      </c>
      <c r="AL129" s="296">
        <f t="shared" si="3"/>
        <v>149.88</v>
      </c>
    </row>
    <row r="130" spans="1:38" ht="40" hidden="1">
      <c r="A130" s="302" t="s">
        <v>11001</v>
      </c>
      <c r="B130" s="302" t="s">
        <v>10681</v>
      </c>
      <c r="C130" s="302" t="s">
        <v>10682</v>
      </c>
      <c r="D130" s="302" t="s">
        <v>9371</v>
      </c>
      <c r="E130" s="302" t="s">
        <v>10745</v>
      </c>
      <c r="F130" s="302" t="s">
        <v>9372</v>
      </c>
      <c r="G130" s="302" t="s">
        <v>9505</v>
      </c>
      <c r="H130" s="302" t="s">
        <v>11002</v>
      </c>
      <c r="I130" s="302" t="s">
        <v>9435</v>
      </c>
      <c r="J130" s="302" t="s">
        <v>10832</v>
      </c>
      <c r="K130" s="302" t="s">
        <v>10833</v>
      </c>
      <c r="L130" s="300"/>
      <c r="M130" s="300"/>
      <c r="N130" s="302" t="s">
        <v>9378</v>
      </c>
      <c r="O130" s="303">
        <v>183.28</v>
      </c>
      <c r="P130" s="302" t="s">
        <v>9379</v>
      </c>
      <c r="Q130" s="302" t="s">
        <v>9435</v>
      </c>
      <c r="R130" s="300"/>
      <c r="S130" s="300"/>
      <c r="T130" s="302" t="s">
        <v>9380</v>
      </c>
      <c r="U130" s="302" t="s">
        <v>9381</v>
      </c>
      <c r="V130" s="302" t="s">
        <v>9382</v>
      </c>
      <c r="W130" s="302" t="s">
        <v>10883</v>
      </c>
      <c r="X130" s="302" t="s">
        <v>9384</v>
      </c>
      <c r="Y130" s="302" t="s">
        <v>9385</v>
      </c>
      <c r="Z130" s="303">
        <v>183.28</v>
      </c>
      <c r="AA130" s="302" t="s">
        <v>3277</v>
      </c>
      <c r="AB130" s="303">
        <v>183.28</v>
      </c>
      <c r="AC130" s="303">
        <v>183.28</v>
      </c>
      <c r="AD130" s="302" t="s">
        <v>3277</v>
      </c>
      <c r="AE130" s="302" t="s">
        <v>10691</v>
      </c>
      <c r="AF130" s="302" t="s">
        <v>10685</v>
      </c>
      <c r="AG130" s="302" t="s">
        <v>9388</v>
      </c>
      <c r="AH130" s="302" t="s">
        <v>9402</v>
      </c>
      <c r="AI130" s="304">
        <f t="shared" si="2"/>
        <v>44846</v>
      </c>
      <c r="AL130" s="296" t="str">
        <f t="shared" si="3"/>
        <v/>
      </c>
    </row>
    <row r="131" spans="1:38" ht="100" hidden="1">
      <c r="A131" s="302" t="s">
        <v>11003</v>
      </c>
      <c r="B131" s="302" t="s">
        <v>10681</v>
      </c>
      <c r="C131" s="302" t="s">
        <v>10682</v>
      </c>
      <c r="D131" s="302" t="s">
        <v>9371</v>
      </c>
      <c r="E131" s="302" t="s">
        <v>10745</v>
      </c>
      <c r="F131" s="302" t="s">
        <v>9372</v>
      </c>
      <c r="G131" s="302" t="s">
        <v>9505</v>
      </c>
      <c r="H131" s="302" t="s">
        <v>10998</v>
      </c>
      <c r="I131" s="302" t="s">
        <v>9413</v>
      </c>
      <c r="J131" s="302" t="s">
        <v>9614</v>
      </c>
      <c r="K131" s="302" t="s">
        <v>9615</v>
      </c>
      <c r="L131" s="300"/>
      <c r="M131" s="302" t="s">
        <v>11004</v>
      </c>
      <c r="N131" s="302" t="s">
        <v>9378</v>
      </c>
      <c r="O131" s="303">
        <v>18.739999999999998</v>
      </c>
      <c r="P131" s="302" t="s">
        <v>9379</v>
      </c>
      <c r="Q131" s="302" t="s">
        <v>9435</v>
      </c>
      <c r="R131" s="300"/>
      <c r="S131" s="300"/>
      <c r="T131" s="302" t="s">
        <v>9380</v>
      </c>
      <c r="U131" s="302" t="s">
        <v>9381</v>
      </c>
      <c r="V131" s="302" t="s">
        <v>9382</v>
      </c>
      <c r="W131" s="302" t="s">
        <v>10883</v>
      </c>
      <c r="X131" s="302" t="s">
        <v>9384</v>
      </c>
      <c r="Y131" s="302" t="s">
        <v>9385</v>
      </c>
      <c r="Z131" s="303">
        <v>18.734999999999999</v>
      </c>
      <c r="AA131" s="302" t="s">
        <v>3277</v>
      </c>
      <c r="AB131" s="303">
        <v>18.734999999999999</v>
      </c>
      <c r="AC131" s="303">
        <v>18.734999999999999</v>
      </c>
      <c r="AD131" s="302" t="s">
        <v>3277</v>
      </c>
      <c r="AE131" s="302" t="s">
        <v>10691</v>
      </c>
      <c r="AF131" s="302" t="s">
        <v>10685</v>
      </c>
      <c r="AG131" s="302" t="s">
        <v>9388</v>
      </c>
      <c r="AH131" s="302" t="s">
        <v>9402</v>
      </c>
      <c r="AI131" s="304">
        <f t="shared" si="2"/>
        <v>44840</v>
      </c>
      <c r="AL131" s="296" t="str">
        <f t="shared" si="3"/>
        <v/>
      </c>
    </row>
    <row r="132" spans="1:38" ht="40">
      <c r="A132" s="302" t="s">
        <v>11005</v>
      </c>
      <c r="B132" s="302" t="s">
        <v>10681</v>
      </c>
      <c r="C132" s="302" t="s">
        <v>10682</v>
      </c>
      <c r="D132" s="302" t="s">
        <v>9371</v>
      </c>
      <c r="E132" s="302" t="s">
        <v>10745</v>
      </c>
      <c r="F132" s="302" t="s">
        <v>9372</v>
      </c>
      <c r="G132" s="302" t="s">
        <v>9505</v>
      </c>
      <c r="H132" s="302" t="s">
        <v>10935</v>
      </c>
      <c r="I132" s="302" t="s">
        <v>11006</v>
      </c>
      <c r="J132" s="302" t="s">
        <v>10794</v>
      </c>
      <c r="K132" s="302" t="s">
        <v>10795</v>
      </c>
      <c r="L132" s="300"/>
      <c r="M132" s="300"/>
      <c r="N132" s="302" t="s">
        <v>9378</v>
      </c>
      <c r="O132" s="303">
        <v>-149.88</v>
      </c>
      <c r="P132" s="302" t="s">
        <v>9379</v>
      </c>
      <c r="Q132" s="302" t="s">
        <v>9435</v>
      </c>
      <c r="R132" s="300"/>
      <c r="S132" s="300"/>
      <c r="T132" s="302" t="s">
        <v>9380</v>
      </c>
      <c r="U132" s="302" t="s">
        <v>9381</v>
      </c>
      <c r="V132" s="302" t="s">
        <v>9382</v>
      </c>
      <c r="W132" s="302" t="s">
        <v>11007</v>
      </c>
      <c r="X132" s="302" t="s">
        <v>9384</v>
      </c>
      <c r="Y132" s="302" t="s">
        <v>9385</v>
      </c>
      <c r="Z132" s="303">
        <v>-149.88</v>
      </c>
      <c r="AA132" s="302" t="s">
        <v>3277</v>
      </c>
      <c r="AB132" s="303">
        <v>-149.88</v>
      </c>
      <c r="AC132" s="303">
        <v>-149.88</v>
      </c>
      <c r="AD132" s="302" t="s">
        <v>3277</v>
      </c>
      <c r="AE132" s="302" t="s">
        <v>10727</v>
      </c>
      <c r="AF132" s="302" t="s">
        <v>10685</v>
      </c>
      <c r="AG132" s="302" t="s">
        <v>9388</v>
      </c>
      <c r="AH132" s="302" t="s">
        <v>9402</v>
      </c>
      <c r="AI132" s="304">
        <f t="shared" si="2"/>
        <v>44819</v>
      </c>
      <c r="AK132" s="305" t="s">
        <v>9430</v>
      </c>
      <c r="AL132" s="296">
        <f t="shared" si="3"/>
        <v>-149.88</v>
      </c>
    </row>
    <row r="133" spans="1:38" ht="40">
      <c r="A133" s="302" t="s">
        <v>11008</v>
      </c>
      <c r="B133" s="302" t="s">
        <v>10681</v>
      </c>
      <c r="C133" s="302" t="s">
        <v>10682</v>
      </c>
      <c r="D133" s="302" t="s">
        <v>9371</v>
      </c>
      <c r="E133" s="302" t="s">
        <v>10745</v>
      </c>
      <c r="F133" s="302" t="s">
        <v>9372</v>
      </c>
      <c r="G133" s="302" t="s">
        <v>9505</v>
      </c>
      <c r="H133" s="302" t="s">
        <v>11009</v>
      </c>
      <c r="I133" s="302" t="s">
        <v>11006</v>
      </c>
      <c r="J133" s="302" t="s">
        <v>10794</v>
      </c>
      <c r="K133" s="302" t="s">
        <v>10795</v>
      </c>
      <c r="L133" s="300"/>
      <c r="M133" s="300"/>
      <c r="N133" s="302" t="s">
        <v>9378</v>
      </c>
      <c r="O133" s="303">
        <v>-149.88</v>
      </c>
      <c r="P133" s="302" t="s">
        <v>9379</v>
      </c>
      <c r="Q133" s="302" t="s">
        <v>9435</v>
      </c>
      <c r="R133" s="300"/>
      <c r="S133" s="300"/>
      <c r="T133" s="302" t="s">
        <v>9380</v>
      </c>
      <c r="U133" s="302" t="s">
        <v>9381</v>
      </c>
      <c r="V133" s="302" t="s">
        <v>9382</v>
      </c>
      <c r="W133" s="302" t="s">
        <v>11007</v>
      </c>
      <c r="X133" s="302" t="s">
        <v>9384</v>
      </c>
      <c r="Y133" s="302" t="s">
        <v>9385</v>
      </c>
      <c r="Z133" s="303">
        <v>-149.88</v>
      </c>
      <c r="AA133" s="302" t="s">
        <v>3277</v>
      </c>
      <c r="AB133" s="303">
        <v>-149.88</v>
      </c>
      <c r="AC133" s="303">
        <v>-149.88</v>
      </c>
      <c r="AD133" s="302" t="s">
        <v>3277</v>
      </c>
      <c r="AE133" s="302" t="s">
        <v>10727</v>
      </c>
      <c r="AF133" s="302" t="s">
        <v>10685</v>
      </c>
      <c r="AG133" s="302" t="s">
        <v>9388</v>
      </c>
      <c r="AH133" s="302" t="s">
        <v>9402</v>
      </c>
      <c r="AI133" s="304">
        <f t="shared" si="2"/>
        <v>44818</v>
      </c>
      <c r="AK133" s="305" t="s">
        <v>9430</v>
      </c>
      <c r="AL133" s="296">
        <f t="shared" si="3"/>
        <v>-149.88</v>
      </c>
    </row>
    <row r="134" spans="1:38" ht="40">
      <c r="A134" s="302" t="s">
        <v>11010</v>
      </c>
      <c r="B134" s="302" t="s">
        <v>10681</v>
      </c>
      <c r="C134" s="302" t="s">
        <v>10682</v>
      </c>
      <c r="D134" s="302" t="s">
        <v>9371</v>
      </c>
      <c r="E134" s="302" t="s">
        <v>10745</v>
      </c>
      <c r="F134" s="302" t="s">
        <v>9372</v>
      </c>
      <c r="G134" s="302" t="s">
        <v>9505</v>
      </c>
      <c r="H134" s="302" t="s">
        <v>11011</v>
      </c>
      <c r="I134" s="302" t="s">
        <v>9555</v>
      </c>
      <c r="J134" s="302" t="s">
        <v>10832</v>
      </c>
      <c r="K134" s="302" t="s">
        <v>10833</v>
      </c>
      <c r="L134" s="300"/>
      <c r="M134" s="302" t="s">
        <v>10894</v>
      </c>
      <c r="N134" s="302" t="s">
        <v>9378</v>
      </c>
      <c r="O134" s="303">
        <v>366.56</v>
      </c>
      <c r="P134" s="302" t="s">
        <v>9379</v>
      </c>
      <c r="Q134" s="302" t="s">
        <v>9435</v>
      </c>
      <c r="R134" s="300"/>
      <c r="S134" s="300"/>
      <c r="T134" s="302" t="s">
        <v>9380</v>
      </c>
      <c r="U134" s="302" t="s">
        <v>9381</v>
      </c>
      <c r="V134" s="302" t="s">
        <v>9382</v>
      </c>
      <c r="W134" s="302" t="s">
        <v>10895</v>
      </c>
      <c r="X134" s="302" t="s">
        <v>9384</v>
      </c>
      <c r="Y134" s="302" t="s">
        <v>9385</v>
      </c>
      <c r="Z134" s="303">
        <v>366.56</v>
      </c>
      <c r="AA134" s="302" t="s">
        <v>3277</v>
      </c>
      <c r="AB134" s="303">
        <v>366.56</v>
      </c>
      <c r="AC134" s="303">
        <v>366.56</v>
      </c>
      <c r="AD134" s="302" t="s">
        <v>3277</v>
      </c>
      <c r="AE134" s="302" t="s">
        <v>10727</v>
      </c>
      <c r="AF134" s="302" t="s">
        <v>10685</v>
      </c>
      <c r="AG134" s="302" t="s">
        <v>9388</v>
      </c>
      <c r="AH134" s="302" t="s">
        <v>9402</v>
      </c>
      <c r="AI134" s="304">
        <f t="shared" si="2"/>
        <v>44831</v>
      </c>
      <c r="AK134" s="305" t="s">
        <v>9430</v>
      </c>
      <c r="AL134" s="296">
        <f t="shared" si="3"/>
        <v>366.56</v>
      </c>
    </row>
    <row r="135" spans="1:38" ht="40">
      <c r="A135" s="302" t="s">
        <v>11012</v>
      </c>
      <c r="B135" s="302" t="s">
        <v>10681</v>
      </c>
      <c r="C135" s="302" t="s">
        <v>10682</v>
      </c>
      <c r="D135" s="302" t="s">
        <v>9371</v>
      </c>
      <c r="E135" s="302" t="s">
        <v>10745</v>
      </c>
      <c r="F135" s="302" t="s">
        <v>9372</v>
      </c>
      <c r="G135" s="302" t="s">
        <v>9505</v>
      </c>
      <c r="H135" s="302" t="s">
        <v>11013</v>
      </c>
      <c r="I135" s="302" t="s">
        <v>9555</v>
      </c>
      <c r="J135" s="302" t="s">
        <v>10832</v>
      </c>
      <c r="K135" s="302" t="s">
        <v>10833</v>
      </c>
      <c r="L135" s="300"/>
      <c r="M135" s="302" t="s">
        <v>10894</v>
      </c>
      <c r="N135" s="302" t="s">
        <v>9378</v>
      </c>
      <c r="O135" s="303">
        <v>366.56</v>
      </c>
      <c r="P135" s="302" t="s">
        <v>9379</v>
      </c>
      <c r="Q135" s="302" t="s">
        <v>9435</v>
      </c>
      <c r="R135" s="300"/>
      <c r="S135" s="300"/>
      <c r="T135" s="302" t="s">
        <v>9380</v>
      </c>
      <c r="U135" s="302" t="s">
        <v>9381</v>
      </c>
      <c r="V135" s="302" t="s">
        <v>9382</v>
      </c>
      <c r="W135" s="302" t="s">
        <v>10895</v>
      </c>
      <c r="X135" s="302" t="s">
        <v>9384</v>
      </c>
      <c r="Y135" s="302" t="s">
        <v>9385</v>
      </c>
      <c r="Z135" s="303">
        <v>366.56</v>
      </c>
      <c r="AA135" s="302" t="s">
        <v>3277</v>
      </c>
      <c r="AB135" s="303">
        <v>366.56</v>
      </c>
      <c r="AC135" s="303">
        <v>366.56</v>
      </c>
      <c r="AD135" s="302" t="s">
        <v>3277</v>
      </c>
      <c r="AE135" s="302" t="s">
        <v>10727</v>
      </c>
      <c r="AF135" s="302" t="s">
        <v>10685</v>
      </c>
      <c r="AG135" s="302" t="s">
        <v>9388</v>
      </c>
      <c r="AH135" s="302" t="s">
        <v>9402</v>
      </c>
      <c r="AI135" s="304">
        <f t="shared" ref="AI135:AI198" si="4">DATE(YEAR(H135),MONTH(H135),DAY(H135))</f>
        <v>44826</v>
      </c>
      <c r="AK135" s="305" t="s">
        <v>9430</v>
      </c>
      <c r="AL135" s="296">
        <f t="shared" ref="AL135:AL198" si="5">IF(AK135="","",IF(AJ135="",AC135,AJ135))</f>
        <v>366.56</v>
      </c>
    </row>
    <row r="136" spans="1:38" ht="40">
      <c r="A136" s="302" t="s">
        <v>11014</v>
      </c>
      <c r="B136" s="302" t="s">
        <v>10681</v>
      </c>
      <c r="C136" s="302" t="s">
        <v>10682</v>
      </c>
      <c r="D136" s="302" t="s">
        <v>9371</v>
      </c>
      <c r="E136" s="302" t="s">
        <v>10745</v>
      </c>
      <c r="F136" s="302" t="s">
        <v>9372</v>
      </c>
      <c r="G136" s="302" t="s">
        <v>9505</v>
      </c>
      <c r="H136" s="302" t="s">
        <v>10899</v>
      </c>
      <c r="I136" s="302" t="s">
        <v>10930</v>
      </c>
      <c r="J136" s="302" t="s">
        <v>9688</v>
      </c>
      <c r="K136" s="302" t="s">
        <v>9689</v>
      </c>
      <c r="L136" s="300"/>
      <c r="M136" s="300"/>
      <c r="N136" s="302" t="s">
        <v>9378</v>
      </c>
      <c r="O136" s="303">
        <v>206.09</v>
      </c>
      <c r="P136" s="302" t="s">
        <v>9379</v>
      </c>
      <c r="Q136" s="302" t="s">
        <v>9435</v>
      </c>
      <c r="R136" s="300"/>
      <c r="S136" s="300"/>
      <c r="T136" s="302" t="s">
        <v>9380</v>
      </c>
      <c r="U136" s="302" t="s">
        <v>9381</v>
      </c>
      <c r="V136" s="302" t="s">
        <v>9382</v>
      </c>
      <c r="W136" s="302" t="s">
        <v>11015</v>
      </c>
      <c r="X136" s="302" t="s">
        <v>9384</v>
      </c>
      <c r="Y136" s="302" t="s">
        <v>9385</v>
      </c>
      <c r="Z136" s="303">
        <v>206.08500000000001</v>
      </c>
      <c r="AA136" s="302" t="s">
        <v>3277</v>
      </c>
      <c r="AB136" s="303">
        <v>206.08500000000001</v>
      </c>
      <c r="AC136" s="303">
        <v>206.08500000000001</v>
      </c>
      <c r="AD136" s="302" t="s">
        <v>3277</v>
      </c>
      <c r="AE136" s="302" t="s">
        <v>10727</v>
      </c>
      <c r="AF136" s="302" t="s">
        <v>10685</v>
      </c>
      <c r="AG136" s="302" t="s">
        <v>9388</v>
      </c>
      <c r="AH136" s="302" t="s">
        <v>9402</v>
      </c>
      <c r="AI136" s="304">
        <f t="shared" si="4"/>
        <v>44820</v>
      </c>
      <c r="AK136" s="305" t="s">
        <v>9430</v>
      </c>
      <c r="AL136" s="296">
        <f t="shared" si="5"/>
        <v>206.08500000000001</v>
      </c>
    </row>
    <row r="137" spans="1:38" ht="40">
      <c r="A137" s="302" t="s">
        <v>11016</v>
      </c>
      <c r="B137" s="302" t="s">
        <v>10681</v>
      </c>
      <c r="C137" s="302" t="s">
        <v>10682</v>
      </c>
      <c r="D137" s="302" t="s">
        <v>9371</v>
      </c>
      <c r="E137" s="302" t="s">
        <v>10745</v>
      </c>
      <c r="F137" s="302" t="s">
        <v>9372</v>
      </c>
      <c r="G137" s="302" t="s">
        <v>9505</v>
      </c>
      <c r="H137" s="302" t="s">
        <v>10899</v>
      </c>
      <c r="I137" s="302" t="s">
        <v>9435</v>
      </c>
      <c r="J137" s="302" t="s">
        <v>10794</v>
      </c>
      <c r="K137" s="302" t="s">
        <v>10795</v>
      </c>
      <c r="L137" s="300"/>
      <c r="M137" s="300"/>
      <c r="N137" s="302" t="s">
        <v>9378</v>
      </c>
      <c r="O137" s="303">
        <v>149.88</v>
      </c>
      <c r="P137" s="302" t="s">
        <v>9379</v>
      </c>
      <c r="Q137" s="302" t="s">
        <v>9435</v>
      </c>
      <c r="R137" s="300"/>
      <c r="S137" s="300"/>
      <c r="T137" s="302" t="s">
        <v>9380</v>
      </c>
      <c r="U137" s="302" t="s">
        <v>9381</v>
      </c>
      <c r="V137" s="302" t="s">
        <v>9382</v>
      </c>
      <c r="W137" s="302" t="s">
        <v>11015</v>
      </c>
      <c r="X137" s="302" t="s">
        <v>9384</v>
      </c>
      <c r="Y137" s="302" t="s">
        <v>9385</v>
      </c>
      <c r="Z137" s="303">
        <v>149.88</v>
      </c>
      <c r="AA137" s="302" t="s">
        <v>3277</v>
      </c>
      <c r="AB137" s="303">
        <v>149.88</v>
      </c>
      <c r="AC137" s="303">
        <v>149.88</v>
      </c>
      <c r="AD137" s="302" t="s">
        <v>3277</v>
      </c>
      <c r="AE137" s="302" t="s">
        <v>10727</v>
      </c>
      <c r="AF137" s="302" t="s">
        <v>10685</v>
      </c>
      <c r="AG137" s="302" t="s">
        <v>9388</v>
      </c>
      <c r="AH137" s="302" t="s">
        <v>9402</v>
      </c>
      <c r="AI137" s="304">
        <f t="shared" si="4"/>
        <v>44820</v>
      </c>
      <c r="AK137" s="305" t="s">
        <v>9430</v>
      </c>
      <c r="AL137" s="296">
        <f t="shared" si="5"/>
        <v>149.88</v>
      </c>
    </row>
    <row r="138" spans="1:38" ht="70">
      <c r="A138" s="302" t="s">
        <v>11017</v>
      </c>
      <c r="B138" s="302" t="s">
        <v>10681</v>
      </c>
      <c r="C138" s="302" t="s">
        <v>10682</v>
      </c>
      <c r="D138" s="302" t="s">
        <v>9371</v>
      </c>
      <c r="E138" s="302" t="s">
        <v>10745</v>
      </c>
      <c r="F138" s="302" t="s">
        <v>9372</v>
      </c>
      <c r="G138" s="302" t="s">
        <v>9505</v>
      </c>
      <c r="H138" s="302" t="s">
        <v>10899</v>
      </c>
      <c r="I138" s="302" t="s">
        <v>9410</v>
      </c>
      <c r="J138" s="302" t="s">
        <v>9614</v>
      </c>
      <c r="K138" s="302" t="s">
        <v>9615</v>
      </c>
      <c r="L138" s="300"/>
      <c r="M138" s="302" t="s">
        <v>11018</v>
      </c>
      <c r="N138" s="302" t="s">
        <v>9378</v>
      </c>
      <c r="O138" s="303">
        <v>74.94</v>
      </c>
      <c r="P138" s="302" t="s">
        <v>9379</v>
      </c>
      <c r="Q138" s="302" t="s">
        <v>9435</v>
      </c>
      <c r="R138" s="300"/>
      <c r="S138" s="300"/>
      <c r="T138" s="302" t="s">
        <v>9380</v>
      </c>
      <c r="U138" s="302" t="s">
        <v>9381</v>
      </c>
      <c r="V138" s="302" t="s">
        <v>9382</v>
      </c>
      <c r="W138" s="302" t="s">
        <v>11019</v>
      </c>
      <c r="X138" s="302" t="s">
        <v>9384</v>
      </c>
      <c r="Y138" s="302" t="s">
        <v>9385</v>
      </c>
      <c r="Z138" s="303">
        <v>74.94</v>
      </c>
      <c r="AA138" s="302" t="s">
        <v>3277</v>
      </c>
      <c r="AB138" s="303">
        <v>74.94</v>
      </c>
      <c r="AC138" s="303">
        <v>74.94</v>
      </c>
      <c r="AD138" s="302" t="s">
        <v>3277</v>
      </c>
      <c r="AE138" s="302" t="s">
        <v>10727</v>
      </c>
      <c r="AF138" s="302" t="s">
        <v>10685</v>
      </c>
      <c r="AG138" s="302" t="s">
        <v>9388</v>
      </c>
      <c r="AH138" s="302" t="s">
        <v>9402</v>
      </c>
      <c r="AI138" s="304">
        <f t="shared" si="4"/>
        <v>44820</v>
      </c>
      <c r="AK138" s="305" t="s">
        <v>9430</v>
      </c>
      <c r="AL138" s="296">
        <f t="shared" si="5"/>
        <v>74.94</v>
      </c>
    </row>
    <row r="139" spans="1:38" ht="40">
      <c r="A139" s="302" t="s">
        <v>11020</v>
      </c>
      <c r="B139" s="302" t="s">
        <v>10681</v>
      </c>
      <c r="C139" s="302" t="s">
        <v>10682</v>
      </c>
      <c r="D139" s="302" t="s">
        <v>9371</v>
      </c>
      <c r="E139" s="302" t="s">
        <v>10745</v>
      </c>
      <c r="F139" s="302" t="s">
        <v>9372</v>
      </c>
      <c r="G139" s="302" t="s">
        <v>9505</v>
      </c>
      <c r="H139" s="302" t="s">
        <v>11009</v>
      </c>
      <c r="I139" s="302" t="s">
        <v>9435</v>
      </c>
      <c r="J139" s="302" t="s">
        <v>10832</v>
      </c>
      <c r="K139" s="302" t="s">
        <v>10833</v>
      </c>
      <c r="L139" s="300"/>
      <c r="M139" s="300"/>
      <c r="N139" s="302" t="s">
        <v>9378</v>
      </c>
      <c r="O139" s="303">
        <v>183.28</v>
      </c>
      <c r="P139" s="302" t="s">
        <v>9379</v>
      </c>
      <c r="Q139" s="302" t="s">
        <v>9435</v>
      </c>
      <c r="R139" s="300"/>
      <c r="S139" s="300"/>
      <c r="T139" s="302" t="s">
        <v>9380</v>
      </c>
      <c r="U139" s="302" t="s">
        <v>9381</v>
      </c>
      <c r="V139" s="302" t="s">
        <v>9382</v>
      </c>
      <c r="W139" s="302" t="s">
        <v>11021</v>
      </c>
      <c r="X139" s="302" t="s">
        <v>9384</v>
      </c>
      <c r="Y139" s="302" t="s">
        <v>9385</v>
      </c>
      <c r="Z139" s="303">
        <v>183.28</v>
      </c>
      <c r="AA139" s="302" t="s">
        <v>3277</v>
      </c>
      <c r="AB139" s="303">
        <v>183.28</v>
      </c>
      <c r="AC139" s="303">
        <v>183.28</v>
      </c>
      <c r="AD139" s="302" t="s">
        <v>3277</v>
      </c>
      <c r="AE139" s="302" t="s">
        <v>10727</v>
      </c>
      <c r="AF139" s="302" t="s">
        <v>10685</v>
      </c>
      <c r="AG139" s="302" t="s">
        <v>9388</v>
      </c>
      <c r="AH139" s="302" t="s">
        <v>9402</v>
      </c>
      <c r="AI139" s="304">
        <f t="shared" si="4"/>
        <v>44818</v>
      </c>
      <c r="AK139" s="305" t="s">
        <v>9430</v>
      </c>
      <c r="AL139" s="296">
        <f t="shared" si="5"/>
        <v>183.28</v>
      </c>
    </row>
    <row r="140" spans="1:38" ht="40">
      <c r="A140" s="302" t="s">
        <v>11022</v>
      </c>
      <c r="B140" s="302" t="s">
        <v>10681</v>
      </c>
      <c r="C140" s="302" t="s">
        <v>10682</v>
      </c>
      <c r="D140" s="302" t="s">
        <v>9371</v>
      </c>
      <c r="E140" s="302" t="s">
        <v>10745</v>
      </c>
      <c r="F140" s="302" t="s">
        <v>9372</v>
      </c>
      <c r="G140" s="302" t="s">
        <v>9505</v>
      </c>
      <c r="H140" s="302" t="s">
        <v>11023</v>
      </c>
      <c r="I140" s="302" t="s">
        <v>9555</v>
      </c>
      <c r="J140" s="302" t="s">
        <v>10763</v>
      </c>
      <c r="K140" s="302" t="s">
        <v>10764</v>
      </c>
      <c r="L140" s="300"/>
      <c r="M140" s="300"/>
      <c r="N140" s="302" t="s">
        <v>9378</v>
      </c>
      <c r="O140" s="303">
        <v>299.76</v>
      </c>
      <c r="P140" s="302" t="s">
        <v>9379</v>
      </c>
      <c r="Q140" s="302" t="s">
        <v>9435</v>
      </c>
      <c r="R140" s="300"/>
      <c r="S140" s="300"/>
      <c r="T140" s="302" t="s">
        <v>9380</v>
      </c>
      <c r="U140" s="302" t="s">
        <v>9381</v>
      </c>
      <c r="V140" s="302" t="s">
        <v>9382</v>
      </c>
      <c r="W140" s="302" t="s">
        <v>11024</v>
      </c>
      <c r="X140" s="302" t="s">
        <v>9384</v>
      </c>
      <c r="Y140" s="302" t="s">
        <v>9385</v>
      </c>
      <c r="Z140" s="303">
        <v>299.76</v>
      </c>
      <c r="AA140" s="302" t="s">
        <v>3277</v>
      </c>
      <c r="AB140" s="303">
        <v>299.76</v>
      </c>
      <c r="AC140" s="303">
        <v>299.76</v>
      </c>
      <c r="AD140" s="302" t="s">
        <v>3277</v>
      </c>
      <c r="AE140" s="302" t="s">
        <v>10727</v>
      </c>
      <c r="AF140" s="302" t="s">
        <v>10685</v>
      </c>
      <c r="AG140" s="302" t="s">
        <v>9388</v>
      </c>
      <c r="AH140" s="302" t="s">
        <v>9402</v>
      </c>
      <c r="AI140" s="304">
        <f t="shared" si="4"/>
        <v>44825</v>
      </c>
      <c r="AK140" s="305" t="s">
        <v>9430</v>
      </c>
      <c r="AL140" s="296">
        <f t="shared" si="5"/>
        <v>299.76</v>
      </c>
    </row>
    <row r="141" spans="1:38" ht="40">
      <c r="A141" s="302" t="s">
        <v>11025</v>
      </c>
      <c r="B141" s="302" t="s">
        <v>10681</v>
      </c>
      <c r="C141" s="302" t="s">
        <v>10682</v>
      </c>
      <c r="D141" s="302" t="s">
        <v>9371</v>
      </c>
      <c r="E141" s="302" t="s">
        <v>10745</v>
      </c>
      <c r="F141" s="302" t="s">
        <v>9372</v>
      </c>
      <c r="G141" s="302" t="s">
        <v>9505</v>
      </c>
      <c r="H141" s="302" t="s">
        <v>11011</v>
      </c>
      <c r="I141" s="302" t="s">
        <v>9435</v>
      </c>
      <c r="J141" s="302" t="s">
        <v>10794</v>
      </c>
      <c r="K141" s="302" t="s">
        <v>10795</v>
      </c>
      <c r="L141" s="300"/>
      <c r="M141" s="300"/>
      <c r="N141" s="302" t="s">
        <v>9378</v>
      </c>
      <c r="O141" s="303">
        <v>149.88</v>
      </c>
      <c r="P141" s="302" t="s">
        <v>9379</v>
      </c>
      <c r="Q141" s="302" t="s">
        <v>9435</v>
      </c>
      <c r="R141" s="300"/>
      <c r="S141" s="300"/>
      <c r="T141" s="302" t="s">
        <v>9380</v>
      </c>
      <c r="U141" s="302" t="s">
        <v>9381</v>
      </c>
      <c r="V141" s="302" t="s">
        <v>9382</v>
      </c>
      <c r="W141" s="302" t="s">
        <v>11026</v>
      </c>
      <c r="X141" s="302" t="s">
        <v>9384</v>
      </c>
      <c r="Y141" s="302" t="s">
        <v>9385</v>
      </c>
      <c r="Z141" s="303">
        <v>149.88</v>
      </c>
      <c r="AA141" s="302" t="s">
        <v>3277</v>
      </c>
      <c r="AB141" s="303">
        <v>149.88</v>
      </c>
      <c r="AC141" s="303">
        <v>149.88</v>
      </c>
      <c r="AD141" s="302" t="s">
        <v>3277</v>
      </c>
      <c r="AE141" s="302" t="s">
        <v>10727</v>
      </c>
      <c r="AF141" s="302" t="s">
        <v>10685</v>
      </c>
      <c r="AG141" s="302" t="s">
        <v>9388</v>
      </c>
      <c r="AH141" s="302" t="s">
        <v>9402</v>
      </c>
      <c r="AI141" s="304">
        <f t="shared" si="4"/>
        <v>44831</v>
      </c>
      <c r="AK141" s="305" t="s">
        <v>9430</v>
      </c>
      <c r="AL141" s="296">
        <f t="shared" si="5"/>
        <v>149.88</v>
      </c>
    </row>
    <row r="142" spans="1:38" ht="40">
      <c r="A142" s="302" t="s">
        <v>11027</v>
      </c>
      <c r="B142" s="302" t="s">
        <v>10681</v>
      </c>
      <c r="C142" s="302" t="s">
        <v>10682</v>
      </c>
      <c r="D142" s="302" t="s">
        <v>9371</v>
      </c>
      <c r="E142" s="302" t="s">
        <v>10745</v>
      </c>
      <c r="F142" s="302" t="s">
        <v>9372</v>
      </c>
      <c r="G142" s="302" t="s">
        <v>9505</v>
      </c>
      <c r="H142" s="302" t="s">
        <v>11013</v>
      </c>
      <c r="I142" s="302" t="s">
        <v>9435</v>
      </c>
      <c r="J142" s="302" t="s">
        <v>9614</v>
      </c>
      <c r="K142" s="302" t="s">
        <v>9615</v>
      </c>
      <c r="L142" s="300"/>
      <c r="M142" s="300"/>
      <c r="N142" s="302" t="s">
        <v>9378</v>
      </c>
      <c r="O142" s="303">
        <v>149.88</v>
      </c>
      <c r="P142" s="302" t="s">
        <v>9379</v>
      </c>
      <c r="Q142" s="302" t="s">
        <v>9435</v>
      </c>
      <c r="R142" s="300"/>
      <c r="S142" s="300"/>
      <c r="T142" s="302" t="s">
        <v>9380</v>
      </c>
      <c r="U142" s="302" t="s">
        <v>9381</v>
      </c>
      <c r="V142" s="302" t="s">
        <v>9382</v>
      </c>
      <c r="W142" s="302" t="s">
        <v>10903</v>
      </c>
      <c r="X142" s="302" t="s">
        <v>9384</v>
      </c>
      <c r="Y142" s="302" t="s">
        <v>9385</v>
      </c>
      <c r="Z142" s="303">
        <v>149.88</v>
      </c>
      <c r="AA142" s="302" t="s">
        <v>3277</v>
      </c>
      <c r="AB142" s="303">
        <v>149.88</v>
      </c>
      <c r="AC142" s="303">
        <v>149.88</v>
      </c>
      <c r="AD142" s="302" t="s">
        <v>3277</v>
      </c>
      <c r="AE142" s="302" t="s">
        <v>10727</v>
      </c>
      <c r="AF142" s="302" t="s">
        <v>10685</v>
      </c>
      <c r="AG142" s="302" t="s">
        <v>9388</v>
      </c>
      <c r="AH142" s="302" t="s">
        <v>9402</v>
      </c>
      <c r="AI142" s="304">
        <f t="shared" si="4"/>
        <v>44826</v>
      </c>
      <c r="AK142" s="305" t="s">
        <v>9430</v>
      </c>
      <c r="AL142" s="296">
        <f t="shared" si="5"/>
        <v>149.88</v>
      </c>
    </row>
    <row r="143" spans="1:38" ht="40">
      <c r="A143" s="302" t="s">
        <v>11028</v>
      </c>
      <c r="B143" s="302" t="s">
        <v>10681</v>
      </c>
      <c r="C143" s="302" t="s">
        <v>10682</v>
      </c>
      <c r="D143" s="302" t="s">
        <v>9371</v>
      </c>
      <c r="E143" s="302" t="s">
        <v>10745</v>
      </c>
      <c r="F143" s="302" t="s">
        <v>9372</v>
      </c>
      <c r="G143" s="302" t="s">
        <v>9505</v>
      </c>
      <c r="H143" s="302" t="s">
        <v>11029</v>
      </c>
      <c r="I143" s="302" t="s">
        <v>9435</v>
      </c>
      <c r="J143" s="302" t="s">
        <v>9614</v>
      </c>
      <c r="K143" s="302" t="s">
        <v>9615</v>
      </c>
      <c r="L143" s="300"/>
      <c r="M143" s="300"/>
      <c r="N143" s="302" t="s">
        <v>9378</v>
      </c>
      <c r="O143" s="303">
        <v>149.88</v>
      </c>
      <c r="P143" s="302" t="s">
        <v>9379</v>
      </c>
      <c r="Q143" s="302" t="s">
        <v>9435</v>
      </c>
      <c r="R143" s="300"/>
      <c r="S143" s="300"/>
      <c r="T143" s="302" t="s">
        <v>9380</v>
      </c>
      <c r="U143" s="302" t="s">
        <v>9381</v>
      </c>
      <c r="V143" s="302" t="s">
        <v>9382</v>
      </c>
      <c r="W143" s="302" t="s">
        <v>10903</v>
      </c>
      <c r="X143" s="302" t="s">
        <v>9384</v>
      </c>
      <c r="Y143" s="302" t="s">
        <v>9385</v>
      </c>
      <c r="Z143" s="303">
        <v>149.88</v>
      </c>
      <c r="AA143" s="302" t="s">
        <v>3277</v>
      </c>
      <c r="AB143" s="303">
        <v>149.88</v>
      </c>
      <c r="AC143" s="303">
        <v>149.88</v>
      </c>
      <c r="AD143" s="302" t="s">
        <v>3277</v>
      </c>
      <c r="AE143" s="302" t="s">
        <v>10727</v>
      </c>
      <c r="AF143" s="302" t="s">
        <v>10685</v>
      </c>
      <c r="AG143" s="302" t="s">
        <v>9388</v>
      </c>
      <c r="AH143" s="302" t="s">
        <v>9402</v>
      </c>
      <c r="AI143" s="304">
        <f t="shared" si="4"/>
        <v>44824</v>
      </c>
      <c r="AK143" s="305" t="s">
        <v>9430</v>
      </c>
      <c r="AL143" s="296">
        <f t="shared" si="5"/>
        <v>149.88</v>
      </c>
    </row>
    <row r="144" spans="1:38" ht="40">
      <c r="A144" s="302" t="s">
        <v>11030</v>
      </c>
      <c r="B144" s="302" t="s">
        <v>10681</v>
      </c>
      <c r="C144" s="302" t="s">
        <v>10682</v>
      </c>
      <c r="D144" s="302" t="s">
        <v>9371</v>
      </c>
      <c r="E144" s="302" t="s">
        <v>10745</v>
      </c>
      <c r="F144" s="302" t="s">
        <v>9372</v>
      </c>
      <c r="G144" s="302" t="s">
        <v>9505</v>
      </c>
      <c r="H144" s="302" t="s">
        <v>11031</v>
      </c>
      <c r="I144" s="302" t="s">
        <v>9435</v>
      </c>
      <c r="J144" s="302" t="s">
        <v>9688</v>
      </c>
      <c r="K144" s="302" t="s">
        <v>9689</v>
      </c>
      <c r="L144" s="300"/>
      <c r="M144" s="300"/>
      <c r="N144" s="302" t="s">
        <v>9378</v>
      </c>
      <c r="O144" s="303">
        <v>149.88</v>
      </c>
      <c r="P144" s="302" t="s">
        <v>9379</v>
      </c>
      <c r="Q144" s="302" t="s">
        <v>9435</v>
      </c>
      <c r="R144" s="300"/>
      <c r="S144" s="300"/>
      <c r="T144" s="302" t="s">
        <v>9380</v>
      </c>
      <c r="U144" s="302" t="s">
        <v>9381</v>
      </c>
      <c r="V144" s="302" t="s">
        <v>9382</v>
      </c>
      <c r="W144" s="302" t="s">
        <v>11032</v>
      </c>
      <c r="X144" s="302" t="s">
        <v>9384</v>
      </c>
      <c r="Y144" s="302" t="s">
        <v>9385</v>
      </c>
      <c r="Z144" s="303">
        <v>149.88</v>
      </c>
      <c r="AA144" s="302" t="s">
        <v>3277</v>
      </c>
      <c r="AB144" s="303">
        <v>149.88</v>
      </c>
      <c r="AC144" s="303">
        <v>149.88</v>
      </c>
      <c r="AD144" s="302" t="s">
        <v>3277</v>
      </c>
      <c r="AE144" s="302" t="s">
        <v>10727</v>
      </c>
      <c r="AF144" s="302" t="s">
        <v>10685</v>
      </c>
      <c r="AG144" s="302" t="s">
        <v>9388</v>
      </c>
      <c r="AH144" s="302" t="s">
        <v>9402</v>
      </c>
      <c r="AI144" s="304">
        <f t="shared" si="4"/>
        <v>44832</v>
      </c>
      <c r="AK144" s="305" t="s">
        <v>9430</v>
      </c>
      <c r="AL144" s="296">
        <f t="shared" si="5"/>
        <v>149.88</v>
      </c>
    </row>
    <row r="145" spans="1:38" ht="40">
      <c r="A145" s="302" t="s">
        <v>11033</v>
      </c>
      <c r="B145" s="302" t="s">
        <v>10681</v>
      </c>
      <c r="C145" s="302" t="s">
        <v>10682</v>
      </c>
      <c r="D145" s="302" t="s">
        <v>9371</v>
      </c>
      <c r="E145" s="302" t="s">
        <v>10745</v>
      </c>
      <c r="F145" s="302" t="s">
        <v>9372</v>
      </c>
      <c r="G145" s="302" t="s">
        <v>9505</v>
      </c>
      <c r="H145" s="302" t="s">
        <v>11034</v>
      </c>
      <c r="I145" s="302" t="s">
        <v>9555</v>
      </c>
      <c r="J145" s="302" t="s">
        <v>9513</v>
      </c>
      <c r="K145" s="302" t="s">
        <v>9514</v>
      </c>
      <c r="L145" s="300"/>
      <c r="M145" s="300"/>
      <c r="N145" s="302" t="s">
        <v>9378</v>
      </c>
      <c r="O145" s="303">
        <v>366.56</v>
      </c>
      <c r="P145" s="302" t="s">
        <v>9379</v>
      </c>
      <c r="Q145" s="302" t="s">
        <v>9435</v>
      </c>
      <c r="R145" s="300"/>
      <c r="S145" s="300"/>
      <c r="T145" s="302" t="s">
        <v>9380</v>
      </c>
      <c r="U145" s="302" t="s">
        <v>9381</v>
      </c>
      <c r="V145" s="302" t="s">
        <v>9382</v>
      </c>
      <c r="W145" s="302" t="s">
        <v>11035</v>
      </c>
      <c r="X145" s="302" t="s">
        <v>9384</v>
      </c>
      <c r="Y145" s="302" t="s">
        <v>9385</v>
      </c>
      <c r="Z145" s="303">
        <v>366.56</v>
      </c>
      <c r="AA145" s="302" t="s">
        <v>3277</v>
      </c>
      <c r="AB145" s="303">
        <v>366.56</v>
      </c>
      <c r="AC145" s="303">
        <v>366.56</v>
      </c>
      <c r="AD145" s="302" t="s">
        <v>3277</v>
      </c>
      <c r="AE145" s="302" t="s">
        <v>9487</v>
      </c>
      <c r="AF145" s="302" t="s">
        <v>10685</v>
      </c>
      <c r="AG145" s="302" t="s">
        <v>9388</v>
      </c>
      <c r="AH145" s="302" t="s">
        <v>9402</v>
      </c>
      <c r="AI145" s="304">
        <f t="shared" si="4"/>
        <v>44721</v>
      </c>
      <c r="AK145" s="305" t="s">
        <v>9430</v>
      </c>
      <c r="AL145" s="296">
        <f t="shared" si="5"/>
        <v>366.56</v>
      </c>
    </row>
    <row r="146" spans="1:38" ht="40">
      <c r="A146" s="302" t="s">
        <v>11036</v>
      </c>
      <c r="B146" s="302" t="s">
        <v>10681</v>
      </c>
      <c r="C146" s="302" t="s">
        <v>10682</v>
      </c>
      <c r="D146" s="302" t="s">
        <v>9371</v>
      </c>
      <c r="E146" s="302" t="s">
        <v>10745</v>
      </c>
      <c r="F146" s="302" t="s">
        <v>9372</v>
      </c>
      <c r="G146" s="302" t="s">
        <v>9505</v>
      </c>
      <c r="H146" s="302" t="s">
        <v>10908</v>
      </c>
      <c r="I146" s="302" t="s">
        <v>9555</v>
      </c>
      <c r="J146" s="302" t="s">
        <v>9513</v>
      </c>
      <c r="K146" s="302" t="s">
        <v>9514</v>
      </c>
      <c r="L146" s="300"/>
      <c r="M146" s="300"/>
      <c r="N146" s="302" t="s">
        <v>9378</v>
      </c>
      <c r="O146" s="303">
        <v>366.56</v>
      </c>
      <c r="P146" s="302" t="s">
        <v>9379</v>
      </c>
      <c r="Q146" s="302" t="s">
        <v>9435</v>
      </c>
      <c r="R146" s="300"/>
      <c r="S146" s="300"/>
      <c r="T146" s="302" t="s">
        <v>9380</v>
      </c>
      <c r="U146" s="302" t="s">
        <v>9381</v>
      </c>
      <c r="V146" s="302" t="s">
        <v>9382</v>
      </c>
      <c r="W146" s="302" t="s">
        <v>11035</v>
      </c>
      <c r="X146" s="302" t="s">
        <v>9384</v>
      </c>
      <c r="Y146" s="302" t="s">
        <v>9385</v>
      </c>
      <c r="Z146" s="303">
        <v>366.56</v>
      </c>
      <c r="AA146" s="302" t="s">
        <v>3277</v>
      </c>
      <c r="AB146" s="303">
        <v>366.56</v>
      </c>
      <c r="AC146" s="303">
        <v>366.56</v>
      </c>
      <c r="AD146" s="302" t="s">
        <v>3277</v>
      </c>
      <c r="AE146" s="302" t="s">
        <v>9487</v>
      </c>
      <c r="AF146" s="302" t="s">
        <v>10685</v>
      </c>
      <c r="AG146" s="302" t="s">
        <v>9388</v>
      </c>
      <c r="AH146" s="302" t="s">
        <v>9402</v>
      </c>
      <c r="AI146" s="304">
        <f t="shared" si="4"/>
        <v>44715</v>
      </c>
      <c r="AK146" s="305" t="s">
        <v>9430</v>
      </c>
      <c r="AL146" s="296">
        <f t="shared" si="5"/>
        <v>366.56</v>
      </c>
    </row>
    <row r="147" spans="1:38" ht="50">
      <c r="A147" s="302" t="s">
        <v>11037</v>
      </c>
      <c r="B147" s="302" t="s">
        <v>10681</v>
      </c>
      <c r="C147" s="302" t="s">
        <v>10682</v>
      </c>
      <c r="D147" s="302" t="s">
        <v>9371</v>
      </c>
      <c r="E147" s="302" t="s">
        <v>10745</v>
      </c>
      <c r="F147" s="302" t="s">
        <v>9422</v>
      </c>
      <c r="G147" s="302" t="s">
        <v>10684</v>
      </c>
      <c r="H147" s="302" t="s">
        <v>9767</v>
      </c>
      <c r="I147" s="302" t="s">
        <v>11038</v>
      </c>
      <c r="J147" s="300"/>
      <c r="K147" s="300"/>
      <c r="L147" s="300"/>
      <c r="M147" s="300"/>
      <c r="N147" s="302" t="s">
        <v>9378</v>
      </c>
      <c r="O147" s="303">
        <v>43.44</v>
      </c>
      <c r="P147" s="302" t="s">
        <v>9425</v>
      </c>
      <c r="Q147" s="302" t="s">
        <v>9435</v>
      </c>
      <c r="R147" s="300"/>
      <c r="S147" s="300"/>
      <c r="T147" s="302" t="s">
        <v>9380</v>
      </c>
      <c r="U147" s="302" t="s">
        <v>9426</v>
      </c>
      <c r="V147" s="302" t="s">
        <v>9427</v>
      </c>
      <c r="W147" s="302" t="s">
        <v>9769</v>
      </c>
      <c r="X147" s="302" t="s">
        <v>9384</v>
      </c>
      <c r="Y147" s="302" t="s">
        <v>9385</v>
      </c>
      <c r="Z147" s="303">
        <v>43.44</v>
      </c>
      <c r="AA147" s="302" t="s">
        <v>3277</v>
      </c>
      <c r="AB147" s="303">
        <v>43.44</v>
      </c>
      <c r="AC147" s="303">
        <v>43.44</v>
      </c>
      <c r="AD147" s="302" t="s">
        <v>3277</v>
      </c>
      <c r="AE147" s="302" t="s">
        <v>9770</v>
      </c>
      <c r="AF147" s="302" t="s">
        <v>10685</v>
      </c>
      <c r="AG147" s="302" t="s">
        <v>9388</v>
      </c>
      <c r="AH147" s="302" t="s">
        <v>9402</v>
      </c>
      <c r="AI147" s="304">
        <f t="shared" si="4"/>
        <v>44592</v>
      </c>
      <c r="AK147" s="305" t="s">
        <v>9430</v>
      </c>
      <c r="AL147" s="296">
        <f t="shared" si="5"/>
        <v>43.44</v>
      </c>
    </row>
    <row r="148" spans="1:38" ht="50">
      <c r="A148" s="302" t="s">
        <v>11039</v>
      </c>
      <c r="B148" s="302" t="s">
        <v>10681</v>
      </c>
      <c r="C148" s="302" t="s">
        <v>10682</v>
      </c>
      <c r="D148" s="302" t="s">
        <v>9371</v>
      </c>
      <c r="E148" s="302" t="s">
        <v>10745</v>
      </c>
      <c r="F148" s="302" t="s">
        <v>10850</v>
      </c>
      <c r="G148" s="302" t="s">
        <v>10684</v>
      </c>
      <c r="H148" s="302" t="s">
        <v>11040</v>
      </c>
      <c r="I148" s="302" t="s">
        <v>11041</v>
      </c>
      <c r="J148" s="302" t="s">
        <v>9746</v>
      </c>
      <c r="K148" s="302" t="s">
        <v>9747</v>
      </c>
      <c r="L148" s="300"/>
      <c r="M148" s="302" t="s">
        <v>11042</v>
      </c>
      <c r="N148" s="302" t="s">
        <v>9378</v>
      </c>
      <c r="O148" s="303">
        <v>295.2</v>
      </c>
      <c r="P148" s="302" t="s">
        <v>9395</v>
      </c>
      <c r="Q148" s="302" t="s">
        <v>9435</v>
      </c>
      <c r="R148" s="300"/>
      <c r="S148" s="300"/>
      <c r="T148" s="302" t="s">
        <v>9380</v>
      </c>
      <c r="U148" s="302" t="s">
        <v>9749</v>
      </c>
      <c r="V148" s="302" t="s">
        <v>9400</v>
      </c>
      <c r="W148" s="302" t="s">
        <v>9750</v>
      </c>
      <c r="X148" s="302" t="s">
        <v>9384</v>
      </c>
      <c r="Y148" s="302" t="s">
        <v>9385</v>
      </c>
      <c r="Z148" s="303">
        <v>295.2</v>
      </c>
      <c r="AA148" s="302" t="s">
        <v>3277</v>
      </c>
      <c r="AB148" s="303">
        <v>295.2</v>
      </c>
      <c r="AC148" s="303">
        <v>295.2</v>
      </c>
      <c r="AD148" s="302" t="s">
        <v>3277</v>
      </c>
      <c r="AE148" s="302" t="s">
        <v>9708</v>
      </c>
      <c r="AF148" s="302" t="s">
        <v>10685</v>
      </c>
      <c r="AG148" s="302" t="s">
        <v>9388</v>
      </c>
      <c r="AH148" s="302" t="s">
        <v>9402</v>
      </c>
      <c r="AI148" s="304">
        <f t="shared" si="4"/>
        <v>44603</v>
      </c>
      <c r="AK148" s="305" t="s">
        <v>9430</v>
      </c>
      <c r="AL148" s="296">
        <f t="shared" si="5"/>
        <v>295.2</v>
      </c>
    </row>
    <row r="149" spans="1:38" ht="50">
      <c r="A149" s="302" t="s">
        <v>11043</v>
      </c>
      <c r="B149" s="302" t="s">
        <v>10681</v>
      </c>
      <c r="C149" s="302" t="s">
        <v>10682</v>
      </c>
      <c r="D149" s="302" t="s">
        <v>9371</v>
      </c>
      <c r="E149" s="302" t="s">
        <v>10745</v>
      </c>
      <c r="F149" s="302" t="s">
        <v>10850</v>
      </c>
      <c r="G149" s="302" t="s">
        <v>10684</v>
      </c>
      <c r="H149" s="302" t="s">
        <v>9775</v>
      </c>
      <c r="I149" s="302" t="s">
        <v>11044</v>
      </c>
      <c r="J149" s="302" t="s">
        <v>9746</v>
      </c>
      <c r="K149" s="302" t="s">
        <v>9747</v>
      </c>
      <c r="L149" s="300"/>
      <c r="M149" s="302" t="s">
        <v>11045</v>
      </c>
      <c r="N149" s="302" t="s">
        <v>9378</v>
      </c>
      <c r="O149" s="303">
        <v>7.38</v>
      </c>
      <c r="P149" s="302" t="s">
        <v>9395</v>
      </c>
      <c r="Q149" s="302" t="s">
        <v>9435</v>
      </c>
      <c r="R149" s="300"/>
      <c r="S149" s="300"/>
      <c r="T149" s="302" t="s">
        <v>9380</v>
      </c>
      <c r="U149" s="302" t="s">
        <v>9749</v>
      </c>
      <c r="V149" s="302" t="s">
        <v>9400</v>
      </c>
      <c r="W149" s="302" t="s">
        <v>11046</v>
      </c>
      <c r="X149" s="302" t="s">
        <v>9384</v>
      </c>
      <c r="Y149" s="302" t="s">
        <v>9385</v>
      </c>
      <c r="Z149" s="303">
        <v>7.38</v>
      </c>
      <c r="AA149" s="302" t="s">
        <v>3277</v>
      </c>
      <c r="AB149" s="303">
        <v>7.38</v>
      </c>
      <c r="AC149" s="303">
        <v>7.38</v>
      </c>
      <c r="AD149" s="302" t="s">
        <v>3277</v>
      </c>
      <c r="AE149" s="302" t="s">
        <v>9708</v>
      </c>
      <c r="AF149" s="302" t="s">
        <v>10685</v>
      </c>
      <c r="AG149" s="302" t="s">
        <v>9388</v>
      </c>
      <c r="AH149" s="302" t="s">
        <v>9402</v>
      </c>
      <c r="AI149" s="304">
        <f t="shared" si="4"/>
        <v>44589</v>
      </c>
      <c r="AK149" s="305" t="s">
        <v>9430</v>
      </c>
      <c r="AL149" s="296">
        <f t="shared" si="5"/>
        <v>7.38</v>
      </c>
    </row>
    <row r="150" spans="1:38" ht="60">
      <c r="A150" s="302" t="s">
        <v>11047</v>
      </c>
      <c r="B150" s="302" t="s">
        <v>10681</v>
      </c>
      <c r="C150" s="302" t="s">
        <v>10682</v>
      </c>
      <c r="D150" s="302" t="s">
        <v>9371</v>
      </c>
      <c r="E150" s="302" t="s">
        <v>10745</v>
      </c>
      <c r="F150" s="302" t="s">
        <v>9372</v>
      </c>
      <c r="G150" s="302" t="s">
        <v>9505</v>
      </c>
      <c r="H150" s="302" t="s">
        <v>10712</v>
      </c>
      <c r="I150" s="302" t="s">
        <v>9410</v>
      </c>
      <c r="J150" s="302" t="s">
        <v>9746</v>
      </c>
      <c r="K150" s="302" t="s">
        <v>9747</v>
      </c>
      <c r="L150" s="300"/>
      <c r="M150" s="302" t="s">
        <v>11048</v>
      </c>
      <c r="N150" s="302" t="s">
        <v>9378</v>
      </c>
      <c r="O150" s="303">
        <v>82.32</v>
      </c>
      <c r="P150" s="302" t="s">
        <v>9379</v>
      </c>
      <c r="Q150" s="302" t="s">
        <v>9435</v>
      </c>
      <c r="R150" s="300"/>
      <c r="S150" s="300"/>
      <c r="T150" s="302" t="s">
        <v>9380</v>
      </c>
      <c r="U150" s="302" t="s">
        <v>9381</v>
      </c>
      <c r="V150" s="302" t="s">
        <v>9382</v>
      </c>
      <c r="W150" s="302" t="s">
        <v>11049</v>
      </c>
      <c r="X150" s="302" t="s">
        <v>9384</v>
      </c>
      <c r="Y150" s="302" t="s">
        <v>9385</v>
      </c>
      <c r="Z150" s="303">
        <v>82.32</v>
      </c>
      <c r="AA150" s="302" t="s">
        <v>3277</v>
      </c>
      <c r="AB150" s="303">
        <v>82.32</v>
      </c>
      <c r="AC150" s="303">
        <v>82.32</v>
      </c>
      <c r="AD150" s="302" t="s">
        <v>3277</v>
      </c>
      <c r="AE150" s="302" t="s">
        <v>9770</v>
      </c>
      <c r="AF150" s="302" t="s">
        <v>10685</v>
      </c>
      <c r="AG150" s="302" t="s">
        <v>9388</v>
      </c>
      <c r="AH150" s="302" t="s">
        <v>9402</v>
      </c>
      <c r="AI150" s="304">
        <f t="shared" si="4"/>
        <v>44580</v>
      </c>
      <c r="AK150" s="305" t="s">
        <v>9430</v>
      </c>
      <c r="AL150" s="296">
        <f t="shared" si="5"/>
        <v>82.32</v>
      </c>
    </row>
    <row r="151" spans="1:38" ht="60">
      <c r="A151" s="302" t="s">
        <v>11050</v>
      </c>
      <c r="B151" s="302" t="s">
        <v>10681</v>
      </c>
      <c r="C151" s="302" t="s">
        <v>10682</v>
      </c>
      <c r="D151" s="302" t="s">
        <v>9371</v>
      </c>
      <c r="E151" s="302" t="s">
        <v>10745</v>
      </c>
      <c r="F151" s="302" t="s">
        <v>9372</v>
      </c>
      <c r="G151" s="302" t="s">
        <v>9505</v>
      </c>
      <c r="H151" s="302" t="s">
        <v>9804</v>
      </c>
      <c r="I151" s="302" t="s">
        <v>9526</v>
      </c>
      <c r="J151" s="302" t="s">
        <v>9746</v>
      </c>
      <c r="K151" s="302" t="s">
        <v>9747</v>
      </c>
      <c r="L151" s="300"/>
      <c r="M151" s="302" t="s">
        <v>11048</v>
      </c>
      <c r="N151" s="302" t="s">
        <v>9378</v>
      </c>
      <c r="O151" s="303">
        <v>123.48</v>
      </c>
      <c r="P151" s="302" t="s">
        <v>9379</v>
      </c>
      <c r="Q151" s="302" t="s">
        <v>9435</v>
      </c>
      <c r="R151" s="300"/>
      <c r="S151" s="300"/>
      <c r="T151" s="302" t="s">
        <v>9380</v>
      </c>
      <c r="U151" s="302" t="s">
        <v>9381</v>
      </c>
      <c r="V151" s="302" t="s">
        <v>9382</v>
      </c>
      <c r="W151" s="302" t="s">
        <v>11049</v>
      </c>
      <c r="X151" s="302" t="s">
        <v>9384</v>
      </c>
      <c r="Y151" s="302" t="s">
        <v>9385</v>
      </c>
      <c r="Z151" s="303">
        <v>123.48</v>
      </c>
      <c r="AA151" s="302" t="s">
        <v>3277</v>
      </c>
      <c r="AB151" s="303">
        <v>123.48</v>
      </c>
      <c r="AC151" s="303">
        <v>123.48</v>
      </c>
      <c r="AD151" s="302" t="s">
        <v>3277</v>
      </c>
      <c r="AE151" s="302" t="s">
        <v>9770</v>
      </c>
      <c r="AF151" s="302" t="s">
        <v>10685</v>
      </c>
      <c r="AG151" s="302" t="s">
        <v>9388</v>
      </c>
      <c r="AH151" s="302" t="s">
        <v>9402</v>
      </c>
      <c r="AI151" s="304">
        <f t="shared" si="4"/>
        <v>44579</v>
      </c>
      <c r="AK151" s="305" t="s">
        <v>9430</v>
      </c>
      <c r="AL151" s="296">
        <f t="shared" si="5"/>
        <v>123.48</v>
      </c>
    </row>
    <row r="152" spans="1:38" ht="40">
      <c r="A152" s="302" t="s">
        <v>11051</v>
      </c>
      <c r="B152" s="302" t="s">
        <v>10681</v>
      </c>
      <c r="C152" s="302" t="s">
        <v>10682</v>
      </c>
      <c r="D152" s="302" t="s">
        <v>9371</v>
      </c>
      <c r="E152" s="302" t="s">
        <v>10745</v>
      </c>
      <c r="F152" s="302" t="s">
        <v>9372</v>
      </c>
      <c r="G152" s="302" t="s">
        <v>9505</v>
      </c>
      <c r="H152" s="302" t="s">
        <v>9659</v>
      </c>
      <c r="I152" s="302" t="s">
        <v>9512</v>
      </c>
      <c r="J152" s="302" t="s">
        <v>9513</v>
      </c>
      <c r="K152" s="302" t="s">
        <v>9514</v>
      </c>
      <c r="L152" s="300"/>
      <c r="M152" s="300"/>
      <c r="N152" s="302" t="s">
        <v>9378</v>
      </c>
      <c r="O152" s="303">
        <v>229.1</v>
      </c>
      <c r="P152" s="302" t="s">
        <v>9379</v>
      </c>
      <c r="Q152" s="302" t="s">
        <v>9435</v>
      </c>
      <c r="R152" s="300"/>
      <c r="S152" s="300"/>
      <c r="T152" s="302" t="s">
        <v>9380</v>
      </c>
      <c r="U152" s="302" t="s">
        <v>9381</v>
      </c>
      <c r="V152" s="302" t="s">
        <v>9382</v>
      </c>
      <c r="W152" s="302" t="s">
        <v>10921</v>
      </c>
      <c r="X152" s="302" t="s">
        <v>9384</v>
      </c>
      <c r="Y152" s="302" t="s">
        <v>9385</v>
      </c>
      <c r="Z152" s="303">
        <v>229.1</v>
      </c>
      <c r="AA152" s="302" t="s">
        <v>3277</v>
      </c>
      <c r="AB152" s="303">
        <v>229.1</v>
      </c>
      <c r="AC152" s="303">
        <v>229.1</v>
      </c>
      <c r="AD152" s="302" t="s">
        <v>3277</v>
      </c>
      <c r="AE152" s="302" t="s">
        <v>9634</v>
      </c>
      <c r="AF152" s="302" t="s">
        <v>10685</v>
      </c>
      <c r="AG152" s="302" t="s">
        <v>9388</v>
      </c>
      <c r="AH152" s="302" t="s">
        <v>9402</v>
      </c>
      <c r="AI152" s="304">
        <f t="shared" si="4"/>
        <v>44641</v>
      </c>
      <c r="AK152" s="305" t="s">
        <v>9430</v>
      </c>
      <c r="AL152" s="296">
        <f t="shared" si="5"/>
        <v>229.1</v>
      </c>
    </row>
    <row r="153" spans="1:38" ht="40">
      <c r="A153" s="302" t="s">
        <v>11052</v>
      </c>
      <c r="B153" s="302" t="s">
        <v>10681</v>
      </c>
      <c r="C153" s="302" t="s">
        <v>10682</v>
      </c>
      <c r="D153" s="302" t="s">
        <v>9371</v>
      </c>
      <c r="E153" s="302" t="s">
        <v>10745</v>
      </c>
      <c r="F153" s="302" t="s">
        <v>9372</v>
      </c>
      <c r="G153" s="302" t="s">
        <v>9505</v>
      </c>
      <c r="H153" s="302" t="s">
        <v>11053</v>
      </c>
      <c r="I153" s="302" t="s">
        <v>9555</v>
      </c>
      <c r="J153" s="302" t="s">
        <v>9688</v>
      </c>
      <c r="K153" s="302" t="s">
        <v>9689</v>
      </c>
      <c r="L153" s="300"/>
      <c r="M153" s="300"/>
      <c r="N153" s="302" t="s">
        <v>9378</v>
      </c>
      <c r="O153" s="303">
        <v>366.56</v>
      </c>
      <c r="P153" s="302" t="s">
        <v>9379</v>
      </c>
      <c r="Q153" s="302" t="s">
        <v>9435</v>
      </c>
      <c r="R153" s="300"/>
      <c r="S153" s="300"/>
      <c r="T153" s="302" t="s">
        <v>9380</v>
      </c>
      <c r="U153" s="302" t="s">
        <v>9381</v>
      </c>
      <c r="V153" s="302" t="s">
        <v>9382</v>
      </c>
      <c r="W153" s="302" t="s">
        <v>9734</v>
      </c>
      <c r="X153" s="302" t="s">
        <v>9384</v>
      </c>
      <c r="Y153" s="302" t="s">
        <v>9385</v>
      </c>
      <c r="Z153" s="303">
        <v>366.56</v>
      </c>
      <c r="AA153" s="302" t="s">
        <v>3277</v>
      </c>
      <c r="AB153" s="303">
        <v>366.56</v>
      </c>
      <c r="AC153" s="303">
        <v>366.56</v>
      </c>
      <c r="AD153" s="302" t="s">
        <v>3277</v>
      </c>
      <c r="AE153" s="302" t="s">
        <v>9708</v>
      </c>
      <c r="AF153" s="302" t="s">
        <v>10685</v>
      </c>
      <c r="AG153" s="302" t="s">
        <v>9388</v>
      </c>
      <c r="AH153" s="302" t="s">
        <v>9402</v>
      </c>
      <c r="AI153" s="304">
        <f t="shared" si="4"/>
        <v>44602</v>
      </c>
      <c r="AK153" s="305" t="s">
        <v>9430</v>
      </c>
      <c r="AL153" s="296">
        <f t="shared" si="5"/>
        <v>366.56</v>
      </c>
    </row>
    <row r="154" spans="1:38" ht="40">
      <c r="A154" s="302" t="s">
        <v>11054</v>
      </c>
      <c r="B154" s="302" t="s">
        <v>10681</v>
      </c>
      <c r="C154" s="302" t="s">
        <v>10682</v>
      </c>
      <c r="D154" s="302" t="s">
        <v>9371</v>
      </c>
      <c r="E154" s="302" t="s">
        <v>10745</v>
      </c>
      <c r="F154" s="302" t="s">
        <v>9372</v>
      </c>
      <c r="G154" s="302" t="s">
        <v>9505</v>
      </c>
      <c r="H154" s="302" t="s">
        <v>11040</v>
      </c>
      <c r="I154" s="302" t="s">
        <v>9555</v>
      </c>
      <c r="J154" s="302" t="s">
        <v>9688</v>
      </c>
      <c r="K154" s="302" t="s">
        <v>9689</v>
      </c>
      <c r="L154" s="300"/>
      <c r="M154" s="300"/>
      <c r="N154" s="302" t="s">
        <v>9378</v>
      </c>
      <c r="O154" s="303">
        <v>366.56</v>
      </c>
      <c r="P154" s="302" t="s">
        <v>9379</v>
      </c>
      <c r="Q154" s="302" t="s">
        <v>9435</v>
      </c>
      <c r="R154" s="300"/>
      <c r="S154" s="300"/>
      <c r="T154" s="302" t="s">
        <v>9380</v>
      </c>
      <c r="U154" s="302" t="s">
        <v>9381</v>
      </c>
      <c r="V154" s="302" t="s">
        <v>9382</v>
      </c>
      <c r="W154" s="302" t="s">
        <v>9734</v>
      </c>
      <c r="X154" s="302" t="s">
        <v>9384</v>
      </c>
      <c r="Y154" s="302" t="s">
        <v>9385</v>
      </c>
      <c r="Z154" s="303">
        <v>366.56</v>
      </c>
      <c r="AA154" s="302" t="s">
        <v>3277</v>
      </c>
      <c r="AB154" s="303">
        <v>366.56</v>
      </c>
      <c r="AC154" s="303">
        <v>366.56</v>
      </c>
      <c r="AD154" s="302" t="s">
        <v>3277</v>
      </c>
      <c r="AE154" s="302" t="s">
        <v>9708</v>
      </c>
      <c r="AF154" s="302" t="s">
        <v>10685</v>
      </c>
      <c r="AG154" s="302" t="s">
        <v>9388</v>
      </c>
      <c r="AH154" s="302" t="s">
        <v>9402</v>
      </c>
      <c r="AI154" s="304">
        <f t="shared" si="4"/>
        <v>44603</v>
      </c>
      <c r="AK154" s="305" t="s">
        <v>9430</v>
      </c>
      <c r="AL154" s="296">
        <f t="shared" si="5"/>
        <v>366.56</v>
      </c>
    </row>
    <row r="155" spans="1:38" ht="40">
      <c r="A155" s="302" t="s">
        <v>11055</v>
      </c>
      <c r="B155" s="302" t="s">
        <v>10681</v>
      </c>
      <c r="C155" s="302" t="s">
        <v>10682</v>
      </c>
      <c r="D155" s="302" t="s">
        <v>9371</v>
      </c>
      <c r="E155" s="302" t="s">
        <v>10745</v>
      </c>
      <c r="F155" s="302" t="s">
        <v>9372</v>
      </c>
      <c r="G155" s="302" t="s">
        <v>9505</v>
      </c>
      <c r="H155" s="302" t="s">
        <v>9752</v>
      </c>
      <c r="I155" s="302" t="s">
        <v>9413</v>
      </c>
      <c r="J155" s="302" t="s">
        <v>9688</v>
      </c>
      <c r="K155" s="302" t="s">
        <v>9689</v>
      </c>
      <c r="L155" s="300"/>
      <c r="M155" s="300"/>
      <c r="N155" s="302" t="s">
        <v>9378</v>
      </c>
      <c r="O155" s="303">
        <v>22.91</v>
      </c>
      <c r="P155" s="302" t="s">
        <v>9379</v>
      </c>
      <c r="Q155" s="302" t="s">
        <v>9435</v>
      </c>
      <c r="R155" s="300"/>
      <c r="S155" s="300"/>
      <c r="T155" s="302" t="s">
        <v>9380</v>
      </c>
      <c r="U155" s="302" t="s">
        <v>9381</v>
      </c>
      <c r="V155" s="302" t="s">
        <v>9382</v>
      </c>
      <c r="W155" s="302" t="s">
        <v>10928</v>
      </c>
      <c r="X155" s="302" t="s">
        <v>9384</v>
      </c>
      <c r="Y155" s="302" t="s">
        <v>9385</v>
      </c>
      <c r="Z155" s="303">
        <v>22.91</v>
      </c>
      <c r="AA155" s="302" t="s">
        <v>3277</v>
      </c>
      <c r="AB155" s="303">
        <v>22.91</v>
      </c>
      <c r="AC155" s="303">
        <v>22.91</v>
      </c>
      <c r="AD155" s="302" t="s">
        <v>3277</v>
      </c>
      <c r="AE155" s="302" t="s">
        <v>9708</v>
      </c>
      <c r="AF155" s="302" t="s">
        <v>10685</v>
      </c>
      <c r="AG155" s="302" t="s">
        <v>9388</v>
      </c>
      <c r="AH155" s="302" t="s">
        <v>9402</v>
      </c>
      <c r="AI155" s="304">
        <f t="shared" si="4"/>
        <v>44596</v>
      </c>
      <c r="AK155" s="305" t="s">
        <v>9430</v>
      </c>
      <c r="AL155" s="296">
        <f t="shared" si="5"/>
        <v>22.91</v>
      </c>
    </row>
    <row r="156" spans="1:38" ht="40">
      <c r="A156" s="302" t="s">
        <v>11056</v>
      </c>
      <c r="B156" s="302" t="s">
        <v>10681</v>
      </c>
      <c r="C156" s="302" t="s">
        <v>10682</v>
      </c>
      <c r="D156" s="302" t="s">
        <v>9371</v>
      </c>
      <c r="E156" s="302" t="s">
        <v>10745</v>
      </c>
      <c r="F156" s="302" t="s">
        <v>9372</v>
      </c>
      <c r="G156" s="302" t="s">
        <v>9505</v>
      </c>
      <c r="H156" s="302" t="s">
        <v>9739</v>
      </c>
      <c r="I156" s="302" t="s">
        <v>9526</v>
      </c>
      <c r="J156" s="302" t="s">
        <v>9507</v>
      </c>
      <c r="K156" s="302" t="s">
        <v>9508</v>
      </c>
      <c r="L156" s="300"/>
      <c r="M156" s="300"/>
      <c r="N156" s="302" t="s">
        <v>9378</v>
      </c>
      <c r="O156" s="303">
        <v>137.46</v>
      </c>
      <c r="P156" s="302" t="s">
        <v>9379</v>
      </c>
      <c r="Q156" s="302" t="s">
        <v>9435</v>
      </c>
      <c r="R156" s="300"/>
      <c r="S156" s="300"/>
      <c r="T156" s="302" t="s">
        <v>9380</v>
      </c>
      <c r="U156" s="302" t="s">
        <v>9381</v>
      </c>
      <c r="V156" s="302" t="s">
        <v>9382</v>
      </c>
      <c r="W156" s="302" t="s">
        <v>11057</v>
      </c>
      <c r="X156" s="302" t="s">
        <v>9384</v>
      </c>
      <c r="Y156" s="302" t="s">
        <v>9385</v>
      </c>
      <c r="Z156" s="303">
        <v>137.46</v>
      </c>
      <c r="AA156" s="302" t="s">
        <v>3277</v>
      </c>
      <c r="AB156" s="303">
        <v>137.46</v>
      </c>
      <c r="AC156" s="303">
        <v>137.46</v>
      </c>
      <c r="AD156" s="302" t="s">
        <v>3277</v>
      </c>
      <c r="AE156" s="302" t="s">
        <v>9708</v>
      </c>
      <c r="AF156" s="302" t="s">
        <v>10685</v>
      </c>
      <c r="AG156" s="302" t="s">
        <v>9388</v>
      </c>
      <c r="AH156" s="302" t="s">
        <v>9402</v>
      </c>
      <c r="AI156" s="304">
        <f t="shared" si="4"/>
        <v>44608</v>
      </c>
      <c r="AK156" s="305" t="s">
        <v>9430</v>
      </c>
      <c r="AL156" s="296">
        <f t="shared" si="5"/>
        <v>137.46</v>
      </c>
    </row>
    <row r="157" spans="1:38" ht="40">
      <c r="A157" s="302" t="s">
        <v>11058</v>
      </c>
      <c r="B157" s="302" t="s">
        <v>10681</v>
      </c>
      <c r="C157" s="302" t="s">
        <v>10682</v>
      </c>
      <c r="D157" s="302" t="s">
        <v>9371</v>
      </c>
      <c r="E157" s="302" t="s">
        <v>10745</v>
      </c>
      <c r="F157" s="302" t="s">
        <v>9372</v>
      </c>
      <c r="G157" s="302" t="s">
        <v>9505</v>
      </c>
      <c r="H157" s="302" t="s">
        <v>9758</v>
      </c>
      <c r="I157" s="302" t="s">
        <v>9410</v>
      </c>
      <c r="J157" s="302" t="s">
        <v>9746</v>
      </c>
      <c r="K157" s="302" t="s">
        <v>9747</v>
      </c>
      <c r="L157" s="300"/>
      <c r="M157" s="300"/>
      <c r="N157" s="302" t="s">
        <v>9378</v>
      </c>
      <c r="O157" s="303">
        <v>82.32</v>
      </c>
      <c r="P157" s="302" t="s">
        <v>9379</v>
      </c>
      <c r="Q157" s="302" t="s">
        <v>9435</v>
      </c>
      <c r="R157" s="300"/>
      <c r="S157" s="300"/>
      <c r="T157" s="302" t="s">
        <v>9380</v>
      </c>
      <c r="U157" s="302" t="s">
        <v>9381</v>
      </c>
      <c r="V157" s="302" t="s">
        <v>9382</v>
      </c>
      <c r="W157" s="302" t="s">
        <v>9759</v>
      </c>
      <c r="X157" s="302" t="s">
        <v>9384</v>
      </c>
      <c r="Y157" s="302" t="s">
        <v>9385</v>
      </c>
      <c r="Z157" s="303">
        <v>82.32</v>
      </c>
      <c r="AA157" s="302" t="s">
        <v>3277</v>
      </c>
      <c r="AB157" s="303">
        <v>82.32</v>
      </c>
      <c r="AC157" s="303">
        <v>82.32</v>
      </c>
      <c r="AD157" s="302" t="s">
        <v>3277</v>
      </c>
      <c r="AE157" s="302" t="s">
        <v>9708</v>
      </c>
      <c r="AF157" s="302" t="s">
        <v>10685</v>
      </c>
      <c r="AG157" s="302" t="s">
        <v>9388</v>
      </c>
      <c r="AH157" s="302" t="s">
        <v>9402</v>
      </c>
      <c r="AI157" s="304">
        <f t="shared" si="4"/>
        <v>44595</v>
      </c>
      <c r="AK157" s="305" t="s">
        <v>9430</v>
      </c>
      <c r="AL157" s="296">
        <f t="shared" si="5"/>
        <v>82.32</v>
      </c>
    </row>
    <row r="158" spans="1:38" ht="40">
      <c r="A158" s="302" t="s">
        <v>11059</v>
      </c>
      <c r="B158" s="302" t="s">
        <v>10681</v>
      </c>
      <c r="C158" s="302" t="s">
        <v>10682</v>
      </c>
      <c r="D158" s="302" t="s">
        <v>9371</v>
      </c>
      <c r="E158" s="302" t="s">
        <v>10745</v>
      </c>
      <c r="F158" s="302" t="s">
        <v>9372</v>
      </c>
      <c r="G158" s="302" t="s">
        <v>9505</v>
      </c>
      <c r="H158" s="302" t="s">
        <v>11040</v>
      </c>
      <c r="I158" s="302" t="s">
        <v>9555</v>
      </c>
      <c r="J158" s="302" t="s">
        <v>9614</v>
      </c>
      <c r="K158" s="302" t="s">
        <v>9615</v>
      </c>
      <c r="L158" s="300"/>
      <c r="M158" s="300"/>
      <c r="N158" s="302" t="s">
        <v>9378</v>
      </c>
      <c r="O158" s="303">
        <v>366.56</v>
      </c>
      <c r="P158" s="302" t="s">
        <v>9379</v>
      </c>
      <c r="Q158" s="302" t="s">
        <v>9435</v>
      </c>
      <c r="R158" s="300"/>
      <c r="S158" s="300"/>
      <c r="T158" s="302" t="s">
        <v>9380</v>
      </c>
      <c r="U158" s="302" t="s">
        <v>9381</v>
      </c>
      <c r="V158" s="302" t="s">
        <v>9382</v>
      </c>
      <c r="W158" s="302" t="s">
        <v>11060</v>
      </c>
      <c r="X158" s="302" t="s">
        <v>9384</v>
      </c>
      <c r="Y158" s="302" t="s">
        <v>9385</v>
      </c>
      <c r="Z158" s="303">
        <v>366.56</v>
      </c>
      <c r="AA158" s="302" t="s">
        <v>3277</v>
      </c>
      <c r="AB158" s="303">
        <v>366.56</v>
      </c>
      <c r="AC158" s="303">
        <v>366.56</v>
      </c>
      <c r="AD158" s="302" t="s">
        <v>3277</v>
      </c>
      <c r="AE158" s="302" t="s">
        <v>9708</v>
      </c>
      <c r="AF158" s="302" t="s">
        <v>10685</v>
      </c>
      <c r="AG158" s="302" t="s">
        <v>9388</v>
      </c>
      <c r="AH158" s="302" t="s">
        <v>9402</v>
      </c>
      <c r="AI158" s="304">
        <f t="shared" si="4"/>
        <v>44603</v>
      </c>
      <c r="AK158" s="305" t="s">
        <v>9430</v>
      </c>
      <c r="AL158" s="296">
        <f t="shared" si="5"/>
        <v>366.56</v>
      </c>
    </row>
    <row r="159" spans="1:38" ht="40">
      <c r="A159" s="302" t="s">
        <v>11061</v>
      </c>
      <c r="B159" s="302" t="s">
        <v>10681</v>
      </c>
      <c r="C159" s="302" t="s">
        <v>10682</v>
      </c>
      <c r="D159" s="302" t="s">
        <v>9371</v>
      </c>
      <c r="E159" s="302" t="s">
        <v>10745</v>
      </c>
      <c r="F159" s="302" t="s">
        <v>9372</v>
      </c>
      <c r="G159" s="302" t="s">
        <v>9505</v>
      </c>
      <c r="H159" s="302" t="s">
        <v>11062</v>
      </c>
      <c r="I159" s="302" t="s">
        <v>9555</v>
      </c>
      <c r="J159" s="302" t="s">
        <v>9614</v>
      </c>
      <c r="K159" s="302" t="s">
        <v>9615</v>
      </c>
      <c r="L159" s="300"/>
      <c r="M159" s="300"/>
      <c r="N159" s="302" t="s">
        <v>9378</v>
      </c>
      <c r="O159" s="303">
        <v>366.56</v>
      </c>
      <c r="P159" s="302" t="s">
        <v>9379</v>
      </c>
      <c r="Q159" s="302" t="s">
        <v>9435</v>
      </c>
      <c r="R159" s="300"/>
      <c r="S159" s="300"/>
      <c r="T159" s="302" t="s">
        <v>9380</v>
      </c>
      <c r="U159" s="302" t="s">
        <v>9381</v>
      </c>
      <c r="V159" s="302" t="s">
        <v>9382</v>
      </c>
      <c r="W159" s="302" t="s">
        <v>11060</v>
      </c>
      <c r="X159" s="302" t="s">
        <v>9384</v>
      </c>
      <c r="Y159" s="302" t="s">
        <v>9385</v>
      </c>
      <c r="Z159" s="303">
        <v>366.56</v>
      </c>
      <c r="AA159" s="302" t="s">
        <v>3277</v>
      </c>
      <c r="AB159" s="303">
        <v>366.56</v>
      </c>
      <c r="AC159" s="303">
        <v>366.56</v>
      </c>
      <c r="AD159" s="302" t="s">
        <v>3277</v>
      </c>
      <c r="AE159" s="302" t="s">
        <v>9708</v>
      </c>
      <c r="AF159" s="302" t="s">
        <v>10685</v>
      </c>
      <c r="AG159" s="302" t="s">
        <v>9388</v>
      </c>
      <c r="AH159" s="302" t="s">
        <v>9402</v>
      </c>
      <c r="AI159" s="304">
        <f t="shared" si="4"/>
        <v>44599</v>
      </c>
      <c r="AK159" s="305" t="s">
        <v>9430</v>
      </c>
      <c r="AL159" s="296">
        <f t="shared" si="5"/>
        <v>366.56</v>
      </c>
    </row>
    <row r="160" spans="1:38" ht="40">
      <c r="A160" s="302" t="s">
        <v>11063</v>
      </c>
      <c r="B160" s="302" t="s">
        <v>10681</v>
      </c>
      <c r="C160" s="302" t="s">
        <v>10682</v>
      </c>
      <c r="D160" s="302" t="s">
        <v>9371</v>
      </c>
      <c r="E160" s="302" t="s">
        <v>10745</v>
      </c>
      <c r="F160" s="302" t="s">
        <v>9372</v>
      </c>
      <c r="G160" s="302" t="s">
        <v>9505</v>
      </c>
      <c r="H160" s="302" t="s">
        <v>9739</v>
      </c>
      <c r="I160" s="302" t="s">
        <v>9410</v>
      </c>
      <c r="J160" s="302" t="s">
        <v>9556</v>
      </c>
      <c r="K160" s="302" t="s">
        <v>9559</v>
      </c>
      <c r="L160" s="300"/>
      <c r="M160" s="300"/>
      <c r="N160" s="302" t="s">
        <v>9378</v>
      </c>
      <c r="O160" s="303">
        <v>91.64</v>
      </c>
      <c r="P160" s="302" t="s">
        <v>9379</v>
      </c>
      <c r="Q160" s="302" t="s">
        <v>9435</v>
      </c>
      <c r="R160" s="300"/>
      <c r="S160" s="300"/>
      <c r="T160" s="302" t="s">
        <v>9380</v>
      </c>
      <c r="U160" s="302" t="s">
        <v>9381</v>
      </c>
      <c r="V160" s="302" t="s">
        <v>9382</v>
      </c>
      <c r="W160" s="302" t="s">
        <v>11064</v>
      </c>
      <c r="X160" s="302" t="s">
        <v>9384</v>
      </c>
      <c r="Y160" s="302" t="s">
        <v>9385</v>
      </c>
      <c r="Z160" s="303">
        <v>91.64</v>
      </c>
      <c r="AA160" s="302" t="s">
        <v>3277</v>
      </c>
      <c r="AB160" s="303">
        <v>91.64</v>
      </c>
      <c r="AC160" s="303">
        <v>91.64</v>
      </c>
      <c r="AD160" s="302" t="s">
        <v>3277</v>
      </c>
      <c r="AE160" s="302" t="s">
        <v>9708</v>
      </c>
      <c r="AF160" s="302" t="s">
        <v>10685</v>
      </c>
      <c r="AG160" s="302" t="s">
        <v>9388</v>
      </c>
      <c r="AH160" s="302" t="s">
        <v>9402</v>
      </c>
      <c r="AI160" s="304">
        <f t="shared" si="4"/>
        <v>44608</v>
      </c>
      <c r="AK160" s="305" t="s">
        <v>9430</v>
      </c>
      <c r="AL160" s="296">
        <f t="shared" si="5"/>
        <v>91.64</v>
      </c>
    </row>
    <row r="161" spans="1:38" ht="50">
      <c r="A161" s="302" t="s">
        <v>11065</v>
      </c>
      <c r="B161" s="302" t="s">
        <v>10681</v>
      </c>
      <c r="C161" s="302" t="s">
        <v>10682</v>
      </c>
      <c r="D161" s="302" t="s">
        <v>9371</v>
      </c>
      <c r="E161" s="302" t="s">
        <v>10745</v>
      </c>
      <c r="F161" s="302" t="s">
        <v>9372</v>
      </c>
      <c r="G161" s="302" t="s">
        <v>9505</v>
      </c>
      <c r="H161" s="302" t="s">
        <v>10918</v>
      </c>
      <c r="I161" s="302" t="s">
        <v>9555</v>
      </c>
      <c r="J161" s="302" t="s">
        <v>9614</v>
      </c>
      <c r="K161" s="302" t="s">
        <v>9615</v>
      </c>
      <c r="L161" s="300"/>
      <c r="M161" s="302" t="s">
        <v>11066</v>
      </c>
      <c r="N161" s="302" t="s">
        <v>9378</v>
      </c>
      <c r="O161" s="303">
        <v>366.56</v>
      </c>
      <c r="P161" s="302" t="s">
        <v>9379</v>
      </c>
      <c r="Q161" s="302" t="s">
        <v>9435</v>
      </c>
      <c r="R161" s="300"/>
      <c r="S161" s="300"/>
      <c r="T161" s="302" t="s">
        <v>9380</v>
      </c>
      <c r="U161" s="302" t="s">
        <v>9381</v>
      </c>
      <c r="V161" s="302" t="s">
        <v>9382</v>
      </c>
      <c r="W161" s="302" t="s">
        <v>11067</v>
      </c>
      <c r="X161" s="302" t="s">
        <v>9384</v>
      </c>
      <c r="Y161" s="302" t="s">
        <v>9385</v>
      </c>
      <c r="Z161" s="303">
        <v>366.56</v>
      </c>
      <c r="AA161" s="302" t="s">
        <v>3277</v>
      </c>
      <c r="AB161" s="303">
        <v>366.56</v>
      </c>
      <c r="AC161" s="303">
        <v>366.56</v>
      </c>
      <c r="AD161" s="302" t="s">
        <v>3277</v>
      </c>
      <c r="AE161" s="302" t="s">
        <v>9770</v>
      </c>
      <c r="AF161" s="302" t="s">
        <v>10685</v>
      </c>
      <c r="AG161" s="302" t="s">
        <v>9388</v>
      </c>
      <c r="AH161" s="302" t="s">
        <v>9402</v>
      </c>
      <c r="AI161" s="304">
        <f t="shared" si="4"/>
        <v>44585</v>
      </c>
      <c r="AK161" s="305" t="s">
        <v>9430</v>
      </c>
      <c r="AL161" s="296">
        <f t="shared" si="5"/>
        <v>366.56</v>
      </c>
    </row>
    <row r="162" spans="1:38" ht="40">
      <c r="A162" s="302" t="s">
        <v>11068</v>
      </c>
      <c r="B162" s="302" t="s">
        <v>10681</v>
      </c>
      <c r="C162" s="302" t="s">
        <v>10682</v>
      </c>
      <c r="D162" s="302" t="s">
        <v>9371</v>
      </c>
      <c r="E162" s="302" t="s">
        <v>10745</v>
      </c>
      <c r="F162" s="302" t="s">
        <v>9372</v>
      </c>
      <c r="G162" s="302" t="s">
        <v>9505</v>
      </c>
      <c r="H162" s="302" t="s">
        <v>9812</v>
      </c>
      <c r="I162" s="302" t="s">
        <v>9555</v>
      </c>
      <c r="J162" s="302" t="s">
        <v>9556</v>
      </c>
      <c r="K162" s="302" t="s">
        <v>9557</v>
      </c>
      <c r="L162" s="300"/>
      <c r="M162" s="300"/>
      <c r="N162" s="302" t="s">
        <v>9378</v>
      </c>
      <c r="O162" s="303">
        <v>366.56</v>
      </c>
      <c r="P162" s="302" t="s">
        <v>9379</v>
      </c>
      <c r="Q162" s="302" t="s">
        <v>9435</v>
      </c>
      <c r="R162" s="300"/>
      <c r="S162" s="300"/>
      <c r="T162" s="302" t="s">
        <v>9380</v>
      </c>
      <c r="U162" s="302" t="s">
        <v>9381</v>
      </c>
      <c r="V162" s="302" t="s">
        <v>9382</v>
      </c>
      <c r="W162" s="302" t="s">
        <v>11069</v>
      </c>
      <c r="X162" s="302" t="s">
        <v>9384</v>
      </c>
      <c r="Y162" s="302" t="s">
        <v>9385</v>
      </c>
      <c r="Z162" s="303">
        <v>366.56</v>
      </c>
      <c r="AA162" s="302" t="s">
        <v>3277</v>
      </c>
      <c r="AB162" s="303">
        <v>366.56</v>
      </c>
      <c r="AC162" s="303">
        <v>366.56</v>
      </c>
      <c r="AD162" s="302" t="s">
        <v>3277</v>
      </c>
      <c r="AE162" s="302" t="s">
        <v>9770</v>
      </c>
      <c r="AF162" s="302" t="s">
        <v>10685</v>
      </c>
      <c r="AG162" s="302" t="s">
        <v>9388</v>
      </c>
      <c r="AH162" s="302" t="s">
        <v>9402</v>
      </c>
      <c r="AI162" s="304">
        <f t="shared" si="4"/>
        <v>44574</v>
      </c>
      <c r="AK162" s="305" t="s">
        <v>9430</v>
      </c>
      <c r="AL162" s="296">
        <f t="shared" si="5"/>
        <v>366.56</v>
      </c>
    </row>
    <row r="163" spans="1:38" ht="40">
      <c r="A163" s="302" t="s">
        <v>11070</v>
      </c>
      <c r="B163" s="302" t="s">
        <v>10681</v>
      </c>
      <c r="C163" s="302" t="s">
        <v>10682</v>
      </c>
      <c r="D163" s="302" t="s">
        <v>9371</v>
      </c>
      <c r="E163" s="302" t="s">
        <v>10745</v>
      </c>
      <c r="F163" s="302" t="s">
        <v>9372</v>
      </c>
      <c r="G163" s="302" t="s">
        <v>9505</v>
      </c>
      <c r="H163" s="302" t="s">
        <v>9681</v>
      </c>
      <c r="I163" s="302" t="s">
        <v>9375</v>
      </c>
      <c r="J163" s="302" t="s">
        <v>9746</v>
      </c>
      <c r="K163" s="302" t="s">
        <v>9747</v>
      </c>
      <c r="L163" s="300"/>
      <c r="M163" s="300"/>
      <c r="N163" s="302" t="s">
        <v>9378</v>
      </c>
      <c r="O163" s="303">
        <v>41.16</v>
      </c>
      <c r="P163" s="302" t="s">
        <v>9379</v>
      </c>
      <c r="Q163" s="302" t="s">
        <v>9435</v>
      </c>
      <c r="R163" s="300"/>
      <c r="S163" s="300"/>
      <c r="T163" s="302" t="s">
        <v>9380</v>
      </c>
      <c r="U163" s="302" t="s">
        <v>9381</v>
      </c>
      <c r="V163" s="302" t="s">
        <v>9382</v>
      </c>
      <c r="W163" s="302" t="s">
        <v>11071</v>
      </c>
      <c r="X163" s="302" t="s">
        <v>9384</v>
      </c>
      <c r="Y163" s="302" t="s">
        <v>9385</v>
      </c>
      <c r="Z163" s="303">
        <v>41.16</v>
      </c>
      <c r="AA163" s="302" t="s">
        <v>3277</v>
      </c>
      <c r="AB163" s="303">
        <v>41.16</v>
      </c>
      <c r="AC163" s="303">
        <v>41.16</v>
      </c>
      <c r="AD163" s="302" t="s">
        <v>3277</v>
      </c>
      <c r="AE163" s="302" t="s">
        <v>9634</v>
      </c>
      <c r="AF163" s="302" t="s">
        <v>10685</v>
      </c>
      <c r="AG163" s="302" t="s">
        <v>9388</v>
      </c>
      <c r="AH163" s="302" t="s">
        <v>9402</v>
      </c>
      <c r="AI163" s="304">
        <f t="shared" si="4"/>
        <v>44629</v>
      </c>
      <c r="AK163" s="305" t="s">
        <v>9430</v>
      </c>
      <c r="AL163" s="296">
        <f t="shared" si="5"/>
        <v>41.16</v>
      </c>
    </row>
    <row r="164" spans="1:38" ht="40">
      <c r="A164" s="302" t="s">
        <v>11072</v>
      </c>
      <c r="B164" s="302" t="s">
        <v>10681</v>
      </c>
      <c r="C164" s="302" t="s">
        <v>10682</v>
      </c>
      <c r="D164" s="302" t="s">
        <v>9371</v>
      </c>
      <c r="E164" s="302" t="s">
        <v>10745</v>
      </c>
      <c r="F164" s="302" t="s">
        <v>9372</v>
      </c>
      <c r="G164" s="302" t="s">
        <v>9505</v>
      </c>
      <c r="H164" s="302" t="s">
        <v>9678</v>
      </c>
      <c r="I164" s="302" t="s">
        <v>9375</v>
      </c>
      <c r="J164" s="302" t="s">
        <v>9566</v>
      </c>
      <c r="K164" s="302" t="s">
        <v>9567</v>
      </c>
      <c r="L164" s="300"/>
      <c r="M164" s="300"/>
      <c r="N164" s="302" t="s">
        <v>9378</v>
      </c>
      <c r="O164" s="303">
        <v>45.82</v>
      </c>
      <c r="P164" s="302" t="s">
        <v>9379</v>
      </c>
      <c r="Q164" s="302" t="s">
        <v>9435</v>
      </c>
      <c r="R164" s="300"/>
      <c r="S164" s="300"/>
      <c r="T164" s="302" t="s">
        <v>9380</v>
      </c>
      <c r="U164" s="302" t="s">
        <v>9381</v>
      </c>
      <c r="V164" s="302" t="s">
        <v>9382</v>
      </c>
      <c r="W164" s="302" t="s">
        <v>9669</v>
      </c>
      <c r="X164" s="302" t="s">
        <v>9384</v>
      </c>
      <c r="Y164" s="302" t="s">
        <v>9385</v>
      </c>
      <c r="Z164" s="303">
        <v>45.82</v>
      </c>
      <c r="AA164" s="302" t="s">
        <v>3277</v>
      </c>
      <c r="AB164" s="303">
        <v>45.82</v>
      </c>
      <c r="AC164" s="303">
        <v>45.82</v>
      </c>
      <c r="AD164" s="302" t="s">
        <v>3277</v>
      </c>
      <c r="AE164" s="302" t="s">
        <v>9634</v>
      </c>
      <c r="AF164" s="302" t="s">
        <v>10685</v>
      </c>
      <c r="AG164" s="302" t="s">
        <v>9388</v>
      </c>
      <c r="AH164" s="302" t="s">
        <v>9402</v>
      </c>
      <c r="AI164" s="304">
        <f t="shared" si="4"/>
        <v>44630</v>
      </c>
      <c r="AK164" s="305" t="s">
        <v>9430</v>
      </c>
      <c r="AL164" s="296">
        <f t="shared" si="5"/>
        <v>45.82</v>
      </c>
    </row>
    <row r="165" spans="1:38" ht="40">
      <c r="A165" s="302" t="s">
        <v>11073</v>
      </c>
      <c r="B165" s="302" t="s">
        <v>10681</v>
      </c>
      <c r="C165" s="302" t="s">
        <v>10682</v>
      </c>
      <c r="D165" s="302" t="s">
        <v>9371</v>
      </c>
      <c r="E165" s="302" t="s">
        <v>10745</v>
      </c>
      <c r="F165" s="302" t="s">
        <v>9372</v>
      </c>
      <c r="G165" s="302" t="s">
        <v>9505</v>
      </c>
      <c r="H165" s="302" t="s">
        <v>10749</v>
      </c>
      <c r="I165" s="302" t="s">
        <v>9435</v>
      </c>
      <c r="J165" s="302" t="s">
        <v>9513</v>
      </c>
      <c r="K165" s="302" t="s">
        <v>9514</v>
      </c>
      <c r="L165" s="300"/>
      <c r="M165" s="300"/>
      <c r="N165" s="302" t="s">
        <v>9378</v>
      </c>
      <c r="O165" s="303">
        <v>183.28</v>
      </c>
      <c r="P165" s="302" t="s">
        <v>9379</v>
      </c>
      <c r="Q165" s="302" t="s">
        <v>9435</v>
      </c>
      <c r="R165" s="300"/>
      <c r="S165" s="300"/>
      <c r="T165" s="302" t="s">
        <v>9380</v>
      </c>
      <c r="U165" s="302" t="s">
        <v>9381</v>
      </c>
      <c r="V165" s="302" t="s">
        <v>9382</v>
      </c>
      <c r="W165" s="302" t="s">
        <v>9662</v>
      </c>
      <c r="X165" s="302" t="s">
        <v>9384</v>
      </c>
      <c r="Y165" s="302" t="s">
        <v>9385</v>
      </c>
      <c r="Z165" s="303">
        <v>183.28</v>
      </c>
      <c r="AA165" s="302" t="s">
        <v>3277</v>
      </c>
      <c r="AB165" s="303">
        <v>183.28</v>
      </c>
      <c r="AC165" s="303">
        <v>183.28</v>
      </c>
      <c r="AD165" s="302" t="s">
        <v>3277</v>
      </c>
      <c r="AE165" s="302" t="s">
        <v>9634</v>
      </c>
      <c r="AF165" s="302" t="s">
        <v>10685</v>
      </c>
      <c r="AG165" s="302" t="s">
        <v>9388</v>
      </c>
      <c r="AH165" s="302" t="s">
        <v>9402</v>
      </c>
      <c r="AI165" s="304">
        <f t="shared" si="4"/>
        <v>44634</v>
      </c>
      <c r="AK165" s="305" t="s">
        <v>9430</v>
      </c>
      <c r="AL165" s="296">
        <f t="shared" si="5"/>
        <v>183.28</v>
      </c>
    </row>
    <row r="166" spans="1:38" ht="40">
      <c r="A166" s="302" t="s">
        <v>11074</v>
      </c>
      <c r="B166" s="302" t="s">
        <v>10681</v>
      </c>
      <c r="C166" s="302" t="s">
        <v>10682</v>
      </c>
      <c r="D166" s="302" t="s">
        <v>9371</v>
      </c>
      <c r="E166" s="302" t="s">
        <v>10745</v>
      </c>
      <c r="F166" s="302" t="s">
        <v>9372</v>
      </c>
      <c r="G166" s="302" t="s">
        <v>9505</v>
      </c>
      <c r="H166" s="302" t="s">
        <v>9537</v>
      </c>
      <c r="I166" s="302" t="s">
        <v>9375</v>
      </c>
      <c r="J166" s="302" t="s">
        <v>9746</v>
      </c>
      <c r="K166" s="302" t="s">
        <v>9747</v>
      </c>
      <c r="L166" s="300"/>
      <c r="M166" s="300"/>
      <c r="N166" s="302" t="s">
        <v>9378</v>
      </c>
      <c r="O166" s="303">
        <v>41.16</v>
      </c>
      <c r="P166" s="302" t="s">
        <v>9379</v>
      </c>
      <c r="Q166" s="302" t="s">
        <v>9435</v>
      </c>
      <c r="R166" s="300"/>
      <c r="S166" s="300"/>
      <c r="T166" s="302" t="s">
        <v>9380</v>
      </c>
      <c r="U166" s="302" t="s">
        <v>9381</v>
      </c>
      <c r="V166" s="302" t="s">
        <v>9382</v>
      </c>
      <c r="W166" s="302" t="s">
        <v>11075</v>
      </c>
      <c r="X166" s="302" t="s">
        <v>9384</v>
      </c>
      <c r="Y166" s="302" t="s">
        <v>9385</v>
      </c>
      <c r="Z166" s="303">
        <v>41.16</v>
      </c>
      <c r="AA166" s="302" t="s">
        <v>3277</v>
      </c>
      <c r="AB166" s="303">
        <v>41.16</v>
      </c>
      <c r="AC166" s="303">
        <v>41.16</v>
      </c>
      <c r="AD166" s="302" t="s">
        <v>3277</v>
      </c>
      <c r="AE166" s="302" t="s">
        <v>9494</v>
      </c>
      <c r="AF166" s="302" t="s">
        <v>10685</v>
      </c>
      <c r="AG166" s="302" t="s">
        <v>9388</v>
      </c>
      <c r="AH166" s="302" t="s">
        <v>9402</v>
      </c>
      <c r="AI166" s="304">
        <f t="shared" si="4"/>
        <v>44685</v>
      </c>
      <c r="AK166" s="305" t="s">
        <v>9430</v>
      </c>
      <c r="AL166" s="296">
        <f t="shared" si="5"/>
        <v>41.16</v>
      </c>
    </row>
    <row r="167" spans="1:38" ht="40">
      <c r="A167" s="302" t="s">
        <v>11076</v>
      </c>
      <c r="B167" s="302" t="s">
        <v>10681</v>
      </c>
      <c r="C167" s="302" t="s">
        <v>10682</v>
      </c>
      <c r="D167" s="302" t="s">
        <v>9371</v>
      </c>
      <c r="E167" s="302" t="s">
        <v>10745</v>
      </c>
      <c r="F167" s="302" t="s">
        <v>9372</v>
      </c>
      <c r="G167" s="302" t="s">
        <v>9505</v>
      </c>
      <c r="H167" s="302" t="s">
        <v>11077</v>
      </c>
      <c r="I167" s="302" t="s">
        <v>9512</v>
      </c>
      <c r="J167" s="302" t="s">
        <v>9746</v>
      </c>
      <c r="K167" s="302" t="s">
        <v>9747</v>
      </c>
      <c r="L167" s="300"/>
      <c r="M167" s="300"/>
      <c r="N167" s="302" t="s">
        <v>9378</v>
      </c>
      <c r="O167" s="303">
        <v>187.35</v>
      </c>
      <c r="P167" s="302" t="s">
        <v>9379</v>
      </c>
      <c r="Q167" s="302" t="s">
        <v>9435</v>
      </c>
      <c r="R167" s="300"/>
      <c r="S167" s="300"/>
      <c r="T167" s="302" t="s">
        <v>9380</v>
      </c>
      <c r="U167" s="302" t="s">
        <v>9381</v>
      </c>
      <c r="V167" s="302" t="s">
        <v>9382</v>
      </c>
      <c r="W167" s="302" t="s">
        <v>11078</v>
      </c>
      <c r="X167" s="302" t="s">
        <v>9384</v>
      </c>
      <c r="Y167" s="302" t="s">
        <v>9385</v>
      </c>
      <c r="Z167" s="303">
        <v>187.35</v>
      </c>
      <c r="AA167" s="302" t="s">
        <v>3277</v>
      </c>
      <c r="AB167" s="303">
        <v>187.35</v>
      </c>
      <c r="AC167" s="303">
        <v>187.35</v>
      </c>
      <c r="AD167" s="302" t="s">
        <v>3277</v>
      </c>
      <c r="AE167" s="302" t="s">
        <v>9429</v>
      </c>
      <c r="AF167" s="302" t="s">
        <v>10685</v>
      </c>
      <c r="AG167" s="302" t="s">
        <v>9388</v>
      </c>
      <c r="AH167" s="302" t="s">
        <v>9402</v>
      </c>
      <c r="AI167" s="304">
        <f t="shared" si="4"/>
        <v>44798</v>
      </c>
      <c r="AK167" s="305" t="s">
        <v>9430</v>
      </c>
      <c r="AL167" s="296">
        <f t="shared" si="5"/>
        <v>187.35</v>
      </c>
    </row>
    <row r="168" spans="1:38" ht="40">
      <c r="A168" s="302" t="s">
        <v>11079</v>
      </c>
      <c r="B168" s="302" t="s">
        <v>10681</v>
      </c>
      <c r="C168" s="302" t="s">
        <v>10682</v>
      </c>
      <c r="D168" s="302" t="s">
        <v>9371</v>
      </c>
      <c r="E168" s="302" t="s">
        <v>10745</v>
      </c>
      <c r="F168" s="302" t="s">
        <v>9372</v>
      </c>
      <c r="G168" s="302" t="s">
        <v>9505</v>
      </c>
      <c r="H168" s="302" t="s">
        <v>9423</v>
      </c>
      <c r="I168" s="302" t="s">
        <v>9526</v>
      </c>
      <c r="J168" s="302" t="s">
        <v>9746</v>
      </c>
      <c r="K168" s="302" t="s">
        <v>9747</v>
      </c>
      <c r="L168" s="300"/>
      <c r="M168" s="300"/>
      <c r="N168" s="302" t="s">
        <v>9378</v>
      </c>
      <c r="O168" s="303">
        <v>112.41</v>
      </c>
      <c r="P168" s="302" t="s">
        <v>9379</v>
      </c>
      <c r="Q168" s="302" t="s">
        <v>9435</v>
      </c>
      <c r="R168" s="300"/>
      <c r="S168" s="300"/>
      <c r="T168" s="302" t="s">
        <v>9380</v>
      </c>
      <c r="U168" s="302" t="s">
        <v>9381</v>
      </c>
      <c r="V168" s="302" t="s">
        <v>9382</v>
      </c>
      <c r="W168" s="302" t="s">
        <v>11078</v>
      </c>
      <c r="X168" s="302" t="s">
        <v>9384</v>
      </c>
      <c r="Y168" s="302" t="s">
        <v>9385</v>
      </c>
      <c r="Z168" s="303">
        <v>112.41</v>
      </c>
      <c r="AA168" s="302" t="s">
        <v>3277</v>
      </c>
      <c r="AB168" s="303">
        <v>112.41</v>
      </c>
      <c r="AC168" s="303">
        <v>112.41</v>
      </c>
      <c r="AD168" s="302" t="s">
        <v>3277</v>
      </c>
      <c r="AE168" s="302" t="s">
        <v>9429</v>
      </c>
      <c r="AF168" s="302" t="s">
        <v>10685</v>
      </c>
      <c r="AG168" s="302" t="s">
        <v>9388</v>
      </c>
      <c r="AH168" s="302" t="s">
        <v>9402</v>
      </c>
      <c r="AI168" s="304">
        <f t="shared" si="4"/>
        <v>44804</v>
      </c>
      <c r="AK168" s="305" t="s">
        <v>9430</v>
      </c>
      <c r="AL168" s="296">
        <f t="shared" si="5"/>
        <v>112.41</v>
      </c>
    </row>
    <row r="169" spans="1:38" ht="40">
      <c r="A169" s="302" t="s">
        <v>11080</v>
      </c>
      <c r="B169" s="302" t="s">
        <v>10681</v>
      </c>
      <c r="C169" s="302" t="s">
        <v>10682</v>
      </c>
      <c r="D169" s="302" t="s">
        <v>9371</v>
      </c>
      <c r="E169" s="302" t="s">
        <v>10745</v>
      </c>
      <c r="F169" s="302" t="s">
        <v>9372</v>
      </c>
      <c r="G169" s="302" t="s">
        <v>9505</v>
      </c>
      <c r="H169" s="302" t="s">
        <v>10893</v>
      </c>
      <c r="I169" s="302" t="s">
        <v>9375</v>
      </c>
      <c r="J169" s="302" t="s">
        <v>9746</v>
      </c>
      <c r="K169" s="302" t="s">
        <v>9747</v>
      </c>
      <c r="L169" s="300"/>
      <c r="M169" s="300"/>
      <c r="N169" s="302" t="s">
        <v>9378</v>
      </c>
      <c r="O169" s="303">
        <v>37.47</v>
      </c>
      <c r="P169" s="302" t="s">
        <v>9379</v>
      </c>
      <c r="Q169" s="302" t="s">
        <v>9435</v>
      </c>
      <c r="R169" s="300"/>
      <c r="S169" s="300"/>
      <c r="T169" s="302" t="s">
        <v>9380</v>
      </c>
      <c r="U169" s="302" t="s">
        <v>9381</v>
      </c>
      <c r="V169" s="302" t="s">
        <v>9382</v>
      </c>
      <c r="W169" s="302" t="s">
        <v>11081</v>
      </c>
      <c r="X169" s="302" t="s">
        <v>9384</v>
      </c>
      <c r="Y169" s="302" t="s">
        <v>9385</v>
      </c>
      <c r="Z169" s="303">
        <v>37.47</v>
      </c>
      <c r="AA169" s="302" t="s">
        <v>3277</v>
      </c>
      <c r="AB169" s="303">
        <v>37.47</v>
      </c>
      <c r="AC169" s="303">
        <v>37.47</v>
      </c>
      <c r="AD169" s="302" t="s">
        <v>3277</v>
      </c>
      <c r="AE169" s="302" t="s">
        <v>10727</v>
      </c>
      <c r="AF169" s="302" t="s">
        <v>10685</v>
      </c>
      <c r="AG169" s="302" t="s">
        <v>9388</v>
      </c>
      <c r="AH169" s="302" t="s">
        <v>9402</v>
      </c>
      <c r="AI169" s="304">
        <f t="shared" si="4"/>
        <v>44827</v>
      </c>
      <c r="AK169" s="305" t="s">
        <v>9430</v>
      </c>
      <c r="AL169" s="296">
        <f t="shared" si="5"/>
        <v>37.47</v>
      </c>
    </row>
    <row r="170" spans="1:38" ht="40">
      <c r="A170" s="302" t="s">
        <v>11082</v>
      </c>
      <c r="B170" s="302" t="s">
        <v>10681</v>
      </c>
      <c r="C170" s="302" t="s">
        <v>10682</v>
      </c>
      <c r="D170" s="302" t="s">
        <v>9371</v>
      </c>
      <c r="E170" s="302" t="s">
        <v>10745</v>
      </c>
      <c r="F170" s="302" t="s">
        <v>9372</v>
      </c>
      <c r="G170" s="302" t="s">
        <v>9505</v>
      </c>
      <c r="H170" s="302" t="s">
        <v>11083</v>
      </c>
      <c r="I170" s="302" t="s">
        <v>9375</v>
      </c>
      <c r="J170" s="302" t="s">
        <v>9746</v>
      </c>
      <c r="K170" s="302" t="s">
        <v>9747</v>
      </c>
      <c r="L170" s="300"/>
      <c r="M170" s="300"/>
      <c r="N170" s="302" t="s">
        <v>9378</v>
      </c>
      <c r="O170" s="303">
        <v>37.47</v>
      </c>
      <c r="P170" s="302" t="s">
        <v>9379</v>
      </c>
      <c r="Q170" s="302" t="s">
        <v>9435</v>
      </c>
      <c r="R170" s="300"/>
      <c r="S170" s="300"/>
      <c r="T170" s="302" t="s">
        <v>9380</v>
      </c>
      <c r="U170" s="302" t="s">
        <v>9381</v>
      </c>
      <c r="V170" s="302" t="s">
        <v>9382</v>
      </c>
      <c r="W170" s="302" t="s">
        <v>10906</v>
      </c>
      <c r="X170" s="302" t="s">
        <v>9384</v>
      </c>
      <c r="Y170" s="302" t="s">
        <v>9385</v>
      </c>
      <c r="Z170" s="303">
        <v>37.47</v>
      </c>
      <c r="AA170" s="302" t="s">
        <v>3277</v>
      </c>
      <c r="AB170" s="303">
        <v>37.47</v>
      </c>
      <c r="AC170" s="303">
        <v>37.47</v>
      </c>
      <c r="AD170" s="302" t="s">
        <v>3277</v>
      </c>
      <c r="AE170" s="302" t="s">
        <v>10727</v>
      </c>
      <c r="AF170" s="302" t="s">
        <v>10685</v>
      </c>
      <c r="AG170" s="302" t="s">
        <v>9388</v>
      </c>
      <c r="AH170" s="302" t="s">
        <v>9402</v>
      </c>
      <c r="AI170" s="304">
        <f t="shared" si="4"/>
        <v>44811</v>
      </c>
      <c r="AK170" s="305" t="s">
        <v>9430</v>
      </c>
      <c r="AL170" s="296">
        <f t="shared" si="5"/>
        <v>37.47</v>
      </c>
    </row>
    <row r="171" spans="1:38" ht="40">
      <c r="A171" s="302" t="s">
        <v>11084</v>
      </c>
      <c r="B171" s="302" t="s">
        <v>10681</v>
      </c>
      <c r="C171" s="302" t="s">
        <v>10682</v>
      </c>
      <c r="D171" s="302" t="s">
        <v>9371</v>
      </c>
      <c r="E171" s="302" t="s">
        <v>10745</v>
      </c>
      <c r="F171" s="302" t="s">
        <v>9372</v>
      </c>
      <c r="G171" s="302" t="s">
        <v>9505</v>
      </c>
      <c r="H171" s="302" t="s">
        <v>10725</v>
      </c>
      <c r="I171" s="302" t="s">
        <v>9375</v>
      </c>
      <c r="J171" s="302" t="s">
        <v>9746</v>
      </c>
      <c r="K171" s="302" t="s">
        <v>9747</v>
      </c>
      <c r="L171" s="300"/>
      <c r="M171" s="300"/>
      <c r="N171" s="302" t="s">
        <v>9378</v>
      </c>
      <c r="O171" s="303">
        <v>37.47</v>
      </c>
      <c r="P171" s="302" t="s">
        <v>9379</v>
      </c>
      <c r="Q171" s="302" t="s">
        <v>9435</v>
      </c>
      <c r="R171" s="300"/>
      <c r="S171" s="300"/>
      <c r="T171" s="302" t="s">
        <v>9380</v>
      </c>
      <c r="U171" s="302" t="s">
        <v>9381</v>
      </c>
      <c r="V171" s="302" t="s">
        <v>9382</v>
      </c>
      <c r="W171" s="302" t="s">
        <v>11081</v>
      </c>
      <c r="X171" s="302" t="s">
        <v>9384</v>
      </c>
      <c r="Y171" s="302" t="s">
        <v>9385</v>
      </c>
      <c r="Z171" s="303">
        <v>37.47</v>
      </c>
      <c r="AA171" s="302" t="s">
        <v>3277</v>
      </c>
      <c r="AB171" s="303">
        <v>37.47</v>
      </c>
      <c r="AC171" s="303">
        <v>37.47</v>
      </c>
      <c r="AD171" s="302" t="s">
        <v>3277</v>
      </c>
      <c r="AE171" s="302" t="s">
        <v>10727</v>
      </c>
      <c r="AF171" s="302" t="s">
        <v>10685</v>
      </c>
      <c r="AG171" s="302" t="s">
        <v>9388</v>
      </c>
      <c r="AH171" s="302" t="s">
        <v>9402</v>
      </c>
      <c r="AI171" s="304">
        <f t="shared" si="4"/>
        <v>44834</v>
      </c>
      <c r="AK171" s="305" t="s">
        <v>9430</v>
      </c>
      <c r="AL171" s="296">
        <f t="shared" si="5"/>
        <v>37.47</v>
      </c>
    </row>
    <row r="172" spans="1:38" ht="50">
      <c r="A172" s="302" t="s">
        <v>11085</v>
      </c>
      <c r="B172" s="302" t="s">
        <v>10681</v>
      </c>
      <c r="C172" s="302" t="s">
        <v>10682</v>
      </c>
      <c r="D172" s="302" t="s">
        <v>9371</v>
      </c>
      <c r="E172" s="302" t="s">
        <v>10745</v>
      </c>
      <c r="F172" s="302" t="s">
        <v>9422</v>
      </c>
      <c r="G172" s="302" t="s">
        <v>10684</v>
      </c>
      <c r="H172" s="302" t="s">
        <v>9631</v>
      </c>
      <c r="I172" s="302" t="s">
        <v>11086</v>
      </c>
      <c r="J172" s="300"/>
      <c r="K172" s="300"/>
      <c r="L172" s="300"/>
      <c r="M172" s="300"/>
      <c r="N172" s="302" t="s">
        <v>9378</v>
      </c>
      <c r="O172" s="303">
        <v>124.74</v>
      </c>
      <c r="P172" s="302" t="s">
        <v>9425</v>
      </c>
      <c r="Q172" s="302" t="s">
        <v>9435</v>
      </c>
      <c r="R172" s="300"/>
      <c r="S172" s="300"/>
      <c r="T172" s="302" t="s">
        <v>9380</v>
      </c>
      <c r="U172" s="302" t="s">
        <v>9426</v>
      </c>
      <c r="V172" s="302" t="s">
        <v>9427</v>
      </c>
      <c r="W172" s="302" t="s">
        <v>9633</v>
      </c>
      <c r="X172" s="302" t="s">
        <v>9384</v>
      </c>
      <c r="Y172" s="302" t="s">
        <v>9385</v>
      </c>
      <c r="Z172" s="303">
        <v>124.74</v>
      </c>
      <c r="AA172" s="302" t="s">
        <v>3277</v>
      </c>
      <c r="AB172" s="303">
        <v>124.74</v>
      </c>
      <c r="AC172" s="303">
        <v>124.74</v>
      </c>
      <c r="AD172" s="302" t="s">
        <v>3277</v>
      </c>
      <c r="AE172" s="302" t="s">
        <v>9634</v>
      </c>
      <c r="AF172" s="302" t="s">
        <v>10685</v>
      </c>
      <c r="AG172" s="302" t="s">
        <v>9388</v>
      </c>
      <c r="AH172" s="302" t="s">
        <v>9402</v>
      </c>
      <c r="AI172" s="304">
        <f t="shared" si="4"/>
        <v>44651</v>
      </c>
      <c r="AK172" s="305" t="s">
        <v>9430</v>
      </c>
      <c r="AL172" s="296">
        <f t="shared" si="5"/>
        <v>124.74</v>
      </c>
    </row>
    <row r="173" spans="1:38" ht="40">
      <c r="A173" s="302" t="s">
        <v>11087</v>
      </c>
      <c r="B173" s="302" t="s">
        <v>10681</v>
      </c>
      <c r="C173" s="302" t="s">
        <v>10682</v>
      </c>
      <c r="D173" s="302" t="s">
        <v>9371</v>
      </c>
      <c r="E173" s="302" t="s">
        <v>10745</v>
      </c>
      <c r="F173" s="302" t="s">
        <v>9372</v>
      </c>
      <c r="G173" s="302" t="s">
        <v>9505</v>
      </c>
      <c r="H173" s="302" t="s">
        <v>9795</v>
      </c>
      <c r="I173" s="302" t="s">
        <v>9526</v>
      </c>
      <c r="J173" s="302" t="s">
        <v>9688</v>
      </c>
      <c r="K173" s="302" t="s">
        <v>9689</v>
      </c>
      <c r="L173" s="300"/>
      <c r="M173" s="300"/>
      <c r="N173" s="302" t="s">
        <v>9378</v>
      </c>
      <c r="O173" s="303">
        <v>137.46</v>
      </c>
      <c r="P173" s="302" t="s">
        <v>9379</v>
      </c>
      <c r="Q173" s="302" t="s">
        <v>9435</v>
      </c>
      <c r="R173" s="300"/>
      <c r="S173" s="300"/>
      <c r="T173" s="302" t="s">
        <v>9380</v>
      </c>
      <c r="U173" s="302" t="s">
        <v>9381</v>
      </c>
      <c r="V173" s="302" t="s">
        <v>9382</v>
      </c>
      <c r="W173" s="302" t="s">
        <v>9792</v>
      </c>
      <c r="X173" s="302" t="s">
        <v>9384</v>
      </c>
      <c r="Y173" s="302" t="s">
        <v>9385</v>
      </c>
      <c r="Z173" s="303">
        <v>137.46</v>
      </c>
      <c r="AA173" s="302" t="s">
        <v>3277</v>
      </c>
      <c r="AB173" s="303">
        <v>137.46</v>
      </c>
      <c r="AC173" s="303">
        <v>137.46</v>
      </c>
      <c r="AD173" s="302" t="s">
        <v>3277</v>
      </c>
      <c r="AE173" s="302" t="s">
        <v>9770</v>
      </c>
      <c r="AF173" s="302" t="s">
        <v>10685</v>
      </c>
      <c r="AG173" s="302" t="s">
        <v>9388</v>
      </c>
      <c r="AH173" s="302" t="s">
        <v>9402</v>
      </c>
      <c r="AI173" s="304">
        <f t="shared" si="4"/>
        <v>44582</v>
      </c>
      <c r="AK173" s="305" t="s">
        <v>9430</v>
      </c>
      <c r="AL173" s="296">
        <f t="shared" si="5"/>
        <v>137.46</v>
      </c>
    </row>
    <row r="174" spans="1:38" ht="40">
      <c r="A174" s="302" t="s">
        <v>11088</v>
      </c>
      <c r="B174" s="302" t="s">
        <v>10681</v>
      </c>
      <c r="C174" s="302" t="s">
        <v>10682</v>
      </c>
      <c r="D174" s="302" t="s">
        <v>9371</v>
      </c>
      <c r="E174" s="302" t="s">
        <v>10745</v>
      </c>
      <c r="F174" s="302" t="s">
        <v>9372</v>
      </c>
      <c r="G174" s="302" t="s">
        <v>9505</v>
      </c>
      <c r="H174" s="302" t="s">
        <v>9752</v>
      </c>
      <c r="I174" s="302" t="s">
        <v>9413</v>
      </c>
      <c r="J174" s="302" t="s">
        <v>9688</v>
      </c>
      <c r="K174" s="302" t="s">
        <v>9689</v>
      </c>
      <c r="L174" s="300"/>
      <c r="M174" s="300"/>
      <c r="N174" s="302" t="s">
        <v>9378</v>
      </c>
      <c r="O174" s="303">
        <v>22.91</v>
      </c>
      <c r="P174" s="302" t="s">
        <v>9379</v>
      </c>
      <c r="Q174" s="302" t="s">
        <v>9435</v>
      </c>
      <c r="R174" s="300"/>
      <c r="S174" s="300"/>
      <c r="T174" s="302" t="s">
        <v>9380</v>
      </c>
      <c r="U174" s="302" t="s">
        <v>9381</v>
      </c>
      <c r="V174" s="302" t="s">
        <v>9382</v>
      </c>
      <c r="W174" s="302" t="s">
        <v>10928</v>
      </c>
      <c r="X174" s="302" t="s">
        <v>9384</v>
      </c>
      <c r="Y174" s="302" t="s">
        <v>9385</v>
      </c>
      <c r="Z174" s="303">
        <v>22.91</v>
      </c>
      <c r="AA174" s="302" t="s">
        <v>3277</v>
      </c>
      <c r="AB174" s="303">
        <v>22.91</v>
      </c>
      <c r="AC174" s="303">
        <v>22.91</v>
      </c>
      <c r="AD174" s="302" t="s">
        <v>3277</v>
      </c>
      <c r="AE174" s="302" t="s">
        <v>9708</v>
      </c>
      <c r="AF174" s="302" t="s">
        <v>10685</v>
      </c>
      <c r="AG174" s="302" t="s">
        <v>9388</v>
      </c>
      <c r="AH174" s="302" t="s">
        <v>9402</v>
      </c>
      <c r="AI174" s="304">
        <f t="shared" si="4"/>
        <v>44596</v>
      </c>
      <c r="AK174" s="305" t="s">
        <v>9430</v>
      </c>
      <c r="AL174" s="296">
        <f t="shared" si="5"/>
        <v>22.91</v>
      </c>
    </row>
    <row r="175" spans="1:38" ht="40">
      <c r="A175" s="302" t="s">
        <v>11089</v>
      </c>
      <c r="B175" s="302" t="s">
        <v>10681</v>
      </c>
      <c r="C175" s="302" t="s">
        <v>10682</v>
      </c>
      <c r="D175" s="302" t="s">
        <v>9371</v>
      </c>
      <c r="E175" s="302" t="s">
        <v>10745</v>
      </c>
      <c r="F175" s="302" t="s">
        <v>9372</v>
      </c>
      <c r="G175" s="302" t="s">
        <v>9505</v>
      </c>
      <c r="H175" s="302" t="s">
        <v>9761</v>
      </c>
      <c r="I175" s="302" t="s">
        <v>9410</v>
      </c>
      <c r="J175" s="302" t="s">
        <v>9746</v>
      </c>
      <c r="K175" s="302" t="s">
        <v>9747</v>
      </c>
      <c r="L175" s="300"/>
      <c r="M175" s="300"/>
      <c r="N175" s="302" t="s">
        <v>9378</v>
      </c>
      <c r="O175" s="303">
        <v>82.32</v>
      </c>
      <c r="P175" s="302" t="s">
        <v>9379</v>
      </c>
      <c r="Q175" s="302" t="s">
        <v>9435</v>
      </c>
      <c r="R175" s="300"/>
      <c r="S175" s="300"/>
      <c r="T175" s="302" t="s">
        <v>9380</v>
      </c>
      <c r="U175" s="302" t="s">
        <v>9381</v>
      </c>
      <c r="V175" s="302" t="s">
        <v>9382</v>
      </c>
      <c r="W175" s="302" t="s">
        <v>9759</v>
      </c>
      <c r="X175" s="302" t="s">
        <v>9384</v>
      </c>
      <c r="Y175" s="302" t="s">
        <v>9385</v>
      </c>
      <c r="Z175" s="303">
        <v>82.32</v>
      </c>
      <c r="AA175" s="302" t="s">
        <v>3277</v>
      </c>
      <c r="AB175" s="303">
        <v>82.32</v>
      </c>
      <c r="AC175" s="303">
        <v>82.32</v>
      </c>
      <c r="AD175" s="302" t="s">
        <v>3277</v>
      </c>
      <c r="AE175" s="302" t="s">
        <v>9708</v>
      </c>
      <c r="AF175" s="302" t="s">
        <v>10685</v>
      </c>
      <c r="AG175" s="302" t="s">
        <v>9388</v>
      </c>
      <c r="AH175" s="302" t="s">
        <v>9402</v>
      </c>
      <c r="AI175" s="304">
        <f t="shared" si="4"/>
        <v>44594</v>
      </c>
      <c r="AK175" s="305" t="s">
        <v>9430</v>
      </c>
      <c r="AL175" s="296">
        <f t="shared" si="5"/>
        <v>82.32</v>
      </c>
    </row>
    <row r="176" spans="1:38" ht="40">
      <c r="A176" s="302" t="s">
        <v>11090</v>
      </c>
      <c r="B176" s="302" t="s">
        <v>10681</v>
      </c>
      <c r="C176" s="302" t="s">
        <v>10682</v>
      </c>
      <c r="D176" s="302" t="s">
        <v>9371</v>
      </c>
      <c r="E176" s="302" t="s">
        <v>10745</v>
      </c>
      <c r="F176" s="302" t="s">
        <v>9372</v>
      </c>
      <c r="G176" s="302" t="s">
        <v>9505</v>
      </c>
      <c r="H176" s="302" t="s">
        <v>11091</v>
      </c>
      <c r="I176" s="302" t="s">
        <v>9555</v>
      </c>
      <c r="J176" s="302" t="s">
        <v>9614</v>
      </c>
      <c r="K176" s="302" t="s">
        <v>9615</v>
      </c>
      <c r="L176" s="300"/>
      <c r="M176" s="300"/>
      <c r="N176" s="302" t="s">
        <v>9378</v>
      </c>
      <c r="O176" s="303">
        <v>366.56</v>
      </c>
      <c r="P176" s="302" t="s">
        <v>9379</v>
      </c>
      <c r="Q176" s="302" t="s">
        <v>9435</v>
      </c>
      <c r="R176" s="300"/>
      <c r="S176" s="300"/>
      <c r="T176" s="302" t="s">
        <v>9380</v>
      </c>
      <c r="U176" s="302" t="s">
        <v>9381</v>
      </c>
      <c r="V176" s="302" t="s">
        <v>9382</v>
      </c>
      <c r="W176" s="302" t="s">
        <v>11060</v>
      </c>
      <c r="X176" s="302" t="s">
        <v>9384</v>
      </c>
      <c r="Y176" s="302" t="s">
        <v>9385</v>
      </c>
      <c r="Z176" s="303">
        <v>366.56</v>
      </c>
      <c r="AA176" s="302" t="s">
        <v>3277</v>
      </c>
      <c r="AB176" s="303">
        <v>366.56</v>
      </c>
      <c r="AC176" s="303">
        <v>366.56</v>
      </c>
      <c r="AD176" s="302" t="s">
        <v>3277</v>
      </c>
      <c r="AE176" s="302" t="s">
        <v>9708</v>
      </c>
      <c r="AF176" s="302" t="s">
        <v>10685</v>
      </c>
      <c r="AG176" s="302" t="s">
        <v>9388</v>
      </c>
      <c r="AH176" s="302" t="s">
        <v>9402</v>
      </c>
      <c r="AI176" s="304">
        <f t="shared" si="4"/>
        <v>44600</v>
      </c>
      <c r="AK176" s="305" t="s">
        <v>9430</v>
      </c>
      <c r="AL176" s="296">
        <f t="shared" si="5"/>
        <v>366.56</v>
      </c>
    </row>
    <row r="177" spans="1:38" ht="50">
      <c r="A177" s="302" t="s">
        <v>11092</v>
      </c>
      <c r="B177" s="302" t="s">
        <v>10681</v>
      </c>
      <c r="C177" s="302" t="s">
        <v>10682</v>
      </c>
      <c r="D177" s="302" t="s">
        <v>9371</v>
      </c>
      <c r="E177" s="302" t="s">
        <v>10745</v>
      </c>
      <c r="F177" s="302" t="s">
        <v>9372</v>
      </c>
      <c r="G177" s="302" t="s">
        <v>9505</v>
      </c>
      <c r="H177" s="302" t="s">
        <v>9779</v>
      </c>
      <c r="I177" s="302" t="s">
        <v>9555</v>
      </c>
      <c r="J177" s="302" t="s">
        <v>9614</v>
      </c>
      <c r="K177" s="302" t="s">
        <v>9615</v>
      </c>
      <c r="L177" s="300"/>
      <c r="M177" s="302" t="s">
        <v>11066</v>
      </c>
      <c r="N177" s="302" t="s">
        <v>9378</v>
      </c>
      <c r="O177" s="303">
        <v>366.56</v>
      </c>
      <c r="P177" s="302" t="s">
        <v>9379</v>
      </c>
      <c r="Q177" s="302" t="s">
        <v>9435</v>
      </c>
      <c r="R177" s="300"/>
      <c r="S177" s="300"/>
      <c r="T177" s="302" t="s">
        <v>9380</v>
      </c>
      <c r="U177" s="302" t="s">
        <v>9381</v>
      </c>
      <c r="V177" s="302" t="s">
        <v>9382</v>
      </c>
      <c r="W177" s="302" t="s">
        <v>11067</v>
      </c>
      <c r="X177" s="302" t="s">
        <v>9384</v>
      </c>
      <c r="Y177" s="302" t="s">
        <v>9385</v>
      </c>
      <c r="Z177" s="303">
        <v>366.56</v>
      </c>
      <c r="AA177" s="302" t="s">
        <v>3277</v>
      </c>
      <c r="AB177" s="303">
        <v>366.56</v>
      </c>
      <c r="AC177" s="303">
        <v>366.56</v>
      </c>
      <c r="AD177" s="302" t="s">
        <v>3277</v>
      </c>
      <c r="AE177" s="302" t="s">
        <v>9770</v>
      </c>
      <c r="AF177" s="302" t="s">
        <v>10685</v>
      </c>
      <c r="AG177" s="302" t="s">
        <v>9388</v>
      </c>
      <c r="AH177" s="302" t="s">
        <v>9402</v>
      </c>
      <c r="AI177" s="304">
        <f t="shared" si="4"/>
        <v>44588</v>
      </c>
      <c r="AK177" s="305" t="s">
        <v>9430</v>
      </c>
      <c r="AL177" s="296">
        <f t="shared" si="5"/>
        <v>366.56</v>
      </c>
    </row>
    <row r="178" spans="1:38" ht="50">
      <c r="A178" s="302" t="s">
        <v>11093</v>
      </c>
      <c r="B178" s="302" t="s">
        <v>10681</v>
      </c>
      <c r="C178" s="302" t="s">
        <v>10682</v>
      </c>
      <c r="D178" s="302" t="s">
        <v>9371</v>
      </c>
      <c r="E178" s="302" t="s">
        <v>10745</v>
      </c>
      <c r="F178" s="302" t="s">
        <v>9372</v>
      </c>
      <c r="G178" s="302" t="s">
        <v>9505</v>
      </c>
      <c r="H178" s="302" t="s">
        <v>9775</v>
      </c>
      <c r="I178" s="302" t="s">
        <v>9413</v>
      </c>
      <c r="J178" s="302" t="s">
        <v>9614</v>
      </c>
      <c r="K178" s="302" t="s">
        <v>9615</v>
      </c>
      <c r="L178" s="300"/>
      <c r="M178" s="302" t="s">
        <v>11066</v>
      </c>
      <c r="N178" s="302" t="s">
        <v>9378</v>
      </c>
      <c r="O178" s="303">
        <v>22.91</v>
      </c>
      <c r="P178" s="302" t="s">
        <v>9379</v>
      </c>
      <c r="Q178" s="302" t="s">
        <v>9435</v>
      </c>
      <c r="R178" s="300"/>
      <c r="S178" s="300"/>
      <c r="T178" s="302" t="s">
        <v>9380</v>
      </c>
      <c r="U178" s="302" t="s">
        <v>9381</v>
      </c>
      <c r="V178" s="302" t="s">
        <v>9382</v>
      </c>
      <c r="W178" s="302" t="s">
        <v>11067</v>
      </c>
      <c r="X178" s="302" t="s">
        <v>9384</v>
      </c>
      <c r="Y178" s="302" t="s">
        <v>9385</v>
      </c>
      <c r="Z178" s="303">
        <v>22.91</v>
      </c>
      <c r="AA178" s="302" t="s">
        <v>3277</v>
      </c>
      <c r="AB178" s="303">
        <v>22.91</v>
      </c>
      <c r="AC178" s="303">
        <v>22.91</v>
      </c>
      <c r="AD178" s="302" t="s">
        <v>3277</v>
      </c>
      <c r="AE178" s="302" t="s">
        <v>9770</v>
      </c>
      <c r="AF178" s="302" t="s">
        <v>10685</v>
      </c>
      <c r="AG178" s="302" t="s">
        <v>9388</v>
      </c>
      <c r="AH178" s="302" t="s">
        <v>9402</v>
      </c>
      <c r="AI178" s="304">
        <f t="shared" si="4"/>
        <v>44589</v>
      </c>
      <c r="AK178" s="305" t="s">
        <v>9430</v>
      </c>
      <c r="AL178" s="296">
        <f t="shared" si="5"/>
        <v>22.91</v>
      </c>
    </row>
    <row r="179" spans="1:38" ht="40">
      <c r="A179" s="302" t="s">
        <v>11094</v>
      </c>
      <c r="B179" s="302" t="s">
        <v>10681</v>
      </c>
      <c r="C179" s="302" t="s">
        <v>10682</v>
      </c>
      <c r="D179" s="302" t="s">
        <v>9371</v>
      </c>
      <c r="E179" s="302" t="s">
        <v>10745</v>
      </c>
      <c r="F179" s="302" t="s">
        <v>9372</v>
      </c>
      <c r="G179" s="302" t="s">
        <v>9505</v>
      </c>
      <c r="H179" s="302" t="s">
        <v>10712</v>
      </c>
      <c r="I179" s="302" t="s">
        <v>9410</v>
      </c>
      <c r="J179" s="302" t="s">
        <v>9556</v>
      </c>
      <c r="K179" s="302" t="s">
        <v>9557</v>
      </c>
      <c r="L179" s="300"/>
      <c r="M179" s="300"/>
      <c r="N179" s="302" t="s">
        <v>9378</v>
      </c>
      <c r="O179" s="303">
        <v>91.64</v>
      </c>
      <c r="P179" s="302" t="s">
        <v>9379</v>
      </c>
      <c r="Q179" s="302" t="s">
        <v>9435</v>
      </c>
      <c r="R179" s="300"/>
      <c r="S179" s="300"/>
      <c r="T179" s="302" t="s">
        <v>9380</v>
      </c>
      <c r="U179" s="302" t="s">
        <v>9381</v>
      </c>
      <c r="V179" s="302" t="s">
        <v>9382</v>
      </c>
      <c r="W179" s="302" t="s">
        <v>11069</v>
      </c>
      <c r="X179" s="302" t="s">
        <v>9384</v>
      </c>
      <c r="Y179" s="302" t="s">
        <v>9385</v>
      </c>
      <c r="Z179" s="303">
        <v>91.64</v>
      </c>
      <c r="AA179" s="302" t="s">
        <v>3277</v>
      </c>
      <c r="AB179" s="303">
        <v>91.64</v>
      </c>
      <c r="AC179" s="303">
        <v>91.64</v>
      </c>
      <c r="AD179" s="302" t="s">
        <v>3277</v>
      </c>
      <c r="AE179" s="302" t="s">
        <v>9770</v>
      </c>
      <c r="AF179" s="302" t="s">
        <v>10685</v>
      </c>
      <c r="AG179" s="302" t="s">
        <v>9388</v>
      </c>
      <c r="AH179" s="302" t="s">
        <v>9402</v>
      </c>
      <c r="AI179" s="304">
        <f t="shared" si="4"/>
        <v>44580</v>
      </c>
      <c r="AK179" s="305" t="s">
        <v>9430</v>
      </c>
      <c r="AL179" s="296">
        <f t="shared" si="5"/>
        <v>91.64</v>
      </c>
    </row>
    <row r="180" spans="1:38" ht="40">
      <c r="A180" s="302" t="s">
        <v>11095</v>
      </c>
      <c r="B180" s="302" t="s">
        <v>10681</v>
      </c>
      <c r="C180" s="302" t="s">
        <v>10682</v>
      </c>
      <c r="D180" s="302" t="s">
        <v>9371</v>
      </c>
      <c r="E180" s="302" t="s">
        <v>10745</v>
      </c>
      <c r="F180" s="302" t="s">
        <v>9372</v>
      </c>
      <c r="G180" s="302" t="s">
        <v>9505</v>
      </c>
      <c r="H180" s="302" t="s">
        <v>9804</v>
      </c>
      <c r="I180" s="302" t="s">
        <v>9410</v>
      </c>
      <c r="J180" s="302" t="s">
        <v>9556</v>
      </c>
      <c r="K180" s="302" t="s">
        <v>9557</v>
      </c>
      <c r="L180" s="300"/>
      <c r="M180" s="300"/>
      <c r="N180" s="302" t="s">
        <v>9378</v>
      </c>
      <c r="O180" s="303">
        <v>91.64</v>
      </c>
      <c r="P180" s="302" t="s">
        <v>9379</v>
      </c>
      <c r="Q180" s="302" t="s">
        <v>9435</v>
      </c>
      <c r="R180" s="300"/>
      <c r="S180" s="300"/>
      <c r="T180" s="302" t="s">
        <v>9380</v>
      </c>
      <c r="U180" s="302" t="s">
        <v>9381</v>
      </c>
      <c r="V180" s="302" t="s">
        <v>9382</v>
      </c>
      <c r="W180" s="302" t="s">
        <v>11069</v>
      </c>
      <c r="X180" s="302" t="s">
        <v>9384</v>
      </c>
      <c r="Y180" s="302" t="s">
        <v>9385</v>
      </c>
      <c r="Z180" s="303">
        <v>91.64</v>
      </c>
      <c r="AA180" s="302" t="s">
        <v>3277</v>
      </c>
      <c r="AB180" s="303">
        <v>91.64</v>
      </c>
      <c r="AC180" s="303">
        <v>91.64</v>
      </c>
      <c r="AD180" s="302" t="s">
        <v>3277</v>
      </c>
      <c r="AE180" s="302" t="s">
        <v>9770</v>
      </c>
      <c r="AF180" s="302" t="s">
        <v>10685</v>
      </c>
      <c r="AG180" s="302" t="s">
        <v>9388</v>
      </c>
      <c r="AH180" s="302" t="s">
        <v>9402</v>
      </c>
      <c r="AI180" s="304">
        <f t="shared" si="4"/>
        <v>44579</v>
      </c>
      <c r="AK180" s="305" t="s">
        <v>9430</v>
      </c>
      <c r="AL180" s="296">
        <f t="shared" si="5"/>
        <v>91.64</v>
      </c>
    </row>
    <row r="181" spans="1:38" ht="40">
      <c r="A181" s="302" t="s">
        <v>11096</v>
      </c>
      <c r="B181" s="302" t="s">
        <v>10681</v>
      </c>
      <c r="C181" s="302" t="s">
        <v>10682</v>
      </c>
      <c r="D181" s="302" t="s">
        <v>9371</v>
      </c>
      <c r="E181" s="302" t="s">
        <v>10745</v>
      </c>
      <c r="F181" s="302" t="s">
        <v>9372</v>
      </c>
      <c r="G181" s="302" t="s">
        <v>9505</v>
      </c>
      <c r="H181" s="302" t="s">
        <v>9684</v>
      </c>
      <c r="I181" s="302" t="s">
        <v>9375</v>
      </c>
      <c r="J181" s="302" t="s">
        <v>9566</v>
      </c>
      <c r="K181" s="302" t="s">
        <v>9567</v>
      </c>
      <c r="L181" s="300"/>
      <c r="M181" s="300"/>
      <c r="N181" s="302" t="s">
        <v>9378</v>
      </c>
      <c r="O181" s="303">
        <v>45.82</v>
      </c>
      <c r="P181" s="302" t="s">
        <v>9379</v>
      </c>
      <c r="Q181" s="302" t="s">
        <v>9435</v>
      </c>
      <c r="R181" s="300"/>
      <c r="S181" s="300"/>
      <c r="T181" s="302" t="s">
        <v>9380</v>
      </c>
      <c r="U181" s="302" t="s">
        <v>9381</v>
      </c>
      <c r="V181" s="302" t="s">
        <v>9382</v>
      </c>
      <c r="W181" s="302" t="s">
        <v>9669</v>
      </c>
      <c r="X181" s="302" t="s">
        <v>9384</v>
      </c>
      <c r="Y181" s="302" t="s">
        <v>9385</v>
      </c>
      <c r="Z181" s="303">
        <v>45.82</v>
      </c>
      <c r="AA181" s="302" t="s">
        <v>3277</v>
      </c>
      <c r="AB181" s="303">
        <v>45.82</v>
      </c>
      <c r="AC181" s="303">
        <v>45.82</v>
      </c>
      <c r="AD181" s="302" t="s">
        <v>3277</v>
      </c>
      <c r="AE181" s="302" t="s">
        <v>9634</v>
      </c>
      <c r="AF181" s="302" t="s">
        <v>10685</v>
      </c>
      <c r="AG181" s="302" t="s">
        <v>9388</v>
      </c>
      <c r="AH181" s="302" t="s">
        <v>9402</v>
      </c>
      <c r="AI181" s="304">
        <f t="shared" si="4"/>
        <v>44628</v>
      </c>
      <c r="AK181" s="305" t="s">
        <v>9430</v>
      </c>
      <c r="AL181" s="296">
        <f t="shared" si="5"/>
        <v>45.82</v>
      </c>
    </row>
    <row r="182" spans="1:38" ht="100">
      <c r="A182" s="302" t="s">
        <v>11097</v>
      </c>
      <c r="B182" s="302" t="s">
        <v>10681</v>
      </c>
      <c r="C182" s="302" t="s">
        <v>10682</v>
      </c>
      <c r="D182" s="302" t="s">
        <v>9371</v>
      </c>
      <c r="E182" s="302" t="s">
        <v>10745</v>
      </c>
      <c r="F182" s="302" t="s">
        <v>9372</v>
      </c>
      <c r="G182" s="302" t="s">
        <v>9505</v>
      </c>
      <c r="H182" s="302" t="s">
        <v>11098</v>
      </c>
      <c r="I182" s="302" t="s">
        <v>9555</v>
      </c>
      <c r="J182" s="302" t="s">
        <v>9614</v>
      </c>
      <c r="K182" s="302" t="s">
        <v>9615</v>
      </c>
      <c r="L182" s="300"/>
      <c r="M182" s="302" t="s">
        <v>10753</v>
      </c>
      <c r="N182" s="302" t="s">
        <v>9378</v>
      </c>
      <c r="O182" s="303">
        <v>366.56</v>
      </c>
      <c r="P182" s="302" t="s">
        <v>9379</v>
      </c>
      <c r="Q182" s="302" t="s">
        <v>9435</v>
      </c>
      <c r="R182" s="300"/>
      <c r="S182" s="300"/>
      <c r="T182" s="302" t="s">
        <v>9380</v>
      </c>
      <c r="U182" s="302" t="s">
        <v>9381</v>
      </c>
      <c r="V182" s="302" t="s">
        <v>9382</v>
      </c>
      <c r="W182" s="302" t="s">
        <v>10754</v>
      </c>
      <c r="X182" s="302" t="s">
        <v>9384</v>
      </c>
      <c r="Y182" s="302" t="s">
        <v>9385</v>
      </c>
      <c r="Z182" s="303">
        <v>366.56</v>
      </c>
      <c r="AA182" s="302" t="s">
        <v>3277</v>
      </c>
      <c r="AB182" s="303">
        <v>366.56</v>
      </c>
      <c r="AC182" s="303">
        <v>366.56</v>
      </c>
      <c r="AD182" s="302" t="s">
        <v>3277</v>
      </c>
      <c r="AE182" s="302" t="s">
        <v>9494</v>
      </c>
      <c r="AF182" s="302" t="s">
        <v>10685</v>
      </c>
      <c r="AG182" s="302" t="s">
        <v>9388</v>
      </c>
      <c r="AH182" s="302" t="s">
        <v>9402</v>
      </c>
      <c r="AI182" s="304">
        <f t="shared" si="4"/>
        <v>44701</v>
      </c>
      <c r="AK182" s="305" t="s">
        <v>9430</v>
      </c>
      <c r="AL182" s="296">
        <f t="shared" si="5"/>
        <v>366.56</v>
      </c>
    </row>
    <row r="183" spans="1:38" ht="100">
      <c r="A183" s="302" t="s">
        <v>11099</v>
      </c>
      <c r="B183" s="302" t="s">
        <v>10681</v>
      </c>
      <c r="C183" s="302" t="s">
        <v>10682</v>
      </c>
      <c r="D183" s="302" t="s">
        <v>9371</v>
      </c>
      <c r="E183" s="302" t="s">
        <v>10745</v>
      </c>
      <c r="F183" s="302" t="s">
        <v>9372</v>
      </c>
      <c r="G183" s="302" t="s">
        <v>9505</v>
      </c>
      <c r="H183" s="302" t="s">
        <v>11100</v>
      </c>
      <c r="I183" s="302" t="s">
        <v>9555</v>
      </c>
      <c r="J183" s="302" t="s">
        <v>9614</v>
      </c>
      <c r="K183" s="302" t="s">
        <v>9615</v>
      </c>
      <c r="L183" s="300"/>
      <c r="M183" s="302" t="s">
        <v>10753</v>
      </c>
      <c r="N183" s="302" t="s">
        <v>9378</v>
      </c>
      <c r="O183" s="303">
        <v>366.56</v>
      </c>
      <c r="P183" s="302" t="s">
        <v>9379</v>
      </c>
      <c r="Q183" s="302" t="s">
        <v>9435</v>
      </c>
      <c r="R183" s="300"/>
      <c r="S183" s="300"/>
      <c r="T183" s="302" t="s">
        <v>9380</v>
      </c>
      <c r="U183" s="302" t="s">
        <v>9381</v>
      </c>
      <c r="V183" s="302" t="s">
        <v>9382</v>
      </c>
      <c r="W183" s="302" t="s">
        <v>10754</v>
      </c>
      <c r="X183" s="302" t="s">
        <v>9384</v>
      </c>
      <c r="Y183" s="302" t="s">
        <v>9385</v>
      </c>
      <c r="Z183" s="303">
        <v>366.56</v>
      </c>
      <c r="AA183" s="302" t="s">
        <v>3277</v>
      </c>
      <c r="AB183" s="303">
        <v>366.56</v>
      </c>
      <c r="AC183" s="303">
        <v>366.56</v>
      </c>
      <c r="AD183" s="302" t="s">
        <v>3277</v>
      </c>
      <c r="AE183" s="302" t="s">
        <v>9494</v>
      </c>
      <c r="AF183" s="302" t="s">
        <v>10685</v>
      </c>
      <c r="AG183" s="302" t="s">
        <v>9388</v>
      </c>
      <c r="AH183" s="302" t="s">
        <v>9402</v>
      </c>
      <c r="AI183" s="304">
        <f t="shared" si="4"/>
        <v>44700</v>
      </c>
      <c r="AK183" s="305" t="s">
        <v>9430</v>
      </c>
      <c r="AL183" s="296">
        <f t="shared" si="5"/>
        <v>366.56</v>
      </c>
    </row>
    <row r="184" spans="1:38" ht="40">
      <c r="A184" s="302" t="s">
        <v>11101</v>
      </c>
      <c r="B184" s="302" t="s">
        <v>10681</v>
      </c>
      <c r="C184" s="302" t="s">
        <v>10682</v>
      </c>
      <c r="D184" s="302" t="s">
        <v>9371</v>
      </c>
      <c r="E184" s="302" t="s">
        <v>10745</v>
      </c>
      <c r="F184" s="302" t="s">
        <v>9372</v>
      </c>
      <c r="G184" s="302" t="s">
        <v>9505</v>
      </c>
      <c r="H184" s="302" t="s">
        <v>11102</v>
      </c>
      <c r="I184" s="302" t="s">
        <v>9410</v>
      </c>
      <c r="J184" s="302" t="s">
        <v>9746</v>
      </c>
      <c r="K184" s="302" t="s">
        <v>9747</v>
      </c>
      <c r="L184" s="300"/>
      <c r="M184" s="300"/>
      <c r="N184" s="302" t="s">
        <v>9378</v>
      </c>
      <c r="O184" s="303">
        <v>82.32</v>
      </c>
      <c r="P184" s="302" t="s">
        <v>9379</v>
      </c>
      <c r="Q184" s="302" t="s">
        <v>9435</v>
      </c>
      <c r="R184" s="300"/>
      <c r="S184" s="300"/>
      <c r="T184" s="302" t="s">
        <v>9380</v>
      </c>
      <c r="U184" s="302" t="s">
        <v>9381</v>
      </c>
      <c r="V184" s="302" t="s">
        <v>9382</v>
      </c>
      <c r="W184" s="302" t="s">
        <v>11103</v>
      </c>
      <c r="X184" s="302" t="s">
        <v>9384</v>
      </c>
      <c r="Y184" s="302" t="s">
        <v>9385</v>
      </c>
      <c r="Z184" s="303">
        <v>82.32</v>
      </c>
      <c r="AA184" s="302" t="s">
        <v>3277</v>
      </c>
      <c r="AB184" s="303">
        <v>82.32</v>
      </c>
      <c r="AC184" s="303">
        <v>82.32</v>
      </c>
      <c r="AD184" s="302" t="s">
        <v>3277</v>
      </c>
      <c r="AE184" s="302" t="s">
        <v>9494</v>
      </c>
      <c r="AF184" s="302" t="s">
        <v>10685</v>
      </c>
      <c r="AG184" s="302" t="s">
        <v>9388</v>
      </c>
      <c r="AH184" s="302" t="s">
        <v>9402</v>
      </c>
      <c r="AI184" s="304">
        <f t="shared" si="4"/>
        <v>44706</v>
      </c>
      <c r="AK184" s="305" t="s">
        <v>9430</v>
      </c>
      <c r="AL184" s="296">
        <f t="shared" si="5"/>
        <v>82.32</v>
      </c>
    </row>
    <row r="185" spans="1:38" ht="40">
      <c r="A185" s="302" t="s">
        <v>11104</v>
      </c>
      <c r="B185" s="302" t="s">
        <v>10681</v>
      </c>
      <c r="C185" s="302" t="s">
        <v>10682</v>
      </c>
      <c r="D185" s="302" t="s">
        <v>9371</v>
      </c>
      <c r="E185" s="302" t="s">
        <v>10745</v>
      </c>
      <c r="F185" s="302" t="s">
        <v>9372</v>
      </c>
      <c r="G185" s="302" t="s">
        <v>9505</v>
      </c>
      <c r="H185" s="302" t="s">
        <v>11098</v>
      </c>
      <c r="I185" s="302" t="s">
        <v>9375</v>
      </c>
      <c r="J185" s="302" t="s">
        <v>9746</v>
      </c>
      <c r="K185" s="302" t="s">
        <v>9747</v>
      </c>
      <c r="L185" s="300"/>
      <c r="M185" s="300"/>
      <c r="N185" s="302" t="s">
        <v>9378</v>
      </c>
      <c r="O185" s="303">
        <v>41.16</v>
      </c>
      <c r="P185" s="302" t="s">
        <v>9379</v>
      </c>
      <c r="Q185" s="302" t="s">
        <v>9435</v>
      </c>
      <c r="R185" s="300"/>
      <c r="S185" s="300"/>
      <c r="T185" s="302" t="s">
        <v>9380</v>
      </c>
      <c r="U185" s="302" t="s">
        <v>9381</v>
      </c>
      <c r="V185" s="302" t="s">
        <v>9382</v>
      </c>
      <c r="W185" s="302" t="s">
        <v>11103</v>
      </c>
      <c r="X185" s="302" t="s">
        <v>9384</v>
      </c>
      <c r="Y185" s="302" t="s">
        <v>9385</v>
      </c>
      <c r="Z185" s="303">
        <v>41.16</v>
      </c>
      <c r="AA185" s="302" t="s">
        <v>3277</v>
      </c>
      <c r="AB185" s="303">
        <v>41.16</v>
      </c>
      <c r="AC185" s="303">
        <v>41.16</v>
      </c>
      <c r="AD185" s="302" t="s">
        <v>3277</v>
      </c>
      <c r="AE185" s="302" t="s">
        <v>9494</v>
      </c>
      <c r="AF185" s="302" t="s">
        <v>10685</v>
      </c>
      <c r="AG185" s="302" t="s">
        <v>9388</v>
      </c>
      <c r="AH185" s="302" t="s">
        <v>9402</v>
      </c>
      <c r="AI185" s="304">
        <f t="shared" si="4"/>
        <v>44701</v>
      </c>
      <c r="AK185" s="305" t="s">
        <v>9430</v>
      </c>
      <c r="AL185" s="296">
        <f t="shared" si="5"/>
        <v>41.16</v>
      </c>
    </row>
    <row r="186" spans="1:38" ht="40" hidden="1">
      <c r="A186" s="302" t="s">
        <v>11105</v>
      </c>
      <c r="B186" s="302" t="s">
        <v>10681</v>
      </c>
      <c r="C186" s="302" t="s">
        <v>10682</v>
      </c>
      <c r="D186" s="302" t="s">
        <v>9371</v>
      </c>
      <c r="E186" s="302" t="s">
        <v>10745</v>
      </c>
      <c r="F186" s="302" t="s">
        <v>9372</v>
      </c>
      <c r="G186" s="302" t="s">
        <v>9505</v>
      </c>
      <c r="H186" s="302" t="s">
        <v>11106</v>
      </c>
      <c r="I186" s="302" t="s">
        <v>9435</v>
      </c>
      <c r="J186" s="302" t="s">
        <v>10832</v>
      </c>
      <c r="K186" s="302" t="s">
        <v>10833</v>
      </c>
      <c r="L186" s="300"/>
      <c r="M186" s="300"/>
      <c r="N186" s="302" t="s">
        <v>9378</v>
      </c>
      <c r="O186" s="303">
        <v>183.28</v>
      </c>
      <c r="P186" s="302" t="s">
        <v>9379</v>
      </c>
      <c r="Q186" s="302" t="s">
        <v>9435</v>
      </c>
      <c r="R186" s="300"/>
      <c r="S186" s="300"/>
      <c r="T186" s="302" t="s">
        <v>9380</v>
      </c>
      <c r="U186" s="302" t="s">
        <v>9381</v>
      </c>
      <c r="V186" s="302" t="s">
        <v>9382</v>
      </c>
      <c r="W186" s="302" t="s">
        <v>10883</v>
      </c>
      <c r="X186" s="302" t="s">
        <v>9384</v>
      </c>
      <c r="Y186" s="302" t="s">
        <v>9385</v>
      </c>
      <c r="Z186" s="303">
        <v>183.28</v>
      </c>
      <c r="AA186" s="302" t="s">
        <v>3277</v>
      </c>
      <c r="AB186" s="303">
        <v>183.28</v>
      </c>
      <c r="AC186" s="303">
        <v>183.28</v>
      </c>
      <c r="AD186" s="302" t="s">
        <v>3277</v>
      </c>
      <c r="AE186" s="302" t="s">
        <v>10691</v>
      </c>
      <c r="AF186" s="302" t="s">
        <v>10685</v>
      </c>
      <c r="AG186" s="302" t="s">
        <v>9388</v>
      </c>
      <c r="AH186" s="302" t="s">
        <v>9402</v>
      </c>
      <c r="AI186" s="304">
        <f t="shared" si="4"/>
        <v>44841</v>
      </c>
      <c r="AL186" s="296" t="str">
        <f t="shared" si="5"/>
        <v/>
      </c>
    </row>
    <row r="187" spans="1:38" ht="40">
      <c r="A187" s="302" t="s">
        <v>11107</v>
      </c>
      <c r="B187" s="302" t="s">
        <v>10681</v>
      </c>
      <c r="C187" s="302" t="s">
        <v>10682</v>
      </c>
      <c r="D187" s="302" t="s">
        <v>9371</v>
      </c>
      <c r="E187" s="302" t="s">
        <v>10745</v>
      </c>
      <c r="F187" s="302" t="s">
        <v>9372</v>
      </c>
      <c r="G187" s="302" t="s">
        <v>9505</v>
      </c>
      <c r="H187" s="302" t="s">
        <v>11108</v>
      </c>
      <c r="I187" s="302" t="s">
        <v>9521</v>
      </c>
      <c r="J187" s="302" t="s">
        <v>9746</v>
      </c>
      <c r="K187" s="302" t="s">
        <v>9747</v>
      </c>
      <c r="L187" s="300"/>
      <c r="M187" s="300"/>
      <c r="N187" s="302" t="s">
        <v>9378</v>
      </c>
      <c r="O187" s="303">
        <v>224.82</v>
      </c>
      <c r="P187" s="302" t="s">
        <v>9379</v>
      </c>
      <c r="Q187" s="302" t="s">
        <v>9435</v>
      </c>
      <c r="R187" s="300"/>
      <c r="S187" s="300"/>
      <c r="T187" s="302" t="s">
        <v>9380</v>
      </c>
      <c r="U187" s="302" t="s">
        <v>9381</v>
      </c>
      <c r="V187" s="302" t="s">
        <v>9382</v>
      </c>
      <c r="W187" s="302" t="s">
        <v>10771</v>
      </c>
      <c r="X187" s="302" t="s">
        <v>9384</v>
      </c>
      <c r="Y187" s="302" t="s">
        <v>9385</v>
      </c>
      <c r="Z187" s="303">
        <v>224.82</v>
      </c>
      <c r="AA187" s="302" t="s">
        <v>3277</v>
      </c>
      <c r="AB187" s="303">
        <v>224.82</v>
      </c>
      <c r="AC187" s="303">
        <v>224.82</v>
      </c>
      <c r="AD187" s="302" t="s">
        <v>3277</v>
      </c>
      <c r="AE187" s="302" t="s">
        <v>9429</v>
      </c>
      <c r="AF187" s="302" t="s">
        <v>10685</v>
      </c>
      <c r="AG187" s="302" t="s">
        <v>9388</v>
      </c>
      <c r="AH187" s="302" t="s">
        <v>9402</v>
      </c>
      <c r="AI187" s="304">
        <f t="shared" si="4"/>
        <v>44783</v>
      </c>
      <c r="AK187" s="305" t="s">
        <v>9430</v>
      </c>
      <c r="AL187" s="296">
        <f t="shared" si="5"/>
        <v>224.82</v>
      </c>
    </row>
    <row r="188" spans="1:38" ht="40">
      <c r="A188" s="302" t="s">
        <v>11109</v>
      </c>
      <c r="B188" s="302" t="s">
        <v>10681</v>
      </c>
      <c r="C188" s="302" t="s">
        <v>10682</v>
      </c>
      <c r="D188" s="302" t="s">
        <v>9371</v>
      </c>
      <c r="E188" s="302" t="s">
        <v>10745</v>
      </c>
      <c r="F188" s="302" t="s">
        <v>9372</v>
      </c>
      <c r="G188" s="302" t="s">
        <v>9505</v>
      </c>
      <c r="H188" s="302" t="s">
        <v>10793</v>
      </c>
      <c r="I188" s="302" t="s">
        <v>9435</v>
      </c>
      <c r="J188" s="302" t="s">
        <v>9674</v>
      </c>
      <c r="K188" s="302" t="s">
        <v>9675</v>
      </c>
      <c r="L188" s="300"/>
      <c r="M188" s="300"/>
      <c r="N188" s="302" t="s">
        <v>9378</v>
      </c>
      <c r="O188" s="303">
        <v>149.88</v>
      </c>
      <c r="P188" s="302" t="s">
        <v>9379</v>
      </c>
      <c r="Q188" s="302" t="s">
        <v>9435</v>
      </c>
      <c r="R188" s="300"/>
      <c r="S188" s="300"/>
      <c r="T188" s="302" t="s">
        <v>9380</v>
      </c>
      <c r="U188" s="302" t="s">
        <v>9381</v>
      </c>
      <c r="V188" s="302" t="s">
        <v>9382</v>
      </c>
      <c r="W188" s="302" t="s">
        <v>11110</v>
      </c>
      <c r="X188" s="302" t="s">
        <v>9384</v>
      </c>
      <c r="Y188" s="302" t="s">
        <v>9385</v>
      </c>
      <c r="Z188" s="303">
        <v>149.88</v>
      </c>
      <c r="AA188" s="302" t="s">
        <v>3277</v>
      </c>
      <c r="AB188" s="303">
        <v>149.88</v>
      </c>
      <c r="AC188" s="303">
        <v>149.88</v>
      </c>
      <c r="AD188" s="302" t="s">
        <v>3277</v>
      </c>
      <c r="AE188" s="302" t="s">
        <v>9429</v>
      </c>
      <c r="AF188" s="302" t="s">
        <v>10685</v>
      </c>
      <c r="AG188" s="302" t="s">
        <v>9388</v>
      </c>
      <c r="AH188" s="302" t="s">
        <v>9402</v>
      </c>
      <c r="AI188" s="304">
        <f t="shared" si="4"/>
        <v>44792</v>
      </c>
      <c r="AK188" s="305" t="s">
        <v>9430</v>
      </c>
      <c r="AL188" s="296">
        <f t="shared" si="5"/>
        <v>149.88</v>
      </c>
    </row>
    <row r="189" spans="1:38" ht="40">
      <c r="A189" s="302" t="s">
        <v>11111</v>
      </c>
      <c r="B189" s="302" t="s">
        <v>10681</v>
      </c>
      <c r="C189" s="302" t="s">
        <v>10682</v>
      </c>
      <c r="D189" s="302" t="s">
        <v>9371</v>
      </c>
      <c r="E189" s="302" t="s">
        <v>10745</v>
      </c>
      <c r="F189" s="302" t="s">
        <v>9372</v>
      </c>
      <c r="G189" s="302" t="s">
        <v>9505</v>
      </c>
      <c r="H189" s="302" t="s">
        <v>10793</v>
      </c>
      <c r="I189" s="302" t="s">
        <v>9435</v>
      </c>
      <c r="J189" s="302" t="s">
        <v>9688</v>
      </c>
      <c r="K189" s="302" t="s">
        <v>9689</v>
      </c>
      <c r="L189" s="300"/>
      <c r="M189" s="300"/>
      <c r="N189" s="302" t="s">
        <v>9378</v>
      </c>
      <c r="O189" s="303">
        <v>149.88</v>
      </c>
      <c r="P189" s="302" t="s">
        <v>9379</v>
      </c>
      <c r="Q189" s="302" t="s">
        <v>9435</v>
      </c>
      <c r="R189" s="300"/>
      <c r="S189" s="300"/>
      <c r="T189" s="302" t="s">
        <v>9380</v>
      </c>
      <c r="U189" s="302" t="s">
        <v>9381</v>
      </c>
      <c r="V189" s="302" t="s">
        <v>9382</v>
      </c>
      <c r="W189" s="302" t="s">
        <v>10782</v>
      </c>
      <c r="X189" s="302" t="s">
        <v>9384</v>
      </c>
      <c r="Y189" s="302" t="s">
        <v>9385</v>
      </c>
      <c r="Z189" s="303">
        <v>149.88</v>
      </c>
      <c r="AA189" s="302" t="s">
        <v>3277</v>
      </c>
      <c r="AB189" s="303">
        <v>149.88</v>
      </c>
      <c r="AC189" s="303">
        <v>149.88</v>
      </c>
      <c r="AD189" s="302" t="s">
        <v>3277</v>
      </c>
      <c r="AE189" s="302" t="s">
        <v>9429</v>
      </c>
      <c r="AF189" s="302" t="s">
        <v>10685</v>
      </c>
      <c r="AG189" s="302" t="s">
        <v>9388</v>
      </c>
      <c r="AH189" s="302" t="s">
        <v>9402</v>
      </c>
      <c r="AI189" s="304">
        <f t="shared" si="4"/>
        <v>44792</v>
      </c>
      <c r="AK189" s="305" t="s">
        <v>9430</v>
      </c>
      <c r="AL189" s="296">
        <f t="shared" si="5"/>
        <v>149.88</v>
      </c>
    </row>
    <row r="190" spans="1:38" ht="40">
      <c r="A190" s="302" t="s">
        <v>11112</v>
      </c>
      <c r="B190" s="302" t="s">
        <v>10681</v>
      </c>
      <c r="C190" s="302" t="s">
        <v>10682</v>
      </c>
      <c r="D190" s="302" t="s">
        <v>9371</v>
      </c>
      <c r="E190" s="302" t="s">
        <v>10745</v>
      </c>
      <c r="F190" s="302" t="s">
        <v>9372</v>
      </c>
      <c r="G190" s="302" t="s">
        <v>9505</v>
      </c>
      <c r="H190" s="302" t="s">
        <v>10785</v>
      </c>
      <c r="I190" s="302" t="s">
        <v>10930</v>
      </c>
      <c r="J190" s="302" t="s">
        <v>9688</v>
      </c>
      <c r="K190" s="302" t="s">
        <v>9689</v>
      </c>
      <c r="L190" s="300"/>
      <c r="M190" s="300"/>
      <c r="N190" s="302" t="s">
        <v>9378</v>
      </c>
      <c r="O190" s="303">
        <v>206.09</v>
      </c>
      <c r="P190" s="302" t="s">
        <v>9379</v>
      </c>
      <c r="Q190" s="302" t="s">
        <v>9435</v>
      </c>
      <c r="R190" s="300"/>
      <c r="S190" s="300"/>
      <c r="T190" s="302" t="s">
        <v>9380</v>
      </c>
      <c r="U190" s="302" t="s">
        <v>9381</v>
      </c>
      <c r="V190" s="302" t="s">
        <v>9382</v>
      </c>
      <c r="W190" s="302" t="s">
        <v>10782</v>
      </c>
      <c r="X190" s="302" t="s">
        <v>9384</v>
      </c>
      <c r="Y190" s="302" t="s">
        <v>9385</v>
      </c>
      <c r="Z190" s="303">
        <v>206.08500000000001</v>
      </c>
      <c r="AA190" s="302" t="s">
        <v>3277</v>
      </c>
      <c r="AB190" s="303">
        <v>206.08500000000001</v>
      </c>
      <c r="AC190" s="303">
        <v>206.08500000000001</v>
      </c>
      <c r="AD190" s="302" t="s">
        <v>3277</v>
      </c>
      <c r="AE190" s="302" t="s">
        <v>9429</v>
      </c>
      <c r="AF190" s="302" t="s">
        <v>10685</v>
      </c>
      <c r="AG190" s="302" t="s">
        <v>9388</v>
      </c>
      <c r="AH190" s="302" t="s">
        <v>9402</v>
      </c>
      <c r="AI190" s="304">
        <f t="shared" si="4"/>
        <v>44786</v>
      </c>
      <c r="AK190" s="305" t="s">
        <v>9430</v>
      </c>
      <c r="AL190" s="296">
        <f t="shared" si="5"/>
        <v>206.08500000000001</v>
      </c>
    </row>
    <row r="191" spans="1:38" ht="40">
      <c r="A191" s="302" t="s">
        <v>11113</v>
      </c>
      <c r="B191" s="302" t="s">
        <v>10681</v>
      </c>
      <c r="C191" s="302" t="s">
        <v>10682</v>
      </c>
      <c r="D191" s="302" t="s">
        <v>9371</v>
      </c>
      <c r="E191" s="302" t="s">
        <v>10745</v>
      </c>
      <c r="F191" s="302" t="s">
        <v>9372</v>
      </c>
      <c r="G191" s="302" t="s">
        <v>9505</v>
      </c>
      <c r="H191" s="302" t="s">
        <v>10946</v>
      </c>
      <c r="I191" s="302" t="s">
        <v>9435</v>
      </c>
      <c r="J191" s="302" t="s">
        <v>10763</v>
      </c>
      <c r="K191" s="302" t="s">
        <v>10764</v>
      </c>
      <c r="L191" s="300"/>
      <c r="M191" s="300"/>
      <c r="N191" s="302" t="s">
        <v>9378</v>
      </c>
      <c r="O191" s="303">
        <v>149.88</v>
      </c>
      <c r="P191" s="302" t="s">
        <v>9379</v>
      </c>
      <c r="Q191" s="302" t="s">
        <v>9435</v>
      </c>
      <c r="R191" s="300"/>
      <c r="S191" s="300"/>
      <c r="T191" s="302" t="s">
        <v>9380</v>
      </c>
      <c r="U191" s="302" t="s">
        <v>9381</v>
      </c>
      <c r="V191" s="302" t="s">
        <v>9382</v>
      </c>
      <c r="W191" s="302" t="s">
        <v>10952</v>
      </c>
      <c r="X191" s="302" t="s">
        <v>9384</v>
      </c>
      <c r="Y191" s="302" t="s">
        <v>9385</v>
      </c>
      <c r="Z191" s="303">
        <v>149.88</v>
      </c>
      <c r="AA191" s="302" t="s">
        <v>3277</v>
      </c>
      <c r="AB191" s="303">
        <v>149.88</v>
      </c>
      <c r="AC191" s="303">
        <v>149.88</v>
      </c>
      <c r="AD191" s="302" t="s">
        <v>3277</v>
      </c>
      <c r="AE191" s="302" t="s">
        <v>9429</v>
      </c>
      <c r="AF191" s="302" t="s">
        <v>10685</v>
      </c>
      <c r="AG191" s="302" t="s">
        <v>9388</v>
      </c>
      <c r="AH191" s="302" t="s">
        <v>9402</v>
      </c>
      <c r="AI191" s="304">
        <f t="shared" si="4"/>
        <v>44788</v>
      </c>
      <c r="AK191" s="305" t="s">
        <v>9430</v>
      </c>
      <c r="AL191" s="296">
        <f t="shared" si="5"/>
        <v>149.88</v>
      </c>
    </row>
    <row r="192" spans="1:38" ht="50">
      <c r="A192" s="302" t="s">
        <v>11114</v>
      </c>
      <c r="B192" s="302" t="s">
        <v>10681</v>
      </c>
      <c r="C192" s="302" t="s">
        <v>10682</v>
      </c>
      <c r="D192" s="302" t="s">
        <v>9371</v>
      </c>
      <c r="E192" s="302" t="s">
        <v>10745</v>
      </c>
      <c r="F192" s="302" t="s">
        <v>9372</v>
      </c>
      <c r="G192" s="302" t="s">
        <v>9505</v>
      </c>
      <c r="H192" s="302" t="s">
        <v>10946</v>
      </c>
      <c r="I192" s="302" t="s">
        <v>9555</v>
      </c>
      <c r="J192" s="302" t="s">
        <v>9614</v>
      </c>
      <c r="K192" s="302" t="s">
        <v>9615</v>
      </c>
      <c r="L192" s="300"/>
      <c r="M192" s="302" t="s">
        <v>10789</v>
      </c>
      <c r="N192" s="302" t="s">
        <v>9378</v>
      </c>
      <c r="O192" s="303">
        <v>299.76</v>
      </c>
      <c r="P192" s="302" t="s">
        <v>9379</v>
      </c>
      <c r="Q192" s="302" t="s">
        <v>9435</v>
      </c>
      <c r="R192" s="300"/>
      <c r="S192" s="300"/>
      <c r="T192" s="302" t="s">
        <v>9380</v>
      </c>
      <c r="U192" s="302" t="s">
        <v>9381</v>
      </c>
      <c r="V192" s="302" t="s">
        <v>9382</v>
      </c>
      <c r="W192" s="302" t="s">
        <v>10790</v>
      </c>
      <c r="X192" s="302" t="s">
        <v>9384</v>
      </c>
      <c r="Y192" s="302" t="s">
        <v>9385</v>
      </c>
      <c r="Z192" s="303">
        <v>299.76</v>
      </c>
      <c r="AA192" s="302" t="s">
        <v>3277</v>
      </c>
      <c r="AB192" s="303">
        <v>299.76</v>
      </c>
      <c r="AC192" s="303">
        <v>299.76</v>
      </c>
      <c r="AD192" s="302" t="s">
        <v>3277</v>
      </c>
      <c r="AE192" s="302" t="s">
        <v>9429</v>
      </c>
      <c r="AF192" s="302" t="s">
        <v>10685</v>
      </c>
      <c r="AG192" s="302" t="s">
        <v>9388</v>
      </c>
      <c r="AH192" s="302" t="s">
        <v>9402</v>
      </c>
      <c r="AI192" s="304">
        <f t="shared" si="4"/>
        <v>44788</v>
      </c>
      <c r="AK192" s="305" t="s">
        <v>9430</v>
      </c>
      <c r="AL192" s="296">
        <f t="shared" si="5"/>
        <v>299.76</v>
      </c>
    </row>
    <row r="193" spans="1:38" ht="40">
      <c r="A193" s="302" t="s">
        <v>11115</v>
      </c>
      <c r="B193" s="302" t="s">
        <v>10681</v>
      </c>
      <c r="C193" s="302" t="s">
        <v>10682</v>
      </c>
      <c r="D193" s="302" t="s">
        <v>9371</v>
      </c>
      <c r="E193" s="302" t="s">
        <v>10745</v>
      </c>
      <c r="F193" s="302" t="s">
        <v>9372</v>
      </c>
      <c r="G193" s="302" t="s">
        <v>9505</v>
      </c>
      <c r="H193" s="302" t="s">
        <v>10954</v>
      </c>
      <c r="I193" s="302" t="s">
        <v>9435</v>
      </c>
      <c r="J193" s="302" t="s">
        <v>10763</v>
      </c>
      <c r="K193" s="302" t="s">
        <v>10764</v>
      </c>
      <c r="L193" s="300"/>
      <c r="M193" s="300"/>
      <c r="N193" s="302" t="s">
        <v>9378</v>
      </c>
      <c r="O193" s="303">
        <v>149.88</v>
      </c>
      <c r="P193" s="302" t="s">
        <v>9379</v>
      </c>
      <c r="Q193" s="302" t="s">
        <v>9435</v>
      </c>
      <c r="R193" s="300"/>
      <c r="S193" s="300"/>
      <c r="T193" s="302" t="s">
        <v>9380</v>
      </c>
      <c r="U193" s="302" t="s">
        <v>9381</v>
      </c>
      <c r="V193" s="302" t="s">
        <v>9382</v>
      </c>
      <c r="W193" s="302" t="s">
        <v>10807</v>
      </c>
      <c r="X193" s="302" t="s">
        <v>9384</v>
      </c>
      <c r="Y193" s="302" t="s">
        <v>9385</v>
      </c>
      <c r="Z193" s="303">
        <v>149.88</v>
      </c>
      <c r="AA193" s="302" t="s">
        <v>3277</v>
      </c>
      <c r="AB193" s="303">
        <v>149.88</v>
      </c>
      <c r="AC193" s="303">
        <v>149.88</v>
      </c>
      <c r="AD193" s="302" t="s">
        <v>3277</v>
      </c>
      <c r="AE193" s="302" t="s">
        <v>9429</v>
      </c>
      <c r="AF193" s="302" t="s">
        <v>10685</v>
      </c>
      <c r="AG193" s="302" t="s">
        <v>9388</v>
      </c>
      <c r="AH193" s="302" t="s">
        <v>9402</v>
      </c>
      <c r="AI193" s="304">
        <f t="shared" si="4"/>
        <v>44776</v>
      </c>
      <c r="AK193" s="305" t="s">
        <v>9430</v>
      </c>
      <c r="AL193" s="296">
        <f t="shared" si="5"/>
        <v>149.88</v>
      </c>
    </row>
    <row r="194" spans="1:38" ht="50">
      <c r="A194" s="302" t="s">
        <v>11116</v>
      </c>
      <c r="B194" s="302" t="s">
        <v>10681</v>
      </c>
      <c r="C194" s="302" t="s">
        <v>10682</v>
      </c>
      <c r="D194" s="302" t="s">
        <v>9371</v>
      </c>
      <c r="E194" s="302" t="s">
        <v>10745</v>
      </c>
      <c r="F194" s="302" t="s">
        <v>9422</v>
      </c>
      <c r="G194" s="302" t="s">
        <v>10684</v>
      </c>
      <c r="H194" s="302" t="s">
        <v>9451</v>
      </c>
      <c r="I194" s="302" t="s">
        <v>11117</v>
      </c>
      <c r="J194" s="300"/>
      <c r="K194" s="300"/>
      <c r="L194" s="300"/>
      <c r="M194" s="300"/>
      <c r="N194" s="302" t="s">
        <v>9378</v>
      </c>
      <c r="O194" s="303">
        <v>277.36</v>
      </c>
      <c r="P194" s="302" t="s">
        <v>9425</v>
      </c>
      <c r="Q194" s="302" t="s">
        <v>9435</v>
      </c>
      <c r="R194" s="300"/>
      <c r="S194" s="300"/>
      <c r="T194" s="302" t="s">
        <v>9380</v>
      </c>
      <c r="U194" s="302" t="s">
        <v>9426</v>
      </c>
      <c r="V194" s="302" t="s">
        <v>9427</v>
      </c>
      <c r="W194" s="302" t="s">
        <v>9453</v>
      </c>
      <c r="X194" s="302" t="s">
        <v>9384</v>
      </c>
      <c r="Y194" s="302" t="s">
        <v>9385</v>
      </c>
      <c r="Z194" s="303">
        <v>277.36</v>
      </c>
      <c r="AA194" s="302" t="s">
        <v>3277</v>
      </c>
      <c r="AB194" s="303">
        <v>277.36</v>
      </c>
      <c r="AC194" s="303">
        <v>277.36</v>
      </c>
      <c r="AD194" s="302" t="s">
        <v>3277</v>
      </c>
      <c r="AE194" s="302" t="s">
        <v>9454</v>
      </c>
      <c r="AF194" s="302" t="s">
        <v>10685</v>
      </c>
      <c r="AG194" s="302" t="s">
        <v>9388</v>
      </c>
      <c r="AH194" s="302" t="s">
        <v>9402</v>
      </c>
      <c r="AI194" s="304">
        <f t="shared" si="4"/>
        <v>44773</v>
      </c>
      <c r="AK194" s="305" t="s">
        <v>9430</v>
      </c>
      <c r="AL194" s="296">
        <f t="shared" si="5"/>
        <v>277.36</v>
      </c>
    </row>
    <row r="195" spans="1:38" ht="40">
      <c r="A195" s="302" t="s">
        <v>11118</v>
      </c>
      <c r="B195" s="302" t="s">
        <v>10681</v>
      </c>
      <c r="C195" s="302" t="s">
        <v>10682</v>
      </c>
      <c r="D195" s="302" t="s">
        <v>9371</v>
      </c>
      <c r="E195" s="302" t="s">
        <v>10745</v>
      </c>
      <c r="F195" s="302" t="s">
        <v>9372</v>
      </c>
      <c r="G195" s="302" t="s">
        <v>9505</v>
      </c>
      <c r="H195" s="302" t="s">
        <v>9469</v>
      </c>
      <c r="I195" s="302" t="s">
        <v>9435</v>
      </c>
      <c r="J195" s="302" t="s">
        <v>10763</v>
      </c>
      <c r="K195" s="302" t="s">
        <v>10764</v>
      </c>
      <c r="L195" s="300"/>
      <c r="M195" s="300"/>
      <c r="N195" s="302" t="s">
        <v>9378</v>
      </c>
      <c r="O195" s="303">
        <v>150.56</v>
      </c>
      <c r="P195" s="302" t="s">
        <v>9379</v>
      </c>
      <c r="Q195" s="302" t="s">
        <v>9435</v>
      </c>
      <c r="R195" s="300"/>
      <c r="S195" s="300"/>
      <c r="T195" s="302" t="s">
        <v>9380</v>
      </c>
      <c r="U195" s="302" t="s">
        <v>9381</v>
      </c>
      <c r="V195" s="302" t="s">
        <v>9382</v>
      </c>
      <c r="W195" s="302" t="s">
        <v>10812</v>
      </c>
      <c r="X195" s="302" t="s">
        <v>9384</v>
      </c>
      <c r="Y195" s="302" t="s">
        <v>9385</v>
      </c>
      <c r="Z195" s="303">
        <v>150.56</v>
      </c>
      <c r="AA195" s="302" t="s">
        <v>3277</v>
      </c>
      <c r="AB195" s="303">
        <v>150.56</v>
      </c>
      <c r="AC195" s="303">
        <v>150.56</v>
      </c>
      <c r="AD195" s="302" t="s">
        <v>3277</v>
      </c>
      <c r="AE195" s="302" t="s">
        <v>9454</v>
      </c>
      <c r="AF195" s="302" t="s">
        <v>10685</v>
      </c>
      <c r="AG195" s="302" t="s">
        <v>9388</v>
      </c>
      <c r="AH195" s="302" t="s">
        <v>9402</v>
      </c>
      <c r="AI195" s="304">
        <f t="shared" si="4"/>
        <v>44753</v>
      </c>
      <c r="AK195" s="305" t="s">
        <v>9430</v>
      </c>
      <c r="AL195" s="296">
        <f t="shared" si="5"/>
        <v>150.56</v>
      </c>
    </row>
    <row r="196" spans="1:38" ht="40">
      <c r="A196" s="302" t="s">
        <v>11119</v>
      </c>
      <c r="B196" s="302" t="s">
        <v>10681</v>
      </c>
      <c r="C196" s="302" t="s">
        <v>10682</v>
      </c>
      <c r="D196" s="302" t="s">
        <v>9371</v>
      </c>
      <c r="E196" s="302" t="s">
        <v>10745</v>
      </c>
      <c r="F196" s="302" t="s">
        <v>9372</v>
      </c>
      <c r="G196" s="302" t="s">
        <v>9505</v>
      </c>
      <c r="H196" s="302" t="s">
        <v>10705</v>
      </c>
      <c r="I196" s="302" t="s">
        <v>9435</v>
      </c>
      <c r="J196" s="302" t="s">
        <v>10763</v>
      </c>
      <c r="K196" s="302" t="s">
        <v>10764</v>
      </c>
      <c r="L196" s="300"/>
      <c r="M196" s="300"/>
      <c r="N196" s="302" t="s">
        <v>9378</v>
      </c>
      <c r="O196" s="303">
        <v>150.56</v>
      </c>
      <c r="P196" s="302" t="s">
        <v>9379</v>
      </c>
      <c r="Q196" s="302" t="s">
        <v>9435</v>
      </c>
      <c r="R196" s="300"/>
      <c r="S196" s="300"/>
      <c r="T196" s="302" t="s">
        <v>9380</v>
      </c>
      <c r="U196" s="302" t="s">
        <v>9381</v>
      </c>
      <c r="V196" s="302" t="s">
        <v>9382</v>
      </c>
      <c r="W196" s="302" t="s">
        <v>10812</v>
      </c>
      <c r="X196" s="302" t="s">
        <v>9384</v>
      </c>
      <c r="Y196" s="302" t="s">
        <v>9385</v>
      </c>
      <c r="Z196" s="303">
        <v>150.56</v>
      </c>
      <c r="AA196" s="302" t="s">
        <v>3277</v>
      </c>
      <c r="AB196" s="303">
        <v>150.56</v>
      </c>
      <c r="AC196" s="303">
        <v>150.56</v>
      </c>
      <c r="AD196" s="302" t="s">
        <v>3277</v>
      </c>
      <c r="AE196" s="302" t="s">
        <v>9454</v>
      </c>
      <c r="AF196" s="302" t="s">
        <v>10685</v>
      </c>
      <c r="AG196" s="302" t="s">
        <v>9388</v>
      </c>
      <c r="AH196" s="302" t="s">
        <v>9402</v>
      </c>
      <c r="AI196" s="304">
        <f t="shared" si="4"/>
        <v>44763</v>
      </c>
      <c r="AK196" s="305" t="s">
        <v>9430</v>
      </c>
      <c r="AL196" s="296">
        <f t="shared" si="5"/>
        <v>150.56</v>
      </c>
    </row>
    <row r="197" spans="1:38" ht="40">
      <c r="A197" s="302" t="s">
        <v>11120</v>
      </c>
      <c r="B197" s="302" t="s">
        <v>10681</v>
      </c>
      <c r="C197" s="302" t="s">
        <v>10682</v>
      </c>
      <c r="D197" s="302" t="s">
        <v>9371</v>
      </c>
      <c r="E197" s="302" t="s">
        <v>10745</v>
      </c>
      <c r="F197" s="302" t="s">
        <v>9372</v>
      </c>
      <c r="G197" s="302" t="s">
        <v>9505</v>
      </c>
      <c r="H197" s="302" t="s">
        <v>9469</v>
      </c>
      <c r="I197" s="302" t="s">
        <v>9375</v>
      </c>
      <c r="J197" s="302" t="s">
        <v>9746</v>
      </c>
      <c r="K197" s="302" t="s">
        <v>9747</v>
      </c>
      <c r="L197" s="300"/>
      <c r="M197" s="300"/>
      <c r="N197" s="302" t="s">
        <v>9378</v>
      </c>
      <c r="O197" s="303">
        <v>37.64</v>
      </c>
      <c r="P197" s="302" t="s">
        <v>9379</v>
      </c>
      <c r="Q197" s="302" t="s">
        <v>9435</v>
      </c>
      <c r="R197" s="300"/>
      <c r="S197" s="300"/>
      <c r="T197" s="302" t="s">
        <v>9380</v>
      </c>
      <c r="U197" s="302" t="s">
        <v>9381</v>
      </c>
      <c r="V197" s="302" t="s">
        <v>9382</v>
      </c>
      <c r="W197" s="302" t="s">
        <v>11121</v>
      </c>
      <c r="X197" s="302" t="s">
        <v>9384</v>
      </c>
      <c r="Y197" s="302" t="s">
        <v>9385</v>
      </c>
      <c r="Z197" s="303">
        <v>37.64</v>
      </c>
      <c r="AA197" s="302" t="s">
        <v>3277</v>
      </c>
      <c r="AB197" s="303">
        <v>37.64</v>
      </c>
      <c r="AC197" s="303">
        <v>37.64</v>
      </c>
      <c r="AD197" s="302" t="s">
        <v>3277</v>
      </c>
      <c r="AE197" s="302" t="s">
        <v>9454</v>
      </c>
      <c r="AF197" s="302" t="s">
        <v>10685</v>
      </c>
      <c r="AG197" s="302" t="s">
        <v>9388</v>
      </c>
      <c r="AH197" s="302" t="s">
        <v>9402</v>
      </c>
      <c r="AI197" s="304">
        <f t="shared" si="4"/>
        <v>44753</v>
      </c>
      <c r="AK197" s="305" t="s">
        <v>9430</v>
      </c>
      <c r="AL197" s="296">
        <f t="shared" si="5"/>
        <v>37.64</v>
      </c>
    </row>
    <row r="198" spans="1:38" ht="40">
      <c r="A198" s="302" t="s">
        <v>11122</v>
      </c>
      <c r="B198" s="302" t="s">
        <v>10681</v>
      </c>
      <c r="C198" s="302" t="s">
        <v>10682</v>
      </c>
      <c r="D198" s="302" t="s">
        <v>9371</v>
      </c>
      <c r="E198" s="302" t="s">
        <v>10745</v>
      </c>
      <c r="F198" s="302" t="s">
        <v>9372</v>
      </c>
      <c r="G198" s="302" t="s">
        <v>9505</v>
      </c>
      <c r="H198" s="302" t="s">
        <v>10705</v>
      </c>
      <c r="I198" s="302" t="s">
        <v>9435</v>
      </c>
      <c r="J198" s="302" t="s">
        <v>9688</v>
      </c>
      <c r="K198" s="302" t="s">
        <v>9689</v>
      </c>
      <c r="L198" s="300"/>
      <c r="M198" s="300"/>
      <c r="N198" s="302" t="s">
        <v>9378</v>
      </c>
      <c r="O198" s="303">
        <v>150.56</v>
      </c>
      <c r="P198" s="302" t="s">
        <v>9379</v>
      </c>
      <c r="Q198" s="302" t="s">
        <v>9435</v>
      </c>
      <c r="R198" s="300"/>
      <c r="S198" s="300"/>
      <c r="T198" s="302" t="s">
        <v>9380</v>
      </c>
      <c r="U198" s="302" t="s">
        <v>9381</v>
      </c>
      <c r="V198" s="302" t="s">
        <v>9382</v>
      </c>
      <c r="W198" s="302" t="s">
        <v>10961</v>
      </c>
      <c r="X198" s="302" t="s">
        <v>9384</v>
      </c>
      <c r="Y198" s="302" t="s">
        <v>9385</v>
      </c>
      <c r="Z198" s="303">
        <v>150.56</v>
      </c>
      <c r="AA198" s="302" t="s">
        <v>3277</v>
      </c>
      <c r="AB198" s="303">
        <v>150.56</v>
      </c>
      <c r="AC198" s="303">
        <v>150.56</v>
      </c>
      <c r="AD198" s="302" t="s">
        <v>3277</v>
      </c>
      <c r="AE198" s="302" t="s">
        <v>9454</v>
      </c>
      <c r="AF198" s="302" t="s">
        <v>10685</v>
      </c>
      <c r="AG198" s="302" t="s">
        <v>9388</v>
      </c>
      <c r="AH198" s="302" t="s">
        <v>9402</v>
      </c>
      <c r="AI198" s="304">
        <f t="shared" si="4"/>
        <v>44763</v>
      </c>
      <c r="AK198" s="305" t="s">
        <v>9430</v>
      </c>
      <c r="AL198" s="296">
        <f t="shared" si="5"/>
        <v>150.56</v>
      </c>
    </row>
    <row r="199" spans="1:38" ht="40">
      <c r="A199" s="302" t="s">
        <v>11123</v>
      </c>
      <c r="B199" s="302" t="s">
        <v>10681</v>
      </c>
      <c r="C199" s="302" t="s">
        <v>10682</v>
      </c>
      <c r="D199" s="302" t="s">
        <v>9371</v>
      </c>
      <c r="E199" s="302" t="s">
        <v>10745</v>
      </c>
      <c r="F199" s="302" t="s">
        <v>9372</v>
      </c>
      <c r="G199" s="302" t="s">
        <v>9505</v>
      </c>
      <c r="H199" s="302" t="s">
        <v>11124</v>
      </c>
      <c r="I199" s="302" t="s">
        <v>9512</v>
      </c>
      <c r="J199" s="302" t="s">
        <v>9513</v>
      </c>
      <c r="K199" s="302" t="s">
        <v>9514</v>
      </c>
      <c r="L199" s="300"/>
      <c r="M199" s="300"/>
      <c r="N199" s="302" t="s">
        <v>9378</v>
      </c>
      <c r="O199" s="303">
        <v>229.1</v>
      </c>
      <c r="P199" s="302" t="s">
        <v>9379</v>
      </c>
      <c r="Q199" s="302" t="s">
        <v>9435</v>
      </c>
      <c r="R199" s="300"/>
      <c r="S199" s="300"/>
      <c r="T199" s="302" t="s">
        <v>9380</v>
      </c>
      <c r="U199" s="302" t="s">
        <v>9381</v>
      </c>
      <c r="V199" s="302" t="s">
        <v>9382</v>
      </c>
      <c r="W199" s="302" t="s">
        <v>10817</v>
      </c>
      <c r="X199" s="302" t="s">
        <v>9384</v>
      </c>
      <c r="Y199" s="302" t="s">
        <v>9385</v>
      </c>
      <c r="Z199" s="303">
        <v>229.1</v>
      </c>
      <c r="AA199" s="302" t="s">
        <v>3277</v>
      </c>
      <c r="AB199" s="303">
        <v>229.1</v>
      </c>
      <c r="AC199" s="303">
        <v>229.1</v>
      </c>
      <c r="AD199" s="302" t="s">
        <v>3277</v>
      </c>
      <c r="AE199" s="302" t="s">
        <v>9487</v>
      </c>
      <c r="AF199" s="302" t="s">
        <v>10685</v>
      </c>
      <c r="AG199" s="302" t="s">
        <v>9388</v>
      </c>
      <c r="AH199" s="302" t="s">
        <v>9402</v>
      </c>
      <c r="AI199" s="304">
        <f t="shared" ref="AI199:AI262" si="6">DATE(YEAR(H199),MONTH(H199),DAY(H199))</f>
        <v>44735</v>
      </c>
      <c r="AK199" s="305" t="s">
        <v>9430</v>
      </c>
      <c r="AL199" s="296">
        <f t="shared" ref="AL199:AL262" si="7">IF(AK199="","",IF(AJ199="",AC199,AJ199))</f>
        <v>229.1</v>
      </c>
    </row>
    <row r="200" spans="1:38" ht="40">
      <c r="A200" s="302" t="s">
        <v>11125</v>
      </c>
      <c r="B200" s="302" t="s">
        <v>10681</v>
      </c>
      <c r="C200" s="302" t="s">
        <v>10682</v>
      </c>
      <c r="D200" s="302" t="s">
        <v>9371</v>
      </c>
      <c r="E200" s="302" t="s">
        <v>10745</v>
      </c>
      <c r="F200" s="302" t="s">
        <v>9372</v>
      </c>
      <c r="G200" s="302" t="s">
        <v>9505</v>
      </c>
      <c r="H200" s="302" t="s">
        <v>11126</v>
      </c>
      <c r="I200" s="302" t="s">
        <v>9555</v>
      </c>
      <c r="J200" s="302" t="s">
        <v>9513</v>
      </c>
      <c r="K200" s="302" t="s">
        <v>9514</v>
      </c>
      <c r="L200" s="300"/>
      <c r="M200" s="300"/>
      <c r="N200" s="302" t="s">
        <v>9378</v>
      </c>
      <c r="O200" s="303">
        <v>366.56</v>
      </c>
      <c r="P200" s="302" t="s">
        <v>9379</v>
      </c>
      <c r="Q200" s="302" t="s">
        <v>9435</v>
      </c>
      <c r="R200" s="300"/>
      <c r="S200" s="300"/>
      <c r="T200" s="302" t="s">
        <v>9380</v>
      </c>
      <c r="U200" s="302" t="s">
        <v>9381</v>
      </c>
      <c r="V200" s="302" t="s">
        <v>9382</v>
      </c>
      <c r="W200" s="302" t="s">
        <v>10817</v>
      </c>
      <c r="X200" s="302" t="s">
        <v>9384</v>
      </c>
      <c r="Y200" s="302" t="s">
        <v>9385</v>
      </c>
      <c r="Z200" s="303">
        <v>366.56</v>
      </c>
      <c r="AA200" s="302" t="s">
        <v>3277</v>
      </c>
      <c r="AB200" s="303">
        <v>366.56</v>
      </c>
      <c r="AC200" s="303">
        <v>366.56</v>
      </c>
      <c r="AD200" s="302" t="s">
        <v>3277</v>
      </c>
      <c r="AE200" s="302" t="s">
        <v>9487</v>
      </c>
      <c r="AF200" s="302" t="s">
        <v>10685</v>
      </c>
      <c r="AG200" s="302" t="s">
        <v>9388</v>
      </c>
      <c r="AH200" s="302" t="s">
        <v>9402</v>
      </c>
      <c r="AI200" s="304">
        <f t="shared" si="6"/>
        <v>44732</v>
      </c>
      <c r="AK200" s="305" t="s">
        <v>9430</v>
      </c>
      <c r="AL200" s="296">
        <f t="shared" si="7"/>
        <v>366.56</v>
      </c>
    </row>
    <row r="201" spans="1:38" ht="40">
      <c r="A201" s="302" t="s">
        <v>11127</v>
      </c>
      <c r="B201" s="302" t="s">
        <v>10681</v>
      </c>
      <c r="C201" s="302" t="s">
        <v>10682</v>
      </c>
      <c r="D201" s="302" t="s">
        <v>9371</v>
      </c>
      <c r="E201" s="302" t="s">
        <v>10745</v>
      </c>
      <c r="F201" s="302" t="s">
        <v>9372</v>
      </c>
      <c r="G201" s="302" t="s">
        <v>9505</v>
      </c>
      <c r="H201" s="302" t="s">
        <v>10968</v>
      </c>
      <c r="I201" s="302" t="s">
        <v>9555</v>
      </c>
      <c r="J201" s="302" t="s">
        <v>9513</v>
      </c>
      <c r="K201" s="302" t="s">
        <v>9514</v>
      </c>
      <c r="L201" s="300"/>
      <c r="M201" s="300"/>
      <c r="N201" s="302" t="s">
        <v>9378</v>
      </c>
      <c r="O201" s="303">
        <v>366.56</v>
      </c>
      <c r="P201" s="302" t="s">
        <v>9379</v>
      </c>
      <c r="Q201" s="302" t="s">
        <v>9435</v>
      </c>
      <c r="R201" s="300"/>
      <c r="S201" s="300"/>
      <c r="T201" s="302" t="s">
        <v>9380</v>
      </c>
      <c r="U201" s="302" t="s">
        <v>9381</v>
      </c>
      <c r="V201" s="302" t="s">
        <v>9382</v>
      </c>
      <c r="W201" s="302" t="s">
        <v>10817</v>
      </c>
      <c r="X201" s="302" t="s">
        <v>9384</v>
      </c>
      <c r="Y201" s="302" t="s">
        <v>9385</v>
      </c>
      <c r="Z201" s="303">
        <v>366.56</v>
      </c>
      <c r="AA201" s="302" t="s">
        <v>3277</v>
      </c>
      <c r="AB201" s="303">
        <v>366.56</v>
      </c>
      <c r="AC201" s="303">
        <v>366.56</v>
      </c>
      <c r="AD201" s="302" t="s">
        <v>3277</v>
      </c>
      <c r="AE201" s="302" t="s">
        <v>9487</v>
      </c>
      <c r="AF201" s="302" t="s">
        <v>10685</v>
      </c>
      <c r="AG201" s="302" t="s">
        <v>9388</v>
      </c>
      <c r="AH201" s="302" t="s">
        <v>9402</v>
      </c>
      <c r="AI201" s="304">
        <f t="shared" si="6"/>
        <v>44727</v>
      </c>
      <c r="AK201" s="305" t="s">
        <v>9430</v>
      </c>
      <c r="AL201" s="296">
        <f t="shared" si="7"/>
        <v>366.56</v>
      </c>
    </row>
    <row r="202" spans="1:38" ht="40">
      <c r="A202" s="302" t="s">
        <v>11128</v>
      </c>
      <c r="B202" s="302" t="s">
        <v>10681</v>
      </c>
      <c r="C202" s="302" t="s">
        <v>10682</v>
      </c>
      <c r="D202" s="302" t="s">
        <v>9371</v>
      </c>
      <c r="E202" s="302" t="s">
        <v>10745</v>
      </c>
      <c r="F202" s="302" t="s">
        <v>9372</v>
      </c>
      <c r="G202" s="302" t="s">
        <v>9505</v>
      </c>
      <c r="H202" s="302" t="s">
        <v>10965</v>
      </c>
      <c r="I202" s="302" t="s">
        <v>9555</v>
      </c>
      <c r="J202" s="302" t="s">
        <v>9513</v>
      </c>
      <c r="K202" s="302" t="s">
        <v>9514</v>
      </c>
      <c r="L202" s="300"/>
      <c r="M202" s="300"/>
      <c r="N202" s="302" t="s">
        <v>9378</v>
      </c>
      <c r="O202" s="303">
        <v>366.56</v>
      </c>
      <c r="P202" s="302" t="s">
        <v>9379</v>
      </c>
      <c r="Q202" s="302" t="s">
        <v>9435</v>
      </c>
      <c r="R202" s="300"/>
      <c r="S202" s="300"/>
      <c r="T202" s="302" t="s">
        <v>9380</v>
      </c>
      <c r="U202" s="302" t="s">
        <v>9381</v>
      </c>
      <c r="V202" s="302" t="s">
        <v>9382</v>
      </c>
      <c r="W202" s="302" t="s">
        <v>10817</v>
      </c>
      <c r="X202" s="302" t="s">
        <v>9384</v>
      </c>
      <c r="Y202" s="302" t="s">
        <v>9385</v>
      </c>
      <c r="Z202" s="303">
        <v>366.56</v>
      </c>
      <c r="AA202" s="302" t="s">
        <v>3277</v>
      </c>
      <c r="AB202" s="303">
        <v>366.56</v>
      </c>
      <c r="AC202" s="303">
        <v>366.56</v>
      </c>
      <c r="AD202" s="302" t="s">
        <v>3277</v>
      </c>
      <c r="AE202" s="302" t="s">
        <v>9487</v>
      </c>
      <c r="AF202" s="302" t="s">
        <v>10685</v>
      </c>
      <c r="AG202" s="302" t="s">
        <v>9388</v>
      </c>
      <c r="AH202" s="302" t="s">
        <v>9402</v>
      </c>
      <c r="AI202" s="304">
        <f t="shared" si="6"/>
        <v>44726</v>
      </c>
      <c r="AK202" s="305" t="s">
        <v>9430</v>
      </c>
      <c r="AL202" s="296">
        <f t="shared" si="7"/>
        <v>366.56</v>
      </c>
    </row>
    <row r="203" spans="1:38" ht="40">
      <c r="A203" s="302" t="s">
        <v>11129</v>
      </c>
      <c r="B203" s="302" t="s">
        <v>10681</v>
      </c>
      <c r="C203" s="302" t="s">
        <v>10682</v>
      </c>
      <c r="D203" s="302" t="s">
        <v>9371</v>
      </c>
      <c r="E203" s="302" t="s">
        <v>10745</v>
      </c>
      <c r="F203" s="302" t="s">
        <v>9372</v>
      </c>
      <c r="G203" s="302" t="s">
        <v>9505</v>
      </c>
      <c r="H203" s="302" t="s">
        <v>11130</v>
      </c>
      <c r="I203" s="302" t="s">
        <v>9435</v>
      </c>
      <c r="J203" s="302" t="s">
        <v>9513</v>
      </c>
      <c r="K203" s="302" t="s">
        <v>9514</v>
      </c>
      <c r="L203" s="300"/>
      <c r="M203" s="300"/>
      <c r="N203" s="302" t="s">
        <v>9378</v>
      </c>
      <c r="O203" s="303">
        <v>183.28</v>
      </c>
      <c r="P203" s="302" t="s">
        <v>9379</v>
      </c>
      <c r="Q203" s="302" t="s">
        <v>9435</v>
      </c>
      <c r="R203" s="300"/>
      <c r="S203" s="300"/>
      <c r="T203" s="302" t="s">
        <v>9380</v>
      </c>
      <c r="U203" s="302" t="s">
        <v>9381</v>
      </c>
      <c r="V203" s="302" t="s">
        <v>9382</v>
      </c>
      <c r="W203" s="302" t="s">
        <v>10824</v>
      </c>
      <c r="X203" s="302" t="s">
        <v>9384</v>
      </c>
      <c r="Y203" s="302" t="s">
        <v>9385</v>
      </c>
      <c r="Z203" s="303">
        <v>183.28</v>
      </c>
      <c r="AA203" s="302" t="s">
        <v>3277</v>
      </c>
      <c r="AB203" s="303">
        <v>183.28</v>
      </c>
      <c r="AC203" s="303">
        <v>183.28</v>
      </c>
      <c r="AD203" s="302" t="s">
        <v>3277</v>
      </c>
      <c r="AE203" s="302" t="s">
        <v>9487</v>
      </c>
      <c r="AF203" s="302" t="s">
        <v>10685</v>
      </c>
      <c r="AG203" s="302" t="s">
        <v>9388</v>
      </c>
      <c r="AH203" s="302" t="s">
        <v>9402</v>
      </c>
      <c r="AI203" s="304">
        <f t="shared" si="6"/>
        <v>44739</v>
      </c>
      <c r="AK203" s="305" t="s">
        <v>9430</v>
      </c>
      <c r="AL203" s="296">
        <f t="shared" si="7"/>
        <v>183.28</v>
      </c>
    </row>
    <row r="204" spans="1:38" ht="110">
      <c r="A204" s="302" t="s">
        <v>11131</v>
      </c>
      <c r="B204" s="302" t="s">
        <v>10681</v>
      </c>
      <c r="C204" s="302" t="s">
        <v>10682</v>
      </c>
      <c r="D204" s="302" t="s">
        <v>9371</v>
      </c>
      <c r="E204" s="302" t="s">
        <v>10745</v>
      </c>
      <c r="F204" s="302" t="s">
        <v>9372</v>
      </c>
      <c r="G204" s="302" t="s">
        <v>9505</v>
      </c>
      <c r="H204" s="302" t="s">
        <v>11126</v>
      </c>
      <c r="I204" s="302" t="s">
        <v>9375</v>
      </c>
      <c r="J204" s="302" t="s">
        <v>9614</v>
      </c>
      <c r="K204" s="302" t="s">
        <v>9615</v>
      </c>
      <c r="L204" s="300"/>
      <c r="M204" s="302" t="s">
        <v>10826</v>
      </c>
      <c r="N204" s="302" t="s">
        <v>9378</v>
      </c>
      <c r="O204" s="303">
        <v>45.82</v>
      </c>
      <c r="P204" s="302" t="s">
        <v>9379</v>
      </c>
      <c r="Q204" s="302" t="s">
        <v>9435</v>
      </c>
      <c r="R204" s="300"/>
      <c r="S204" s="300"/>
      <c r="T204" s="302" t="s">
        <v>9380</v>
      </c>
      <c r="U204" s="302" t="s">
        <v>9381</v>
      </c>
      <c r="V204" s="302" t="s">
        <v>9382</v>
      </c>
      <c r="W204" s="302" t="s">
        <v>10827</v>
      </c>
      <c r="X204" s="302" t="s">
        <v>9384</v>
      </c>
      <c r="Y204" s="302" t="s">
        <v>9385</v>
      </c>
      <c r="Z204" s="303">
        <v>45.82</v>
      </c>
      <c r="AA204" s="302" t="s">
        <v>3277</v>
      </c>
      <c r="AB204" s="303">
        <v>45.82</v>
      </c>
      <c r="AC204" s="303">
        <v>45.82</v>
      </c>
      <c r="AD204" s="302" t="s">
        <v>3277</v>
      </c>
      <c r="AE204" s="302" t="s">
        <v>9487</v>
      </c>
      <c r="AF204" s="302" t="s">
        <v>10685</v>
      </c>
      <c r="AG204" s="302" t="s">
        <v>9388</v>
      </c>
      <c r="AH204" s="302" t="s">
        <v>9402</v>
      </c>
      <c r="AI204" s="304">
        <f t="shared" si="6"/>
        <v>44732</v>
      </c>
      <c r="AK204" s="305" t="s">
        <v>9430</v>
      </c>
      <c r="AL204" s="296">
        <f t="shared" si="7"/>
        <v>45.82</v>
      </c>
    </row>
    <row r="205" spans="1:38" ht="40">
      <c r="A205" s="302" t="s">
        <v>11132</v>
      </c>
      <c r="B205" s="302" t="s">
        <v>10681</v>
      </c>
      <c r="C205" s="302" t="s">
        <v>10682</v>
      </c>
      <c r="D205" s="302" t="s">
        <v>9371</v>
      </c>
      <c r="E205" s="302" t="s">
        <v>10745</v>
      </c>
      <c r="F205" s="302" t="s">
        <v>9372</v>
      </c>
      <c r="G205" s="302" t="s">
        <v>9505</v>
      </c>
      <c r="H205" s="302" t="s">
        <v>10821</v>
      </c>
      <c r="I205" s="302" t="s">
        <v>9526</v>
      </c>
      <c r="J205" s="302" t="s">
        <v>9614</v>
      </c>
      <c r="K205" s="302" t="s">
        <v>9615</v>
      </c>
      <c r="L205" s="300"/>
      <c r="M205" s="302" t="s">
        <v>10966</v>
      </c>
      <c r="N205" s="302" t="s">
        <v>9378</v>
      </c>
      <c r="O205" s="303">
        <v>137.46</v>
      </c>
      <c r="P205" s="302" t="s">
        <v>9379</v>
      </c>
      <c r="Q205" s="302" t="s">
        <v>9435</v>
      </c>
      <c r="R205" s="300"/>
      <c r="S205" s="300"/>
      <c r="T205" s="302" t="s">
        <v>9380</v>
      </c>
      <c r="U205" s="302" t="s">
        <v>9381</v>
      </c>
      <c r="V205" s="302" t="s">
        <v>9382</v>
      </c>
      <c r="W205" s="302" t="s">
        <v>10827</v>
      </c>
      <c r="X205" s="302" t="s">
        <v>9384</v>
      </c>
      <c r="Y205" s="302" t="s">
        <v>9385</v>
      </c>
      <c r="Z205" s="303">
        <v>137.46</v>
      </c>
      <c r="AA205" s="302" t="s">
        <v>3277</v>
      </c>
      <c r="AB205" s="303">
        <v>137.46</v>
      </c>
      <c r="AC205" s="303">
        <v>137.46</v>
      </c>
      <c r="AD205" s="302" t="s">
        <v>3277</v>
      </c>
      <c r="AE205" s="302" t="s">
        <v>9487</v>
      </c>
      <c r="AF205" s="302" t="s">
        <v>10685</v>
      </c>
      <c r="AG205" s="302" t="s">
        <v>9388</v>
      </c>
      <c r="AH205" s="302" t="s">
        <v>9402</v>
      </c>
      <c r="AI205" s="304">
        <f t="shared" si="6"/>
        <v>44725</v>
      </c>
      <c r="AK205" s="305" t="s">
        <v>9430</v>
      </c>
      <c r="AL205" s="296">
        <f t="shared" si="7"/>
        <v>137.46</v>
      </c>
    </row>
    <row r="206" spans="1:38" ht="40" hidden="1">
      <c r="A206" s="302" t="s">
        <v>11133</v>
      </c>
      <c r="B206" s="302" t="s">
        <v>10681</v>
      </c>
      <c r="C206" s="302" t="s">
        <v>10682</v>
      </c>
      <c r="D206" s="302" t="s">
        <v>9371</v>
      </c>
      <c r="E206" s="302" t="s">
        <v>10745</v>
      </c>
      <c r="F206" s="302" t="s">
        <v>9372</v>
      </c>
      <c r="G206" s="302" t="s">
        <v>9505</v>
      </c>
      <c r="H206" s="302" t="s">
        <v>10837</v>
      </c>
      <c r="I206" s="302" t="s">
        <v>9435</v>
      </c>
      <c r="J206" s="302" t="s">
        <v>9746</v>
      </c>
      <c r="K206" s="302" t="s">
        <v>9747</v>
      </c>
      <c r="L206" s="300"/>
      <c r="M206" s="302" t="s">
        <v>11134</v>
      </c>
      <c r="N206" s="302" t="s">
        <v>9378</v>
      </c>
      <c r="O206" s="303">
        <v>149.88</v>
      </c>
      <c r="P206" s="302" t="s">
        <v>9379</v>
      </c>
      <c r="Q206" s="302" t="s">
        <v>9435</v>
      </c>
      <c r="R206" s="300"/>
      <c r="S206" s="300"/>
      <c r="T206" s="302" t="s">
        <v>9380</v>
      </c>
      <c r="U206" s="302" t="s">
        <v>9381</v>
      </c>
      <c r="V206" s="302" t="s">
        <v>9382</v>
      </c>
      <c r="W206" s="302" t="s">
        <v>10973</v>
      </c>
      <c r="X206" s="302" t="s">
        <v>9384</v>
      </c>
      <c r="Y206" s="302" t="s">
        <v>9385</v>
      </c>
      <c r="Z206" s="303">
        <v>149.88</v>
      </c>
      <c r="AA206" s="302" t="s">
        <v>3277</v>
      </c>
      <c r="AB206" s="303">
        <v>149.88</v>
      </c>
      <c r="AC206" s="303">
        <v>149.88</v>
      </c>
      <c r="AD206" s="302" t="s">
        <v>3277</v>
      </c>
      <c r="AE206" s="302" t="s">
        <v>10835</v>
      </c>
      <c r="AF206" s="302" t="s">
        <v>10685</v>
      </c>
      <c r="AG206" s="302" t="s">
        <v>9388</v>
      </c>
      <c r="AH206" s="302" t="s">
        <v>9402</v>
      </c>
      <c r="AI206" s="304">
        <f t="shared" si="6"/>
        <v>44887</v>
      </c>
      <c r="AL206" s="296" t="str">
        <f t="shared" si="7"/>
        <v/>
      </c>
    </row>
    <row r="207" spans="1:38" ht="40">
      <c r="A207" s="302" t="s">
        <v>11135</v>
      </c>
      <c r="B207" s="302" t="s">
        <v>10681</v>
      </c>
      <c r="C207" s="302" t="s">
        <v>10682</v>
      </c>
      <c r="D207" s="302" t="s">
        <v>9371</v>
      </c>
      <c r="E207" s="302" t="s">
        <v>10745</v>
      </c>
      <c r="F207" s="302" t="s">
        <v>9372</v>
      </c>
      <c r="G207" s="302" t="s">
        <v>9505</v>
      </c>
      <c r="H207" s="302" t="s">
        <v>11136</v>
      </c>
      <c r="I207" s="302" t="s">
        <v>9512</v>
      </c>
      <c r="J207" s="302" t="s">
        <v>9746</v>
      </c>
      <c r="K207" s="302" t="s">
        <v>9747</v>
      </c>
      <c r="L207" s="300"/>
      <c r="M207" s="302" t="s">
        <v>11137</v>
      </c>
      <c r="N207" s="302" t="s">
        <v>9378</v>
      </c>
      <c r="O207" s="303">
        <v>205.8</v>
      </c>
      <c r="P207" s="302" t="s">
        <v>9379</v>
      </c>
      <c r="Q207" s="302" t="s">
        <v>9435</v>
      </c>
      <c r="R207" s="300"/>
      <c r="S207" s="300"/>
      <c r="T207" s="302" t="s">
        <v>9380</v>
      </c>
      <c r="U207" s="302" t="s">
        <v>9381</v>
      </c>
      <c r="V207" s="302" t="s">
        <v>9382</v>
      </c>
      <c r="W207" s="302" t="s">
        <v>11138</v>
      </c>
      <c r="X207" s="302" t="s">
        <v>9384</v>
      </c>
      <c r="Y207" s="302" t="s">
        <v>9385</v>
      </c>
      <c r="Z207" s="303">
        <v>205.8</v>
      </c>
      <c r="AA207" s="302" t="s">
        <v>3277</v>
      </c>
      <c r="AB207" s="303">
        <v>205.8</v>
      </c>
      <c r="AC207" s="303">
        <v>205.8</v>
      </c>
      <c r="AD207" s="302" t="s">
        <v>3277</v>
      </c>
      <c r="AE207" s="302" t="s">
        <v>9487</v>
      </c>
      <c r="AF207" s="302" t="s">
        <v>10685</v>
      </c>
      <c r="AG207" s="302" t="s">
        <v>9388</v>
      </c>
      <c r="AH207" s="302" t="s">
        <v>9402</v>
      </c>
      <c r="AI207" s="304">
        <f t="shared" si="6"/>
        <v>44714</v>
      </c>
      <c r="AK207" s="305" t="s">
        <v>9430</v>
      </c>
      <c r="AL207" s="296">
        <f t="shared" si="7"/>
        <v>205.8</v>
      </c>
    </row>
    <row r="208" spans="1:38" ht="40" hidden="1">
      <c r="A208" s="302" t="s">
        <v>11139</v>
      </c>
      <c r="B208" s="302" t="s">
        <v>10681</v>
      </c>
      <c r="C208" s="302" t="s">
        <v>10682</v>
      </c>
      <c r="D208" s="302" t="s">
        <v>9371</v>
      </c>
      <c r="E208" s="302" t="s">
        <v>10745</v>
      </c>
      <c r="F208" s="302" t="s">
        <v>9372</v>
      </c>
      <c r="G208" s="302" t="s">
        <v>9505</v>
      </c>
      <c r="H208" s="302" t="s">
        <v>11140</v>
      </c>
      <c r="I208" s="302" t="s">
        <v>9512</v>
      </c>
      <c r="J208" s="302" t="s">
        <v>9688</v>
      </c>
      <c r="K208" s="302" t="s">
        <v>9689</v>
      </c>
      <c r="L208" s="300"/>
      <c r="M208" s="300"/>
      <c r="N208" s="302" t="s">
        <v>9378</v>
      </c>
      <c r="O208" s="303">
        <v>187.35</v>
      </c>
      <c r="P208" s="302" t="s">
        <v>9379</v>
      </c>
      <c r="Q208" s="302" t="s">
        <v>9435</v>
      </c>
      <c r="R208" s="300"/>
      <c r="S208" s="300"/>
      <c r="T208" s="302" t="s">
        <v>9380</v>
      </c>
      <c r="U208" s="302" t="s">
        <v>9381</v>
      </c>
      <c r="V208" s="302" t="s">
        <v>9382</v>
      </c>
      <c r="W208" s="302" t="s">
        <v>11141</v>
      </c>
      <c r="X208" s="302" t="s">
        <v>9384</v>
      </c>
      <c r="Y208" s="302" t="s">
        <v>9385</v>
      </c>
      <c r="Z208" s="303">
        <v>187.35</v>
      </c>
      <c r="AA208" s="302" t="s">
        <v>3277</v>
      </c>
      <c r="AB208" s="303">
        <v>187.35</v>
      </c>
      <c r="AC208" s="303">
        <v>187.35</v>
      </c>
      <c r="AD208" s="302" t="s">
        <v>3277</v>
      </c>
      <c r="AE208" s="302" t="s">
        <v>10835</v>
      </c>
      <c r="AF208" s="302" t="s">
        <v>10685</v>
      </c>
      <c r="AG208" s="302" t="s">
        <v>9388</v>
      </c>
      <c r="AH208" s="302" t="s">
        <v>9402</v>
      </c>
      <c r="AI208" s="304">
        <f t="shared" si="6"/>
        <v>44880</v>
      </c>
      <c r="AL208" s="296" t="str">
        <f t="shared" si="7"/>
        <v/>
      </c>
    </row>
    <row r="209" spans="1:38" ht="40" hidden="1">
      <c r="A209" s="302" t="s">
        <v>11142</v>
      </c>
      <c r="B209" s="302" t="s">
        <v>10681</v>
      </c>
      <c r="C209" s="302" t="s">
        <v>10682</v>
      </c>
      <c r="D209" s="302" t="s">
        <v>9371</v>
      </c>
      <c r="E209" s="302" t="s">
        <v>10745</v>
      </c>
      <c r="F209" s="302" t="s">
        <v>9372</v>
      </c>
      <c r="G209" s="302" t="s">
        <v>9505</v>
      </c>
      <c r="H209" s="302" t="s">
        <v>11143</v>
      </c>
      <c r="I209" s="302" t="s">
        <v>9555</v>
      </c>
      <c r="J209" s="302" t="s">
        <v>10832</v>
      </c>
      <c r="K209" s="302" t="s">
        <v>10833</v>
      </c>
      <c r="L209" s="300"/>
      <c r="M209" s="300"/>
      <c r="N209" s="302" t="s">
        <v>9378</v>
      </c>
      <c r="O209" s="303">
        <v>366.56</v>
      </c>
      <c r="P209" s="302" t="s">
        <v>9379</v>
      </c>
      <c r="Q209" s="302" t="s">
        <v>9435</v>
      </c>
      <c r="R209" s="300"/>
      <c r="S209" s="300"/>
      <c r="T209" s="302" t="s">
        <v>9380</v>
      </c>
      <c r="U209" s="302" t="s">
        <v>9381</v>
      </c>
      <c r="V209" s="302" t="s">
        <v>9382</v>
      </c>
      <c r="W209" s="302" t="s">
        <v>10834</v>
      </c>
      <c r="X209" s="302" t="s">
        <v>9384</v>
      </c>
      <c r="Y209" s="302" t="s">
        <v>9385</v>
      </c>
      <c r="Z209" s="303">
        <v>366.56</v>
      </c>
      <c r="AA209" s="302" t="s">
        <v>3277</v>
      </c>
      <c r="AB209" s="303">
        <v>366.56</v>
      </c>
      <c r="AC209" s="303">
        <v>366.56</v>
      </c>
      <c r="AD209" s="302" t="s">
        <v>3277</v>
      </c>
      <c r="AE209" s="302" t="s">
        <v>10835</v>
      </c>
      <c r="AF209" s="302" t="s">
        <v>10685</v>
      </c>
      <c r="AG209" s="302" t="s">
        <v>9388</v>
      </c>
      <c r="AH209" s="302" t="s">
        <v>9402</v>
      </c>
      <c r="AI209" s="304">
        <f t="shared" si="6"/>
        <v>44882</v>
      </c>
      <c r="AL209" s="296" t="str">
        <f t="shared" si="7"/>
        <v/>
      </c>
    </row>
    <row r="210" spans="1:38" ht="40" hidden="1">
      <c r="A210" s="302" t="s">
        <v>11144</v>
      </c>
      <c r="B210" s="302" t="s">
        <v>10681</v>
      </c>
      <c r="C210" s="302" t="s">
        <v>10682</v>
      </c>
      <c r="D210" s="302" t="s">
        <v>9371</v>
      </c>
      <c r="E210" s="302" t="s">
        <v>10745</v>
      </c>
      <c r="F210" s="302" t="s">
        <v>9372</v>
      </c>
      <c r="G210" s="302" t="s">
        <v>9505</v>
      </c>
      <c r="H210" s="302" t="s">
        <v>10848</v>
      </c>
      <c r="I210" s="302" t="s">
        <v>9410</v>
      </c>
      <c r="J210" s="302" t="s">
        <v>10794</v>
      </c>
      <c r="K210" s="302" t="s">
        <v>10795</v>
      </c>
      <c r="L210" s="300"/>
      <c r="M210" s="300"/>
      <c r="N210" s="302" t="s">
        <v>9378</v>
      </c>
      <c r="O210" s="303">
        <v>74.94</v>
      </c>
      <c r="P210" s="302" t="s">
        <v>9379</v>
      </c>
      <c r="Q210" s="302" t="s">
        <v>9435</v>
      </c>
      <c r="R210" s="300"/>
      <c r="S210" s="300"/>
      <c r="T210" s="302" t="s">
        <v>9380</v>
      </c>
      <c r="U210" s="302" t="s">
        <v>9381</v>
      </c>
      <c r="V210" s="302" t="s">
        <v>9382</v>
      </c>
      <c r="W210" s="302" t="s">
        <v>10980</v>
      </c>
      <c r="X210" s="302" t="s">
        <v>9384</v>
      </c>
      <c r="Y210" s="302" t="s">
        <v>9385</v>
      </c>
      <c r="Z210" s="303">
        <v>74.94</v>
      </c>
      <c r="AA210" s="302" t="s">
        <v>3277</v>
      </c>
      <c r="AB210" s="303">
        <v>74.94</v>
      </c>
      <c r="AC210" s="303">
        <v>74.94</v>
      </c>
      <c r="AD210" s="302" t="s">
        <v>3277</v>
      </c>
      <c r="AE210" s="302" t="s">
        <v>10835</v>
      </c>
      <c r="AF210" s="302" t="s">
        <v>10685</v>
      </c>
      <c r="AG210" s="302" t="s">
        <v>9388</v>
      </c>
      <c r="AH210" s="302" t="s">
        <v>9402</v>
      </c>
      <c r="AI210" s="304">
        <f t="shared" si="6"/>
        <v>44873</v>
      </c>
      <c r="AL210" s="296" t="str">
        <f t="shared" si="7"/>
        <v/>
      </c>
    </row>
    <row r="211" spans="1:38" ht="40" hidden="1">
      <c r="A211" s="302" t="s">
        <v>11145</v>
      </c>
      <c r="B211" s="302" t="s">
        <v>10681</v>
      </c>
      <c r="C211" s="302" t="s">
        <v>10682</v>
      </c>
      <c r="D211" s="302" t="s">
        <v>9371</v>
      </c>
      <c r="E211" s="302" t="s">
        <v>10745</v>
      </c>
      <c r="F211" s="302" t="s">
        <v>9372</v>
      </c>
      <c r="G211" s="302" t="s">
        <v>9505</v>
      </c>
      <c r="H211" s="302" t="s">
        <v>10842</v>
      </c>
      <c r="I211" s="302" t="s">
        <v>9435</v>
      </c>
      <c r="J211" s="302" t="s">
        <v>10794</v>
      </c>
      <c r="K211" s="302" t="s">
        <v>10795</v>
      </c>
      <c r="L211" s="300"/>
      <c r="M211" s="300"/>
      <c r="N211" s="302" t="s">
        <v>9378</v>
      </c>
      <c r="O211" s="303">
        <v>149.88</v>
      </c>
      <c r="P211" s="302" t="s">
        <v>9379</v>
      </c>
      <c r="Q211" s="302" t="s">
        <v>9435</v>
      </c>
      <c r="R211" s="300"/>
      <c r="S211" s="300"/>
      <c r="T211" s="302" t="s">
        <v>9380</v>
      </c>
      <c r="U211" s="302" t="s">
        <v>9381</v>
      </c>
      <c r="V211" s="302" t="s">
        <v>9382</v>
      </c>
      <c r="W211" s="302" t="s">
        <v>10980</v>
      </c>
      <c r="X211" s="302" t="s">
        <v>9384</v>
      </c>
      <c r="Y211" s="302" t="s">
        <v>9385</v>
      </c>
      <c r="Z211" s="303">
        <v>149.88</v>
      </c>
      <c r="AA211" s="302" t="s">
        <v>3277</v>
      </c>
      <c r="AB211" s="303">
        <v>149.88</v>
      </c>
      <c r="AC211" s="303">
        <v>149.88</v>
      </c>
      <c r="AD211" s="302" t="s">
        <v>3277</v>
      </c>
      <c r="AE211" s="302" t="s">
        <v>10835</v>
      </c>
      <c r="AF211" s="302" t="s">
        <v>10685</v>
      </c>
      <c r="AG211" s="302" t="s">
        <v>9388</v>
      </c>
      <c r="AH211" s="302" t="s">
        <v>9402</v>
      </c>
      <c r="AI211" s="304">
        <f t="shared" si="6"/>
        <v>44872</v>
      </c>
      <c r="AL211" s="296" t="str">
        <f t="shared" si="7"/>
        <v/>
      </c>
    </row>
    <row r="212" spans="1:38" ht="40" hidden="1">
      <c r="A212" s="302" t="s">
        <v>11146</v>
      </c>
      <c r="B212" s="302" t="s">
        <v>10681</v>
      </c>
      <c r="C212" s="302" t="s">
        <v>10682</v>
      </c>
      <c r="D212" s="302" t="s">
        <v>9371</v>
      </c>
      <c r="E212" s="302" t="s">
        <v>10745</v>
      </c>
      <c r="F212" s="302" t="s">
        <v>9372</v>
      </c>
      <c r="G212" s="302" t="s">
        <v>9505</v>
      </c>
      <c r="H212" s="302" t="s">
        <v>10979</v>
      </c>
      <c r="I212" s="302" t="s">
        <v>9512</v>
      </c>
      <c r="J212" s="302" t="s">
        <v>9746</v>
      </c>
      <c r="K212" s="302" t="s">
        <v>9747</v>
      </c>
      <c r="L212" s="300"/>
      <c r="M212" s="302" t="s">
        <v>10839</v>
      </c>
      <c r="N212" s="302" t="s">
        <v>9378</v>
      </c>
      <c r="O212" s="303">
        <v>187.35</v>
      </c>
      <c r="P212" s="302" t="s">
        <v>9379</v>
      </c>
      <c r="Q212" s="302" t="s">
        <v>9435</v>
      </c>
      <c r="R212" s="300"/>
      <c r="S212" s="300"/>
      <c r="T212" s="302" t="s">
        <v>9380</v>
      </c>
      <c r="U212" s="302" t="s">
        <v>9381</v>
      </c>
      <c r="V212" s="302" t="s">
        <v>9382</v>
      </c>
      <c r="W212" s="302" t="s">
        <v>10840</v>
      </c>
      <c r="X212" s="302" t="s">
        <v>9384</v>
      </c>
      <c r="Y212" s="302" t="s">
        <v>9385</v>
      </c>
      <c r="Z212" s="303">
        <v>187.35</v>
      </c>
      <c r="AA212" s="302" t="s">
        <v>3277</v>
      </c>
      <c r="AB212" s="303">
        <v>187.35</v>
      </c>
      <c r="AC212" s="303">
        <v>187.35</v>
      </c>
      <c r="AD212" s="302" t="s">
        <v>3277</v>
      </c>
      <c r="AE212" s="302" t="s">
        <v>10835</v>
      </c>
      <c r="AF212" s="302" t="s">
        <v>10685</v>
      </c>
      <c r="AG212" s="302" t="s">
        <v>9388</v>
      </c>
      <c r="AH212" s="302" t="s">
        <v>9402</v>
      </c>
      <c r="AI212" s="304">
        <f t="shared" si="6"/>
        <v>44869</v>
      </c>
      <c r="AL212" s="296" t="str">
        <f t="shared" si="7"/>
        <v/>
      </c>
    </row>
    <row r="213" spans="1:38" ht="40" hidden="1">
      <c r="A213" s="302" t="s">
        <v>11147</v>
      </c>
      <c r="B213" s="302" t="s">
        <v>10681</v>
      </c>
      <c r="C213" s="302" t="s">
        <v>10682</v>
      </c>
      <c r="D213" s="302" t="s">
        <v>9371</v>
      </c>
      <c r="E213" s="302" t="s">
        <v>10745</v>
      </c>
      <c r="F213" s="302" t="s">
        <v>9372</v>
      </c>
      <c r="G213" s="302" t="s">
        <v>9505</v>
      </c>
      <c r="H213" s="302" t="s">
        <v>10851</v>
      </c>
      <c r="I213" s="302" t="s">
        <v>9435</v>
      </c>
      <c r="J213" s="302" t="s">
        <v>9688</v>
      </c>
      <c r="K213" s="302" t="s">
        <v>9689</v>
      </c>
      <c r="L213" s="300"/>
      <c r="M213" s="300"/>
      <c r="N213" s="302" t="s">
        <v>9378</v>
      </c>
      <c r="O213" s="303">
        <v>149.88</v>
      </c>
      <c r="P213" s="302" t="s">
        <v>9379</v>
      </c>
      <c r="Q213" s="302" t="s">
        <v>9435</v>
      </c>
      <c r="R213" s="300"/>
      <c r="S213" s="300"/>
      <c r="T213" s="302" t="s">
        <v>9380</v>
      </c>
      <c r="U213" s="302" t="s">
        <v>9381</v>
      </c>
      <c r="V213" s="302" t="s">
        <v>9382</v>
      </c>
      <c r="W213" s="302" t="s">
        <v>10846</v>
      </c>
      <c r="X213" s="302" t="s">
        <v>9384</v>
      </c>
      <c r="Y213" s="302" t="s">
        <v>9385</v>
      </c>
      <c r="Z213" s="303">
        <v>149.88</v>
      </c>
      <c r="AA213" s="302" t="s">
        <v>3277</v>
      </c>
      <c r="AB213" s="303">
        <v>149.88</v>
      </c>
      <c r="AC213" s="303">
        <v>149.88</v>
      </c>
      <c r="AD213" s="302" t="s">
        <v>3277</v>
      </c>
      <c r="AE213" s="302" t="s">
        <v>10835</v>
      </c>
      <c r="AF213" s="302" t="s">
        <v>10685</v>
      </c>
      <c r="AG213" s="302" t="s">
        <v>9388</v>
      </c>
      <c r="AH213" s="302" t="s">
        <v>9402</v>
      </c>
      <c r="AI213" s="304">
        <f t="shared" si="6"/>
        <v>44867</v>
      </c>
      <c r="AL213" s="296" t="str">
        <f t="shared" si="7"/>
        <v/>
      </c>
    </row>
    <row r="214" spans="1:38" ht="40" hidden="1">
      <c r="A214" s="302" t="s">
        <v>11148</v>
      </c>
      <c r="B214" s="302" t="s">
        <v>10681</v>
      </c>
      <c r="C214" s="302" t="s">
        <v>10682</v>
      </c>
      <c r="D214" s="302" t="s">
        <v>9371</v>
      </c>
      <c r="E214" s="302" t="s">
        <v>10745</v>
      </c>
      <c r="F214" s="302" t="s">
        <v>9372</v>
      </c>
      <c r="G214" s="302" t="s">
        <v>9505</v>
      </c>
      <c r="H214" s="302" t="s">
        <v>10979</v>
      </c>
      <c r="I214" s="302" t="s">
        <v>9410</v>
      </c>
      <c r="J214" s="302" t="s">
        <v>9688</v>
      </c>
      <c r="K214" s="302" t="s">
        <v>9689</v>
      </c>
      <c r="L214" s="300"/>
      <c r="M214" s="300"/>
      <c r="N214" s="302" t="s">
        <v>9378</v>
      </c>
      <c r="O214" s="303">
        <v>74.94</v>
      </c>
      <c r="P214" s="302" t="s">
        <v>9379</v>
      </c>
      <c r="Q214" s="302" t="s">
        <v>9435</v>
      </c>
      <c r="R214" s="300"/>
      <c r="S214" s="300"/>
      <c r="T214" s="302" t="s">
        <v>9380</v>
      </c>
      <c r="U214" s="302" t="s">
        <v>9381</v>
      </c>
      <c r="V214" s="302" t="s">
        <v>9382</v>
      </c>
      <c r="W214" s="302" t="s">
        <v>10846</v>
      </c>
      <c r="X214" s="302" t="s">
        <v>9384</v>
      </c>
      <c r="Y214" s="302" t="s">
        <v>9385</v>
      </c>
      <c r="Z214" s="303">
        <v>74.94</v>
      </c>
      <c r="AA214" s="302" t="s">
        <v>3277</v>
      </c>
      <c r="AB214" s="303">
        <v>74.94</v>
      </c>
      <c r="AC214" s="303">
        <v>74.94</v>
      </c>
      <c r="AD214" s="302" t="s">
        <v>3277</v>
      </c>
      <c r="AE214" s="302" t="s">
        <v>10835</v>
      </c>
      <c r="AF214" s="302" t="s">
        <v>10685</v>
      </c>
      <c r="AG214" s="302" t="s">
        <v>9388</v>
      </c>
      <c r="AH214" s="302" t="s">
        <v>9402</v>
      </c>
      <c r="AI214" s="304">
        <f t="shared" si="6"/>
        <v>44869</v>
      </c>
      <c r="AL214" s="296" t="str">
        <f t="shared" si="7"/>
        <v/>
      </c>
    </row>
    <row r="215" spans="1:38" ht="40" hidden="1">
      <c r="A215" s="302" t="s">
        <v>11149</v>
      </c>
      <c r="B215" s="302" t="s">
        <v>10681</v>
      </c>
      <c r="C215" s="302" t="s">
        <v>10682</v>
      </c>
      <c r="D215" s="302" t="s">
        <v>9371</v>
      </c>
      <c r="E215" s="302" t="s">
        <v>10745</v>
      </c>
      <c r="F215" s="302" t="s">
        <v>9372</v>
      </c>
      <c r="G215" s="302" t="s">
        <v>9505</v>
      </c>
      <c r="H215" s="302" t="s">
        <v>11150</v>
      </c>
      <c r="I215" s="302" t="s">
        <v>9435</v>
      </c>
      <c r="J215" s="302" t="s">
        <v>9688</v>
      </c>
      <c r="K215" s="302" t="s">
        <v>9689</v>
      </c>
      <c r="L215" s="300"/>
      <c r="M215" s="300"/>
      <c r="N215" s="302" t="s">
        <v>9378</v>
      </c>
      <c r="O215" s="303">
        <v>149.88</v>
      </c>
      <c r="P215" s="302" t="s">
        <v>9379</v>
      </c>
      <c r="Q215" s="302" t="s">
        <v>9435</v>
      </c>
      <c r="R215" s="300"/>
      <c r="S215" s="300"/>
      <c r="T215" s="302" t="s">
        <v>9380</v>
      </c>
      <c r="U215" s="302" t="s">
        <v>9381</v>
      </c>
      <c r="V215" s="302" t="s">
        <v>9382</v>
      </c>
      <c r="W215" s="302" t="s">
        <v>10846</v>
      </c>
      <c r="X215" s="302" t="s">
        <v>9384</v>
      </c>
      <c r="Y215" s="302" t="s">
        <v>9385</v>
      </c>
      <c r="Z215" s="303">
        <v>149.88</v>
      </c>
      <c r="AA215" s="302" t="s">
        <v>3277</v>
      </c>
      <c r="AB215" s="303">
        <v>149.88</v>
      </c>
      <c r="AC215" s="303">
        <v>149.88</v>
      </c>
      <c r="AD215" s="302" t="s">
        <v>3277</v>
      </c>
      <c r="AE215" s="302" t="s">
        <v>10835</v>
      </c>
      <c r="AF215" s="302" t="s">
        <v>10685</v>
      </c>
      <c r="AG215" s="302" t="s">
        <v>9388</v>
      </c>
      <c r="AH215" s="302" t="s">
        <v>9402</v>
      </c>
      <c r="AI215" s="304">
        <f t="shared" si="6"/>
        <v>44876</v>
      </c>
      <c r="AL215" s="296" t="str">
        <f t="shared" si="7"/>
        <v/>
      </c>
    </row>
    <row r="216" spans="1:38" ht="40" hidden="1">
      <c r="A216" s="302" t="s">
        <v>11151</v>
      </c>
      <c r="B216" s="302" t="s">
        <v>10681</v>
      </c>
      <c r="C216" s="302" t="s">
        <v>10682</v>
      </c>
      <c r="D216" s="302" t="s">
        <v>9371</v>
      </c>
      <c r="E216" s="302" t="s">
        <v>10745</v>
      </c>
      <c r="F216" s="302" t="s">
        <v>9372</v>
      </c>
      <c r="G216" s="302" t="s">
        <v>9505</v>
      </c>
      <c r="H216" s="302" t="s">
        <v>10842</v>
      </c>
      <c r="I216" s="302" t="s">
        <v>9435</v>
      </c>
      <c r="J216" s="302" t="s">
        <v>9688</v>
      </c>
      <c r="K216" s="302" t="s">
        <v>9689</v>
      </c>
      <c r="L216" s="300"/>
      <c r="M216" s="300"/>
      <c r="N216" s="302" t="s">
        <v>9378</v>
      </c>
      <c r="O216" s="303">
        <v>149.88</v>
      </c>
      <c r="P216" s="302" t="s">
        <v>9379</v>
      </c>
      <c r="Q216" s="302" t="s">
        <v>9435</v>
      </c>
      <c r="R216" s="300"/>
      <c r="S216" s="300"/>
      <c r="T216" s="302" t="s">
        <v>9380</v>
      </c>
      <c r="U216" s="302" t="s">
        <v>9381</v>
      </c>
      <c r="V216" s="302" t="s">
        <v>9382</v>
      </c>
      <c r="W216" s="302" t="s">
        <v>10846</v>
      </c>
      <c r="X216" s="302" t="s">
        <v>9384</v>
      </c>
      <c r="Y216" s="302" t="s">
        <v>9385</v>
      </c>
      <c r="Z216" s="303">
        <v>149.88</v>
      </c>
      <c r="AA216" s="302" t="s">
        <v>3277</v>
      </c>
      <c r="AB216" s="303">
        <v>149.88</v>
      </c>
      <c r="AC216" s="303">
        <v>149.88</v>
      </c>
      <c r="AD216" s="302" t="s">
        <v>3277</v>
      </c>
      <c r="AE216" s="302" t="s">
        <v>10835</v>
      </c>
      <c r="AF216" s="302" t="s">
        <v>10685</v>
      </c>
      <c r="AG216" s="302" t="s">
        <v>9388</v>
      </c>
      <c r="AH216" s="302" t="s">
        <v>9402</v>
      </c>
      <c r="AI216" s="304">
        <f t="shared" si="6"/>
        <v>44872</v>
      </c>
      <c r="AL216" s="296" t="str">
        <f t="shared" si="7"/>
        <v/>
      </c>
    </row>
    <row r="217" spans="1:38" ht="40" hidden="1">
      <c r="A217" s="302" t="s">
        <v>11152</v>
      </c>
      <c r="B217" s="302" t="s">
        <v>10681</v>
      </c>
      <c r="C217" s="302" t="s">
        <v>10682</v>
      </c>
      <c r="D217" s="302" t="s">
        <v>9371</v>
      </c>
      <c r="E217" s="302" t="s">
        <v>10745</v>
      </c>
      <c r="F217" s="302" t="s">
        <v>9372</v>
      </c>
      <c r="G217" s="302" t="s">
        <v>9505</v>
      </c>
      <c r="H217" s="302" t="s">
        <v>11153</v>
      </c>
      <c r="I217" s="302" t="s">
        <v>9435</v>
      </c>
      <c r="J217" s="302" t="s">
        <v>9688</v>
      </c>
      <c r="K217" s="302" t="s">
        <v>9689</v>
      </c>
      <c r="L217" s="300"/>
      <c r="M217" s="300"/>
      <c r="N217" s="302" t="s">
        <v>9378</v>
      </c>
      <c r="O217" s="303">
        <v>149.88</v>
      </c>
      <c r="P217" s="302" t="s">
        <v>9379</v>
      </c>
      <c r="Q217" s="302" t="s">
        <v>9435</v>
      </c>
      <c r="R217" s="300"/>
      <c r="S217" s="300"/>
      <c r="T217" s="302" t="s">
        <v>9380</v>
      </c>
      <c r="U217" s="302" t="s">
        <v>9381</v>
      </c>
      <c r="V217" s="302" t="s">
        <v>9382</v>
      </c>
      <c r="W217" s="302" t="s">
        <v>10846</v>
      </c>
      <c r="X217" s="302" t="s">
        <v>9384</v>
      </c>
      <c r="Y217" s="302" t="s">
        <v>9385</v>
      </c>
      <c r="Z217" s="303">
        <v>149.88</v>
      </c>
      <c r="AA217" s="302" t="s">
        <v>3277</v>
      </c>
      <c r="AB217" s="303">
        <v>149.88</v>
      </c>
      <c r="AC217" s="303">
        <v>149.88</v>
      </c>
      <c r="AD217" s="302" t="s">
        <v>3277</v>
      </c>
      <c r="AE217" s="302" t="s">
        <v>10835</v>
      </c>
      <c r="AF217" s="302" t="s">
        <v>10685</v>
      </c>
      <c r="AG217" s="302" t="s">
        <v>9388</v>
      </c>
      <c r="AH217" s="302" t="s">
        <v>9402</v>
      </c>
      <c r="AI217" s="304">
        <f t="shared" si="6"/>
        <v>44874</v>
      </c>
      <c r="AL217" s="296" t="str">
        <f t="shared" si="7"/>
        <v/>
      </c>
    </row>
    <row r="218" spans="1:38" ht="40" hidden="1">
      <c r="A218" s="302" t="s">
        <v>11154</v>
      </c>
      <c r="B218" s="302" t="s">
        <v>10681</v>
      </c>
      <c r="C218" s="302" t="s">
        <v>10682</v>
      </c>
      <c r="D218" s="302" t="s">
        <v>9371</v>
      </c>
      <c r="E218" s="302" t="s">
        <v>10745</v>
      </c>
      <c r="F218" s="302" t="s">
        <v>9372</v>
      </c>
      <c r="G218" s="302" t="s">
        <v>9505</v>
      </c>
      <c r="H218" s="302" t="s">
        <v>11155</v>
      </c>
      <c r="I218" s="302" t="s">
        <v>9410</v>
      </c>
      <c r="J218" s="302" t="s">
        <v>9688</v>
      </c>
      <c r="K218" s="302" t="s">
        <v>9689</v>
      </c>
      <c r="L218" s="300"/>
      <c r="M218" s="300"/>
      <c r="N218" s="302" t="s">
        <v>9378</v>
      </c>
      <c r="O218" s="303">
        <v>74.94</v>
      </c>
      <c r="P218" s="302" t="s">
        <v>9379</v>
      </c>
      <c r="Q218" s="302" t="s">
        <v>9435</v>
      </c>
      <c r="R218" s="300"/>
      <c r="S218" s="300"/>
      <c r="T218" s="302" t="s">
        <v>9380</v>
      </c>
      <c r="U218" s="302" t="s">
        <v>9381</v>
      </c>
      <c r="V218" s="302" t="s">
        <v>9382</v>
      </c>
      <c r="W218" s="302" t="s">
        <v>11156</v>
      </c>
      <c r="X218" s="302" t="s">
        <v>9384</v>
      </c>
      <c r="Y218" s="302" t="s">
        <v>9385</v>
      </c>
      <c r="Z218" s="303">
        <v>74.94</v>
      </c>
      <c r="AA218" s="302" t="s">
        <v>3277</v>
      </c>
      <c r="AB218" s="303">
        <v>74.94</v>
      </c>
      <c r="AC218" s="303">
        <v>74.94</v>
      </c>
      <c r="AD218" s="302" t="s">
        <v>3277</v>
      </c>
      <c r="AE218" s="302" t="s">
        <v>10691</v>
      </c>
      <c r="AF218" s="302" t="s">
        <v>10685</v>
      </c>
      <c r="AG218" s="302" t="s">
        <v>9388</v>
      </c>
      <c r="AH218" s="302" t="s">
        <v>9402</v>
      </c>
      <c r="AI218" s="304">
        <f t="shared" si="6"/>
        <v>44862</v>
      </c>
      <c r="AL218" s="296" t="str">
        <f t="shared" si="7"/>
        <v/>
      </c>
    </row>
    <row r="219" spans="1:38" ht="40" hidden="1">
      <c r="A219" s="302" t="s">
        <v>11157</v>
      </c>
      <c r="B219" s="302" t="s">
        <v>10681</v>
      </c>
      <c r="C219" s="302" t="s">
        <v>10682</v>
      </c>
      <c r="D219" s="302" t="s">
        <v>9371</v>
      </c>
      <c r="E219" s="302" t="s">
        <v>10745</v>
      </c>
      <c r="F219" s="302" t="s">
        <v>9372</v>
      </c>
      <c r="G219" s="302" t="s">
        <v>9505</v>
      </c>
      <c r="H219" s="302" t="s">
        <v>11155</v>
      </c>
      <c r="I219" s="302" t="s">
        <v>9410</v>
      </c>
      <c r="J219" s="302" t="s">
        <v>9688</v>
      </c>
      <c r="K219" s="302" t="s">
        <v>9689</v>
      </c>
      <c r="L219" s="300"/>
      <c r="M219" s="300"/>
      <c r="N219" s="302" t="s">
        <v>9378</v>
      </c>
      <c r="O219" s="303">
        <v>74.94</v>
      </c>
      <c r="P219" s="302" t="s">
        <v>9379</v>
      </c>
      <c r="Q219" s="302" t="s">
        <v>9435</v>
      </c>
      <c r="R219" s="300"/>
      <c r="S219" s="300"/>
      <c r="T219" s="302" t="s">
        <v>9380</v>
      </c>
      <c r="U219" s="302" t="s">
        <v>9381</v>
      </c>
      <c r="V219" s="302" t="s">
        <v>9382</v>
      </c>
      <c r="W219" s="302" t="s">
        <v>11156</v>
      </c>
      <c r="X219" s="302" t="s">
        <v>9384</v>
      </c>
      <c r="Y219" s="302" t="s">
        <v>9385</v>
      </c>
      <c r="Z219" s="303">
        <v>74.94</v>
      </c>
      <c r="AA219" s="302" t="s">
        <v>3277</v>
      </c>
      <c r="AB219" s="303">
        <v>74.94</v>
      </c>
      <c r="AC219" s="303">
        <v>74.94</v>
      </c>
      <c r="AD219" s="302" t="s">
        <v>3277</v>
      </c>
      <c r="AE219" s="302" t="s">
        <v>10691</v>
      </c>
      <c r="AF219" s="302" t="s">
        <v>10685</v>
      </c>
      <c r="AG219" s="302" t="s">
        <v>9388</v>
      </c>
      <c r="AH219" s="302" t="s">
        <v>9402</v>
      </c>
      <c r="AI219" s="304">
        <f t="shared" si="6"/>
        <v>44862</v>
      </c>
      <c r="AL219" s="296" t="str">
        <f t="shared" si="7"/>
        <v/>
      </c>
    </row>
    <row r="220" spans="1:38" ht="40" hidden="1">
      <c r="A220" s="302" t="s">
        <v>11158</v>
      </c>
      <c r="B220" s="302" t="s">
        <v>10681</v>
      </c>
      <c r="C220" s="302" t="s">
        <v>10682</v>
      </c>
      <c r="D220" s="302" t="s">
        <v>9371</v>
      </c>
      <c r="E220" s="302" t="s">
        <v>10745</v>
      </c>
      <c r="F220" s="302" t="s">
        <v>9372</v>
      </c>
      <c r="G220" s="302" t="s">
        <v>9505</v>
      </c>
      <c r="H220" s="302" t="s">
        <v>10867</v>
      </c>
      <c r="I220" s="302" t="s">
        <v>9435</v>
      </c>
      <c r="J220" s="302" t="s">
        <v>9688</v>
      </c>
      <c r="K220" s="302" t="s">
        <v>9689</v>
      </c>
      <c r="L220" s="300"/>
      <c r="M220" s="300"/>
      <c r="N220" s="302" t="s">
        <v>9378</v>
      </c>
      <c r="O220" s="303">
        <v>149.88</v>
      </c>
      <c r="P220" s="302" t="s">
        <v>9379</v>
      </c>
      <c r="Q220" s="302" t="s">
        <v>9435</v>
      </c>
      <c r="R220" s="300"/>
      <c r="S220" s="300"/>
      <c r="T220" s="302" t="s">
        <v>9380</v>
      </c>
      <c r="U220" s="302" t="s">
        <v>9381</v>
      </c>
      <c r="V220" s="302" t="s">
        <v>9382</v>
      </c>
      <c r="W220" s="302" t="s">
        <v>11156</v>
      </c>
      <c r="X220" s="302" t="s">
        <v>9384</v>
      </c>
      <c r="Y220" s="302" t="s">
        <v>9385</v>
      </c>
      <c r="Z220" s="303">
        <v>149.88</v>
      </c>
      <c r="AA220" s="302" t="s">
        <v>3277</v>
      </c>
      <c r="AB220" s="303">
        <v>149.88</v>
      </c>
      <c r="AC220" s="303">
        <v>149.88</v>
      </c>
      <c r="AD220" s="302" t="s">
        <v>3277</v>
      </c>
      <c r="AE220" s="302" t="s">
        <v>10691</v>
      </c>
      <c r="AF220" s="302" t="s">
        <v>10685</v>
      </c>
      <c r="AG220" s="302" t="s">
        <v>9388</v>
      </c>
      <c r="AH220" s="302" t="s">
        <v>9402</v>
      </c>
      <c r="AI220" s="304">
        <f t="shared" si="6"/>
        <v>44858</v>
      </c>
      <c r="AL220" s="296" t="str">
        <f t="shared" si="7"/>
        <v/>
      </c>
    </row>
    <row r="221" spans="1:38" ht="50" hidden="1">
      <c r="A221" s="302" t="s">
        <v>11159</v>
      </c>
      <c r="B221" s="302" t="s">
        <v>10681</v>
      </c>
      <c r="C221" s="302" t="s">
        <v>10682</v>
      </c>
      <c r="D221" s="302" t="s">
        <v>9371</v>
      </c>
      <c r="E221" s="302" t="s">
        <v>10745</v>
      </c>
      <c r="F221" s="302" t="s">
        <v>10850</v>
      </c>
      <c r="G221" s="302" t="s">
        <v>10684</v>
      </c>
      <c r="H221" s="302" t="s">
        <v>11153</v>
      </c>
      <c r="I221" s="302" t="s">
        <v>11160</v>
      </c>
      <c r="J221" s="300"/>
      <c r="K221" s="300"/>
      <c r="L221" s="300"/>
      <c r="M221" s="302" t="s">
        <v>11161</v>
      </c>
      <c r="N221" s="302" t="s">
        <v>9378</v>
      </c>
      <c r="O221" s="303">
        <v>8517.89</v>
      </c>
      <c r="P221" s="302" t="s">
        <v>9395</v>
      </c>
      <c r="Q221" s="302" t="s">
        <v>9435</v>
      </c>
      <c r="R221" s="302" t="s">
        <v>11162</v>
      </c>
      <c r="S221" s="302" t="s">
        <v>11163</v>
      </c>
      <c r="T221" s="302" t="s">
        <v>9380</v>
      </c>
      <c r="U221" s="302" t="s">
        <v>9399</v>
      </c>
      <c r="V221" s="302" t="s">
        <v>9400</v>
      </c>
      <c r="W221" s="302" t="s">
        <v>11164</v>
      </c>
      <c r="X221" s="302" t="s">
        <v>9384</v>
      </c>
      <c r="Y221" s="302" t="s">
        <v>9385</v>
      </c>
      <c r="Z221" s="303">
        <v>8517.89</v>
      </c>
      <c r="AA221" s="302" t="s">
        <v>3277</v>
      </c>
      <c r="AB221" s="303">
        <v>8517.89</v>
      </c>
      <c r="AC221" s="303">
        <v>8517.89</v>
      </c>
      <c r="AD221" s="302" t="s">
        <v>3277</v>
      </c>
      <c r="AE221" s="302" t="s">
        <v>10835</v>
      </c>
      <c r="AF221" s="302" t="s">
        <v>10685</v>
      </c>
      <c r="AG221" s="302" t="s">
        <v>9388</v>
      </c>
      <c r="AH221" s="302" t="s">
        <v>9402</v>
      </c>
      <c r="AI221" s="304">
        <f t="shared" si="6"/>
        <v>44874</v>
      </c>
      <c r="AL221" s="296" t="str">
        <f t="shared" si="7"/>
        <v/>
      </c>
    </row>
    <row r="222" spans="1:38" ht="40" hidden="1">
      <c r="A222" s="302" t="s">
        <v>11165</v>
      </c>
      <c r="B222" s="302" t="s">
        <v>10681</v>
      </c>
      <c r="C222" s="302" t="s">
        <v>10682</v>
      </c>
      <c r="D222" s="302" t="s">
        <v>9371</v>
      </c>
      <c r="E222" s="302" t="s">
        <v>10745</v>
      </c>
      <c r="F222" s="302" t="s">
        <v>9372</v>
      </c>
      <c r="G222" s="302" t="s">
        <v>9505</v>
      </c>
      <c r="H222" s="302" t="s">
        <v>11166</v>
      </c>
      <c r="I222" s="302" t="s">
        <v>9410</v>
      </c>
      <c r="J222" s="302" t="s">
        <v>10832</v>
      </c>
      <c r="K222" s="302" t="s">
        <v>10833</v>
      </c>
      <c r="L222" s="300"/>
      <c r="M222" s="300"/>
      <c r="N222" s="302" t="s">
        <v>9378</v>
      </c>
      <c r="O222" s="303">
        <v>91.64</v>
      </c>
      <c r="P222" s="302" t="s">
        <v>9379</v>
      </c>
      <c r="Q222" s="302" t="s">
        <v>9435</v>
      </c>
      <c r="R222" s="300"/>
      <c r="S222" s="300"/>
      <c r="T222" s="302" t="s">
        <v>9380</v>
      </c>
      <c r="U222" s="302" t="s">
        <v>9381</v>
      </c>
      <c r="V222" s="302" t="s">
        <v>9382</v>
      </c>
      <c r="W222" s="302" t="s">
        <v>10865</v>
      </c>
      <c r="X222" s="302" t="s">
        <v>9384</v>
      </c>
      <c r="Y222" s="302" t="s">
        <v>9385</v>
      </c>
      <c r="Z222" s="303">
        <v>91.64</v>
      </c>
      <c r="AA222" s="302" t="s">
        <v>3277</v>
      </c>
      <c r="AB222" s="303">
        <v>91.64</v>
      </c>
      <c r="AC222" s="303">
        <v>91.64</v>
      </c>
      <c r="AD222" s="302" t="s">
        <v>3277</v>
      </c>
      <c r="AE222" s="302" t="s">
        <v>10691</v>
      </c>
      <c r="AF222" s="302" t="s">
        <v>10685</v>
      </c>
      <c r="AG222" s="302" t="s">
        <v>9388</v>
      </c>
      <c r="AH222" s="302" t="s">
        <v>9402</v>
      </c>
      <c r="AI222" s="304">
        <f t="shared" si="6"/>
        <v>44854</v>
      </c>
      <c r="AL222" s="296" t="str">
        <f t="shared" si="7"/>
        <v/>
      </c>
    </row>
    <row r="223" spans="1:38" ht="40" hidden="1">
      <c r="A223" s="302" t="s">
        <v>11167</v>
      </c>
      <c r="B223" s="302" t="s">
        <v>10681</v>
      </c>
      <c r="C223" s="302" t="s">
        <v>10682</v>
      </c>
      <c r="D223" s="302" t="s">
        <v>9371</v>
      </c>
      <c r="E223" s="302" t="s">
        <v>10745</v>
      </c>
      <c r="F223" s="302" t="s">
        <v>9372</v>
      </c>
      <c r="G223" s="302" t="s">
        <v>9505</v>
      </c>
      <c r="H223" s="302" t="s">
        <v>11155</v>
      </c>
      <c r="I223" s="302" t="s">
        <v>9521</v>
      </c>
      <c r="J223" s="302" t="s">
        <v>10832</v>
      </c>
      <c r="K223" s="302" t="s">
        <v>10833</v>
      </c>
      <c r="L223" s="300"/>
      <c r="M223" s="300"/>
      <c r="N223" s="302" t="s">
        <v>9378</v>
      </c>
      <c r="O223" s="303">
        <v>274.92</v>
      </c>
      <c r="P223" s="302" t="s">
        <v>9379</v>
      </c>
      <c r="Q223" s="302" t="s">
        <v>9435</v>
      </c>
      <c r="R223" s="300"/>
      <c r="S223" s="300"/>
      <c r="T223" s="302" t="s">
        <v>9380</v>
      </c>
      <c r="U223" s="302" t="s">
        <v>9381</v>
      </c>
      <c r="V223" s="302" t="s">
        <v>9382</v>
      </c>
      <c r="W223" s="302" t="s">
        <v>10865</v>
      </c>
      <c r="X223" s="302" t="s">
        <v>9384</v>
      </c>
      <c r="Y223" s="302" t="s">
        <v>9385</v>
      </c>
      <c r="Z223" s="303">
        <v>274.92</v>
      </c>
      <c r="AA223" s="302" t="s">
        <v>3277</v>
      </c>
      <c r="AB223" s="303">
        <v>274.92</v>
      </c>
      <c r="AC223" s="303">
        <v>274.92</v>
      </c>
      <c r="AD223" s="302" t="s">
        <v>3277</v>
      </c>
      <c r="AE223" s="302" t="s">
        <v>10691</v>
      </c>
      <c r="AF223" s="302" t="s">
        <v>10685</v>
      </c>
      <c r="AG223" s="302" t="s">
        <v>9388</v>
      </c>
      <c r="AH223" s="302" t="s">
        <v>9402</v>
      </c>
      <c r="AI223" s="304">
        <f t="shared" si="6"/>
        <v>44862</v>
      </c>
      <c r="AL223" s="296" t="str">
        <f t="shared" si="7"/>
        <v/>
      </c>
    </row>
    <row r="224" spans="1:38" ht="40" hidden="1">
      <c r="A224" s="302" t="s">
        <v>11168</v>
      </c>
      <c r="B224" s="302" t="s">
        <v>10681</v>
      </c>
      <c r="C224" s="302" t="s">
        <v>10682</v>
      </c>
      <c r="D224" s="302" t="s">
        <v>9371</v>
      </c>
      <c r="E224" s="302" t="s">
        <v>10745</v>
      </c>
      <c r="F224" s="302" t="s">
        <v>9372</v>
      </c>
      <c r="G224" s="302" t="s">
        <v>9505</v>
      </c>
      <c r="H224" s="302" t="s">
        <v>10864</v>
      </c>
      <c r="I224" s="302" t="s">
        <v>9555</v>
      </c>
      <c r="J224" s="302" t="s">
        <v>10763</v>
      </c>
      <c r="K224" s="302" t="s">
        <v>10764</v>
      </c>
      <c r="L224" s="300"/>
      <c r="M224" s="300"/>
      <c r="N224" s="302" t="s">
        <v>9378</v>
      </c>
      <c r="O224" s="303">
        <v>299.76</v>
      </c>
      <c r="P224" s="302" t="s">
        <v>9379</v>
      </c>
      <c r="Q224" s="302" t="s">
        <v>9435</v>
      </c>
      <c r="R224" s="300"/>
      <c r="S224" s="300"/>
      <c r="T224" s="302" t="s">
        <v>9380</v>
      </c>
      <c r="U224" s="302" t="s">
        <v>9381</v>
      </c>
      <c r="V224" s="302" t="s">
        <v>9382</v>
      </c>
      <c r="W224" s="302" t="s">
        <v>10988</v>
      </c>
      <c r="X224" s="302" t="s">
        <v>9384</v>
      </c>
      <c r="Y224" s="302" t="s">
        <v>9385</v>
      </c>
      <c r="Z224" s="303">
        <v>299.76</v>
      </c>
      <c r="AA224" s="302" t="s">
        <v>3277</v>
      </c>
      <c r="AB224" s="303">
        <v>299.76</v>
      </c>
      <c r="AC224" s="303">
        <v>299.76</v>
      </c>
      <c r="AD224" s="302" t="s">
        <v>3277</v>
      </c>
      <c r="AE224" s="302" t="s">
        <v>10691</v>
      </c>
      <c r="AF224" s="302" t="s">
        <v>10685</v>
      </c>
      <c r="AG224" s="302" t="s">
        <v>9388</v>
      </c>
      <c r="AH224" s="302" t="s">
        <v>9402</v>
      </c>
      <c r="AI224" s="304">
        <f t="shared" si="6"/>
        <v>44853</v>
      </c>
      <c r="AL224" s="296" t="str">
        <f t="shared" si="7"/>
        <v/>
      </c>
    </row>
    <row r="225" spans="1:38" ht="40" hidden="1">
      <c r="A225" s="302" t="s">
        <v>11169</v>
      </c>
      <c r="B225" s="302" t="s">
        <v>10681</v>
      </c>
      <c r="C225" s="302" t="s">
        <v>10682</v>
      </c>
      <c r="D225" s="302" t="s">
        <v>9371</v>
      </c>
      <c r="E225" s="302" t="s">
        <v>10745</v>
      </c>
      <c r="F225" s="302" t="s">
        <v>9372</v>
      </c>
      <c r="G225" s="302" t="s">
        <v>9505</v>
      </c>
      <c r="H225" s="302" t="s">
        <v>10867</v>
      </c>
      <c r="I225" s="302" t="s">
        <v>9435</v>
      </c>
      <c r="J225" s="302" t="s">
        <v>10763</v>
      </c>
      <c r="K225" s="302" t="s">
        <v>10764</v>
      </c>
      <c r="L225" s="300"/>
      <c r="M225" s="300"/>
      <c r="N225" s="302" t="s">
        <v>9378</v>
      </c>
      <c r="O225" s="303">
        <v>149.88</v>
      </c>
      <c r="P225" s="302" t="s">
        <v>9379</v>
      </c>
      <c r="Q225" s="302" t="s">
        <v>9435</v>
      </c>
      <c r="R225" s="300"/>
      <c r="S225" s="300"/>
      <c r="T225" s="302" t="s">
        <v>9380</v>
      </c>
      <c r="U225" s="302" t="s">
        <v>9381</v>
      </c>
      <c r="V225" s="302" t="s">
        <v>9382</v>
      </c>
      <c r="W225" s="302" t="s">
        <v>10988</v>
      </c>
      <c r="X225" s="302" t="s">
        <v>9384</v>
      </c>
      <c r="Y225" s="302" t="s">
        <v>9385</v>
      </c>
      <c r="Z225" s="303">
        <v>149.88</v>
      </c>
      <c r="AA225" s="302" t="s">
        <v>3277</v>
      </c>
      <c r="AB225" s="303">
        <v>149.88</v>
      </c>
      <c r="AC225" s="303">
        <v>149.88</v>
      </c>
      <c r="AD225" s="302" t="s">
        <v>3277</v>
      </c>
      <c r="AE225" s="302" t="s">
        <v>10691</v>
      </c>
      <c r="AF225" s="302" t="s">
        <v>10685</v>
      </c>
      <c r="AG225" s="302" t="s">
        <v>9388</v>
      </c>
      <c r="AH225" s="302" t="s">
        <v>9402</v>
      </c>
      <c r="AI225" s="304">
        <f t="shared" si="6"/>
        <v>44858</v>
      </c>
      <c r="AL225" s="296" t="str">
        <f t="shared" si="7"/>
        <v/>
      </c>
    </row>
    <row r="226" spans="1:38" ht="40" hidden="1">
      <c r="A226" s="302" t="s">
        <v>11170</v>
      </c>
      <c r="B226" s="302" t="s">
        <v>10681</v>
      </c>
      <c r="C226" s="302" t="s">
        <v>10682</v>
      </c>
      <c r="D226" s="302" t="s">
        <v>9371</v>
      </c>
      <c r="E226" s="302" t="s">
        <v>10745</v>
      </c>
      <c r="F226" s="302" t="s">
        <v>9372</v>
      </c>
      <c r="G226" s="302" t="s">
        <v>9505</v>
      </c>
      <c r="H226" s="302" t="s">
        <v>10987</v>
      </c>
      <c r="I226" s="302" t="s">
        <v>9526</v>
      </c>
      <c r="J226" s="302" t="s">
        <v>9746</v>
      </c>
      <c r="K226" s="302" t="s">
        <v>9747</v>
      </c>
      <c r="L226" s="300"/>
      <c r="M226" s="300"/>
      <c r="N226" s="302" t="s">
        <v>9378</v>
      </c>
      <c r="O226" s="303">
        <v>112.41</v>
      </c>
      <c r="P226" s="302" t="s">
        <v>9379</v>
      </c>
      <c r="Q226" s="302" t="s">
        <v>9435</v>
      </c>
      <c r="R226" s="300"/>
      <c r="S226" s="300"/>
      <c r="T226" s="302" t="s">
        <v>9380</v>
      </c>
      <c r="U226" s="302" t="s">
        <v>9381</v>
      </c>
      <c r="V226" s="302" t="s">
        <v>9382</v>
      </c>
      <c r="W226" s="302" t="s">
        <v>10873</v>
      </c>
      <c r="X226" s="302" t="s">
        <v>9384</v>
      </c>
      <c r="Y226" s="302" t="s">
        <v>9385</v>
      </c>
      <c r="Z226" s="303">
        <v>112.41</v>
      </c>
      <c r="AA226" s="302" t="s">
        <v>3277</v>
      </c>
      <c r="AB226" s="303">
        <v>112.41</v>
      </c>
      <c r="AC226" s="303">
        <v>112.41</v>
      </c>
      <c r="AD226" s="302" t="s">
        <v>3277</v>
      </c>
      <c r="AE226" s="302" t="s">
        <v>10691</v>
      </c>
      <c r="AF226" s="302" t="s">
        <v>10685</v>
      </c>
      <c r="AG226" s="302" t="s">
        <v>9388</v>
      </c>
      <c r="AH226" s="302" t="s">
        <v>9402</v>
      </c>
      <c r="AI226" s="304">
        <f t="shared" si="6"/>
        <v>44851</v>
      </c>
      <c r="AL226" s="296" t="str">
        <f t="shared" si="7"/>
        <v/>
      </c>
    </row>
    <row r="227" spans="1:38" ht="40" hidden="1">
      <c r="A227" s="302" t="s">
        <v>11171</v>
      </c>
      <c r="B227" s="302" t="s">
        <v>10681</v>
      </c>
      <c r="C227" s="302" t="s">
        <v>10682</v>
      </c>
      <c r="D227" s="302" t="s">
        <v>9371</v>
      </c>
      <c r="E227" s="302" t="s">
        <v>10745</v>
      </c>
      <c r="F227" s="302" t="s">
        <v>9372</v>
      </c>
      <c r="G227" s="302" t="s">
        <v>9505</v>
      </c>
      <c r="H227" s="302" t="s">
        <v>10992</v>
      </c>
      <c r="I227" s="302" t="s">
        <v>9526</v>
      </c>
      <c r="J227" s="302" t="s">
        <v>9746</v>
      </c>
      <c r="K227" s="302" t="s">
        <v>9747</v>
      </c>
      <c r="L227" s="300"/>
      <c r="M227" s="302" t="s">
        <v>10993</v>
      </c>
      <c r="N227" s="302" t="s">
        <v>9378</v>
      </c>
      <c r="O227" s="303">
        <v>112.41</v>
      </c>
      <c r="P227" s="302" t="s">
        <v>9379</v>
      </c>
      <c r="Q227" s="302" t="s">
        <v>9435</v>
      </c>
      <c r="R227" s="300"/>
      <c r="S227" s="300"/>
      <c r="T227" s="302" t="s">
        <v>9380</v>
      </c>
      <c r="U227" s="302" t="s">
        <v>9381</v>
      </c>
      <c r="V227" s="302" t="s">
        <v>9382</v>
      </c>
      <c r="W227" s="302" t="s">
        <v>10873</v>
      </c>
      <c r="X227" s="302" t="s">
        <v>9384</v>
      </c>
      <c r="Y227" s="302" t="s">
        <v>9385</v>
      </c>
      <c r="Z227" s="303">
        <v>112.41</v>
      </c>
      <c r="AA227" s="302" t="s">
        <v>3277</v>
      </c>
      <c r="AB227" s="303">
        <v>112.41</v>
      </c>
      <c r="AC227" s="303">
        <v>112.41</v>
      </c>
      <c r="AD227" s="302" t="s">
        <v>3277</v>
      </c>
      <c r="AE227" s="302" t="s">
        <v>10691</v>
      </c>
      <c r="AF227" s="302" t="s">
        <v>10685</v>
      </c>
      <c r="AG227" s="302" t="s">
        <v>9388</v>
      </c>
      <c r="AH227" s="302" t="s">
        <v>9402</v>
      </c>
      <c r="AI227" s="304">
        <f t="shared" si="6"/>
        <v>44855</v>
      </c>
      <c r="AL227" s="296" t="str">
        <f t="shared" si="7"/>
        <v/>
      </c>
    </row>
    <row r="228" spans="1:38" ht="40" hidden="1">
      <c r="A228" s="302" t="s">
        <v>11172</v>
      </c>
      <c r="B228" s="302" t="s">
        <v>10681</v>
      </c>
      <c r="C228" s="302" t="s">
        <v>10682</v>
      </c>
      <c r="D228" s="302" t="s">
        <v>9371</v>
      </c>
      <c r="E228" s="302" t="s">
        <v>10745</v>
      </c>
      <c r="F228" s="302" t="s">
        <v>9372</v>
      </c>
      <c r="G228" s="302" t="s">
        <v>9505</v>
      </c>
      <c r="H228" s="302" t="s">
        <v>10875</v>
      </c>
      <c r="I228" s="302" t="s">
        <v>9435</v>
      </c>
      <c r="J228" s="302" t="s">
        <v>10763</v>
      </c>
      <c r="K228" s="302" t="s">
        <v>10764</v>
      </c>
      <c r="L228" s="300"/>
      <c r="M228" s="300"/>
      <c r="N228" s="302" t="s">
        <v>9378</v>
      </c>
      <c r="O228" s="303">
        <v>149.88</v>
      </c>
      <c r="P228" s="302" t="s">
        <v>9379</v>
      </c>
      <c r="Q228" s="302" t="s">
        <v>9435</v>
      </c>
      <c r="R228" s="300"/>
      <c r="S228" s="300"/>
      <c r="T228" s="302" t="s">
        <v>9380</v>
      </c>
      <c r="U228" s="302" t="s">
        <v>9381</v>
      </c>
      <c r="V228" s="302" t="s">
        <v>9382</v>
      </c>
      <c r="W228" s="302" t="s">
        <v>10880</v>
      </c>
      <c r="X228" s="302" t="s">
        <v>9384</v>
      </c>
      <c r="Y228" s="302" t="s">
        <v>9385</v>
      </c>
      <c r="Z228" s="303">
        <v>149.88</v>
      </c>
      <c r="AA228" s="302" t="s">
        <v>3277</v>
      </c>
      <c r="AB228" s="303">
        <v>149.88</v>
      </c>
      <c r="AC228" s="303">
        <v>149.88</v>
      </c>
      <c r="AD228" s="302" t="s">
        <v>3277</v>
      </c>
      <c r="AE228" s="302" t="s">
        <v>10691</v>
      </c>
      <c r="AF228" s="302" t="s">
        <v>10685</v>
      </c>
      <c r="AG228" s="302" t="s">
        <v>9388</v>
      </c>
      <c r="AH228" s="302" t="s">
        <v>9402</v>
      </c>
      <c r="AI228" s="304">
        <f t="shared" si="6"/>
        <v>44848</v>
      </c>
      <c r="AL228" s="296" t="str">
        <f t="shared" si="7"/>
        <v/>
      </c>
    </row>
    <row r="229" spans="1:38" ht="40" hidden="1">
      <c r="A229" s="302" t="s">
        <v>11173</v>
      </c>
      <c r="B229" s="302" t="s">
        <v>10681</v>
      </c>
      <c r="C229" s="302" t="s">
        <v>10682</v>
      </c>
      <c r="D229" s="302" t="s">
        <v>9371</v>
      </c>
      <c r="E229" s="302" t="s">
        <v>10745</v>
      </c>
      <c r="F229" s="302" t="s">
        <v>9372</v>
      </c>
      <c r="G229" s="302" t="s">
        <v>9505</v>
      </c>
      <c r="H229" s="302" t="s">
        <v>11002</v>
      </c>
      <c r="I229" s="302" t="s">
        <v>9435</v>
      </c>
      <c r="J229" s="302" t="s">
        <v>10763</v>
      </c>
      <c r="K229" s="302" t="s">
        <v>10764</v>
      </c>
      <c r="L229" s="300"/>
      <c r="M229" s="300"/>
      <c r="N229" s="302" t="s">
        <v>9378</v>
      </c>
      <c r="O229" s="303">
        <v>149.88</v>
      </c>
      <c r="P229" s="302" t="s">
        <v>9379</v>
      </c>
      <c r="Q229" s="302" t="s">
        <v>9435</v>
      </c>
      <c r="R229" s="300"/>
      <c r="S229" s="300"/>
      <c r="T229" s="302" t="s">
        <v>9380</v>
      </c>
      <c r="U229" s="302" t="s">
        <v>9381</v>
      </c>
      <c r="V229" s="302" t="s">
        <v>9382</v>
      </c>
      <c r="W229" s="302" t="s">
        <v>10880</v>
      </c>
      <c r="X229" s="302" t="s">
        <v>9384</v>
      </c>
      <c r="Y229" s="302" t="s">
        <v>9385</v>
      </c>
      <c r="Z229" s="303">
        <v>149.88</v>
      </c>
      <c r="AA229" s="302" t="s">
        <v>3277</v>
      </c>
      <c r="AB229" s="303">
        <v>149.88</v>
      </c>
      <c r="AC229" s="303">
        <v>149.88</v>
      </c>
      <c r="AD229" s="302" t="s">
        <v>3277</v>
      </c>
      <c r="AE229" s="302" t="s">
        <v>10691</v>
      </c>
      <c r="AF229" s="302" t="s">
        <v>10685</v>
      </c>
      <c r="AG229" s="302" t="s">
        <v>9388</v>
      </c>
      <c r="AH229" s="302" t="s">
        <v>9402</v>
      </c>
      <c r="AI229" s="304">
        <f t="shared" si="6"/>
        <v>44846</v>
      </c>
      <c r="AL229" s="296" t="str">
        <f t="shared" si="7"/>
        <v/>
      </c>
    </row>
    <row r="230" spans="1:38" ht="40" hidden="1">
      <c r="A230" s="302" t="s">
        <v>11174</v>
      </c>
      <c r="B230" s="302" t="s">
        <v>10681</v>
      </c>
      <c r="C230" s="302" t="s">
        <v>10682</v>
      </c>
      <c r="D230" s="302" t="s">
        <v>9371</v>
      </c>
      <c r="E230" s="302" t="s">
        <v>10745</v>
      </c>
      <c r="F230" s="302" t="s">
        <v>9372</v>
      </c>
      <c r="G230" s="302" t="s">
        <v>9505</v>
      </c>
      <c r="H230" s="302" t="s">
        <v>11175</v>
      </c>
      <c r="I230" s="302" t="s">
        <v>9435</v>
      </c>
      <c r="J230" s="302" t="s">
        <v>10763</v>
      </c>
      <c r="K230" s="302" t="s">
        <v>10764</v>
      </c>
      <c r="L230" s="300"/>
      <c r="M230" s="300"/>
      <c r="N230" s="302" t="s">
        <v>9378</v>
      </c>
      <c r="O230" s="303">
        <v>149.88</v>
      </c>
      <c r="P230" s="302" t="s">
        <v>9379</v>
      </c>
      <c r="Q230" s="302" t="s">
        <v>9435</v>
      </c>
      <c r="R230" s="300"/>
      <c r="S230" s="300"/>
      <c r="T230" s="302" t="s">
        <v>9380</v>
      </c>
      <c r="U230" s="302" t="s">
        <v>9381</v>
      </c>
      <c r="V230" s="302" t="s">
        <v>9382</v>
      </c>
      <c r="W230" s="302" t="s">
        <v>10880</v>
      </c>
      <c r="X230" s="302" t="s">
        <v>9384</v>
      </c>
      <c r="Y230" s="302" t="s">
        <v>9385</v>
      </c>
      <c r="Z230" s="303">
        <v>149.88</v>
      </c>
      <c r="AA230" s="302" t="s">
        <v>3277</v>
      </c>
      <c r="AB230" s="303">
        <v>149.88</v>
      </c>
      <c r="AC230" s="303">
        <v>149.88</v>
      </c>
      <c r="AD230" s="302" t="s">
        <v>3277</v>
      </c>
      <c r="AE230" s="302" t="s">
        <v>10691</v>
      </c>
      <c r="AF230" s="302" t="s">
        <v>10685</v>
      </c>
      <c r="AG230" s="302" t="s">
        <v>9388</v>
      </c>
      <c r="AH230" s="302" t="s">
        <v>9402</v>
      </c>
      <c r="AI230" s="304">
        <f t="shared" si="6"/>
        <v>44847</v>
      </c>
      <c r="AL230" s="296" t="str">
        <f t="shared" si="7"/>
        <v/>
      </c>
    </row>
    <row r="231" spans="1:38" ht="40" hidden="1">
      <c r="A231" s="302" t="s">
        <v>11176</v>
      </c>
      <c r="B231" s="302" t="s">
        <v>10681</v>
      </c>
      <c r="C231" s="302" t="s">
        <v>10682</v>
      </c>
      <c r="D231" s="302" t="s">
        <v>9371</v>
      </c>
      <c r="E231" s="302" t="s">
        <v>10745</v>
      </c>
      <c r="F231" s="302" t="s">
        <v>9372</v>
      </c>
      <c r="G231" s="302" t="s">
        <v>9505</v>
      </c>
      <c r="H231" s="302" t="s">
        <v>10996</v>
      </c>
      <c r="I231" s="302" t="s">
        <v>9435</v>
      </c>
      <c r="J231" s="302" t="s">
        <v>10832</v>
      </c>
      <c r="K231" s="302" t="s">
        <v>10833</v>
      </c>
      <c r="L231" s="300"/>
      <c r="M231" s="300"/>
      <c r="N231" s="302" t="s">
        <v>9378</v>
      </c>
      <c r="O231" s="303">
        <v>183.28</v>
      </c>
      <c r="P231" s="302" t="s">
        <v>9379</v>
      </c>
      <c r="Q231" s="302" t="s">
        <v>9435</v>
      </c>
      <c r="R231" s="300"/>
      <c r="S231" s="300"/>
      <c r="T231" s="302" t="s">
        <v>9380</v>
      </c>
      <c r="U231" s="302" t="s">
        <v>9381</v>
      </c>
      <c r="V231" s="302" t="s">
        <v>9382</v>
      </c>
      <c r="W231" s="302" t="s">
        <v>10883</v>
      </c>
      <c r="X231" s="302" t="s">
        <v>9384</v>
      </c>
      <c r="Y231" s="302" t="s">
        <v>9385</v>
      </c>
      <c r="Z231" s="303">
        <v>183.28</v>
      </c>
      <c r="AA231" s="302" t="s">
        <v>3277</v>
      </c>
      <c r="AB231" s="303">
        <v>183.28</v>
      </c>
      <c r="AC231" s="303">
        <v>183.28</v>
      </c>
      <c r="AD231" s="302" t="s">
        <v>3277</v>
      </c>
      <c r="AE231" s="302" t="s">
        <v>10691</v>
      </c>
      <c r="AF231" s="302" t="s">
        <v>10685</v>
      </c>
      <c r="AG231" s="302" t="s">
        <v>9388</v>
      </c>
      <c r="AH231" s="302" t="s">
        <v>9402</v>
      </c>
      <c r="AI231" s="304">
        <f t="shared" si="6"/>
        <v>44839</v>
      </c>
      <c r="AL231" s="296" t="str">
        <f t="shared" si="7"/>
        <v/>
      </c>
    </row>
    <row r="232" spans="1:38" ht="50">
      <c r="A232" s="302" t="s">
        <v>11177</v>
      </c>
      <c r="B232" s="302" t="s">
        <v>10681</v>
      </c>
      <c r="C232" s="302" t="s">
        <v>10682</v>
      </c>
      <c r="D232" s="302" t="s">
        <v>9371</v>
      </c>
      <c r="E232" s="302" t="s">
        <v>10745</v>
      </c>
      <c r="F232" s="302" t="s">
        <v>9422</v>
      </c>
      <c r="G232" s="302" t="s">
        <v>10684</v>
      </c>
      <c r="H232" s="302" t="s">
        <v>10725</v>
      </c>
      <c r="I232" s="302" t="s">
        <v>11178</v>
      </c>
      <c r="J232" s="300"/>
      <c r="K232" s="300"/>
      <c r="L232" s="300"/>
      <c r="M232" s="300"/>
      <c r="N232" s="302" t="s">
        <v>9378</v>
      </c>
      <c r="O232" s="303">
        <v>552.59</v>
      </c>
      <c r="P232" s="302" t="s">
        <v>9425</v>
      </c>
      <c r="Q232" s="302" t="s">
        <v>9435</v>
      </c>
      <c r="R232" s="300"/>
      <c r="S232" s="300"/>
      <c r="T232" s="302" t="s">
        <v>9380</v>
      </c>
      <c r="U232" s="302" t="s">
        <v>9426</v>
      </c>
      <c r="V232" s="302" t="s">
        <v>9427</v>
      </c>
      <c r="W232" s="302" t="s">
        <v>10726</v>
      </c>
      <c r="X232" s="302" t="s">
        <v>9384</v>
      </c>
      <c r="Y232" s="302" t="s">
        <v>9385</v>
      </c>
      <c r="Z232" s="303">
        <v>552.59</v>
      </c>
      <c r="AA232" s="302" t="s">
        <v>3277</v>
      </c>
      <c r="AB232" s="303">
        <v>552.59</v>
      </c>
      <c r="AC232" s="303">
        <v>552.59</v>
      </c>
      <c r="AD232" s="302" t="s">
        <v>3277</v>
      </c>
      <c r="AE232" s="302" t="s">
        <v>10727</v>
      </c>
      <c r="AF232" s="302" t="s">
        <v>10685</v>
      </c>
      <c r="AG232" s="302" t="s">
        <v>9388</v>
      </c>
      <c r="AH232" s="302" t="s">
        <v>9402</v>
      </c>
      <c r="AI232" s="304">
        <f t="shared" si="6"/>
        <v>44834</v>
      </c>
      <c r="AK232" s="305" t="s">
        <v>9430</v>
      </c>
      <c r="AL232" s="296">
        <f t="shared" si="7"/>
        <v>552.59</v>
      </c>
    </row>
    <row r="233" spans="1:38" ht="90">
      <c r="A233" s="302" t="s">
        <v>11179</v>
      </c>
      <c r="B233" s="302" t="s">
        <v>10681</v>
      </c>
      <c r="C233" s="302" t="s">
        <v>10682</v>
      </c>
      <c r="D233" s="302" t="s">
        <v>9371</v>
      </c>
      <c r="E233" s="302" t="s">
        <v>10745</v>
      </c>
      <c r="F233" s="302" t="s">
        <v>9372</v>
      </c>
      <c r="G233" s="302" t="s">
        <v>9505</v>
      </c>
      <c r="H233" s="302" t="s">
        <v>10908</v>
      </c>
      <c r="I233" s="302" t="s">
        <v>9869</v>
      </c>
      <c r="J233" s="302" t="s">
        <v>9614</v>
      </c>
      <c r="K233" s="302" t="s">
        <v>9615</v>
      </c>
      <c r="L233" s="300"/>
      <c r="M233" s="302" t="s">
        <v>10910</v>
      </c>
      <c r="N233" s="302" t="s">
        <v>9378</v>
      </c>
      <c r="O233" s="303">
        <v>160.37</v>
      </c>
      <c r="P233" s="302" t="s">
        <v>9379</v>
      </c>
      <c r="Q233" s="302" t="s">
        <v>9435</v>
      </c>
      <c r="R233" s="300"/>
      <c r="S233" s="300"/>
      <c r="T233" s="302" t="s">
        <v>9380</v>
      </c>
      <c r="U233" s="302" t="s">
        <v>9381</v>
      </c>
      <c r="V233" s="302" t="s">
        <v>9382</v>
      </c>
      <c r="W233" s="302" t="s">
        <v>10911</v>
      </c>
      <c r="X233" s="302" t="s">
        <v>9384</v>
      </c>
      <c r="Y233" s="302" t="s">
        <v>9385</v>
      </c>
      <c r="Z233" s="303">
        <v>160.37</v>
      </c>
      <c r="AA233" s="302" t="s">
        <v>3277</v>
      </c>
      <c r="AB233" s="303">
        <v>160.37</v>
      </c>
      <c r="AC233" s="303">
        <v>160.37</v>
      </c>
      <c r="AD233" s="302" t="s">
        <v>3277</v>
      </c>
      <c r="AE233" s="302" t="s">
        <v>9487</v>
      </c>
      <c r="AF233" s="302" t="s">
        <v>10685</v>
      </c>
      <c r="AG233" s="302" t="s">
        <v>9388</v>
      </c>
      <c r="AH233" s="302" t="s">
        <v>9402</v>
      </c>
      <c r="AI233" s="304">
        <f t="shared" si="6"/>
        <v>44715</v>
      </c>
      <c r="AK233" s="305" t="s">
        <v>9430</v>
      </c>
      <c r="AL233" s="296">
        <f t="shared" si="7"/>
        <v>160.37</v>
      </c>
    </row>
    <row r="234" spans="1:38" ht="120">
      <c r="A234" s="302" t="s">
        <v>11180</v>
      </c>
      <c r="B234" s="302" t="s">
        <v>10681</v>
      </c>
      <c r="C234" s="302" t="s">
        <v>10682</v>
      </c>
      <c r="D234" s="302" t="s">
        <v>9371</v>
      </c>
      <c r="E234" s="302" t="s">
        <v>10745</v>
      </c>
      <c r="F234" s="302" t="s">
        <v>9372</v>
      </c>
      <c r="G234" s="302" t="s">
        <v>9505</v>
      </c>
      <c r="H234" s="302" t="s">
        <v>11034</v>
      </c>
      <c r="I234" s="302" t="s">
        <v>9435</v>
      </c>
      <c r="J234" s="302" t="s">
        <v>9614</v>
      </c>
      <c r="K234" s="302" t="s">
        <v>9615</v>
      </c>
      <c r="L234" s="300"/>
      <c r="M234" s="302" t="s">
        <v>11181</v>
      </c>
      <c r="N234" s="302" t="s">
        <v>9378</v>
      </c>
      <c r="O234" s="303">
        <v>183.28</v>
      </c>
      <c r="P234" s="302" t="s">
        <v>9379</v>
      </c>
      <c r="Q234" s="302" t="s">
        <v>9435</v>
      </c>
      <c r="R234" s="300"/>
      <c r="S234" s="300"/>
      <c r="T234" s="302" t="s">
        <v>9380</v>
      </c>
      <c r="U234" s="302" t="s">
        <v>9381</v>
      </c>
      <c r="V234" s="302" t="s">
        <v>9382</v>
      </c>
      <c r="W234" s="302" t="s">
        <v>10911</v>
      </c>
      <c r="X234" s="302" t="s">
        <v>9384</v>
      </c>
      <c r="Y234" s="302" t="s">
        <v>9385</v>
      </c>
      <c r="Z234" s="303">
        <v>183.28</v>
      </c>
      <c r="AA234" s="302" t="s">
        <v>3277</v>
      </c>
      <c r="AB234" s="303">
        <v>183.28</v>
      </c>
      <c r="AC234" s="303">
        <v>183.28</v>
      </c>
      <c r="AD234" s="302" t="s">
        <v>3277</v>
      </c>
      <c r="AE234" s="302" t="s">
        <v>9487</v>
      </c>
      <c r="AF234" s="302" t="s">
        <v>10685</v>
      </c>
      <c r="AG234" s="302" t="s">
        <v>9388</v>
      </c>
      <c r="AH234" s="302" t="s">
        <v>9402</v>
      </c>
      <c r="AI234" s="304">
        <f t="shared" si="6"/>
        <v>44721</v>
      </c>
      <c r="AK234" s="305" t="s">
        <v>9430</v>
      </c>
      <c r="AL234" s="296">
        <f t="shared" si="7"/>
        <v>183.28</v>
      </c>
    </row>
    <row r="235" spans="1:38" ht="120">
      <c r="A235" s="302" t="s">
        <v>11182</v>
      </c>
      <c r="B235" s="302" t="s">
        <v>10681</v>
      </c>
      <c r="C235" s="302" t="s">
        <v>10682</v>
      </c>
      <c r="D235" s="302" t="s">
        <v>9371</v>
      </c>
      <c r="E235" s="302" t="s">
        <v>10745</v>
      </c>
      <c r="F235" s="302" t="s">
        <v>9372</v>
      </c>
      <c r="G235" s="302" t="s">
        <v>9505</v>
      </c>
      <c r="H235" s="302" t="s">
        <v>11183</v>
      </c>
      <c r="I235" s="302" t="s">
        <v>9521</v>
      </c>
      <c r="J235" s="302" t="s">
        <v>9614</v>
      </c>
      <c r="K235" s="302" t="s">
        <v>9615</v>
      </c>
      <c r="L235" s="300"/>
      <c r="M235" s="302" t="s">
        <v>11181</v>
      </c>
      <c r="N235" s="302" t="s">
        <v>9378</v>
      </c>
      <c r="O235" s="303">
        <v>274.92</v>
      </c>
      <c r="P235" s="302" t="s">
        <v>9379</v>
      </c>
      <c r="Q235" s="302" t="s">
        <v>9435</v>
      </c>
      <c r="R235" s="300"/>
      <c r="S235" s="300"/>
      <c r="T235" s="302" t="s">
        <v>9380</v>
      </c>
      <c r="U235" s="302" t="s">
        <v>9381</v>
      </c>
      <c r="V235" s="302" t="s">
        <v>9382</v>
      </c>
      <c r="W235" s="302" t="s">
        <v>10911</v>
      </c>
      <c r="X235" s="302" t="s">
        <v>9384</v>
      </c>
      <c r="Y235" s="302" t="s">
        <v>9385</v>
      </c>
      <c r="Z235" s="303">
        <v>274.92</v>
      </c>
      <c r="AA235" s="302" t="s">
        <v>3277</v>
      </c>
      <c r="AB235" s="303">
        <v>274.92</v>
      </c>
      <c r="AC235" s="303">
        <v>274.92</v>
      </c>
      <c r="AD235" s="302" t="s">
        <v>3277</v>
      </c>
      <c r="AE235" s="302" t="s">
        <v>9487</v>
      </c>
      <c r="AF235" s="302" t="s">
        <v>10685</v>
      </c>
      <c r="AG235" s="302" t="s">
        <v>9388</v>
      </c>
      <c r="AH235" s="302" t="s">
        <v>9402</v>
      </c>
      <c r="AI235" s="304">
        <f t="shared" si="6"/>
        <v>44722</v>
      </c>
      <c r="AK235" s="305" t="s">
        <v>9430</v>
      </c>
      <c r="AL235" s="296">
        <f t="shared" si="7"/>
        <v>274.92</v>
      </c>
    </row>
    <row r="236" spans="1:38" ht="40">
      <c r="A236" s="302" t="s">
        <v>11184</v>
      </c>
      <c r="B236" s="302" t="s">
        <v>10681</v>
      </c>
      <c r="C236" s="302" t="s">
        <v>10682</v>
      </c>
      <c r="D236" s="302" t="s">
        <v>9371</v>
      </c>
      <c r="E236" s="302" t="s">
        <v>10745</v>
      </c>
      <c r="F236" s="302" t="s">
        <v>9372</v>
      </c>
      <c r="G236" s="302" t="s">
        <v>9505</v>
      </c>
      <c r="H236" s="302" t="s">
        <v>11034</v>
      </c>
      <c r="I236" s="302" t="s">
        <v>9435</v>
      </c>
      <c r="J236" s="302" t="s">
        <v>11185</v>
      </c>
      <c r="K236" s="302" t="s">
        <v>11186</v>
      </c>
      <c r="L236" s="300"/>
      <c r="M236" s="302" t="s">
        <v>11187</v>
      </c>
      <c r="N236" s="302" t="s">
        <v>9378</v>
      </c>
      <c r="O236" s="303">
        <v>183.28</v>
      </c>
      <c r="P236" s="302" t="s">
        <v>9379</v>
      </c>
      <c r="Q236" s="302" t="s">
        <v>9435</v>
      </c>
      <c r="R236" s="300"/>
      <c r="S236" s="300"/>
      <c r="T236" s="302" t="s">
        <v>9380</v>
      </c>
      <c r="U236" s="302" t="s">
        <v>9381</v>
      </c>
      <c r="V236" s="302" t="s">
        <v>9382</v>
      </c>
      <c r="W236" s="302" t="s">
        <v>11035</v>
      </c>
      <c r="X236" s="302" t="s">
        <v>9384</v>
      </c>
      <c r="Y236" s="302" t="s">
        <v>9385</v>
      </c>
      <c r="Z236" s="303">
        <v>183.28</v>
      </c>
      <c r="AA236" s="302" t="s">
        <v>3277</v>
      </c>
      <c r="AB236" s="303">
        <v>183.28</v>
      </c>
      <c r="AC236" s="303">
        <v>183.28</v>
      </c>
      <c r="AD236" s="302" t="s">
        <v>3277</v>
      </c>
      <c r="AE236" s="302" t="s">
        <v>9487</v>
      </c>
      <c r="AF236" s="302" t="s">
        <v>10685</v>
      </c>
      <c r="AG236" s="302" t="s">
        <v>9388</v>
      </c>
      <c r="AH236" s="302" t="s">
        <v>9402</v>
      </c>
      <c r="AI236" s="304">
        <f t="shared" si="6"/>
        <v>44721</v>
      </c>
      <c r="AK236" s="305" t="s">
        <v>9430</v>
      </c>
      <c r="AL236" s="296">
        <f t="shared" si="7"/>
        <v>183.28</v>
      </c>
    </row>
    <row r="237" spans="1:38" ht="40">
      <c r="A237" s="302" t="s">
        <v>11188</v>
      </c>
      <c r="B237" s="302" t="s">
        <v>10681</v>
      </c>
      <c r="C237" s="302" t="s">
        <v>10682</v>
      </c>
      <c r="D237" s="302" t="s">
        <v>9371</v>
      </c>
      <c r="E237" s="302" t="s">
        <v>10745</v>
      </c>
      <c r="F237" s="302" t="s">
        <v>9372</v>
      </c>
      <c r="G237" s="302" t="s">
        <v>9505</v>
      </c>
      <c r="H237" s="302" t="s">
        <v>11189</v>
      </c>
      <c r="I237" s="302" t="s">
        <v>9521</v>
      </c>
      <c r="J237" s="302" t="s">
        <v>9513</v>
      </c>
      <c r="K237" s="302" t="s">
        <v>9514</v>
      </c>
      <c r="L237" s="300"/>
      <c r="M237" s="300"/>
      <c r="N237" s="302" t="s">
        <v>9378</v>
      </c>
      <c r="O237" s="303">
        <v>274.92</v>
      </c>
      <c r="P237" s="302" t="s">
        <v>9379</v>
      </c>
      <c r="Q237" s="302" t="s">
        <v>9435</v>
      </c>
      <c r="R237" s="300"/>
      <c r="S237" s="300"/>
      <c r="T237" s="302" t="s">
        <v>9380</v>
      </c>
      <c r="U237" s="302" t="s">
        <v>9381</v>
      </c>
      <c r="V237" s="302" t="s">
        <v>9382</v>
      </c>
      <c r="W237" s="302" t="s">
        <v>11035</v>
      </c>
      <c r="X237" s="302" t="s">
        <v>9384</v>
      </c>
      <c r="Y237" s="302" t="s">
        <v>9385</v>
      </c>
      <c r="Z237" s="303">
        <v>274.92</v>
      </c>
      <c r="AA237" s="302" t="s">
        <v>3277</v>
      </c>
      <c r="AB237" s="303">
        <v>274.92</v>
      </c>
      <c r="AC237" s="303">
        <v>274.92</v>
      </c>
      <c r="AD237" s="302" t="s">
        <v>3277</v>
      </c>
      <c r="AE237" s="302" t="s">
        <v>9487</v>
      </c>
      <c r="AF237" s="302" t="s">
        <v>10685</v>
      </c>
      <c r="AG237" s="302" t="s">
        <v>9388</v>
      </c>
      <c r="AH237" s="302" t="s">
        <v>9402</v>
      </c>
      <c r="AI237" s="304">
        <f t="shared" si="6"/>
        <v>44718</v>
      </c>
      <c r="AK237" s="305" t="s">
        <v>9430</v>
      </c>
      <c r="AL237" s="296">
        <f t="shared" si="7"/>
        <v>274.92</v>
      </c>
    </row>
    <row r="238" spans="1:38" ht="40">
      <c r="A238" s="302" t="s">
        <v>11190</v>
      </c>
      <c r="B238" s="302" t="s">
        <v>10681</v>
      </c>
      <c r="C238" s="302" t="s">
        <v>10682</v>
      </c>
      <c r="D238" s="302" t="s">
        <v>9371</v>
      </c>
      <c r="E238" s="302" t="s">
        <v>10745</v>
      </c>
      <c r="F238" s="302" t="s">
        <v>9372</v>
      </c>
      <c r="G238" s="302" t="s">
        <v>9505</v>
      </c>
      <c r="H238" s="302" t="s">
        <v>11136</v>
      </c>
      <c r="I238" s="302" t="s">
        <v>9555</v>
      </c>
      <c r="J238" s="302" t="s">
        <v>9513</v>
      </c>
      <c r="K238" s="302" t="s">
        <v>9514</v>
      </c>
      <c r="L238" s="300"/>
      <c r="M238" s="300"/>
      <c r="N238" s="302" t="s">
        <v>9378</v>
      </c>
      <c r="O238" s="303">
        <v>366.56</v>
      </c>
      <c r="P238" s="302" t="s">
        <v>9379</v>
      </c>
      <c r="Q238" s="302" t="s">
        <v>9435</v>
      </c>
      <c r="R238" s="300"/>
      <c r="S238" s="300"/>
      <c r="T238" s="302" t="s">
        <v>9380</v>
      </c>
      <c r="U238" s="302" t="s">
        <v>9381</v>
      </c>
      <c r="V238" s="302" t="s">
        <v>9382</v>
      </c>
      <c r="W238" s="302" t="s">
        <v>11035</v>
      </c>
      <c r="X238" s="302" t="s">
        <v>9384</v>
      </c>
      <c r="Y238" s="302" t="s">
        <v>9385</v>
      </c>
      <c r="Z238" s="303">
        <v>366.56</v>
      </c>
      <c r="AA238" s="302" t="s">
        <v>3277</v>
      </c>
      <c r="AB238" s="303">
        <v>366.56</v>
      </c>
      <c r="AC238" s="303">
        <v>366.56</v>
      </c>
      <c r="AD238" s="302" t="s">
        <v>3277</v>
      </c>
      <c r="AE238" s="302" t="s">
        <v>9487</v>
      </c>
      <c r="AF238" s="302" t="s">
        <v>10685</v>
      </c>
      <c r="AG238" s="302" t="s">
        <v>9388</v>
      </c>
      <c r="AH238" s="302" t="s">
        <v>9402</v>
      </c>
      <c r="AI238" s="304">
        <f t="shared" si="6"/>
        <v>44714</v>
      </c>
      <c r="AK238" s="305" t="s">
        <v>9430</v>
      </c>
      <c r="AL238" s="296">
        <f t="shared" si="7"/>
        <v>366.56</v>
      </c>
    </row>
    <row r="239" spans="1:38" ht="40">
      <c r="A239" s="302" t="s">
        <v>11191</v>
      </c>
      <c r="B239" s="302" t="s">
        <v>10681</v>
      </c>
      <c r="C239" s="302" t="s">
        <v>10682</v>
      </c>
      <c r="D239" s="302" t="s">
        <v>9371</v>
      </c>
      <c r="E239" s="302" t="s">
        <v>10745</v>
      </c>
      <c r="F239" s="302" t="s">
        <v>9372</v>
      </c>
      <c r="G239" s="302" t="s">
        <v>9505</v>
      </c>
      <c r="H239" s="302" t="s">
        <v>11083</v>
      </c>
      <c r="I239" s="302" t="s">
        <v>11192</v>
      </c>
      <c r="J239" s="302" t="s">
        <v>10794</v>
      </c>
      <c r="K239" s="302" t="s">
        <v>10795</v>
      </c>
      <c r="L239" s="300"/>
      <c r="M239" s="300"/>
      <c r="N239" s="302" t="s">
        <v>9378</v>
      </c>
      <c r="O239" s="303">
        <v>-74.94</v>
      </c>
      <c r="P239" s="302" t="s">
        <v>9379</v>
      </c>
      <c r="Q239" s="302" t="s">
        <v>9435</v>
      </c>
      <c r="R239" s="300"/>
      <c r="S239" s="300"/>
      <c r="T239" s="302" t="s">
        <v>9380</v>
      </c>
      <c r="U239" s="302" t="s">
        <v>9381</v>
      </c>
      <c r="V239" s="302" t="s">
        <v>9382</v>
      </c>
      <c r="W239" s="302" t="s">
        <v>11007</v>
      </c>
      <c r="X239" s="302" t="s">
        <v>9384</v>
      </c>
      <c r="Y239" s="302" t="s">
        <v>9385</v>
      </c>
      <c r="Z239" s="303">
        <v>-74.94</v>
      </c>
      <c r="AA239" s="302" t="s">
        <v>3277</v>
      </c>
      <c r="AB239" s="303">
        <v>-74.94</v>
      </c>
      <c r="AC239" s="303">
        <v>-74.94</v>
      </c>
      <c r="AD239" s="302" t="s">
        <v>3277</v>
      </c>
      <c r="AE239" s="302" t="s">
        <v>10727</v>
      </c>
      <c r="AF239" s="302" t="s">
        <v>10685</v>
      </c>
      <c r="AG239" s="302" t="s">
        <v>9388</v>
      </c>
      <c r="AH239" s="302" t="s">
        <v>9402</v>
      </c>
      <c r="AI239" s="304">
        <f t="shared" si="6"/>
        <v>44811</v>
      </c>
      <c r="AK239" s="305" t="s">
        <v>9430</v>
      </c>
      <c r="AL239" s="296">
        <f t="shared" si="7"/>
        <v>-74.94</v>
      </c>
    </row>
    <row r="240" spans="1:38" ht="40">
      <c r="A240" s="302" t="s">
        <v>11193</v>
      </c>
      <c r="B240" s="302" t="s">
        <v>10681</v>
      </c>
      <c r="C240" s="302" t="s">
        <v>10682</v>
      </c>
      <c r="D240" s="302" t="s">
        <v>9371</v>
      </c>
      <c r="E240" s="302" t="s">
        <v>10745</v>
      </c>
      <c r="F240" s="302" t="s">
        <v>9372</v>
      </c>
      <c r="G240" s="302" t="s">
        <v>9505</v>
      </c>
      <c r="H240" s="302" t="s">
        <v>11194</v>
      </c>
      <c r="I240" s="302" t="s">
        <v>9555</v>
      </c>
      <c r="J240" s="302" t="s">
        <v>10832</v>
      </c>
      <c r="K240" s="302" t="s">
        <v>10833</v>
      </c>
      <c r="L240" s="300"/>
      <c r="M240" s="302" t="s">
        <v>10894</v>
      </c>
      <c r="N240" s="302" t="s">
        <v>9378</v>
      </c>
      <c r="O240" s="303">
        <v>366.56</v>
      </c>
      <c r="P240" s="302" t="s">
        <v>9379</v>
      </c>
      <c r="Q240" s="302" t="s">
        <v>9435</v>
      </c>
      <c r="R240" s="300"/>
      <c r="S240" s="300"/>
      <c r="T240" s="302" t="s">
        <v>9380</v>
      </c>
      <c r="U240" s="302" t="s">
        <v>9381</v>
      </c>
      <c r="V240" s="302" t="s">
        <v>9382</v>
      </c>
      <c r="W240" s="302" t="s">
        <v>10895</v>
      </c>
      <c r="X240" s="302" t="s">
        <v>9384</v>
      </c>
      <c r="Y240" s="302" t="s">
        <v>9385</v>
      </c>
      <c r="Z240" s="303">
        <v>366.56</v>
      </c>
      <c r="AA240" s="302" t="s">
        <v>3277</v>
      </c>
      <c r="AB240" s="303">
        <v>366.56</v>
      </c>
      <c r="AC240" s="303">
        <v>366.56</v>
      </c>
      <c r="AD240" s="302" t="s">
        <v>3277</v>
      </c>
      <c r="AE240" s="302" t="s">
        <v>10727</v>
      </c>
      <c r="AF240" s="302" t="s">
        <v>10685</v>
      </c>
      <c r="AG240" s="302" t="s">
        <v>9388</v>
      </c>
      <c r="AH240" s="302" t="s">
        <v>9402</v>
      </c>
      <c r="AI240" s="304">
        <f t="shared" si="6"/>
        <v>44833</v>
      </c>
      <c r="AK240" s="305" t="s">
        <v>9430</v>
      </c>
      <c r="AL240" s="296">
        <f t="shared" si="7"/>
        <v>366.56</v>
      </c>
    </row>
    <row r="241" spans="1:38" ht="40">
      <c r="A241" s="302" t="s">
        <v>11195</v>
      </c>
      <c r="B241" s="302" t="s">
        <v>10681</v>
      </c>
      <c r="C241" s="302" t="s">
        <v>10682</v>
      </c>
      <c r="D241" s="302" t="s">
        <v>9371</v>
      </c>
      <c r="E241" s="302" t="s">
        <v>10745</v>
      </c>
      <c r="F241" s="302" t="s">
        <v>9372</v>
      </c>
      <c r="G241" s="302" t="s">
        <v>9505</v>
      </c>
      <c r="H241" s="302" t="s">
        <v>11196</v>
      </c>
      <c r="I241" s="302" t="s">
        <v>9410</v>
      </c>
      <c r="J241" s="302" t="s">
        <v>10794</v>
      </c>
      <c r="K241" s="302" t="s">
        <v>10795</v>
      </c>
      <c r="L241" s="300"/>
      <c r="M241" s="300"/>
      <c r="N241" s="302" t="s">
        <v>9378</v>
      </c>
      <c r="O241" s="303">
        <v>74.94</v>
      </c>
      <c r="P241" s="302" t="s">
        <v>9379</v>
      </c>
      <c r="Q241" s="302" t="s">
        <v>9435</v>
      </c>
      <c r="R241" s="300"/>
      <c r="S241" s="300"/>
      <c r="T241" s="302" t="s">
        <v>9380</v>
      </c>
      <c r="U241" s="302" t="s">
        <v>9381</v>
      </c>
      <c r="V241" s="302" t="s">
        <v>9382</v>
      </c>
      <c r="W241" s="302" t="s">
        <v>11015</v>
      </c>
      <c r="X241" s="302" t="s">
        <v>9384</v>
      </c>
      <c r="Y241" s="302" t="s">
        <v>9385</v>
      </c>
      <c r="Z241" s="303">
        <v>74.94</v>
      </c>
      <c r="AA241" s="302" t="s">
        <v>3277</v>
      </c>
      <c r="AB241" s="303">
        <v>74.94</v>
      </c>
      <c r="AC241" s="303">
        <v>74.94</v>
      </c>
      <c r="AD241" s="302" t="s">
        <v>3277</v>
      </c>
      <c r="AE241" s="302" t="s">
        <v>10727</v>
      </c>
      <c r="AF241" s="302" t="s">
        <v>10685</v>
      </c>
      <c r="AG241" s="302" t="s">
        <v>9388</v>
      </c>
      <c r="AH241" s="302" t="s">
        <v>9402</v>
      </c>
      <c r="AI241" s="304">
        <f t="shared" si="6"/>
        <v>44817</v>
      </c>
      <c r="AK241" s="305" t="s">
        <v>9430</v>
      </c>
      <c r="AL241" s="296">
        <f t="shared" si="7"/>
        <v>74.94</v>
      </c>
    </row>
    <row r="242" spans="1:38" ht="50">
      <c r="A242" s="302" t="s">
        <v>11197</v>
      </c>
      <c r="B242" s="302" t="s">
        <v>10681</v>
      </c>
      <c r="C242" s="302" t="s">
        <v>10682</v>
      </c>
      <c r="D242" s="302" t="s">
        <v>9371</v>
      </c>
      <c r="E242" s="302" t="s">
        <v>10745</v>
      </c>
      <c r="F242" s="302" t="s">
        <v>9422</v>
      </c>
      <c r="G242" s="302" t="s">
        <v>10684</v>
      </c>
      <c r="H242" s="302" t="s">
        <v>9423</v>
      </c>
      <c r="I242" s="302" t="s">
        <v>11198</v>
      </c>
      <c r="J242" s="300"/>
      <c r="K242" s="300"/>
      <c r="L242" s="300"/>
      <c r="M242" s="300"/>
      <c r="N242" s="302" t="s">
        <v>9378</v>
      </c>
      <c r="O242" s="303">
        <v>397.89</v>
      </c>
      <c r="P242" s="302" t="s">
        <v>9425</v>
      </c>
      <c r="Q242" s="302" t="s">
        <v>9435</v>
      </c>
      <c r="R242" s="300"/>
      <c r="S242" s="300"/>
      <c r="T242" s="302" t="s">
        <v>9380</v>
      </c>
      <c r="U242" s="302" t="s">
        <v>9426</v>
      </c>
      <c r="V242" s="302" t="s">
        <v>9427</v>
      </c>
      <c r="W242" s="302" t="s">
        <v>9428</v>
      </c>
      <c r="X242" s="302" t="s">
        <v>9384</v>
      </c>
      <c r="Y242" s="302" t="s">
        <v>9385</v>
      </c>
      <c r="Z242" s="303">
        <v>397.89</v>
      </c>
      <c r="AA242" s="302" t="s">
        <v>3277</v>
      </c>
      <c r="AB242" s="303">
        <v>397.89</v>
      </c>
      <c r="AC242" s="303">
        <v>397.89</v>
      </c>
      <c r="AD242" s="302" t="s">
        <v>3277</v>
      </c>
      <c r="AE242" s="302" t="s">
        <v>9429</v>
      </c>
      <c r="AF242" s="302" t="s">
        <v>10685</v>
      </c>
      <c r="AG242" s="302" t="s">
        <v>9388</v>
      </c>
      <c r="AH242" s="302" t="s">
        <v>9402</v>
      </c>
      <c r="AI242" s="304">
        <f t="shared" si="6"/>
        <v>44804</v>
      </c>
      <c r="AK242" s="305" t="s">
        <v>9430</v>
      </c>
      <c r="AL242" s="296">
        <f t="shared" si="7"/>
        <v>397.89</v>
      </c>
    </row>
    <row r="243" spans="1:38" ht="40">
      <c r="A243" s="302" t="s">
        <v>11199</v>
      </c>
      <c r="B243" s="302" t="s">
        <v>10681</v>
      </c>
      <c r="C243" s="302" t="s">
        <v>10682</v>
      </c>
      <c r="D243" s="302" t="s">
        <v>9371</v>
      </c>
      <c r="E243" s="302" t="s">
        <v>10745</v>
      </c>
      <c r="F243" s="302" t="s">
        <v>9372</v>
      </c>
      <c r="G243" s="302" t="s">
        <v>9505</v>
      </c>
      <c r="H243" s="302" t="s">
        <v>11200</v>
      </c>
      <c r="I243" s="302" t="s">
        <v>9435</v>
      </c>
      <c r="J243" s="302" t="s">
        <v>9688</v>
      </c>
      <c r="K243" s="302" t="s">
        <v>9689</v>
      </c>
      <c r="L243" s="300"/>
      <c r="M243" s="300"/>
      <c r="N243" s="302" t="s">
        <v>9378</v>
      </c>
      <c r="O243" s="303">
        <v>149.88</v>
      </c>
      <c r="P243" s="302" t="s">
        <v>9379</v>
      </c>
      <c r="Q243" s="302" t="s">
        <v>9435</v>
      </c>
      <c r="R243" s="300"/>
      <c r="S243" s="300"/>
      <c r="T243" s="302" t="s">
        <v>9380</v>
      </c>
      <c r="U243" s="302" t="s">
        <v>9381</v>
      </c>
      <c r="V243" s="302" t="s">
        <v>9382</v>
      </c>
      <c r="W243" s="302" t="s">
        <v>10758</v>
      </c>
      <c r="X243" s="302" t="s">
        <v>9384</v>
      </c>
      <c r="Y243" s="302" t="s">
        <v>9385</v>
      </c>
      <c r="Z243" s="303">
        <v>149.88</v>
      </c>
      <c r="AA243" s="302" t="s">
        <v>3277</v>
      </c>
      <c r="AB243" s="303">
        <v>149.88</v>
      </c>
      <c r="AC243" s="303">
        <v>149.88</v>
      </c>
      <c r="AD243" s="302" t="s">
        <v>3277</v>
      </c>
      <c r="AE243" s="302" t="s">
        <v>9429</v>
      </c>
      <c r="AF243" s="302" t="s">
        <v>10685</v>
      </c>
      <c r="AG243" s="302" t="s">
        <v>9388</v>
      </c>
      <c r="AH243" s="302" t="s">
        <v>9402</v>
      </c>
      <c r="AI243" s="304">
        <f t="shared" si="6"/>
        <v>44795</v>
      </c>
      <c r="AK243" s="305" t="s">
        <v>9430</v>
      </c>
      <c r="AL243" s="296">
        <f t="shared" si="7"/>
        <v>149.88</v>
      </c>
    </row>
    <row r="244" spans="1:38" ht="40">
      <c r="A244" s="302" t="s">
        <v>11201</v>
      </c>
      <c r="B244" s="302" t="s">
        <v>10681</v>
      </c>
      <c r="C244" s="302" t="s">
        <v>10682</v>
      </c>
      <c r="D244" s="302" t="s">
        <v>9371</v>
      </c>
      <c r="E244" s="302" t="s">
        <v>10745</v>
      </c>
      <c r="F244" s="302" t="s">
        <v>9372</v>
      </c>
      <c r="G244" s="302" t="s">
        <v>9505</v>
      </c>
      <c r="H244" s="302" t="s">
        <v>11077</v>
      </c>
      <c r="I244" s="302" t="s">
        <v>9435</v>
      </c>
      <c r="J244" s="302" t="s">
        <v>9688</v>
      </c>
      <c r="K244" s="302" t="s">
        <v>9689</v>
      </c>
      <c r="L244" s="300"/>
      <c r="M244" s="300"/>
      <c r="N244" s="302" t="s">
        <v>9378</v>
      </c>
      <c r="O244" s="303">
        <v>149.88</v>
      </c>
      <c r="P244" s="302" t="s">
        <v>9379</v>
      </c>
      <c r="Q244" s="302" t="s">
        <v>9435</v>
      </c>
      <c r="R244" s="300"/>
      <c r="S244" s="300"/>
      <c r="T244" s="302" t="s">
        <v>9380</v>
      </c>
      <c r="U244" s="302" t="s">
        <v>9381</v>
      </c>
      <c r="V244" s="302" t="s">
        <v>9382</v>
      </c>
      <c r="W244" s="302" t="s">
        <v>10758</v>
      </c>
      <c r="X244" s="302" t="s">
        <v>9384</v>
      </c>
      <c r="Y244" s="302" t="s">
        <v>9385</v>
      </c>
      <c r="Z244" s="303">
        <v>149.88</v>
      </c>
      <c r="AA244" s="302" t="s">
        <v>3277</v>
      </c>
      <c r="AB244" s="303">
        <v>149.88</v>
      </c>
      <c r="AC244" s="303">
        <v>149.88</v>
      </c>
      <c r="AD244" s="302" t="s">
        <v>3277</v>
      </c>
      <c r="AE244" s="302" t="s">
        <v>9429</v>
      </c>
      <c r="AF244" s="302" t="s">
        <v>10685</v>
      </c>
      <c r="AG244" s="302" t="s">
        <v>9388</v>
      </c>
      <c r="AH244" s="302" t="s">
        <v>9402</v>
      </c>
      <c r="AI244" s="304">
        <f t="shared" si="6"/>
        <v>44798</v>
      </c>
      <c r="AK244" s="305" t="s">
        <v>9430</v>
      </c>
      <c r="AL244" s="296">
        <f t="shared" si="7"/>
        <v>149.88</v>
      </c>
    </row>
    <row r="245" spans="1:38" ht="40">
      <c r="A245" s="302" t="s">
        <v>11202</v>
      </c>
      <c r="B245" s="302" t="s">
        <v>10681</v>
      </c>
      <c r="C245" s="302" t="s">
        <v>10682</v>
      </c>
      <c r="D245" s="302" t="s">
        <v>9371</v>
      </c>
      <c r="E245" s="302" t="s">
        <v>10745</v>
      </c>
      <c r="F245" s="302" t="s">
        <v>9372</v>
      </c>
      <c r="G245" s="302" t="s">
        <v>9505</v>
      </c>
      <c r="H245" s="302" t="s">
        <v>11200</v>
      </c>
      <c r="I245" s="302" t="s">
        <v>9410</v>
      </c>
      <c r="J245" s="302" t="s">
        <v>10794</v>
      </c>
      <c r="K245" s="302" t="s">
        <v>10795</v>
      </c>
      <c r="L245" s="300"/>
      <c r="M245" s="300"/>
      <c r="N245" s="302" t="s">
        <v>9378</v>
      </c>
      <c r="O245" s="303">
        <v>74.94</v>
      </c>
      <c r="P245" s="302" t="s">
        <v>9379</v>
      </c>
      <c r="Q245" s="302" t="s">
        <v>9435</v>
      </c>
      <c r="R245" s="300"/>
      <c r="S245" s="300"/>
      <c r="T245" s="302" t="s">
        <v>9380</v>
      </c>
      <c r="U245" s="302" t="s">
        <v>9381</v>
      </c>
      <c r="V245" s="302" t="s">
        <v>9382</v>
      </c>
      <c r="W245" s="302" t="s">
        <v>10765</v>
      </c>
      <c r="X245" s="302" t="s">
        <v>9384</v>
      </c>
      <c r="Y245" s="302" t="s">
        <v>9385</v>
      </c>
      <c r="Z245" s="303">
        <v>74.94</v>
      </c>
      <c r="AA245" s="302" t="s">
        <v>3277</v>
      </c>
      <c r="AB245" s="303">
        <v>74.94</v>
      </c>
      <c r="AC245" s="303">
        <v>74.94</v>
      </c>
      <c r="AD245" s="302" t="s">
        <v>3277</v>
      </c>
      <c r="AE245" s="302" t="s">
        <v>9429</v>
      </c>
      <c r="AF245" s="302" t="s">
        <v>10685</v>
      </c>
      <c r="AG245" s="302" t="s">
        <v>9388</v>
      </c>
      <c r="AH245" s="302" t="s">
        <v>9402</v>
      </c>
      <c r="AI245" s="304">
        <f t="shared" si="6"/>
        <v>44795</v>
      </c>
      <c r="AK245" s="305" t="s">
        <v>9430</v>
      </c>
      <c r="AL245" s="296">
        <f t="shared" si="7"/>
        <v>74.94</v>
      </c>
    </row>
    <row r="246" spans="1:38" ht="40">
      <c r="A246" s="302" t="s">
        <v>11203</v>
      </c>
      <c r="B246" s="302" t="s">
        <v>10681</v>
      </c>
      <c r="C246" s="302" t="s">
        <v>10682</v>
      </c>
      <c r="D246" s="302" t="s">
        <v>9371</v>
      </c>
      <c r="E246" s="302" t="s">
        <v>10745</v>
      </c>
      <c r="F246" s="302" t="s">
        <v>9372</v>
      </c>
      <c r="G246" s="302" t="s">
        <v>9505</v>
      </c>
      <c r="H246" s="302" t="s">
        <v>11204</v>
      </c>
      <c r="I246" s="302" t="s">
        <v>9435</v>
      </c>
      <c r="J246" s="302" t="s">
        <v>10763</v>
      </c>
      <c r="K246" s="302" t="s">
        <v>10764</v>
      </c>
      <c r="L246" s="300"/>
      <c r="M246" s="300"/>
      <c r="N246" s="302" t="s">
        <v>9378</v>
      </c>
      <c r="O246" s="303">
        <v>149.88</v>
      </c>
      <c r="P246" s="302" t="s">
        <v>9379</v>
      </c>
      <c r="Q246" s="302" t="s">
        <v>9435</v>
      </c>
      <c r="R246" s="300"/>
      <c r="S246" s="300"/>
      <c r="T246" s="302" t="s">
        <v>9380</v>
      </c>
      <c r="U246" s="302" t="s">
        <v>9381</v>
      </c>
      <c r="V246" s="302" t="s">
        <v>9382</v>
      </c>
      <c r="W246" s="302" t="s">
        <v>10765</v>
      </c>
      <c r="X246" s="302" t="s">
        <v>9384</v>
      </c>
      <c r="Y246" s="302" t="s">
        <v>9385</v>
      </c>
      <c r="Z246" s="303">
        <v>149.88</v>
      </c>
      <c r="AA246" s="302" t="s">
        <v>3277</v>
      </c>
      <c r="AB246" s="303">
        <v>149.88</v>
      </c>
      <c r="AC246" s="303">
        <v>149.88</v>
      </c>
      <c r="AD246" s="302" t="s">
        <v>3277</v>
      </c>
      <c r="AE246" s="302" t="s">
        <v>9429</v>
      </c>
      <c r="AF246" s="302" t="s">
        <v>10685</v>
      </c>
      <c r="AG246" s="302" t="s">
        <v>9388</v>
      </c>
      <c r="AH246" s="302" t="s">
        <v>9402</v>
      </c>
      <c r="AI246" s="304">
        <f t="shared" si="6"/>
        <v>44799</v>
      </c>
      <c r="AK246" s="305" t="s">
        <v>9430</v>
      </c>
      <c r="AL246" s="296">
        <f t="shared" si="7"/>
        <v>149.88</v>
      </c>
    </row>
    <row r="247" spans="1:38" ht="40">
      <c r="A247" s="302" t="s">
        <v>11205</v>
      </c>
      <c r="B247" s="302" t="s">
        <v>10681</v>
      </c>
      <c r="C247" s="302" t="s">
        <v>10682</v>
      </c>
      <c r="D247" s="302" t="s">
        <v>9371</v>
      </c>
      <c r="E247" s="302" t="s">
        <v>10745</v>
      </c>
      <c r="F247" s="302" t="s">
        <v>9372</v>
      </c>
      <c r="G247" s="302" t="s">
        <v>9505</v>
      </c>
      <c r="H247" s="302" t="s">
        <v>11206</v>
      </c>
      <c r="I247" s="302" t="s">
        <v>9521</v>
      </c>
      <c r="J247" s="302" t="s">
        <v>9513</v>
      </c>
      <c r="K247" s="302" t="s">
        <v>9514</v>
      </c>
      <c r="L247" s="300"/>
      <c r="M247" s="300"/>
      <c r="N247" s="302" t="s">
        <v>9378</v>
      </c>
      <c r="O247" s="303">
        <v>274.92</v>
      </c>
      <c r="P247" s="302" t="s">
        <v>9379</v>
      </c>
      <c r="Q247" s="302" t="s">
        <v>9435</v>
      </c>
      <c r="R247" s="300"/>
      <c r="S247" s="300"/>
      <c r="T247" s="302" t="s">
        <v>9380</v>
      </c>
      <c r="U247" s="302" t="s">
        <v>9381</v>
      </c>
      <c r="V247" s="302" t="s">
        <v>9382</v>
      </c>
      <c r="W247" s="302" t="s">
        <v>10963</v>
      </c>
      <c r="X247" s="302" t="s">
        <v>9384</v>
      </c>
      <c r="Y247" s="302" t="s">
        <v>9385</v>
      </c>
      <c r="Z247" s="303">
        <v>274.92</v>
      </c>
      <c r="AA247" s="302" t="s">
        <v>3277</v>
      </c>
      <c r="AB247" s="303">
        <v>274.92</v>
      </c>
      <c r="AC247" s="303">
        <v>274.92</v>
      </c>
      <c r="AD247" s="302" t="s">
        <v>3277</v>
      </c>
      <c r="AE247" s="302" t="s">
        <v>9454</v>
      </c>
      <c r="AF247" s="302" t="s">
        <v>10685</v>
      </c>
      <c r="AG247" s="302" t="s">
        <v>9388</v>
      </c>
      <c r="AH247" s="302" t="s">
        <v>9402</v>
      </c>
      <c r="AI247" s="304">
        <f t="shared" si="6"/>
        <v>44749</v>
      </c>
      <c r="AK247" s="305" t="s">
        <v>9430</v>
      </c>
      <c r="AL247" s="296">
        <f t="shared" si="7"/>
        <v>274.92</v>
      </c>
    </row>
    <row r="248" spans="1:38" ht="40">
      <c r="A248" s="302" t="s">
        <v>11207</v>
      </c>
      <c r="B248" s="302" t="s">
        <v>10681</v>
      </c>
      <c r="C248" s="302" t="s">
        <v>10682</v>
      </c>
      <c r="D248" s="302" t="s">
        <v>9371</v>
      </c>
      <c r="E248" s="302" t="s">
        <v>10745</v>
      </c>
      <c r="F248" s="302" t="s">
        <v>9372</v>
      </c>
      <c r="G248" s="302" t="s">
        <v>9505</v>
      </c>
      <c r="H248" s="302" t="s">
        <v>10816</v>
      </c>
      <c r="I248" s="302" t="s">
        <v>9375</v>
      </c>
      <c r="J248" s="302" t="s">
        <v>9513</v>
      </c>
      <c r="K248" s="302" t="s">
        <v>9514</v>
      </c>
      <c r="L248" s="300"/>
      <c r="M248" s="300"/>
      <c r="N248" s="302" t="s">
        <v>9378</v>
      </c>
      <c r="O248" s="303">
        <v>45.82</v>
      </c>
      <c r="P248" s="302" t="s">
        <v>9379</v>
      </c>
      <c r="Q248" s="302" t="s">
        <v>9435</v>
      </c>
      <c r="R248" s="300"/>
      <c r="S248" s="300"/>
      <c r="T248" s="302" t="s">
        <v>9380</v>
      </c>
      <c r="U248" s="302" t="s">
        <v>9381</v>
      </c>
      <c r="V248" s="302" t="s">
        <v>9382</v>
      </c>
      <c r="W248" s="302" t="s">
        <v>10817</v>
      </c>
      <c r="X248" s="302" t="s">
        <v>9384</v>
      </c>
      <c r="Y248" s="302" t="s">
        <v>9385</v>
      </c>
      <c r="Z248" s="303">
        <v>45.82</v>
      </c>
      <c r="AA248" s="302" t="s">
        <v>3277</v>
      </c>
      <c r="AB248" s="303">
        <v>45.82</v>
      </c>
      <c r="AC248" s="303">
        <v>45.82</v>
      </c>
      <c r="AD248" s="302" t="s">
        <v>3277</v>
      </c>
      <c r="AE248" s="302" t="s">
        <v>9487</v>
      </c>
      <c r="AF248" s="302" t="s">
        <v>10685</v>
      </c>
      <c r="AG248" s="302" t="s">
        <v>9388</v>
      </c>
      <c r="AH248" s="302" t="s">
        <v>9402</v>
      </c>
      <c r="AI248" s="304">
        <f t="shared" si="6"/>
        <v>44736</v>
      </c>
      <c r="AK248" s="305" t="s">
        <v>9430</v>
      </c>
      <c r="AL248" s="296">
        <f t="shared" si="7"/>
        <v>45.82</v>
      </c>
    </row>
    <row r="249" spans="1:38" ht="40">
      <c r="A249" s="302" t="s">
        <v>11208</v>
      </c>
      <c r="B249" s="302" t="s">
        <v>10681</v>
      </c>
      <c r="C249" s="302" t="s">
        <v>10682</v>
      </c>
      <c r="D249" s="302" t="s">
        <v>9371</v>
      </c>
      <c r="E249" s="302" t="s">
        <v>10745</v>
      </c>
      <c r="F249" s="302" t="s">
        <v>9372</v>
      </c>
      <c r="G249" s="302" t="s">
        <v>9505</v>
      </c>
      <c r="H249" s="302" t="s">
        <v>11209</v>
      </c>
      <c r="I249" s="302" t="s">
        <v>9555</v>
      </c>
      <c r="J249" s="302" t="s">
        <v>9513</v>
      </c>
      <c r="K249" s="302" t="s">
        <v>9514</v>
      </c>
      <c r="L249" s="300"/>
      <c r="M249" s="300"/>
      <c r="N249" s="302" t="s">
        <v>9378</v>
      </c>
      <c r="O249" s="303">
        <v>366.56</v>
      </c>
      <c r="P249" s="302" t="s">
        <v>9379</v>
      </c>
      <c r="Q249" s="302" t="s">
        <v>9435</v>
      </c>
      <c r="R249" s="300"/>
      <c r="S249" s="300"/>
      <c r="T249" s="302" t="s">
        <v>9380</v>
      </c>
      <c r="U249" s="302" t="s">
        <v>9381</v>
      </c>
      <c r="V249" s="302" t="s">
        <v>9382</v>
      </c>
      <c r="W249" s="302" t="s">
        <v>10817</v>
      </c>
      <c r="X249" s="302" t="s">
        <v>9384</v>
      </c>
      <c r="Y249" s="302" t="s">
        <v>9385</v>
      </c>
      <c r="Z249" s="303">
        <v>366.56</v>
      </c>
      <c r="AA249" s="302" t="s">
        <v>3277</v>
      </c>
      <c r="AB249" s="303">
        <v>366.56</v>
      </c>
      <c r="AC249" s="303">
        <v>366.56</v>
      </c>
      <c r="AD249" s="302" t="s">
        <v>3277</v>
      </c>
      <c r="AE249" s="302" t="s">
        <v>9487</v>
      </c>
      <c r="AF249" s="302" t="s">
        <v>10685</v>
      </c>
      <c r="AG249" s="302" t="s">
        <v>9388</v>
      </c>
      <c r="AH249" s="302" t="s">
        <v>9402</v>
      </c>
      <c r="AI249" s="304">
        <f t="shared" si="6"/>
        <v>44733</v>
      </c>
      <c r="AK249" s="305" t="s">
        <v>9430</v>
      </c>
      <c r="AL249" s="296">
        <f t="shared" si="7"/>
        <v>366.56</v>
      </c>
    </row>
    <row r="250" spans="1:38" ht="40">
      <c r="A250" s="302" t="s">
        <v>11210</v>
      </c>
      <c r="B250" s="302" t="s">
        <v>10681</v>
      </c>
      <c r="C250" s="302" t="s">
        <v>10682</v>
      </c>
      <c r="D250" s="302" t="s">
        <v>9371</v>
      </c>
      <c r="E250" s="302" t="s">
        <v>10745</v>
      </c>
      <c r="F250" s="302" t="s">
        <v>9372</v>
      </c>
      <c r="G250" s="302" t="s">
        <v>9505</v>
      </c>
      <c r="H250" s="302" t="s">
        <v>9484</v>
      </c>
      <c r="I250" s="302" t="s">
        <v>9413</v>
      </c>
      <c r="J250" s="302" t="s">
        <v>9688</v>
      </c>
      <c r="K250" s="302" t="s">
        <v>9689</v>
      </c>
      <c r="L250" s="300"/>
      <c r="M250" s="300"/>
      <c r="N250" s="302" t="s">
        <v>9378</v>
      </c>
      <c r="O250" s="303">
        <v>22.91</v>
      </c>
      <c r="P250" s="302" t="s">
        <v>9379</v>
      </c>
      <c r="Q250" s="302" t="s">
        <v>9435</v>
      </c>
      <c r="R250" s="300"/>
      <c r="S250" s="300"/>
      <c r="T250" s="302" t="s">
        <v>9380</v>
      </c>
      <c r="U250" s="302" t="s">
        <v>9381</v>
      </c>
      <c r="V250" s="302" t="s">
        <v>9382</v>
      </c>
      <c r="W250" s="302" t="s">
        <v>11211</v>
      </c>
      <c r="X250" s="302" t="s">
        <v>9384</v>
      </c>
      <c r="Y250" s="302" t="s">
        <v>9385</v>
      </c>
      <c r="Z250" s="303">
        <v>22.91</v>
      </c>
      <c r="AA250" s="302" t="s">
        <v>3277</v>
      </c>
      <c r="AB250" s="303">
        <v>22.91</v>
      </c>
      <c r="AC250" s="303">
        <v>22.91</v>
      </c>
      <c r="AD250" s="302" t="s">
        <v>3277</v>
      </c>
      <c r="AE250" s="302" t="s">
        <v>9487</v>
      </c>
      <c r="AF250" s="302" t="s">
        <v>10685</v>
      </c>
      <c r="AG250" s="302" t="s">
        <v>9388</v>
      </c>
      <c r="AH250" s="302" t="s">
        <v>9402</v>
      </c>
      <c r="AI250" s="304">
        <f t="shared" si="6"/>
        <v>44742</v>
      </c>
      <c r="AK250" s="305" t="s">
        <v>9430</v>
      </c>
      <c r="AL250" s="296">
        <f t="shared" si="7"/>
        <v>22.91</v>
      </c>
    </row>
    <row r="251" spans="1:38" ht="40">
      <c r="A251" s="302" t="s">
        <v>11212</v>
      </c>
      <c r="B251" s="302" t="s">
        <v>10681</v>
      </c>
      <c r="C251" s="302" t="s">
        <v>10682</v>
      </c>
      <c r="D251" s="302" t="s">
        <v>9371</v>
      </c>
      <c r="E251" s="302" t="s">
        <v>10745</v>
      </c>
      <c r="F251" s="302" t="s">
        <v>9372</v>
      </c>
      <c r="G251" s="302" t="s">
        <v>9505</v>
      </c>
      <c r="H251" s="302" t="s">
        <v>9484</v>
      </c>
      <c r="I251" s="302" t="s">
        <v>11213</v>
      </c>
      <c r="J251" s="302" t="s">
        <v>9688</v>
      </c>
      <c r="K251" s="302" t="s">
        <v>9689</v>
      </c>
      <c r="L251" s="300"/>
      <c r="M251" s="300"/>
      <c r="N251" s="302" t="s">
        <v>9378</v>
      </c>
      <c r="O251" s="303">
        <v>343.65</v>
      </c>
      <c r="P251" s="302" t="s">
        <v>9379</v>
      </c>
      <c r="Q251" s="302" t="s">
        <v>9435</v>
      </c>
      <c r="R251" s="300"/>
      <c r="S251" s="300"/>
      <c r="T251" s="302" t="s">
        <v>9380</v>
      </c>
      <c r="U251" s="302" t="s">
        <v>9381</v>
      </c>
      <c r="V251" s="302" t="s">
        <v>9382</v>
      </c>
      <c r="W251" s="302" t="s">
        <v>11211</v>
      </c>
      <c r="X251" s="302" t="s">
        <v>9384</v>
      </c>
      <c r="Y251" s="302" t="s">
        <v>9385</v>
      </c>
      <c r="Z251" s="303">
        <v>343.65</v>
      </c>
      <c r="AA251" s="302" t="s">
        <v>3277</v>
      </c>
      <c r="AB251" s="303">
        <v>343.65</v>
      </c>
      <c r="AC251" s="303">
        <v>343.65</v>
      </c>
      <c r="AD251" s="302" t="s">
        <v>3277</v>
      </c>
      <c r="AE251" s="302" t="s">
        <v>9487</v>
      </c>
      <c r="AF251" s="302" t="s">
        <v>10685</v>
      </c>
      <c r="AG251" s="302" t="s">
        <v>9388</v>
      </c>
      <c r="AH251" s="302" t="s">
        <v>9402</v>
      </c>
      <c r="AI251" s="304">
        <f t="shared" si="6"/>
        <v>44742</v>
      </c>
      <c r="AK251" s="305" t="s">
        <v>9430</v>
      </c>
      <c r="AL251" s="296">
        <f t="shared" si="7"/>
        <v>343.65</v>
      </c>
    </row>
    <row r="252" spans="1:38" ht="110">
      <c r="A252" s="302" t="s">
        <v>11214</v>
      </c>
      <c r="B252" s="302" t="s">
        <v>10681</v>
      </c>
      <c r="C252" s="302" t="s">
        <v>10682</v>
      </c>
      <c r="D252" s="302" t="s">
        <v>9371</v>
      </c>
      <c r="E252" s="302" t="s">
        <v>10745</v>
      </c>
      <c r="F252" s="302" t="s">
        <v>9372</v>
      </c>
      <c r="G252" s="302" t="s">
        <v>9505</v>
      </c>
      <c r="H252" s="302" t="s">
        <v>11209</v>
      </c>
      <c r="I252" s="302" t="s">
        <v>9375</v>
      </c>
      <c r="J252" s="302" t="s">
        <v>9614</v>
      </c>
      <c r="K252" s="302" t="s">
        <v>9615</v>
      </c>
      <c r="L252" s="300"/>
      <c r="M252" s="302" t="s">
        <v>10826</v>
      </c>
      <c r="N252" s="302" t="s">
        <v>9378</v>
      </c>
      <c r="O252" s="303">
        <v>45.82</v>
      </c>
      <c r="P252" s="302" t="s">
        <v>9379</v>
      </c>
      <c r="Q252" s="302" t="s">
        <v>9435</v>
      </c>
      <c r="R252" s="300"/>
      <c r="S252" s="300"/>
      <c r="T252" s="302" t="s">
        <v>9380</v>
      </c>
      <c r="U252" s="302" t="s">
        <v>9381</v>
      </c>
      <c r="V252" s="302" t="s">
        <v>9382</v>
      </c>
      <c r="W252" s="302" t="s">
        <v>10827</v>
      </c>
      <c r="X252" s="302" t="s">
        <v>9384</v>
      </c>
      <c r="Y252" s="302" t="s">
        <v>9385</v>
      </c>
      <c r="Z252" s="303">
        <v>45.82</v>
      </c>
      <c r="AA252" s="302" t="s">
        <v>3277</v>
      </c>
      <c r="AB252" s="303">
        <v>45.82</v>
      </c>
      <c r="AC252" s="303">
        <v>45.82</v>
      </c>
      <c r="AD252" s="302" t="s">
        <v>3277</v>
      </c>
      <c r="AE252" s="302" t="s">
        <v>9487</v>
      </c>
      <c r="AF252" s="302" t="s">
        <v>10685</v>
      </c>
      <c r="AG252" s="302" t="s">
        <v>9388</v>
      </c>
      <c r="AH252" s="302" t="s">
        <v>9402</v>
      </c>
      <c r="AI252" s="304">
        <f t="shared" si="6"/>
        <v>44733</v>
      </c>
      <c r="AK252" s="305" t="s">
        <v>9430</v>
      </c>
      <c r="AL252" s="296">
        <f t="shared" si="7"/>
        <v>45.82</v>
      </c>
    </row>
    <row r="253" spans="1:38" ht="40" hidden="1">
      <c r="A253" s="302" t="s">
        <v>11215</v>
      </c>
      <c r="B253" s="302" t="s">
        <v>10681</v>
      </c>
      <c r="C253" s="302" t="s">
        <v>10682</v>
      </c>
      <c r="D253" s="302" t="s">
        <v>9371</v>
      </c>
      <c r="E253" s="302" t="s">
        <v>10745</v>
      </c>
      <c r="F253" s="302" t="s">
        <v>9372</v>
      </c>
      <c r="G253" s="302" t="s">
        <v>9505</v>
      </c>
      <c r="H253" s="302" t="s">
        <v>11216</v>
      </c>
      <c r="I253" s="302" t="s">
        <v>9512</v>
      </c>
      <c r="J253" s="302" t="s">
        <v>9746</v>
      </c>
      <c r="K253" s="302" t="s">
        <v>9747</v>
      </c>
      <c r="L253" s="300"/>
      <c r="M253" s="302" t="s">
        <v>11134</v>
      </c>
      <c r="N253" s="302" t="s">
        <v>9378</v>
      </c>
      <c r="O253" s="303">
        <v>187.35</v>
      </c>
      <c r="P253" s="302" t="s">
        <v>9379</v>
      </c>
      <c r="Q253" s="302" t="s">
        <v>9435</v>
      </c>
      <c r="R253" s="300"/>
      <c r="S253" s="300"/>
      <c r="T253" s="302" t="s">
        <v>9380</v>
      </c>
      <c r="U253" s="302" t="s">
        <v>9381</v>
      </c>
      <c r="V253" s="302" t="s">
        <v>9382</v>
      </c>
      <c r="W253" s="302" t="s">
        <v>10973</v>
      </c>
      <c r="X253" s="302" t="s">
        <v>9384</v>
      </c>
      <c r="Y253" s="302" t="s">
        <v>9385</v>
      </c>
      <c r="Z253" s="303">
        <v>187.35</v>
      </c>
      <c r="AA253" s="302" t="s">
        <v>3277</v>
      </c>
      <c r="AB253" s="303">
        <v>187.35</v>
      </c>
      <c r="AC253" s="303">
        <v>187.35</v>
      </c>
      <c r="AD253" s="302" t="s">
        <v>3277</v>
      </c>
      <c r="AE253" s="302" t="s">
        <v>10835</v>
      </c>
      <c r="AF253" s="302" t="s">
        <v>10685</v>
      </c>
      <c r="AG253" s="302" t="s">
        <v>9388</v>
      </c>
      <c r="AH253" s="302" t="s">
        <v>9402</v>
      </c>
      <c r="AI253" s="304">
        <f t="shared" si="6"/>
        <v>44886</v>
      </c>
      <c r="AL253" s="296" t="str">
        <f t="shared" si="7"/>
        <v/>
      </c>
    </row>
    <row r="254" spans="1:38" ht="40">
      <c r="A254" s="302" t="s">
        <v>11217</v>
      </c>
      <c r="B254" s="302" t="s">
        <v>10681</v>
      </c>
      <c r="C254" s="302" t="s">
        <v>10682</v>
      </c>
      <c r="D254" s="302" t="s">
        <v>9371</v>
      </c>
      <c r="E254" s="302" t="s">
        <v>10745</v>
      </c>
      <c r="F254" s="302" t="s">
        <v>9372</v>
      </c>
      <c r="G254" s="302" t="s">
        <v>9505</v>
      </c>
      <c r="H254" s="302" t="s">
        <v>11034</v>
      </c>
      <c r="I254" s="302" t="s">
        <v>9375</v>
      </c>
      <c r="J254" s="302" t="s">
        <v>9746</v>
      </c>
      <c r="K254" s="302" t="s">
        <v>9747</v>
      </c>
      <c r="L254" s="300"/>
      <c r="M254" s="300"/>
      <c r="N254" s="302" t="s">
        <v>9378</v>
      </c>
      <c r="O254" s="303">
        <v>41.16</v>
      </c>
      <c r="P254" s="302" t="s">
        <v>9379</v>
      </c>
      <c r="Q254" s="302" t="s">
        <v>9435</v>
      </c>
      <c r="R254" s="300"/>
      <c r="S254" s="300"/>
      <c r="T254" s="302" t="s">
        <v>9380</v>
      </c>
      <c r="U254" s="302" t="s">
        <v>9381</v>
      </c>
      <c r="V254" s="302" t="s">
        <v>9382</v>
      </c>
      <c r="W254" s="302" t="s">
        <v>11138</v>
      </c>
      <c r="X254" s="302" t="s">
        <v>9384</v>
      </c>
      <c r="Y254" s="302" t="s">
        <v>9385</v>
      </c>
      <c r="Z254" s="303">
        <v>41.16</v>
      </c>
      <c r="AA254" s="302" t="s">
        <v>3277</v>
      </c>
      <c r="AB254" s="303">
        <v>41.16</v>
      </c>
      <c r="AC254" s="303">
        <v>41.16</v>
      </c>
      <c r="AD254" s="302" t="s">
        <v>3277</v>
      </c>
      <c r="AE254" s="302" t="s">
        <v>9487</v>
      </c>
      <c r="AF254" s="302" t="s">
        <v>10685</v>
      </c>
      <c r="AG254" s="302" t="s">
        <v>9388</v>
      </c>
      <c r="AH254" s="302" t="s">
        <v>9402</v>
      </c>
      <c r="AI254" s="304">
        <f t="shared" si="6"/>
        <v>44721</v>
      </c>
      <c r="AK254" s="305" t="s">
        <v>9430</v>
      </c>
      <c r="AL254" s="296">
        <f t="shared" si="7"/>
        <v>41.16</v>
      </c>
    </row>
    <row r="255" spans="1:38" ht="40" hidden="1">
      <c r="A255" s="302" t="s">
        <v>11218</v>
      </c>
      <c r="B255" s="302" t="s">
        <v>10681</v>
      </c>
      <c r="C255" s="302" t="s">
        <v>10682</v>
      </c>
      <c r="D255" s="302" t="s">
        <v>9371</v>
      </c>
      <c r="E255" s="302" t="s">
        <v>10745</v>
      </c>
      <c r="F255" s="302" t="s">
        <v>9372</v>
      </c>
      <c r="G255" s="302" t="s">
        <v>9505</v>
      </c>
      <c r="H255" s="302" t="s">
        <v>11219</v>
      </c>
      <c r="I255" s="302" t="s">
        <v>9435</v>
      </c>
      <c r="J255" s="302" t="s">
        <v>9688</v>
      </c>
      <c r="K255" s="302" t="s">
        <v>9689</v>
      </c>
      <c r="L255" s="300"/>
      <c r="M255" s="300"/>
      <c r="N255" s="302" t="s">
        <v>9378</v>
      </c>
      <c r="O255" s="303">
        <v>149.88</v>
      </c>
      <c r="P255" s="302" t="s">
        <v>9379</v>
      </c>
      <c r="Q255" s="302" t="s">
        <v>9435</v>
      </c>
      <c r="R255" s="300"/>
      <c r="S255" s="300"/>
      <c r="T255" s="302" t="s">
        <v>9380</v>
      </c>
      <c r="U255" s="302" t="s">
        <v>9381</v>
      </c>
      <c r="V255" s="302" t="s">
        <v>9382</v>
      </c>
      <c r="W255" s="302" t="s">
        <v>11141</v>
      </c>
      <c r="X255" s="302" t="s">
        <v>9384</v>
      </c>
      <c r="Y255" s="302" t="s">
        <v>9385</v>
      </c>
      <c r="Z255" s="303">
        <v>149.88</v>
      </c>
      <c r="AA255" s="302" t="s">
        <v>3277</v>
      </c>
      <c r="AB255" s="303">
        <v>149.88</v>
      </c>
      <c r="AC255" s="303">
        <v>149.88</v>
      </c>
      <c r="AD255" s="302" t="s">
        <v>3277</v>
      </c>
      <c r="AE255" s="302" t="s">
        <v>10835</v>
      </c>
      <c r="AF255" s="302" t="s">
        <v>10685</v>
      </c>
      <c r="AG255" s="302" t="s">
        <v>9388</v>
      </c>
      <c r="AH255" s="302" t="s">
        <v>9402</v>
      </c>
      <c r="AI255" s="304">
        <f t="shared" si="6"/>
        <v>44879</v>
      </c>
      <c r="AL255" s="296" t="str">
        <f t="shared" si="7"/>
        <v/>
      </c>
    </row>
    <row r="256" spans="1:38" ht="40" hidden="1">
      <c r="A256" s="302" t="s">
        <v>11220</v>
      </c>
      <c r="B256" s="302" t="s">
        <v>10681</v>
      </c>
      <c r="C256" s="302" t="s">
        <v>10682</v>
      </c>
      <c r="D256" s="302" t="s">
        <v>9371</v>
      </c>
      <c r="E256" s="302" t="s">
        <v>10745</v>
      </c>
      <c r="F256" s="302" t="s">
        <v>9372</v>
      </c>
      <c r="G256" s="302" t="s">
        <v>9505</v>
      </c>
      <c r="H256" s="302" t="s">
        <v>10971</v>
      </c>
      <c r="I256" s="302" t="s">
        <v>9555</v>
      </c>
      <c r="J256" s="302" t="s">
        <v>10832</v>
      </c>
      <c r="K256" s="302" t="s">
        <v>10833</v>
      </c>
      <c r="L256" s="300"/>
      <c r="M256" s="300"/>
      <c r="N256" s="302" t="s">
        <v>9378</v>
      </c>
      <c r="O256" s="303">
        <v>366.56</v>
      </c>
      <c r="P256" s="302" t="s">
        <v>9379</v>
      </c>
      <c r="Q256" s="302" t="s">
        <v>9435</v>
      </c>
      <c r="R256" s="300"/>
      <c r="S256" s="300"/>
      <c r="T256" s="302" t="s">
        <v>9380</v>
      </c>
      <c r="U256" s="302" t="s">
        <v>9381</v>
      </c>
      <c r="V256" s="302" t="s">
        <v>9382</v>
      </c>
      <c r="W256" s="302" t="s">
        <v>10834</v>
      </c>
      <c r="X256" s="302" t="s">
        <v>9384</v>
      </c>
      <c r="Y256" s="302" t="s">
        <v>9385</v>
      </c>
      <c r="Z256" s="303">
        <v>366.56</v>
      </c>
      <c r="AA256" s="302" t="s">
        <v>3277</v>
      </c>
      <c r="AB256" s="303">
        <v>366.56</v>
      </c>
      <c r="AC256" s="303">
        <v>366.56</v>
      </c>
      <c r="AD256" s="302" t="s">
        <v>3277</v>
      </c>
      <c r="AE256" s="302" t="s">
        <v>10835</v>
      </c>
      <c r="AF256" s="302" t="s">
        <v>10685</v>
      </c>
      <c r="AG256" s="302" t="s">
        <v>9388</v>
      </c>
      <c r="AH256" s="302" t="s">
        <v>9402</v>
      </c>
      <c r="AI256" s="304">
        <f t="shared" si="6"/>
        <v>44883</v>
      </c>
      <c r="AL256" s="296" t="str">
        <f t="shared" si="7"/>
        <v/>
      </c>
    </row>
    <row r="257" spans="1:38" ht="40" hidden="1">
      <c r="A257" s="302" t="s">
        <v>11221</v>
      </c>
      <c r="B257" s="302" t="s">
        <v>10681</v>
      </c>
      <c r="C257" s="302" t="s">
        <v>10682</v>
      </c>
      <c r="D257" s="302" t="s">
        <v>9371</v>
      </c>
      <c r="E257" s="302" t="s">
        <v>10745</v>
      </c>
      <c r="F257" s="302" t="s">
        <v>9372</v>
      </c>
      <c r="G257" s="302" t="s">
        <v>9505</v>
      </c>
      <c r="H257" s="302" t="s">
        <v>11150</v>
      </c>
      <c r="I257" s="302" t="s">
        <v>9526</v>
      </c>
      <c r="J257" s="302" t="s">
        <v>9746</v>
      </c>
      <c r="K257" s="302" t="s">
        <v>9747</v>
      </c>
      <c r="L257" s="300"/>
      <c r="M257" s="302" t="s">
        <v>10839</v>
      </c>
      <c r="N257" s="302" t="s">
        <v>9378</v>
      </c>
      <c r="O257" s="303">
        <v>112.41</v>
      </c>
      <c r="P257" s="302" t="s">
        <v>9379</v>
      </c>
      <c r="Q257" s="302" t="s">
        <v>9435</v>
      </c>
      <c r="R257" s="300"/>
      <c r="S257" s="300"/>
      <c r="T257" s="302" t="s">
        <v>9380</v>
      </c>
      <c r="U257" s="302" t="s">
        <v>9381</v>
      </c>
      <c r="V257" s="302" t="s">
        <v>9382</v>
      </c>
      <c r="W257" s="302" t="s">
        <v>10840</v>
      </c>
      <c r="X257" s="302" t="s">
        <v>9384</v>
      </c>
      <c r="Y257" s="302" t="s">
        <v>9385</v>
      </c>
      <c r="Z257" s="303">
        <v>112.41</v>
      </c>
      <c r="AA257" s="302" t="s">
        <v>3277</v>
      </c>
      <c r="AB257" s="303">
        <v>112.41</v>
      </c>
      <c r="AC257" s="303">
        <v>112.41</v>
      </c>
      <c r="AD257" s="302" t="s">
        <v>3277</v>
      </c>
      <c r="AE257" s="302" t="s">
        <v>10835</v>
      </c>
      <c r="AF257" s="302" t="s">
        <v>10685</v>
      </c>
      <c r="AG257" s="302" t="s">
        <v>9388</v>
      </c>
      <c r="AH257" s="302" t="s">
        <v>9402</v>
      </c>
      <c r="AI257" s="304">
        <f t="shared" si="6"/>
        <v>44876</v>
      </c>
      <c r="AL257" s="296" t="str">
        <f t="shared" si="7"/>
        <v/>
      </c>
    </row>
    <row r="258" spans="1:38" ht="40" hidden="1">
      <c r="A258" s="302" t="s">
        <v>11222</v>
      </c>
      <c r="B258" s="302" t="s">
        <v>10681</v>
      </c>
      <c r="C258" s="302" t="s">
        <v>10682</v>
      </c>
      <c r="D258" s="302" t="s">
        <v>9371</v>
      </c>
      <c r="E258" s="302" t="s">
        <v>10745</v>
      </c>
      <c r="F258" s="302" t="s">
        <v>9372</v>
      </c>
      <c r="G258" s="302" t="s">
        <v>9505</v>
      </c>
      <c r="H258" s="302" t="s">
        <v>11223</v>
      </c>
      <c r="I258" s="302" t="s">
        <v>9435</v>
      </c>
      <c r="J258" s="302" t="s">
        <v>9688</v>
      </c>
      <c r="K258" s="302" t="s">
        <v>9689</v>
      </c>
      <c r="L258" s="300"/>
      <c r="M258" s="300"/>
      <c r="N258" s="302" t="s">
        <v>9378</v>
      </c>
      <c r="O258" s="303">
        <v>149.88</v>
      </c>
      <c r="P258" s="302" t="s">
        <v>9379</v>
      </c>
      <c r="Q258" s="302" t="s">
        <v>9435</v>
      </c>
      <c r="R258" s="300"/>
      <c r="S258" s="300"/>
      <c r="T258" s="302" t="s">
        <v>9380</v>
      </c>
      <c r="U258" s="302" t="s">
        <v>9381</v>
      </c>
      <c r="V258" s="302" t="s">
        <v>9382</v>
      </c>
      <c r="W258" s="302" t="s">
        <v>11156</v>
      </c>
      <c r="X258" s="302" t="s">
        <v>9384</v>
      </c>
      <c r="Y258" s="302" t="s">
        <v>9385</v>
      </c>
      <c r="Z258" s="303">
        <v>149.88</v>
      </c>
      <c r="AA258" s="302" t="s">
        <v>3277</v>
      </c>
      <c r="AB258" s="303">
        <v>149.88</v>
      </c>
      <c r="AC258" s="303">
        <v>149.88</v>
      </c>
      <c r="AD258" s="302" t="s">
        <v>3277</v>
      </c>
      <c r="AE258" s="302" t="s">
        <v>10691</v>
      </c>
      <c r="AF258" s="302" t="s">
        <v>10685</v>
      </c>
      <c r="AG258" s="302" t="s">
        <v>9388</v>
      </c>
      <c r="AH258" s="302" t="s">
        <v>9402</v>
      </c>
      <c r="AI258" s="304">
        <f t="shared" si="6"/>
        <v>44861</v>
      </c>
      <c r="AL258" s="296" t="str">
        <f t="shared" si="7"/>
        <v/>
      </c>
    </row>
    <row r="259" spans="1:38" ht="50" hidden="1">
      <c r="A259" s="302" t="s">
        <v>11224</v>
      </c>
      <c r="B259" s="302" t="s">
        <v>10681</v>
      </c>
      <c r="C259" s="302" t="s">
        <v>10682</v>
      </c>
      <c r="D259" s="302" t="s">
        <v>9371</v>
      </c>
      <c r="E259" s="302" t="s">
        <v>10745</v>
      </c>
      <c r="F259" s="302" t="s">
        <v>10850</v>
      </c>
      <c r="G259" s="302" t="s">
        <v>10684</v>
      </c>
      <c r="H259" s="302" t="s">
        <v>11225</v>
      </c>
      <c r="I259" s="302" t="s">
        <v>11226</v>
      </c>
      <c r="J259" s="300"/>
      <c r="K259" s="300"/>
      <c r="L259" s="300"/>
      <c r="M259" s="302" t="s">
        <v>10888</v>
      </c>
      <c r="N259" s="302" t="s">
        <v>9378</v>
      </c>
      <c r="O259" s="303">
        <v>11590</v>
      </c>
      <c r="P259" s="302" t="s">
        <v>9395</v>
      </c>
      <c r="Q259" s="302" t="s">
        <v>9435</v>
      </c>
      <c r="R259" s="302" t="s">
        <v>10889</v>
      </c>
      <c r="S259" s="302" t="s">
        <v>10890</v>
      </c>
      <c r="T259" s="302" t="s">
        <v>9380</v>
      </c>
      <c r="U259" s="302" t="s">
        <v>9399</v>
      </c>
      <c r="V259" s="302" t="s">
        <v>9400</v>
      </c>
      <c r="W259" s="302" t="s">
        <v>11227</v>
      </c>
      <c r="X259" s="302" t="s">
        <v>9384</v>
      </c>
      <c r="Y259" s="302" t="s">
        <v>9385</v>
      </c>
      <c r="Z259" s="303">
        <v>11590</v>
      </c>
      <c r="AA259" s="302" t="s">
        <v>3277</v>
      </c>
      <c r="AB259" s="303">
        <v>11590</v>
      </c>
      <c r="AC259" s="303">
        <v>11590</v>
      </c>
      <c r="AD259" s="302" t="s">
        <v>3277</v>
      </c>
      <c r="AE259" s="302" t="s">
        <v>10835</v>
      </c>
      <c r="AF259" s="302" t="s">
        <v>10685</v>
      </c>
      <c r="AG259" s="302" t="s">
        <v>9388</v>
      </c>
      <c r="AH259" s="302" t="s">
        <v>9402</v>
      </c>
      <c r="AI259" s="304">
        <f t="shared" si="6"/>
        <v>44870</v>
      </c>
      <c r="AL259" s="296" t="str">
        <f t="shared" si="7"/>
        <v/>
      </c>
    </row>
    <row r="260" spans="1:38" ht="40" hidden="1">
      <c r="A260" s="302" t="s">
        <v>11228</v>
      </c>
      <c r="B260" s="302" t="s">
        <v>10681</v>
      </c>
      <c r="C260" s="302" t="s">
        <v>10682</v>
      </c>
      <c r="D260" s="302" t="s">
        <v>9371</v>
      </c>
      <c r="E260" s="302" t="s">
        <v>10745</v>
      </c>
      <c r="F260" s="302" t="s">
        <v>9372</v>
      </c>
      <c r="G260" s="302" t="s">
        <v>9505</v>
      </c>
      <c r="H260" s="302" t="s">
        <v>10987</v>
      </c>
      <c r="I260" s="302" t="s">
        <v>9410</v>
      </c>
      <c r="J260" s="302" t="s">
        <v>10832</v>
      </c>
      <c r="K260" s="302" t="s">
        <v>10833</v>
      </c>
      <c r="L260" s="300"/>
      <c r="M260" s="300"/>
      <c r="N260" s="302" t="s">
        <v>9378</v>
      </c>
      <c r="O260" s="303">
        <v>91.64</v>
      </c>
      <c r="P260" s="302" t="s">
        <v>9379</v>
      </c>
      <c r="Q260" s="302" t="s">
        <v>9435</v>
      </c>
      <c r="R260" s="300"/>
      <c r="S260" s="300"/>
      <c r="T260" s="302" t="s">
        <v>9380</v>
      </c>
      <c r="U260" s="302" t="s">
        <v>9381</v>
      </c>
      <c r="V260" s="302" t="s">
        <v>9382</v>
      </c>
      <c r="W260" s="302" t="s">
        <v>10865</v>
      </c>
      <c r="X260" s="302" t="s">
        <v>9384</v>
      </c>
      <c r="Y260" s="302" t="s">
        <v>9385</v>
      </c>
      <c r="Z260" s="303">
        <v>91.64</v>
      </c>
      <c r="AA260" s="302" t="s">
        <v>3277</v>
      </c>
      <c r="AB260" s="303">
        <v>91.64</v>
      </c>
      <c r="AC260" s="303">
        <v>91.64</v>
      </c>
      <c r="AD260" s="302" t="s">
        <v>3277</v>
      </c>
      <c r="AE260" s="302" t="s">
        <v>10691</v>
      </c>
      <c r="AF260" s="302" t="s">
        <v>10685</v>
      </c>
      <c r="AG260" s="302" t="s">
        <v>9388</v>
      </c>
      <c r="AH260" s="302" t="s">
        <v>9402</v>
      </c>
      <c r="AI260" s="304">
        <f t="shared" si="6"/>
        <v>44851</v>
      </c>
      <c r="AL260" s="296" t="str">
        <f t="shared" si="7"/>
        <v/>
      </c>
    </row>
    <row r="261" spans="1:38" ht="40" hidden="1">
      <c r="A261" s="302" t="s">
        <v>11229</v>
      </c>
      <c r="B261" s="302" t="s">
        <v>10681</v>
      </c>
      <c r="C261" s="302" t="s">
        <v>10682</v>
      </c>
      <c r="D261" s="302" t="s">
        <v>9371</v>
      </c>
      <c r="E261" s="302" t="s">
        <v>10745</v>
      </c>
      <c r="F261" s="302" t="s">
        <v>9372</v>
      </c>
      <c r="G261" s="302" t="s">
        <v>9505</v>
      </c>
      <c r="H261" s="302" t="s">
        <v>10861</v>
      </c>
      <c r="I261" s="302" t="s">
        <v>9555</v>
      </c>
      <c r="J261" s="302" t="s">
        <v>10832</v>
      </c>
      <c r="K261" s="302" t="s">
        <v>10833</v>
      </c>
      <c r="L261" s="300"/>
      <c r="M261" s="300"/>
      <c r="N261" s="302" t="s">
        <v>9378</v>
      </c>
      <c r="O261" s="303">
        <v>366.56</v>
      </c>
      <c r="P261" s="302" t="s">
        <v>9379</v>
      </c>
      <c r="Q261" s="302" t="s">
        <v>9435</v>
      </c>
      <c r="R261" s="300"/>
      <c r="S261" s="300"/>
      <c r="T261" s="302" t="s">
        <v>9380</v>
      </c>
      <c r="U261" s="302" t="s">
        <v>9381</v>
      </c>
      <c r="V261" s="302" t="s">
        <v>9382</v>
      </c>
      <c r="W261" s="302" t="s">
        <v>10865</v>
      </c>
      <c r="X261" s="302" t="s">
        <v>9384</v>
      </c>
      <c r="Y261" s="302" t="s">
        <v>9385</v>
      </c>
      <c r="Z261" s="303">
        <v>366.56</v>
      </c>
      <c r="AA261" s="302" t="s">
        <v>3277</v>
      </c>
      <c r="AB261" s="303">
        <v>366.56</v>
      </c>
      <c r="AC261" s="303">
        <v>366.56</v>
      </c>
      <c r="AD261" s="302" t="s">
        <v>3277</v>
      </c>
      <c r="AE261" s="302" t="s">
        <v>10691</v>
      </c>
      <c r="AF261" s="302" t="s">
        <v>10685</v>
      </c>
      <c r="AG261" s="302" t="s">
        <v>9388</v>
      </c>
      <c r="AH261" s="302" t="s">
        <v>9402</v>
      </c>
      <c r="AI261" s="304">
        <f t="shared" si="6"/>
        <v>44860</v>
      </c>
      <c r="AL261" s="296" t="str">
        <f t="shared" si="7"/>
        <v/>
      </c>
    </row>
    <row r="262" spans="1:38" ht="40" hidden="1">
      <c r="A262" s="302" t="s">
        <v>11230</v>
      </c>
      <c r="B262" s="302" t="s">
        <v>10681</v>
      </c>
      <c r="C262" s="302" t="s">
        <v>10682</v>
      </c>
      <c r="D262" s="302" t="s">
        <v>9371</v>
      </c>
      <c r="E262" s="302" t="s">
        <v>10745</v>
      </c>
      <c r="F262" s="302" t="s">
        <v>9372</v>
      </c>
      <c r="G262" s="302" t="s">
        <v>9505</v>
      </c>
      <c r="H262" s="302" t="s">
        <v>11155</v>
      </c>
      <c r="I262" s="302" t="s">
        <v>9526</v>
      </c>
      <c r="J262" s="302" t="s">
        <v>9746</v>
      </c>
      <c r="K262" s="302" t="s">
        <v>9747</v>
      </c>
      <c r="L262" s="300"/>
      <c r="M262" s="302" t="s">
        <v>10839</v>
      </c>
      <c r="N262" s="302" t="s">
        <v>9378</v>
      </c>
      <c r="O262" s="303">
        <v>112.41</v>
      </c>
      <c r="P262" s="302" t="s">
        <v>9379</v>
      </c>
      <c r="Q262" s="302" t="s">
        <v>9435</v>
      </c>
      <c r="R262" s="300"/>
      <c r="S262" s="300"/>
      <c r="T262" s="302" t="s">
        <v>9380</v>
      </c>
      <c r="U262" s="302" t="s">
        <v>9381</v>
      </c>
      <c r="V262" s="302" t="s">
        <v>9382</v>
      </c>
      <c r="W262" s="302" t="s">
        <v>10873</v>
      </c>
      <c r="X262" s="302" t="s">
        <v>9384</v>
      </c>
      <c r="Y262" s="302" t="s">
        <v>9385</v>
      </c>
      <c r="Z262" s="303">
        <v>112.41</v>
      </c>
      <c r="AA262" s="302" t="s">
        <v>3277</v>
      </c>
      <c r="AB262" s="303">
        <v>112.41</v>
      </c>
      <c r="AC262" s="303">
        <v>112.41</v>
      </c>
      <c r="AD262" s="302" t="s">
        <v>3277</v>
      </c>
      <c r="AE262" s="302" t="s">
        <v>10691</v>
      </c>
      <c r="AF262" s="302" t="s">
        <v>10685</v>
      </c>
      <c r="AG262" s="302" t="s">
        <v>9388</v>
      </c>
      <c r="AH262" s="302" t="s">
        <v>9402</v>
      </c>
      <c r="AI262" s="304">
        <f t="shared" si="6"/>
        <v>44862</v>
      </c>
      <c r="AL262" s="296" t="str">
        <f t="shared" si="7"/>
        <v/>
      </c>
    </row>
    <row r="263" spans="1:38" ht="100" hidden="1">
      <c r="A263" s="302" t="s">
        <v>11231</v>
      </c>
      <c r="B263" s="302" t="s">
        <v>10681</v>
      </c>
      <c r="C263" s="302" t="s">
        <v>10682</v>
      </c>
      <c r="D263" s="302" t="s">
        <v>9371</v>
      </c>
      <c r="E263" s="302" t="s">
        <v>10745</v>
      </c>
      <c r="F263" s="302" t="s">
        <v>9372</v>
      </c>
      <c r="G263" s="302" t="s">
        <v>9505</v>
      </c>
      <c r="H263" s="302" t="s">
        <v>11232</v>
      </c>
      <c r="I263" s="302" t="s">
        <v>9521</v>
      </c>
      <c r="J263" s="302" t="s">
        <v>9746</v>
      </c>
      <c r="K263" s="302" t="s">
        <v>9747</v>
      </c>
      <c r="L263" s="300"/>
      <c r="M263" s="302" t="s">
        <v>11233</v>
      </c>
      <c r="N263" s="302" t="s">
        <v>9378</v>
      </c>
      <c r="O263" s="303">
        <v>224.82</v>
      </c>
      <c r="P263" s="302" t="s">
        <v>9379</v>
      </c>
      <c r="Q263" s="302" t="s">
        <v>9435</v>
      </c>
      <c r="R263" s="300"/>
      <c r="S263" s="300"/>
      <c r="T263" s="302" t="s">
        <v>9380</v>
      </c>
      <c r="U263" s="302" t="s">
        <v>9381</v>
      </c>
      <c r="V263" s="302" t="s">
        <v>9382</v>
      </c>
      <c r="W263" s="302" t="s">
        <v>10877</v>
      </c>
      <c r="X263" s="302" t="s">
        <v>9384</v>
      </c>
      <c r="Y263" s="302" t="s">
        <v>9385</v>
      </c>
      <c r="Z263" s="303">
        <v>224.82</v>
      </c>
      <c r="AA263" s="302" t="s">
        <v>3277</v>
      </c>
      <c r="AB263" s="303">
        <v>224.82</v>
      </c>
      <c r="AC263" s="303">
        <v>224.82</v>
      </c>
      <c r="AD263" s="302" t="s">
        <v>3277</v>
      </c>
      <c r="AE263" s="302" t="s">
        <v>10691</v>
      </c>
      <c r="AF263" s="302" t="s">
        <v>10685</v>
      </c>
      <c r="AG263" s="302" t="s">
        <v>9388</v>
      </c>
      <c r="AH263" s="302" t="s">
        <v>9402</v>
      </c>
      <c r="AI263" s="304">
        <f t="shared" ref="AI263:AI326" si="8">DATE(YEAR(H263),MONTH(H263),DAY(H263))</f>
        <v>44842</v>
      </c>
      <c r="AL263" s="296" t="str">
        <f t="shared" ref="AL263:AL326" si="9">IF(AK263="","",IF(AJ263="",AC263,AJ263))</f>
        <v/>
      </c>
    </row>
    <row r="264" spans="1:38" ht="40" hidden="1">
      <c r="A264" s="302" t="s">
        <v>11234</v>
      </c>
      <c r="B264" s="302" t="s">
        <v>10681</v>
      </c>
      <c r="C264" s="302" t="s">
        <v>10682</v>
      </c>
      <c r="D264" s="302" t="s">
        <v>9371</v>
      </c>
      <c r="E264" s="302" t="s">
        <v>10745</v>
      </c>
      <c r="F264" s="302" t="s">
        <v>9372</v>
      </c>
      <c r="G264" s="302" t="s">
        <v>9505</v>
      </c>
      <c r="H264" s="302" t="s">
        <v>11235</v>
      </c>
      <c r="I264" s="302" t="s">
        <v>9435</v>
      </c>
      <c r="J264" s="302" t="s">
        <v>10794</v>
      </c>
      <c r="K264" s="302" t="s">
        <v>10795</v>
      </c>
      <c r="L264" s="300"/>
      <c r="M264" s="300"/>
      <c r="N264" s="302" t="s">
        <v>9378</v>
      </c>
      <c r="O264" s="303">
        <v>149.88</v>
      </c>
      <c r="P264" s="302" t="s">
        <v>9379</v>
      </c>
      <c r="Q264" s="302" t="s">
        <v>9435</v>
      </c>
      <c r="R264" s="300"/>
      <c r="S264" s="300"/>
      <c r="T264" s="302" t="s">
        <v>9380</v>
      </c>
      <c r="U264" s="302" t="s">
        <v>9381</v>
      </c>
      <c r="V264" s="302" t="s">
        <v>9382</v>
      </c>
      <c r="W264" s="302" t="s">
        <v>11236</v>
      </c>
      <c r="X264" s="302" t="s">
        <v>9384</v>
      </c>
      <c r="Y264" s="302" t="s">
        <v>9385</v>
      </c>
      <c r="Z264" s="303">
        <v>149.88</v>
      </c>
      <c r="AA264" s="302" t="s">
        <v>3277</v>
      </c>
      <c r="AB264" s="303">
        <v>149.88</v>
      </c>
      <c r="AC264" s="303">
        <v>149.88</v>
      </c>
      <c r="AD264" s="302" t="s">
        <v>3277</v>
      </c>
      <c r="AE264" s="302" t="s">
        <v>10691</v>
      </c>
      <c r="AF264" s="302" t="s">
        <v>10685</v>
      </c>
      <c r="AG264" s="302" t="s">
        <v>9388</v>
      </c>
      <c r="AH264" s="302" t="s">
        <v>9402</v>
      </c>
      <c r="AI264" s="304">
        <f t="shared" si="8"/>
        <v>44844</v>
      </c>
      <c r="AL264" s="296" t="str">
        <f t="shared" si="9"/>
        <v/>
      </c>
    </row>
    <row r="265" spans="1:38" ht="40" hidden="1">
      <c r="A265" s="302" t="s">
        <v>11237</v>
      </c>
      <c r="B265" s="302" t="s">
        <v>10681</v>
      </c>
      <c r="C265" s="302" t="s">
        <v>10682</v>
      </c>
      <c r="D265" s="302" t="s">
        <v>9371</v>
      </c>
      <c r="E265" s="302" t="s">
        <v>10745</v>
      </c>
      <c r="F265" s="302" t="s">
        <v>9372</v>
      </c>
      <c r="G265" s="302" t="s">
        <v>9505</v>
      </c>
      <c r="H265" s="302" t="s">
        <v>11175</v>
      </c>
      <c r="I265" s="302" t="s">
        <v>9478</v>
      </c>
      <c r="J265" s="302" t="s">
        <v>10832</v>
      </c>
      <c r="K265" s="302" t="s">
        <v>10833</v>
      </c>
      <c r="L265" s="300"/>
      <c r="M265" s="300"/>
      <c r="N265" s="302" t="s">
        <v>9378</v>
      </c>
      <c r="O265" s="303">
        <v>320.74</v>
      </c>
      <c r="P265" s="302" t="s">
        <v>9379</v>
      </c>
      <c r="Q265" s="302" t="s">
        <v>9435</v>
      </c>
      <c r="R265" s="300"/>
      <c r="S265" s="300"/>
      <c r="T265" s="302" t="s">
        <v>9380</v>
      </c>
      <c r="U265" s="302" t="s">
        <v>9381</v>
      </c>
      <c r="V265" s="302" t="s">
        <v>9382</v>
      </c>
      <c r="W265" s="302" t="s">
        <v>10883</v>
      </c>
      <c r="X265" s="302" t="s">
        <v>9384</v>
      </c>
      <c r="Y265" s="302" t="s">
        <v>9385</v>
      </c>
      <c r="Z265" s="303">
        <v>320.74</v>
      </c>
      <c r="AA265" s="302" t="s">
        <v>3277</v>
      </c>
      <c r="AB265" s="303">
        <v>320.74</v>
      </c>
      <c r="AC265" s="303">
        <v>320.74</v>
      </c>
      <c r="AD265" s="302" t="s">
        <v>3277</v>
      </c>
      <c r="AE265" s="302" t="s">
        <v>10691</v>
      </c>
      <c r="AF265" s="302" t="s">
        <v>10685</v>
      </c>
      <c r="AG265" s="302" t="s">
        <v>9388</v>
      </c>
      <c r="AH265" s="302" t="s">
        <v>9402</v>
      </c>
      <c r="AI265" s="304">
        <f t="shared" si="8"/>
        <v>44847</v>
      </c>
      <c r="AL265" s="296" t="str">
        <f t="shared" si="9"/>
        <v/>
      </c>
    </row>
    <row r="266" spans="1:38" ht="40" hidden="1">
      <c r="A266" s="302" t="s">
        <v>11238</v>
      </c>
      <c r="B266" s="302" t="s">
        <v>10681</v>
      </c>
      <c r="C266" s="302" t="s">
        <v>10682</v>
      </c>
      <c r="D266" s="302" t="s">
        <v>9371</v>
      </c>
      <c r="E266" s="302" t="s">
        <v>10745</v>
      </c>
      <c r="F266" s="302" t="s">
        <v>9372</v>
      </c>
      <c r="G266" s="302" t="s">
        <v>9505</v>
      </c>
      <c r="H266" s="302" t="s">
        <v>10875</v>
      </c>
      <c r="I266" s="302" t="s">
        <v>9435</v>
      </c>
      <c r="J266" s="302" t="s">
        <v>10832</v>
      </c>
      <c r="K266" s="302" t="s">
        <v>10833</v>
      </c>
      <c r="L266" s="300"/>
      <c r="M266" s="300"/>
      <c r="N266" s="302" t="s">
        <v>9378</v>
      </c>
      <c r="O266" s="303">
        <v>183.28</v>
      </c>
      <c r="P266" s="302" t="s">
        <v>9379</v>
      </c>
      <c r="Q266" s="302" t="s">
        <v>9435</v>
      </c>
      <c r="R266" s="300"/>
      <c r="S266" s="300"/>
      <c r="T266" s="302" t="s">
        <v>9380</v>
      </c>
      <c r="U266" s="302" t="s">
        <v>9381</v>
      </c>
      <c r="V266" s="302" t="s">
        <v>9382</v>
      </c>
      <c r="W266" s="302" t="s">
        <v>10883</v>
      </c>
      <c r="X266" s="302" t="s">
        <v>9384</v>
      </c>
      <c r="Y266" s="302" t="s">
        <v>9385</v>
      </c>
      <c r="Z266" s="303">
        <v>183.28</v>
      </c>
      <c r="AA266" s="302" t="s">
        <v>3277</v>
      </c>
      <c r="AB266" s="303">
        <v>183.28</v>
      </c>
      <c r="AC266" s="303">
        <v>183.28</v>
      </c>
      <c r="AD266" s="302" t="s">
        <v>3277</v>
      </c>
      <c r="AE266" s="302" t="s">
        <v>10691</v>
      </c>
      <c r="AF266" s="302" t="s">
        <v>10685</v>
      </c>
      <c r="AG266" s="302" t="s">
        <v>9388</v>
      </c>
      <c r="AH266" s="302" t="s">
        <v>9402</v>
      </c>
      <c r="AI266" s="304">
        <f t="shared" si="8"/>
        <v>44848</v>
      </c>
      <c r="AL266" s="296" t="str">
        <f t="shared" si="9"/>
        <v/>
      </c>
    </row>
    <row r="267" spans="1:38" ht="70" hidden="1">
      <c r="A267" s="302" t="s">
        <v>11239</v>
      </c>
      <c r="B267" s="302" t="s">
        <v>10681</v>
      </c>
      <c r="C267" s="302" t="s">
        <v>10682</v>
      </c>
      <c r="D267" s="302" t="s">
        <v>9371</v>
      </c>
      <c r="E267" s="302" t="s">
        <v>10745</v>
      </c>
      <c r="F267" s="302" t="s">
        <v>9372</v>
      </c>
      <c r="G267" s="302" t="s">
        <v>9505</v>
      </c>
      <c r="H267" s="302" t="s">
        <v>10996</v>
      </c>
      <c r="I267" s="302" t="s">
        <v>9410</v>
      </c>
      <c r="J267" s="302" t="s">
        <v>9614</v>
      </c>
      <c r="K267" s="302" t="s">
        <v>9615</v>
      </c>
      <c r="L267" s="300"/>
      <c r="M267" s="302" t="s">
        <v>11240</v>
      </c>
      <c r="N267" s="302" t="s">
        <v>9378</v>
      </c>
      <c r="O267" s="303">
        <v>74.94</v>
      </c>
      <c r="P267" s="302" t="s">
        <v>9379</v>
      </c>
      <c r="Q267" s="302" t="s">
        <v>9435</v>
      </c>
      <c r="R267" s="300"/>
      <c r="S267" s="300"/>
      <c r="T267" s="302" t="s">
        <v>9380</v>
      </c>
      <c r="U267" s="302" t="s">
        <v>9381</v>
      </c>
      <c r="V267" s="302" t="s">
        <v>9382</v>
      </c>
      <c r="W267" s="302" t="s">
        <v>10883</v>
      </c>
      <c r="X267" s="302" t="s">
        <v>9384</v>
      </c>
      <c r="Y267" s="302" t="s">
        <v>9385</v>
      </c>
      <c r="Z267" s="303">
        <v>74.94</v>
      </c>
      <c r="AA267" s="302" t="s">
        <v>3277</v>
      </c>
      <c r="AB267" s="303">
        <v>74.94</v>
      </c>
      <c r="AC267" s="303">
        <v>74.94</v>
      </c>
      <c r="AD267" s="302" t="s">
        <v>3277</v>
      </c>
      <c r="AE267" s="302" t="s">
        <v>10691</v>
      </c>
      <c r="AF267" s="302" t="s">
        <v>10685</v>
      </c>
      <c r="AG267" s="302" t="s">
        <v>9388</v>
      </c>
      <c r="AH267" s="302" t="s">
        <v>9402</v>
      </c>
      <c r="AI267" s="304">
        <f t="shared" si="8"/>
        <v>44839</v>
      </c>
      <c r="AL267" s="296" t="str">
        <f t="shared" si="9"/>
        <v/>
      </c>
    </row>
    <row r="268" spans="1:38" ht="40" hidden="1">
      <c r="A268" s="302" t="s">
        <v>11241</v>
      </c>
      <c r="B268" s="302" t="s">
        <v>10681</v>
      </c>
      <c r="C268" s="302" t="s">
        <v>10682</v>
      </c>
      <c r="D268" s="302" t="s">
        <v>9371</v>
      </c>
      <c r="E268" s="302" t="s">
        <v>10745</v>
      </c>
      <c r="F268" s="302" t="s">
        <v>9372</v>
      </c>
      <c r="G268" s="302" t="s">
        <v>9505</v>
      </c>
      <c r="H268" s="302" t="s">
        <v>10998</v>
      </c>
      <c r="I268" s="302" t="s">
        <v>9435</v>
      </c>
      <c r="J268" s="302" t="s">
        <v>10832</v>
      </c>
      <c r="K268" s="302" t="s">
        <v>10833</v>
      </c>
      <c r="L268" s="300"/>
      <c r="M268" s="300"/>
      <c r="N268" s="302" t="s">
        <v>9378</v>
      </c>
      <c r="O268" s="303">
        <v>183.28</v>
      </c>
      <c r="P268" s="302" t="s">
        <v>9379</v>
      </c>
      <c r="Q268" s="302" t="s">
        <v>9435</v>
      </c>
      <c r="R268" s="300"/>
      <c r="S268" s="300"/>
      <c r="T268" s="302" t="s">
        <v>9380</v>
      </c>
      <c r="U268" s="302" t="s">
        <v>9381</v>
      </c>
      <c r="V268" s="302" t="s">
        <v>9382</v>
      </c>
      <c r="W268" s="302" t="s">
        <v>10883</v>
      </c>
      <c r="X268" s="302" t="s">
        <v>9384</v>
      </c>
      <c r="Y268" s="302" t="s">
        <v>9385</v>
      </c>
      <c r="Z268" s="303">
        <v>183.28</v>
      </c>
      <c r="AA268" s="302" t="s">
        <v>3277</v>
      </c>
      <c r="AB268" s="303">
        <v>183.28</v>
      </c>
      <c r="AC268" s="303">
        <v>183.28</v>
      </c>
      <c r="AD268" s="302" t="s">
        <v>3277</v>
      </c>
      <c r="AE268" s="302" t="s">
        <v>10691</v>
      </c>
      <c r="AF268" s="302" t="s">
        <v>10685</v>
      </c>
      <c r="AG268" s="302" t="s">
        <v>9388</v>
      </c>
      <c r="AH268" s="302" t="s">
        <v>9402</v>
      </c>
      <c r="AI268" s="304">
        <f t="shared" si="8"/>
        <v>44840</v>
      </c>
      <c r="AL268" s="296" t="str">
        <f t="shared" si="9"/>
        <v/>
      </c>
    </row>
    <row r="269" spans="1:38" ht="40" hidden="1">
      <c r="A269" s="302" t="s">
        <v>11242</v>
      </c>
      <c r="B269" s="302" t="s">
        <v>10681</v>
      </c>
      <c r="C269" s="302" t="s">
        <v>10682</v>
      </c>
      <c r="D269" s="302" t="s">
        <v>9371</v>
      </c>
      <c r="E269" s="302" t="s">
        <v>10745</v>
      </c>
      <c r="F269" s="302" t="s">
        <v>9372</v>
      </c>
      <c r="G269" s="302" t="s">
        <v>9505</v>
      </c>
      <c r="H269" s="302" t="s">
        <v>11243</v>
      </c>
      <c r="I269" s="302" t="s">
        <v>9555</v>
      </c>
      <c r="J269" s="302" t="s">
        <v>10832</v>
      </c>
      <c r="K269" s="302" t="s">
        <v>10833</v>
      </c>
      <c r="L269" s="300"/>
      <c r="M269" s="300"/>
      <c r="N269" s="302" t="s">
        <v>9378</v>
      </c>
      <c r="O269" s="303">
        <v>366.56</v>
      </c>
      <c r="P269" s="302" t="s">
        <v>9379</v>
      </c>
      <c r="Q269" s="302" t="s">
        <v>9435</v>
      </c>
      <c r="R269" s="300"/>
      <c r="S269" s="300"/>
      <c r="T269" s="302" t="s">
        <v>9380</v>
      </c>
      <c r="U269" s="302" t="s">
        <v>9381</v>
      </c>
      <c r="V269" s="302" t="s">
        <v>9382</v>
      </c>
      <c r="W269" s="302" t="s">
        <v>10883</v>
      </c>
      <c r="X269" s="302" t="s">
        <v>9384</v>
      </c>
      <c r="Y269" s="302" t="s">
        <v>9385</v>
      </c>
      <c r="Z269" s="303">
        <v>366.56</v>
      </c>
      <c r="AA269" s="302" t="s">
        <v>3277</v>
      </c>
      <c r="AB269" s="303">
        <v>366.56</v>
      </c>
      <c r="AC269" s="303">
        <v>366.56</v>
      </c>
      <c r="AD269" s="302" t="s">
        <v>3277</v>
      </c>
      <c r="AE269" s="302" t="s">
        <v>10691</v>
      </c>
      <c r="AF269" s="302" t="s">
        <v>10685</v>
      </c>
      <c r="AG269" s="302" t="s">
        <v>9388</v>
      </c>
      <c r="AH269" s="302" t="s">
        <v>9402</v>
      </c>
      <c r="AI269" s="304">
        <f t="shared" si="8"/>
        <v>44837</v>
      </c>
      <c r="AL269" s="296" t="str">
        <f t="shared" si="9"/>
        <v/>
      </c>
    </row>
    <row r="270" spans="1:38" ht="70" hidden="1">
      <c r="A270" s="302" t="s">
        <v>11244</v>
      </c>
      <c r="B270" s="302" t="s">
        <v>10681</v>
      </c>
      <c r="C270" s="302" t="s">
        <v>10682</v>
      </c>
      <c r="D270" s="302" t="s">
        <v>9371</v>
      </c>
      <c r="E270" s="302" t="s">
        <v>10745</v>
      </c>
      <c r="F270" s="302" t="s">
        <v>9372</v>
      </c>
      <c r="G270" s="302" t="s">
        <v>9505</v>
      </c>
      <c r="H270" s="302" t="s">
        <v>10998</v>
      </c>
      <c r="I270" s="302" t="s">
        <v>9410</v>
      </c>
      <c r="J270" s="302" t="s">
        <v>9614</v>
      </c>
      <c r="K270" s="302" t="s">
        <v>9615</v>
      </c>
      <c r="L270" s="300"/>
      <c r="M270" s="302" t="s">
        <v>11245</v>
      </c>
      <c r="N270" s="302" t="s">
        <v>9378</v>
      </c>
      <c r="O270" s="303">
        <v>74.94</v>
      </c>
      <c r="P270" s="302" t="s">
        <v>9379</v>
      </c>
      <c r="Q270" s="302" t="s">
        <v>9435</v>
      </c>
      <c r="R270" s="300"/>
      <c r="S270" s="300"/>
      <c r="T270" s="302" t="s">
        <v>9380</v>
      </c>
      <c r="U270" s="302" t="s">
        <v>9381</v>
      </c>
      <c r="V270" s="302" t="s">
        <v>9382</v>
      </c>
      <c r="W270" s="302" t="s">
        <v>10883</v>
      </c>
      <c r="X270" s="302" t="s">
        <v>9384</v>
      </c>
      <c r="Y270" s="302" t="s">
        <v>9385</v>
      </c>
      <c r="Z270" s="303">
        <v>74.94</v>
      </c>
      <c r="AA270" s="302" t="s">
        <v>3277</v>
      </c>
      <c r="AB270" s="303">
        <v>74.94</v>
      </c>
      <c r="AC270" s="303">
        <v>74.94</v>
      </c>
      <c r="AD270" s="302" t="s">
        <v>3277</v>
      </c>
      <c r="AE270" s="302" t="s">
        <v>10691</v>
      </c>
      <c r="AF270" s="302" t="s">
        <v>10685</v>
      </c>
      <c r="AG270" s="302" t="s">
        <v>9388</v>
      </c>
      <c r="AH270" s="302" t="s">
        <v>9402</v>
      </c>
      <c r="AI270" s="304">
        <f t="shared" si="8"/>
        <v>44840</v>
      </c>
      <c r="AL270" s="296" t="str">
        <f t="shared" si="9"/>
        <v/>
      </c>
    </row>
    <row r="271" spans="1:38" ht="40">
      <c r="A271" s="302" t="s">
        <v>11246</v>
      </c>
      <c r="B271" s="302" t="s">
        <v>10681</v>
      </c>
      <c r="C271" s="302" t="s">
        <v>10682</v>
      </c>
      <c r="D271" s="302" t="s">
        <v>9371</v>
      </c>
      <c r="E271" s="302" t="s">
        <v>10745</v>
      </c>
      <c r="F271" s="302" t="s">
        <v>9372</v>
      </c>
      <c r="G271" s="302" t="s">
        <v>9505</v>
      </c>
      <c r="H271" s="302" t="s">
        <v>11196</v>
      </c>
      <c r="I271" s="302" t="s">
        <v>11192</v>
      </c>
      <c r="J271" s="302" t="s">
        <v>10794</v>
      </c>
      <c r="K271" s="302" t="s">
        <v>10795</v>
      </c>
      <c r="L271" s="300"/>
      <c r="M271" s="300"/>
      <c r="N271" s="302" t="s">
        <v>9378</v>
      </c>
      <c r="O271" s="303">
        <v>-74.94</v>
      </c>
      <c r="P271" s="302" t="s">
        <v>9379</v>
      </c>
      <c r="Q271" s="302" t="s">
        <v>9435</v>
      </c>
      <c r="R271" s="300"/>
      <c r="S271" s="300"/>
      <c r="T271" s="302" t="s">
        <v>9380</v>
      </c>
      <c r="U271" s="302" t="s">
        <v>9381</v>
      </c>
      <c r="V271" s="302" t="s">
        <v>9382</v>
      </c>
      <c r="W271" s="302" t="s">
        <v>11007</v>
      </c>
      <c r="X271" s="302" t="s">
        <v>9384</v>
      </c>
      <c r="Y271" s="302" t="s">
        <v>9385</v>
      </c>
      <c r="Z271" s="303">
        <v>-74.94</v>
      </c>
      <c r="AA271" s="302" t="s">
        <v>3277</v>
      </c>
      <c r="AB271" s="303">
        <v>-74.94</v>
      </c>
      <c r="AC271" s="303">
        <v>-74.94</v>
      </c>
      <c r="AD271" s="302" t="s">
        <v>3277</v>
      </c>
      <c r="AE271" s="302" t="s">
        <v>10727</v>
      </c>
      <c r="AF271" s="302" t="s">
        <v>10685</v>
      </c>
      <c r="AG271" s="302" t="s">
        <v>9388</v>
      </c>
      <c r="AH271" s="302" t="s">
        <v>9402</v>
      </c>
      <c r="AI271" s="304">
        <f t="shared" si="8"/>
        <v>44817</v>
      </c>
      <c r="AK271" s="305" t="s">
        <v>9430</v>
      </c>
      <c r="AL271" s="296">
        <f t="shared" si="9"/>
        <v>-74.94</v>
      </c>
    </row>
    <row r="272" spans="1:38" ht="40">
      <c r="A272" s="302" t="s">
        <v>11247</v>
      </c>
      <c r="B272" s="302" t="s">
        <v>10681</v>
      </c>
      <c r="C272" s="302" t="s">
        <v>10682</v>
      </c>
      <c r="D272" s="302" t="s">
        <v>9371</v>
      </c>
      <c r="E272" s="302" t="s">
        <v>10745</v>
      </c>
      <c r="F272" s="302" t="s">
        <v>9372</v>
      </c>
      <c r="G272" s="302" t="s">
        <v>9505</v>
      </c>
      <c r="H272" s="302" t="s">
        <v>11031</v>
      </c>
      <c r="I272" s="302" t="s">
        <v>9555</v>
      </c>
      <c r="J272" s="302" t="s">
        <v>10832</v>
      </c>
      <c r="K272" s="302" t="s">
        <v>10833</v>
      </c>
      <c r="L272" s="300"/>
      <c r="M272" s="302" t="s">
        <v>10894</v>
      </c>
      <c r="N272" s="302" t="s">
        <v>9378</v>
      </c>
      <c r="O272" s="303">
        <v>366.56</v>
      </c>
      <c r="P272" s="302" t="s">
        <v>9379</v>
      </c>
      <c r="Q272" s="302" t="s">
        <v>9435</v>
      </c>
      <c r="R272" s="300"/>
      <c r="S272" s="300"/>
      <c r="T272" s="302" t="s">
        <v>9380</v>
      </c>
      <c r="U272" s="302" t="s">
        <v>9381</v>
      </c>
      <c r="V272" s="302" t="s">
        <v>9382</v>
      </c>
      <c r="W272" s="302" t="s">
        <v>10895</v>
      </c>
      <c r="X272" s="302" t="s">
        <v>9384</v>
      </c>
      <c r="Y272" s="302" t="s">
        <v>9385</v>
      </c>
      <c r="Z272" s="303">
        <v>366.56</v>
      </c>
      <c r="AA272" s="302" t="s">
        <v>3277</v>
      </c>
      <c r="AB272" s="303">
        <v>366.56</v>
      </c>
      <c r="AC272" s="303">
        <v>366.56</v>
      </c>
      <c r="AD272" s="302" t="s">
        <v>3277</v>
      </c>
      <c r="AE272" s="302" t="s">
        <v>10727</v>
      </c>
      <c r="AF272" s="302" t="s">
        <v>10685</v>
      </c>
      <c r="AG272" s="302" t="s">
        <v>9388</v>
      </c>
      <c r="AH272" s="302" t="s">
        <v>9402</v>
      </c>
      <c r="AI272" s="304">
        <f t="shared" si="8"/>
        <v>44832</v>
      </c>
      <c r="AK272" s="305" t="s">
        <v>9430</v>
      </c>
      <c r="AL272" s="296">
        <f t="shared" si="9"/>
        <v>366.56</v>
      </c>
    </row>
    <row r="273" spans="1:38" ht="40">
      <c r="A273" s="302" t="s">
        <v>11248</v>
      </c>
      <c r="B273" s="302" t="s">
        <v>10681</v>
      </c>
      <c r="C273" s="302" t="s">
        <v>10682</v>
      </c>
      <c r="D273" s="302" t="s">
        <v>9371</v>
      </c>
      <c r="E273" s="302" t="s">
        <v>10745</v>
      </c>
      <c r="F273" s="302" t="s">
        <v>9372</v>
      </c>
      <c r="G273" s="302" t="s">
        <v>9505</v>
      </c>
      <c r="H273" s="302" t="s">
        <v>10935</v>
      </c>
      <c r="I273" s="302" t="s">
        <v>9435</v>
      </c>
      <c r="J273" s="302" t="s">
        <v>10794</v>
      </c>
      <c r="K273" s="302" t="s">
        <v>10795</v>
      </c>
      <c r="L273" s="300"/>
      <c r="M273" s="300"/>
      <c r="N273" s="302" t="s">
        <v>9378</v>
      </c>
      <c r="O273" s="303">
        <v>149.88</v>
      </c>
      <c r="P273" s="302" t="s">
        <v>9379</v>
      </c>
      <c r="Q273" s="302" t="s">
        <v>9435</v>
      </c>
      <c r="R273" s="300"/>
      <c r="S273" s="300"/>
      <c r="T273" s="302" t="s">
        <v>9380</v>
      </c>
      <c r="U273" s="302" t="s">
        <v>9381</v>
      </c>
      <c r="V273" s="302" t="s">
        <v>9382</v>
      </c>
      <c r="W273" s="302" t="s">
        <v>11015</v>
      </c>
      <c r="X273" s="302" t="s">
        <v>9384</v>
      </c>
      <c r="Y273" s="302" t="s">
        <v>9385</v>
      </c>
      <c r="Z273" s="303">
        <v>149.88</v>
      </c>
      <c r="AA273" s="302" t="s">
        <v>3277</v>
      </c>
      <c r="AB273" s="303">
        <v>149.88</v>
      </c>
      <c r="AC273" s="303">
        <v>149.88</v>
      </c>
      <c r="AD273" s="302" t="s">
        <v>3277</v>
      </c>
      <c r="AE273" s="302" t="s">
        <v>10727</v>
      </c>
      <c r="AF273" s="302" t="s">
        <v>10685</v>
      </c>
      <c r="AG273" s="302" t="s">
        <v>9388</v>
      </c>
      <c r="AH273" s="302" t="s">
        <v>9402</v>
      </c>
      <c r="AI273" s="304">
        <f t="shared" si="8"/>
        <v>44819</v>
      </c>
      <c r="AK273" s="305" t="s">
        <v>9430</v>
      </c>
      <c r="AL273" s="296">
        <f t="shared" si="9"/>
        <v>149.88</v>
      </c>
    </row>
    <row r="274" spans="1:38" ht="40">
      <c r="A274" s="302" t="s">
        <v>11249</v>
      </c>
      <c r="B274" s="302" t="s">
        <v>10681</v>
      </c>
      <c r="C274" s="302" t="s">
        <v>10682</v>
      </c>
      <c r="D274" s="302" t="s">
        <v>9371</v>
      </c>
      <c r="E274" s="302" t="s">
        <v>10745</v>
      </c>
      <c r="F274" s="302" t="s">
        <v>9372</v>
      </c>
      <c r="G274" s="302" t="s">
        <v>9505</v>
      </c>
      <c r="H274" s="302" t="s">
        <v>10935</v>
      </c>
      <c r="I274" s="302" t="s">
        <v>9435</v>
      </c>
      <c r="J274" s="302" t="s">
        <v>10794</v>
      </c>
      <c r="K274" s="302" t="s">
        <v>10795</v>
      </c>
      <c r="L274" s="300"/>
      <c r="M274" s="300"/>
      <c r="N274" s="302" t="s">
        <v>9378</v>
      </c>
      <c r="O274" s="303">
        <v>149.88</v>
      </c>
      <c r="P274" s="302" t="s">
        <v>9379</v>
      </c>
      <c r="Q274" s="302" t="s">
        <v>9435</v>
      </c>
      <c r="R274" s="300"/>
      <c r="S274" s="300"/>
      <c r="T274" s="302" t="s">
        <v>9380</v>
      </c>
      <c r="U274" s="302" t="s">
        <v>9381</v>
      </c>
      <c r="V274" s="302" t="s">
        <v>9382</v>
      </c>
      <c r="W274" s="302" t="s">
        <v>10900</v>
      </c>
      <c r="X274" s="302" t="s">
        <v>9384</v>
      </c>
      <c r="Y274" s="302" t="s">
        <v>9385</v>
      </c>
      <c r="Z274" s="303">
        <v>149.88</v>
      </c>
      <c r="AA274" s="302" t="s">
        <v>3277</v>
      </c>
      <c r="AB274" s="303">
        <v>149.88</v>
      </c>
      <c r="AC274" s="303">
        <v>149.88</v>
      </c>
      <c r="AD274" s="302" t="s">
        <v>3277</v>
      </c>
      <c r="AE274" s="302" t="s">
        <v>10727</v>
      </c>
      <c r="AF274" s="302" t="s">
        <v>10685</v>
      </c>
      <c r="AG274" s="302" t="s">
        <v>9388</v>
      </c>
      <c r="AH274" s="302" t="s">
        <v>9402</v>
      </c>
      <c r="AI274" s="304">
        <f t="shared" si="8"/>
        <v>44819</v>
      </c>
      <c r="AK274" s="305" t="s">
        <v>9430</v>
      </c>
      <c r="AL274" s="296">
        <f t="shared" si="9"/>
        <v>149.88</v>
      </c>
    </row>
    <row r="275" spans="1:38" ht="40">
      <c r="A275" s="302" t="s">
        <v>11250</v>
      </c>
      <c r="B275" s="302" t="s">
        <v>10681</v>
      </c>
      <c r="C275" s="302" t="s">
        <v>10682</v>
      </c>
      <c r="D275" s="302" t="s">
        <v>9371</v>
      </c>
      <c r="E275" s="302" t="s">
        <v>10745</v>
      </c>
      <c r="F275" s="302" t="s">
        <v>9372</v>
      </c>
      <c r="G275" s="302" t="s">
        <v>9505</v>
      </c>
      <c r="H275" s="302" t="s">
        <v>11083</v>
      </c>
      <c r="I275" s="302" t="s">
        <v>9410</v>
      </c>
      <c r="J275" s="302" t="s">
        <v>10794</v>
      </c>
      <c r="K275" s="302" t="s">
        <v>10795</v>
      </c>
      <c r="L275" s="300"/>
      <c r="M275" s="300"/>
      <c r="N275" s="302" t="s">
        <v>9378</v>
      </c>
      <c r="O275" s="303">
        <v>74.94</v>
      </c>
      <c r="P275" s="302" t="s">
        <v>9379</v>
      </c>
      <c r="Q275" s="302" t="s">
        <v>9435</v>
      </c>
      <c r="R275" s="300"/>
      <c r="S275" s="300"/>
      <c r="T275" s="302" t="s">
        <v>9380</v>
      </c>
      <c r="U275" s="302" t="s">
        <v>9381</v>
      </c>
      <c r="V275" s="302" t="s">
        <v>9382</v>
      </c>
      <c r="W275" s="302" t="s">
        <v>10900</v>
      </c>
      <c r="X275" s="302" t="s">
        <v>9384</v>
      </c>
      <c r="Y275" s="302" t="s">
        <v>9385</v>
      </c>
      <c r="Z275" s="303">
        <v>74.94</v>
      </c>
      <c r="AA275" s="302" t="s">
        <v>3277</v>
      </c>
      <c r="AB275" s="303">
        <v>74.94</v>
      </c>
      <c r="AC275" s="303">
        <v>74.94</v>
      </c>
      <c r="AD275" s="302" t="s">
        <v>3277</v>
      </c>
      <c r="AE275" s="302" t="s">
        <v>10727</v>
      </c>
      <c r="AF275" s="302" t="s">
        <v>10685</v>
      </c>
      <c r="AG275" s="302" t="s">
        <v>9388</v>
      </c>
      <c r="AH275" s="302" t="s">
        <v>9402</v>
      </c>
      <c r="AI275" s="304">
        <f t="shared" si="8"/>
        <v>44811</v>
      </c>
      <c r="AK275" s="305" t="s">
        <v>9430</v>
      </c>
      <c r="AL275" s="296">
        <f t="shared" si="9"/>
        <v>74.94</v>
      </c>
    </row>
    <row r="276" spans="1:38" ht="40">
      <c r="A276" s="302" t="s">
        <v>11251</v>
      </c>
      <c r="B276" s="302" t="s">
        <v>10681</v>
      </c>
      <c r="C276" s="302" t="s">
        <v>10682</v>
      </c>
      <c r="D276" s="302" t="s">
        <v>9371</v>
      </c>
      <c r="E276" s="302" t="s">
        <v>10745</v>
      </c>
      <c r="F276" s="302" t="s">
        <v>9372</v>
      </c>
      <c r="G276" s="302" t="s">
        <v>9505</v>
      </c>
      <c r="H276" s="302" t="s">
        <v>10935</v>
      </c>
      <c r="I276" s="302" t="s">
        <v>9435</v>
      </c>
      <c r="J276" s="302" t="s">
        <v>10832</v>
      </c>
      <c r="K276" s="302" t="s">
        <v>10833</v>
      </c>
      <c r="L276" s="300"/>
      <c r="M276" s="300"/>
      <c r="N276" s="302" t="s">
        <v>9378</v>
      </c>
      <c r="O276" s="303">
        <v>183.28</v>
      </c>
      <c r="P276" s="302" t="s">
        <v>9379</v>
      </c>
      <c r="Q276" s="302" t="s">
        <v>9435</v>
      </c>
      <c r="R276" s="300"/>
      <c r="S276" s="300"/>
      <c r="T276" s="302" t="s">
        <v>9380</v>
      </c>
      <c r="U276" s="302" t="s">
        <v>9381</v>
      </c>
      <c r="V276" s="302" t="s">
        <v>9382</v>
      </c>
      <c r="W276" s="302" t="s">
        <v>11021</v>
      </c>
      <c r="X276" s="302" t="s">
        <v>9384</v>
      </c>
      <c r="Y276" s="302" t="s">
        <v>9385</v>
      </c>
      <c r="Z276" s="303">
        <v>183.28</v>
      </c>
      <c r="AA276" s="302" t="s">
        <v>3277</v>
      </c>
      <c r="AB276" s="303">
        <v>183.28</v>
      </c>
      <c r="AC276" s="303">
        <v>183.28</v>
      </c>
      <c r="AD276" s="302" t="s">
        <v>3277</v>
      </c>
      <c r="AE276" s="302" t="s">
        <v>10727</v>
      </c>
      <c r="AF276" s="302" t="s">
        <v>10685</v>
      </c>
      <c r="AG276" s="302" t="s">
        <v>9388</v>
      </c>
      <c r="AH276" s="302" t="s">
        <v>9402</v>
      </c>
      <c r="AI276" s="304">
        <f t="shared" si="8"/>
        <v>44819</v>
      </c>
      <c r="AK276" s="305" t="s">
        <v>9430</v>
      </c>
      <c r="AL276" s="296">
        <f t="shared" si="9"/>
        <v>183.28</v>
      </c>
    </row>
    <row r="277" spans="1:38" ht="40">
      <c r="A277" s="302" t="s">
        <v>11252</v>
      </c>
      <c r="B277" s="302" t="s">
        <v>10681</v>
      </c>
      <c r="C277" s="302" t="s">
        <v>10682</v>
      </c>
      <c r="D277" s="302" t="s">
        <v>9371</v>
      </c>
      <c r="E277" s="302" t="s">
        <v>10745</v>
      </c>
      <c r="F277" s="302" t="s">
        <v>9372</v>
      </c>
      <c r="G277" s="302" t="s">
        <v>9505</v>
      </c>
      <c r="H277" s="302" t="s">
        <v>11011</v>
      </c>
      <c r="I277" s="302" t="s">
        <v>9435</v>
      </c>
      <c r="J277" s="302" t="s">
        <v>10763</v>
      </c>
      <c r="K277" s="302" t="s">
        <v>10764</v>
      </c>
      <c r="L277" s="300"/>
      <c r="M277" s="300"/>
      <c r="N277" s="302" t="s">
        <v>9378</v>
      </c>
      <c r="O277" s="303">
        <v>149.88</v>
      </c>
      <c r="P277" s="302" t="s">
        <v>9379</v>
      </c>
      <c r="Q277" s="302" t="s">
        <v>9435</v>
      </c>
      <c r="R277" s="300"/>
      <c r="S277" s="300"/>
      <c r="T277" s="302" t="s">
        <v>9380</v>
      </c>
      <c r="U277" s="302" t="s">
        <v>9381</v>
      </c>
      <c r="V277" s="302" t="s">
        <v>9382</v>
      </c>
      <c r="W277" s="302" t="s">
        <v>11024</v>
      </c>
      <c r="X277" s="302" t="s">
        <v>9384</v>
      </c>
      <c r="Y277" s="302" t="s">
        <v>9385</v>
      </c>
      <c r="Z277" s="303">
        <v>149.88</v>
      </c>
      <c r="AA277" s="302" t="s">
        <v>3277</v>
      </c>
      <c r="AB277" s="303">
        <v>149.88</v>
      </c>
      <c r="AC277" s="303">
        <v>149.88</v>
      </c>
      <c r="AD277" s="302" t="s">
        <v>3277</v>
      </c>
      <c r="AE277" s="302" t="s">
        <v>10727</v>
      </c>
      <c r="AF277" s="302" t="s">
        <v>10685</v>
      </c>
      <c r="AG277" s="302" t="s">
        <v>9388</v>
      </c>
      <c r="AH277" s="302" t="s">
        <v>9402</v>
      </c>
      <c r="AI277" s="304">
        <f t="shared" si="8"/>
        <v>44831</v>
      </c>
      <c r="AK277" s="305" t="s">
        <v>9430</v>
      </c>
      <c r="AL277" s="296">
        <f t="shared" si="9"/>
        <v>149.88</v>
      </c>
    </row>
    <row r="278" spans="1:38" ht="40">
      <c r="A278" s="302" t="s">
        <v>11253</v>
      </c>
      <c r="B278" s="302" t="s">
        <v>10681</v>
      </c>
      <c r="C278" s="302" t="s">
        <v>10682</v>
      </c>
      <c r="D278" s="302" t="s">
        <v>9371</v>
      </c>
      <c r="E278" s="302" t="s">
        <v>10745</v>
      </c>
      <c r="F278" s="302" t="s">
        <v>9372</v>
      </c>
      <c r="G278" s="302" t="s">
        <v>9505</v>
      </c>
      <c r="H278" s="302" t="s">
        <v>10902</v>
      </c>
      <c r="I278" s="302" t="s">
        <v>9555</v>
      </c>
      <c r="J278" s="302" t="s">
        <v>10763</v>
      </c>
      <c r="K278" s="302" t="s">
        <v>10764</v>
      </c>
      <c r="L278" s="300"/>
      <c r="M278" s="300"/>
      <c r="N278" s="302" t="s">
        <v>9378</v>
      </c>
      <c r="O278" s="303">
        <v>299.76</v>
      </c>
      <c r="P278" s="302" t="s">
        <v>9379</v>
      </c>
      <c r="Q278" s="302" t="s">
        <v>9435</v>
      </c>
      <c r="R278" s="300"/>
      <c r="S278" s="300"/>
      <c r="T278" s="302" t="s">
        <v>9380</v>
      </c>
      <c r="U278" s="302" t="s">
        <v>9381</v>
      </c>
      <c r="V278" s="302" t="s">
        <v>9382</v>
      </c>
      <c r="W278" s="302" t="s">
        <v>11024</v>
      </c>
      <c r="X278" s="302" t="s">
        <v>9384</v>
      </c>
      <c r="Y278" s="302" t="s">
        <v>9385</v>
      </c>
      <c r="Z278" s="303">
        <v>299.76</v>
      </c>
      <c r="AA278" s="302" t="s">
        <v>3277</v>
      </c>
      <c r="AB278" s="303">
        <v>299.76</v>
      </c>
      <c r="AC278" s="303">
        <v>299.76</v>
      </c>
      <c r="AD278" s="302" t="s">
        <v>3277</v>
      </c>
      <c r="AE278" s="302" t="s">
        <v>10727</v>
      </c>
      <c r="AF278" s="302" t="s">
        <v>10685</v>
      </c>
      <c r="AG278" s="302" t="s">
        <v>9388</v>
      </c>
      <c r="AH278" s="302" t="s">
        <v>9402</v>
      </c>
      <c r="AI278" s="304">
        <f t="shared" si="8"/>
        <v>44823</v>
      </c>
      <c r="AK278" s="305" t="s">
        <v>9430</v>
      </c>
      <c r="AL278" s="296">
        <f t="shared" si="9"/>
        <v>299.76</v>
      </c>
    </row>
    <row r="279" spans="1:38" ht="40">
      <c r="A279" s="302" t="s">
        <v>11254</v>
      </c>
      <c r="B279" s="302" t="s">
        <v>10681</v>
      </c>
      <c r="C279" s="302" t="s">
        <v>10682</v>
      </c>
      <c r="D279" s="302" t="s">
        <v>9371</v>
      </c>
      <c r="E279" s="302" t="s">
        <v>10745</v>
      </c>
      <c r="F279" s="302" t="s">
        <v>9372</v>
      </c>
      <c r="G279" s="302" t="s">
        <v>9505</v>
      </c>
      <c r="H279" s="302" t="s">
        <v>11255</v>
      </c>
      <c r="I279" s="302" t="s">
        <v>9555</v>
      </c>
      <c r="J279" s="302" t="s">
        <v>10777</v>
      </c>
      <c r="K279" s="302" t="s">
        <v>10778</v>
      </c>
      <c r="L279" s="300"/>
      <c r="M279" s="302" t="s">
        <v>11256</v>
      </c>
      <c r="N279" s="302" t="s">
        <v>9378</v>
      </c>
      <c r="O279" s="303">
        <v>366.56</v>
      </c>
      <c r="P279" s="302" t="s">
        <v>9379</v>
      </c>
      <c r="Q279" s="302" t="s">
        <v>9435</v>
      </c>
      <c r="R279" s="300"/>
      <c r="S279" s="300"/>
      <c r="T279" s="302" t="s">
        <v>9380</v>
      </c>
      <c r="U279" s="302" t="s">
        <v>9381</v>
      </c>
      <c r="V279" s="302" t="s">
        <v>9382</v>
      </c>
      <c r="W279" s="302" t="s">
        <v>11026</v>
      </c>
      <c r="X279" s="302" t="s">
        <v>9384</v>
      </c>
      <c r="Y279" s="302" t="s">
        <v>9385</v>
      </c>
      <c r="Z279" s="303">
        <v>366.56</v>
      </c>
      <c r="AA279" s="302" t="s">
        <v>3277</v>
      </c>
      <c r="AB279" s="303">
        <v>366.56</v>
      </c>
      <c r="AC279" s="303">
        <v>366.56</v>
      </c>
      <c r="AD279" s="302" t="s">
        <v>3277</v>
      </c>
      <c r="AE279" s="302" t="s">
        <v>10727</v>
      </c>
      <c r="AF279" s="302" t="s">
        <v>10685</v>
      </c>
      <c r="AG279" s="302" t="s">
        <v>9388</v>
      </c>
      <c r="AH279" s="302" t="s">
        <v>9402</v>
      </c>
      <c r="AI279" s="304">
        <f t="shared" si="8"/>
        <v>44828</v>
      </c>
      <c r="AK279" s="305" t="s">
        <v>9430</v>
      </c>
      <c r="AL279" s="296">
        <f t="shared" si="9"/>
        <v>366.56</v>
      </c>
    </row>
    <row r="280" spans="1:38" ht="40">
      <c r="A280" s="302" t="s">
        <v>11257</v>
      </c>
      <c r="B280" s="302" t="s">
        <v>10681</v>
      </c>
      <c r="C280" s="302" t="s">
        <v>10682</v>
      </c>
      <c r="D280" s="302" t="s">
        <v>9371</v>
      </c>
      <c r="E280" s="302" t="s">
        <v>10745</v>
      </c>
      <c r="F280" s="302" t="s">
        <v>9372</v>
      </c>
      <c r="G280" s="302" t="s">
        <v>9505</v>
      </c>
      <c r="H280" s="302" t="s">
        <v>11031</v>
      </c>
      <c r="I280" s="302" t="s">
        <v>9410</v>
      </c>
      <c r="J280" s="302" t="s">
        <v>10794</v>
      </c>
      <c r="K280" s="302" t="s">
        <v>10795</v>
      </c>
      <c r="L280" s="300"/>
      <c r="M280" s="300"/>
      <c r="N280" s="302" t="s">
        <v>9378</v>
      </c>
      <c r="O280" s="303">
        <v>74.94</v>
      </c>
      <c r="P280" s="302" t="s">
        <v>9379</v>
      </c>
      <c r="Q280" s="302" t="s">
        <v>9435</v>
      </c>
      <c r="R280" s="300"/>
      <c r="S280" s="300"/>
      <c r="T280" s="302" t="s">
        <v>9380</v>
      </c>
      <c r="U280" s="302" t="s">
        <v>9381</v>
      </c>
      <c r="V280" s="302" t="s">
        <v>9382</v>
      </c>
      <c r="W280" s="302" t="s">
        <v>11026</v>
      </c>
      <c r="X280" s="302" t="s">
        <v>9384</v>
      </c>
      <c r="Y280" s="302" t="s">
        <v>9385</v>
      </c>
      <c r="Z280" s="303">
        <v>74.94</v>
      </c>
      <c r="AA280" s="302" t="s">
        <v>3277</v>
      </c>
      <c r="AB280" s="303">
        <v>74.94</v>
      </c>
      <c r="AC280" s="303">
        <v>74.94</v>
      </c>
      <c r="AD280" s="302" t="s">
        <v>3277</v>
      </c>
      <c r="AE280" s="302" t="s">
        <v>10727</v>
      </c>
      <c r="AF280" s="302" t="s">
        <v>10685</v>
      </c>
      <c r="AG280" s="302" t="s">
        <v>9388</v>
      </c>
      <c r="AH280" s="302" t="s">
        <v>9402</v>
      </c>
      <c r="AI280" s="304">
        <f t="shared" si="8"/>
        <v>44832</v>
      </c>
      <c r="AK280" s="305" t="s">
        <v>9430</v>
      </c>
      <c r="AL280" s="296">
        <f t="shared" si="9"/>
        <v>74.94</v>
      </c>
    </row>
    <row r="281" spans="1:38" ht="40">
      <c r="A281" s="302" t="s">
        <v>11258</v>
      </c>
      <c r="B281" s="302" t="s">
        <v>10681</v>
      </c>
      <c r="C281" s="302" t="s">
        <v>10682</v>
      </c>
      <c r="D281" s="302" t="s">
        <v>9371</v>
      </c>
      <c r="E281" s="302" t="s">
        <v>10745</v>
      </c>
      <c r="F281" s="302" t="s">
        <v>9372</v>
      </c>
      <c r="G281" s="302" t="s">
        <v>9505</v>
      </c>
      <c r="H281" s="302" t="s">
        <v>11023</v>
      </c>
      <c r="I281" s="302" t="s">
        <v>9435</v>
      </c>
      <c r="J281" s="302" t="s">
        <v>9614</v>
      </c>
      <c r="K281" s="302" t="s">
        <v>9615</v>
      </c>
      <c r="L281" s="300"/>
      <c r="M281" s="300"/>
      <c r="N281" s="302" t="s">
        <v>9378</v>
      </c>
      <c r="O281" s="303">
        <v>149.88</v>
      </c>
      <c r="P281" s="302" t="s">
        <v>9379</v>
      </c>
      <c r="Q281" s="302" t="s">
        <v>9435</v>
      </c>
      <c r="R281" s="300"/>
      <c r="S281" s="300"/>
      <c r="T281" s="302" t="s">
        <v>9380</v>
      </c>
      <c r="U281" s="302" t="s">
        <v>9381</v>
      </c>
      <c r="V281" s="302" t="s">
        <v>9382</v>
      </c>
      <c r="W281" s="302" t="s">
        <v>10903</v>
      </c>
      <c r="X281" s="302" t="s">
        <v>9384</v>
      </c>
      <c r="Y281" s="302" t="s">
        <v>9385</v>
      </c>
      <c r="Z281" s="303">
        <v>149.88</v>
      </c>
      <c r="AA281" s="302" t="s">
        <v>3277</v>
      </c>
      <c r="AB281" s="303">
        <v>149.88</v>
      </c>
      <c r="AC281" s="303">
        <v>149.88</v>
      </c>
      <c r="AD281" s="302" t="s">
        <v>3277</v>
      </c>
      <c r="AE281" s="302" t="s">
        <v>10727</v>
      </c>
      <c r="AF281" s="302" t="s">
        <v>10685</v>
      </c>
      <c r="AG281" s="302" t="s">
        <v>9388</v>
      </c>
      <c r="AH281" s="302" t="s">
        <v>9402</v>
      </c>
      <c r="AI281" s="304">
        <f t="shared" si="8"/>
        <v>44825</v>
      </c>
      <c r="AK281" s="305" t="s">
        <v>9430</v>
      </c>
      <c r="AL281" s="296">
        <f t="shared" si="9"/>
        <v>149.88</v>
      </c>
    </row>
    <row r="282" spans="1:38" ht="40">
      <c r="A282" s="302" t="s">
        <v>11259</v>
      </c>
      <c r="B282" s="302" t="s">
        <v>10681</v>
      </c>
      <c r="C282" s="302" t="s">
        <v>10682</v>
      </c>
      <c r="D282" s="302" t="s">
        <v>9371</v>
      </c>
      <c r="E282" s="302" t="s">
        <v>10745</v>
      </c>
      <c r="F282" s="302" t="s">
        <v>9372</v>
      </c>
      <c r="G282" s="302" t="s">
        <v>9505</v>
      </c>
      <c r="H282" s="302" t="s">
        <v>10897</v>
      </c>
      <c r="I282" s="302" t="s">
        <v>9435</v>
      </c>
      <c r="J282" s="302" t="s">
        <v>9614</v>
      </c>
      <c r="K282" s="302" t="s">
        <v>9615</v>
      </c>
      <c r="L282" s="300"/>
      <c r="M282" s="300"/>
      <c r="N282" s="302" t="s">
        <v>9378</v>
      </c>
      <c r="O282" s="303">
        <v>149.88</v>
      </c>
      <c r="P282" s="302" t="s">
        <v>9379</v>
      </c>
      <c r="Q282" s="302" t="s">
        <v>9435</v>
      </c>
      <c r="R282" s="300"/>
      <c r="S282" s="300"/>
      <c r="T282" s="302" t="s">
        <v>9380</v>
      </c>
      <c r="U282" s="302" t="s">
        <v>9381</v>
      </c>
      <c r="V282" s="302" t="s">
        <v>9382</v>
      </c>
      <c r="W282" s="302" t="s">
        <v>10903</v>
      </c>
      <c r="X282" s="302" t="s">
        <v>9384</v>
      </c>
      <c r="Y282" s="302" t="s">
        <v>9385</v>
      </c>
      <c r="Z282" s="303">
        <v>149.88</v>
      </c>
      <c r="AA282" s="302" t="s">
        <v>3277</v>
      </c>
      <c r="AB282" s="303">
        <v>149.88</v>
      </c>
      <c r="AC282" s="303">
        <v>149.88</v>
      </c>
      <c r="AD282" s="302" t="s">
        <v>3277</v>
      </c>
      <c r="AE282" s="302" t="s">
        <v>10727</v>
      </c>
      <c r="AF282" s="302" t="s">
        <v>10685</v>
      </c>
      <c r="AG282" s="302" t="s">
        <v>9388</v>
      </c>
      <c r="AH282" s="302" t="s">
        <v>9402</v>
      </c>
      <c r="AI282" s="304">
        <f t="shared" si="8"/>
        <v>44830</v>
      </c>
      <c r="AK282" s="305" t="s">
        <v>9430</v>
      </c>
      <c r="AL282" s="296">
        <f t="shared" si="9"/>
        <v>149.88</v>
      </c>
    </row>
    <row r="283" spans="1:38" ht="50">
      <c r="A283" s="302" t="s">
        <v>11260</v>
      </c>
      <c r="B283" s="302" t="s">
        <v>10681</v>
      </c>
      <c r="C283" s="302" t="s">
        <v>10682</v>
      </c>
      <c r="D283" s="302" t="s">
        <v>9371</v>
      </c>
      <c r="E283" s="302" t="s">
        <v>10745</v>
      </c>
      <c r="F283" s="302" t="s">
        <v>9372</v>
      </c>
      <c r="G283" s="302" t="s">
        <v>9505</v>
      </c>
      <c r="H283" s="302" t="s">
        <v>11261</v>
      </c>
      <c r="I283" s="302" t="s">
        <v>9435</v>
      </c>
      <c r="J283" s="302" t="s">
        <v>9746</v>
      </c>
      <c r="K283" s="302" t="s">
        <v>9747</v>
      </c>
      <c r="L283" s="300"/>
      <c r="M283" s="302" t="s">
        <v>11262</v>
      </c>
      <c r="N283" s="302" t="s">
        <v>9378</v>
      </c>
      <c r="O283" s="303">
        <v>149.88</v>
      </c>
      <c r="P283" s="302" t="s">
        <v>9379</v>
      </c>
      <c r="Q283" s="302" t="s">
        <v>9435</v>
      </c>
      <c r="R283" s="300"/>
      <c r="S283" s="300"/>
      <c r="T283" s="302" t="s">
        <v>9380</v>
      </c>
      <c r="U283" s="302" t="s">
        <v>9381</v>
      </c>
      <c r="V283" s="302" t="s">
        <v>9382</v>
      </c>
      <c r="W283" s="302" t="s">
        <v>10906</v>
      </c>
      <c r="X283" s="302" t="s">
        <v>9384</v>
      </c>
      <c r="Y283" s="302" t="s">
        <v>9385</v>
      </c>
      <c r="Z283" s="303">
        <v>149.88</v>
      </c>
      <c r="AA283" s="302" t="s">
        <v>3277</v>
      </c>
      <c r="AB283" s="303">
        <v>149.88</v>
      </c>
      <c r="AC283" s="303">
        <v>149.88</v>
      </c>
      <c r="AD283" s="302" t="s">
        <v>3277</v>
      </c>
      <c r="AE283" s="302" t="s">
        <v>10727</v>
      </c>
      <c r="AF283" s="302" t="s">
        <v>10685</v>
      </c>
      <c r="AG283" s="302" t="s">
        <v>9388</v>
      </c>
      <c r="AH283" s="302" t="s">
        <v>9402</v>
      </c>
      <c r="AI283" s="304">
        <f t="shared" si="8"/>
        <v>44815</v>
      </c>
      <c r="AK283" s="305" t="s">
        <v>9430</v>
      </c>
      <c r="AL283" s="296">
        <f t="shared" si="9"/>
        <v>149.88</v>
      </c>
    </row>
    <row r="284" spans="1:38" ht="40">
      <c r="A284" s="302" t="s">
        <v>11263</v>
      </c>
      <c r="B284" s="302" t="s">
        <v>10681</v>
      </c>
      <c r="C284" s="302" t="s">
        <v>10682</v>
      </c>
      <c r="D284" s="302" t="s">
        <v>9371</v>
      </c>
      <c r="E284" s="302" t="s">
        <v>10745</v>
      </c>
      <c r="F284" s="302" t="s">
        <v>9372</v>
      </c>
      <c r="G284" s="302" t="s">
        <v>9505</v>
      </c>
      <c r="H284" s="302" t="s">
        <v>11264</v>
      </c>
      <c r="I284" s="302" t="s">
        <v>9512</v>
      </c>
      <c r="J284" s="302" t="s">
        <v>9746</v>
      </c>
      <c r="K284" s="302" t="s">
        <v>9747</v>
      </c>
      <c r="L284" s="300"/>
      <c r="M284" s="300"/>
      <c r="N284" s="302" t="s">
        <v>9378</v>
      </c>
      <c r="O284" s="303">
        <v>187.35</v>
      </c>
      <c r="P284" s="302" t="s">
        <v>9379</v>
      </c>
      <c r="Q284" s="302" t="s">
        <v>9435</v>
      </c>
      <c r="R284" s="300"/>
      <c r="S284" s="300"/>
      <c r="T284" s="302" t="s">
        <v>9380</v>
      </c>
      <c r="U284" s="302" t="s">
        <v>9381</v>
      </c>
      <c r="V284" s="302" t="s">
        <v>9382</v>
      </c>
      <c r="W284" s="302" t="s">
        <v>10906</v>
      </c>
      <c r="X284" s="302" t="s">
        <v>9384</v>
      </c>
      <c r="Y284" s="302" t="s">
        <v>9385</v>
      </c>
      <c r="Z284" s="303">
        <v>187.35</v>
      </c>
      <c r="AA284" s="302" t="s">
        <v>3277</v>
      </c>
      <c r="AB284" s="303">
        <v>187.35</v>
      </c>
      <c r="AC284" s="303">
        <v>187.35</v>
      </c>
      <c r="AD284" s="302" t="s">
        <v>3277</v>
      </c>
      <c r="AE284" s="302" t="s">
        <v>10727</v>
      </c>
      <c r="AF284" s="302" t="s">
        <v>10685</v>
      </c>
      <c r="AG284" s="302" t="s">
        <v>9388</v>
      </c>
      <c r="AH284" s="302" t="s">
        <v>9402</v>
      </c>
      <c r="AI284" s="304">
        <f t="shared" si="8"/>
        <v>44812</v>
      </c>
      <c r="AK284" s="305" t="s">
        <v>9430</v>
      </c>
      <c r="AL284" s="296">
        <f t="shared" si="9"/>
        <v>187.35</v>
      </c>
    </row>
    <row r="285" spans="1:38" ht="50">
      <c r="A285" s="302" t="s">
        <v>11265</v>
      </c>
      <c r="B285" s="302" t="s">
        <v>10681</v>
      </c>
      <c r="C285" s="302" t="s">
        <v>10682</v>
      </c>
      <c r="D285" s="302" t="s">
        <v>9371</v>
      </c>
      <c r="E285" s="302" t="s">
        <v>10745</v>
      </c>
      <c r="F285" s="302" t="s">
        <v>10850</v>
      </c>
      <c r="G285" s="302" t="s">
        <v>10684</v>
      </c>
      <c r="H285" s="302" t="s">
        <v>11023</v>
      </c>
      <c r="I285" s="302" t="s">
        <v>11266</v>
      </c>
      <c r="J285" s="300"/>
      <c r="K285" s="300"/>
      <c r="L285" s="300"/>
      <c r="M285" s="302" t="s">
        <v>10888</v>
      </c>
      <c r="N285" s="302" t="s">
        <v>9378</v>
      </c>
      <c r="O285" s="303">
        <v>12065</v>
      </c>
      <c r="P285" s="302" t="s">
        <v>9395</v>
      </c>
      <c r="Q285" s="302" t="s">
        <v>9435</v>
      </c>
      <c r="R285" s="302" t="s">
        <v>10889</v>
      </c>
      <c r="S285" s="302" t="s">
        <v>10890</v>
      </c>
      <c r="T285" s="302" t="s">
        <v>9380</v>
      </c>
      <c r="U285" s="302" t="s">
        <v>9399</v>
      </c>
      <c r="V285" s="302" t="s">
        <v>9400</v>
      </c>
      <c r="W285" s="302" t="s">
        <v>11267</v>
      </c>
      <c r="X285" s="302" t="s">
        <v>9384</v>
      </c>
      <c r="Y285" s="302" t="s">
        <v>9385</v>
      </c>
      <c r="Z285" s="303">
        <v>12065</v>
      </c>
      <c r="AA285" s="302" t="s">
        <v>3277</v>
      </c>
      <c r="AB285" s="303">
        <v>12065</v>
      </c>
      <c r="AC285" s="303">
        <v>12065</v>
      </c>
      <c r="AD285" s="302" t="s">
        <v>3277</v>
      </c>
      <c r="AE285" s="302" t="s">
        <v>10727</v>
      </c>
      <c r="AF285" s="302" t="s">
        <v>10685</v>
      </c>
      <c r="AG285" s="302" t="s">
        <v>9388</v>
      </c>
      <c r="AH285" s="302" t="s">
        <v>9402</v>
      </c>
      <c r="AI285" s="304">
        <f t="shared" si="8"/>
        <v>44825</v>
      </c>
      <c r="AK285" s="305" t="s">
        <v>9430</v>
      </c>
      <c r="AL285" s="296">
        <f t="shared" si="9"/>
        <v>12065</v>
      </c>
    </row>
    <row r="286" spans="1:38" ht="60">
      <c r="A286" s="302" t="s">
        <v>11268</v>
      </c>
      <c r="B286" s="302" t="s">
        <v>10681</v>
      </c>
      <c r="C286" s="302" t="s">
        <v>10682</v>
      </c>
      <c r="D286" s="302" t="s">
        <v>9371</v>
      </c>
      <c r="E286" s="302" t="s">
        <v>10745</v>
      </c>
      <c r="F286" s="302" t="s">
        <v>9372</v>
      </c>
      <c r="G286" s="302" t="s">
        <v>9505</v>
      </c>
      <c r="H286" s="302" t="s">
        <v>11189</v>
      </c>
      <c r="I286" s="302" t="s">
        <v>9512</v>
      </c>
      <c r="J286" s="302" t="s">
        <v>9614</v>
      </c>
      <c r="K286" s="302" t="s">
        <v>9615</v>
      </c>
      <c r="L286" s="300"/>
      <c r="M286" s="302" t="s">
        <v>10916</v>
      </c>
      <c r="N286" s="302" t="s">
        <v>9378</v>
      </c>
      <c r="O286" s="303">
        <v>229.1</v>
      </c>
      <c r="P286" s="302" t="s">
        <v>9379</v>
      </c>
      <c r="Q286" s="302" t="s">
        <v>9435</v>
      </c>
      <c r="R286" s="300"/>
      <c r="S286" s="300"/>
      <c r="T286" s="302" t="s">
        <v>9380</v>
      </c>
      <c r="U286" s="302" t="s">
        <v>9381</v>
      </c>
      <c r="V286" s="302" t="s">
        <v>9382</v>
      </c>
      <c r="W286" s="302" t="s">
        <v>10911</v>
      </c>
      <c r="X286" s="302" t="s">
        <v>9384</v>
      </c>
      <c r="Y286" s="302" t="s">
        <v>9385</v>
      </c>
      <c r="Z286" s="303">
        <v>229.1</v>
      </c>
      <c r="AA286" s="302" t="s">
        <v>3277</v>
      </c>
      <c r="AB286" s="303">
        <v>229.1</v>
      </c>
      <c r="AC286" s="303">
        <v>229.1</v>
      </c>
      <c r="AD286" s="302" t="s">
        <v>3277</v>
      </c>
      <c r="AE286" s="302" t="s">
        <v>9487</v>
      </c>
      <c r="AF286" s="302" t="s">
        <v>10685</v>
      </c>
      <c r="AG286" s="302" t="s">
        <v>9388</v>
      </c>
      <c r="AH286" s="302" t="s">
        <v>9402</v>
      </c>
      <c r="AI286" s="304">
        <f t="shared" si="8"/>
        <v>44718</v>
      </c>
      <c r="AK286" s="305" t="s">
        <v>9430</v>
      </c>
      <c r="AL286" s="296">
        <f t="shared" si="9"/>
        <v>229.1</v>
      </c>
    </row>
    <row r="287" spans="1:38" ht="40">
      <c r="A287" s="302" t="s">
        <v>11269</v>
      </c>
      <c r="B287" s="302" t="s">
        <v>10681</v>
      </c>
      <c r="C287" s="302" t="s">
        <v>10682</v>
      </c>
      <c r="D287" s="302" t="s">
        <v>9371</v>
      </c>
      <c r="E287" s="302" t="s">
        <v>10745</v>
      </c>
      <c r="F287" s="302" t="s">
        <v>9372</v>
      </c>
      <c r="G287" s="302" t="s">
        <v>9505</v>
      </c>
      <c r="H287" s="302" t="s">
        <v>11270</v>
      </c>
      <c r="I287" s="302" t="s">
        <v>9555</v>
      </c>
      <c r="J287" s="302" t="s">
        <v>9513</v>
      </c>
      <c r="K287" s="302" t="s">
        <v>9514</v>
      </c>
      <c r="L287" s="300"/>
      <c r="M287" s="300"/>
      <c r="N287" s="302" t="s">
        <v>9378</v>
      </c>
      <c r="O287" s="303">
        <v>366.56</v>
      </c>
      <c r="P287" s="302" t="s">
        <v>9379</v>
      </c>
      <c r="Q287" s="302" t="s">
        <v>9435</v>
      </c>
      <c r="R287" s="300"/>
      <c r="S287" s="300"/>
      <c r="T287" s="302" t="s">
        <v>9380</v>
      </c>
      <c r="U287" s="302" t="s">
        <v>9381</v>
      </c>
      <c r="V287" s="302" t="s">
        <v>9382</v>
      </c>
      <c r="W287" s="302" t="s">
        <v>11035</v>
      </c>
      <c r="X287" s="302" t="s">
        <v>9384</v>
      </c>
      <c r="Y287" s="302" t="s">
        <v>9385</v>
      </c>
      <c r="Z287" s="303">
        <v>366.56</v>
      </c>
      <c r="AA287" s="302" t="s">
        <v>3277</v>
      </c>
      <c r="AB287" s="303">
        <v>366.56</v>
      </c>
      <c r="AC287" s="303">
        <v>366.56</v>
      </c>
      <c r="AD287" s="302" t="s">
        <v>3277</v>
      </c>
      <c r="AE287" s="302" t="s">
        <v>9487</v>
      </c>
      <c r="AF287" s="302" t="s">
        <v>10685</v>
      </c>
      <c r="AG287" s="302" t="s">
        <v>9388</v>
      </c>
      <c r="AH287" s="302" t="s">
        <v>9402</v>
      </c>
      <c r="AI287" s="304">
        <f t="shared" si="8"/>
        <v>44713</v>
      </c>
      <c r="AK287" s="305" t="s">
        <v>9430</v>
      </c>
      <c r="AL287" s="296">
        <f t="shared" si="9"/>
        <v>366.56</v>
      </c>
    </row>
    <row r="288" spans="1:38" ht="40">
      <c r="A288" s="302" t="s">
        <v>10917</v>
      </c>
      <c r="B288" s="302" t="s">
        <v>10681</v>
      </c>
      <c r="C288" s="302" t="s">
        <v>10682</v>
      </c>
      <c r="D288" s="302" t="s">
        <v>9371</v>
      </c>
      <c r="E288" s="302" t="s">
        <v>10745</v>
      </c>
      <c r="F288" s="302" t="s">
        <v>9372</v>
      </c>
      <c r="G288" s="302" t="s">
        <v>9505</v>
      </c>
      <c r="H288" s="302" t="s">
        <v>10918</v>
      </c>
      <c r="I288" s="302" t="s">
        <v>9435</v>
      </c>
      <c r="J288" s="302" t="s">
        <v>9556</v>
      </c>
      <c r="K288" s="302" t="s">
        <v>9557</v>
      </c>
      <c r="L288" s="300"/>
      <c r="M288" s="300"/>
      <c r="N288" s="302" t="s">
        <v>9378</v>
      </c>
      <c r="O288" s="303">
        <v>183.28</v>
      </c>
      <c r="P288" s="302" t="s">
        <v>9379</v>
      </c>
      <c r="Q288" s="302" t="s">
        <v>9435</v>
      </c>
      <c r="R288" s="300"/>
      <c r="S288" s="300"/>
      <c r="T288" s="302" t="s">
        <v>9380</v>
      </c>
      <c r="U288" s="302" t="s">
        <v>9381</v>
      </c>
      <c r="V288" s="302" t="s">
        <v>9382</v>
      </c>
      <c r="W288" s="302" t="s">
        <v>10919</v>
      </c>
      <c r="X288" s="302" t="s">
        <v>9384</v>
      </c>
      <c r="Y288" s="302" t="s">
        <v>9385</v>
      </c>
      <c r="Z288" s="303">
        <v>183.28</v>
      </c>
      <c r="AA288" s="302" t="s">
        <v>3277</v>
      </c>
      <c r="AB288" s="303">
        <v>183.28</v>
      </c>
      <c r="AC288" s="303">
        <v>183.28</v>
      </c>
      <c r="AD288" s="302" t="s">
        <v>3277</v>
      </c>
      <c r="AE288" s="302" t="s">
        <v>9770</v>
      </c>
      <c r="AF288" s="302" t="s">
        <v>10685</v>
      </c>
      <c r="AG288" s="302" t="s">
        <v>9388</v>
      </c>
      <c r="AH288" s="302" t="s">
        <v>9402</v>
      </c>
      <c r="AI288" s="304">
        <f t="shared" si="8"/>
        <v>44585</v>
      </c>
      <c r="AK288" s="305" t="s">
        <v>9430</v>
      </c>
      <c r="AL288" s="296">
        <f t="shared" si="9"/>
        <v>183.28</v>
      </c>
    </row>
    <row r="289" spans="1:38" ht="60">
      <c r="A289" s="302" t="s">
        <v>11271</v>
      </c>
      <c r="B289" s="302" t="s">
        <v>10681</v>
      </c>
      <c r="C289" s="302" t="s">
        <v>10682</v>
      </c>
      <c r="D289" s="302" t="s">
        <v>9371</v>
      </c>
      <c r="E289" s="302" t="s">
        <v>10745</v>
      </c>
      <c r="F289" s="302" t="s">
        <v>10850</v>
      </c>
      <c r="G289" s="302" t="s">
        <v>10684</v>
      </c>
      <c r="H289" s="302" t="s">
        <v>10712</v>
      </c>
      <c r="I289" s="302" t="s">
        <v>11272</v>
      </c>
      <c r="J289" s="302" t="s">
        <v>9746</v>
      </c>
      <c r="K289" s="302" t="s">
        <v>9747</v>
      </c>
      <c r="L289" s="300"/>
      <c r="M289" s="302" t="s">
        <v>11273</v>
      </c>
      <c r="N289" s="302" t="s">
        <v>9378</v>
      </c>
      <c r="O289" s="303">
        <v>110.7</v>
      </c>
      <c r="P289" s="302" t="s">
        <v>9395</v>
      </c>
      <c r="Q289" s="302" t="s">
        <v>9435</v>
      </c>
      <c r="R289" s="300"/>
      <c r="S289" s="300"/>
      <c r="T289" s="302" t="s">
        <v>9380</v>
      </c>
      <c r="U289" s="302" t="s">
        <v>9749</v>
      </c>
      <c r="V289" s="302" t="s">
        <v>9400</v>
      </c>
      <c r="W289" s="302" t="s">
        <v>11046</v>
      </c>
      <c r="X289" s="302" t="s">
        <v>9384</v>
      </c>
      <c r="Y289" s="302" t="s">
        <v>9385</v>
      </c>
      <c r="Z289" s="303">
        <v>110.7</v>
      </c>
      <c r="AA289" s="302" t="s">
        <v>3277</v>
      </c>
      <c r="AB289" s="303">
        <v>110.7</v>
      </c>
      <c r="AC289" s="303">
        <v>110.7</v>
      </c>
      <c r="AD289" s="302" t="s">
        <v>3277</v>
      </c>
      <c r="AE289" s="302" t="s">
        <v>9708</v>
      </c>
      <c r="AF289" s="302" t="s">
        <v>10685</v>
      </c>
      <c r="AG289" s="302" t="s">
        <v>9388</v>
      </c>
      <c r="AH289" s="302" t="s">
        <v>9402</v>
      </c>
      <c r="AI289" s="304">
        <f t="shared" si="8"/>
        <v>44580</v>
      </c>
      <c r="AK289" s="305" t="s">
        <v>9430</v>
      </c>
      <c r="AL289" s="296">
        <f t="shared" si="9"/>
        <v>110.7</v>
      </c>
    </row>
    <row r="290" spans="1:38" ht="60">
      <c r="A290" s="302" t="s">
        <v>11274</v>
      </c>
      <c r="B290" s="302" t="s">
        <v>10681</v>
      </c>
      <c r="C290" s="302" t="s">
        <v>10682</v>
      </c>
      <c r="D290" s="302" t="s">
        <v>9371</v>
      </c>
      <c r="E290" s="302" t="s">
        <v>10745</v>
      </c>
      <c r="F290" s="302" t="s">
        <v>9372</v>
      </c>
      <c r="G290" s="302" t="s">
        <v>9505</v>
      </c>
      <c r="H290" s="302" t="s">
        <v>9812</v>
      </c>
      <c r="I290" s="302" t="s">
        <v>9478</v>
      </c>
      <c r="J290" s="302" t="s">
        <v>9746</v>
      </c>
      <c r="K290" s="302" t="s">
        <v>9747</v>
      </c>
      <c r="L290" s="300"/>
      <c r="M290" s="302" t="s">
        <v>11048</v>
      </c>
      <c r="N290" s="302" t="s">
        <v>9378</v>
      </c>
      <c r="O290" s="303">
        <v>288.12</v>
      </c>
      <c r="P290" s="302" t="s">
        <v>9379</v>
      </c>
      <c r="Q290" s="302" t="s">
        <v>9435</v>
      </c>
      <c r="R290" s="300"/>
      <c r="S290" s="300"/>
      <c r="T290" s="302" t="s">
        <v>9380</v>
      </c>
      <c r="U290" s="302" t="s">
        <v>9381</v>
      </c>
      <c r="V290" s="302" t="s">
        <v>9382</v>
      </c>
      <c r="W290" s="302" t="s">
        <v>11049</v>
      </c>
      <c r="X290" s="302" t="s">
        <v>9384</v>
      </c>
      <c r="Y290" s="302" t="s">
        <v>9385</v>
      </c>
      <c r="Z290" s="303">
        <v>288.12</v>
      </c>
      <c r="AA290" s="302" t="s">
        <v>3277</v>
      </c>
      <c r="AB290" s="303">
        <v>288.12</v>
      </c>
      <c r="AC290" s="303">
        <v>288.12</v>
      </c>
      <c r="AD290" s="302" t="s">
        <v>3277</v>
      </c>
      <c r="AE290" s="302" t="s">
        <v>9770</v>
      </c>
      <c r="AF290" s="302" t="s">
        <v>10685</v>
      </c>
      <c r="AG290" s="302" t="s">
        <v>9388</v>
      </c>
      <c r="AH290" s="302" t="s">
        <v>9402</v>
      </c>
      <c r="AI290" s="304">
        <f t="shared" si="8"/>
        <v>44574</v>
      </c>
      <c r="AK290" s="305" t="s">
        <v>9430</v>
      </c>
      <c r="AL290" s="296">
        <f t="shared" si="9"/>
        <v>288.12</v>
      </c>
    </row>
    <row r="291" spans="1:38" ht="40">
      <c r="A291" s="302" t="s">
        <v>11275</v>
      </c>
      <c r="B291" s="302" t="s">
        <v>10681</v>
      </c>
      <c r="C291" s="302" t="s">
        <v>10682</v>
      </c>
      <c r="D291" s="302" t="s">
        <v>9371</v>
      </c>
      <c r="E291" s="302" t="s">
        <v>10745</v>
      </c>
      <c r="F291" s="302" t="s">
        <v>9372</v>
      </c>
      <c r="G291" s="302" t="s">
        <v>9505</v>
      </c>
      <c r="H291" s="302" t="s">
        <v>11276</v>
      </c>
      <c r="I291" s="302" t="s">
        <v>9555</v>
      </c>
      <c r="J291" s="302" t="s">
        <v>9614</v>
      </c>
      <c r="K291" s="302" t="s">
        <v>9615</v>
      </c>
      <c r="L291" s="300"/>
      <c r="M291" s="300"/>
      <c r="N291" s="302" t="s">
        <v>9378</v>
      </c>
      <c r="O291" s="303">
        <v>366.56</v>
      </c>
      <c r="P291" s="302" t="s">
        <v>9379</v>
      </c>
      <c r="Q291" s="302" t="s">
        <v>9435</v>
      </c>
      <c r="R291" s="300"/>
      <c r="S291" s="300"/>
      <c r="T291" s="302" t="s">
        <v>9380</v>
      </c>
      <c r="U291" s="302" t="s">
        <v>9381</v>
      </c>
      <c r="V291" s="302" t="s">
        <v>9382</v>
      </c>
      <c r="W291" s="302" t="s">
        <v>9792</v>
      </c>
      <c r="X291" s="302" t="s">
        <v>9384</v>
      </c>
      <c r="Y291" s="302" t="s">
        <v>9385</v>
      </c>
      <c r="Z291" s="303">
        <v>366.56</v>
      </c>
      <c r="AA291" s="302" t="s">
        <v>3277</v>
      </c>
      <c r="AB291" s="303">
        <v>366.56</v>
      </c>
      <c r="AC291" s="303">
        <v>366.56</v>
      </c>
      <c r="AD291" s="302" t="s">
        <v>3277</v>
      </c>
      <c r="AE291" s="302" t="s">
        <v>9770</v>
      </c>
      <c r="AF291" s="302" t="s">
        <v>10685</v>
      </c>
      <c r="AG291" s="302" t="s">
        <v>9388</v>
      </c>
      <c r="AH291" s="302" t="s">
        <v>9402</v>
      </c>
      <c r="AI291" s="304">
        <f t="shared" si="8"/>
        <v>44571</v>
      </c>
      <c r="AK291" s="305" t="s">
        <v>9430</v>
      </c>
      <c r="AL291" s="296">
        <f t="shared" si="9"/>
        <v>366.56</v>
      </c>
    </row>
    <row r="292" spans="1:38" ht="40">
      <c r="A292" s="302" t="s">
        <v>11277</v>
      </c>
      <c r="B292" s="302" t="s">
        <v>10681</v>
      </c>
      <c r="C292" s="302" t="s">
        <v>10682</v>
      </c>
      <c r="D292" s="302" t="s">
        <v>9371</v>
      </c>
      <c r="E292" s="302" t="s">
        <v>10745</v>
      </c>
      <c r="F292" s="302" t="s">
        <v>9372</v>
      </c>
      <c r="G292" s="302" t="s">
        <v>9505</v>
      </c>
      <c r="H292" s="302" t="s">
        <v>10742</v>
      </c>
      <c r="I292" s="302" t="s">
        <v>9555</v>
      </c>
      <c r="J292" s="302" t="s">
        <v>9614</v>
      </c>
      <c r="K292" s="302" t="s">
        <v>9615</v>
      </c>
      <c r="L292" s="300"/>
      <c r="M292" s="300"/>
      <c r="N292" s="302" t="s">
        <v>9378</v>
      </c>
      <c r="O292" s="303">
        <v>366.56</v>
      </c>
      <c r="P292" s="302" t="s">
        <v>9379</v>
      </c>
      <c r="Q292" s="302" t="s">
        <v>9435</v>
      </c>
      <c r="R292" s="300"/>
      <c r="S292" s="300"/>
      <c r="T292" s="302" t="s">
        <v>9380</v>
      </c>
      <c r="U292" s="302" t="s">
        <v>9381</v>
      </c>
      <c r="V292" s="302" t="s">
        <v>9382</v>
      </c>
      <c r="W292" s="302" t="s">
        <v>9792</v>
      </c>
      <c r="X292" s="302" t="s">
        <v>9384</v>
      </c>
      <c r="Y292" s="302" t="s">
        <v>9385</v>
      </c>
      <c r="Z292" s="303">
        <v>366.56</v>
      </c>
      <c r="AA292" s="302" t="s">
        <v>3277</v>
      </c>
      <c r="AB292" s="303">
        <v>366.56</v>
      </c>
      <c r="AC292" s="303">
        <v>366.56</v>
      </c>
      <c r="AD292" s="302" t="s">
        <v>3277</v>
      </c>
      <c r="AE292" s="302" t="s">
        <v>9770</v>
      </c>
      <c r="AF292" s="302" t="s">
        <v>10685</v>
      </c>
      <c r="AG292" s="302" t="s">
        <v>9388</v>
      </c>
      <c r="AH292" s="302" t="s">
        <v>9402</v>
      </c>
      <c r="AI292" s="304">
        <f t="shared" si="8"/>
        <v>44572</v>
      </c>
      <c r="AK292" s="305" t="s">
        <v>9430</v>
      </c>
      <c r="AL292" s="296">
        <f t="shared" si="9"/>
        <v>366.56</v>
      </c>
    </row>
    <row r="293" spans="1:38" ht="60">
      <c r="A293" s="302" t="s">
        <v>11278</v>
      </c>
      <c r="B293" s="302" t="s">
        <v>10681</v>
      </c>
      <c r="C293" s="302" t="s">
        <v>10682</v>
      </c>
      <c r="D293" s="302" t="s">
        <v>9371</v>
      </c>
      <c r="E293" s="302" t="s">
        <v>10745</v>
      </c>
      <c r="F293" s="302" t="s">
        <v>9372</v>
      </c>
      <c r="G293" s="302" t="s">
        <v>9505</v>
      </c>
      <c r="H293" s="302" t="s">
        <v>9799</v>
      </c>
      <c r="I293" s="302" t="s">
        <v>9555</v>
      </c>
      <c r="J293" s="302" t="s">
        <v>9614</v>
      </c>
      <c r="K293" s="302" t="s">
        <v>9615</v>
      </c>
      <c r="L293" s="300"/>
      <c r="M293" s="302" t="s">
        <v>11279</v>
      </c>
      <c r="N293" s="302" t="s">
        <v>9378</v>
      </c>
      <c r="O293" s="303">
        <v>366.56</v>
      </c>
      <c r="P293" s="302" t="s">
        <v>9379</v>
      </c>
      <c r="Q293" s="302" t="s">
        <v>9435</v>
      </c>
      <c r="R293" s="300"/>
      <c r="S293" s="300"/>
      <c r="T293" s="302" t="s">
        <v>9380</v>
      </c>
      <c r="U293" s="302" t="s">
        <v>9381</v>
      </c>
      <c r="V293" s="302" t="s">
        <v>9382</v>
      </c>
      <c r="W293" s="302" t="s">
        <v>9792</v>
      </c>
      <c r="X293" s="302" t="s">
        <v>9384</v>
      </c>
      <c r="Y293" s="302" t="s">
        <v>9385</v>
      </c>
      <c r="Z293" s="303">
        <v>366.56</v>
      </c>
      <c r="AA293" s="302" t="s">
        <v>3277</v>
      </c>
      <c r="AB293" s="303">
        <v>366.56</v>
      </c>
      <c r="AC293" s="303">
        <v>366.56</v>
      </c>
      <c r="AD293" s="302" t="s">
        <v>3277</v>
      </c>
      <c r="AE293" s="302" t="s">
        <v>9770</v>
      </c>
      <c r="AF293" s="302" t="s">
        <v>10685</v>
      </c>
      <c r="AG293" s="302" t="s">
        <v>9388</v>
      </c>
      <c r="AH293" s="302" t="s">
        <v>9402</v>
      </c>
      <c r="AI293" s="304">
        <f t="shared" si="8"/>
        <v>44581</v>
      </c>
      <c r="AK293" s="305" t="s">
        <v>9430</v>
      </c>
      <c r="AL293" s="296">
        <f t="shared" si="9"/>
        <v>366.56</v>
      </c>
    </row>
    <row r="294" spans="1:38" ht="40">
      <c r="A294" s="302" t="s">
        <v>11280</v>
      </c>
      <c r="B294" s="302" t="s">
        <v>10681</v>
      </c>
      <c r="C294" s="302" t="s">
        <v>10682</v>
      </c>
      <c r="D294" s="302" t="s">
        <v>9371</v>
      </c>
      <c r="E294" s="302" t="s">
        <v>10745</v>
      </c>
      <c r="F294" s="302" t="s">
        <v>9372</v>
      </c>
      <c r="G294" s="302" t="s">
        <v>9505</v>
      </c>
      <c r="H294" s="302" t="s">
        <v>11040</v>
      </c>
      <c r="I294" s="302" t="s">
        <v>9413</v>
      </c>
      <c r="J294" s="302" t="s">
        <v>9688</v>
      </c>
      <c r="K294" s="302" t="s">
        <v>9689</v>
      </c>
      <c r="L294" s="300"/>
      <c r="M294" s="300"/>
      <c r="N294" s="302" t="s">
        <v>9378</v>
      </c>
      <c r="O294" s="303">
        <v>22.91</v>
      </c>
      <c r="P294" s="302" t="s">
        <v>9379</v>
      </c>
      <c r="Q294" s="302" t="s">
        <v>9435</v>
      </c>
      <c r="R294" s="300"/>
      <c r="S294" s="300"/>
      <c r="T294" s="302" t="s">
        <v>9380</v>
      </c>
      <c r="U294" s="302" t="s">
        <v>9381</v>
      </c>
      <c r="V294" s="302" t="s">
        <v>9382</v>
      </c>
      <c r="W294" s="302" t="s">
        <v>9734</v>
      </c>
      <c r="X294" s="302" t="s">
        <v>9384</v>
      </c>
      <c r="Y294" s="302" t="s">
        <v>9385</v>
      </c>
      <c r="Z294" s="303">
        <v>22.91</v>
      </c>
      <c r="AA294" s="302" t="s">
        <v>3277</v>
      </c>
      <c r="AB294" s="303">
        <v>22.91</v>
      </c>
      <c r="AC294" s="303">
        <v>22.91</v>
      </c>
      <c r="AD294" s="302" t="s">
        <v>3277</v>
      </c>
      <c r="AE294" s="302" t="s">
        <v>9708</v>
      </c>
      <c r="AF294" s="302" t="s">
        <v>10685</v>
      </c>
      <c r="AG294" s="302" t="s">
        <v>9388</v>
      </c>
      <c r="AH294" s="302" t="s">
        <v>9402</v>
      </c>
      <c r="AI294" s="304">
        <f t="shared" si="8"/>
        <v>44603</v>
      </c>
      <c r="AK294" s="305" t="s">
        <v>9430</v>
      </c>
      <c r="AL294" s="296">
        <f t="shared" si="9"/>
        <v>22.91</v>
      </c>
    </row>
    <row r="295" spans="1:38" ht="40">
      <c r="A295" s="302" t="s">
        <v>11281</v>
      </c>
      <c r="B295" s="302" t="s">
        <v>10681</v>
      </c>
      <c r="C295" s="302" t="s">
        <v>10682</v>
      </c>
      <c r="D295" s="302" t="s">
        <v>9371</v>
      </c>
      <c r="E295" s="302" t="s">
        <v>10745</v>
      </c>
      <c r="F295" s="302" t="s">
        <v>9372</v>
      </c>
      <c r="G295" s="302" t="s">
        <v>9505</v>
      </c>
      <c r="H295" s="302" t="s">
        <v>9761</v>
      </c>
      <c r="I295" s="302" t="s">
        <v>9555</v>
      </c>
      <c r="J295" s="302" t="s">
        <v>9688</v>
      </c>
      <c r="K295" s="302" t="s">
        <v>9689</v>
      </c>
      <c r="L295" s="300"/>
      <c r="M295" s="300"/>
      <c r="N295" s="302" t="s">
        <v>9378</v>
      </c>
      <c r="O295" s="303">
        <v>366.56</v>
      </c>
      <c r="P295" s="302" t="s">
        <v>9379</v>
      </c>
      <c r="Q295" s="302" t="s">
        <v>9435</v>
      </c>
      <c r="R295" s="300"/>
      <c r="S295" s="300"/>
      <c r="T295" s="302" t="s">
        <v>9380</v>
      </c>
      <c r="U295" s="302" t="s">
        <v>9381</v>
      </c>
      <c r="V295" s="302" t="s">
        <v>9382</v>
      </c>
      <c r="W295" s="302" t="s">
        <v>10928</v>
      </c>
      <c r="X295" s="302" t="s">
        <v>9384</v>
      </c>
      <c r="Y295" s="302" t="s">
        <v>9385</v>
      </c>
      <c r="Z295" s="303">
        <v>366.56</v>
      </c>
      <c r="AA295" s="302" t="s">
        <v>3277</v>
      </c>
      <c r="AB295" s="303">
        <v>366.56</v>
      </c>
      <c r="AC295" s="303">
        <v>366.56</v>
      </c>
      <c r="AD295" s="302" t="s">
        <v>3277</v>
      </c>
      <c r="AE295" s="302" t="s">
        <v>9708</v>
      </c>
      <c r="AF295" s="302" t="s">
        <v>10685</v>
      </c>
      <c r="AG295" s="302" t="s">
        <v>9388</v>
      </c>
      <c r="AH295" s="302" t="s">
        <v>9402</v>
      </c>
      <c r="AI295" s="304">
        <f t="shared" si="8"/>
        <v>44594</v>
      </c>
      <c r="AK295" s="305" t="s">
        <v>9430</v>
      </c>
      <c r="AL295" s="296">
        <f t="shared" si="9"/>
        <v>366.56</v>
      </c>
    </row>
    <row r="296" spans="1:38" ht="40">
      <c r="A296" s="302" t="s">
        <v>11282</v>
      </c>
      <c r="B296" s="302" t="s">
        <v>10681</v>
      </c>
      <c r="C296" s="302" t="s">
        <v>10682</v>
      </c>
      <c r="D296" s="302" t="s">
        <v>9371</v>
      </c>
      <c r="E296" s="302" t="s">
        <v>10745</v>
      </c>
      <c r="F296" s="302" t="s">
        <v>9372</v>
      </c>
      <c r="G296" s="302" t="s">
        <v>9505</v>
      </c>
      <c r="H296" s="302" t="s">
        <v>11283</v>
      </c>
      <c r="I296" s="302" t="s">
        <v>9435</v>
      </c>
      <c r="J296" s="302" t="s">
        <v>9688</v>
      </c>
      <c r="K296" s="302" t="s">
        <v>9689</v>
      </c>
      <c r="L296" s="300"/>
      <c r="M296" s="300"/>
      <c r="N296" s="302" t="s">
        <v>9378</v>
      </c>
      <c r="O296" s="303">
        <v>183.28</v>
      </c>
      <c r="P296" s="302" t="s">
        <v>9379</v>
      </c>
      <c r="Q296" s="302" t="s">
        <v>9435</v>
      </c>
      <c r="R296" s="300"/>
      <c r="S296" s="300"/>
      <c r="T296" s="302" t="s">
        <v>9380</v>
      </c>
      <c r="U296" s="302" t="s">
        <v>9381</v>
      </c>
      <c r="V296" s="302" t="s">
        <v>9382</v>
      </c>
      <c r="W296" s="302" t="s">
        <v>10932</v>
      </c>
      <c r="X296" s="302" t="s">
        <v>9384</v>
      </c>
      <c r="Y296" s="302" t="s">
        <v>9385</v>
      </c>
      <c r="Z296" s="303">
        <v>183.28</v>
      </c>
      <c r="AA296" s="302" t="s">
        <v>3277</v>
      </c>
      <c r="AB296" s="303">
        <v>183.28</v>
      </c>
      <c r="AC296" s="303">
        <v>183.28</v>
      </c>
      <c r="AD296" s="302" t="s">
        <v>3277</v>
      </c>
      <c r="AE296" s="302" t="s">
        <v>9770</v>
      </c>
      <c r="AF296" s="302" t="s">
        <v>10685</v>
      </c>
      <c r="AG296" s="302" t="s">
        <v>9388</v>
      </c>
      <c r="AH296" s="302" t="s">
        <v>9402</v>
      </c>
      <c r="AI296" s="304">
        <f t="shared" si="8"/>
        <v>44586</v>
      </c>
      <c r="AK296" s="305" t="s">
        <v>9430</v>
      </c>
      <c r="AL296" s="296">
        <f t="shared" si="9"/>
        <v>183.28</v>
      </c>
    </row>
    <row r="297" spans="1:38" ht="50">
      <c r="A297" s="302" t="s">
        <v>11284</v>
      </c>
      <c r="B297" s="302" t="s">
        <v>10681</v>
      </c>
      <c r="C297" s="302" t="s">
        <v>10682</v>
      </c>
      <c r="D297" s="302" t="s">
        <v>9371</v>
      </c>
      <c r="E297" s="302" t="s">
        <v>10745</v>
      </c>
      <c r="F297" s="302" t="s">
        <v>9372</v>
      </c>
      <c r="G297" s="302" t="s">
        <v>9505</v>
      </c>
      <c r="H297" s="302" t="s">
        <v>9775</v>
      </c>
      <c r="I297" s="302" t="s">
        <v>11213</v>
      </c>
      <c r="J297" s="302" t="s">
        <v>9614</v>
      </c>
      <c r="K297" s="302" t="s">
        <v>9615</v>
      </c>
      <c r="L297" s="300"/>
      <c r="M297" s="302" t="s">
        <v>11066</v>
      </c>
      <c r="N297" s="302" t="s">
        <v>9378</v>
      </c>
      <c r="O297" s="303">
        <v>343.65</v>
      </c>
      <c r="P297" s="302" t="s">
        <v>9379</v>
      </c>
      <c r="Q297" s="302" t="s">
        <v>9435</v>
      </c>
      <c r="R297" s="300"/>
      <c r="S297" s="300"/>
      <c r="T297" s="302" t="s">
        <v>9380</v>
      </c>
      <c r="U297" s="302" t="s">
        <v>9381</v>
      </c>
      <c r="V297" s="302" t="s">
        <v>9382</v>
      </c>
      <c r="W297" s="302" t="s">
        <v>11067</v>
      </c>
      <c r="X297" s="302" t="s">
        <v>9384</v>
      </c>
      <c r="Y297" s="302" t="s">
        <v>9385</v>
      </c>
      <c r="Z297" s="303">
        <v>343.65</v>
      </c>
      <c r="AA297" s="302" t="s">
        <v>3277</v>
      </c>
      <c r="AB297" s="303">
        <v>343.65</v>
      </c>
      <c r="AC297" s="303">
        <v>343.65</v>
      </c>
      <c r="AD297" s="302" t="s">
        <v>3277</v>
      </c>
      <c r="AE297" s="302" t="s">
        <v>9770</v>
      </c>
      <c r="AF297" s="302" t="s">
        <v>10685</v>
      </c>
      <c r="AG297" s="302" t="s">
        <v>9388</v>
      </c>
      <c r="AH297" s="302" t="s">
        <v>9402</v>
      </c>
      <c r="AI297" s="304">
        <f t="shared" si="8"/>
        <v>44589</v>
      </c>
      <c r="AK297" s="305" t="s">
        <v>9430</v>
      </c>
      <c r="AL297" s="296">
        <f t="shared" si="9"/>
        <v>343.65</v>
      </c>
    </row>
    <row r="298" spans="1:38" ht="50">
      <c r="A298" s="302" t="s">
        <v>11285</v>
      </c>
      <c r="B298" s="302" t="s">
        <v>10681</v>
      </c>
      <c r="C298" s="302" t="s">
        <v>10682</v>
      </c>
      <c r="D298" s="302" t="s">
        <v>9371</v>
      </c>
      <c r="E298" s="302" t="s">
        <v>10745</v>
      </c>
      <c r="F298" s="302" t="s">
        <v>10850</v>
      </c>
      <c r="G298" s="302" t="s">
        <v>10684</v>
      </c>
      <c r="H298" s="302" t="s">
        <v>10742</v>
      </c>
      <c r="I298" s="302" t="s">
        <v>11286</v>
      </c>
      <c r="J298" s="302" t="s">
        <v>9746</v>
      </c>
      <c r="K298" s="302" t="s">
        <v>9747</v>
      </c>
      <c r="L298" s="300"/>
      <c r="M298" s="302" t="s">
        <v>11287</v>
      </c>
      <c r="N298" s="302" t="s">
        <v>9378</v>
      </c>
      <c r="O298" s="303">
        <v>147.6</v>
      </c>
      <c r="P298" s="302" t="s">
        <v>9395</v>
      </c>
      <c r="Q298" s="302" t="s">
        <v>9435</v>
      </c>
      <c r="R298" s="300"/>
      <c r="S298" s="300"/>
      <c r="T298" s="302" t="s">
        <v>9380</v>
      </c>
      <c r="U298" s="302" t="s">
        <v>9749</v>
      </c>
      <c r="V298" s="302" t="s">
        <v>9400</v>
      </c>
      <c r="W298" s="302" t="s">
        <v>11288</v>
      </c>
      <c r="X298" s="302" t="s">
        <v>9384</v>
      </c>
      <c r="Y298" s="302" t="s">
        <v>9385</v>
      </c>
      <c r="Z298" s="303">
        <v>147.6</v>
      </c>
      <c r="AA298" s="302" t="s">
        <v>3277</v>
      </c>
      <c r="AB298" s="303">
        <v>147.6</v>
      </c>
      <c r="AC298" s="303">
        <v>147.6</v>
      </c>
      <c r="AD298" s="302" t="s">
        <v>3277</v>
      </c>
      <c r="AE298" s="302" t="s">
        <v>9770</v>
      </c>
      <c r="AF298" s="302" t="s">
        <v>10685</v>
      </c>
      <c r="AG298" s="302" t="s">
        <v>9388</v>
      </c>
      <c r="AH298" s="302" t="s">
        <v>9402</v>
      </c>
      <c r="AI298" s="304">
        <f t="shared" si="8"/>
        <v>44572</v>
      </c>
      <c r="AK298" s="305" t="s">
        <v>9430</v>
      </c>
      <c r="AL298" s="296">
        <f t="shared" si="9"/>
        <v>147.6</v>
      </c>
    </row>
    <row r="299" spans="1:38" ht="100">
      <c r="A299" s="302" t="s">
        <v>11289</v>
      </c>
      <c r="B299" s="302" t="s">
        <v>10681</v>
      </c>
      <c r="C299" s="302" t="s">
        <v>10682</v>
      </c>
      <c r="D299" s="302" t="s">
        <v>9371</v>
      </c>
      <c r="E299" s="302" t="s">
        <v>10745</v>
      </c>
      <c r="F299" s="302" t="s">
        <v>9372</v>
      </c>
      <c r="G299" s="302" t="s">
        <v>9505</v>
      </c>
      <c r="H299" s="302" t="s">
        <v>11290</v>
      </c>
      <c r="I299" s="302" t="s">
        <v>9555</v>
      </c>
      <c r="J299" s="302" t="s">
        <v>9614</v>
      </c>
      <c r="K299" s="302" t="s">
        <v>9615</v>
      </c>
      <c r="L299" s="300"/>
      <c r="M299" s="302" t="s">
        <v>10753</v>
      </c>
      <c r="N299" s="302" t="s">
        <v>9378</v>
      </c>
      <c r="O299" s="303">
        <v>366.56</v>
      </c>
      <c r="P299" s="302" t="s">
        <v>9379</v>
      </c>
      <c r="Q299" s="302" t="s">
        <v>9435</v>
      </c>
      <c r="R299" s="300"/>
      <c r="S299" s="300"/>
      <c r="T299" s="302" t="s">
        <v>9380</v>
      </c>
      <c r="U299" s="302" t="s">
        <v>9381</v>
      </c>
      <c r="V299" s="302" t="s">
        <v>9382</v>
      </c>
      <c r="W299" s="302" t="s">
        <v>10754</v>
      </c>
      <c r="X299" s="302" t="s">
        <v>9384</v>
      </c>
      <c r="Y299" s="302" t="s">
        <v>9385</v>
      </c>
      <c r="Z299" s="303">
        <v>366.56</v>
      </c>
      <c r="AA299" s="302" t="s">
        <v>3277</v>
      </c>
      <c r="AB299" s="303">
        <v>366.56</v>
      </c>
      <c r="AC299" s="303">
        <v>366.56</v>
      </c>
      <c r="AD299" s="302" t="s">
        <v>3277</v>
      </c>
      <c r="AE299" s="302" t="s">
        <v>9494</v>
      </c>
      <c r="AF299" s="302" t="s">
        <v>10685</v>
      </c>
      <c r="AG299" s="302" t="s">
        <v>9388</v>
      </c>
      <c r="AH299" s="302" t="s">
        <v>9402</v>
      </c>
      <c r="AI299" s="304">
        <f t="shared" si="8"/>
        <v>44704</v>
      </c>
      <c r="AK299" s="305" t="s">
        <v>9430</v>
      </c>
      <c r="AL299" s="296">
        <f t="shared" si="9"/>
        <v>366.56</v>
      </c>
    </row>
    <row r="300" spans="1:38" ht="40">
      <c r="A300" s="302" t="s">
        <v>11291</v>
      </c>
      <c r="B300" s="302" t="s">
        <v>10681</v>
      </c>
      <c r="C300" s="302" t="s">
        <v>10682</v>
      </c>
      <c r="D300" s="302" t="s">
        <v>9371</v>
      </c>
      <c r="E300" s="302" t="s">
        <v>10745</v>
      </c>
      <c r="F300" s="302" t="s">
        <v>9372</v>
      </c>
      <c r="G300" s="302" t="s">
        <v>9505</v>
      </c>
      <c r="H300" s="302" t="s">
        <v>11100</v>
      </c>
      <c r="I300" s="302" t="s">
        <v>9375</v>
      </c>
      <c r="J300" s="302" t="s">
        <v>9746</v>
      </c>
      <c r="K300" s="302" t="s">
        <v>9747</v>
      </c>
      <c r="L300" s="300"/>
      <c r="M300" s="300"/>
      <c r="N300" s="302" t="s">
        <v>9378</v>
      </c>
      <c r="O300" s="303">
        <v>41.16</v>
      </c>
      <c r="P300" s="302" t="s">
        <v>9379</v>
      </c>
      <c r="Q300" s="302" t="s">
        <v>9435</v>
      </c>
      <c r="R300" s="300"/>
      <c r="S300" s="300"/>
      <c r="T300" s="302" t="s">
        <v>9380</v>
      </c>
      <c r="U300" s="302" t="s">
        <v>9381</v>
      </c>
      <c r="V300" s="302" t="s">
        <v>9382</v>
      </c>
      <c r="W300" s="302" t="s">
        <v>11103</v>
      </c>
      <c r="X300" s="302" t="s">
        <v>9384</v>
      </c>
      <c r="Y300" s="302" t="s">
        <v>9385</v>
      </c>
      <c r="Z300" s="303">
        <v>41.16</v>
      </c>
      <c r="AA300" s="302" t="s">
        <v>3277</v>
      </c>
      <c r="AB300" s="303">
        <v>41.16</v>
      </c>
      <c r="AC300" s="303">
        <v>41.16</v>
      </c>
      <c r="AD300" s="302" t="s">
        <v>3277</v>
      </c>
      <c r="AE300" s="302" t="s">
        <v>9494</v>
      </c>
      <c r="AF300" s="302" t="s">
        <v>10685</v>
      </c>
      <c r="AG300" s="302" t="s">
        <v>9388</v>
      </c>
      <c r="AH300" s="302" t="s">
        <v>9402</v>
      </c>
      <c r="AI300" s="304">
        <f t="shared" si="8"/>
        <v>44700</v>
      </c>
      <c r="AK300" s="305" t="s">
        <v>9430</v>
      </c>
      <c r="AL300" s="296">
        <f t="shared" si="9"/>
        <v>41.16</v>
      </c>
    </row>
    <row r="301" spans="1:38" ht="40">
      <c r="A301" s="302" t="s">
        <v>11292</v>
      </c>
      <c r="B301" s="302" t="s">
        <v>10681</v>
      </c>
      <c r="C301" s="302" t="s">
        <v>10682</v>
      </c>
      <c r="D301" s="302" t="s">
        <v>9371</v>
      </c>
      <c r="E301" s="302" t="s">
        <v>10745</v>
      </c>
      <c r="F301" s="302" t="s">
        <v>9372</v>
      </c>
      <c r="G301" s="302" t="s">
        <v>9505</v>
      </c>
      <c r="H301" s="302" t="s">
        <v>11293</v>
      </c>
      <c r="I301" s="302" t="s">
        <v>9435</v>
      </c>
      <c r="J301" s="302" t="s">
        <v>9746</v>
      </c>
      <c r="K301" s="302" t="s">
        <v>9747</v>
      </c>
      <c r="L301" s="300"/>
      <c r="M301" s="302" t="s">
        <v>11294</v>
      </c>
      <c r="N301" s="302" t="s">
        <v>9378</v>
      </c>
      <c r="O301" s="303">
        <v>164.64</v>
      </c>
      <c r="P301" s="302" t="s">
        <v>9379</v>
      </c>
      <c r="Q301" s="302" t="s">
        <v>9435</v>
      </c>
      <c r="R301" s="300"/>
      <c r="S301" s="300"/>
      <c r="T301" s="302" t="s">
        <v>9380</v>
      </c>
      <c r="U301" s="302" t="s">
        <v>9381</v>
      </c>
      <c r="V301" s="302" t="s">
        <v>9382</v>
      </c>
      <c r="W301" s="302" t="s">
        <v>11103</v>
      </c>
      <c r="X301" s="302" t="s">
        <v>9384</v>
      </c>
      <c r="Y301" s="302" t="s">
        <v>9385</v>
      </c>
      <c r="Z301" s="303">
        <v>164.64</v>
      </c>
      <c r="AA301" s="302" t="s">
        <v>3277</v>
      </c>
      <c r="AB301" s="303">
        <v>164.64</v>
      </c>
      <c r="AC301" s="303">
        <v>164.64</v>
      </c>
      <c r="AD301" s="302" t="s">
        <v>3277</v>
      </c>
      <c r="AE301" s="302" t="s">
        <v>9494</v>
      </c>
      <c r="AF301" s="302" t="s">
        <v>10685</v>
      </c>
      <c r="AG301" s="302" t="s">
        <v>9388</v>
      </c>
      <c r="AH301" s="302" t="s">
        <v>9402</v>
      </c>
      <c r="AI301" s="304">
        <f t="shared" si="8"/>
        <v>44699</v>
      </c>
      <c r="AK301" s="305" t="s">
        <v>9430</v>
      </c>
      <c r="AL301" s="296">
        <f t="shared" si="9"/>
        <v>164.64</v>
      </c>
    </row>
    <row r="302" spans="1:38" ht="50">
      <c r="A302" s="302" t="s">
        <v>11295</v>
      </c>
      <c r="B302" s="302" t="s">
        <v>10681</v>
      </c>
      <c r="C302" s="302" t="s">
        <v>10682</v>
      </c>
      <c r="D302" s="302" t="s">
        <v>9371</v>
      </c>
      <c r="E302" s="302" t="s">
        <v>10745</v>
      </c>
      <c r="F302" s="302" t="s">
        <v>9372</v>
      </c>
      <c r="G302" s="302" t="s">
        <v>9505</v>
      </c>
      <c r="H302" s="302" t="s">
        <v>9511</v>
      </c>
      <c r="I302" s="302" t="s">
        <v>9555</v>
      </c>
      <c r="J302" s="302" t="s">
        <v>9614</v>
      </c>
      <c r="K302" s="302" t="s">
        <v>9615</v>
      </c>
      <c r="L302" s="300"/>
      <c r="M302" s="302" t="s">
        <v>11296</v>
      </c>
      <c r="N302" s="302" t="s">
        <v>9378</v>
      </c>
      <c r="O302" s="303">
        <v>366.56</v>
      </c>
      <c r="P302" s="302" t="s">
        <v>9379</v>
      </c>
      <c r="Q302" s="302" t="s">
        <v>9435</v>
      </c>
      <c r="R302" s="300"/>
      <c r="S302" s="300"/>
      <c r="T302" s="302" t="s">
        <v>9380</v>
      </c>
      <c r="U302" s="302" t="s">
        <v>9381</v>
      </c>
      <c r="V302" s="302" t="s">
        <v>9382</v>
      </c>
      <c r="W302" s="302" t="s">
        <v>11103</v>
      </c>
      <c r="X302" s="302" t="s">
        <v>9384</v>
      </c>
      <c r="Y302" s="302" t="s">
        <v>9385</v>
      </c>
      <c r="Z302" s="303">
        <v>366.56</v>
      </c>
      <c r="AA302" s="302" t="s">
        <v>3277</v>
      </c>
      <c r="AB302" s="303">
        <v>366.56</v>
      </c>
      <c r="AC302" s="303">
        <v>366.56</v>
      </c>
      <c r="AD302" s="302" t="s">
        <v>3277</v>
      </c>
      <c r="AE302" s="302" t="s">
        <v>9494</v>
      </c>
      <c r="AF302" s="302" t="s">
        <v>10685</v>
      </c>
      <c r="AG302" s="302" t="s">
        <v>9388</v>
      </c>
      <c r="AH302" s="302" t="s">
        <v>9402</v>
      </c>
      <c r="AI302" s="304">
        <f t="shared" si="8"/>
        <v>44694</v>
      </c>
      <c r="AK302" s="305" t="s">
        <v>9430</v>
      </c>
      <c r="AL302" s="296">
        <f t="shared" si="9"/>
        <v>366.56</v>
      </c>
    </row>
    <row r="303" spans="1:38" ht="40">
      <c r="A303" s="302" t="s">
        <v>11297</v>
      </c>
      <c r="B303" s="302" t="s">
        <v>10681</v>
      </c>
      <c r="C303" s="302" t="s">
        <v>10682</v>
      </c>
      <c r="D303" s="302" t="s">
        <v>9371</v>
      </c>
      <c r="E303" s="302" t="s">
        <v>10745</v>
      </c>
      <c r="F303" s="302" t="s">
        <v>9372</v>
      </c>
      <c r="G303" s="302" t="s">
        <v>9505</v>
      </c>
      <c r="H303" s="302" t="s">
        <v>11204</v>
      </c>
      <c r="I303" s="302" t="s">
        <v>9435</v>
      </c>
      <c r="J303" s="302" t="s">
        <v>9688</v>
      </c>
      <c r="K303" s="302" t="s">
        <v>9689</v>
      </c>
      <c r="L303" s="300"/>
      <c r="M303" s="300"/>
      <c r="N303" s="302" t="s">
        <v>9378</v>
      </c>
      <c r="O303" s="303">
        <v>149.88</v>
      </c>
      <c r="P303" s="302" t="s">
        <v>9379</v>
      </c>
      <c r="Q303" s="302" t="s">
        <v>9435</v>
      </c>
      <c r="R303" s="300"/>
      <c r="S303" s="300"/>
      <c r="T303" s="302" t="s">
        <v>9380</v>
      </c>
      <c r="U303" s="302" t="s">
        <v>9381</v>
      </c>
      <c r="V303" s="302" t="s">
        <v>9382</v>
      </c>
      <c r="W303" s="302" t="s">
        <v>10758</v>
      </c>
      <c r="X303" s="302" t="s">
        <v>9384</v>
      </c>
      <c r="Y303" s="302" t="s">
        <v>9385</v>
      </c>
      <c r="Z303" s="303">
        <v>149.88</v>
      </c>
      <c r="AA303" s="302" t="s">
        <v>3277</v>
      </c>
      <c r="AB303" s="303">
        <v>149.88</v>
      </c>
      <c r="AC303" s="303">
        <v>149.88</v>
      </c>
      <c r="AD303" s="302" t="s">
        <v>3277</v>
      </c>
      <c r="AE303" s="302" t="s">
        <v>9429</v>
      </c>
      <c r="AF303" s="302" t="s">
        <v>10685</v>
      </c>
      <c r="AG303" s="302" t="s">
        <v>9388</v>
      </c>
      <c r="AH303" s="302" t="s">
        <v>9402</v>
      </c>
      <c r="AI303" s="304">
        <f t="shared" si="8"/>
        <v>44799</v>
      </c>
      <c r="AK303" s="305" t="s">
        <v>9430</v>
      </c>
      <c r="AL303" s="296">
        <f t="shared" si="9"/>
        <v>149.88</v>
      </c>
    </row>
    <row r="304" spans="1:38" ht="40">
      <c r="A304" s="302" t="s">
        <v>11298</v>
      </c>
      <c r="B304" s="302" t="s">
        <v>10681</v>
      </c>
      <c r="C304" s="302" t="s">
        <v>10682</v>
      </c>
      <c r="D304" s="302" t="s">
        <v>9371</v>
      </c>
      <c r="E304" s="302" t="s">
        <v>10745</v>
      </c>
      <c r="F304" s="302" t="s">
        <v>9372</v>
      </c>
      <c r="G304" s="302" t="s">
        <v>9505</v>
      </c>
      <c r="H304" s="302" t="s">
        <v>10762</v>
      </c>
      <c r="I304" s="302" t="s">
        <v>9512</v>
      </c>
      <c r="J304" s="302" t="s">
        <v>9746</v>
      </c>
      <c r="K304" s="302" t="s">
        <v>9747</v>
      </c>
      <c r="L304" s="300"/>
      <c r="M304" s="300"/>
      <c r="N304" s="302" t="s">
        <v>9378</v>
      </c>
      <c r="O304" s="303">
        <v>187.35</v>
      </c>
      <c r="P304" s="302" t="s">
        <v>9379</v>
      </c>
      <c r="Q304" s="302" t="s">
        <v>9435</v>
      </c>
      <c r="R304" s="300"/>
      <c r="S304" s="300"/>
      <c r="T304" s="302" t="s">
        <v>9380</v>
      </c>
      <c r="U304" s="302" t="s">
        <v>9381</v>
      </c>
      <c r="V304" s="302" t="s">
        <v>9382</v>
      </c>
      <c r="W304" s="302" t="s">
        <v>11078</v>
      </c>
      <c r="X304" s="302" t="s">
        <v>9384</v>
      </c>
      <c r="Y304" s="302" t="s">
        <v>9385</v>
      </c>
      <c r="Z304" s="303">
        <v>187.35</v>
      </c>
      <c r="AA304" s="302" t="s">
        <v>3277</v>
      </c>
      <c r="AB304" s="303">
        <v>187.35</v>
      </c>
      <c r="AC304" s="303">
        <v>187.35</v>
      </c>
      <c r="AD304" s="302" t="s">
        <v>3277</v>
      </c>
      <c r="AE304" s="302" t="s">
        <v>9429</v>
      </c>
      <c r="AF304" s="302" t="s">
        <v>10685</v>
      </c>
      <c r="AG304" s="302" t="s">
        <v>9388</v>
      </c>
      <c r="AH304" s="302" t="s">
        <v>9402</v>
      </c>
      <c r="AI304" s="304">
        <f t="shared" si="8"/>
        <v>44803</v>
      </c>
      <c r="AK304" s="305" t="s">
        <v>9430</v>
      </c>
      <c r="AL304" s="296">
        <f t="shared" si="9"/>
        <v>187.35</v>
      </c>
    </row>
    <row r="305" spans="1:38" ht="40">
      <c r="A305" s="302" t="s">
        <v>11299</v>
      </c>
      <c r="B305" s="302" t="s">
        <v>10681</v>
      </c>
      <c r="C305" s="302" t="s">
        <v>10682</v>
      </c>
      <c r="D305" s="302" t="s">
        <v>9371</v>
      </c>
      <c r="E305" s="302" t="s">
        <v>10745</v>
      </c>
      <c r="F305" s="302" t="s">
        <v>9372</v>
      </c>
      <c r="G305" s="302" t="s">
        <v>9505</v>
      </c>
      <c r="H305" s="302" t="s">
        <v>10939</v>
      </c>
      <c r="I305" s="302" t="s">
        <v>9435</v>
      </c>
      <c r="J305" s="302" t="s">
        <v>10763</v>
      </c>
      <c r="K305" s="302" t="s">
        <v>10764</v>
      </c>
      <c r="L305" s="300"/>
      <c r="M305" s="300"/>
      <c r="N305" s="302" t="s">
        <v>9378</v>
      </c>
      <c r="O305" s="303">
        <v>149.88</v>
      </c>
      <c r="P305" s="302" t="s">
        <v>9379</v>
      </c>
      <c r="Q305" s="302" t="s">
        <v>9435</v>
      </c>
      <c r="R305" s="300"/>
      <c r="S305" s="300"/>
      <c r="T305" s="302" t="s">
        <v>9380</v>
      </c>
      <c r="U305" s="302" t="s">
        <v>9381</v>
      </c>
      <c r="V305" s="302" t="s">
        <v>9382</v>
      </c>
      <c r="W305" s="302" t="s">
        <v>10765</v>
      </c>
      <c r="X305" s="302" t="s">
        <v>9384</v>
      </c>
      <c r="Y305" s="302" t="s">
        <v>9385</v>
      </c>
      <c r="Z305" s="303">
        <v>149.88</v>
      </c>
      <c r="AA305" s="302" t="s">
        <v>3277</v>
      </c>
      <c r="AB305" s="303">
        <v>149.88</v>
      </c>
      <c r="AC305" s="303">
        <v>149.88</v>
      </c>
      <c r="AD305" s="302" t="s">
        <v>3277</v>
      </c>
      <c r="AE305" s="302" t="s">
        <v>9429</v>
      </c>
      <c r="AF305" s="302" t="s">
        <v>10685</v>
      </c>
      <c r="AG305" s="302" t="s">
        <v>9388</v>
      </c>
      <c r="AH305" s="302" t="s">
        <v>9402</v>
      </c>
      <c r="AI305" s="304">
        <f t="shared" si="8"/>
        <v>44802</v>
      </c>
      <c r="AK305" s="305" t="s">
        <v>9430</v>
      </c>
      <c r="AL305" s="296">
        <f t="shared" si="9"/>
        <v>149.88</v>
      </c>
    </row>
    <row r="306" spans="1:38" ht="40">
      <c r="A306" s="302" t="s">
        <v>11300</v>
      </c>
      <c r="B306" s="302" t="s">
        <v>10681</v>
      </c>
      <c r="C306" s="302" t="s">
        <v>10682</v>
      </c>
      <c r="D306" s="302" t="s">
        <v>9371</v>
      </c>
      <c r="E306" s="302" t="s">
        <v>10745</v>
      </c>
      <c r="F306" s="302" t="s">
        <v>9372</v>
      </c>
      <c r="G306" s="302" t="s">
        <v>9505</v>
      </c>
      <c r="H306" s="302" t="s">
        <v>9423</v>
      </c>
      <c r="I306" s="302" t="s">
        <v>9435</v>
      </c>
      <c r="J306" s="302" t="s">
        <v>10763</v>
      </c>
      <c r="K306" s="302" t="s">
        <v>10764</v>
      </c>
      <c r="L306" s="300"/>
      <c r="M306" s="300"/>
      <c r="N306" s="302" t="s">
        <v>9378</v>
      </c>
      <c r="O306" s="303">
        <v>149.88</v>
      </c>
      <c r="P306" s="302" t="s">
        <v>9379</v>
      </c>
      <c r="Q306" s="302" t="s">
        <v>9435</v>
      </c>
      <c r="R306" s="300"/>
      <c r="S306" s="300"/>
      <c r="T306" s="302" t="s">
        <v>9380</v>
      </c>
      <c r="U306" s="302" t="s">
        <v>9381</v>
      </c>
      <c r="V306" s="302" t="s">
        <v>9382</v>
      </c>
      <c r="W306" s="302" t="s">
        <v>10765</v>
      </c>
      <c r="X306" s="302" t="s">
        <v>9384</v>
      </c>
      <c r="Y306" s="302" t="s">
        <v>9385</v>
      </c>
      <c r="Z306" s="303">
        <v>149.88</v>
      </c>
      <c r="AA306" s="302" t="s">
        <v>3277</v>
      </c>
      <c r="AB306" s="303">
        <v>149.88</v>
      </c>
      <c r="AC306" s="303">
        <v>149.88</v>
      </c>
      <c r="AD306" s="302" t="s">
        <v>3277</v>
      </c>
      <c r="AE306" s="302" t="s">
        <v>9429</v>
      </c>
      <c r="AF306" s="302" t="s">
        <v>10685</v>
      </c>
      <c r="AG306" s="302" t="s">
        <v>9388</v>
      </c>
      <c r="AH306" s="302" t="s">
        <v>9402</v>
      </c>
      <c r="AI306" s="304">
        <f t="shared" si="8"/>
        <v>44804</v>
      </c>
      <c r="AK306" s="305" t="s">
        <v>9430</v>
      </c>
      <c r="AL306" s="296">
        <f t="shared" si="9"/>
        <v>149.88</v>
      </c>
    </row>
    <row r="307" spans="1:38" ht="40">
      <c r="A307" s="302" t="s">
        <v>11301</v>
      </c>
      <c r="B307" s="302" t="s">
        <v>10681</v>
      </c>
      <c r="C307" s="302" t="s">
        <v>10682</v>
      </c>
      <c r="D307" s="302" t="s">
        <v>9371</v>
      </c>
      <c r="E307" s="302" t="s">
        <v>10745</v>
      </c>
      <c r="F307" s="302" t="s">
        <v>9372</v>
      </c>
      <c r="G307" s="302" t="s">
        <v>9505</v>
      </c>
      <c r="H307" s="302" t="s">
        <v>9437</v>
      </c>
      <c r="I307" s="302" t="s">
        <v>9478</v>
      </c>
      <c r="J307" s="302" t="s">
        <v>10763</v>
      </c>
      <c r="K307" s="302" t="s">
        <v>10764</v>
      </c>
      <c r="L307" s="300"/>
      <c r="M307" s="300"/>
      <c r="N307" s="302" t="s">
        <v>9378</v>
      </c>
      <c r="O307" s="303">
        <v>262.29000000000002</v>
      </c>
      <c r="P307" s="302" t="s">
        <v>9379</v>
      </c>
      <c r="Q307" s="302" t="s">
        <v>9435</v>
      </c>
      <c r="R307" s="300"/>
      <c r="S307" s="300"/>
      <c r="T307" s="302" t="s">
        <v>9380</v>
      </c>
      <c r="U307" s="302" t="s">
        <v>9381</v>
      </c>
      <c r="V307" s="302" t="s">
        <v>9382</v>
      </c>
      <c r="W307" s="302" t="s">
        <v>10765</v>
      </c>
      <c r="X307" s="302" t="s">
        <v>9384</v>
      </c>
      <c r="Y307" s="302" t="s">
        <v>9385</v>
      </c>
      <c r="Z307" s="303">
        <v>262.29000000000002</v>
      </c>
      <c r="AA307" s="302" t="s">
        <v>3277</v>
      </c>
      <c r="AB307" s="303">
        <v>262.29000000000002</v>
      </c>
      <c r="AC307" s="303">
        <v>262.29000000000002</v>
      </c>
      <c r="AD307" s="302" t="s">
        <v>3277</v>
      </c>
      <c r="AE307" s="302" t="s">
        <v>9429</v>
      </c>
      <c r="AF307" s="302" t="s">
        <v>10685</v>
      </c>
      <c r="AG307" s="302" t="s">
        <v>9388</v>
      </c>
      <c r="AH307" s="302" t="s">
        <v>9402</v>
      </c>
      <c r="AI307" s="304">
        <f t="shared" si="8"/>
        <v>44800</v>
      </c>
      <c r="AK307" s="305" t="s">
        <v>9430</v>
      </c>
      <c r="AL307" s="296">
        <f t="shared" si="9"/>
        <v>262.29000000000002</v>
      </c>
    </row>
    <row r="308" spans="1:38" ht="40">
      <c r="A308" s="302" t="s">
        <v>11302</v>
      </c>
      <c r="B308" s="302" t="s">
        <v>10681</v>
      </c>
      <c r="C308" s="302" t="s">
        <v>10682</v>
      </c>
      <c r="D308" s="302" t="s">
        <v>9371</v>
      </c>
      <c r="E308" s="302" t="s">
        <v>10745</v>
      </c>
      <c r="F308" s="302" t="s">
        <v>9372</v>
      </c>
      <c r="G308" s="302" t="s">
        <v>9505</v>
      </c>
      <c r="H308" s="302" t="s">
        <v>11200</v>
      </c>
      <c r="I308" s="302" t="s">
        <v>9435</v>
      </c>
      <c r="J308" s="302" t="s">
        <v>10763</v>
      </c>
      <c r="K308" s="302" t="s">
        <v>10764</v>
      </c>
      <c r="L308" s="300"/>
      <c r="M308" s="300"/>
      <c r="N308" s="302" t="s">
        <v>9378</v>
      </c>
      <c r="O308" s="303">
        <v>149.88</v>
      </c>
      <c r="P308" s="302" t="s">
        <v>9379</v>
      </c>
      <c r="Q308" s="302" t="s">
        <v>9435</v>
      </c>
      <c r="R308" s="300"/>
      <c r="S308" s="300"/>
      <c r="T308" s="302" t="s">
        <v>9380</v>
      </c>
      <c r="U308" s="302" t="s">
        <v>9381</v>
      </c>
      <c r="V308" s="302" t="s">
        <v>9382</v>
      </c>
      <c r="W308" s="302" t="s">
        <v>10765</v>
      </c>
      <c r="X308" s="302" t="s">
        <v>9384</v>
      </c>
      <c r="Y308" s="302" t="s">
        <v>9385</v>
      </c>
      <c r="Z308" s="303">
        <v>149.88</v>
      </c>
      <c r="AA308" s="302" t="s">
        <v>3277</v>
      </c>
      <c r="AB308" s="303">
        <v>149.88</v>
      </c>
      <c r="AC308" s="303">
        <v>149.88</v>
      </c>
      <c r="AD308" s="302" t="s">
        <v>3277</v>
      </c>
      <c r="AE308" s="302" t="s">
        <v>9429</v>
      </c>
      <c r="AF308" s="302" t="s">
        <v>10685</v>
      </c>
      <c r="AG308" s="302" t="s">
        <v>9388</v>
      </c>
      <c r="AH308" s="302" t="s">
        <v>9402</v>
      </c>
      <c r="AI308" s="304">
        <f t="shared" si="8"/>
        <v>44795</v>
      </c>
      <c r="AK308" s="305" t="s">
        <v>9430</v>
      </c>
      <c r="AL308" s="296">
        <f t="shared" si="9"/>
        <v>149.88</v>
      </c>
    </row>
    <row r="309" spans="1:38" ht="50">
      <c r="A309" s="302" t="s">
        <v>11303</v>
      </c>
      <c r="B309" s="302" t="s">
        <v>10681</v>
      </c>
      <c r="C309" s="302" t="s">
        <v>10682</v>
      </c>
      <c r="D309" s="302" t="s">
        <v>9371</v>
      </c>
      <c r="E309" s="302" t="s">
        <v>10745</v>
      </c>
      <c r="F309" s="302" t="s">
        <v>9422</v>
      </c>
      <c r="G309" s="302" t="s">
        <v>10684</v>
      </c>
      <c r="H309" s="302" t="s">
        <v>9545</v>
      </c>
      <c r="I309" s="302" t="s">
        <v>11304</v>
      </c>
      <c r="J309" s="300"/>
      <c r="K309" s="300"/>
      <c r="L309" s="300"/>
      <c r="M309" s="300"/>
      <c r="N309" s="302" t="s">
        <v>9378</v>
      </c>
      <c r="O309" s="303">
        <v>137.21</v>
      </c>
      <c r="P309" s="302" t="s">
        <v>9425</v>
      </c>
      <c r="Q309" s="302" t="s">
        <v>9435</v>
      </c>
      <c r="R309" s="300"/>
      <c r="S309" s="300"/>
      <c r="T309" s="302" t="s">
        <v>9380</v>
      </c>
      <c r="U309" s="302" t="s">
        <v>9426</v>
      </c>
      <c r="V309" s="302" t="s">
        <v>9427</v>
      </c>
      <c r="W309" s="302" t="s">
        <v>9547</v>
      </c>
      <c r="X309" s="302" t="s">
        <v>9384</v>
      </c>
      <c r="Y309" s="302" t="s">
        <v>9385</v>
      </c>
      <c r="Z309" s="303">
        <v>137.21</v>
      </c>
      <c r="AA309" s="302" t="s">
        <v>3277</v>
      </c>
      <c r="AB309" s="303">
        <v>137.21</v>
      </c>
      <c r="AC309" s="303">
        <v>137.21</v>
      </c>
      <c r="AD309" s="302" t="s">
        <v>3277</v>
      </c>
      <c r="AE309" s="302" t="s">
        <v>9548</v>
      </c>
      <c r="AF309" s="302" t="s">
        <v>10685</v>
      </c>
      <c r="AG309" s="302" t="s">
        <v>9388</v>
      </c>
      <c r="AH309" s="302" t="s">
        <v>9402</v>
      </c>
      <c r="AI309" s="304">
        <f t="shared" si="8"/>
        <v>44681</v>
      </c>
      <c r="AK309" s="305" t="s">
        <v>9430</v>
      </c>
      <c r="AL309" s="296">
        <f t="shared" si="9"/>
        <v>137.21</v>
      </c>
    </row>
    <row r="310" spans="1:38" ht="40">
      <c r="A310" s="302" t="s">
        <v>11305</v>
      </c>
      <c r="B310" s="302" t="s">
        <v>10681</v>
      </c>
      <c r="C310" s="302" t="s">
        <v>10682</v>
      </c>
      <c r="D310" s="302" t="s">
        <v>9371</v>
      </c>
      <c r="E310" s="302" t="s">
        <v>10745</v>
      </c>
      <c r="F310" s="302" t="s">
        <v>9372</v>
      </c>
      <c r="G310" s="302" t="s">
        <v>9505</v>
      </c>
      <c r="H310" s="302" t="s">
        <v>10946</v>
      </c>
      <c r="I310" s="302" t="s">
        <v>9435</v>
      </c>
      <c r="J310" s="302" t="s">
        <v>9746</v>
      </c>
      <c r="K310" s="302" t="s">
        <v>9747</v>
      </c>
      <c r="L310" s="300"/>
      <c r="M310" s="302" t="s">
        <v>10770</v>
      </c>
      <c r="N310" s="302" t="s">
        <v>9378</v>
      </c>
      <c r="O310" s="303">
        <v>149.88</v>
      </c>
      <c r="P310" s="302" t="s">
        <v>9379</v>
      </c>
      <c r="Q310" s="302" t="s">
        <v>9435</v>
      </c>
      <c r="R310" s="300"/>
      <c r="S310" s="300"/>
      <c r="T310" s="302" t="s">
        <v>9380</v>
      </c>
      <c r="U310" s="302" t="s">
        <v>9381</v>
      </c>
      <c r="V310" s="302" t="s">
        <v>9382</v>
      </c>
      <c r="W310" s="302" t="s">
        <v>10771</v>
      </c>
      <c r="X310" s="302" t="s">
        <v>9384</v>
      </c>
      <c r="Y310" s="302" t="s">
        <v>9385</v>
      </c>
      <c r="Z310" s="303">
        <v>149.88</v>
      </c>
      <c r="AA310" s="302" t="s">
        <v>3277</v>
      </c>
      <c r="AB310" s="303">
        <v>149.88</v>
      </c>
      <c r="AC310" s="303">
        <v>149.88</v>
      </c>
      <c r="AD310" s="302" t="s">
        <v>3277</v>
      </c>
      <c r="AE310" s="302" t="s">
        <v>9429</v>
      </c>
      <c r="AF310" s="302" t="s">
        <v>10685</v>
      </c>
      <c r="AG310" s="302" t="s">
        <v>9388</v>
      </c>
      <c r="AH310" s="302" t="s">
        <v>9402</v>
      </c>
      <c r="AI310" s="304">
        <f t="shared" si="8"/>
        <v>44788</v>
      </c>
      <c r="AK310" s="305" t="s">
        <v>9430</v>
      </c>
      <c r="AL310" s="296">
        <f t="shared" si="9"/>
        <v>149.88</v>
      </c>
    </row>
    <row r="311" spans="1:38" ht="40">
      <c r="A311" s="302" t="s">
        <v>11306</v>
      </c>
      <c r="B311" s="302" t="s">
        <v>10681</v>
      </c>
      <c r="C311" s="302" t="s">
        <v>10682</v>
      </c>
      <c r="D311" s="302" t="s">
        <v>9371</v>
      </c>
      <c r="E311" s="302" t="s">
        <v>10745</v>
      </c>
      <c r="F311" s="302" t="s">
        <v>9372</v>
      </c>
      <c r="G311" s="302" t="s">
        <v>9505</v>
      </c>
      <c r="H311" s="302" t="s">
        <v>10793</v>
      </c>
      <c r="I311" s="302" t="s">
        <v>9512</v>
      </c>
      <c r="J311" s="302" t="s">
        <v>9746</v>
      </c>
      <c r="K311" s="302" t="s">
        <v>9747</v>
      </c>
      <c r="L311" s="300"/>
      <c r="M311" s="302" t="s">
        <v>10770</v>
      </c>
      <c r="N311" s="302" t="s">
        <v>9378</v>
      </c>
      <c r="O311" s="303">
        <v>187.35</v>
      </c>
      <c r="P311" s="302" t="s">
        <v>9379</v>
      </c>
      <c r="Q311" s="302" t="s">
        <v>9435</v>
      </c>
      <c r="R311" s="300"/>
      <c r="S311" s="300"/>
      <c r="T311" s="302" t="s">
        <v>9380</v>
      </c>
      <c r="U311" s="302" t="s">
        <v>9381</v>
      </c>
      <c r="V311" s="302" t="s">
        <v>9382</v>
      </c>
      <c r="W311" s="302" t="s">
        <v>10771</v>
      </c>
      <c r="X311" s="302" t="s">
        <v>9384</v>
      </c>
      <c r="Y311" s="302" t="s">
        <v>9385</v>
      </c>
      <c r="Z311" s="303">
        <v>187.35</v>
      </c>
      <c r="AA311" s="302" t="s">
        <v>3277</v>
      </c>
      <c r="AB311" s="303">
        <v>187.35</v>
      </c>
      <c r="AC311" s="303">
        <v>187.35</v>
      </c>
      <c r="AD311" s="302" t="s">
        <v>3277</v>
      </c>
      <c r="AE311" s="302" t="s">
        <v>9429</v>
      </c>
      <c r="AF311" s="302" t="s">
        <v>10685</v>
      </c>
      <c r="AG311" s="302" t="s">
        <v>9388</v>
      </c>
      <c r="AH311" s="302" t="s">
        <v>9402</v>
      </c>
      <c r="AI311" s="304">
        <f t="shared" si="8"/>
        <v>44792</v>
      </c>
      <c r="AK311" s="305" t="s">
        <v>9430</v>
      </c>
      <c r="AL311" s="296">
        <f t="shared" si="9"/>
        <v>187.35</v>
      </c>
    </row>
    <row r="312" spans="1:38" ht="40">
      <c r="A312" s="302" t="s">
        <v>11307</v>
      </c>
      <c r="B312" s="302" t="s">
        <v>10681</v>
      </c>
      <c r="C312" s="302" t="s">
        <v>10682</v>
      </c>
      <c r="D312" s="302" t="s">
        <v>9371</v>
      </c>
      <c r="E312" s="302" t="s">
        <v>10745</v>
      </c>
      <c r="F312" s="302" t="s">
        <v>9372</v>
      </c>
      <c r="G312" s="302" t="s">
        <v>9505</v>
      </c>
      <c r="H312" s="302" t="s">
        <v>9444</v>
      </c>
      <c r="I312" s="302" t="s">
        <v>9512</v>
      </c>
      <c r="J312" s="302" t="s">
        <v>9746</v>
      </c>
      <c r="K312" s="302" t="s">
        <v>9747</v>
      </c>
      <c r="L312" s="300"/>
      <c r="M312" s="302" t="s">
        <v>10774</v>
      </c>
      <c r="N312" s="302" t="s">
        <v>9378</v>
      </c>
      <c r="O312" s="303">
        <v>187.35</v>
      </c>
      <c r="P312" s="302" t="s">
        <v>9379</v>
      </c>
      <c r="Q312" s="302" t="s">
        <v>9435</v>
      </c>
      <c r="R312" s="300"/>
      <c r="S312" s="300"/>
      <c r="T312" s="302" t="s">
        <v>9380</v>
      </c>
      <c r="U312" s="302" t="s">
        <v>9381</v>
      </c>
      <c r="V312" s="302" t="s">
        <v>9382</v>
      </c>
      <c r="W312" s="302" t="s">
        <v>10771</v>
      </c>
      <c r="X312" s="302" t="s">
        <v>9384</v>
      </c>
      <c r="Y312" s="302" t="s">
        <v>9385</v>
      </c>
      <c r="Z312" s="303">
        <v>187.35</v>
      </c>
      <c r="AA312" s="302" t="s">
        <v>3277</v>
      </c>
      <c r="AB312" s="303">
        <v>187.35</v>
      </c>
      <c r="AC312" s="303">
        <v>187.35</v>
      </c>
      <c r="AD312" s="302" t="s">
        <v>3277</v>
      </c>
      <c r="AE312" s="302" t="s">
        <v>9429</v>
      </c>
      <c r="AF312" s="302" t="s">
        <v>10685</v>
      </c>
      <c r="AG312" s="302" t="s">
        <v>9388</v>
      </c>
      <c r="AH312" s="302" t="s">
        <v>9402</v>
      </c>
      <c r="AI312" s="304">
        <f t="shared" si="8"/>
        <v>44782</v>
      </c>
      <c r="AK312" s="305" t="s">
        <v>9430</v>
      </c>
      <c r="AL312" s="296">
        <f t="shared" si="9"/>
        <v>187.35</v>
      </c>
    </row>
    <row r="313" spans="1:38" ht="40">
      <c r="A313" s="302" t="s">
        <v>11308</v>
      </c>
      <c r="B313" s="302" t="s">
        <v>10681</v>
      </c>
      <c r="C313" s="302" t="s">
        <v>10682</v>
      </c>
      <c r="D313" s="302" t="s">
        <v>9371</v>
      </c>
      <c r="E313" s="302" t="s">
        <v>10745</v>
      </c>
      <c r="F313" s="302" t="s">
        <v>9372</v>
      </c>
      <c r="G313" s="302" t="s">
        <v>9505</v>
      </c>
      <c r="H313" s="302" t="s">
        <v>10769</v>
      </c>
      <c r="I313" s="302" t="s">
        <v>9435</v>
      </c>
      <c r="J313" s="302" t="s">
        <v>10763</v>
      </c>
      <c r="K313" s="302" t="s">
        <v>10764</v>
      </c>
      <c r="L313" s="300"/>
      <c r="M313" s="300"/>
      <c r="N313" s="302" t="s">
        <v>9378</v>
      </c>
      <c r="O313" s="303">
        <v>149.88</v>
      </c>
      <c r="P313" s="302" t="s">
        <v>9379</v>
      </c>
      <c r="Q313" s="302" t="s">
        <v>9435</v>
      </c>
      <c r="R313" s="300"/>
      <c r="S313" s="300"/>
      <c r="T313" s="302" t="s">
        <v>9380</v>
      </c>
      <c r="U313" s="302" t="s">
        <v>9381</v>
      </c>
      <c r="V313" s="302" t="s">
        <v>9382</v>
      </c>
      <c r="W313" s="302" t="s">
        <v>10952</v>
      </c>
      <c r="X313" s="302" t="s">
        <v>9384</v>
      </c>
      <c r="Y313" s="302" t="s">
        <v>9385</v>
      </c>
      <c r="Z313" s="303">
        <v>149.88</v>
      </c>
      <c r="AA313" s="302" t="s">
        <v>3277</v>
      </c>
      <c r="AB313" s="303">
        <v>149.88</v>
      </c>
      <c r="AC313" s="303">
        <v>149.88</v>
      </c>
      <c r="AD313" s="302" t="s">
        <v>3277</v>
      </c>
      <c r="AE313" s="302" t="s">
        <v>9429</v>
      </c>
      <c r="AF313" s="302" t="s">
        <v>10685</v>
      </c>
      <c r="AG313" s="302" t="s">
        <v>9388</v>
      </c>
      <c r="AH313" s="302" t="s">
        <v>9402</v>
      </c>
      <c r="AI313" s="304">
        <f t="shared" si="8"/>
        <v>44790</v>
      </c>
      <c r="AK313" s="305" t="s">
        <v>9430</v>
      </c>
      <c r="AL313" s="296">
        <f t="shared" si="9"/>
        <v>149.88</v>
      </c>
    </row>
    <row r="314" spans="1:38" ht="40">
      <c r="A314" s="302" t="s">
        <v>11309</v>
      </c>
      <c r="B314" s="302" t="s">
        <v>10681</v>
      </c>
      <c r="C314" s="302" t="s">
        <v>10682</v>
      </c>
      <c r="D314" s="302" t="s">
        <v>9371</v>
      </c>
      <c r="E314" s="302" t="s">
        <v>10745</v>
      </c>
      <c r="F314" s="302" t="s">
        <v>9372</v>
      </c>
      <c r="G314" s="302" t="s">
        <v>9505</v>
      </c>
      <c r="H314" s="302" t="s">
        <v>10769</v>
      </c>
      <c r="I314" s="302" t="s">
        <v>9435</v>
      </c>
      <c r="J314" s="302" t="s">
        <v>10794</v>
      </c>
      <c r="K314" s="302" t="s">
        <v>10795</v>
      </c>
      <c r="L314" s="300"/>
      <c r="M314" s="300"/>
      <c r="N314" s="302" t="s">
        <v>9378</v>
      </c>
      <c r="O314" s="303">
        <v>149.88</v>
      </c>
      <c r="P314" s="302" t="s">
        <v>9379</v>
      </c>
      <c r="Q314" s="302" t="s">
        <v>9435</v>
      </c>
      <c r="R314" s="300"/>
      <c r="S314" s="300"/>
      <c r="T314" s="302" t="s">
        <v>9380</v>
      </c>
      <c r="U314" s="302" t="s">
        <v>9381</v>
      </c>
      <c r="V314" s="302" t="s">
        <v>9382</v>
      </c>
      <c r="W314" s="302" t="s">
        <v>10790</v>
      </c>
      <c r="X314" s="302" t="s">
        <v>9384</v>
      </c>
      <c r="Y314" s="302" t="s">
        <v>9385</v>
      </c>
      <c r="Z314" s="303">
        <v>149.88</v>
      </c>
      <c r="AA314" s="302" t="s">
        <v>3277</v>
      </c>
      <c r="AB314" s="303">
        <v>149.88</v>
      </c>
      <c r="AC314" s="303">
        <v>149.88</v>
      </c>
      <c r="AD314" s="302" t="s">
        <v>3277</v>
      </c>
      <c r="AE314" s="302" t="s">
        <v>9429</v>
      </c>
      <c r="AF314" s="302" t="s">
        <v>10685</v>
      </c>
      <c r="AG314" s="302" t="s">
        <v>9388</v>
      </c>
      <c r="AH314" s="302" t="s">
        <v>9402</v>
      </c>
      <c r="AI314" s="304">
        <f t="shared" si="8"/>
        <v>44790</v>
      </c>
      <c r="AK314" s="305" t="s">
        <v>9430</v>
      </c>
      <c r="AL314" s="296">
        <f t="shared" si="9"/>
        <v>149.88</v>
      </c>
    </row>
    <row r="315" spans="1:38" ht="40">
      <c r="A315" s="302" t="s">
        <v>11310</v>
      </c>
      <c r="B315" s="302" t="s">
        <v>10681</v>
      </c>
      <c r="C315" s="302" t="s">
        <v>10682</v>
      </c>
      <c r="D315" s="302" t="s">
        <v>9371</v>
      </c>
      <c r="E315" s="302" t="s">
        <v>10745</v>
      </c>
      <c r="F315" s="302" t="s">
        <v>9372</v>
      </c>
      <c r="G315" s="302" t="s">
        <v>9505</v>
      </c>
      <c r="H315" s="302" t="s">
        <v>10769</v>
      </c>
      <c r="I315" s="302" t="s">
        <v>9435</v>
      </c>
      <c r="J315" s="302" t="s">
        <v>10794</v>
      </c>
      <c r="K315" s="302" t="s">
        <v>10795</v>
      </c>
      <c r="L315" s="300"/>
      <c r="M315" s="302" t="s">
        <v>10947</v>
      </c>
      <c r="N315" s="302" t="s">
        <v>9378</v>
      </c>
      <c r="O315" s="303">
        <v>149.88</v>
      </c>
      <c r="P315" s="302" t="s">
        <v>9379</v>
      </c>
      <c r="Q315" s="302" t="s">
        <v>9435</v>
      </c>
      <c r="R315" s="300"/>
      <c r="S315" s="300"/>
      <c r="T315" s="302" t="s">
        <v>9380</v>
      </c>
      <c r="U315" s="302" t="s">
        <v>9381</v>
      </c>
      <c r="V315" s="302" t="s">
        <v>9382</v>
      </c>
      <c r="W315" s="302" t="s">
        <v>10790</v>
      </c>
      <c r="X315" s="302" t="s">
        <v>9384</v>
      </c>
      <c r="Y315" s="302" t="s">
        <v>9385</v>
      </c>
      <c r="Z315" s="303">
        <v>149.88</v>
      </c>
      <c r="AA315" s="302" t="s">
        <v>3277</v>
      </c>
      <c r="AB315" s="303">
        <v>149.88</v>
      </c>
      <c r="AC315" s="303">
        <v>149.88</v>
      </c>
      <c r="AD315" s="302" t="s">
        <v>3277</v>
      </c>
      <c r="AE315" s="302" t="s">
        <v>9429</v>
      </c>
      <c r="AF315" s="302" t="s">
        <v>10685</v>
      </c>
      <c r="AG315" s="302" t="s">
        <v>9388</v>
      </c>
      <c r="AH315" s="302" t="s">
        <v>9402</v>
      </c>
      <c r="AI315" s="304">
        <f t="shared" si="8"/>
        <v>44790</v>
      </c>
      <c r="AK315" s="305" t="s">
        <v>9430</v>
      </c>
      <c r="AL315" s="296">
        <f t="shared" si="9"/>
        <v>149.88</v>
      </c>
    </row>
    <row r="316" spans="1:38" ht="40">
      <c r="A316" s="302" t="s">
        <v>11311</v>
      </c>
      <c r="B316" s="302" t="s">
        <v>10681</v>
      </c>
      <c r="C316" s="302" t="s">
        <v>10682</v>
      </c>
      <c r="D316" s="302" t="s">
        <v>9371</v>
      </c>
      <c r="E316" s="302" t="s">
        <v>10745</v>
      </c>
      <c r="F316" s="302" t="s">
        <v>9372</v>
      </c>
      <c r="G316" s="302" t="s">
        <v>9505</v>
      </c>
      <c r="H316" s="302" t="s">
        <v>9624</v>
      </c>
      <c r="I316" s="302" t="s">
        <v>9526</v>
      </c>
      <c r="J316" s="302" t="s">
        <v>9513</v>
      </c>
      <c r="K316" s="302" t="s">
        <v>9514</v>
      </c>
      <c r="L316" s="300"/>
      <c r="M316" s="300"/>
      <c r="N316" s="302" t="s">
        <v>9378</v>
      </c>
      <c r="O316" s="303">
        <v>137.46</v>
      </c>
      <c r="P316" s="302" t="s">
        <v>9379</v>
      </c>
      <c r="Q316" s="302" t="s">
        <v>9435</v>
      </c>
      <c r="R316" s="300"/>
      <c r="S316" s="300"/>
      <c r="T316" s="302" t="s">
        <v>9380</v>
      </c>
      <c r="U316" s="302" t="s">
        <v>9381</v>
      </c>
      <c r="V316" s="302" t="s">
        <v>9382</v>
      </c>
      <c r="W316" s="302" t="s">
        <v>11312</v>
      </c>
      <c r="X316" s="302" t="s">
        <v>9384</v>
      </c>
      <c r="Y316" s="302" t="s">
        <v>9385</v>
      </c>
      <c r="Z316" s="303">
        <v>137.46</v>
      </c>
      <c r="AA316" s="302" t="s">
        <v>3277</v>
      </c>
      <c r="AB316" s="303">
        <v>137.46</v>
      </c>
      <c r="AC316" s="303">
        <v>137.46</v>
      </c>
      <c r="AD316" s="302" t="s">
        <v>3277</v>
      </c>
      <c r="AE316" s="302" t="s">
        <v>9548</v>
      </c>
      <c r="AF316" s="302" t="s">
        <v>10685</v>
      </c>
      <c r="AG316" s="302" t="s">
        <v>9388</v>
      </c>
      <c r="AH316" s="302" t="s">
        <v>9402</v>
      </c>
      <c r="AI316" s="304">
        <f t="shared" si="8"/>
        <v>44656</v>
      </c>
      <c r="AK316" s="305" t="s">
        <v>9430</v>
      </c>
      <c r="AL316" s="296">
        <f t="shared" si="9"/>
        <v>137.46</v>
      </c>
    </row>
    <row r="317" spans="1:38" ht="40">
      <c r="A317" s="302" t="s">
        <v>11313</v>
      </c>
      <c r="B317" s="302" t="s">
        <v>10681</v>
      </c>
      <c r="C317" s="302" t="s">
        <v>10682</v>
      </c>
      <c r="D317" s="302" t="s">
        <v>9371</v>
      </c>
      <c r="E317" s="302" t="s">
        <v>10745</v>
      </c>
      <c r="F317" s="302" t="s">
        <v>9372</v>
      </c>
      <c r="G317" s="302" t="s">
        <v>9505</v>
      </c>
      <c r="H317" s="302" t="s">
        <v>9628</v>
      </c>
      <c r="I317" s="302" t="s">
        <v>9375</v>
      </c>
      <c r="J317" s="302" t="s">
        <v>9746</v>
      </c>
      <c r="K317" s="302" t="s">
        <v>9747</v>
      </c>
      <c r="L317" s="300"/>
      <c r="M317" s="302" t="s">
        <v>11314</v>
      </c>
      <c r="N317" s="302" t="s">
        <v>9378</v>
      </c>
      <c r="O317" s="303">
        <v>41.16</v>
      </c>
      <c r="P317" s="302" t="s">
        <v>9379</v>
      </c>
      <c r="Q317" s="302" t="s">
        <v>9435</v>
      </c>
      <c r="R317" s="300"/>
      <c r="S317" s="300"/>
      <c r="T317" s="302" t="s">
        <v>9380</v>
      </c>
      <c r="U317" s="302" t="s">
        <v>9381</v>
      </c>
      <c r="V317" s="302" t="s">
        <v>9382</v>
      </c>
      <c r="W317" s="302" t="s">
        <v>11315</v>
      </c>
      <c r="X317" s="302" t="s">
        <v>9384</v>
      </c>
      <c r="Y317" s="302" t="s">
        <v>9385</v>
      </c>
      <c r="Z317" s="303">
        <v>41.16</v>
      </c>
      <c r="AA317" s="302" t="s">
        <v>3277</v>
      </c>
      <c r="AB317" s="303">
        <v>41.16</v>
      </c>
      <c r="AC317" s="303">
        <v>41.16</v>
      </c>
      <c r="AD317" s="302" t="s">
        <v>3277</v>
      </c>
      <c r="AE317" s="302" t="s">
        <v>9548</v>
      </c>
      <c r="AF317" s="302" t="s">
        <v>10685</v>
      </c>
      <c r="AG317" s="302" t="s">
        <v>9388</v>
      </c>
      <c r="AH317" s="302" t="s">
        <v>9402</v>
      </c>
      <c r="AI317" s="304">
        <f t="shared" si="8"/>
        <v>44652</v>
      </c>
      <c r="AK317" s="305" t="s">
        <v>9430</v>
      </c>
      <c r="AL317" s="296">
        <f t="shared" si="9"/>
        <v>41.16</v>
      </c>
    </row>
    <row r="318" spans="1:38" ht="40">
      <c r="A318" s="302" t="s">
        <v>11316</v>
      </c>
      <c r="B318" s="302" t="s">
        <v>10681</v>
      </c>
      <c r="C318" s="302" t="s">
        <v>10682</v>
      </c>
      <c r="D318" s="302" t="s">
        <v>9371</v>
      </c>
      <c r="E318" s="302" t="s">
        <v>10745</v>
      </c>
      <c r="F318" s="302" t="s">
        <v>9372</v>
      </c>
      <c r="G318" s="302" t="s">
        <v>9505</v>
      </c>
      <c r="H318" s="302" t="s">
        <v>11317</v>
      </c>
      <c r="I318" s="302" t="s">
        <v>9435</v>
      </c>
      <c r="J318" s="302" t="s">
        <v>9688</v>
      </c>
      <c r="K318" s="302" t="s">
        <v>9689</v>
      </c>
      <c r="L318" s="300"/>
      <c r="M318" s="300"/>
      <c r="N318" s="302" t="s">
        <v>9378</v>
      </c>
      <c r="O318" s="303">
        <v>149.88</v>
      </c>
      <c r="P318" s="302" t="s">
        <v>9379</v>
      </c>
      <c r="Q318" s="302" t="s">
        <v>9435</v>
      </c>
      <c r="R318" s="300"/>
      <c r="S318" s="300"/>
      <c r="T318" s="302" t="s">
        <v>9380</v>
      </c>
      <c r="U318" s="302" t="s">
        <v>9381</v>
      </c>
      <c r="V318" s="302" t="s">
        <v>9382</v>
      </c>
      <c r="W318" s="302" t="s">
        <v>11318</v>
      </c>
      <c r="X318" s="302" t="s">
        <v>9384</v>
      </c>
      <c r="Y318" s="302" t="s">
        <v>9385</v>
      </c>
      <c r="Z318" s="303">
        <v>149.88</v>
      </c>
      <c r="AA318" s="302" t="s">
        <v>3277</v>
      </c>
      <c r="AB318" s="303">
        <v>149.88</v>
      </c>
      <c r="AC318" s="303">
        <v>149.88</v>
      </c>
      <c r="AD318" s="302" t="s">
        <v>3277</v>
      </c>
      <c r="AE318" s="302" t="s">
        <v>9429</v>
      </c>
      <c r="AF318" s="302" t="s">
        <v>10685</v>
      </c>
      <c r="AG318" s="302" t="s">
        <v>9388</v>
      </c>
      <c r="AH318" s="302" t="s">
        <v>9402</v>
      </c>
      <c r="AI318" s="304">
        <f t="shared" si="8"/>
        <v>44769</v>
      </c>
      <c r="AK318" s="305" t="s">
        <v>9430</v>
      </c>
      <c r="AL318" s="296">
        <f t="shared" si="9"/>
        <v>149.88</v>
      </c>
    </row>
    <row r="319" spans="1:38" ht="50">
      <c r="A319" s="302" t="s">
        <v>11319</v>
      </c>
      <c r="B319" s="302" t="s">
        <v>10681</v>
      </c>
      <c r="C319" s="302" t="s">
        <v>10682</v>
      </c>
      <c r="D319" s="302" t="s">
        <v>9371</v>
      </c>
      <c r="E319" s="302" t="s">
        <v>10745</v>
      </c>
      <c r="F319" s="302" t="s">
        <v>10850</v>
      </c>
      <c r="G319" s="302" t="s">
        <v>10684</v>
      </c>
      <c r="H319" s="302" t="s">
        <v>11320</v>
      </c>
      <c r="I319" s="302" t="s">
        <v>11321</v>
      </c>
      <c r="J319" s="302" t="s">
        <v>9746</v>
      </c>
      <c r="K319" s="302" t="s">
        <v>9747</v>
      </c>
      <c r="L319" s="300"/>
      <c r="M319" s="302" t="s">
        <v>11322</v>
      </c>
      <c r="N319" s="302" t="s">
        <v>9378</v>
      </c>
      <c r="O319" s="303">
        <v>300</v>
      </c>
      <c r="P319" s="302" t="s">
        <v>9395</v>
      </c>
      <c r="Q319" s="302" t="s">
        <v>9435</v>
      </c>
      <c r="R319" s="300"/>
      <c r="S319" s="300"/>
      <c r="T319" s="302" t="s">
        <v>9380</v>
      </c>
      <c r="U319" s="302" t="s">
        <v>9749</v>
      </c>
      <c r="V319" s="302" t="s">
        <v>9400</v>
      </c>
      <c r="W319" s="302" t="s">
        <v>11323</v>
      </c>
      <c r="X319" s="302" t="s">
        <v>9384</v>
      </c>
      <c r="Y319" s="302" t="s">
        <v>9385</v>
      </c>
      <c r="Z319" s="303">
        <v>300</v>
      </c>
      <c r="AA319" s="302" t="s">
        <v>3277</v>
      </c>
      <c r="AB319" s="303">
        <v>300</v>
      </c>
      <c r="AC319" s="303">
        <v>300</v>
      </c>
      <c r="AD319" s="302" t="s">
        <v>3277</v>
      </c>
      <c r="AE319" s="302" t="s">
        <v>9429</v>
      </c>
      <c r="AF319" s="302" t="s">
        <v>10685</v>
      </c>
      <c r="AG319" s="302" t="s">
        <v>9388</v>
      </c>
      <c r="AH319" s="302" t="s">
        <v>9402</v>
      </c>
      <c r="AI319" s="304">
        <f t="shared" si="8"/>
        <v>44779</v>
      </c>
      <c r="AK319" s="305" t="s">
        <v>9430</v>
      </c>
      <c r="AL319" s="296">
        <f t="shared" si="9"/>
        <v>300</v>
      </c>
    </row>
    <row r="320" spans="1:38" ht="80">
      <c r="A320" s="302" t="s">
        <v>11324</v>
      </c>
      <c r="B320" s="302" t="s">
        <v>10681</v>
      </c>
      <c r="C320" s="302" t="s">
        <v>10682</v>
      </c>
      <c r="D320" s="302" t="s">
        <v>9371</v>
      </c>
      <c r="E320" s="302" t="s">
        <v>10745</v>
      </c>
      <c r="F320" s="302" t="s">
        <v>9372</v>
      </c>
      <c r="G320" s="302" t="s">
        <v>9505</v>
      </c>
      <c r="H320" s="302" t="s">
        <v>10803</v>
      </c>
      <c r="I320" s="302" t="s">
        <v>9555</v>
      </c>
      <c r="J320" s="302" t="s">
        <v>9614</v>
      </c>
      <c r="K320" s="302" t="s">
        <v>9615</v>
      </c>
      <c r="L320" s="300"/>
      <c r="M320" s="302" t="s">
        <v>10806</v>
      </c>
      <c r="N320" s="302" t="s">
        <v>9378</v>
      </c>
      <c r="O320" s="303">
        <v>299.76</v>
      </c>
      <c r="P320" s="302" t="s">
        <v>9379</v>
      </c>
      <c r="Q320" s="302" t="s">
        <v>9435</v>
      </c>
      <c r="R320" s="300"/>
      <c r="S320" s="300"/>
      <c r="T320" s="302" t="s">
        <v>9380</v>
      </c>
      <c r="U320" s="302" t="s">
        <v>9381</v>
      </c>
      <c r="V320" s="302" t="s">
        <v>9382</v>
      </c>
      <c r="W320" s="302" t="s">
        <v>10807</v>
      </c>
      <c r="X320" s="302" t="s">
        <v>9384</v>
      </c>
      <c r="Y320" s="302" t="s">
        <v>9385</v>
      </c>
      <c r="Z320" s="303">
        <v>299.76</v>
      </c>
      <c r="AA320" s="302" t="s">
        <v>3277</v>
      </c>
      <c r="AB320" s="303">
        <v>299.76</v>
      </c>
      <c r="AC320" s="303">
        <v>299.76</v>
      </c>
      <c r="AD320" s="302" t="s">
        <v>3277</v>
      </c>
      <c r="AE320" s="302" t="s">
        <v>9429</v>
      </c>
      <c r="AF320" s="302" t="s">
        <v>10685</v>
      </c>
      <c r="AG320" s="302" t="s">
        <v>9388</v>
      </c>
      <c r="AH320" s="302" t="s">
        <v>9402</v>
      </c>
      <c r="AI320" s="304">
        <f t="shared" si="8"/>
        <v>44777</v>
      </c>
      <c r="AK320" s="305" t="s">
        <v>9430</v>
      </c>
      <c r="AL320" s="296">
        <f t="shared" si="9"/>
        <v>299.76</v>
      </c>
    </row>
    <row r="321" spans="1:38" ht="40">
      <c r="A321" s="302" t="s">
        <v>11325</v>
      </c>
      <c r="B321" s="302" t="s">
        <v>10681</v>
      </c>
      <c r="C321" s="302" t="s">
        <v>10682</v>
      </c>
      <c r="D321" s="302" t="s">
        <v>9371</v>
      </c>
      <c r="E321" s="302" t="s">
        <v>10745</v>
      </c>
      <c r="F321" s="302" t="s">
        <v>9372</v>
      </c>
      <c r="G321" s="302" t="s">
        <v>9505</v>
      </c>
      <c r="H321" s="302" t="s">
        <v>10798</v>
      </c>
      <c r="I321" s="302" t="s">
        <v>9413</v>
      </c>
      <c r="J321" s="302" t="s">
        <v>10794</v>
      </c>
      <c r="K321" s="302" t="s">
        <v>10795</v>
      </c>
      <c r="L321" s="300"/>
      <c r="M321" s="300"/>
      <c r="N321" s="302" t="s">
        <v>9378</v>
      </c>
      <c r="O321" s="303">
        <v>18.739999999999998</v>
      </c>
      <c r="P321" s="302" t="s">
        <v>9379</v>
      </c>
      <c r="Q321" s="302" t="s">
        <v>9435</v>
      </c>
      <c r="R321" s="300"/>
      <c r="S321" s="300"/>
      <c r="T321" s="302" t="s">
        <v>9380</v>
      </c>
      <c r="U321" s="302" t="s">
        <v>9381</v>
      </c>
      <c r="V321" s="302" t="s">
        <v>9382</v>
      </c>
      <c r="W321" s="302" t="s">
        <v>10804</v>
      </c>
      <c r="X321" s="302" t="s">
        <v>9384</v>
      </c>
      <c r="Y321" s="302" t="s">
        <v>9385</v>
      </c>
      <c r="Z321" s="303">
        <v>18.734999999999999</v>
      </c>
      <c r="AA321" s="302" t="s">
        <v>3277</v>
      </c>
      <c r="AB321" s="303">
        <v>18.734999999999999</v>
      </c>
      <c r="AC321" s="303">
        <v>18.734999999999999</v>
      </c>
      <c r="AD321" s="302" t="s">
        <v>3277</v>
      </c>
      <c r="AE321" s="302" t="s">
        <v>9429</v>
      </c>
      <c r="AF321" s="302" t="s">
        <v>10685</v>
      </c>
      <c r="AG321" s="302" t="s">
        <v>9388</v>
      </c>
      <c r="AH321" s="302" t="s">
        <v>9402</v>
      </c>
      <c r="AI321" s="304">
        <f t="shared" si="8"/>
        <v>44778</v>
      </c>
      <c r="AK321" s="305" t="s">
        <v>9430</v>
      </c>
      <c r="AL321" s="296">
        <f t="shared" si="9"/>
        <v>18.734999999999999</v>
      </c>
    </row>
    <row r="322" spans="1:38" ht="50">
      <c r="A322" s="302" t="s">
        <v>11326</v>
      </c>
      <c r="B322" s="302" t="s">
        <v>10681</v>
      </c>
      <c r="C322" s="302" t="s">
        <v>10682</v>
      </c>
      <c r="D322" s="302" t="s">
        <v>9371</v>
      </c>
      <c r="E322" s="302" t="s">
        <v>10745</v>
      </c>
      <c r="F322" s="302" t="s">
        <v>9422</v>
      </c>
      <c r="G322" s="302" t="s">
        <v>10684</v>
      </c>
      <c r="H322" s="302" t="s">
        <v>9451</v>
      </c>
      <c r="I322" s="302" t="s">
        <v>11117</v>
      </c>
      <c r="J322" s="300"/>
      <c r="K322" s="300"/>
      <c r="L322" s="300"/>
      <c r="M322" s="300"/>
      <c r="N322" s="302" t="s">
        <v>9378</v>
      </c>
      <c r="O322" s="303">
        <v>277.36</v>
      </c>
      <c r="P322" s="302" t="s">
        <v>9425</v>
      </c>
      <c r="Q322" s="302" t="s">
        <v>9435</v>
      </c>
      <c r="R322" s="300"/>
      <c r="S322" s="300"/>
      <c r="T322" s="302" t="s">
        <v>9380</v>
      </c>
      <c r="U322" s="302" t="s">
        <v>9426</v>
      </c>
      <c r="V322" s="302" t="s">
        <v>9427</v>
      </c>
      <c r="W322" s="302" t="s">
        <v>9457</v>
      </c>
      <c r="X322" s="302" t="s">
        <v>9384</v>
      </c>
      <c r="Y322" s="302" t="s">
        <v>9385</v>
      </c>
      <c r="Z322" s="303">
        <v>277.36</v>
      </c>
      <c r="AA322" s="302" t="s">
        <v>3277</v>
      </c>
      <c r="AB322" s="303">
        <v>277.36</v>
      </c>
      <c r="AC322" s="303">
        <v>277.36</v>
      </c>
      <c r="AD322" s="302" t="s">
        <v>3277</v>
      </c>
      <c r="AE322" s="302" t="s">
        <v>9454</v>
      </c>
      <c r="AF322" s="302" t="s">
        <v>10685</v>
      </c>
      <c r="AG322" s="302" t="s">
        <v>9388</v>
      </c>
      <c r="AH322" s="302" t="s">
        <v>9402</v>
      </c>
      <c r="AI322" s="304">
        <f t="shared" si="8"/>
        <v>44773</v>
      </c>
      <c r="AK322" s="305" t="s">
        <v>9430</v>
      </c>
      <c r="AL322" s="296">
        <f t="shared" si="9"/>
        <v>277.36</v>
      </c>
    </row>
    <row r="323" spans="1:38" ht="40">
      <c r="A323" s="302" t="s">
        <v>11327</v>
      </c>
      <c r="B323" s="302" t="s">
        <v>10681</v>
      </c>
      <c r="C323" s="302" t="s">
        <v>10682</v>
      </c>
      <c r="D323" s="302" t="s">
        <v>9371</v>
      </c>
      <c r="E323" s="302" t="s">
        <v>10745</v>
      </c>
      <c r="F323" s="302" t="s">
        <v>9372</v>
      </c>
      <c r="G323" s="302" t="s">
        <v>9505</v>
      </c>
      <c r="H323" s="302" t="s">
        <v>11031</v>
      </c>
      <c r="I323" s="302" t="s">
        <v>9512</v>
      </c>
      <c r="J323" s="302" t="s">
        <v>9746</v>
      </c>
      <c r="K323" s="302" t="s">
        <v>9747</v>
      </c>
      <c r="L323" s="300"/>
      <c r="M323" s="302" t="s">
        <v>11328</v>
      </c>
      <c r="N323" s="302" t="s">
        <v>9378</v>
      </c>
      <c r="O323" s="303">
        <v>187.35</v>
      </c>
      <c r="P323" s="302" t="s">
        <v>9379</v>
      </c>
      <c r="Q323" s="302" t="s">
        <v>9435</v>
      </c>
      <c r="R323" s="300"/>
      <c r="S323" s="300"/>
      <c r="T323" s="302" t="s">
        <v>9380</v>
      </c>
      <c r="U323" s="302" t="s">
        <v>9381</v>
      </c>
      <c r="V323" s="302" t="s">
        <v>9382</v>
      </c>
      <c r="W323" s="302" t="s">
        <v>11081</v>
      </c>
      <c r="X323" s="302" t="s">
        <v>9384</v>
      </c>
      <c r="Y323" s="302" t="s">
        <v>9385</v>
      </c>
      <c r="Z323" s="303">
        <v>187.35</v>
      </c>
      <c r="AA323" s="302" t="s">
        <v>3277</v>
      </c>
      <c r="AB323" s="303">
        <v>187.35</v>
      </c>
      <c r="AC323" s="303">
        <v>187.35</v>
      </c>
      <c r="AD323" s="302" t="s">
        <v>3277</v>
      </c>
      <c r="AE323" s="302" t="s">
        <v>10727</v>
      </c>
      <c r="AF323" s="302" t="s">
        <v>10685</v>
      </c>
      <c r="AG323" s="302" t="s">
        <v>9388</v>
      </c>
      <c r="AH323" s="302" t="s">
        <v>9402</v>
      </c>
      <c r="AI323" s="304">
        <f t="shared" si="8"/>
        <v>44832</v>
      </c>
      <c r="AK323" s="305" t="s">
        <v>9430</v>
      </c>
      <c r="AL323" s="296">
        <f t="shared" si="9"/>
        <v>187.35</v>
      </c>
    </row>
    <row r="324" spans="1:38" ht="40">
      <c r="A324" s="302" t="s">
        <v>11329</v>
      </c>
      <c r="B324" s="302" t="s">
        <v>10681</v>
      </c>
      <c r="C324" s="302" t="s">
        <v>10682</v>
      </c>
      <c r="D324" s="302" t="s">
        <v>9371</v>
      </c>
      <c r="E324" s="302" t="s">
        <v>10745</v>
      </c>
      <c r="F324" s="302" t="s">
        <v>9372</v>
      </c>
      <c r="G324" s="302" t="s">
        <v>9505</v>
      </c>
      <c r="H324" s="302" t="s">
        <v>10915</v>
      </c>
      <c r="I324" s="302" t="s">
        <v>9555</v>
      </c>
      <c r="J324" s="302" t="s">
        <v>9513</v>
      </c>
      <c r="K324" s="302" t="s">
        <v>9514</v>
      </c>
      <c r="L324" s="300"/>
      <c r="M324" s="300"/>
      <c r="N324" s="302" t="s">
        <v>9378</v>
      </c>
      <c r="O324" s="303">
        <v>366.56</v>
      </c>
      <c r="P324" s="302" t="s">
        <v>9379</v>
      </c>
      <c r="Q324" s="302" t="s">
        <v>9435</v>
      </c>
      <c r="R324" s="300"/>
      <c r="S324" s="300"/>
      <c r="T324" s="302" t="s">
        <v>9380</v>
      </c>
      <c r="U324" s="302" t="s">
        <v>9381</v>
      </c>
      <c r="V324" s="302" t="s">
        <v>9382</v>
      </c>
      <c r="W324" s="302" t="s">
        <v>11035</v>
      </c>
      <c r="X324" s="302" t="s">
        <v>9384</v>
      </c>
      <c r="Y324" s="302" t="s">
        <v>9385</v>
      </c>
      <c r="Z324" s="303">
        <v>366.56</v>
      </c>
      <c r="AA324" s="302" t="s">
        <v>3277</v>
      </c>
      <c r="AB324" s="303">
        <v>366.56</v>
      </c>
      <c r="AC324" s="303">
        <v>366.56</v>
      </c>
      <c r="AD324" s="302" t="s">
        <v>3277</v>
      </c>
      <c r="AE324" s="302" t="s">
        <v>9487</v>
      </c>
      <c r="AF324" s="302" t="s">
        <v>10685</v>
      </c>
      <c r="AG324" s="302" t="s">
        <v>9388</v>
      </c>
      <c r="AH324" s="302" t="s">
        <v>9402</v>
      </c>
      <c r="AI324" s="304">
        <f t="shared" si="8"/>
        <v>44720</v>
      </c>
      <c r="AK324" s="305" t="s">
        <v>9430</v>
      </c>
      <c r="AL324" s="296">
        <f t="shared" si="9"/>
        <v>366.56</v>
      </c>
    </row>
    <row r="325" spans="1:38" ht="60">
      <c r="A325" s="302" t="s">
        <v>11330</v>
      </c>
      <c r="B325" s="302" t="s">
        <v>10681</v>
      </c>
      <c r="C325" s="302" t="s">
        <v>10682</v>
      </c>
      <c r="D325" s="302" t="s">
        <v>9371</v>
      </c>
      <c r="E325" s="302" t="s">
        <v>10745</v>
      </c>
      <c r="F325" s="302" t="s">
        <v>9372</v>
      </c>
      <c r="G325" s="302" t="s">
        <v>9505</v>
      </c>
      <c r="H325" s="302" t="s">
        <v>11331</v>
      </c>
      <c r="I325" s="302" t="s">
        <v>9435</v>
      </c>
      <c r="J325" s="302" t="s">
        <v>9746</v>
      </c>
      <c r="K325" s="302" t="s">
        <v>9747</v>
      </c>
      <c r="L325" s="300"/>
      <c r="M325" s="302" t="s">
        <v>11048</v>
      </c>
      <c r="N325" s="302" t="s">
        <v>9378</v>
      </c>
      <c r="O325" s="303">
        <v>164.64</v>
      </c>
      <c r="P325" s="302" t="s">
        <v>9379</v>
      </c>
      <c r="Q325" s="302" t="s">
        <v>9435</v>
      </c>
      <c r="R325" s="300"/>
      <c r="S325" s="300"/>
      <c r="T325" s="302" t="s">
        <v>9380</v>
      </c>
      <c r="U325" s="302" t="s">
        <v>9381</v>
      </c>
      <c r="V325" s="302" t="s">
        <v>9382</v>
      </c>
      <c r="W325" s="302" t="s">
        <v>11049</v>
      </c>
      <c r="X325" s="302" t="s">
        <v>9384</v>
      </c>
      <c r="Y325" s="302" t="s">
        <v>9385</v>
      </c>
      <c r="Z325" s="303">
        <v>164.64</v>
      </c>
      <c r="AA325" s="302" t="s">
        <v>3277</v>
      </c>
      <c r="AB325" s="303">
        <v>164.64</v>
      </c>
      <c r="AC325" s="303">
        <v>164.64</v>
      </c>
      <c r="AD325" s="302" t="s">
        <v>3277</v>
      </c>
      <c r="AE325" s="302" t="s">
        <v>9770</v>
      </c>
      <c r="AF325" s="302" t="s">
        <v>10685</v>
      </c>
      <c r="AG325" s="302" t="s">
        <v>9388</v>
      </c>
      <c r="AH325" s="302" t="s">
        <v>9402</v>
      </c>
      <c r="AI325" s="304">
        <f t="shared" si="8"/>
        <v>44575</v>
      </c>
      <c r="AK325" s="305" t="s">
        <v>9430</v>
      </c>
      <c r="AL325" s="296">
        <f t="shared" si="9"/>
        <v>164.64</v>
      </c>
    </row>
    <row r="326" spans="1:38" ht="40">
      <c r="A326" s="302" t="s">
        <v>11332</v>
      </c>
      <c r="B326" s="302" t="s">
        <v>10681</v>
      </c>
      <c r="C326" s="302" t="s">
        <v>10682</v>
      </c>
      <c r="D326" s="302" t="s">
        <v>9371</v>
      </c>
      <c r="E326" s="302" t="s">
        <v>10745</v>
      </c>
      <c r="F326" s="302" t="s">
        <v>9372</v>
      </c>
      <c r="G326" s="302" t="s">
        <v>9505</v>
      </c>
      <c r="H326" s="302" t="s">
        <v>9641</v>
      </c>
      <c r="I326" s="302" t="s">
        <v>9410</v>
      </c>
      <c r="J326" s="302" t="s">
        <v>9513</v>
      </c>
      <c r="K326" s="302" t="s">
        <v>9514</v>
      </c>
      <c r="L326" s="300"/>
      <c r="M326" s="300"/>
      <c r="N326" s="302" t="s">
        <v>9378</v>
      </c>
      <c r="O326" s="303">
        <v>91.64</v>
      </c>
      <c r="P326" s="302" t="s">
        <v>9379</v>
      </c>
      <c r="Q326" s="302" t="s">
        <v>9435</v>
      </c>
      <c r="R326" s="300"/>
      <c r="S326" s="300"/>
      <c r="T326" s="302" t="s">
        <v>9380</v>
      </c>
      <c r="U326" s="302" t="s">
        <v>9381</v>
      </c>
      <c r="V326" s="302" t="s">
        <v>9382</v>
      </c>
      <c r="W326" s="302" t="s">
        <v>10921</v>
      </c>
      <c r="X326" s="302" t="s">
        <v>9384</v>
      </c>
      <c r="Y326" s="302" t="s">
        <v>9385</v>
      </c>
      <c r="Z326" s="303">
        <v>91.64</v>
      </c>
      <c r="AA326" s="302" t="s">
        <v>3277</v>
      </c>
      <c r="AB326" s="303">
        <v>91.64</v>
      </c>
      <c r="AC326" s="303">
        <v>91.64</v>
      </c>
      <c r="AD326" s="302" t="s">
        <v>3277</v>
      </c>
      <c r="AE326" s="302" t="s">
        <v>9634</v>
      </c>
      <c r="AF326" s="302" t="s">
        <v>10685</v>
      </c>
      <c r="AG326" s="302" t="s">
        <v>9388</v>
      </c>
      <c r="AH326" s="302" t="s">
        <v>9402</v>
      </c>
      <c r="AI326" s="304">
        <f t="shared" si="8"/>
        <v>44650</v>
      </c>
      <c r="AK326" s="305" t="s">
        <v>9430</v>
      </c>
      <c r="AL326" s="296">
        <f t="shared" si="9"/>
        <v>91.64</v>
      </c>
    </row>
    <row r="327" spans="1:38" ht="40">
      <c r="A327" s="302" t="s">
        <v>11333</v>
      </c>
      <c r="B327" s="302" t="s">
        <v>10681</v>
      </c>
      <c r="C327" s="302" t="s">
        <v>10682</v>
      </c>
      <c r="D327" s="302" t="s">
        <v>9371</v>
      </c>
      <c r="E327" s="302" t="s">
        <v>10745</v>
      </c>
      <c r="F327" s="302" t="s">
        <v>9372</v>
      </c>
      <c r="G327" s="302" t="s">
        <v>9505</v>
      </c>
      <c r="H327" s="302" t="s">
        <v>11276</v>
      </c>
      <c r="I327" s="302" t="s">
        <v>9435</v>
      </c>
      <c r="J327" s="302" t="s">
        <v>9688</v>
      </c>
      <c r="K327" s="302" t="s">
        <v>9689</v>
      </c>
      <c r="L327" s="300"/>
      <c r="M327" s="300"/>
      <c r="N327" s="302" t="s">
        <v>9378</v>
      </c>
      <c r="O327" s="303">
        <v>183.28</v>
      </c>
      <c r="P327" s="302" t="s">
        <v>9379</v>
      </c>
      <c r="Q327" s="302" t="s">
        <v>9435</v>
      </c>
      <c r="R327" s="300"/>
      <c r="S327" s="300"/>
      <c r="T327" s="302" t="s">
        <v>9380</v>
      </c>
      <c r="U327" s="302" t="s">
        <v>9381</v>
      </c>
      <c r="V327" s="302" t="s">
        <v>9382</v>
      </c>
      <c r="W327" s="302" t="s">
        <v>9792</v>
      </c>
      <c r="X327" s="302" t="s">
        <v>9384</v>
      </c>
      <c r="Y327" s="302" t="s">
        <v>9385</v>
      </c>
      <c r="Z327" s="303">
        <v>183.28</v>
      </c>
      <c r="AA327" s="302" t="s">
        <v>3277</v>
      </c>
      <c r="AB327" s="303">
        <v>183.28</v>
      </c>
      <c r="AC327" s="303">
        <v>183.28</v>
      </c>
      <c r="AD327" s="302" t="s">
        <v>3277</v>
      </c>
      <c r="AE327" s="302" t="s">
        <v>9770</v>
      </c>
      <c r="AF327" s="302" t="s">
        <v>10685</v>
      </c>
      <c r="AG327" s="302" t="s">
        <v>9388</v>
      </c>
      <c r="AH327" s="302" t="s">
        <v>9402</v>
      </c>
      <c r="AI327" s="304">
        <f t="shared" ref="AI327:AI390" si="10">DATE(YEAR(H327),MONTH(H327),DAY(H327))</f>
        <v>44571</v>
      </c>
      <c r="AK327" s="305" t="s">
        <v>9430</v>
      </c>
      <c r="AL327" s="296">
        <f t="shared" ref="AL327:AL390" si="11">IF(AK327="","",IF(AJ327="",AC327,AJ327))</f>
        <v>183.28</v>
      </c>
    </row>
    <row r="328" spans="1:38" ht="40">
      <c r="A328" s="302" t="s">
        <v>11334</v>
      </c>
      <c r="B328" s="302" t="s">
        <v>10681</v>
      </c>
      <c r="C328" s="302" t="s">
        <v>10682</v>
      </c>
      <c r="D328" s="302" t="s">
        <v>9371</v>
      </c>
      <c r="E328" s="302" t="s">
        <v>10745</v>
      </c>
      <c r="F328" s="302" t="s">
        <v>9372</v>
      </c>
      <c r="G328" s="302" t="s">
        <v>9505</v>
      </c>
      <c r="H328" s="302" t="s">
        <v>9799</v>
      </c>
      <c r="I328" s="302" t="s">
        <v>9435</v>
      </c>
      <c r="J328" s="302" t="s">
        <v>9688</v>
      </c>
      <c r="K328" s="302" t="s">
        <v>9689</v>
      </c>
      <c r="L328" s="300"/>
      <c r="M328" s="300"/>
      <c r="N328" s="302" t="s">
        <v>9378</v>
      </c>
      <c r="O328" s="303">
        <v>183.28</v>
      </c>
      <c r="P328" s="302" t="s">
        <v>9379</v>
      </c>
      <c r="Q328" s="302" t="s">
        <v>9435</v>
      </c>
      <c r="R328" s="300"/>
      <c r="S328" s="300"/>
      <c r="T328" s="302" t="s">
        <v>9380</v>
      </c>
      <c r="U328" s="302" t="s">
        <v>9381</v>
      </c>
      <c r="V328" s="302" t="s">
        <v>9382</v>
      </c>
      <c r="W328" s="302" t="s">
        <v>9792</v>
      </c>
      <c r="X328" s="302" t="s">
        <v>9384</v>
      </c>
      <c r="Y328" s="302" t="s">
        <v>9385</v>
      </c>
      <c r="Z328" s="303">
        <v>183.28</v>
      </c>
      <c r="AA328" s="302" t="s">
        <v>3277</v>
      </c>
      <c r="AB328" s="303">
        <v>183.28</v>
      </c>
      <c r="AC328" s="303">
        <v>183.28</v>
      </c>
      <c r="AD328" s="302" t="s">
        <v>3277</v>
      </c>
      <c r="AE328" s="302" t="s">
        <v>9770</v>
      </c>
      <c r="AF328" s="302" t="s">
        <v>10685</v>
      </c>
      <c r="AG328" s="302" t="s">
        <v>9388</v>
      </c>
      <c r="AH328" s="302" t="s">
        <v>9402</v>
      </c>
      <c r="AI328" s="304">
        <f t="shared" si="10"/>
        <v>44581</v>
      </c>
      <c r="AK328" s="305" t="s">
        <v>9430</v>
      </c>
      <c r="AL328" s="296">
        <f t="shared" si="11"/>
        <v>183.28</v>
      </c>
    </row>
    <row r="329" spans="1:38" ht="60">
      <c r="A329" s="302" t="s">
        <v>11335</v>
      </c>
      <c r="B329" s="302" t="s">
        <v>10681</v>
      </c>
      <c r="C329" s="302" t="s">
        <v>10682</v>
      </c>
      <c r="D329" s="302" t="s">
        <v>9371</v>
      </c>
      <c r="E329" s="302" t="s">
        <v>10745</v>
      </c>
      <c r="F329" s="302" t="s">
        <v>9372</v>
      </c>
      <c r="G329" s="302" t="s">
        <v>9505</v>
      </c>
      <c r="H329" s="302" t="s">
        <v>10712</v>
      </c>
      <c r="I329" s="302" t="s">
        <v>9555</v>
      </c>
      <c r="J329" s="302" t="s">
        <v>9614</v>
      </c>
      <c r="K329" s="302" t="s">
        <v>9615</v>
      </c>
      <c r="L329" s="300"/>
      <c r="M329" s="302" t="s">
        <v>11279</v>
      </c>
      <c r="N329" s="302" t="s">
        <v>9378</v>
      </c>
      <c r="O329" s="303">
        <v>366.56</v>
      </c>
      <c r="P329" s="302" t="s">
        <v>9379</v>
      </c>
      <c r="Q329" s="302" t="s">
        <v>9435</v>
      </c>
      <c r="R329" s="300"/>
      <c r="S329" s="300"/>
      <c r="T329" s="302" t="s">
        <v>9380</v>
      </c>
      <c r="U329" s="302" t="s">
        <v>9381</v>
      </c>
      <c r="V329" s="302" t="s">
        <v>9382</v>
      </c>
      <c r="W329" s="302" t="s">
        <v>9792</v>
      </c>
      <c r="X329" s="302" t="s">
        <v>9384</v>
      </c>
      <c r="Y329" s="302" t="s">
        <v>9385</v>
      </c>
      <c r="Z329" s="303">
        <v>366.56</v>
      </c>
      <c r="AA329" s="302" t="s">
        <v>3277</v>
      </c>
      <c r="AB329" s="303">
        <v>366.56</v>
      </c>
      <c r="AC329" s="303">
        <v>366.56</v>
      </c>
      <c r="AD329" s="302" t="s">
        <v>3277</v>
      </c>
      <c r="AE329" s="302" t="s">
        <v>9770</v>
      </c>
      <c r="AF329" s="302" t="s">
        <v>10685</v>
      </c>
      <c r="AG329" s="302" t="s">
        <v>9388</v>
      </c>
      <c r="AH329" s="302" t="s">
        <v>9402</v>
      </c>
      <c r="AI329" s="304">
        <f t="shared" si="10"/>
        <v>44580</v>
      </c>
      <c r="AK329" s="305" t="s">
        <v>9430</v>
      </c>
      <c r="AL329" s="296">
        <f t="shared" si="11"/>
        <v>366.56</v>
      </c>
    </row>
    <row r="330" spans="1:38" ht="40">
      <c r="A330" s="302" t="s">
        <v>11336</v>
      </c>
      <c r="B330" s="302" t="s">
        <v>10681</v>
      </c>
      <c r="C330" s="302" t="s">
        <v>10682</v>
      </c>
      <c r="D330" s="302" t="s">
        <v>9371</v>
      </c>
      <c r="E330" s="302" t="s">
        <v>10745</v>
      </c>
      <c r="F330" s="302" t="s">
        <v>9372</v>
      </c>
      <c r="G330" s="302" t="s">
        <v>9505</v>
      </c>
      <c r="H330" s="302" t="s">
        <v>11040</v>
      </c>
      <c r="I330" s="302" t="s">
        <v>9413</v>
      </c>
      <c r="J330" s="302" t="s">
        <v>9688</v>
      </c>
      <c r="K330" s="302" t="s">
        <v>9689</v>
      </c>
      <c r="L330" s="300"/>
      <c r="M330" s="300"/>
      <c r="N330" s="302" t="s">
        <v>9378</v>
      </c>
      <c r="O330" s="303">
        <v>22.91</v>
      </c>
      <c r="P330" s="302" t="s">
        <v>9379</v>
      </c>
      <c r="Q330" s="302" t="s">
        <v>9435</v>
      </c>
      <c r="R330" s="300"/>
      <c r="S330" s="300"/>
      <c r="T330" s="302" t="s">
        <v>9380</v>
      </c>
      <c r="U330" s="302" t="s">
        <v>9381</v>
      </c>
      <c r="V330" s="302" t="s">
        <v>9382</v>
      </c>
      <c r="W330" s="302" t="s">
        <v>9734</v>
      </c>
      <c r="X330" s="302" t="s">
        <v>9384</v>
      </c>
      <c r="Y330" s="302" t="s">
        <v>9385</v>
      </c>
      <c r="Z330" s="303">
        <v>22.91</v>
      </c>
      <c r="AA330" s="302" t="s">
        <v>3277</v>
      </c>
      <c r="AB330" s="303">
        <v>22.91</v>
      </c>
      <c r="AC330" s="303">
        <v>22.91</v>
      </c>
      <c r="AD330" s="302" t="s">
        <v>3277</v>
      </c>
      <c r="AE330" s="302" t="s">
        <v>9708</v>
      </c>
      <c r="AF330" s="302" t="s">
        <v>10685</v>
      </c>
      <c r="AG330" s="302" t="s">
        <v>9388</v>
      </c>
      <c r="AH330" s="302" t="s">
        <v>9402</v>
      </c>
      <c r="AI330" s="304">
        <f t="shared" si="10"/>
        <v>44603</v>
      </c>
      <c r="AK330" s="305" t="s">
        <v>9430</v>
      </c>
      <c r="AL330" s="296">
        <f t="shared" si="11"/>
        <v>22.91</v>
      </c>
    </row>
    <row r="331" spans="1:38" ht="40">
      <c r="A331" s="302" t="s">
        <v>11337</v>
      </c>
      <c r="B331" s="302" t="s">
        <v>10681</v>
      </c>
      <c r="C331" s="302" t="s">
        <v>10682</v>
      </c>
      <c r="D331" s="302" t="s">
        <v>9371</v>
      </c>
      <c r="E331" s="302" t="s">
        <v>10745</v>
      </c>
      <c r="F331" s="302" t="s">
        <v>9372</v>
      </c>
      <c r="G331" s="302" t="s">
        <v>9505</v>
      </c>
      <c r="H331" s="302" t="s">
        <v>11053</v>
      </c>
      <c r="I331" s="302" t="s">
        <v>9512</v>
      </c>
      <c r="J331" s="302" t="s">
        <v>9746</v>
      </c>
      <c r="K331" s="302" t="s">
        <v>9747</v>
      </c>
      <c r="L331" s="300"/>
      <c r="M331" s="300"/>
      <c r="N331" s="302" t="s">
        <v>9378</v>
      </c>
      <c r="O331" s="303">
        <v>205.8</v>
      </c>
      <c r="P331" s="302" t="s">
        <v>9379</v>
      </c>
      <c r="Q331" s="302" t="s">
        <v>9435</v>
      </c>
      <c r="R331" s="300"/>
      <c r="S331" s="300"/>
      <c r="T331" s="302" t="s">
        <v>9380</v>
      </c>
      <c r="U331" s="302" t="s">
        <v>9381</v>
      </c>
      <c r="V331" s="302" t="s">
        <v>9382</v>
      </c>
      <c r="W331" s="302" t="s">
        <v>11338</v>
      </c>
      <c r="X331" s="302" t="s">
        <v>9384</v>
      </c>
      <c r="Y331" s="302" t="s">
        <v>9385</v>
      </c>
      <c r="Z331" s="303">
        <v>205.8</v>
      </c>
      <c r="AA331" s="302" t="s">
        <v>3277</v>
      </c>
      <c r="AB331" s="303">
        <v>205.8</v>
      </c>
      <c r="AC331" s="303">
        <v>205.8</v>
      </c>
      <c r="AD331" s="302" t="s">
        <v>3277</v>
      </c>
      <c r="AE331" s="302" t="s">
        <v>9708</v>
      </c>
      <c r="AF331" s="302" t="s">
        <v>10685</v>
      </c>
      <c r="AG331" s="302" t="s">
        <v>9388</v>
      </c>
      <c r="AH331" s="302" t="s">
        <v>9402</v>
      </c>
      <c r="AI331" s="304">
        <f t="shared" si="10"/>
        <v>44602</v>
      </c>
      <c r="AK331" s="305" t="s">
        <v>9430</v>
      </c>
      <c r="AL331" s="296">
        <f t="shared" si="11"/>
        <v>205.8</v>
      </c>
    </row>
    <row r="332" spans="1:38" ht="50">
      <c r="A332" s="302" t="s">
        <v>11339</v>
      </c>
      <c r="B332" s="302" t="s">
        <v>10681</v>
      </c>
      <c r="C332" s="302" t="s">
        <v>10682</v>
      </c>
      <c r="D332" s="302" t="s">
        <v>9371</v>
      </c>
      <c r="E332" s="302" t="s">
        <v>10745</v>
      </c>
      <c r="F332" s="302" t="s">
        <v>9372</v>
      </c>
      <c r="G332" s="302" t="s">
        <v>9505</v>
      </c>
      <c r="H332" s="302" t="s">
        <v>9758</v>
      </c>
      <c r="I332" s="302" t="s">
        <v>9526</v>
      </c>
      <c r="J332" s="302" t="s">
        <v>9614</v>
      </c>
      <c r="K332" s="302" t="s">
        <v>9615</v>
      </c>
      <c r="L332" s="300"/>
      <c r="M332" s="302" t="s">
        <v>11066</v>
      </c>
      <c r="N332" s="302" t="s">
        <v>9378</v>
      </c>
      <c r="O332" s="303">
        <v>137.46</v>
      </c>
      <c r="P332" s="302" t="s">
        <v>9379</v>
      </c>
      <c r="Q332" s="302" t="s">
        <v>9435</v>
      </c>
      <c r="R332" s="300"/>
      <c r="S332" s="300"/>
      <c r="T332" s="302" t="s">
        <v>9380</v>
      </c>
      <c r="U332" s="302" t="s">
        <v>9381</v>
      </c>
      <c r="V332" s="302" t="s">
        <v>9382</v>
      </c>
      <c r="W332" s="302" t="s">
        <v>11340</v>
      </c>
      <c r="X332" s="302" t="s">
        <v>9384</v>
      </c>
      <c r="Y332" s="302" t="s">
        <v>9385</v>
      </c>
      <c r="Z332" s="303">
        <v>137.46</v>
      </c>
      <c r="AA332" s="302" t="s">
        <v>3277</v>
      </c>
      <c r="AB332" s="303">
        <v>137.46</v>
      </c>
      <c r="AC332" s="303">
        <v>137.46</v>
      </c>
      <c r="AD332" s="302" t="s">
        <v>3277</v>
      </c>
      <c r="AE332" s="302" t="s">
        <v>9708</v>
      </c>
      <c r="AF332" s="302" t="s">
        <v>10685</v>
      </c>
      <c r="AG332" s="302" t="s">
        <v>9388</v>
      </c>
      <c r="AH332" s="302" t="s">
        <v>9402</v>
      </c>
      <c r="AI332" s="304">
        <f t="shared" si="10"/>
        <v>44595</v>
      </c>
      <c r="AK332" s="305" t="s">
        <v>9430</v>
      </c>
      <c r="AL332" s="296">
        <f t="shared" si="11"/>
        <v>137.46</v>
      </c>
    </row>
    <row r="333" spans="1:38" ht="40">
      <c r="A333" s="302" t="s">
        <v>11341</v>
      </c>
      <c r="B333" s="302" t="s">
        <v>10681</v>
      </c>
      <c r="C333" s="302" t="s">
        <v>10682</v>
      </c>
      <c r="D333" s="302" t="s">
        <v>9371</v>
      </c>
      <c r="E333" s="302" t="s">
        <v>10745</v>
      </c>
      <c r="F333" s="302" t="s">
        <v>9372</v>
      </c>
      <c r="G333" s="302" t="s">
        <v>9505</v>
      </c>
      <c r="H333" s="302" t="s">
        <v>9719</v>
      </c>
      <c r="I333" s="302" t="s">
        <v>9410</v>
      </c>
      <c r="J333" s="302" t="s">
        <v>9507</v>
      </c>
      <c r="K333" s="302" t="s">
        <v>9508</v>
      </c>
      <c r="L333" s="300"/>
      <c r="M333" s="300"/>
      <c r="N333" s="302" t="s">
        <v>9378</v>
      </c>
      <c r="O333" s="303">
        <v>91.64</v>
      </c>
      <c r="P333" s="302" t="s">
        <v>9379</v>
      </c>
      <c r="Q333" s="302" t="s">
        <v>9435</v>
      </c>
      <c r="R333" s="300"/>
      <c r="S333" s="300"/>
      <c r="T333" s="302" t="s">
        <v>9380</v>
      </c>
      <c r="U333" s="302" t="s">
        <v>9381</v>
      </c>
      <c r="V333" s="302" t="s">
        <v>9382</v>
      </c>
      <c r="W333" s="302" t="s">
        <v>10746</v>
      </c>
      <c r="X333" s="302" t="s">
        <v>9384</v>
      </c>
      <c r="Y333" s="302" t="s">
        <v>9385</v>
      </c>
      <c r="Z333" s="303">
        <v>91.64</v>
      </c>
      <c r="AA333" s="302" t="s">
        <v>3277</v>
      </c>
      <c r="AB333" s="303">
        <v>91.64</v>
      </c>
      <c r="AC333" s="303">
        <v>91.64</v>
      </c>
      <c r="AD333" s="302" t="s">
        <v>3277</v>
      </c>
      <c r="AE333" s="302" t="s">
        <v>9708</v>
      </c>
      <c r="AF333" s="302" t="s">
        <v>10685</v>
      </c>
      <c r="AG333" s="302" t="s">
        <v>9388</v>
      </c>
      <c r="AH333" s="302" t="s">
        <v>9402</v>
      </c>
      <c r="AI333" s="304">
        <f t="shared" si="10"/>
        <v>44616</v>
      </c>
      <c r="AK333" s="305" t="s">
        <v>9430</v>
      </c>
      <c r="AL333" s="296">
        <f t="shared" si="11"/>
        <v>91.64</v>
      </c>
    </row>
    <row r="334" spans="1:38" ht="40">
      <c r="A334" s="302" t="s">
        <v>11094</v>
      </c>
      <c r="B334" s="302" t="s">
        <v>10681</v>
      </c>
      <c r="C334" s="302" t="s">
        <v>10682</v>
      </c>
      <c r="D334" s="302" t="s">
        <v>9371</v>
      </c>
      <c r="E334" s="302" t="s">
        <v>10745</v>
      </c>
      <c r="F334" s="302" t="s">
        <v>9372</v>
      </c>
      <c r="G334" s="302" t="s">
        <v>9505</v>
      </c>
      <c r="H334" s="302" t="s">
        <v>10712</v>
      </c>
      <c r="I334" s="302" t="s">
        <v>9410</v>
      </c>
      <c r="J334" s="302" t="s">
        <v>9556</v>
      </c>
      <c r="K334" s="302" t="s">
        <v>9559</v>
      </c>
      <c r="L334" s="300"/>
      <c r="M334" s="300"/>
      <c r="N334" s="302" t="s">
        <v>9378</v>
      </c>
      <c r="O334" s="303">
        <v>91.64</v>
      </c>
      <c r="P334" s="302" t="s">
        <v>9379</v>
      </c>
      <c r="Q334" s="302" t="s">
        <v>9435</v>
      </c>
      <c r="R334" s="300"/>
      <c r="S334" s="300"/>
      <c r="T334" s="302" t="s">
        <v>9380</v>
      </c>
      <c r="U334" s="302" t="s">
        <v>9381</v>
      </c>
      <c r="V334" s="302" t="s">
        <v>9382</v>
      </c>
      <c r="W334" s="302" t="s">
        <v>11069</v>
      </c>
      <c r="X334" s="302" t="s">
        <v>9384</v>
      </c>
      <c r="Y334" s="302" t="s">
        <v>9385</v>
      </c>
      <c r="Z334" s="303">
        <v>91.64</v>
      </c>
      <c r="AA334" s="302" t="s">
        <v>3277</v>
      </c>
      <c r="AB334" s="303">
        <v>91.64</v>
      </c>
      <c r="AC334" s="303">
        <v>91.64</v>
      </c>
      <c r="AD334" s="302" t="s">
        <v>3277</v>
      </c>
      <c r="AE334" s="302" t="s">
        <v>9770</v>
      </c>
      <c r="AF334" s="302" t="s">
        <v>10685</v>
      </c>
      <c r="AG334" s="302" t="s">
        <v>9388</v>
      </c>
      <c r="AH334" s="302" t="s">
        <v>9402</v>
      </c>
      <c r="AI334" s="304">
        <f t="shared" si="10"/>
        <v>44580</v>
      </c>
      <c r="AK334" s="305" t="s">
        <v>9430</v>
      </c>
      <c r="AL334" s="296">
        <f t="shared" si="11"/>
        <v>91.64</v>
      </c>
    </row>
    <row r="335" spans="1:38" ht="100">
      <c r="A335" s="302" t="s">
        <v>11342</v>
      </c>
      <c r="B335" s="302" t="s">
        <v>10681</v>
      </c>
      <c r="C335" s="302" t="s">
        <v>10682</v>
      </c>
      <c r="D335" s="302" t="s">
        <v>9371</v>
      </c>
      <c r="E335" s="302" t="s">
        <v>10745</v>
      </c>
      <c r="F335" s="302" t="s">
        <v>9372</v>
      </c>
      <c r="G335" s="302" t="s">
        <v>9505</v>
      </c>
      <c r="H335" s="302" t="s">
        <v>11293</v>
      </c>
      <c r="I335" s="302" t="s">
        <v>9521</v>
      </c>
      <c r="J335" s="302" t="s">
        <v>9614</v>
      </c>
      <c r="K335" s="302" t="s">
        <v>9615</v>
      </c>
      <c r="L335" s="300"/>
      <c r="M335" s="302" t="s">
        <v>10753</v>
      </c>
      <c r="N335" s="302" t="s">
        <v>9378</v>
      </c>
      <c r="O335" s="303">
        <v>274.92</v>
      </c>
      <c r="P335" s="302" t="s">
        <v>9379</v>
      </c>
      <c r="Q335" s="302" t="s">
        <v>9435</v>
      </c>
      <c r="R335" s="300"/>
      <c r="S335" s="300"/>
      <c r="T335" s="302" t="s">
        <v>9380</v>
      </c>
      <c r="U335" s="302" t="s">
        <v>9381</v>
      </c>
      <c r="V335" s="302" t="s">
        <v>9382</v>
      </c>
      <c r="W335" s="302" t="s">
        <v>10754</v>
      </c>
      <c r="X335" s="302" t="s">
        <v>9384</v>
      </c>
      <c r="Y335" s="302" t="s">
        <v>9385</v>
      </c>
      <c r="Z335" s="303">
        <v>274.92</v>
      </c>
      <c r="AA335" s="302" t="s">
        <v>3277</v>
      </c>
      <c r="AB335" s="303">
        <v>274.92</v>
      </c>
      <c r="AC335" s="303">
        <v>274.92</v>
      </c>
      <c r="AD335" s="302" t="s">
        <v>3277</v>
      </c>
      <c r="AE335" s="302" t="s">
        <v>9494</v>
      </c>
      <c r="AF335" s="302" t="s">
        <v>10685</v>
      </c>
      <c r="AG335" s="302" t="s">
        <v>9388</v>
      </c>
      <c r="AH335" s="302" t="s">
        <v>9402</v>
      </c>
      <c r="AI335" s="304">
        <f t="shared" si="10"/>
        <v>44699</v>
      </c>
      <c r="AK335" s="305" t="s">
        <v>9430</v>
      </c>
      <c r="AL335" s="296">
        <f t="shared" si="11"/>
        <v>274.92</v>
      </c>
    </row>
    <row r="336" spans="1:38" ht="100">
      <c r="A336" s="302" t="s">
        <v>11343</v>
      </c>
      <c r="B336" s="302" t="s">
        <v>10681</v>
      </c>
      <c r="C336" s="302" t="s">
        <v>10682</v>
      </c>
      <c r="D336" s="302" t="s">
        <v>9371</v>
      </c>
      <c r="E336" s="302" t="s">
        <v>10745</v>
      </c>
      <c r="F336" s="302" t="s">
        <v>9372</v>
      </c>
      <c r="G336" s="302" t="s">
        <v>9505</v>
      </c>
      <c r="H336" s="302" t="s">
        <v>11344</v>
      </c>
      <c r="I336" s="302" t="s">
        <v>9555</v>
      </c>
      <c r="J336" s="302" t="s">
        <v>9614</v>
      </c>
      <c r="K336" s="302" t="s">
        <v>9615</v>
      </c>
      <c r="L336" s="300"/>
      <c r="M336" s="302" t="s">
        <v>10753</v>
      </c>
      <c r="N336" s="302" t="s">
        <v>9378</v>
      </c>
      <c r="O336" s="303">
        <v>366.56</v>
      </c>
      <c r="P336" s="302" t="s">
        <v>9379</v>
      </c>
      <c r="Q336" s="302" t="s">
        <v>9435</v>
      </c>
      <c r="R336" s="300"/>
      <c r="S336" s="300"/>
      <c r="T336" s="302" t="s">
        <v>9380</v>
      </c>
      <c r="U336" s="302" t="s">
        <v>9381</v>
      </c>
      <c r="V336" s="302" t="s">
        <v>9382</v>
      </c>
      <c r="W336" s="302" t="s">
        <v>10754</v>
      </c>
      <c r="X336" s="302" t="s">
        <v>9384</v>
      </c>
      <c r="Y336" s="302" t="s">
        <v>9385</v>
      </c>
      <c r="Z336" s="303">
        <v>366.56</v>
      </c>
      <c r="AA336" s="302" t="s">
        <v>3277</v>
      </c>
      <c r="AB336" s="303">
        <v>366.56</v>
      </c>
      <c r="AC336" s="303">
        <v>366.56</v>
      </c>
      <c r="AD336" s="302" t="s">
        <v>3277</v>
      </c>
      <c r="AE336" s="302" t="s">
        <v>9494</v>
      </c>
      <c r="AF336" s="302" t="s">
        <v>10685</v>
      </c>
      <c r="AG336" s="302" t="s">
        <v>9388</v>
      </c>
      <c r="AH336" s="302" t="s">
        <v>9402</v>
      </c>
      <c r="AI336" s="304">
        <f t="shared" si="10"/>
        <v>44707</v>
      </c>
      <c r="AK336" s="305" t="s">
        <v>9430</v>
      </c>
      <c r="AL336" s="296">
        <f t="shared" si="11"/>
        <v>366.56</v>
      </c>
    </row>
    <row r="337" spans="1:38" ht="40">
      <c r="A337" s="302" t="s">
        <v>11345</v>
      </c>
      <c r="B337" s="302" t="s">
        <v>10681</v>
      </c>
      <c r="C337" s="302" t="s">
        <v>10682</v>
      </c>
      <c r="D337" s="302" t="s">
        <v>9371</v>
      </c>
      <c r="E337" s="302" t="s">
        <v>10745</v>
      </c>
      <c r="F337" s="302" t="s">
        <v>9372</v>
      </c>
      <c r="G337" s="302" t="s">
        <v>9373</v>
      </c>
      <c r="H337" s="302" t="s">
        <v>10788</v>
      </c>
      <c r="I337" s="302" t="s">
        <v>9555</v>
      </c>
      <c r="J337" s="302" t="s">
        <v>11346</v>
      </c>
      <c r="K337" s="302" t="s">
        <v>11347</v>
      </c>
      <c r="L337" s="300"/>
      <c r="M337" s="300"/>
      <c r="N337" s="302" t="s">
        <v>9378</v>
      </c>
      <c r="O337" s="303">
        <v>365.52</v>
      </c>
      <c r="P337" s="302" t="s">
        <v>9379</v>
      </c>
      <c r="Q337" s="302" t="s">
        <v>9435</v>
      </c>
      <c r="R337" s="300"/>
      <c r="S337" s="300"/>
      <c r="T337" s="302" t="s">
        <v>9380</v>
      </c>
      <c r="U337" s="302" t="s">
        <v>9381</v>
      </c>
      <c r="V337" s="302" t="s">
        <v>9382</v>
      </c>
      <c r="W337" s="302" t="s">
        <v>11348</v>
      </c>
      <c r="X337" s="302" t="s">
        <v>9384</v>
      </c>
      <c r="Y337" s="302" t="s">
        <v>9385</v>
      </c>
      <c r="Z337" s="303">
        <v>365.52</v>
      </c>
      <c r="AA337" s="302" t="s">
        <v>3277</v>
      </c>
      <c r="AB337" s="303">
        <v>365.52</v>
      </c>
      <c r="AC337" s="303">
        <v>365.52</v>
      </c>
      <c r="AD337" s="302" t="s">
        <v>3277</v>
      </c>
      <c r="AE337" s="302" t="s">
        <v>9429</v>
      </c>
      <c r="AF337" s="302" t="s">
        <v>10685</v>
      </c>
      <c r="AG337" s="302" t="s">
        <v>9388</v>
      </c>
      <c r="AH337" s="302" t="s">
        <v>9389</v>
      </c>
      <c r="AI337" s="304">
        <f t="shared" si="10"/>
        <v>44791</v>
      </c>
      <c r="AK337" s="305" t="s">
        <v>9430</v>
      </c>
      <c r="AL337" s="296">
        <f t="shared" si="11"/>
        <v>365.52</v>
      </c>
    </row>
    <row r="338" spans="1:38" ht="40">
      <c r="A338" s="302" t="s">
        <v>11349</v>
      </c>
      <c r="B338" s="302" t="s">
        <v>10681</v>
      </c>
      <c r="C338" s="302" t="s">
        <v>10682</v>
      </c>
      <c r="D338" s="302" t="s">
        <v>9371</v>
      </c>
      <c r="E338" s="302" t="s">
        <v>10745</v>
      </c>
      <c r="F338" s="302" t="s">
        <v>9372</v>
      </c>
      <c r="G338" s="302" t="s">
        <v>9505</v>
      </c>
      <c r="H338" s="302" t="s">
        <v>11204</v>
      </c>
      <c r="I338" s="302" t="s">
        <v>9410</v>
      </c>
      <c r="J338" s="302" t="s">
        <v>9507</v>
      </c>
      <c r="K338" s="302" t="s">
        <v>9508</v>
      </c>
      <c r="L338" s="300"/>
      <c r="M338" s="300"/>
      <c r="N338" s="302" t="s">
        <v>9378</v>
      </c>
      <c r="O338" s="303">
        <v>74.94</v>
      </c>
      <c r="P338" s="302" t="s">
        <v>9379</v>
      </c>
      <c r="Q338" s="302" t="s">
        <v>9435</v>
      </c>
      <c r="R338" s="300"/>
      <c r="S338" s="300"/>
      <c r="T338" s="302" t="s">
        <v>9380</v>
      </c>
      <c r="U338" s="302" t="s">
        <v>9381</v>
      </c>
      <c r="V338" s="302" t="s">
        <v>9382</v>
      </c>
      <c r="W338" s="302" t="s">
        <v>11350</v>
      </c>
      <c r="X338" s="302" t="s">
        <v>9384</v>
      </c>
      <c r="Y338" s="302" t="s">
        <v>9385</v>
      </c>
      <c r="Z338" s="303">
        <v>74.94</v>
      </c>
      <c r="AA338" s="302" t="s">
        <v>3277</v>
      </c>
      <c r="AB338" s="303">
        <v>74.94</v>
      </c>
      <c r="AC338" s="303">
        <v>74.94</v>
      </c>
      <c r="AD338" s="302" t="s">
        <v>3277</v>
      </c>
      <c r="AE338" s="302" t="s">
        <v>9429</v>
      </c>
      <c r="AF338" s="302" t="s">
        <v>10685</v>
      </c>
      <c r="AG338" s="302" t="s">
        <v>9388</v>
      </c>
      <c r="AH338" s="302" t="s">
        <v>9402</v>
      </c>
      <c r="AI338" s="304">
        <f t="shared" si="10"/>
        <v>44799</v>
      </c>
      <c r="AK338" s="305" t="s">
        <v>9430</v>
      </c>
      <c r="AL338" s="296">
        <f t="shared" si="11"/>
        <v>74.94</v>
      </c>
    </row>
    <row r="339" spans="1:38" ht="40">
      <c r="A339" s="302" t="s">
        <v>11351</v>
      </c>
      <c r="B339" s="302" t="s">
        <v>10681</v>
      </c>
      <c r="C339" s="302" t="s">
        <v>10682</v>
      </c>
      <c r="D339" s="302" t="s">
        <v>9371</v>
      </c>
      <c r="E339" s="302" t="s">
        <v>10745</v>
      </c>
      <c r="F339" s="302" t="s">
        <v>9372</v>
      </c>
      <c r="G339" s="302" t="s">
        <v>9505</v>
      </c>
      <c r="H339" s="302" t="s">
        <v>9437</v>
      </c>
      <c r="I339" s="302" t="s">
        <v>9555</v>
      </c>
      <c r="J339" s="302" t="s">
        <v>9674</v>
      </c>
      <c r="K339" s="302" t="s">
        <v>9675</v>
      </c>
      <c r="L339" s="300"/>
      <c r="M339" s="300"/>
      <c r="N339" s="302" t="s">
        <v>9378</v>
      </c>
      <c r="O339" s="303">
        <v>299.76</v>
      </c>
      <c r="P339" s="302" t="s">
        <v>9379</v>
      </c>
      <c r="Q339" s="302" t="s">
        <v>9435</v>
      </c>
      <c r="R339" s="300"/>
      <c r="S339" s="300"/>
      <c r="T339" s="302" t="s">
        <v>9380</v>
      </c>
      <c r="U339" s="302" t="s">
        <v>9381</v>
      </c>
      <c r="V339" s="302" t="s">
        <v>9382</v>
      </c>
      <c r="W339" s="302" t="s">
        <v>11352</v>
      </c>
      <c r="X339" s="302" t="s">
        <v>9384</v>
      </c>
      <c r="Y339" s="302" t="s">
        <v>9385</v>
      </c>
      <c r="Z339" s="303">
        <v>299.76</v>
      </c>
      <c r="AA339" s="302" t="s">
        <v>3277</v>
      </c>
      <c r="AB339" s="303">
        <v>299.76</v>
      </c>
      <c r="AC339" s="303">
        <v>299.76</v>
      </c>
      <c r="AD339" s="302" t="s">
        <v>3277</v>
      </c>
      <c r="AE339" s="302" t="s">
        <v>9429</v>
      </c>
      <c r="AF339" s="302" t="s">
        <v>10685</v>
      </c>
      <c r="AG339" s="302" t="s">
        <v>9388</v>
      </c>
      <c r="AH339" s="302" t="s">
        <v>9402</v>
      </c>
      <c r="AI339" s="304">
        <f t="shared" si="10"/>
        <v>44800</v>
      </c>
      <c r="AK339" s="305" t="s">
        <v>9430</v>
      </c>
      <c r="AL339" s="296">
        <f t="shared" si="11"/>
        <v>299.76</v>
      </c>
    </row>
    <row r="340" spans="1:38" ht="40">
      <c r="A340" s="302" t="s">
        <v>11353</v>
      </c>
      <c r="B340" s="302" t="s">
        <v>10681</v>
      </c>
      <c r="C340" s="302" t="s">
        <v>10682</v>
      </c>
      <c r="D340" s="302" t="s">
        <v>9371</v>
      </c>
      <c r="E340" s="302" t="s">
        <v>10745</v>
      </c>
      <c r="F340" s="302" t="s">
        <v>9372</v>
      </c>
      <c r="G340" s="302" t="s">
        <v>9505</v>
      </c>
      <c r="H340" s="302" t="s">
        <v>9592</v>
      </c>
      <c r="I340" s="302" t="s">
        <v>9435</v>
      </c>
      <c r="J340" s="302" t="s">
        <v>9513</v>
      </c>
      <c r="K340" s="302" t="s">
        <v>9514</v>
      </c>
      <c r="L340" s="300"/>
      <c r="M340" s="302" t="s">
        <v>11354</v>
      </c>
      <c r="N340" s="302" t="s">
        <v>9378</v>
      </c>
      <c r="O340" s="303">
        <v>183.28</v>
      </c>
      <c r="P340" s="302" t="s">
        <v>9379</v>
      </c>
      <c r="Q340" s="302" t="s">
        <v>9435</v>
      </c>
      <c r="R340" s="300"/>
      <c r="S340" s="300"/>
      <c r="T340" s="302" t="s">
        <v>9380</v>
      </c>
      <c r="U340" s="302" t="s">
        <v>9381</v>
      </c>
      <c r="V340" s="302" t="s">
        <v>9382</v>
      </c>
      <c r="W340" s="302" t="s">
        <v>10767</v>
      </c>
      <c r="X340" s="302" t="s">
        <v>9384</v>
      </c>
      <c r="Y340" s="302" t="s">
        <v>9385</v>
      </c>
      <c r="Z340" s="303">
        <v>183.28</v>
      </c>
      <c r="AA340" s="302" t="s">
        <v>3277</v>
      </c>
      <c r="AB340" s="303">
        <v>183.28</v>
      </c>
      <c r="AC340" s="303">
        <v>183.28</v>
      </c>
      <c r="AD340" s="302" t="s">
        <v>3277</v>
      </c>
      <c r="AE340" s="302" t="s">
        <v>9548</v>
      </c>
      <c r="AF340" s="302" t="s">
        <v>10685</v>
      </c>
      <c r="AG340" s="302" t="s">
        <v>9388</v>
      </c>
      <c r="AH340" s="302" t="s">
        <v>9402</v>
      </c>
      <c r="AI340" s="304">
        <f t="shared" si="10"/>
        <v>44671</v>
      </c>
      <c r="AK340" s="305" t="s">
        <v>9430</v>
      </c>
      <c r="AL340" s="296">
        <f t="shared" si="11"/>
        <v>183.28</v>
      </c>
    </row>
    <row r="341" spans="1:38" ht="40">
      <c r="A341" s="302" t="s">
        <v>11355</v>
      </c>
      <c r="B341" s="302" t="s">
        <v>10681</v>
      </c>
      <c r="C341" s="302" t="s">
        <v>10682</v>
      </c>
      <c r="D341" s="302" t="s">
        <v>9371</v>
      </c>
      <c r="E341" s="302" t="s">
        <v>10745</v>
      </c>
      <c r="F341" s="302" t="s">
        <v>9372</v>
      </c>
      <c r="G341" s="302" t="s">
        <v>9505</v>
      </c>
      <c r="H341" s="302" t="s">
        <v>10788</v>
      </c>
      <c r="I341" s="302" t="s">
        <v>9375</v>
      </c>
      <c r="J341" s="302" t="s">
        <v>9746</v>
      </c>
      <c r="K341" s="302" t="s">
        <v>9747</v>
      </c>
      <c r="L341" s="300"/>
      <c r="M341" s="302" t="s">
        <v>10770</v>
      </c>
      <c r="N341" s="302" t="s">
        <v>9378</v>
      </c>
      <c r="O341" s="303">
        <v>37.47</v>
      </c>
      <c r="P341" s="302" t="s">
        <v>9379</v>
      </c>
      <c r="Q341" s="302" t="s">
        <v>9435</v>
      </c>
      <c r="R341" s="300"/>
      <c r="S341" s="300"/>
      <c r="T341" s="302" t="s">
        <v>9380</v>
      </c>
      <c r="U341" s="302" t="s">
        <v>9381</v>
      </c>
      <c r="V341" s="302" t="s">
        <v>9382</v>
      </c>
      <c r="W341" s="302" t="s">
        <v>10771</v>
      </c>
      <c r="X341" s="302" t="s">
        <v>9384</v>
      </c>
      <c r="Y341" s="302" t="s">
        <v>9385</v>
      </c>
      <c r="Z341" s="303">
        <v>37.47</v>
      </c>
      <c r="AA341" s="302" t="s">
        <v>3277</v>
      </c>
      <c r="AB341" s="303">
        <v>37.47</v>
      </c>
      <c r="AC341" s="303">
        <v>37.47</v>
      </c>
      <c r="AD341" s="302" t="s">
        <v>3277</v>
      </c>
      <c r="AE341" s="302" t="s">
        <v>9429</v>
      </c>
      <c r="AF341" s="302" t="s">
        <v>10685</v>
      </c>
      <c r="AG341" s="302" t="s">
        <v>9388</v>
      </c>
      <c r="AH341" s="302" t="s">
        <v>9402</v>
      </c>
      <c r="AI341" s="304">
        <f t="shared" si="10"/>
        <v>44791</v>
      </c>
      <c r="AK341" s="305" t="s">
        <v>9430</v>
      </c>
      <c r="AL341" s="296">
        <f t="shared" si="11"/>
        <v>37.47</v>
      </c>
    </row>
    <row r="342" spans="1:38" ht="40">
      <c r="A342" s="302" t="s">
        <v>11356</v>
      </c>
      <c r="B342" s="302" t="s">
        <v>10681</v>
      </c>
      <c r="C342" s="302" t="s">
        <v>10682</v>
      </c>
      <c r="D342" s="302" t="s">
        <v>9371</v>
      </c>
      <c r="E342" s="302" t="s">
        <v>10745</v>
      </c>
      <c r="F342" s="302" t="s">
        <v>9372</v>
      </c>
      <c r="G342" s="302" t="s">
        <v>9505</v>
      </c>
      <c r="H342" s="302" t="s">
        <v>9441</v>
      </c>
      <c r="I342" s="302" t="s">
        <v>9375</v>
      </c>
      <c r="J342" s="302" t="s">
        <v>9746</v>
      </c>
      <c r="K342" s="302" t="s">
        <v>9747</v>
      </c>
      <c r="L342" s="300"/>
      <c r="M342" s="302" t="s">
        <v>10770</v>
      </c>
      <c r="N342" s="302" t="s">
        <v>9378</v>
      </c>
      <c r="O342" s="303">
        <v>37.47</v>
      </c>
      <c r="P342" s="302" t="s">
        <v>9379</v>
      </c>
      <c r="Q342" s="302" t="s">
        <v>9435</v>
      </c>
      <c r="R342" s="300"/>
      <c r="S342" s="300"/>
      <c r="T342" s="302" t="s">
        <v>9380</v>
      </c>
      <c r="U342" s="302" t="s">
        <v>9381</v>
      </c>
      <c r="V342" s="302" t="s">
        <v>9382</v>
      </c>
      <c r="W342" s="302" t="s">
        <v>10771</v>
      </c>
      <c r="X342" s="302" t="s">
        <v>9384</v>
      </c>
      <c r="Y342" s="302" t="s">
        <v>9385</v>
      </c>
      <c r="Z342" s="303">
        <v>37.47</v>
      </c>
      <c r="AA342" s="302" t="s">
        <v>3277</v>
      </c>
      <c r="AB342" s="303">
        <v>37.47</v>
      </c>
      <c r="AC342" s="303">
        <v>37.47</v>
      </c>
      <c r="AD342" s="302" t="s">
        <v>3277</v>
      </c>
      <c r="AE342" s="302" t="s">
        <v>9429</v>
      </c>
      <c r="AF342" s="302" t="s">
        <v>10685</v>
      </c>
      <c r="AG342" s="302" t="s">
        <v>9388</v>
      </c>
      <c r="AH342" s="302" t="s">
        <v>9402</v>
      </c>
      <c r="AI342" s="304">
        <f t="shared" si="10"/>
        <v>44789</v>
      </c>
      <c r="AK342" s="305" t="s">
        <v>9430</v>
      </c>
      <c r="AL342" s="296">
        <f t="shared" si="11"/>
        <v>37.47</v>
      </c>
    </row>
    <row r="343" spans="1:38" ht="40">
      <c r="A343" s="302" t="s">
        <v>11357</v>
      </c>
      <c r="B343" s="302" t="s">
        <v>10681</v>
      </c>
      <c r="C343" s="302" t="s">
        <v>10682</v>
      </c>
      <c r="D343" s="302" t="s">
        <v>9371</v>
      </c>
      <c r="E343" s="302" t="s">
        <v>10745</v>
      </c>
      <c r="F343" s="302" t="s">
        <v>9372</v>
      </c>
      <c r="G343" s="302" t="s">
        <v>9505</v>
      </c>
      <c r="H343" s="302" t="s">
        <v>9441</v>
      </c>
      <c r="I343" s="302" t="s">
        <v>9555</v>
      </c>
      <c r="J343" s="302" t="s">
        <v>9674</v>
      </c>
      <c r="K343" s="302" t="s">
        <v>9675</v>
      </c>
      <c r="L343" s="300"/>
      <c r="M343" s="300"/>
      <c r="N343" s="302" t="s">
        <v>9378</v>
      </c>
      <c r="O343" s="303">
        <v>299.76</v>
      </c>
      <c r="P343" s="302" t="s">
        <v>9379</v>
      </c>
      <c r="Q343" s="302" t="s">
        <v>9435</v>
      </c>
      <c r="R343" s="300"/>
      <c r="S343" s="300"/>
      <c r="T343" s="302" t="s">
        <v>9380</v>
      </c>
      <c r="U343" s="302" t="s">
        <v>9381</v>
      </c>
      <c r="V343" s="302" t="s">
        <v>9382</v>
      </c>
      <c r="W343" s="302" t="s">
        <v>11110</v>
      </c>
      <c r="X343" s="302" t="s">
        <v>9384</v>
      </c>
      <c r="Y343" s="302" t="s">
        <v>9385</v>
      </c>
      <c r="Z343" s="303">
        <v>299.76</v>
      </c>
      <c r="AA343" s="302" t="s">
        <v>3277</v>
      </c>
      <c r="AB343" s="303">
        <v>299.76</v>
      </c>
      <c r="AC343" s="303">
        <v>299.76</v>
      </c>
      <c r="AD343" s="302" t="s">
        <v>3277</v>
      </c>
      <c r="AE343" s="302" t="s">
        <v>9429</v>
      </c>
      <c r="AF343" s="302" t="s">
        <v>10685</v>
      </c>
      <c r="AG343" s="302" t="s">
        <v>9388</v>
      </c>
      <c r="AH343" s="302" t="s">
        <v>9402</v>
      </c>
      <c r="AI343" s="304">
        <f t="shared" si="10"/>
        <v>44789</v>
      </c>
      <c r="AK343" s="305" t="s">
        <v>9430</v>
      </c>
      <c r="AL343" s="296">
        <f t="shared" si="11"/>
        <v>299.76</v>
      </c>
    </row>
    <row r="344" spans="1:38" ht="40">
      <c r="A344" s="302" t="s">
        <v>11358</v>
      </c>
      <c r="B344" s="302" t="s">
        <v>10681</v>
      </c>
      <c r="C344" s="302" t="s">
        <v>10682</v>
      </c>
      <c r="D344" s="302" t="s">
        <v>9371</v>
      </c>
      <c r="E344" s="302" t="s">
        <v>10745</v>
      </c>
      <c r="F344" s="302" t="s">
        <v>9372</v>
      </c>
      <c r="G344" s="302" t="s">
        <v>9505</v>
      </c>
      <c r="H344" s="302" t="s">
        <v>10946</v>
      </c>
      <c r="I344" s="302" t="s">
        <v>9555</v>
      </c>
      <c r="J344" s="302" t="s">
        <v>9688</v>
      </c>
      <c r="K344" s="302" t="s">
        <v>9689</v>
      </c>
      <c r="L344" s="300"/>
      <c r="M344" s="300"/>
      <c r="N344" s="302" t="s">
        <v>9378</v>
      </c>
      <c r="O344" s="303">
        <v>299.76</v>
      </c>
      <c r="P344" s="302" t="s">
        <v>9379</v>
      </c>
      <c r="Q344" s="302" t="s">
        <v>9435</v>
      </c>
      <c r="R344" s="300"/>
      <c r="S344" s="300"/>
      <c r="T344" s="302" t="s">
        <v>9380</v>
      </c>
      <c r="U344" s="302" t="s">
        <v>9381</v>
      </c>
      <c r="V344" s="302" t="s">
        <v>9382</v>
      </c>
      <c r="W344" s="302" t="s">
        <v>10782</v>
      </c>
      <c r="X344" s="302" t="s">
        <v>9384</v>
      </c>
      <c r="Y344" s="302" t="s">
        <v>9385</v>
      </c>
      <c r="Z344" s="303">
        <v>299.76</v>
      </c>
      <c r="AA344" s="302" t="s">
        <v>3277</v>
      </c>
      <c r="AB344" s="303">
        <v>299.76</v>
      </c>
      <c r="AC344" s="303">
        <v>299.76</v>
      </c>
      <c r="AD344" s="302" t="s">
        <v>3277</v>
      </c>
      <c r="AE344" s="302" t="s">
        <v>9429</v>
      </c>
      <c r="AF344" s="302" t="s">
        <v>10685</v>
      </c>
      <c r="AG344" s="302" t="s">
        <v>9388</v>
      </c>
      <c r="AH344" s="302" t="s">
        <v>9402</v>
      </c>
      <c r="AI344" s="304">
        <f t="shared" si="10"/>
        <v>44788</v>
      </c>
      <c r="AK344" s="305" t="s">
        <v>9430</v>
      </c>
      <c r="AL344" s="296">
        <f t="shared" si="11"/>
        <v>299.76</v>
      </c>
    </row>
    <row r="345" spans="1:38" ht="40">
      <c r="A345" s="302" t="s">
        <v>11359</v>
      </c>
      <c r="B345" s="302" t="s">
        <v>10681</v>
      </c>
      <c r="C345" s="302" t="s">
        <v>10682</v>
      </c>
      <c r="D345" s="302" t="s">
        <v>9371</v>
      </c>
      <c r="E345" s="302" t="s">
        <v>10745</v>
      </c>
      <c r="F345" s="302" t="s">
        <v>9372</v>
      </c>
      <c r="G345" s="302" t="s">
        <v>9505</v>
      </c>
      <c r="H345" s="302" t="s">
        <v>9441</v>
      </c>
      <c r="I345" s="302" t="s">
        <v>9435</v>
      </c>
      <c r="J345" s="302" t="s">
        <v>10763</v>
      </c>
      <c r="K345" s="302" t="s">
        <v>10764</v>
      </c>
      <c r="L345" s="300"/>
      <c r="M345" s="300"/>
      <c r="N345" s="302" t="s">
        <v>9378</v>
      </c>
      <c r="O345" s="303">
        <v>149.88</v>
      </c>
      <c r="P345" s="302" t="s">
        <v>9379</v>
      </c>
      <c r="Q345" s="302" t="s">
        <v>9435</v>
      </c>
      <c r="R345" s="300"/>
      <c r="S345" s="300"/>
      <c r="T345" s="302" t="s">
        <v>9380</v>
      </c>
      <c r="U345" s="302" t="s">
        <v>9381</v>
      </c>
      <c r="V345" s="302" t="s">
        <v>9382</v>
      </c>
      <c r="W345" s="302" t="s">
        <v>10952</v>
      </c>
      <c r="X345" s="302" t="s">
        <v>9384</v>
      </c>
      <c r="Y345" s="302" t="s">
        <v>9385</v>
      </c>
      <c r="Z345" s="303">
        <v>149.88</v>
      </c>
      <c r="AA345" s="302" t="s">
        <v>3277</v>
      </c>
      <c r="AB345" s="303">
        <v>149.88</v>
      </c>
      <c r="AC345" s="303">
        <v>149.88</v>
      </c>
      <c r="AD345" s="302" t="s">
        <v>3277</v>
      </c>
      <c r="AE345" s="302" t="s">
        <v>9429</v>
      </c>
      <c r="AF345" s="302" t="s">
        <v>10685</v>
      </c>
      <c r="AG345" s="302" t="s">
        <v>9388</v>
      </c>
      <c r="AH345" s="302" t="s">
        <v>9402</v>
      </c>
      <c r="AI345" s="304">
        <f t="shared" si="10"/>
        <v>44789</v>
      </c>
      <c r="AK345" s="305" t="s">
        <v>9430</v>
      </c>
      <c r="AL345" s="296">
        <f t="shared" si="11"/>
        <v>149.88</v>
      </c>
    </row>
    <row r="346" spans="1:38" ht="40">
      <c r="A346" s="302" t="s">
        <v>11360</v>
      </c>
      <c r="B346" s="302" t="s">
        <v>10681</v>
      </c>
      <c r="C346" s="302" t="s">
        <v>10682</v>
      </c>
      <c r="D346" s="302" t="s">
        <v>9371</v>
      </c>
      <c r="E346" s="302" t="s">
        <v>10745</v>
      </c>
      <c r="F346" s="302" t="s">
        <v>9372</v>
      </c>
      <c r="G346" s="302" t="s">
        <v>9505</v>
      </c>
      <c r="H346" s="302" t="s">
        <v>10788</v>
      </c>
      <c r="I346" s="302" t="s">
        <v>9410</v>
      </c>
      <c r="J346" s="302" t="s">
        <v>10794</v>
      </c>
      <c r="K346" s="302" t="s">
        <v>10795</v>
      </c>
      <c r="L346" s="300"/>
      <c r="M346" s="302" t="s">
        <v>11361</v>
      </c>
      <c r="N346" s="302" t="s">
        <v>9378</v>
      </c>
      <c r="O346" s="303">
        <v>74.94</v>
      </c>
      <c r="P346" s="302" t="s">
        <v>9379</v>
      </c>
      <c r="Q346" s="302" t="s">
        <v>9435</v>
      </c>
      <c r="R346" s="300"/>
      <c r="S346" s="300"/>
      <c r="T346" s="302" t="s">
        <v>9380</v>
      </c>
      <c r="U346" s="302" t="s">
        <v>9381</v>
      </c>
      <c r="V346" s="302" t="s">
        <v>9382</v>
      </c>
      <c r="W346" s="302" t="s">
        <v>10790</v>
      </c>
      <c r="X346" s="302" t="s">
        <v>9384</v>
      </c>
      <c r="Y346" s="302" t="s">
        <v>9385</v>
      </c>
      <c r="Z346" s="303">
        <v>74.94</v>
      </c>
      <c r="AA346" s="302" t="s">
        <v>3277</v>
      </c>
      <c r="AB346" s="303">
        <v>74.94</v>
      </c>
      <c r="AC346" s="303">
        <v>74.94</v>
      </c>
      <c r="AD346" s="302" t="s">
        <v>3277</v>
      </c>
      <c r="AE346" s="302" t="s">
        <v>9429</v>
      </c>
      <c r="AF346" s="302" t="s">
        <v>10685</v>
      </c>
      <c r="AG346" s="302" t="s">
        <v>9388</v>
      </c>
      <c r="AH346" s="302" t="s">
        <v>9402</v>
      </c>
      <c r="AI346" s="304">
        <f t="shared" si="10"/>
        <v>44791</v>
      </c>
      <c r="AK346" s="305" t="s">
        <v>9430</v>
      </c>
      <c r="AL346" s="296">
        <f t="shared" si="11"/>
        <v>74.94</v>
      </c>
    </row>
    <row r="347" spans="1:38" ht="40">
      <c r="A347" s="302" t="s">
        <v>11362</v>
      </c>
      <c r="B347" s="302" t="s">
        <v>10681</v>
      </c>
      <c r="C347" s="302" t="s">
        <v>10682</v>
      </c>
      <c r="D347" s="302" t="s">
        <v>9371</v>
      </c>
      <c r="E347" s="302" t="s">
        <v>10745</v>
      </c>
      <c r="F347" s="302" t="s">
        <v>9372</v>
      </c>
      <c r="G347" s="302" t="s">
        <v>9505</v>
      </c>
      <c r="H347" s="302" t="s">
        <v>11363</v>
      </c>
      <c r="I347" s="302" t="s">
        <v>9410</v>
      </c>
      <c r="J347" s="302" t="s">
        <v>10794</v>
      </c>
      <c r="K347" s="302" t="s">
        <v>10795</v>
      </c>
      <c r="L347" s="300"/>
      <c r="M347" s="302" t="s">
        <v>10950</v>
      </c>
      <c r="N347" s="302" t="s">
        <v>9378</v>
      </c>
      <c r="O347" s="303">
        <v>74.94</v>
      </c>
      <c r="P347" s="302" t="s">
        <v>9379</v>
      </c>
      <c r="Q347" s="302" t="s">
        <v>9435</v>
      </c>
      <c r="R347" s="300"/>
      <c r="S347" s="300"/>
      <c r="T347" s="302" t="s">
        <v>9380</v>
      </c>
      <c r="U347" s="302" t="s">
        <v>9381</v>
      </c>
      <c r="V347" s="302" t="s">
        <v>9382</v>
      </c>
      <c r="W347" s="302" t="s">
        <v>10790</v>
      </c>
      <c r="X347" s="302" t="s">
        <v>9384</v>
      </c>
      <c r="Y347" s="302" t="s">
        <v>9385</v>
      </c>
      <c r="Z347" s="303">
        <v>74.94</v>
      </c>
      <c r="AA347" s="302" t="s">
        <v>3277</v>
      </c>
      <c r="AB347" s="303">
        <v>74.94</v>
      </c>
      <c r="AC347" s="303">
        <v>74.94</v>
      </c>
      <c r="AD347" s="302" t="s">
        <v>3277</v>
      </c>
      <c r="AE347" s="302" t="s">
        <v>9429</v>
      </c>
      <c r="AF347" s="302" t="s">
        <v>10685</v>
      </c>
      <c r="AG347" s="302" t="s">
        <v>9388</v>
      </c>
      <c r="AH347" s="302" t="s">
        <v>9402</v>
      </c>
      <c r="AI347" s="304">
        <f t="shared" si="10"/>
        <v>44784</v>
      </c>
      <c r="AK347" s="305" t="s">
        <v>9430</v>
      </c>
      <c r="AL347" s="296">
        <f t="shared" si="11"/>
        <v>74.94</v>
      </c>
    </row>
    <row r="348" spans="1:38" ht="40">
      <c r="A348" s="302" t="s">
        <v>11364</v>
      </c>
      <c r="B348" s="302" t="s">
        <v>10681</v>
      </c>
      <c r="C348" s="302" t="s">
        <v>10682</v>
      </c>
      <c r="D348" s="302" t="s">
        <v>9371</v>
      </c>
      <c r="E348" s="302" t="s">
        <v>10745</v>
      </c>
      <c r="F348" s="302" t="s">
        <v>9372</v>
      </c>
      <c r="G348" s="302" t="s">
        <v>9505</v>
      </c>
      <c r="H348" s="302" t="s">
        <v>10944</v>
      </c>
      <c r="I348" s="302" t="s">
        <v>9435</v>
      </c>
      <c r="J348" s="302" t="s">
        <v>10763</v>
      </c>
      <c r="K348" s="302" t="s">
        <v>10764</v>
      </c>
      <c r="L348" s="300"/>
      <c r="M348" s="300"/>
      <c r="N348" s="302" t="s">
        <v>9378</v>
      </c>
      <c r="O348" s="303">
        <v>149.88</v>
      </c>
      <c r="P348" s="302" t="s">
        <v>9379</v>
      </c>
      <c r="Q348" s="302" t="s">
        <v>9435</v>
      </c>
      <c r="R348" s="300"/>
      <c r="S348" s="300"/>
      <c r="T348" s="302" t="s">
        <v>9380</v>
      </c>
      <c r="U348" s="302" t="s">
        <v>9381</v>
      </c>
      <c r="V348" s="302" t="s">
        <v>9382</v>
      </c>
      <c r="W348" s="302" t="s">
        <v>10952</v>
      </c>
      <c r="X348" s="302" t="s">
        <v>9384</v>
      </c>
      <c r="Y348" s="302" t="s">
        <v>9385</v>
      </c>
      <c r="Z348" s="303">
        <v>149.88</v>
      </c>
      <c r="AA348" s="302" t="s">
        <v>3277</v>
      </c>
      <c r="AB348" s="303">
        <v>149.88</v>
      </c>
      <c r="AC348" s="303">
        <v>149.88</v>
      </c>
      <c r="AD348" s="302" t="s">
        <v>3277</v>
      </c>
      <c r="AE348" s="302" t="s">
        <v>9429</v>
      </c>
      <c r="AF348" s="302" t="s">
        <v>10685</v>
      </c>
      <c r="AG348" s="302" t="s">
        <v>9388</v>
      </c>
      <c r="AH348" s="302" t="s">
        <v>9402</v>
      </c>
      <c r="AI348" s="304">
        <f t="shared" si="10"/>
        <v>44785</v>
      </c>
      <c r="AK348" s="305" t="s">
        <v>9430</v>
      </c>
      <c r="AL348" s="296">
        <f t="shared" si="11"/>
        <v>149.88</v>
      </c>
    </row>
    <row r="349" spans="1:38" ht="40">
      <c r="A349" s="302" t="s">
        <v>11365</v>
      </c>
      <c r="B349" s="302" t="s">
        <v>10681</v>
      </c>
      <c r="C349" s="302" t="s">
        <v>10682</v>
      </c>
      <c r="D349" s="302" t="s">
        <v>9371</v>
      </c>
      <c r="E349" s="302" t="s">
        <v>10745</v>
      </c>
      <c r="F349" s="302" t="s">
        <v>9372</v>
      </c>
      <c r="G349" s="302" t="s">
        <v>9505</v>
      </c>
      <c r="H349" s="302" t="s">
        <v>11108</v>
      </c>
      <c r="I349" s="302" t="s">
        <v>9435</v>
      </c>
      <c r="J349" s="302" t="s">
        <v>10763</v>
      </c>
      <c r="K349" s="302" t="s">
        <v>10764</v>
      </c>
      <c r="L349" s="300"/>
      <c r="M349" s="300"/>
      <c r="N349" s="302" t="s">
        <v>9378</v>
      </c>
      <c r="O349" s="303">
        <v>149.88</v>
      </c>
      <c r="P349" s="302" t="s">
        <v>9379</v>
      </c>
      <c r="Q349" s="302" t="s">
        <v>9435</v>
      </c>
      <c r="R349" s="300"/>
      <c r="S349" s="300"/>
      <c r="T349" s="302" t="s">
        <v>9380</v>
      </c>
      <c r="U349" s="302" t="s">
        <v>9381</v>
      </c>
      <c r="V349" s="302" t="s">
        <v>9382</v>
      </c>
      <c r="W349" s="302" t="s">
        <v>10952</v>
      </c>
      <c r="X349" s="302" t="s">
        <v>9384</v>
      </c>
      <c r="Y349" s="302" t="s">
        <v>9385</v>
      </c>
      <c r="Z349" s="303">
        <v>149.88</v>
      </c>
      <c r="AA349" s="302" t="s">
        <v>3277</v>
      </c>
      <c r="AB349" s="303">
        <v>149.88</v>
      </c>
      <c r="AC349" s="303">
        <v>149.88</v>
      </c>
      <c r="AD349" s="302" t="s">
        <v>3277</v>
      </c>
      <c r="AE349" s="302" t="s">
        <v>9429</v>
      </c>
      <c r="AF349" s="302" t="s">
        <v>10685</v>
      </c>
      <c r="AG349" s="302" t="s">
        <v>9388</v>
      </c>
      <c r="AH349" s="302" t="s">
        <v>9402</v>
      </c>
      <c r="AI349" s="304">
        <f t="shared" si="10"/>
        <v>44783</v>
      </c>
      <c r="AK349" s="305" t="s">
        <v>9430</v>
      </c>
      <c r="AL349" s="296">
        <f t="shared" si="11"/>
        <v>149.88</v>
      </c>
    </row>
    <row r="350" spans="1:38" ht="50">
      <c r="A350" s="302" t="s">
        <v>11366</v>
      </c>
      <c r="B350" s="302" t="s">
        <v>10681</v>
      </c>
      <c r="C350" s="302" t="s">
        <v>10682</v>
      </c>
      <c r="D350" s="302" t="s">
        <v>9371</v>
      </c>
      <c r="E350" s="302" t="s">
        <v>10745</v>
      </c>
      <c r="F350" s="302" t="s">
        <v>9372</v>
      </c>
      <c r="G350" s="302" t="s">
        <v>9505</v>
      </c>
      <c r="H350" s="302" t="s">
        <v>11320</v>
      </c>
      <c r="I350" s="302" t="s">
        <v>9435</v>
      </c>
      <c r="J350" s="302" t="s">
        <v>9746</v>
      </c>
      <c r="K350" s="302" t="s">
        <v>9747</v>
      </c>
      <c r="L350" s="300"/>
      <c r="M350" s="302" t="s">
        <v>11367</v>
      </c>
      <c r="N350" s="302" t="s">
        <v>9378</v>
      </c>
      <c r="O350" s="303">
        <v>149.88</v>
      </c>
      <c r="P350" s="302" t="s">
        <v>9379</v>
      </c>
      <c r="Q350" s="302" t="s">
        <v>9435</v>
      </c>
      <c r="R350" s="300"/>
      <c r="S350" s="300"/>
      <c r="T350" s="302" t="s">
        <v>9380</v>
      </c>
      <c r="U350" s="302" t="s">
        <v>9381</v>
      </c>
      <c r="V350" s="302" t="s">
        <v>9382</v>
      </c>
      <c r="W350" s="302" t="s">
        <v>10800</v>
      </c>
      <c r="X350" s="302" t="s">
        <v>9384</v>
      </c>
      <c r="Y350" s="302" t="s">
        <v>9385</v>
      </c>
      <c r="Z350" s="303">
        <v>149.88</v>
      </c>
      <c r="AA350" s="302" t="s">
        <v>3277</v>
      </c>
      <c r="AB350" s="303">
        <v>149.88</v>
      </c>
      <c r="AC350" s="303">
        <v>149.88</v>
      </c>
      <c r="AD350" s="302" t="s">
        <v>3277</v>
      </c>
      <c r="AE350" s="302" t="s">
        <v>9429</v>
      </c>
      <c r="AF350" s="302" t="s">
        <v>10685</v>
      </c>
      <c r="AG350" s="302" t="s">
        <v>9388</v>
      </c>
      <c r="AH350" s="302" t="s">
        <v>9402</v>
      </c>
      <c r="AI350" s="304">
        <f t="shared" si="10"/>
        <v>44779</v>
      </c>
      <c r="AK350" s="305" t="s">
        <v>9430</v>
      </c>
      <c r="AL350" s="296">
        <f t="shared" si="11"/>
        <v>149.88</v>
      </c>
    </row>
    <row r="351" spans="1:38" ht="40">
      <c r="A351" s="302" t="s">
        <v>11368</v>
      </c>
      <c r="B351" s="302" t="s">
        <v>10681</v>
      </c>
      <c r="C351" s="302" t="s">
        <v>10682</v>
      </c>
      <c r="D351" s="302" t="s">
        <v>9371</v>
      </c>
      <c r="E351" s="302" t="s">
        <v>10745</v>
      </c>
      <c r="F351" s="302" t="s">
        <v>9372</v>
      </c>
      <c r="G351" s="302" t="s">
        <v>9505</v>
      </c>
      <c r="H351" s="302" t="s">
        <v>10803</v>
      </c>
      <c r="I351" s="302" t="s">
        <v>9410</v>
      </c>
      <c r="J351" s="302" t="s">
        <v>9746</v>
      </c>
      <c r="K351" s="302" t="s">
        <v>9747</v>
      </c>
      <c r="L351" s="300"/>
      <c r="M351" s="302" t="s">
        <v>11369</v>
      </c>
      <c r="N351" s="302" t="s">
        <v>9378</v>
      </c>
      <c r="O351" s="303">
        <v>74.94</v>
      </c>
      <c r="P351" s="302" t="s">
        <v>9379</v>
      </c>
      <c r="Q351" s="302" t="s">
        <v>9435</v>
      </c>
      <c r="R351" s="300"/>
      <c r="S351" s="300"/>
      <c r="T351" s="302" t="s">
        <v>9380</v>
      </c>
      <c r="U351" s="302" t="s">
        <v>9381</v>
      </c>
      <c r="V351" s="302" t="s">
        <v>9382</v>
      </c>
      <c r="W351" s="302" t="s">
        <v>10800</v>
      </c>
      <c r="X351" s="302" t="s">
        <v>9384</v>
      </c>
      <c r="Y351" s="302" t="s">
        <v>9385</v>
      </c>
      <c r="Z351" s="303">
        <v>74.94</v>
      </c>
      <c r="AA351" s="302" t="s">
        <v>3277</v>
      </c>
      <c r="AB351" s="303">
        <v>74.94</v>
      </c>
      <c r="AC351" s="303">
        <v>74.94</v>
      </c>
      <c r="AD351" s="302" t="s">
        <v>3277</v>
      </c>
      <c r="AE351" s="302" t="s">
        <v>9429</v>
      </c>
      <c r="AF351" s="302" t="s">
        <v>10685</v>
      </c>
      <c r="AG351" s="302" t="s">
        <v>9388</v>
      </c>
      <c r="AH351" s="302" t="s">
        <v>9402</v>
      </c>
      <c r="AI351" s="304">
        <f t="shared" si="10"/>
        <v>44777</v>
      </c>
      <c r="AK351" s="305" t="s">
        <v>9430</v>
      </c>
      <c r="AL351" s="296">
        <f t="shared" si="11"/>
        <v>74.94</v>
      </c>
    </row>
    <row r="352" spans="1:38" ht="40">
      <c r="A352" s="302" t="s">
        <v>11370</v>
      </c>
      <c r="B352" s="302" t="s">
        <v>10681</v>
      </c>
      <c r="C352" s="302" t="s">
        <v>10682</v>
      </c>
      <c r="D352" s="302" t="s">
        <v>9371</v>
      </c>
      <c r="E352" s="302" t="s">
        <v>10745</v>
      </c>
      <c r="F352" s="302" t="s">
        <v>9372</v>
      </c>
      <c r="G352" s="302" t="s">
        <v>9505</v>
      </c>
      <c r="H352" s="302" t="s">
        <v>10803</v>
      </c>
      <c r="I352" s="302" t="s">
        <v>9435</v>
      </c>
      <c r="J352" s="302" t="s">
        <v>10763</v>
      </c>
      <c r="K352" s="302" t="s">
        <v>10764</v>
      </c>
      <c r="L352" s="300"/>
      <c r="M352" s="300"/>
      <c r="N352" s="302" t="s">
        <v>9378</v>
      </c>
      <c r="O352" s="303">
        <v>149.88</v>
      </c>
      <c r="P352" s="302" t="s">
        <v>9379</v>
      </c>
      <c r="Q352" s="302" t="s">
        <v>9435</v>
      </c>
      <c r="R352" s="300"/>
      <c r="S352" s="300"/>
      <c r="T352" s="302" t="s">
        <v>9380</v>
      </c>
      <c r="U352" s="302" t="s">
        <v>9381</v>
      </c>
      <c r="V352" s="302" t="s">
        <v>9382</v>
      </c>
      <c r="W352" s="302" t="s">
        <v>10807</v>
      </c>
      <c r="X352" s="302" t="s">
        <v>9384</v>
      </c>
      <c r="Y352" s="302" t="s">
        <v>9385</v>
      </c>
      <c r="Z352" s="303">
        <v>149.88</v>
      </c>
      <c r="AA352" s="302" t="s">
        <v>3277</v>
      </c>
      <c r="AB352" s="303">
        <v>149.88</v>
      </c>
      <c r="AC352" s="303">
        <v>149.88</v>
      </c>
      <c r="AD352" s="302" t="s">
        <v>3277</v>
      </c>
      <c r="AE352" s="302" t="s">
        <v>9429</v>
      </c>
      <c r="AF352" s="302" t="s">
        <v>10685</v>
      </c>
      <c r="AG352" s="302" t="s">
        <v>9388</v>
      </c>
      <c r="AH352" s="302" t="s">
        <v>9402</v>
      </c>
      <c r="AI352" s="304">
        <f t="shared" si="10"/>
        <v>44777</v>
      </c>
      <c r="AK352" s="305" t="s">
        <v>9430</v>
      </c>
      <c r="AL352" s="296">
        <f t="shared" si="11"/>
        <v>149.88</v>
      </c>
    </row>
    <row r="353" spans="1:38" ht="80">
      <c r="A353" s="302" t="s">
        <v>11371</v>
      </c>
      <c r="B353" s="302" t="s">
        <v>10681</v>
      </c>
      <c r="C353" s="302" t="s">
        <v>10682</v>
      </c>
      <c r="D353" s="302" t="s">
        <v>9371</v>
      </c>
      <c r="E353" s="302" t="s">
        <v>10745</v>
      </c>
      <c r="F353" s="302" t="s">
        <v>9372</v>
      </c>
      <c r="G353" s="302" t="s">
        <v>9505</v>
      </c>
      <c r="H353" s="302" t="s">
        <v>11372</v>
      </c>
      <c r="I353" s="302" t="s">
        <v>9555</v>
      </c>
      <c r="J353" s="302" t="s">
        <v>9614</v>
      </c>
      <c r="K353" s="302" t="s">
        <v>9615</v>
      </c>
      <c r="L353" s="300"/>
      <c r="M353" s="302" t="s">
        <v>10806</v>
      </c>
      <c r="N353" s="302" t="s">
        <v>9378</v>
      </c>
      <c r="O353" s="303">
        <v>299.76</v>
      </c>
      <c r="P353" s="302" t="s">
        <v>9379</v>
      </c>
      <c r="Q353" s="302" t="s">
        <v>9435</v>
      </c>
      <c r="R353" s="300"/>
      <c r="S353" s="300"/>
      <c r="T353" s="302" t="s">
        <v>9380</v>
      </c>
      <c r="U353" s="302" t="s">
        <v>9381</v>
      </c>
      <c r="V353" s="302" t="s">
        <v>9382</v>
      </c>
      <c r="W353" s="302" t="s">
        <v>10807</v>
      </c>
      <c r="X353" s="302" t="s">
        <v>9384</v>
      </c>
      <c r="Y353" s="302" t="s">
        <v>9385</v>
      </c>
      <c r="Z353" s="303">
        <v>299.76</v>
      </c>
      <c r="AA353" s="302" t="s">
        <v>3277</v>
      </c>
      <c r="AB353" s="303">
        <v>299.76</v>
      </c>
      <c r="AC353" s="303">
        <v>299.76</v>
      </c>
      <c r="AD353" s="302" t="s">
        <v>3277</v>
      </c>
      <c r="AE353" s="302" t="s">
        <v>9429</v>
      </c>
      <c r="AF353" s="302" t="s">
        <v>10685</v>
      </c>
      <c r="AG353" s="302" t="s">
        <v>9388</v>
      </c>
      <c r="AH353" s="302" t="s">
        <v>9402</v>
      </c>
      <c r="AI353" s="304">
        <f t="shared" si="10"/>
        <v>44774</v>
      </c>
      <c r="AK353" s="305" t="s">
        <v>9430</v>
      </c>
      <c r="AL353" s="296">
        <f t="shared" si="11"/>
        <v>299.76</v>
      </c>
    </row>
    <row r="354" spans="1:38" ht="40">
      <c r="A354" s="302" t="s">
        <v>11373</v>
      </c>
      <c r="B354" s="302" t="s">
        <v>10681</v>
      </c>
      <c r="C354" s="302" t="s">
        <v>10682</v>
      </c>
      <c r="D354" s="302" t="s">
        <v>9371</v>
      </c>
      <c r="E354" s="302" t="s">
        <v>10745</v>
      </c>
      <c r="F354" s="302" t="s">
        <v>9372</v>
      </c>
      <c r="G354" s="302" t="s">
        <v>9505</v>
      </c>
      <c r="H354" s="302" t="s">
        <v>10699</v>
      </c>
      <c r="I354" s="302" t="s">
        <v>9435</v>
      </c>
      <c r="J354" s="302" t="s">
        <v>10763</v>
      </c>
      <c r="K354" s="302" t="s">
        <v>10764</v>
      </c>
      <c r="L354" s="300"/>
      <c r="M354" s="300"/>
      <c r="N354" s="302" t="s">
        <v>9378</v>
      </c>
      <c r="O354" s="303">
        <v>150.56</v>
      </c>
      <c r="P354" s="302" t="s">
        <v>9379</v>
      </c>
      <c r="Q354" s="302" t="s">
        <v>9435</v>
      </c>
      <c r="R354" s="300"/>
      <c r="S354" s="300"/>
      <c r="T354" s="302" t="s">
        <v>9380</v>
      </c>
      <c r="U354" s="302" t="s">
        <v>9381</v>
      </c>
      <c r="V354" s="302" t="s">
        <v>9382</v>
      </c>
      <c r="W354" s="302" t="s">
        <v>10812</v>
      </c>
      <c r="X354" s="302" t="s">
        <v>9384</v>
      </c>
      <c r="Y354" s="302" t="s">
        <v>9385</v>
      </c>
      <c r="Z354" s="303">
        <v>150.56</v>
      </c>
      <c r="AA354" s="302" t="s">
        <v>3277</v>
      </c>
      <c r="AB354" s="303">
        <v>150.56</v>
      </c>
      <c r="AC354" s="303">
        <v>150.56</v>
      </c>
      <c r="AD354" s="302" t="s">
        <v>3277</v>
      </c>
      <c r="AE354" s="302" t="s">
        <v>9454</v>
      </c>
      <c r="AF354" s="302" t="s">
        <v>10685</v>
      </c>
      <c r="AG354" s="302" t="s">
        <v>9388</v>
      </c>
      <c r="AH354" s="302" t="s">
        <v>9402</v>
      </c>
      <c r="AI354" s="304">
        <f t="shared" si="10"/>
        <v>44764</v>
      </c>
      <c r="AK354" s="305" t="s">
        <v>9430</v>
      </c>
      <c r="AL354" s="296">
        <f t="shared" si="11"/>
        <v>150.56</v>
      </c>
    </row>
    <row r="355" spans="1:38" ht="50">
      <c r="A355" s="302" t="s">
        <v>11374</v>
      </c>
      <c r="B355" s="302" t="s">
        <v>10681</v>
      </c>
      <c r="C355" s="302" t="s">
        <v>10682</v>
      </c>
      <c r="D355" s="302" t="s">
        <v>9371</v>
      </c>
      <c r="E355" s="302" t="s">
        <v>10745</v>
      </c>
      <c r="F355" s="302" t="s">
        <v>10850</v>
      </c>
      <c r="G355" s="302" t="s">
        <v>10684</v>
      </c>
      <c r="H355" s="302" t="s">
        <v>10819</v>
      </c>
      <c r="I355" s="302" t="s">
        <v>11375</v>
      </c>
      <c r="J355" s="302" t="s">
        <v>9746</v>
      </c>
      <c r="K355" s="302" t="s">
        <v>9747</v>
      </c>
      <c r="L355" s="300"/>
      <c r="M355" s="302" t="s">
        <v>11376</v>
      </c>
      <c r="N355" s="302" t="s">
        <v>9378</v>
      </c>
      <c r="O355" s="303">
        <v>220.83</v>
      </c>
      <c r="P355" s="302" t="s">
        <v>9395</v>
      </c>
      <c r="Q355" s="302" t="s">
        <v>9435</v>
      </c>
      <c r="R355" s="300"/>
      <c r="S355" s="300"/>
      <c r="T355" s="302" t="s">
        <v>9380</v>
      </c>
      <c r="U355" s="302" t="s">
        <v>9749</v>
      </c>
      <c r="V355" s="302" t="s">
        <v>9400</v>
      </c>
      <c r="W355" s="302" t="s">
        <v>11377</v>
      </c>
      <c r="X355" s="302" t="s">
        <v>9384</v>
      </c>
      <c r="Y355" s="302" t="s">
        <v>9385</v>
      </c>
      <c r="Z355" s="303">
        <v>220.83</v>
      </c>
      <c r="AA355" s="302" t="s">
        <v>3277</v>
      </c>
      <c r="AB355" s="303">
        <v>220.83</v>
      </c>
      <c r="AC355" s="303">
        <v>220.83</v>
      </c>
      <c r="AD355" s="302" t="s">
        <v>3277</v>
      </c>
      <c r="AE355" s="302" t="s">
        <v>9454</v>
      </c>
      <c r="AF355" s="302" t="s">
        <v>10685</v>
      </c>
      <c r="AG355" s="302" t="s">
        <v>9388</v>
      </c>
      <c r="AH355" s="302" t="s">
        <v>9402</v>
      </c>
      <c r="AI355" s="304">
        <f t="shared" si="10"/>
        <v>44728</v>
      </c>
      <c r="AK355" s="305" t="s">
        <v>9430</v>
      </c>
      <c r="AL355" s="296">
        <f t="shared" si="11"/>
        <v>220.83</v>
      </c>
    </row>
    <row r="356" spans="1:38" ht="50">
      <c r="A356" s="302" t="s">
        <v>11378</v>
      </c>
      <c r="B356" s="302" t="s">
        <v>10681</v>
      </c>
      <c r="C356" s="302" t="s">
        <v>10682</v>
      </c>
      <c r="D356" s="302" t="s">
        <v>9371</v>
      </c>
      <c r="E356" s="302" t="s">
        <v>10745</v>
      </c>
      <c r="F356" s="302" t="s">
        <v>9422</v>
      </c>
      <c r="G356" s="302" t="s">
        <v>10684</v>
      </c>
      <c r="H356" s="302" t="s">
        <v>9484</v>
      </c>
      <c r="I356" s="302" t="s">
        <v>11379</v>
      </c>
      <c r="J356" s="300"/>
      <c r="K356" s="300"/>
      <c r="L356" s="300"/>
      <c r="M356" s="300"/>
      <c r="N356" s="302" t="s">
        <v>9378</v>
      </c>
      <c r="O356" s="303">
        <v>246.03</v>
      </c>
      <c r="P356" s="302" t="s">
        <v>9425</v>
      </c>
      <c r="Q356" s="302" t="s">
        <v>9435</v>
      </c>
      <c r="R356" s="300"/>
      <c r="S356" s="300"/>
      <c r="T356" s="302" t="s">
        <v>9380</v>
      </c>
      <c r="U356" s="302" t="s">
        <v>9426</v>
      </c>
      <c r="V356" s="302" t="s">
        <v>9427</v>
      </c>
      <c r="W356" s="302" t="s">
        <v>9486</v>
      </c>
      <c r="X356" s="302" t="s">
        <v>9384</v>
      </c>
      <c r="Y356" s="302" t="s">
        <v>9385</v>
      </c>
      <c r="Z356" s="303">
        <v>246.03</v>
      </c>
      <c r="AA356" s="302" t="s">
        <v>3277</v>
      </c>
      <c r="AB356" s="303">
        <v>246.03</v>
      </c>
      <c r="AC356" s="303">
        <v>246.03</v>
      </c>
      <c r="AD356" s="302" t="s">
        <v>3277</v>
      </c>
      <c r="AE356" s="302" t="s">
        <v>9487</v>
      </c>
      <c r="AF356" s="302" t="s">
        <v>10685</v>
      </c>
      <c r="AG356" s="302" t="s">
        <v>9388</v>
      </c>
      <c r="AH356" s="302" t="s">
        <v>9402</v>
      </c>
      <c r="AI356" s="304">
        <f t="shared" si="10"/>
        <v>44742</v>
      </c>
      <c r="AK356" s="305" t="s">
        <v>9430</v>
      </c>
      <c r="AL356" s="296">
        <f t="shared" si="11"/>
        <v>246.03</v>
      </c>
    </row>
    <row r="357" spans="1:38" ht="40">
      <c r="A357" s="302" t="s">
        <v>11380</v>
      </c>
      <c r="B357" s="302" t="s">
        <v>10681</v>
      </c>
      <c r="C357" s="302" t="s">
        <v>10682</v>
      </c>
      <c r="D357" s="302" t="s">
        <v>9371</v>
      </c>
      <c r="E357" s="302" t="s">
        <v>10745</v>
      </c>
      <c r="F357" s="302" t="s">
        <v>9372</v>
      </c>
      <c r="G357" s="302" t="s">
        <v>9505</v>
      </c>
      <c r="H357" s="302" t="s">
        <v>11183</v>
      </c>
      <c r="I357" s="302" t="s">
        <v>9375</v>
      </c>
      <c r="J357" s="302" t="s">
        <v>9746</v>
      </c>
      <c r="K357" s="302" t="s">
        <v>9747</v>
      </c>
      <c r="L357" s="300"/>
      <c r="M357" s="300"/>
      <c r="N357" s="302" t="s">
        <v>9378</v>
      </c>
      <c r="O357" s="303">
        <v>41.16</v>
      </c>
      <c r="P357" s="302" t="s">
        <v>9379</v>
      </c>
      <c r="Q357" s="302" t="s">
        <v>9435</v>
      </c>
      <c r="R357" s="300"/>
      <c r="S357" s="300"/>
      <c r="T357" s="302" t="s">
        <v>9380</v>
      </c>
      <c r="U357" s="302" t="s">
        <v>9381</v>
      </c>
      <c r="V357" s="302" t="s">
        <v>9382</v>
      </c>
      <c r="W357" s="302" t="s">
        <v>11138</v>
      </c>
      <c r="X357" s="302" t="s">
        <v>9384</v>
      </c>
      <c r="Y357" s="302" t="s">
        <v>9385</v>
      </c>
      <c r="Z357" s="303">
        <v>41.16</v>
      </c>
      <c r="AA357" s="302" t="s">
        <v>3277</v>
      </c>
      <c r="AB357" s="303">
        <v>41.16</v>
      </c>
      <c r="AC357" s="303">
        <v>41.16</v>
      </c>
      <c r="AD357" s="302" t="s">
        <v>3277</v>
      </c>
      <c r="AE357" s="302" t="s">
        <v>9487</v>
      </c>
      <c r="AF357" s="302" t="s">
        <v>10685</v>
      </c>
      <c r="AG357" s="302" t="s">
        <v>9388</v>
      </c>
      <c r="AH357" s="302" t="s">
        <v>9402</v>
      </c>
      <c r="AI357" s="304">
        <f t="shared" si="10"/>
        <v>44722</v>
      </c>
      <c r="AK357" s="305" t="s">
        <v>9430</v>
      </c>
      <c r="AL357" s="296">
        <f t="shared" si="11"/>
        <v>41.16</v>
      </c>
    </row>
    <row r="358" spans="1:38" ht="40" hidden="1">
      <c r="A358" s="302" t="s">
        <v>11381</v>
      </c>
      <c r="B358" s="302" t="s">
        <v>10681</v>
      </c>
      <c r="C358" s="302" t="s">
        <v>10682</v>
      </c>
      <c r="D358" s="302" t="s">
        <v>9371</v>
      </c>
      <c r="E358" s="302" t="s">
        <v>10745</v>
      </c>
      <c r="F358" s="302" t="s">
        <v>9372</v>
      </c>
      <c r="G358" s="302" t="s">
        <v>9505</v>
      </c>
      <c r="H358" s="302" t="s">
        <v>11382</v>
      </c>
      <c r="I358" s="302" t="s">
        <v>9435</v>
      </c>
      <c r="J358" s="302" t="s">
        <v>9688</v>
      </c>
      <c r="K358" s="302" t="s">
        <v>9689</v>
      </c>
      <c r="L358" s="300"/>
      <c r="M358" s="300"/>
      <c r="N358" s="302" t="s">
        <v>9378</v>
      </c>
      <c r="O358" s="303">
        <v>149.88</v>
      </c>
      <c r="P358" s="302" t="s">
        <v>9379</v>
      </c>
      <c r="Q358" s="302" t="s">
        <v>9435</v>
      </c>
      <c r="R358" s="300"/>
      <c r="S358" s="300"/>
      <c r="T358" s="302" t="s">
        <v>9380</v>
      </c>
      <c r="U358" s="302" t="s">
        <v>9381</v>
      </c>
      <c r="V358" s="302" t="s">
        <v>9382</v>
      </c>
      <c r="W358" s="302" t="s">
        <v>11141</v>
      </c>
      <c r="X358" s="302" t="s">
        <v>9384</v>
      </c>
      <c r="Y358" s="302" t="s">
        <v>9385</v>
      </c>
      <c r="Z358" s="303">
        <v>149.88</v>
      </c>
      <c r="AA358" s="302" t="s">
        <v>3277</v>
      </c>
      <c r="AB358" s="303">
        <v>149.88</v>
      </c>
      <c r="AC358" s="303">
        <v>149.88</v>
      </c>
      <c r="AD358" s="302" t="s">
        <v>3277</v>
      </c>
      <c r="AE358" s="302" t="s">
        <v>10835</v>
      </c>
      <c r="AF358" s="302" t="s">
        <v>10685</v>
      </c>
      <c r="AG358" s="302" t="s">
        <v>9388</v>
      </c>
      <c r="AH358" s="302" t="s">
        <v>9402</v>
      </c>
      <c r="AI358" s="304">
        <f t="shared" si="10"/>
        <v>44881</v>
      </c>
      <c r="AL358" s="296" t="str">
        <f t="shared" si="11"/>
        <v/>
      </c>
    </row>
    <row r="359" spans="1:38" ht="40" hidden="1">
      <c r="A359" s="302" t="s">
        <v>11383</v>
      </c>
      <c r="B359" s="302" t="s">
        <v>10681</v>
      </c>
      <c r="C359" s="302" t="s">
        <v>10682</v>
      </c>
      <c r="D359" s="302" t="s">
        <v>9371</v>
      </c>
      <c r="E359" s="302" t="s">
        <v>10745</v>
      </c>
      <c r="F359" s="302" t="s">
        <v>9372</v>
      </c>
      <c r="G359" s="302" t="s">
        <v>9505</v>
      </c>
      <c r="H359" s="302" t="s">
        <v>11219</v>
      </c>
      <c r="I359" s="302" t="s">
        <v>9555</v>
      </c>
      <c r="J359" s="302" t="s">
        <v>10832</v>
      </c>
      <c r="K359" s="302" t="s">
        <v>10833</v>
      </c>
      <c r="L359" s="300"/>
      <c r="M359" s="300"/>
      <c r="N359" s="302" t="s">
        <v>9378</v>
      </c>
      <c r="O359" s="303">
        <v>366.56</v>
      </c>
      <c r="P359" s="302" t="s">
        <v>9379</v>
      </c>
      <c r="Q359" s="302" t="s">
        <v>9435</v>
      </c>
      <c r="R359" s="300"/>
      <c r="S359" s="300"/>
      <c r="T359" s="302" t="s">
        <v>9380</v>
      </c>
      <c r="U359" s="302" t="s">
        <v>9381</v>
      </c>
      <c r="V359" s="302" t="s">
        <v>9382</v>
      </c>
      <c r="W359" s="302" t="s">
        <v>10834</v>
      </c>
      <c r="X359" s="302" t="s">
        <v>9384</v>
      </c>
      <c r="Y359" s="302" t="s">
        <v>9385</v>
      </c>
      <c r="Z359" s="303">
        <v>366.56</v>
      </c>
      <c r="AA359" s="302" t="s">
        <v>3277</v>
      </c>
      <c r="AB359" s="303">
        <v>366.56</v>
      </c>
      <c r="AC359" s="303">
        <v>366.56</v>
      </c>
      <c r="AD359" s="302" t="s">
        <v>3277</v>
      </c>
      <c r="AE359" s="302" t="s">
        <v>10835</v>
      </c>
      <c r="AF359" s="302" t="s">
        <v>10685</v>
      </c>
      <c r="AG359" s="302" t="s">
        <v>9388</v>
      </c>
      <c r="AH359" s="302" t="s">
        <v>9402</v>
      </c>
      <c r="AI359" s="304">
        <f t="shared" si="10"/>
        <v>44879</v>
      </c>
      <c r="AL359" s="296" t="str">
        <f t="shared" si="11"/>
        <v/>
      </c>
    </row>
    <row r="360" spans="1:38" ht="50" hidden="1">
      <c r="A360" s="302" t="s">
        <v>11384</v>
      </c>
      <c r="B360" s="302" t="s">
        <v>10681</v>
      </c>
      <c r="C360" s="302" t="s">
        <v>10682</v>
      </c>
      <c r="D360" s="302" t="s">
        <v>9371</v>
      </c>
      <c r="E360" s="302" t="s">
        <v>10745</v>
      </c>
      <c r="F360" s="302" t="s">
        <v>9372</v>
      </c>
      <c r="G360" s="302" t="s">
        <v>9505</v>
      </c>
      <c r="H360" s="302" t="s">
        <v>11153</v>
      </c>
      <c r="I360" s="302" t="s">
        <v>9375</v>
      </c>
      <c r="J360" s="302" t="s">
        <v>9614</v>
      </c>
      <c r="K360" s="302" t="s">
        <v>9615</v>
      </c>
      <c r="L360" s="300"/>
      <c r="M360" s="302" t="s">
        <v>11385</v>
      </c>
      <c r="N360" s="302" t="s">
        <v>9378</v>
      </c>
      <c r="O360" s="303">
        <v>37.47</v>
      </c>
      <c r="P360" s="302" t="s">
        <v>9379</v>
      </c>
      <c r="Q360" s="302" t="s">
        <v>9435</v>
      </c>
      <c r="R360" s="300"/>
      <c r="S360" s="300"/>
      <c r="T360" s="302" t="s">
        <v>9380</v>
      </c>
      <c r="U360" s="302" t="s">
        <v>9381</v>
      </c>
      <c r="V360" s="302" t="s">
        <v>9382</v>
      </c>
      <c r="W360" s="302" t="s">
        <v>11386</v>
      </c>
      <c r="X360" s="302" t="s">
        <v>9384</v>
      </c>
      <c r="Y360" s="302" t="s">
        <v>9385</v>
      </c>
      <c r="Z360" s="303">
        <v>37.47</v>
      </c>
      <c r="AA360" s="302" t="s">
        <v>3277</v>
      </c>
      <c r="AB360" s="303">
        <v>37.47</v>
      </c>
      <c r="AC360" s="303">
        <v>37.47</v>
      </c>
      <c r="AD360" s="302" t="s">
        <v>3277</v>
      </c>
      <c r="AE360" s="302" t="s">
        <v>10835</v>
      </c>
      <c r="AF360" s="302" t="s">
        <v>10685</v>
      </c>
      <c r="AG360" s="302" t="s">
        <v>9388</v>
      </c>
      <c r="AH360" s="302" t="s">
        <v>9402</v>
      </c>
      <c r="AI360" s="304">
        <f t="shared" si="10"/>
        <v>44874</v>
      </c>
      <c r="AL360" s="296" t="str">
        <f t="shared" si="11"/>
        <v/>
      </c>
    </row>
    <row r="361" spans="1:38" ht="40" hidden="1">
      <c r="A361" s="302" t="s">
        <v>11387</v>
      </c>
      <c r="B361" s="302" t="s">
        <v>10681</v>
      </c>
      <c r="C361" s="302" t="s">
        <v>10682</v>
      </c>
      <c r="D361" s="302" t="s">
        <v>9371</v>
      </c>
      <c r="E361" s="302" t="s">
        <v>10745</v>
      </c>
      <c r="F361" s="302" t="s">
        <v>9372</v>
      </c>
      <c r="G361" s="302" t="s">
        <v>9505</v>
      </c>
      <c r="H361" s="302" t="s">
        <v>10857</v>
      </c>
      <c r="I361" s="302" t="s">
        <v>9512</v>
      </c>
      <c r="J361" s="302" t="s">
        <v>9746</v>
      </c>
      <c r="K361" s="302" t="s">
        <v>9747</v>
      </c>
      <c r="L361" s="300"/>
      <c r="M361" s="302" t="s">
        <v>10839</v>
      </c>
      <c r="N361" s="302" t="s">
        <v>9378</v>
      </c>
      <c r="O361" s="303">
        <v>187.35</v>
      </c>
      <c r="P361" s="302" t="s">
        <v>9379</v>
      </c>
      <c r="Q361" s="302" t="s">
        <v>9435</v>
      </c>
      <c r="R361" s="300"/>
      <c r="S361" s="300"/>
      <c r="T361" s="302" t="s">
        <v>9380</v>
      </c>
      <c r="U361" s="302" t="s">
        <v>9381</v>
      </c>
      <c r="V361" s="302" t="s">
        <v>9382</v>
      </c>
      <c r="W361" s="302" t="s">
        <v>10840</v>
      </c>
      <c r="X361" s="302" t="s">
        <v>9384</v>
      </c>
      <c r="Y361" s="302" t="s">
        <v>9385</v>
      </c>
      <c r="Z361" s="303">
        <v>187.35</v>
      </c>
      <c r="AA361" s="302" t="s">
        <v>3277</v>
      </c>
      <c r="AB361" s="303">
        <v>187.35</v>
      </c>
      <c r="AC361" s="303">
        <v>187.35</v>
      </c>
      <c r="AD361" s="302" t="s">
        <v>3277</v>
      </c>
      <c r="AE361" s="302" t="s">
        <v>10835</v>
      </c>
      <c r="AF361" s="302" t="s">
        <v>10685</v>
      </c>
      <c r="AG361" s="302" t="s">
        <v>9388</v>
      </c>
      <c r="AH361" s="302" t="s">
        <v>9402</v>
      </c>
      <c r="AI361" s="304">
        <f t="shared" si="10"/>
        <v>44866</v>
      </c>
      <c r="AL361" s="296" t="str">
        <f t="shared" si="11"/>
        <v/>
      </c>
    </row>
    <row r="362" spans="1:38" ht="40" hidden="1">
      <c r="A362" s="302" t="s">
        <v>11388</v>
      </c>
      <c r="B362" s="302" t="s">
        <v>10681</v>
      </c>
      <c r="C362" s="302" t="s">
        <v>10682</v>
      </c>
      <c r="D362" s="302" t="s">
        <v>9371</v>
      </c>
      <c r="E362" s="302" t="s">
        <v>10745</v>
      </c>
      <c r="F362" s="302" t="s">
        <v>9372</v>
      </c>
      <c r="G362" s="302" t="s">
        <v>9505</v>
      </c>
      <c r="H362" s="302" t="s">
        <v>11150</v>
      </c>
      <c r="I362" s="302" t="s">
        <v>9523</v>
      </c>
      <c r="J362" s="302" t="s">
        <v>9746</v>
      </c>
      <c r="K362" s="302" t="s">
        <v>9747</v>
      </c>
      <c r="L362" s="300"/>
      <c r="M362" s="302" t="s">
        <v>10839</v>
      </c>
      <c r="N362" s="302" t="s">
        <v>9378</v>
      </c>
      <c r="O362" s="303">
        <v>93.68</v>
      </c>
      <c r="P362" s="302" t="s">
        <v>9379</v>
      </c>
      <c r="Q362" s="302" t="s">
        <v>9435</v>
      </c>
      <c r="R362" s="300"/>
      <c r="S362" s="300"/>
      <c r="T362" s="302" t="s">
        <v>9380</v>
      </c>
      <c r="U362" s="302" t="s">
        <v>9381</v>
      </c>
      <c r="V362" s="302" t="s">
        <v>9382</v>
      </c>
      <c r="W362" s="302" t="s">
        <v>10840</v>
      </c>
      <c r="X362" s="302" t="s">
        <v>9384</v>
      </c>
      <c r="Y362" s="302" t="s">
        <v>9385</v>
      </c>
      <c r="Z362" s="303">
        <v>93.674999999999997</v>
      </c>
      <c r="AA362" s="302" t="s">
        <v>3277</v>
      </c>
      <c r="AB362" s="303">
        <v>93.674999999999997</v>
      </c>
      <c r="AC362" s="303">
        <v>93.674999999999997</v>
      </c>
      <c r="AD362" s="302" t="s">
        <v>3277</v>
      </c>
      <c r="AE362" s="302" t="s">
        <v>10835</v>
      </c>
      <c r="AF362" s="302" t="s">
        <v>10685</v>
      </c>
      <c r="AG362" s="302" t="s">
        <v>9388</v>
      </c>
      <c r="AH362" s="302" t="s">
        <v>9402</v>
      </c>
      <c r="AI362" s="304">
        <f t="shared" si="10"/>
        <v>44876</v>
      </c>
      <c r="AL362" s="296" t="str">
        <f t="shared" si="11"/>
        <v/>
      </c>
    </row>
    <row r="363" spans="1:38" ht="40" hidden="1">
      <c r="A363" s="302" t="s">
        <v>11389</v>
      </c>
      <c r="B363" s="302" t="s">
        <v>10681</v>
      </c>
      <c r="C363" s="302" t="s">
        <v>10682</v>
      </c>
      <c r="D363" s="302" t="s">
        <v>9371</v>
      </c>
      <c r="E363" s="302" t="s">
        <v>10745</v>
      </c>
      <c r="F363" s="302" t="s">
        <v>9372</v>
      </c>
      <c r="G363" s="302" t="s">
        <v>9505</v>
      </c>
      <c r="H363" s="302" t="s">
        <v>10848</v>
      </c>
      <c r="I363" s="302" t="s">
        <v>9512</v>
      </c>
      <c r="J363" s="302" t="s">
        <v>9746</v>
      </c>
      <c r="K363" s="302" t="s">
        <v>9747</v>
      </c>
      <c r="L363" s="300"/>
      <c r="M363" s="302" t="s">
        <v>10839</v>
      </c>
      <c r="N363" s="302" t="s">
        <v>9378</v>
      </c>
      <c r="O363" s="303">
        <v>187.35</v>
      </c>
      <c r="P363" s="302" t="s">
        <v>9379</v>
      </c>
      <c r="Q363" s="302" t="s">
        <v>9435</v>
      </c>
      <c r="R363" s="300"/>
      <c r="S363" s="300"/>
      <c r="T363" s="302" t="s">
        <v>9380</v>
      </c>
      <c r="U363" s="302" t="s">
        <v>9381</v>
      </c>
      <c r="V363" s="302" t="s">
        <v>9382</v>
      </c>
      <c r="W363" s="302" t="s">
        <v>10840</v>
      </c>
      <c r="X363" s="302" t="s">
        <v>9384</v>
      </c>
      <c r="Y363" s="302" t="s">
        <v>9385</v>
      </c>
      <c r="Z363" s="303">
        <v>187.35</v>
      </c>
      <c r="AA363" s="302" t="s">
        <v>3277</v>
      </c>
      <c r="AB363" s="303">
        <v>187.35</v>
      </c>
      <c r="AC363" s="303">
        <v>187.35</v>
      </c>
      <c r="AD363" s="302" t="s">
        <v>3277</v>
      </c>
      <c r="AE363" s="302" t="s">
        <v>10835</v>
      </c>
      <c r="AF363" s="302" t="s">
        <v>10685</v>
      </c>
      <c r="AG363" s="302" t="s">
        <v>9388</v>
      </c>
      <c r="AH363" s="302" t="s">
        <v>9402</v>
      </c>
      <c r="AI363" s="304">
        <f t="shared" si="10"/>
        <v>44873</v>
      </c>
      <c r="AL363" s="296" t="str">
        <f t="shared" si="11"/>
        <v/>
      </c>
    </row>
    <row r="364" spans="1:38" ht="40" hidden="1">
      <c r="A364" s="302" t="s">
        <v>11390</v>
      </c>
      <c r="B364" s="302" t="s">
        <v>10681</v>
      </c>
      <c r="C364" s="302" t="s">
        <v>10682</v>
      </c>
      <c r="D364" s="302" t="s">
        <v>9371</v>
      </c>
      <c r="E364" s="302" t="s">
        <v>10745</v>
      </c>
      <c r="F364" s="302" t="s">
        <v>9372</v>
      </c>
      <c r="G364" s="302" t="s">
        <v>9505</v>
      </c>
      <c r="H364" s="302" t="s">
        <v>11391</v>
      </c>
      <c r="I364" s="302" t="s">
        <v>9521</v>
      </c>
      <c r="J364" s="302" t="s">
        <v>9746</v>
      </c>
      <c r="K364" s="302" t="s">
        <v>9747</v>
      </c>
      <c r="L364" s="300"/>
      <c r="M364" s="302" t="s">
        <v>10839</v>
      </c>
      <c r="N364" s="302" t="s">
        <v>9378</v>
      </c>
      <c r="O364" s="303">
        <v>224.82</v>
      </c>
      <c r="P364" s="302" t="s">
        <v>9379</v>
      </c>
      <c r="Q364" s="302" t="s">
        <v>9435</v>
      </c>
      <c r="R364" s="300"/>
      <c r="S364" s="300"/>
      <c r="T364" s="302" t="s">
        <v>9380</v>
      </c>
      <c r="U364" s="302" t="s">
        <v>9381</v>
      </c>
      <c r="V364" s="302" t="s">
        <v>9382</v>
      </c>
      <c r="W364" s="302" t="s">
        <v>10840</v>
      </c>
      <c r="X364" s="302" t="s">
        <v>9384</v>
      </c>
      <c r="Y364" s="302" t="s">
        <v>9385</v>
      </c>
      <c r="Z364" s="303">
        <v>224.82</v>
      </c>
      <c r="AA364" s="302" t="s">
        <v>3277</v>
      </c>
      <c r="AB364" s="303">
        <v>224.82</v>
      </c>
      <c r="AC364" s="303">
        <v>224.82</v>
      </c>
      <c r="AD364" s="302" t="s">
        <v>3277</v>
      </c>
      <c r="AE364" s="302" t="s">
        <v>10835</v>
      </c>
      <c r="AF364" s="302" t="s">
        <v>10685</v>
      </c>
      <c r="AG364" s="302" t="s">
        <v>9388</v>
      </c>
      <c r="AH364" s="302" t="s">
        <v>9402</v>
      </c>
      <c r="AI364" s="304">
        <f t="shared" si="10"/>
        <v>44875</v>
      </c>
      <c r="AL364" s="296" t="str">
        <f t="shared" si="11"/>
        <v/>
      </c>
    </row>
    <row r="365" spans="1:38" ht="40" hidden="1">
      <c r="A365" s="302" t="s">
        <v>11392</v>
      </c>
      <c r="B365" s="302" t="s">
        <v>10681</v>
      </c>
      <c r="C365" s="302" t="s">
        <v>10682</v>
      </c>
      <c r="D365" s="302" t="s">
        <v>9371</v>
      </c>
      <c r="E365" s="302" t="s">
        <v>10745</v>
      </c>
      <c r="F365" s="302" t="s">
        <v>9372</v>
      </c>
      <c r="G365" s="302" t="s">
        <v>9505</v>
      </c>
      <c r="H365" s="302" t="s">
        <v>11391</v>
      </c>
      <c r="I365" s="302" t="s">
        <v>9435</v>
      </c>
      <c r="J365" s="302" t="s">
        <v>9688</v>
      </c>
      <c r="K365" s="302" t="s">
        <v>9689</v>
      </c>
      <c r="L365" s="300"/>
      <c r="M365" s="300"/>
      <c r="N365" s="302" t="s">
        <v>9378</v>
      </c>
      <c r="O365" s="303">
        <v>149.88</v>
      </c>
      <c r="P365" s="302" t="s">
        <v>9379</v>
      </c>
      <c r="Q365" s="302" t="s">
        <v>9435</v>
      </c>
      <c r="R365" s="300"/>
      <c r="S365" s="300"/>
      <c r="T365" s="302" t="s">
        <v>9380</v>
      </c>
      <c r="U365" s="302" t="s">
        <v>9381</v>
      </c>
      <c r="V365" s="302" t="s">
        <v>9382</v>
      </c>
      <c r="W365" s="302" t="s">
        <v>10846</v>
      </c>
      <c r="X365" s="302" t="s">
        <v>9384</v>
      </c>
      <c r="Y365" s="302" t="s">
        <v>9385</v>
      </c>
      <c r="Z365" s="303">
        <v>149.88</v>
      </c>
      <c r="AA365" s="302" t="s">
        <v>3277</v>
      </c>
      <c r="AB365" s="303">
        <v>149.88</v>
      </c>
      <c r="AC365" s="303">
        <v>149.88</v>
      </c>
      <c r="AD365" s="302" t="s">
        <v>3277</v>
      </c>
      <c r="AE365" s="302" t="s">
        <v>10835</v>
      </c>
      <c r="AF365" s="302" t="s">
        <v>10685</v>
      </c>
      <c r="AG365" s="302" t="s">
        <v>9388</v>
      </c>
      <c r="AH365" s="302" t="s">
        <v>9402</v>
      </c>
      <c r="AI365" s="304">
        <f t="shared" si="10"/>
        <v>44875</v>
      </c>
      <c r="AL365" s="296" t="str">
        <f t="shared" si="11"/>
        <v/>
      </c>
    </row>
    <row r="366" spans="1:38" ht="50" hidden="1">
      <c r="A366" s="302" t="s">
        <v>11393</v>
      </c>
      <c r="B366" s="302" t="s">
        <v>10681</v>
      </c>
      <c r="C366" s="302" t="s">
        <v>10682</v>
      </c>
      <c r="D366" s="302" t="s">
        <v>9371</v>
      </c>
      <c r="E366" s="302" t="s">
        <v>10745</v>
      </c>
      <c r="F366" s="302" t="s">
        <v>9422</v>
      </c>
      <c r="G366" s="302" t="s">
        <v>10684</v>
      </c>
      <c r="H366" s="302" t="s">
        <v>10688</v>
      </c>
      <c r="I366" s="302" t="s">
        <v>11394</v>
      </c>
      <c r="J366" s="300"/>
      <c r="K366" s="300"/>
      <c r="L366" s="300"/>
      <c r="M366" s="300"/>
      <c r="N366" s="302" t="s">
        <v>9378</v>
      </c>
      <c r="O366" s="303">
        <v>816.37</v>
      </c>
      <c r="P366" s="302" t="s">
        <v>9425</v>
      </c>
      <c r="Q366" s="302" t="s">
        <v>9435</v>
      </c>
      <c r="R366" s="300"/>
      <c r="S366" s="300"/>
      <c r="T366" s="302" t="s">
        <v>9380</v>
      </c>
      <c r="U366" s="302" t="s">
        <v>9426</v>
      </c>
      <c r="V366" s="302" t="s">
        <v>9427</v>
      </c>
      <c r="W366" s="302" t="s">
        <v>10690</v>
      </c>
      <c r="X366" s="302" t="s">
        <v>9384</v>
      </c>
      <c r="Y366" s="302" t="s">
        <v>9385</v>
      </c>
      <c r="Z366" s="303">
        <v>816.37</v>
      </c>
      <c r="AA366" s="302" t="s">
        <v>3277</v>
      </c>
      <c r="AB366" s="303">
        <v>816.37</v>
      </c>
      <c r="AC366" s="303">
        <v>816.37</v>
      </c>
      <c r="AD366" s="302" t="s">
        <v>3277</v>
      </c>
      <c r="AE366" s="302" t="s">
        <v>10691</v>
      </c>
      <c r="AF366" s="302" t="s">
        <v>10685</v>
      </c>
      <c r="AG366" s="302" t="s">
        <v>9388</v>
      </c>
      <c r="AH366" s="302" t="s">
        <v>9402</v>
      </c>
      <c r="AI366" s="304">
        <f t="shared" si="10"/>
        <v>44865</v>
      </c>
      <c r="AL366" s="296" t="str">
        <f t="shared" si="11"/>
        <v/>
      </c>
    </row>
    <row r="367" spans="1:38" ht="40" hidden="1">
      <c r="A367" s="302" t="s">
        <v>11395</v>
      </c>
      <c r="B367" s="302" t="s">
        <v>10681</v>
      </c>
      <c r="C367" s="302" t="s">
        <v>10682</v>
      </c>
      <c r="D367" s="302" t="s">
        <v>9371</v>
      </c>
      <c r="E367" s="302" t="s">
        <v>10745</v>
      </c>
      <c r="F367" s="302" t="s">
        <v>9372</v>
      </c>
      <c r="G367" s="302" t="s">
        <v>9505</v>
      </c>
      <c r="H367" s="302" t="s">
        <v>10848</v>
      </c>
      <c r="I367" s="302" t="s">
        <v>9555</v>
      </c>
      <c r="J367" s="302" t="s">
        <v>10832</v>
      </c>
      <c r="K367" s="302" t="s">
        <v>10833</v>
      </c>
      <c r="L367" s="300"/>
      <c r="M367" s="300"/>
      <c r="N367" s="302" t="s">
        <v>9378</v>
      </c>
      <c r="O367" s="303">
        <v>366.56</v>
      </c>
      <c r="P367" s="302" t="s">
        <v>9379</v>
      </c>
      <c r="Q367" s="302" t="s">
        <v>9435</v>
      </c>
      <c r="R367" s="300"/>
      <c r="S367" s="300"/>
      <c r="T367" s="302" t="s">
        <v>9380</v>
      </c>
      <c r="U367" s="302" t="s">
        <v>9381</v>
      </c>
      <c r="V367" s="302" t="s">
        <v>9382</v>
      </c>
      <c r="W367" s="302" t="s">
        <v>10858</v>
      </c>
      <c r="X367" s="302" t="s">
        <v>9384</v>
      </c>
      <c r="Y367" s="302" t="s">
        <v>9385</v>
      </c>
      <c r="Z367" s="303">
        <v>366.56</v>
      </c>
      <c r="AA367" s="302" t="s">
        <v>3277</v>
      </c>
      <c r="AB367" s="303">
        <v>366.56</v>
      </c>
      <c r="AC367" s="303">
        <v>366.56</v>
      </c>
      <c r="AD367" s="302" t="s">
        <v>3277</v>
      </c>
      <c r="AE367" s="302" t="s">
        <v>10835</v>
      </c>
      <c r="AF367" s="302" t="s">
        <v>10685</v>
      </c>
      <c r="AG367" s="302" t="s">
        <v>9388</v>
      </c>
      <c r="AH367" s="302" t="s">
        <v>9402</v>
      </c>
      <c r="AI367" s="304">
        <f t="shared" si="10"/>
        <v>44873</v>
      </c>
      <c r="AL367" s="296" t="str">
        <f t="shared" si="11"/>
        <v/>
      </c>
    </row>
    <row r="368" spans="1:38" ht="40" hidden="1">
      <c r="A368" s="302" t="s">
        <v>11396</v>
      </c>
      <c r="B368" s="302" t="s">
        <v>10681</v>
      </c>
      <c r="C368" s="302" t="s">
        <v>10682</v>
      </c>
      <c r="D368" s="302" t="s">
        <v>9371</v>
      </c>
      <c r="E368" s="302" t="s">
        <v>10745</v>
      </c>
      <c r="F368" s="302" t="s">
        <v>9372</v>
      </c>
      <c r="G368" s="302" t="s">
        <v>9505</v>
      </c>
      <c r="H368" s="302" t="s">
        <v>11153</v>
      </c>
      <c r="I368" s="302" t="s">
        <v>9555</v>
      </c>
      <c r="J368" s="302" t="s">
        <v>10832</v>
      </c>
      <c r="K368" s="302" t="s">
        <v>10833</v>
      </c>
      <c r="L368" s="300"/>
      <c r="M368" s="300"/>
      <c r="N368" s="302" t="s">
        <v>9378</v>
      </c>
      <c r="O368" s="303">
        <v>366.56</v>
      </c>
      <c r="P368" s="302" t="s">
        <v>9379</v>
      </c>
      <c r="Q368" s="302" t="s">
        <v>9435</v>
      </c>
      <c r="R368" s="300"/>
      <c r="S368" s="300"/>
      <c r="T368" s="302" t="s">
        <v>9380</v>
      </c>
      <c r="U368" s="302" t="s">
        <v>9381</v>
      </c>
      <c r="V368" s="302" t="s">
        <v>9382</v>
      </c>
      <c r="W368" s="302" t="s">
        <v>10858</v>
      </c>
      <c r="X368" s="302" t="s">
        <v>9384</v>
      </c>
      <c r="Y368" s="302" t="s">
        <v>9385</v>
      </c>
      <c r="Z368" s="303">
        <v>366.56</v>
      </c>
      <c r="AA368" s="302" t="s">
        <v>3277</v>
      </c>
      <c r="AB368" s="303">
        <v>366.56</v>
      </c>
      <c r="AC368" s="303">
        <v>366.56</v>
      </c>
      <c r="AD368" s="302" t="s">
        <v>3277</v>
      </c>
      <c r="AE368" s="302" t="s">
        <v>10835</v>
      </c>
      <c r="AF368" s="302" t="s">
        <v>10685</v>
      </c>
      <c r="AG368" s="302" t="s">
        <v>9388</v>
      </c>
      <c r="AH368" s="302" t="s">
        <v>9402</v>
      </c>
      <c r="AI368" s="304">
        <f t="shared" si="10"/>
        <v>44874</v>
      </c>
      <c r="AL368" s="296" t="str">
        <f t="shared" si="11"/>
        <v/>
      </c>
    </row>
    <row r="369" spans="1:38" ht="40" hidden="1">
      <c r="A369" s="302" t="s">
        <v>11397</v>
      </c>
      <c r="B369" s="302" t="s">
        <v>10681</v>
      </c>
      <c r="C369" s="302" t="s">
        <v>10682</v>
      </c>
      <c r="D369" s="302" t="s">
        <v>9371</v>
      </c>
      <c r="E369" s="302" t="s">
        <v>10745</v>
      </c>
      <c r="F369" s="302" t="s">
        <v>9372</v>
      </c>
      <c r="G369" s="302" t="s">
        <v>9505</v>
      </c>
      <c r="H369" s="302" t="s">
        <v>10864</v>
      </c>
      <c r="I369" s="302" t="s">
        <v>9435</v>
      </c>
      <c r="J369" s="302" t="s">
        <v>10794</v>
      </c>
      <c r="K369" s="302" t="s">
        <v>10795</v>
      </c>
      <c r="L369" s="300"/>
      <c r="M369" s="300"/>
      <c r="N369" s="302" t="s">
        <v>9378</v>
      </c>
      <c r="O369" s="303">
        <v>149.88</v>
      </c>
      <c r="P369" s="302" t="s">
        <v>9379</v>
      </c>
      <c r="Q369" s="302" t="s">
        <v>9435</v>
      </c>
      <c r="R369" s="300"/>
      <c r="S369" s="300"/>
      <c r="T369" s="302" t="s">
        <v>9380</v>
      </c>
      <c r="U369" s="302" t="s">
        <v>9381</v>
      </c>
      <c r="V369" s="302" t="s">
        <v>9382</v>
      </c>
      <c r="W369" s="302" t="s">
        <v>10862</v>
      </c>
      <c r="X369" s="302" t="s">
        <v>9384</v>
      </c>
      <c r="Y369" s="302" t="s">
        <v>9385</v>
      </c>
      <c r="Z369" s="303">
        <v>149.88</v>
      </c>
      <c r="AA369" s="302" t="s">
        <v>3277</v>
      </c>
      <c r="AB369" s="303">
        <v>149.88</v>
      </c>
      <c r="AC369" s="303">
        <v>149.88</v>
      </c>
      <c r="AD369" s="302" t="s">
        <v>3277</v>
      </c>
      <c r="AE369" s="302" t="s">
        <v>10691</v>
      </c>
      <c r="AF369" s="302" t="s">
        <v>10685</v>
      </c>
      <c r="AG369" s="302" t="s">
        <v>9388</v>
      </c>
      <c r="AH369" s="302" t="s">
        <v>9402</v>
      </c>
      <c r="AI369" s="304">
        <f t="shared" si="10"/>
        <v>44853</v>
      </c>
      <c r="AL369" s="296" t="str">
        <f t="shared" si="11"/>
        <v/>
      </c>
    </row>
    <row r="370" spans="1:38" ht="40" hidden="1">
      <c r="A370" s="302" t="s">
        <v>11398</v>
      </c>
      <c r="B370" s="302" t="s">
        <v>10681</v>
      </c>
      <c r="C370" s="302" t="s">
        <v>10682</v>
      </c>
      <c r="D370" s="302" t="s">
        <v>9371</v>
      </c>
      <c r="E370" s="302" t="s">
        <v>10745</v>
      </c>
      <c r="F370" s="302" t="s">
        <v>9372</v>
      </c>
      <c r="G370" s="302" t="s">
        <v>9505</v>
      </c>
      <c r="H370" s="302" t="s">
        <v>10869</v>
      </c>
      <c r="I370" s="302" t="s">
        <v>9410</v>
      </c>
      <c r="J370" s="302" t="s">
        <v>10794</v>
      </c>
      <c r="K370" s="302" t="s">
        <v>10795</v>
      </c>
      <c r="L370" s="300"/>
      <c r="M370" s="300"/>
      <c r="N370" s="302" t="s">
        <v>9378</v>
      </c>
      <c r="O370" s="303">
        <v>74.94</v>
      </c>
      <c r="P370" s="302" t="s">
        <v>9379</v>
      </c>
      <c r="Q370" s="302" t="s">
        <v>9435</v>
      </c>
      <c r="R370" s="300"/>
      <c r="S370" s="300"/>
      <c r="T370" s="302" t="s">
        <v>9380</v>
      </c>
      <c r="U370" s="302" t="s">
        <v>9381</v>
      </c>
      <c r="V370" s="302" t="s">
        <v>9382</v>
      </c>
      <c r="W370" s="302" t="s">
        <v>10862</v>
      </c>
      <c r="X370" s="302" t="s">
        <v>9384</v>
      </c>
      <c r="Y370" s="302" t="s">
        <v>9385</v>
      </c>
      <c r="Z370" s="303">
        <v>74.94</v>
      </c>
      <c r="AA370" s="302" t="s">
        <v>3277</v>
      </c>
      <c r="AB370" s="303">
        <v>74.94</v>
      </c>
      <c r="AC370" s="303">
        <v>74.94</v>
      </c>
      <c r="AD370" s="302" t="s">
        <v>3277</v>
      </c>
      <c r="AE370" s="302" t="s">
        <v>10691</v>
      </c>
      <c r="AF370" s="302" t="s">
        <v>10685</v>
      </c>
      <c r="AG370" s="302" t="s">
        <v>9388</v>
      </c>
      <c r="AH370" s="302" t="s">
        <v>9402</v>
      </c>
      <c r="AI370" s="304">
        <f t="shared" si="10"/>
        <v>44852</v>
      </c>
      <c r="AL370" s="296" t="str">
        <f t="shared" si="11"/>
        <v/>
      </c>
    </row>
    <row r="371" spans="1:38" ht="40" hidden="1">
      <c r="A371" s="302" t="s">
        <v>11399</v>
      </c>
      <c r="B371" s="302" t="s">
        <v>10681</v>
      </c>
      <c r="C371" s="302" t="s">
        <v>10682</v>
      </c>
      <c r="D371" s="302" t="s">
        <v>9371</v>
      </c>
      <c r="E371" s="302" t="s">
        <v>10745</v>
      </c>
      <c r="F371" s="302" t="s">
        <v>9372</v>
      </c>
      <c r="G371" s="302" t="s">
        <v>9505</v>
      </c>
      <c r="H371" s="302" t="s">
        <v>10987</v>
      </c>
      <c r="I371" s="302" t="s">
        <v>9410</v>
      </c>
      <c r="J371" s="302" t="s">
        <v>10794</v>
      </c>
      <c r="K371" s="302" t="s">
        <v>10795</v>
      </c>
      <c r="L371" s="300"/>
      <c r="M371" s="300"/>
      <c r="N371" s="302" t="s">
        <v>9378</v>
      </c>
      <c r="O371" s="303">
        <v>74.94</v>
      </c>
      <c r="P371" s="302" t="s">
        <v>9379</v>
      </c>
      <c r="Q371" s="302" t="s">
        <v>9435</v>
      </c>
      <c r="R371" s="300"/>
      <c r="S371" s="300"/>
      <c r="T371" s="302" t="s">
        <v>9380</v>
      </c>
      <c r="U371" s="302" t="s">
        <v>9381</v>
      </c>
      <c r="V371" s="302" t="s">
        <v>9382</v>
      </c>
      <c r="W371" s="302" t="s">
        <v>10862</v>
      </c>
      <c r="X371" s="302" t="s">
        <v>9384</v>
      </c>
      <c r="Y371" s="302" t="s">
        <v>9385</v>
      </c>
      <c r="Z371" s="303">
        <v>74.94</v>
      </c>
      <c r="AA371" s="302" t="s">
        <v>3277</v>
      </c>
      <c r="AB371" s="303">
        <v>74.94</v>
      </c>
      <c r="AC371" s="303">
        <v>74.94</v>
      </c>
      <c r="AD371" s="302" t="s">
        <v>3277</v>
      </c>
      <c r="AE371" s="302" t="s">
        <v>10691</v>
      </c>
      <c r="AF371" s="302" t="s">
        <v>10685</v>
      </c>
      <c r="AG371" s="302" t="s">
        <v>9388</v>
      </c>
      <c r="AH371" s="302" t="s">
        <v>9402</v>
      </c>
      <c r="AI371" s="304">
        <f t="shared" si="10"/>
        <v>44851</v>
      </c>
      <c r="AL371" s="296" t="str">
        <f t="shared" si="11"/>
        <v/>
      </c>
    </row>
    <row r="372" spans="1:38" ht="40" hidden="1">
      <c r="A372" s="302" t="s">
        <v>11400</v>
      </c>
      <c r="B372" s="302" t="s">
        <v>10681</v>
      </c>
      <c r="C372" s="302" t="s">
        <v>10682</v>
      </c>
      <c r="D372" s="302" t="s">
        <v>9371</v>
      </c>
      <c r="E372" s="302" t="s">
        <v>10745</v>
      </c>
      <c r="F372" s="302" t="s">
        <v>9372</v>
      </c>
      <c r="G372" s="302" t="s">
        <v>9505</v>
      </c>
      <c r="H372" s="302" t="s">
        <v>11401</v>
      </c>
      <c r="I372" s="302" t="s">
        <v>9410</v>
      </c>
      <c r="J372" s="302" t="s">
        <v>10832</v>
      </c>
      <c r="K372" s="302" t="s">
        <v>10833</v>
      </c>
      <c r="L372" s="300"/>
      <c r="M372" s="300"/>
      <c r="N372" s="302" t="s">
        <v>9378</v>
      </c>
      <c r="O372" s="303">
        <v>91.64</v>
      </c>
      <c r="P372" s="302" t="s">
        <v>9379</v>
      </c>
      <c r="Q372" s="302" t="s">
        <v>9435</v>
      </c>
      <c r="R372" s="300"/>
      <c r="S372" s="300"/>
      <c r="T372" s="302" t="s">
        <v>9380</v>
      </c>
      <c r="U372" s="302" t="s">
        <v>9381</v>
      </c>
      <c r="V372" s="302" t="s">
        <v>9382</v>
      </c>
      <c r="W372" s="302" t="s">
        <v>10865</v>
      </c>
      <c r="X372" s="302" t="s">
        <v>9384</v>
      </c>
      <c r="Y372" s="302" t="s">
        <v>9385</v>
      </c>
      <c r="Z372" s="303">
        <v>91.64</v>
      </c>
      <c r="AA372" s="302" t="s">
        <v>3277</v>
      </c>
      <c r="AB372" s="303">
        <v>91.64</v>
      </c>
      <c r="AC372" s="303">
        <v>91.64</v>
      </c>
      <c r="AD372" s="302" t="s">
        <v>3277</v>
      </c>
      <c r="AE372" s="302" t="s">
        <v>10691</v>
      </c>
      <c r="AF372" s="302" t="s">
        <v>10685</v>
      </c>
      <c r="AG372" s="302" t="s">
        <v>9388</v>
      </c>
      <c r="AH372" s="302" t="s">
        <v>9402</v>
      </c>
      <c r="AI372" s="304">
        <f t="shared" si="10"/>
        <v>44859</v>
      </c>
      <c r="AL372" s="296" t="str">
        <f t="shared" si="11"/>
        <v/>
      </c>
    </row>
    <row r="373" spans="1:38" ht="40" hidden="1">
      <c r="A373" s="302" t="s">
        <v>11402</v>
      </c>
      <c r="B373" s="302" t="s">
        <v>10681</v>
      </c>
      <c r="C373" s="302" t="s">
        <v>10682</v>
      </c>
      <c r="D373" s="302" t="s">
        <v>9371</v>
      </c>
      <c r="E373" s="302" t="s">
        <v>10745</v>
      </c>
      <c r="F373" s="302" t="s">
        <v>9372</v>
      </c>
      <c r="G373" s="302" t="s">
        <v>9505</v>
      </c>
      <c r="H373" s="302" t="s">
        <v>11401</v>
      </c>
      <c r="I373" s="302" t="s">
        <v>9435</v>
      </c>
      <c r="J373" s="302" t="s">
        <v>10763</v>
      </c>
      <c r="K373" s="302" t="s">
        <v>10764</v>
      </c>
      <c r="L373" s="300"/>
      <c r="M373" s="300"/>
      <c r="N373" s="302" t="s">
        <v>9378</v>
      </c>
      <c r="O373" s="303">
        <v>149.88</v>
      </c>
      <c r="P373" s="302" t="s">
        <v>9379</v>
      </c>
      <c r="Q373" s="302" t="s">
        <v>9435</v>
      </c>
      <c r="R373" s="300"/>
      <c r="S373" s="300"/>
      <c r="T373" s="302" t="s">
        <v>9380</v>
      </c>
      <c r="U373" s="302" t="s">
        <v>9381</v>
      </c>
      <c r="V373" s="302" t="s">
        <v>9382</v>
      </c>
      <c r="W373" s="302" t="s">
        <v>10988</v>
      </c>
      <c r="X373" s="302" t="s">
        <v>9384</v>
      </c>
      <c r="Y373" s="302" t="s">
        <v>9385</v>
      </c>
      <c r="Z373" s="303">
        <v>149.88</v>
      </c>
      <c r="AA373" s="302" t="s">
        <v>3277</v>
      </c>
      <c r="AB373" s="303">
        <v>149.88</v>
      </c>
      <c r="AC373" s="303">
        <v>149.88</v>
      </c>
      <c r="AD373" s="302" t="s">
        <v>3277</v>
      </c>
      <c r="AE373" s="302" t="s">
        <v>10691</v>
      </c>
      <c r="AF373" s="302" t="s">
        <v>10685</v>
      </c>
      <c r="AG373" s="302" t="s">
        <v>9388</v>
      </c>
      <c r="AH373" s="302" t="s">
        <v>9402</v>
      </c>
      <c r="AI373" s="304">
        <f t="shared" si="10"/>
        <v>44859</v>
      </c>
      <c r="AL373" s="296" t="str">
        <f t="shared" si="11"/>
        <v/>
      </c>
    </row>
    <row r="374" spans="1:38" ht="70" hidden="1">
      <c r="A374" s="302" t="s">
        <v>11403</v>
      </c>
      <c r="B374" s="302" t="s">
        <v>10681</v>
      </c>
      <c r="C374" s="302" t="s">
        <v>10682</v>
      </c>
      <c r="D374" s="302" t="s">
        <v>9371</v>
      </c>
      <c r="E374" s="302" t="s">
        <v>10745</v>
      </c>
      <c r="F374" s="302" t="s">
        <v>9372</v>
      </c>
      <c r="G374" s="302" t="s">
        <v>9505</v>
      </c>
      <c r="H374" s="302" t="s">
        <v>11223</v>
      </c>
      <c r="I374" s="302" t="s">
        <v>9375</v>
      </c>
      <c r="J374" s="302" t="s">
        <v>9614</v>
      </c>
      <c r="K374" s="302" t="s">
        <v>9615</v>
      </c>
      <c r="L374" s="300"/>
      <c r="M374" s="302" t="s">
        <v>11404</v>
      </c>
      <c r="N374" s="302" t="s">
        <v>9378</v>
      </c>
      <c r="O374" s="303">
        <v>37.47</v>
      </c>
      <c r="P374" s="302" t="s">
        <v>9379</v>
      </c>
      <c r="Q374" s="302" t="s">
        <v>9435</v>
      </c>
      <c r="R374" s="300"/>
      <c r="S374" s="300"/>
      <c r="T374" s="302" t="s">
        <v>9380</v>
      </c>
      <c r="U374" s="302" t="s">
        <v>9381</v>
      </c>
      <c r="V374" s="302" t="s">
        <v>9382</v>
      </c>
      <c r="W374" s="302" t="s">
        <v>10871</v>
      </c>
      <c r="X374" s="302" t="s">
        <v>9384</v>
      </c>
      <c r="Y374" s="302" t="s">
        <v>9385</v>
      </c>
      <c r="Z374" s="303">
        <v>37.47</v>
      </c>
      <c r="AA374" s="302" t="s">
        <v>3277</v>
      </c>
      <c r="AB374" s="303">
        <v>37.47</v>
      </c>
      <c r="AC374" s="303">
        <v>37.47</v>
      </c>
      <c r="AD374" s="302" t="s">
        <v>3277</v>
      </c>
      <c r="AE374" s="302" t="s">
        <v>10691</v>
      </c>
      <c r="AF374" s="302" t="s">
        <v>10685</v>
      </c>
      <c r="AG374" s="302" t="s">
        <v>9388</v>
      </c>
      <c r="AH374" s="302" t="s">
        <v>9402</v>
      </c>
      <c r="AI374" s="304">
        <f t="shared" si="10"/>
        <v>44861</v>
      </c>
      <c r="AL374" s="296" t="str">
        <f t="shared" si="11"/>
        <v/>
      </c>
    </row>
    <row r="375" spans="1:38" ht="60" hidden="1">
      <c r="A375" s="302" t="s">
        <v>11405</v>
      </c>
      <c r="B375" s="302" t="s">
        <v>10681</v>
      </c>
      <c r="C375" s="302" t="s">
        <v>10682</v>
      </c>
      <c r="D375" s="302" t="s">
        <v>9371</v>
      </c>
      <c r="E375" s="302" t="s">
        <v>10745</v>
      </c>
      <c r="F375" s="302" t="s">
        <v>9372</v>
      </c>
      <c r="G375" s="302" t="s">
        <v>9505</v>
      </c>
      <c r="H375" s="302" t="s">
        <v>11002</v>
      </c>
      <c r="I375" s="302" t="s">
        <v>9410</v>
      </c>
      <c r="J375" s="302" t="s">
        <v>9746</v>
      </c>
      <c r="K375" s="302" t="s">
        <v>9747</v>
      </c>
      <c r="L375" s="300"/>
      <c r="M375" s="302" t="s">
        <v>10876</v>
      </c>
      <c r="N375" s="302" t="s">
        <v>9378</v>
      </c>
      <c r="O375" s="303">
        <v>74.94</v>
      </c>
      <c r="P375" s="302" t="s">
        <v>9379</v>
      </c>
      <c r="Q375" s="302" t="s">
        <v>9435</v>
      </c>
      <c r="R375" s="300"/>
      <c r="S375" s="300"/>
      <c r="T375" s="302" t="s">
        <v>9380</v>
      </c>
      <c r="U375" s="302" t="s">
        <v>9381</v>
      </c>
      <c r="V375" s="302" t="s">
        <v>9382</v>
      </c>
      <c r="W375" s="302" t="s">
        <v>10877</v>
      </c>
      <c r="X375" s="302" t="s">
        <v>9384</v>
      </c>
      <c r="Y375" s="302" t="s">
        <v>9385</v>
      </c>
      <c r="Z375" s="303">
        <v>74.94</v>
      </c>
      <c r="AA375" s="302" t="s">
        <v>3277</v>
      </c>
      <c r="AB375" s="303">
        <v>74.94</v>
      </c>
      <c r="AC375" s="303">
        <v>74.94</v>
      </c>
      <c r="AD375" s="302" t="s">
        <v>3277</v>
      </c>
      <c r="AE375" s="302" t="s">
        <v>10691</v>
      </c>
      <c r="AF375" s="302" t="s">
        <v>10685</v>
      </c>
      <c r="AG375" s="302" t="s">
        <v>9388</v>
      </c>
      <c r="AH375" s="302" t="s">
        <v>9402</v>
      </c>
      <c r="AI375" s="304">
        <f t="shared" si="10"/>
        <v>44846</v>
      </c>
      <c r="AL375" s="296" t="str">
        <f t="shared" si="11"/>
        <v/>
      </c>
    </row>
    <row r="376" spans="1:38" ht="40" hidden="1">
      <c r="A376" s="302" t="s">
        <v>11406</v>
      </c>
      <c r="B376" s="302" t="s">
        <v>10681</v>
      </c>
      <c r="C376" s="302" t="s">
        <v>10682</v>
      </c>
      <c r="D376" s="302" t="s">
        <v>9371</v>
      </c>
      <c r="E376" s="302" t="s">
        <v>10745</v>
      </c>
      <c r="F376" s="302" t="s">
        <v>9372</v>
      </c>
      <c r="G376" s="302" t="s">
        <v>9505</v>
      </c>
      <c r="H376" s="302" t="s">
        <v>11175</v>
      </c>
      <c r="I376" s="302" t="s">
        <v>9526</v>
      </c>
      <c r="J376" s="302" t="s">
        <v>10794</v>
      </c>
      <c r="K376" s="302" t="s">
        <v>10795</v>
      </c>
      <c r="L376" s="300"/>
      <c r="M376" s="300"/>
      <c r="N376" s="302" t="s">
        <v>9378</v>
      </c>
      <c r="O376" s="303">
        <v>112.41</v>
      </c>
      <c r="P376" s="302" t="s">
        <v>9379</v>
      </c>
      <c r="Q376" s="302" t="s">
        <v>9435</v>
      </c>
      <c r="R376" s="300"/>
      <c r="S376" s="300"/>
      <c r="T376" s="302" t="s">
        <v>9380</v>
      </c>
      <c r="U376" s="302" t="s">
        <v>9381</v>
      </c>
      <c r="V376" s="302" t="s">
        <v>9382</v>
      </c>
      <c r="W376" s="302" t="s">
        <v>11236</v>
      </c>
      <c r="X376" s="302" t="s">
        <v>9384</v>
      </c>
      <c r="Y376" s="302" t="s">
        <v>9385</v>
      </c>
      <c r="Z376" s="303">
        <v>112.41</v>
      </c>
      <c r="AA376" s="302" t="s">
        <v>3277</v>
      </c>
      <c r="AB376" s="303">
        <v>112.41</v>
      </c>
      <c r="AC376" s="303">
        <v>112.41</v>
      </c>
      <c r="AD376" s="302" t="s">
        <v>3277</v>
      </c>
      <c r="AE376" s="302" t="s">
        <v>10691</v>
      </c>
      <c r="AF376" s="302" t="s">
        <v>10685</v>
      </c>
      <c r="AG376" s="302" t="s">
        <v>9388</v>
      </c>
      <c r="AH376" s="302" t="s">
        <v>9402</v>
      </c>
      <c r="AI376" s="304">
        <f t="shared" si="10"/>
        <v>44847</v>
      </c>
      <c r="AL376" s="296" t="str">
        <f t="shared" si="11"/>
        <v/>
      </c>
    </row>
    <row r="377" spans="1:38" ht="40" hidden="1">
      <c r="A377" s="302" t="s">
        <v>11407</v>
      </c>
      <c r="B377" s="302" t="s">
        <v>10681</v>
      </c>
      <c r="C377" s="302" t="s">
        <v>10682</v>
      </c>
      <c r="D377" s="302" t="s">
        <v>9371</v>
      </c>
      <c r="E377" s="302" t="s">
        <v>10745</v>
      </c>
      <c r="F377" s="302" t="s">
        <v>9372</v>
      </c>
      <c r="G377" s="302" t="s">
        <v>9505</v>
      </c>
      <c r="H377" s="302" t="s">
        <v>11235</v>
      </c>
      <c r="I377" s="302" t="s">
        <v>9435</v>
      </c>
      <c r="J377" s="302" t="s">
        <v>10763</v>
      </c>
      <c r="K377" s="302" t="s">
        <v>10764</v>
      </c>
      <c r="L377" s="300"/>
      <c r="M377" s="300"/>
      <c r="N377" s="302" t="s">
        <v>9378</v>
      </c>
      <c r="O377" s="303">
        <v>149.88</v>
      </c>
      <c r="P377" s="302" t="s">
        <v>9379</v>
      </c>
      <c r="Q377" s="302" t="s">
        <v>9435</v>
      </c>
      <c r="R377" s="300"/>
      <c r="S377" s="300"/>
      <c r="T377" s="302" t="s">
        <v>9380</v>
      </c>
      <c r="U377" s="302" t="s">
        <v>9381</v>
      </c>
      <c r="V377" s="302" t="s">
        <v>9382</v>
      </c>
      <c r="W377" s="302" t="s">
        <v>10880</v>
      </c>
      <c r="X377" s="302" t="s">
        <v>9384</v>
      </c>
      <c r="Y377" s="302" t="s">
        <v>9385</v>
      </c>
      <c r="Z377" s="303">
        <v>149.88</v>
      </c>
      <c r="AA377" s="302" t="s">
        <v>3277</v>
      </c>
      <c r="AB377" s="303">
        <v>149.88</v>
      </c>
      <c r="AC377" s="303">
        <v>149.88</v>
      </c>
      <c r="AD377" s="302" t="s">
        <v>3277</v>
      </c>
      <c r="AE377" s="302" t="s">
        <v>10691</v>
      </c>
      <c r="AF377" s="302" t="s">
        <v>10685</v>
      </c>
      <c r="AG377" s="302" t="s">
        <v>9388</v>
      </c>
      <c r="AH377" s="302" t="s">
        <v>9402</v>
      </c>
      <c r="AI377" s="304">
        <f t="shared" si="10"/>
        <v>44844</v>
      </c>
      <c r="AL377" s="296" t="str">
        <f t="shared" si="11"/>
        <v/>
      </c>
    </row>
    <row r="378" spans="1:38" ht="40">
      <c r="A378" s="302" t="s">
        <v>11408</v>
      </c>
      <c r="B378" s="302" t="s">
        <v>10681</v>
      </c>
      <c r="C378" s="302" t="s">
        <v>10682</v>
      </c>
      <c r="D378" s="302" t="s">
        <v>9371</v>
      </c>
      <c r="E378" s="302" t="s">
        <v>10745</v>
      </c>
      <c r="F378" s="302" t="s">
        <v>9372</v>
      </c>
      <c r="G378" s="302" t="s">
        <v>9505</v>
      </c>
      <c r="H378" s="302" t="s">
        <v>11264</v>
      </c>
      <c r="I378" s="302" t="s">
        <v>11192</v>
      </c>
      <c r="J378" s="302" t="s">
        <v>10794</v>
      </c>
      <c r="K378" s="302" t="s">
        <v>10795</v>
      </c>
      <c r="L378" s="300"/>
      <c r="M378" s="300"/>
      <c r="N378" s="302" t="s">
        <v>9378</v>
      </c>
      <c r="O378" s="303">
        <v>-74.94</v>
      </c>
      <c r="P378" s="302" t="s">
        <v>9379</v>
      </c>
      <c r="Q378" s="302" t="s">
        <v>9435</v>
      </c>
      <c r="R378" s="300"/>
      <c r="S378" s="300"/>
      <c r="T378" s="302" t="s">
        <v>9380</v>
      </c>
      <c r="U378" s="302" t="s">
        <v>9381</v>
      </c>
      <c r="V378" s="302" t="s">
        <v>9382</v>
      </c>
      <c r="W378" s="302" t="s">
        <v>11007</v>
      </c>
      <c r="X378" s="302" t="s">
        <v>9384</v>
      </c>
      <c r="Y378" s="302" t="s">
        <v>9385</v>
      </c>
      <c r="Z378" s="303">
        <v>-74.94</v>
      </c>
      <c r="AA378" s="302" t="s">
        <v>3277</v>
      </c>
      <c r="AB378" s="303">
        <v>-74.94</v>
      </c>
      <c r="AC378" s="303">
        <v>-74.94</v>
      </c>
      <c r="AD378" s="302" t="s">
        <v>3277</v>
      </c>
      <c r="AE378" s="302" t="s">
        <v>10727</v>
      </c>
      <c r="AF378" s="302" t="s">
        <v>10685</v>
      </c>
      <c r="AG378" s="302" t="s">
        <v>9388</v>
      </c>
      <c r="AH378" s="302" t="s">
        <v>9402</v>
      </c>
      <c r="AI378" s="304">
        <f t="shared" si="10"/>
        <v>44812</v>
      </c>
      <c r="AK378" s="305" t="s">
        <v>9430</v>
      </c>
      <c r="AL378" s="296">
        <f t="shared" si="11"/>
        <v>-74.94</v>
      </c>
    </row>
    <row r="379" spans="1:38" ht="40">
      <c r="A379" s="302" t="s">
        <v>11409</v>
      </c>
      <c r="B379" s="302" t="s">
        <v>10681</v>
      </c>
      <c r="C379" s="302" t="s">
        <v>10682</v>
      </c>
      <c r="D379" s="302" t="s">
        <v>9371</v>
      </c>
      <c r="E379" s="302" t="s">
        <v>10745</v>
      </c>
      <c r="F379" s="302" t="s">
        <v>9372</v>
      </c>
      <c r="G379" s="302" t="s">
        <v>9505</v>
      </c>
      <c r="H379" s="302" t="s">
        <v>11083</v>
      </c>
      <c r="I379" s="302" t="s">
        <v>9410</v>
      </c>
      <c r="J379" s="302" t="s">
        <v>10794</v>
      </c>
      <c r="K379" s="302" t="s">
        <v>10795</v>
      </c>
      <c r="L379" s="300"/>
      <c r="M379" s="300"/>
      <c r="N379" s="302" t="s">
        <v>9378</v>
      </c>
      <c r="O379" s="303">
        <v>74.94</v>
      </c>
      <c r="P379" s="302" t="s">
        <v>9379</v>
      </c>
      <c r="Q379" s="302" t="s">
        <v>9435</v>
      </c>
      <c r="R379" s="300"/>
      <c r="S379" s="300"/>
      <c r="T379" s="302" t="s">
        <v>9380</v>
      </c>
      <c r="U379" s="302" t="s">
        <v>9381</v>
      </c>
      <c r="V379" s="302" t="s">
        <v>9382</v>
      </c>
      <c r="W379" s="302" t="s">
        <v>11015</v>
      </c>
      <c r="X379" s="302" t="s">
        <v>9384</v>
      </c>
      <c r="Y379" s="302" t="s">
        <v>9385</v>
      </c>
      <c r="Z379" s="303">
        <v>74.94</v>
      </c>
      <c r="AA379" s="302" t="s">
        <v>3277</v>
      </c>
      <c r="AB379" s="303">
        <v>74.94</v>
      </c>
      <c r="AC379" s="303">
        <v>74.94</v>
      </c>
      <c r="AD379" s="302" t="s">
        <v>3277</v>
      </c>
      <c r="AE379" s="302" t="s">
        <v>10727</v>
      </c>
      <c r="AF379" s="302" t="s">
        <v>10685</v>
      </c>
      <c r="AG379" s="302" t="s">
        <v>9388</v>
      </c>
      <c r="AH379" s="302" t="s">
        <v>9402</v>
      </c>
      <c r="AI379" s="304">
        <f t="shared" si="10"/>
        <v>44811</v>
      </c>
      <c r="AK379" s="305" t="s">
        <v>9430</v>
      </c>
      <c r="AL379" s="296">
        <f t="shared" si="11"/>
        <v>74.94</v>
      </c>
    </row>
    <row r="380" spans="1:38" ht="40">
      <c r="A380" s="302" t="s">
        <v>11410</v>
      </c>
      <c r="B380" s="302" t="s">
        <v>10681</v>
      </c>
      <c r="C380" s="302" t="s">
        <v>10682</v>
      </c>
      <c r="D380" s="302" t="s">
        <v>9371</v>
      </c>
      <c r="E380" s="302" t="s">
        <v>10745</v>
      </c>
      <c r="F380" s="302" t="s">
        <v>9372</v>
      </c>
      <c r="G380" s="302" t="s">
        <v>9505</v>
      </c>
      <c r="H380" s="302" t="s">
        <v>11264</v>
      </c>
      <c r="I380" s="302" t="s">
        <v>9410</v>
      </c>
      <c r="J380" s="302" t="s">
        <v>10794</v>
      </c>
      <c r="K380" s="302" t="s">
        <v>10795</v>
      </c>
      <c r="L380" s="300"/>
      <c r="M380" s="300"/>
      <c r="N380" s="302" t="s">
        <v>9378</v>
      </c>
      <c r="O380" s="303">
        <v>74.94</v>
      </c>
      <c r="P380" s="302" t="s">
        <v>9379</v>
      </c>
      <c r="Q380" s="302" t="s">
        <v>9435</v>
      </c>
      <c r="R380" s="300"/>
      <c r="S380" s="300"/>
      <c r="T380" s="302" t="s">
        <v>9380</v>
      </c>
      <c r="U380" s="302" t="s">
        <v>9381</v>
      </c>
      <c r="V380" s="302" t="s">
        <v>9382</v>
      </c>
      <c r="W380" s="302" t="s">
        <v>11015</v>
      </c>
      <c r="X380" s="302" t="s">
        <v>9384</v>
      </c>
      <c r="Y380" s="302" t="s">
        <v>9385</v>
      </c>
      <c r="Z380" s="303">
        <v>74.94</v>
      </c>
      <c r="AA380" s="302" t="s">
        <v>3277</v>
      </c>
      <c r="AB380" s="303">
        <v>74.94</v>
      </c>
      <c r="AC380" s="303">
        <v>74.94</v>
      </c>
      <c r="AD380" s="302" t="s">
        <v>3277</v>
      </c>
      <c r="AE380" s="302" t="s">
        <v>10727</v>
      </c>
      <c r="AF380" s="302" t="s">
        <v>10685</v>
      </c>
      <c r="AG380" s="302" t="s">
        <v>9388</v>
      </c>
      <c r="AH380" s="302" t="s">
        <v>9402</v>
      </c>
      <c r="AI380" s="304">
        <f t="shared" si="10"/>
        <v>44812</v>
      </c>
      <c r="AK380" s="305" t="s">
        <v>9430</v>
      </c>
      <c r="AL380" s="296">
        <f t="shared" si="11"/>
        <v>74.94</v>
      </c>
    </row>
    <row r="381" spans="1:38" ht="40">
      <c r="A381" s="302" t="s">
        <v>11411</v>
      </c>
      <c r="B381" s="302" t="s">
        <v>10681</v>
      </c>
      <c r="C381" s="302" t="s">
        <v>10682</v>
      </c>
      <c r="D381" s="302" t="s">
        <v>9371</v>
      </c>
      <c r="E381" s="302" t="s">
        <v>10745</v>
      </c>
      <c r="F381" s="302" t="s">
        <v>9372</v>
      </c>
      <c r="G381" s="302" t="s">
        <v>9505</v>
      </c>
      <c r="H381" s="302" t="s">
        <v>11009</v>
      </c>
      <c r="I381" s="302" t="s">
        <v>9435</v>
      </c>
      <c r="J381" s="302" t="s">
        <v>10794</v>
      </c>
      <c r="K381" s="302" t="s">
        <v>10795</v>
      </c>
      <c r="L381" s="300"/>
      <c r="M381" s="300"/>
      <c r="N381" s="302" t="s">
        <v>9378</v>
      </c>
      <c r="O381" s="303">
        <v>149.88</v>
      </c>
      <c r="P381" s="302" t="s">
        <v>9379</v>
      </c>
      <c r="Q381" s="302" t="s">
        <v>9435</v>
      </c>
      <c r="R381" s="300"/>
      <c r="S381" s="300"/>
      <c r="T381" s="302" t="s">
        <v>9380</v>
      </c>
      <c r="U381" s="302" t="s">
        <v>9381</v>
      </c>
      <c r="V381" s="302" t="s">
        <v>9382</v>
      </c>
      <c r="W381" s="302" t="s">
        <v>11015</v>
      </c>
      <c r="X381" s="302" t="s">
        <v>9384</v>
      </c>
      <c r="Y381" s="302" t="s">
        <v>9385</v>
      </c>
      <c r="Z381" s="303">
        <v>149.88</v>
      </c>
      <c r="AA381" s="302" t="s">
        <v>3277</v>
      </c>
      <c r="AB381" s="303">
        <v>149.88</v>
      </c>
      <c r="AC381" s="303">
        <v>149.88</v>
      </c>
      <c r="AD381" s="302" t="s">
        <v>3277</v>
      </c>
      <c r="AE381" s="302" t="s">
        <v>10727</v>
      </c>
      <c r="AF381" s="302" t="s">
        <v>10685</v>
      </c>
      <c r="AG381" s="302" t="s">
        <v>9388</v>
      </c>
      <c r="AH381" s="302" t="s">
        <v>9402</v>
      </c>
      <c r="AI381" s="304">
        <f t="shared" si="10"/>
        <v>44818</v>
      </c>
      <c r="AK381" s="305" t="s">
        <v>9430</v>
      </c>
      <c r="AL381" s="296">
        <f t="shared" si="11"/>
        <v>149.88</v>
      </c>
    </row>
    <row r="382" spans="1:38" ht="40">
      <c r="A382" s="302" t="s">
        <v>11412</v>
      </c>
      <c r="B382" s="302" t="s">
        <v>10681</v>
      </c>
      <c r="C382" s="302" t="s">
        <v>10682</v>
      </c>
      <c r="D382" s="302" t="s">
        <v>9371</v>
      </c>
      <c r="E382" s="302" t="s">
        <v>10745</v>
      </c>
      <c r="F382" s="302" t="s">
        <v>9372</v>
      </c>
      <c r="G382" s="302" t="s">
        <v>9505</v>
      </c>
      <c r="H382" s="302" t="s">
        <v>11009</v>
      </c>
      <c r="I382" s="302" t="s">
        <v>9435</v>
      </c>
      <c r="J382" s="302" t="s">
        <v>10794</v>
      </c>
      <c r="K382" s="302" t="s">
        <v>10795</v>
      </c>
      <c r="L382" s="300"/>
      <c r="M382" s="300"/>
      <c r="N382" s="302" t="s">
        <v>9378</v>
      </c>
      <c r="O382" s="303">
        <v>149.88</v>
      </c>
      <c r="P382" s="302" t="s">
        <v>9379</v>
      </c>
      <c r="Q382" s="302" t="s">
        <v>9435</v>
      </c>
      <c r="R382" s="300"/>
      <c r="S382" s="300"/>
      <c r="T382" s="302" t="s">
        <v>9380</v>
      </c>
      <c r="U382" s="302" t="s">
        <v>9381</v>
      </c>
      <c r="V382" s="302" t="s">
        <v>9382</v>
      </c>
      <c r="W382" s="302" t="s">
        <v>10900</v>
      </c>
      <c r="X382" s="302" t="s">
        <v>9384</v>
      </c>
      <c r="Y382" s="302" t="s">
        <v>9385</v>
      </c>
      <c r="Z382" s="303">
        <v>149.88</v>
      </c>
      <c r="AA382" s="302" t="s">
        <v>3277</v>
      </c>
      <c r="AB382" s="303">
        <v>149.88</v>
      </c>
      <c r="AC382" s="303">
        <v>149.88</v>
      </c>
      <c r="AD382" s="302" t="s">
        <v>3277</v>
      </c>
      <c r="AE382" s="302" t="s">
        <v>10727</v>
      </c>
      <c r="AF382" s="302" t="s">
        <v>10685</v>
      </c>
      <c r="AG382" s="302" t="s">
        <v>9388</v>
      </c>
      <c r="AH382" s="302" t="s">
        <v>9402</v>
      </c>
      <c r="AI382" s="304">
        <f t="shared" si="10"/>
        <v>44818</v>
      </c>
      <c r="AK382" s="305" t="s">
        <v>9430</v>
      </c>
      <c r="AL382" s="296">
        <f t="shared" si="11"/>
        <v>149.88</v>
      </c>
    </row>
    <row r="383" spans="1:38" ht="70">
      <c r="A383" s="302" t="s">
        <v>11413</v>
      </c>
      <c r="B383" s="302" t="s">
        <v>10681</v>
      </c>
      <c r="C383" s="302" t="s">
        <v>10682</v>
      </c>
      <c r="D383" s="302" t="s">
        <v>9371</v>
      </c>
      <c r="E383" s="302" t="s">
        <v>10745</v>
      </c>
      <c r="F383" s="302" t="s">
        <v>9372</v>
      </c>
      <c r="G383" s="302" t="s">
        <v>9505</v>
      </c>
      <c r="H383" s="302" t="s">
        <v>10899</v>
      </c>
      <c r="I383" s="302" t="s">
        <v>9521</v>
      </c>
      <c r="J383" s="302" t="s">
        <v>9614</v>
      </c>
      <c r="K383" s="302" t="s">
        <v>9615</v>
      </c>
      <c r="L383" s="300"/>
      <c r="M383" s="302" t="s">
        <v>11018</v>
      </c>
      <c r="N383" s="302" t="s">
        <v>9378</v>
      </c>
      <c r="O383" s="303">
        <v>224.82</v>
      </c>
      <c r="P383" s="302" t="s">
        <v>9379</v>
      </c>
      <c r="Q383" s="302" t="s">
        <v>9435</v>
      </c>
      <c r="R383" s="300"/>
      <c r="S383" s="300"/>
      <c r="T383" s="302" t="s">
        <v>9380</v>
      </c>
      <c r="U383" s="302" t="s">
        <v>9381</v>
      </c>
      <c r="V383" s="302" t="s">
        <v>9382</v>
      </c>
      <c r="W383" s="302" t="s">
        <v>11019</v>
      </c>
      <c r="X383" s="302" t="s">
        <v>9384</v>
      </c>
      <c r="Y383" s="302" t="s">
        <v>9385</v>
      </c>
      <c r="Z383" s="303">
        <v>224.82</v>
      </c>
      <c r="AA383" s="302" t="s">
        <v>3277</v>
      </c>
      <c r="AB383" s="303">
        <v>224.82</v>
      </c>
      <c r="AC383" s="303">
        <v>224.82</v>
      </c>
      <c r="AD383" s="302" t="s">
        <v>3277</v>
      </c>
      <c r="AE383" s="302" t="s">
        <v>10727</v>
      </c>
      <c r="AF383" s="302" t="s">
        <v>10685</v>
      </c>
      <c r="AG383" s="302" t="s">
        <v>9388</v>
      </c>
      <c r="AH383" s="302" t="s">
        <v>9402</v>
      </c>
      <c r="AI383" s="304">
        <f t="shared" si="10"/>
        <v>44820</v>
      </c>
      <c r="AK383" s="305" t="s">
        <v>9430</v>
      </c>
      <c r="AL383" s="296">
        <f t="shared" si="11"/>
        <v>224.82</v>
      </c>
    </row>
    <row r="384" spans="1:38" ht="40">
      <c r="A384" s="302" t="s">
        <v>11414</v>
      </c>
      <c r="B384" s="302" t="s">
        <v>10681</v>
      </c>
      <c r="C384" s="302" t="s">
        <v>10682</v>
      </c>
      <c r="D384" s="302" t="s">
        <v>9371</v>
      </c>
      <c r="E384" s="302" t="s">
        <v>10745</v>
      </c>
      <c r="F384" s="302" t="s">
        <v>9372</v>
      </c>
      <c r="G384" s="302" t="s">
        <v>9505</v>
      </c>
      <c r="H384" s="302" t="s">
        <v>11196</v>
      </c>
      <c r="I384" s="302" t="s">
        <v>9410</v>
      </c>
      <c r="J384" s="302" t="s">
        <v>10832</v>
      </c>
      <c r="K384" s="302" t="s">
        <v>10833</v>
      </c>
      <c r="L384" s="300"/>
      <c r="M384" s="300"/>
      <c r="N384" s="302" t="s">
        <v>9378</v>
      </c>
      <c r="O384" s="303">
        <v>91.64</v>
      </c>
      <c r="P384" s="302" t="s">
        <v>9379</v>
      </c>
      <c r="Q384" s="302" t="s">
        <v>9435</v>
      </c>
      <c r="R384" s="300"/>
      <c r="S384" s="300"/>
      <c r="T384" s="302" t="s">
        <v>9380</v>
      </c>
      <c r="U384" s="302" t="s">
        <v>9381</v>
      </c>
      <c r="V384" s="302" t="s">
        <v>9382</v>
      </c>
      <c r="W384" s="302" t="s">
        <v>11021</v>
      </c>
      <c r="X384" s="302" t="s">
        <v>9384</v>
      </c>
      <c r="Y384" s="302" t="s">
        <v>9385</v>
      </c>
      <c r="Z384" s="303">
        <v>91.64</v>
      </c>
      <c r="AA384" s="302" t="s">
        <v>3277</v>
      </c>
      <c r="AB384" s="303">
        <v>91.64</v>
      </c>
      <c r="AC384" s="303">
        <v>91.64</v>
      </c>
      <c r="AD384" s="302" t="s">
        <v>3277</v>
      </c>
      <c r="AE384" s="302" t="s">
        <v>10727</v>
      </c>
      <c r="AF384" s="302" t="s">
        <v>10685</v>
      </c>
      <c r="AG384" s="302" t="s">
        <v>9388</v>
      </c>
      <c r="AH384" s="302" t="s">
        <v>9402</v>
      </c>
      <c r="AI384" s="304">
        <f t="shared" si="10"/>
        <v>44817</v>
      </c>
      <c r="AK384" s="305" t="s">
        <v>9430</v>
      </c>
      <c r="AL384" s="296">
        <f t="shared" si="11"/>
        <v>91.64</v>
      </c>
    </row>
    <row r="385" spans="1:38" ht="40">
      <c r="A385" s="302" t="s">
        <v>11415</v>
      </c>
      <c r="B385" s="302" t="s">
        <v>10681</v>
      </c>
      <c r="C385" s="302" t="s">
        <v>10682</v>
      </c>
      <c r="D385" s="302" t="s">
        <v>9371</v>
      </c>
      <c r="E385" s="302" t="s">
        <v>10745</v>
      </c>
      <c r="F385" s="302" t="s">
        <v>9372</v>
      </c>
      <c r="G385" s="302" t="s">
        <v>9505</v>
      </c>
      <c r="H385" s="302" t="s">
        <v>11194</v>
      </c>
      <c r="I385" s="302" t="s">
        <v>9410</v>
      </c>
      <c r="J385" s="302" t="s">
        <v>10794</v>
      </c>
      <c r="K385" s="302" t="s">
        <v>10795</v>
      </c>
      <c r="L385" s="300"/>
      <c r="M385" s="300"/>
      <c r="N385" s="302" t="s">
        <v>9378</v>
      </c>
      <c r="O385" s="303">
        <v>74.94</v>
      </c>
      <c r="P385" s="302" t="s">
        <v>9379</v>
      </c>
      <c r="Q385" s="302" t="s">
        <v>9435</v>
      </c>
      <c r="R385" s="300"/>
      <c r="S385" s="300"/>
      <c r="T385" s="302" t="s">
        <v>9380</v>
      </c>
      <c r="U385" s="302" t="s">
        <v>9381</v>
      </c>
      <c r="V385" s="302" t="s">
        <v>9382</v>
      </c>
      <c r="W385" s="302" t="s">
        <v>11026</v>
      </c>
      <c r="X385" s="302" t="s">
        <v>9384</v>
      </c>
      <c r="Y385" s="302" t="s">
        <v>9385</v>
      </c>
      <c r="Z385" s="303">
        <v>74.94</v>
      </c>
      <c r="AA385" s="302" t="s">
        <v>3277</v>
      </c>
      <c r="AB385" s="303">
        <v>74.94</v>
      </c>
      <c r="AC385" s="303">
        <v>74.94</v>
      </c>
      <c r="AD385" s="302" t="s">
        <v>3277</v>
      </c>
      <c r="AE385" s="302" t="s">
        <v>10727</v>
      </c>
      <c r="AF385" s="302" t="s">
        <v>10685</v>
      </c>
      <c r="AG385" s="302" t="s">
        <v>9388</v>
      </c>
      <c r="AH385" s="302" t="s">
        <v>9402</v>
      </c>
      <c r="AI385" s="304">
        <f t="shared" si="10"/>
        <v>44833</v>
      </c>
      <c r="AK385" s="305" t="s">
        <v>9430</v>
      </c>
      <c r="AL385" s="296">
        <f t="shared" si="11"/>
        <v>74.94</v>
      </c>
    </row>
    <row r="386" spans="1:38" ht="40">
      <c r="A386" s="302" t="s">
        <v>11416</v>
      </c>
      <c r="B386" s="302" t="s">
        <v>10681</v>
      </c>
      <c r="C386" s="302" t="s">
        <v>10682</v>
      </c>
      <c r="D386" s="302" t="s">
        <v>9371</v>
      </c>
      <c r="E386" s="302" t="s">
        <v>10745</v>
      </c>
      <c r="F386" s="302" t="s">
        <v>9372</v>
      </c>
      <c r="G386" s="302" t="s">
        <v>9505</v>
      </c>
      <c r="H386" s="302" t="s">
        <v>11031</v>
      </c>
      <c r="I386" s="302" t="s">
        <v>9435</v>
      </c>
      <c r="J386" s="302" t="s">
        <v>9614</v>
      </c>
      <c r="K386" s="302" t="s">
        <v>9615</v>
      </c>
      <c r="L386" s="300"/>
      <c r="M386" s="300"/>
      <c r="N386" s="302" t="s">
        <v>9378</v>
      </c>
      <c r="O386" s="303">
        <v>149.88</v>
      </c>
      <c r="P386" s="302" t="s">
        <v>9379</v>
      </c>
      <c r="Q386" s="302" t="s">
        <v>9435</v>
      </c>
      <c r="R386" s="300"/>
      <c r="S386" s="300"/>
      <c r="T386" s="302" t="s">
        <v>9380</v>
      </c>
      <c r="U386" s="302" t="s">
        <v>9381</v>
      </c>
      <c r="V386" s="302" t="s">
        <v>9382</v>
      </c>
      <c r="W386" s="302" t="s">
        <v>10903</v>
      </c>
      <c r="X386" s="302" t="s">
        <v>9384</v>
      </c>
      <c r="Y386" s="302" t="s">
        <v>9385</v>
      </c>
      <c r="Z386" s="303">
        <v>149.88</v>
      </c>
      <c r="AA386" s="302" t="s">
        <v>3277</v>
      </c>
      <c r="AB386" s="303">
        <v>149.88</v>
      </c>
      <c r="AC386" s="303">
        <v>149.88</v>
      </c>
      <c r="AD386" s="302" t="s">
        <v>3277</v>
      </c>
      <c r="AE386" s="302" t="s">
        <v>10727</v>
      </c>
      <c r="AF386" s="302" t="s">
        <v>10685</v>
      </c>
      <c r="AG386" s="302" t="s">
        <v>9388</v>
      </c>
      <c r="AH386" s="302" t="s">
        <v>9402</v>
      </c>
      <c r="AI386" s="304">
        <f t="shared" si="10"/>
        <v>44832</v>
      </c>
      <c r="AK386" s="305" t="s">
        <v>9430</v>
      </c>
      <c r="AL386" s="296">
        <f t="shared" si="11"/>
        <v>149.88</v>
      </c>
    </row>
    <row r="387" spans="1:38" ht="40">
      <c r="A387" s="302" t="s">
        <v>11417</v>
      </c>
      <c r="B387" s="302" t="s">
        <v>10681</v>
      </c>
      <c r="C387" s="302" t="s">
        <v>10682</v>
      </c>
      <c r="D387" s="302" t="s">
        <v>9371</v>
      </c>
      <c r="E387" s="302" t="s">
        <v>10745</v>
      </c>
      <c r="F387" s="302" t="s">
        <v>9372</v>
      </c>
      <c r="G387" s="302" t="s">
        <v>9505</v>
      </c>
      <c r="H387" s="302" t="s">
        <v>11000</v>
      </c>
      <c r="I387" s="302" t="s">
        <v>9375</v>
      </c>
      <c r="J387" s="302" t="s">
        <v>9507</v>
      </c>
      <c r="K387" s="302" t="s">
        <v>9508</v>
      </c>
      <c r="L387" s="300"/>
      <c r="M387" s="300"/>
      <c r="N387" s="302" t="s">
        <v>9378</v>
      </c>
      <c r="O387" s="303">
        <v>37.47</v>
      </c>
      <c r="P387" s="302" t="s">
        <v>9379</v>
      </c>
      <c r="Q387" s="302" t="s">
        <v>9435</v>
      </c>
      <c r="R387" s="300"/>
      <c r="S387" s="300"/>
      <c r="T387" s="302" t="s">
        <v>9380</v>
      </c>
      <c r="U387" s="302" t="s">
        <v>9381</v>
      </c>
      <c r="V387" s="302" t="s">
        <v>9382</v>
      </c>
      <c r="W387" s="302" t="s">
        <v>11350</v>
      </c>
      <c r="X387" s="302" t="s">
        <v>9384</v>
      </c>
      <c r="Y387" s="302" t="s">
        <v>9385</v>
      </c>
      <c r="Z387" s="303">
        <v>37.47</v>
      </c>
      <c r="AA387" s="302" t="s">
        <v>3277</v>
      </c>
      <c r="AB387" s="303">
        <v>37.47</v>
      </c>
      <c r="AC387" s="303">
        <v>37.47</v>
      </c>
      <c r="AD387" s="302" t="s">
        <v>3277</v>
      </c>
      <c r="AE387" s="302" t="s">
        <v>10727</v>
      </c>
      <c r="AF387" s="302" t="s">
        <v>10685</v>
      </c>
      <c r="AG387" s="302" t="s">
        <v>9388</v>
      </c>
      <c r="AH387" s="302" t="s">
        <v>9402</v>
      </c>
      <c r="AI387" s="304">
        <f t="shared" si="10"/>
        <v>44806</v>
      </c>
      <c r="AK387" s="305" t="s">
        <v>9430</v>
      </c>
      <c r="AL387" s="296">
        <f t="shared" si="11"/>
        <v>37.47</v>
      </c>
    </row>
    <row r="388" spans="1:38" ht="90">
      <c r="A388" s="302" t="s">
        <v>11418</v>
      </c>
      <c r="B388" s="302" t="s">
        <v>10681</v>
      </c>
      <c r="C388" s="302" t="s">
        <v>10682</v>
      </c>
      <c r="D388" s="302" t="s">
        <v>9371</v>
      </c>
      <c r="E388" s="302" t="s">
        <v>10745</v>
      </c>
      <c r="F388" s="302" t="s">
        <v>9372</v>
      </c>
      <c r="G388" s="302" t="s">
        <v>9505</v>
      </c>
      <c r="H388" s="302" t="s">
        <v>11136</v>
      </c>
      <c r="I388" s="302" t="s">
        <v>9478</v>
      </c>
      <c r="J388" s="302" t="s">
        <v>9614</v>
      </c>
      <c r="K388" s="302" t="s">
        <v>9615</v>
      </c>
      <c r="L388" s="300"/>
      <c r="M388" s="302" t="s">
        <v>10910</v>
      </c>
      <c r="N388" s="302" t="s">
        <v>9378</v>
      </c>
      <c r="O388" s="303">
        <v>320.74</v>
      </c>
      <c r="P388" s="302" t="s">
        <v>9379</v>
      </c>
      <c r="Q388" s="302" t="s">
        <v>9435</v>
      </c>
      <c r="R388" s="300"/>
      <c r="S388" s="300"/>
      <c r="T388" s="302" t="s">
        <v>9380</v>
      </c>
      <c r="U388" s="302" t="s">
        <v>9381</v>
      </c>
      <c r="V388" s="302" t="s">
        <v>9382</v>
      </c>
      <c r="W388" s="302" t="s">
        <v>10911</v>
      </c>
      <c r="X388" s="302" t="s">
        <v>9384</v>
      </c>
      <c r="Y388" s="302" t="s">
        <v>9385</v>
      </c>
      <c r="Z388" s="303">
        <v>320.74</v>
      </c>
      <c r="AA388" s="302" t="s">
        <v>3277</v>
      </c>
      <c r="AB388" s="303">
        <v>320.74</v>
      </c>
      <c r="AC388" s="303">
        <v>320.74</v>
      </c>
      <c r="AD388" s="302" t="s">
        <v>3277</v>
      </c>
      <c r="AE388" s="302" t="s">
        <v>9487</v>
      </c>
      <c r="AF388" s="302" t="s">
        <v>10685</v>
      </c>
      <c r="AG388" s="302" t="s">
        <v>9388</v>
      </c>
      <c r="AH388" s="302" t="s">
        <v>9402</v>
      </c>
      <c r="AI388" s="304">
        <f t="shared" si="10"/>
        <v>44714</v>
      </c>
      <c r="AK388" s="305" t="s">
        <v>9430</v>
      </c>
      <c r="AL388" s="296">
        <f t="shared" si="11"/>
        <v>320.74</v>
      </c>
    </row>
    <row r="389" spans="1:38" ht="60">
      <c r="A389" s="302" t="s">
        <v>11419</v>
      </c>
      <c r="B389" s="302" t="s">
        <v>10681</v>
      </c>
      <c r="C389" s="302" t="s">
        <v>10682</v>
      </c>
      <c r="D389" s="302" t="s">
        <v>9371</v>
      </c>
      <c r="E389" s="302" t="s">
        <v>10745</v>
      </c>
      <c r="F389" s="302" t="s">
        <v>9372</v>
      </c>
      <c r="G389" s="302" t="s">
        <v>9505</v>
      </c>
      <c r="H389" s="302" t="s">
        <v>11420</v>
      </c>
      <c r="I389" s="302" t="s">
        <v>9512</v>
      </c>
      <c r="J389" s="302" t="s">
        <v>9614</v>
      </c>
      <c r="K389" s="302" t="s">
        <v>9615</v>
      </c>
      <c r="L389" s="300"/>
      <c r="M389" s="302" t="s">
        <v>10916</v>
      </c>
      <c r="N389" s="302" t="s">
        <v>9378</v>
      </c>
      <c r="O389" s="303">
        <v>229.1</v>
      </c>
      <c r="P389" s="302" t="s">
        <v>9379</v>
      </c>
      <c r="Q389" s="302" t="s">
        <v>9435</v>
      </c>
      <c r="R389" s="300"/>
      <c r="S389" s="300"/>
      <c r="T389" s="302" t="s">
        <v>9380</v>
      </c>
      <c r="U389" s="302" t="s">
        <v>9381</v>
      </c>
      <c r="V389" s="302" t="s">
        <v>9382</v>
      </c>
      <c r="W389" s="302" t="s">
        <v>10911</v>
      </c>
      <c r="X389" s="302" t="s">
        <v>9384</v>
      </c>
      <c r="Y389" s="302" t="s">
        <v>9385</v>
      </c>
      <c r="Z389" s="303">
        <v>229.1</v>
      </c>
      <c r="AA389" s="302" t="s">
        <v>3277</v>
      </c>
      <c r="AB389" s="303">
        <v>229.1</v>
      </c>
      <c r="AC389" s="303">
        <v>229.1</v>
      </c>
      <c r="AD389" s="302" t="s">
        <v>3277</v>
      </c>
      <c r="AE389" s="302" t="s">
        <v>9487</v>
      </c>
      <c r="AF389" s="302" t="s">
        <v>10685</v>
      </c>
      <c r="AG389" s="302" t="s">
        <v>9388</v>
      </c>
      <c r="AH389" s="302" t="s">
        <v>9402</v>
      </c>
      <c r="AI389" s="304">
        <f t="shared" si="10"/>
        <v>44719</v>
      </c>
      <c r="AK389" s="305" t="s">
        <v>9430</v>
      </c>
      <c r="AL389" s="296">
        <f t="shared" si="11"/>
        <v>229.1</v>
      </c>
    </row>
    <row r="390" spans="1:38" ht="120">
      <c r="A390" s="302" t="s">
        <v>11421</v>
      </c>
      <c r="B390" s="302" t="s">
        <v>10681</v>
      </c>
      <c r="C390" s="302" t="s">
        <v>10682</v>
      </c>
      <c r="D390" s="302" t="s">
        <v>9371</v>
      </c>
      <c r="E390" s="302" t="s">
        <v>10745</v>
      </c>
      <c r="F390" s="302" t="s">
        <v>9372</v>
      </c>
      <c r="G390" s="302" t="s">
        <v>9505</v>
      </c>
      <c r="H390" s="302" t="s">
        <v>11183</v>
      </c>
      <c r="I390" s="302" t="s">
        <v>9521</v>
      </c>
      <c r="J390" s="302" t="s">
        <v>9614</v>
      </c>
      <c r="K390" s="302" t="s">
        <v>9615</v>
      </c>
      <c r="L390" s="300"/>
      <c r="M390" s="302" t="s">
        <v>11181</v>
      </c>
      <c r="N390" s="302" t="s">
        <v>9378</v>
      </c>
      <c r="O390" s="303">
        <v>274.92</v>
      </c>
      <c r="P390" s="302" t="s">
        <v>9379</v>
      </c>
      <c r="Q390" s="302" t="s">
        <v>9435</v>
      </c>
      <c r="R390" s="300"/>
      <c r="S390" s="300"/>
      <c r="T390" s="302" t="s">
        <v>9380</v>
      </c>
      <c r="U390" s="302" t="s">
        <v>9381</v>
      </c>
      <c r="V390" s="302" t="s">
        <v>9382</v>
      </c>
      <c r="W390" s="302" t="s">
        <v>10911</v>
      </c>
      <c r="X390" s="302" t="s">
        <v>9384</v>
      </c>
      <c r="Y390" s="302" t="s">
        <v>9385</v>
      </c>
      <c r="Z390" s="303">
        <v>274.92</v>
      </c>
      <c r="AA390" s="302" t="s">
        <v>3277</v>
      </c>
      <c r="AB390" s="303">
        <v>274.92</v>
      </c>
      <c r="AC390" s="303">
        <v>274.92</v>
      </c>
      <c r="AD390" s="302" t="s">
        <v>3277</v>
      </c>
      <c r="AE390" s="302" t="s">
        <v>9487</v>
      </c>
      <c r="AF390" s="302" t="s">
        <v>10685</v>
      </c>
      <c r="AG390" s="302" t="s">
        <v>9388</v>
      </c>
      <c r="AH390" s="302" t="s">
        <v>9402</v>
      </c>
      <c r="AI390" s="304">
        <f t="shared" si="10"/>
        <v>44722</v>
      </c>
      <c r="AK390" s="305" t="s">
        <v>9430</v>
      </c>
      <c r="AL390" s="296">
        <f t="shared" si="11"/>
        <v>274.92</v>
      </c>
    </row>
    <row r="391" spans="1:38" ht="40">
      <c r="A391" s="302" t="s">
        <v>11422</v>
      </c>
      <c r="B391" s="302" t="s">
        <v>10681</v>
      </c>
      <c r="C391" s="302" t="s">
        <v>10682</v>
      </c>
      <c r="D391" s="302" t="s">
        <v>9371</v>
      </c>
      <c r="E391" s="302" t="s">
        <v>10745</v>
      </c>
      <c r="F391" s="302" t="s">
        <v>9372</v>
      </c>
      <c r="G391" s="302" t="s">
        <v>9505</v>
      </c>
      <c r="H391" s="302" t="s">
        <v>11183</v>
      </c>
      <c r="I391" s="302" t="s">
        <v>9555</v>
      </c>
      <c r="J391" s="302" t="s">
        <v>9513</v>
      </c>
      <c r="K391" s="302" t="s">
        <v>9514</v>
      </c>
      <c r="L391" s="300"/>
      <c r="M391" s="300"/>
      <c r="N391" s="302" t="s">
        <v>9378</v>
      </c>
      <c r="O391" s="303">
        <v>366.56</v>
      </c>
      <c r="P391" s="302" t="s">
        <v>9379</v>
      </c>
      <c r="Q391" s="302" t="s">
        <v>9435</v>
      </c>
      <c r="R391" s="300"/>
      <c r="S391" s="300"/>
      <c r="T391" s="302" t="s">
        <v>9380</v>
      </c>
      <c r="U391" s="302" t="s">
        <v>9381</v>
      </c>
      <c r="V391" s="302" t="s">
        <v>9382</v>
      </c>
      <c r="W391" s="302" t="s">
        <v>11035</v>
      </c>
      <c r="X391" s="302" t="s">
        <v>9384</v>
      </c>
      <c r="Y391" s="302" t="s">
        <v>9385</v>
      </c>
      <c r="Z391" s="303">
        <v>366.56</v>
      </c>
      <c r="AA391" s="302" t="s">
        <v>3277</v>
      </c>
      <c r="AB391" s="303">
        <v>366.56</v>
      </c>
      <c r="AC391" s="303">
        <v>366.56</v>
      </c>
      <c r="AD391" s="302" t="s">
        <v>3277</v>
      </c>
      <c r="AE391" s="302" t="s">
        <v>9487</v>
      </c>
      <c r="AF391" s="302" t="s">
        <v>10685</v>
      </c>
      <c r="AG391" s="302" t="s">
        <v>9388</v>
      </c>
      <c r="AH391" s="302" t="s">
        <v>9402</v>
      </c>
      <c r="AI391" s="304">
        <f t="shared" ref="AI391:AI454" si="12">DATE(YEAR(H391),MONTH(H391),DAY(H391))</f>
        <v>44722</v>
      </c>
      <c r="AK391" s="305" t="s">
        <v>9430</v>
      </c>
      <c r="AL391" s="296">
        <f t="shared" ref="AL391:AL454" si="13">IF(AK391="","",IF(AJ391="",AC391,AJ391))</f>
        <v>366.56</v>
      </c>
    </row>
    <row r="392" spans="1:38" ht="40">
      <c r="A392" s="302" t="s">
        <v>11423</v>
      </c>
      <c r="B392" s="302" t="s">
        <v>10681</v>
      </c>
      <c r="C392" s="302" t="s">
        <v>10682</v>
      </c>
      <c r="D392" s="302" t="s">
        <v>9371</v>
      </c>
      <c r="E392" s="302" t="s">
        <v>10745</v>
      </c>
      <c r="F392" s="302" t="s">
        <v>9372</v>
      </c>
      <c r="G392" s="302" t="s">
        <v>9505</v>
      </c>
      <c r="H392" s="302" t="s">
        <v>9648</v>
      </c>
      <c r="I392" s="302" t="s">
        <v>9526</v>
      </c>
      <c r="J392" s="302" t="s">
        <v>9513</v>
      </c>
      <c r="K392" s="302" t="s">
        <v>9514</v>
      </c>
      <c r="L392" s="300"/>
      <c r="M392" s="300"/>
      <c r="N392" s="302" t="s">
        <v>9378</v>
      </c>
      <c r="O392" s="303">
        <v>137.46</v>
      </c>
      <c r="P392" s="302" t="s">
        <v>9379</v>
      </c>
      <c r="Q392" s="302" t="s">
        <v>9435</v>
      </c>
      <c r="R392" s="300"/>
      <c r="S392" s="300"/>
      <c r="T392" s="302" t="s">
        <v>9380</v>
      </c>
      <c r="U392" s="302" t="s">
        <v>9381</v>
      </c>
      <c r="V392" s="302" t="s">
        <v>9382</v>
      </c>
      <c r="W392" s="302" t="s">
        <v>10921</v>
      </c>
      <c r="X392" s="302" t="s">
        <v>9384</v>
      </c>
      <c r="Y392" s="302" t="s">
        <v>9385</v>
      </c>
      <c r="Z392" s="303">
        <v>137.46</v>
      </c>
      <c r="AA392" s="302" t="s">
        <v>3277</v>
      </c>
      <c r="AB392" s="303">
        <v>137.46</v>
      </c>
      <c r="AC392" s="303">
        <v>137.46</v>
      </c>
      <c r="AD392" s="302" t="s">
        <v>3277</v>
      </c>
      <c r="AE392" s="302" t="s">
        <v>9634</v>
      </c>
      <c r="AF392" s="302" t="s">
        <v>10685</v>
      </c>
      <c r="AG392" s="302" t="s">
        <v>9388</v>
      </c>
      <c r="AH392" s="302" t="s">
        <v>9402</v>
      </c>
      <c r="AI392" s="304">
        <f t="shared" si="12"/>
        <v>44645</v>
      </c>
      <c r="AK392" s="305" t="s">
        <v>9430</v>
      </c>
      <c r="AL392" s="296">
        <f t="shared" si="13"/>
        <v>137.46</v>
      </c>
    </row>
    <row r="393" spans="1:38" ht="50">
      <c r="A393" s="302" t="s">
        <v>11424</v>
      </c>
      <c r="B393" s="302" t="s">
        <v>10681</v>
      </c>
      <c r="C393" s="302" t="s">
        <v>10682</v>
      </c>
      <c r="D393" s="302" t="s">
        <v>9371</v>
      </c>
      <c r="E393" s="302" t="s">
        <v>10745</v>
      </c>
      <c r="F393" s="302" t="s">
        <v>9422</v>
      </c>
      <c r="G393" s="302" t="s">
        <v>10684</v>
      </c>
      <c r="H393" s="302" t="s">
        <v>9706</v>
      </c>
      <c r="I393" s="302" t="s">
        <v>11425</v>
      </c>
      <c r="J393" s="300"/>
      <c r="K393" s="300"/>
      <c r="L393" s="300"/>
      <c r="M393" s="300"/>
      <c r="N393" s="302" t="s">
        <v>9378</v>
      </c>
      <c r="O393" s="303">
        <v>107.91</v>
      </c>
      <c r="P393" s="302" t="s">
        <v>9425</v>
      </c>
      <c r="Q393" s="302" t="s">
        <v>9435</v>
      </c>
      <c r="R393" s="300"/>
      <c r="S393" s="300"/>
      <c r="T393" s="302" t="s">
        <v>9380</v>
      </c>
      <c r="U393" s="302" t="s">
        <v>9426</v>
      </c>
      <c r="V393" s="302" t="s">
        <v>9427</v>
      </c>
      <c r="W393" s="302" t="s">
        <v>9713</v>
      </c>
      <c r="X393" s="302" t="s">
        <v>9384</v>
      </c>
      <c r="Y393" s="302" t="s">
        <v>9385</v>
      </c>
      <c r="Z393" s="303">
        <v>107.91</v>
      </c>
      <c r="AA393" s="302" t="s">
        <v>3277</v>
      </c>
      <c r="AB393" s="303">
        <v>107.91</v>
      </c>
      <c r="AC393" s="303">
        <v>107.91</v>
      </c>
      <c r="AD393" s="302" t="s">
        <v>3277</v>
      </c>
      <c r="AE393" s="302" t="s">
        <v>9634</v>
      </c>
      <c r="AF393" s="302" t="s">
        <v>10685</v>
      </c>
      <c r="AG393" s="302" t="s">
        <v>9388</v>
      </c>
      <c r="AH393" s="302" t="s">
        <v>9402</v>
      </c>
      <c r="AI393" s="304">
        <f t="shared" si="12"/>
        <v>44620</v>
      </c>
      <c r="AK393" s="305" t="s">
        <v>9430</v>
      </c>
      <c r="AL393" s="296">
        <f t="shared" si="13"/>
        <v>107.91</v>
      </c>
    </row>
    <row r="394" spans="1:38" ht="40">
      <c r="A394" s="302" t="s">
        <v>11426</v>
      </c>
      <c r="B394" s="302" t="s">
        <v>10681</v>
      </c>
      <c r="C394" s="302" t="s">
        <v>10682</v>
      </c>
      <c r="D394" s="302" t="s">
        <v>9371</v>
      </c>
      <c r="E394" s="302" t="s">
        <v>10745</v>
      </c>
      <c r="F394" s="302" t="s">
        <v>9372</v>
      </c>
      <c r="G394" s="302" t="s">
        <v>9505</v>
      </c>
      <c r="H394" s="302" t="s">
        <v>9814</v>
      </c>
      <c r="I394" s="302" t="s">
        <v>9435</v>
      </c>
      <c r="J394" s="302" t="s">
        <v>9688</v>
      </c>
      <c r="K394" s="302" t="s">
        <v>9689</v>
      </c>
      <c r="L394" s="300"/>
      <c r="M394" s="300"/>
      <c r="N394" s="302" t="s">
        <v>9378</v>
      </c>
      <c r="O394" s="303">
        <v>183.28</v>
      </c>
      <c r="P394" s="302" t="s">
        <v>9379</v>
      </c>
      <c r="Q394" s="302" t="s">
        <v>9435</v>
      </c>
      <c r="R394" s="300"/>
      <c r="S394" s="300"/>
      <c r="T394" s="302" t="s">
        <v>9380</v>
      </c>
      <c r="U394" s="302" t="s">
        <v>9381</v>
      </c>
      <c r="V394" s="302" t="s">
        <v>9382</v>
      </c>
      <c r="W394" s="302" t="s">
        <v>9792</v>
      </c>
      <c r="X394" s="302" t="s">
        <v>9384</v>
      </c>
      <c r="Y394" s="302" t="s">
        <v>9385</v>
      </c>
      <c r="Z394" s="303">
        <v>183.28</v>
      </c>
      <c r="AA394" s="302" t="s">
        <v>3277</v>
      </c>
      <c r="AB394" s="303">
        <v>183.28</v>
      </c>
      <c r="AC394" s="303">
        <v>183.28</v>
      </c>
      <c r="AD394" s="302" t="s">
        <v>3277</v>
      </c>
      <c r="AE394" s="302" t="s">
        <v>9770</v>
      </c>
      <c r="AF394" s="302" t="s">
        <v>10685</v>
      </c>
      <c r="AG394" s="302" t="s">
        <v>9388</v>
      </c>
      <c r="AH394" s="302" t="s">
        <v>9402</v>
      </c>
      <c r="AI394" s="304">
        <f t="shared" si="12"/>
        <v>44573</v>
      </c>
      <c r="AK394" s="305" t="s">
        <v>9430</v>
      </c>
      <c r="AL394" s="296">
        <f t="shared" si="13"/>
        <v>183.28</v>
      </c>
    </row>
    <row r="395" spans="1:38" ht="40">
      <c r="A395" s="302" t="s">
        <v>11427</v>
      </c>
      <c r="B395" s="302" t="s">
        <v>10681</v>
      </c>
      <c r="C395" s="302" t="s">
        <v>10682</v>
      </c>
      <c r="D395" s="302" t="s">
        <v>9371</v>
      </c>
      <c r="E395" s="302" t="s">
        <v>10745</v>
      </c>
      <c r="F395" s="302" t="s">
        <v>9372</v>
      </c>
      <c r="G395" s="302" t="s">
        <v>9505</v>
      </c>
      <c r="H395" s="302" t="s">
        <v>9814</v>
      </c>
      <c r="I395" s="302" t="s">
        <v>9555</v>
      </c>
      <c r="J395" s="302" t="s">
        <v>9614</v>
      </c>
      <c r="K395" s="302" t="s">
        <v>9615</v>
      </c>
      <c r="L395" s="300"/>
      <c r="M395" s="300"/>
      <c r="N395" s="302" t="s">
        <v>9378</v>
      </c>
      <c r="O395" s="303">
        <v>366.56</v>
      </c>
      <c r="P395" s="302" t="s">
        <v>9379</v>
      </c>
      <c r="Q395" s="302" t="s">
        <v>9435</v>
      </c>
      <c r="R395" s="300"/>
      <c r="S395" s="300"/>
      <c r="T395" s="302" t="s">
        <v>9380</v>
      </c>
      <c r="U395" s="302" t="s">
        <v>9381</v>
      </c>
      <c r="V395" s="302" t="s">
        <v>9382</v>
      </c>
      <c r="W395" s="302" t="s">
        <v>9792</v>
      </c>
      <c r="X395" s="302" t="s">
        <v>9384</v>
      </c>
      <c r="Y395" s="302" t="s">
        <v>9385</v>
      </c>
      <c r="Z395" s="303">
        <v>366.56</v>
      </c>
      <c r="AA395" s="302" t="s">
        <v>3277</v>
      </c>
      <c r="AB395" s="303">
        <v>366.56</v>
      </c>
      <c r="AC395" s="303">
        <v>366.56</v>
      </c>
      <c r="AD395" s="302" t="s">
        <v>3277</v>
      </c>
      <c r="AE395" s="302" t="s">
        <v>9770</v>
      </c>
      <c r="AF395" s="302" t="s">
        <v>10685</v>
      </c>
      <c r="AG395" s="302" t="s">
        <v>9388</v>
      </c>
      <c r="AH395" s="302" t="s">
        <v>9402</v>
      </c>
      <c r="AI395" s="304">
        <f t="shared" si="12"/>
        <v>44573</v>
      </c>
      <c r="AK395" s="305" t="s">
        <v>9430</v>
      </c>
      <c r="AL395" s="296">
        <f t="shared" si="13"/>
        <v>366.56</v>
      </c>
    </row>
    <row r="396" spans="1:38" ht="40">
      <c r="A396" s="302" t="s">
        <v>11428</v>
      </c>
      <c r="B396" s="302" t="s">
        <v>10681</v>
      </c>
      <c r="C396" s="302" t="s">
        <v>10682</v>
      </c>
      <c r="D396" s="302" t="s">
        <v>9371</v>
      </c>
      <c r="E396" s="302" t="s">
        <v>10745</v>
      </c>
      <c r="F396" s="302" t="s">
        <v>9372</v>
      </c>
      <c r="G396" s="302" t="s">
        <v>9505</v>
      </c>
      <c r="H396" s="302" t="s">
        <v>10712</v>
      </c>
      <c r="I396" s="302" t="s">
        <v>9435</v>
      </c>
      <c r="J396" s="302" t="s">
        <v>9688</v>
      </c>
      <c r="K396" s="302" t="s">
        <v>9689</v>
      </c>
      <c r="L396" s="300"/>
      <c r="M396" s="300"/>
      <c r="N396" s="302" t="s">
        <v>9378</v>
      </c>
      <c r="O396" s="303">
        <v>183.28</v>
      </c>
      <c r="P396" s="302" t="s">
        <v>9379</v>
      </c>
      <c r="Q396" s="302" t="s">
        <v>9435</v>
      </c>
      <c r="R396" s="300"/>
      <c r="S396" s="300"/>
      <c r="T396" s="302" t="s">
        <v>9380</v>
      </c>
      <c r="U396" s="302" t="s">
        <v>9381</v>
      </c>
      <c r="V396" s="302" t="s">
        <v>9382</v>
      </c>
      <c r="W396" s="302" t="s">
        <v>9792</v>
      </c>
      <c r="X396" s="302" t="s">
        <v>9384</v>
      </c>
      <c r="Y396" s="302" t="s">
        <v>9385</v>
      </c>
      <c r="Z396" s="303">
        <v>183.28</v>
      </c>
      <c r="AA396" s="302" t="s">
        <v>3277</v>
      </c>
      <c r="AB396" s="303">
        <v>183.28</v>
      </c>
      <c r="AC396" s="303">
        <v>183.28</v>
      </c>
      <c r="AD396" s="302" t="s">
        <v>3277</v>
      </c>
      <c r="AE396" s="302" t="s">
        <v>9770</v>
      </c>
      <c r="AF396" s="302" t="s">
        <v>10685</v>
      </c>
      <c r="AG396" s="302" t="s">
        <v>9388</v>
      </c>
      <c r="AH396" s="302" t="s">
        <v>9402</v>
      </c>
      <c r="AI396" s="304">
        <f t="shared" si="12"/>
        <v>44580</v>
      </c>
      <c r="AK396" s="305" t="s">
        <v>9430</v>
      </c>
      <c r="AL396" s="296">
        <f t="shared" si="13"/>
        <v>183.28</v>
      </c>
    </row>
    <row r="397" spans="1:38" ht="40">
      <c r="A397" s="302" t="s">
        <v>11429</v>
      </c>
      <c r="B397" s="302" t="s">
        <v>10681</v>
      </c>
      <c r="C397" s="302" t="s">
        <v>10682</v>
      </c>
      <c r="D397" s="302" t="s">
        <v>9371</v>
      </c>
      <c r="E397" s="302" t="s">
        <v>10745</v>
      </c>
      <c r="F397" s="302" t="s">
        <v>9372</v>
      </c>
      <c r="G397" s="302" t="s">
        <v>9505</v>
      </c>
      <c r="H397" s="302" t="s">
        <v>9804</v>
      </c>
      <c r="I397" s="302" t="s">
        <v>9555</v>
      </c>
      <c r="J397" s="302" t="s">
        <v>9688</v>
      </c>
      <c r="K397" s="302" t="s">
        <v>9689</v>
      </c>
      <c r="L397" s="300"/>
      <c r="M397" s="300"/>
      <c r="N397" s="302" t="s">
        <v>9378</v>
      </c>
      <c r="O397" s="303">
        <v>366.56</v>
      </c>
      <c r="P397" s="302" t="s">
        <v>9379</v>
      </c>
      <c r="Q397" s="302" t="s">
        <v>9435</v>
      </c>
      <c r="R397" s="300"/>
      <c r="S397" s="300"/>
      <c r="T397" s="302" t="s">
        <v>9380</v>
      </c>
      <c r="U397" s="302" t="s">
        <v>9381</v>
      </c>
      <c r="V397" s="302" t="s">
        <v>9382</v>
      </c>
      <c r="W397" s="302" t="s">
        <v>9792</v>
      </c>
      <c r="X397" s="302" t="s">
        <v>9384</v>
      </c>
      <c r="Y397" s="302" t="s">
        <v>9385</v>
      </c>
      <c r="Z397" s="303">
        <v>366.56</v>
      </c>
      <c r="AA397" s="302" t="s">
        <v>3277</v>
      </c>
      <c r="AB397" s="303">
        <v>366.56</v>
      </c>
      <c r="AC397" s="303">
        <v>366.56</v>
      </c>
      <c r="AD397" s="302" t="s">
        <v>3277</v>
      </c>
      <c r="AE397" s="302" t="s">
        <v>9770</v>
      </c>
      <c r="AF397" s="302" t="s">
        <v>10685</v>
      </c>
      <c r="AG397" s="302" t="s">
        <v>9388</v>
      </c>
      <c r="AH397" s="302" t="s">
        <v>9402</v>
      </c>
      <c r="AI397" s="304">
        <f t="shared" si="12"/>
        <v>44579</v>
      </c>
      <c r="AK397" s="305" t="s">
        <v>9430</v>
      </c>
      <c r="AL397" s="296">
        <f t="shared" si="13"/>
        <v>366.56</v>
      </c>
    </row>
    <row r="398" spans="1:38" ht="40">
      <c r="A398" s="302" t="s">
        <v>11430</v>
      </c>
      <c r="B398" s="302" t="s">
        <v>10681</v>
      </c>
      <c r="C398" s="302" t="s">
        <v>10682</v>
      </c>
      <c r="D398" s="302" t="s">
        <v>9371</v>
      </c>
      <c r="E398" s="302" t="s">
        <v>10745</v>
      </c>
      <c r="F398" s="302" t="s">
        <v>9372</v>
      </c>
      <c r="G398" s="302" t="s">
        <v>9505</v>
      </c>
      <c r="H398" s="302" t="s">
        <v>11062</v>
      </c>
      <c r="I398" s="302" t="s">
        <v>9435</v>
      </c>
      <c r="J398" s="302" t="s">
        <v>9556</v>
      </c>
      <c r="K398" s="302" t="s">
        <v>9559</v>
      </c>
      <c r="L398" s="300"/>
      <c r="M398" s="300"/>
      <c r="N398" s="302" t="s">
        <v>9378</v>
      </c>
      <c r="O398" s="303">
        <v>183.28</v>
      </c>
      <c r="P398" s="302" t="s">
        <v>9379</v>
      </c>
      <c r="Q398" s="302" t="s">
        <v>9435</v>
      </c>
      <c r="R398" s="300"/>
      <c r="S398" s="300"/>
      <c r="T398" s="302" t="s">
        <v>9380</v>
      </c>
      <c r="U398" s="302" t="s">
        <v>9381</v>
      </c>
      <c r="V398" s="302" t="s">
        <v>9382</v>
      </c>
      <c r="W398" s="302" t="s">
        <v>11064</v>
      </c>
      <c r="X398" s="302" t="s">
        <v>9384</v>
      </c>
      <c r="Y398" s="302" t="s">
        <v>9385</v>
      </c>
      <c r="Z398" s="303">
        <v>183.28</v>
      </c>
      <c r="AA398" s="302" t="s">
        <v>3277</v>
      </c>
      <c r="AB398" s="303">
        <v>183.28</v>
      </c>
      <c r="AC398" s="303">
        <v>183.28</v>
      </c>
      <c r="AD398" s="302" t="s">
        <v>3277</v>
      </c>
      <c r="AE398" s="302" t="s">
        <v>9708</v>
      </c>
      <c r="AF398" s="302" t="s">
        <v>10685</v>
      </c>
      <c r="AG398" s="302" t="s">
        <v>9388</v>
      </c>
      <c r="AH398" s="302" t="s">
        <v>9402</v>
      </c>
      <c r="AI398" s="304">
        <f t="shared" si="12"/>
        <v>44599</v>
      </c>
      <c r="AK398" s="305" t="s">
        <v>9430</v>
      </c>
      <c r="AL398" s="296">
        <f t="shared" si="13"/>
        <v>183.28</v>
      </c>
    </row>
    <row r="399" spans="1:38" ht="40">
      <c r="A399" s="302" t="s">
        <v>11431</v>
      </c>
      <c r="B399" s="302" t="s">
        <v>10681</v>
      </c>
      <c r="C399" s="302" t="s">
        <v>10682</v>
      </c>
      <c r="D399" s="302" t="s">
        <v>9371</v>
      </c>
      <c r="E399" s="302" t="s">
        <v>10745</v>
      </c>
      <c r="F399" s="302" t="s">
        <v>9372</v>
      </c>
      <c r="G399" s="302" t="s">
        <v>9505</v>
      </c>
      <c r="H399" s="302" t="s">
        <v>11432</v>
      </c>
      <c r="I399" s="302" t="s">
        <v>9435</v>
      </c>
      <c r="J399" s="302" t="s">
        <v>9556</v>
      </c>
      <c r="K399" s="302" t="s">
        <v>9557</v>
      </c>
      <c r="L399" s="300"/>
      <c r="M399" s="300"/>
      <c r="N399" s="302" t="s">
        <v>9378</v>
      </c>
      <c r="O399" s="303">
        <v>183.28</v>
      </c>
      <c r="P399" s="302" t="s">
        <v>9379</v>
      </c>
      <c r="Q399" s="302" t="s">
        <v>9435</v>
      </c>
      <c r="R399" s="300"/>
      <c r="S399" s="300"/>
      <c r="T399" s="302" t="s">
        <v>9380</v>
      </c>
      <c r="U399" s="302" t="s">
        <v>9381</v>
      </c>
      <c r="V399" s="302" t="s">
        <v>9382</v>
      </c>
      <c r="W399" s="302" t="s">
        <v>11064</v>
      </c>
      <c r="X399" s="302" t="s">
        <v>9384</v>
      </c>
      <c r="Y399" s="302" t="s">
        <v>9385</v>
      </c>
      <c r="Z399" s="303">
        <v>183.28</v>
      </c>
      <c r="AA399" s="302" t="s">
        <v>3277</v>
      </c>
      <c r="AB399" s="303">
        <v>183.28</v>
      </c>
      <c r="AC399" s="303">
        <v>183.28</v>
      </c>
      <c r="AD399" s="302" t="s">
        <v>3277</v>
      </c>
      <c r="AE399" s="302" t="s">
        <v>9708</v>
      </c>
      <c r="AF399" s="302" t="s">
        <v>10685</v>
      </c>
      <c r="AG399" s="302" t="s">
        <v>9388</v>
      </c>
      <c r="AH399" s="302" t="s">
        <v>9402</v>
      </c>
      <c r="AI399" s="304">
        <f t="shared" si="12"/>
        <v>44601</v>
      </c>
      <c r="AK399" s="305" t="s">
        <v>9430</v>
      </c>
      <c r="AL399" s="296">
        <f t="shared" si="13"/>
        <v>183.28</v>
      </c>
    </row>
    <row r="400" spans="1:38" ht="50">
      <c r="A400" s="302" t="s">
        <v>11433</v>
      </c>
      <c r="B400" s="302" t="s">
        <v>10681</v>
      </c>
      <c r="C400" s="302" t="s">
        <v>10682</v>
      </c>
      <c r="D400" s="302" t="s">
        <v>9371</v>
      </c>
      <c r="E400" s="302" t="s">
        <v>10745</v>
      </c>
      <c r="F400" s="302" t="s">
        <v>9372</v>
      </c>
      <c r="G400" s="302" t="s">
        <v>9505</v>
      </c>
      <c r="H400" s="302" t="s">
        <v>9752</v>
      </c>
      <c r="I400" s="302" t="s">
        <v>9512</v>
      </c>
      <c r="J400" s="302" t="s">
        <v>9614</v>
      </c>
      <c r="K400" s="302" t="s">
        <v>9615</v>
      </c>
      <c r="L400" s="300"/>
      <c r="M400" s="302" t="s">
        <v>11066</v>
      </c>
      <c r="N400" s="302" t="s">
        <v>9378</v>
      </c>
      <c r="O400" s="303">
        <v>229.1</v>
      </c>
      <c r="P400" s="302" t="s">
        <v>9379</v>
      </c>
      <c r="Q400" s="302" t="s">
        <v>9435</v>
      </c>
      <c r="R400" s="300"/>
      <c r="S400" s="300"/>
      <c r="T400" s="302" t="s">
        <v>9380</v>
      </c>
      <c r="U400" s="302" t="s">
        <v>9381</v>
      </c>
      <c r="V400" s="302" t="s">
        <v>9382</v>
      </c>
      <c r="W400" s="302" t="s">
        <v>11340</v>
      </c>
      <c r="X400" s="302" t="s">
        <v>9384</v>
      </c>
      <c r="Y400" s="302" t="s">
        <v>9385</v>
      </c>
      <c r="Z400" s="303">
        <v>229.1</v>
      </c>
      <c r="AA400" s="302" t="s">
        <v>3277</v>
      </c>
      <c r="AB400" s="303">
        <v>229.1</v>
      </c>
      <c r="AC400" s="303">
        <v>229.1</v>
      </c>
      <c r="AD400" s="302" t="s">
        <v>3277</v>
      </c>
      <c r="AE400" s="302" t="s">
        <v>9708</v>
      </c>
      <c r="AF400" s="302" t="s">
        <v>10685</v>
      </c>
      <c r="AG400" s="302" t="s">
        <v>9388</v>
      </c>
      <c r="AH400" s="302" t="s">
        <v>9402</v>
      </c>
      <c r="AI400" s="304">
        <f t="shared" si="12"/>
        <v>44596</v>
      </c>
      <c r="AK400" s="305" t="s">
        <v>9430</v>
      </c>
      <c r="AL400" s="296">
        <f t="shared" si="13"/>
        <v>229.1</v>
      </c>
    </row>
    <row r="401" spans="1:38" ht="40">
      <c r="A401" s="302" t="s">
        <v>11434</v>
      </c>
      <c r="B401" s="302" t="s">
        <v>10681</v>
      </c>
      <c r="C401" s="302" t="s">
        <v>10682</v>
      </c>
      <c r="D401" s="302" t="s">
        <v>9371</v>
      </c>
      <c r="E401" s="302" t="s">
        <v>10745</v>
      </c>
      <c r="F401" s="302" t="s">
        <v>9372</v>
      </c>
      <c r="G401" s="302" t="s">
        <v>9505</v>
      </c>
      <c r="H401" s="302" t="s">
        <v>10918</v>
      </c>
      <c r="I401" s="302" t="s">
        <v>9435</v>
      </c>
      <c r="J401" s="302" t="s">
        <v>9688</v>
      </c>
      <c r="K401" s="302" t="s">
        <v>9689</v>
      </c>
      <c r="L401" s="300"/>
      <c r="M401" s="300"/>
      <c r="N401" s="302" t="s">
        <v>9378</v>
      </c>
      <c r="O401" s="303">
        <v>183.28</v>
      </c>
      <c r="P401" s="302" t="s">
        <v>9379</v>
      </c>
      <c r="Q401" s="302" t="s">
        <v>9435</v>
      </c>
      <c r="R401" s="300"/>
      <c r="S401" s="300"/>
      <c r="T401" s="302" t="s">
        <v>9380</v>
      </c>
      <c r="U401" s="302" t="s">
        <v>9381</v>
      </c>
      <c r="V401" s="302" t="s">
        <v>9382</v>
      </c>
      <c r="W401" s="302" t="s">
        <v>10932</v>
      </c>
      <c r="X401" s="302" t="s">
        <v>9384</v>
      </c>
      <c r="Y401" s="302" t="s">
        <v>9385</v>
      </c>
      <c r="Z401" s="303">
        <v>183.28</v>
      </c>
      <c r="AA401" s="302" t="s">
        <v>3277</v>
      </c>
      <c r="AB401" s="303">
        <v>183.28</v>
      </c>
      <c r="AC401" s="303">
        <v>183.28</v>
      </c>
      <c r="AD401" s="302" t="s">
        <v>3277</v>
      </c>
      <c r="AE401" s="302" t="s">
        <v>9770</v>
      </c>
      <c r="AF401" s="302" t="s">
        <v>10685</v>
      </c>
      <c r="AG401" s="302" t="s">
        <v>9388</v>
      </c>
      <c r="AH401" s="302" t="s">
        <v>9402</v>
      </c>
      <c r="AI401" s="304">
        <f t="shared" si="12"/>
        <v>44585</v>
      </c>
      <c r="AK401" s="305" t="s">
        <v>9430</v>
      </c>
      <c r="AL401" s="296">
        <f t="shared" si="13"/>
        <v>183.28</v>
      </c>
    </row>
    <row r="402" spans="1:38" ht="40">
      <c r="A402" s="302" t="s">
        <v>11435</v>
      </c>
      <c r="B402" s="302" t="s">
        <v>10681</v>
      </c>
      <c r="C402" s="302" t="s">
        <v>10682</v>
      </c>
      <c r="D402" s="302" t="s">
        <v>9371</v>
      </c>
      <c r="E402" s="302" t="s">
        <v>10745</v>
      </c>
      <c r="F402" s="302" t="s">
        <v>9372</v>
      </c>
      <c r="G402" s="302" t="s">
        <v>9505</v>
      </c>
      <c r="H402" s="302" t="s">
        <v>9671</v>
      </c>
      <c r="I402" s="302" t="s">
        <v>9435</v>
      </c>
      <c r="J402" s="302" t="s">
        <v>9688</v>
      </c>
      <c r="K402" s="302" t="s">
        <v>9689</v>
      </c>
      <c r="L402" s="300"/>
      <c r="M402" s="300"/>
      <c r="N402" s="302" t="s">
        <v>9378</v>
      </c>
      <c r="O402" s="303">
        <v>183.28</v>
      </c>
      <c r="P402" s="302" t="s">
        <v>9379</v>
      </c>
      <c r="Q402" s="302" t="s">
        <v>9435</v>
      </c>
      <c r="R402" s="300"/>
      <c r="S402" s="300"/>
      <c r="T402" s="302" t="s">
        <v>9380</v>
      </c>
      <c r="U402" s="302" t="s">
        <v>9381</v>
      </c>
      <c r="V402" s="302" t="s">
        <v>9382</v>
      </c>
      <c r="W402" s="302" t="s">
        <v>9690</v>
      </c>
      <c r="X402" s="302" t="s">
        <v>9384</v>
      </c>
      <c r="Y402" s="302" t="s">
        <v>9385</v>
      </c>
      <c r="Z402" s="303">
        <v>183.28</v>
      </c>
      <c r="AA402" s="302" t="s">
        <v>3277</v>
      </c>
      <c r="AB402" s="303">
        <v>183.28</v>
      </c>
      <c r="AC402" s="303">
        <v>183.28</v>
      </c>
      <c r="AD402" s="302" t="s">
        <v>3277</v>
      </c>
      <c r="AE402" s="302" t="s">
        <v>9634</v>
      </c>
      <c r="AF402" s="302" t="s">
        <v>10685</v>
      </c>
      <c r="AG402" s="302" t="s">
        <v>9388</v>
      </c>
      <c r="AH402" s="302" t="s">
        <v>9402</v>
      </c>
      <c r="AI402" s="304">
        <f t="shared" si="12"/>
        <v>44631</v>
      </c>
      <c r="AK402" s="305" t="s">
        <v>9430</v>
      </c>
      <c r="AL402" s="296">
        <f t="shared" si="13"/>
        <v>183.28</v>
      </c>
    </row>
    <row r="403" spans="1:38" ht="40">
      <c r="A403" s="302" t="s">
        <v>11436</v>
      </c>
      <c r="B403" s="302" t="s">
        <v>10681</v>
      </c>
      <c r="C403" s="302" t="s">
        <v>10682</v>
      </c>
      <c r="D403" s="302" t="s">
        <v>9371</v>
      </c>
      <c r="E403" s="302" t="s">
        <v>10745</v>
      </c>
      <c r="F403" s="302" t="s">
        <v>9372</v>
      </c>
      <c r="G403" s="302" t="s">
        <v>9505</v>
      </c>
      <c r="H403" s="302" t="s">
        <v>9668</v>
      </c>
      <c r="I403" s="302" t="s">
        <v>9435</v>
      </c>
      <c r="J403" s="302" t="s">
        <v>9513</v>
      </c>
      <c r="K403" s="302" t="s">
        <v>9514</v>
      </c>
      <c r="L403" s="300"/>
      <c r="M403" s="300"/>
      <c r="N403" s="302" t="s">
        <v>9378</v>
      </c>
      <c r="O403" s="303">
        <v>183.28</v>
      </c>
      <c r="P403" s="302" t="s">
        <v>9379</v>
      </c>
      <c r="Q403" s="302" t="s">
        <v>9435</v>
      </c>
      <c r="R403" s="300"/>
      <c r="S403" s="300"/>
      <c r="T403" s="302" t="s">
        <v>9380</v>
      </c>
      <c r="U403" s="302" t="s">
        <v>9381</v>
      </c>
      <c r="V403" s="302" t="s">
        <v>9382</v>
      </c>
      <c r="W403" s="302" t="s">
        <v>9662</v>
      </c>
      <c r="X403" s="302" t="s">
        <v>9384</v>
      </c>
      <c r="Y403" s="302" t="s">
        <v>9385</v>
      </c>
      <c r="Z403" s="303">
        <v>183.28</v>
      </c>
      <c r="AA403" s="302" t="s">
        <v>3277</v>
      </c>
      <c r="AB403" s="303">
        <v>183.28</v>
      </c>
      <c r="AC403" s="303">
        <v>183.28</v>
      </c>
      <c r="AD403" s="302" t="s">
        <v>3277</v>
      </c>
      <c r="AE403" s="302" t="s">
        <v>9634</v>
      </c>
      <c r="AF403" s="302" t="s">
        <v>10685</v>
      </c>
      <c r="AG403" s="302" t="s">
        <v>9388</v>
      </c>
      <c r="AH403" s="302" t="s">
        <v>9402</v>
      </c>
      <c r="AI403" s="304">
        <f t="shared" si="12"/>
        <v>44635</v>
      </c>
      <c r="AK403" s="305" t="s">
        <v>9430</v>
      </c>
      <c r="AL403" s="296">
        <f t="shared" si="13"/>
        <v>183.28</v>
      </c>
    </row>
    <row r="404" spans="1:38" ht="50">
      <c r="A404" s="302" t="s">
        <v>11437</v>
      </c>
      <c r="B404" s="302" t="s">
        <v>10681</v>
      </c>
      <c r="C404" s="302" t="s">
        <v>10682</v>
      </c>
      <c r="D404" s="302" t="s">
        <v>9371</v>
      </c>
      <c r="E404" s="302" t="s">
        <v>10745</v>
      </c>
      <c r="F404" s="302" t="s">
        <v>9422</v>
      </c>
      <c r="G404" s="302" t="s">
        <v>10684</v>
      </c>
      <c r="H404" s="302" t="s">
        <v>9492</v>
      </c>
      <c r="I404" s="302" t="s">
        <v>11438</v>
      </c>
      <c r="J404" s="300"/>
      <c r="K404" s="300"/>
      <c r="L404" s="300"/>
      <c r="M404" s="300"/>
      <c r="N404" s="302" t="s">
        <v>9378</v>
      </c>
      <c r="O404" s="303">
        <v>169.39</v>
      </c>
      <c r="P404" s="302" t="s">
        <v>9425</v>
      </c>
      <c r="Q404" s="302" t="s">
        <v>9435</v>
      </c>
      <c r="R404" s="300"/>
      <c r="S404" s="300"/>
      <c r="T404" s="302" t="s">
        <v>9380</v>
      </c>
      <c r="U404" s="302" t="s">
        <v>9426</v>
      </c>
      <c r="V404" s="302" t="s">
        <v>9427</v>
      </c>
      <c r="W404" s="302" t="s">
        <v>9493</v>
      </c>
      <c r="X404" s="302" t="s">
        <v>9384</v>
      </c>
      <c r="Y404" s="302" t="s">
        <v>9385</v>
      </c>
      <c r="Z404" s="303">
        <v>169.39</v>
      </c>
      <c r="AA404" s="302" t="s">
        <v>3277</v>
      </c>
      <c r="AB404" s="303">
        <v>169.39</v>
      </c>
      <c r="AC404" s="303">
        <v>169.39</v>
      </c>
      <c r="AD404" s="302" t="s">
        <v>3277</v>
      </c>
      <c r="AE404" s="302" t="s">
        <v>9494</v>
      </c>
      <c r="AF404" s="302" t="s">
        <v>10685</v>
      </c>
      <c r="AG404" s="302" t="s">
        <v>9388</v>
      </c>
      <c r="AH404" s="302" t="s">
        <v>9402</v>
      </c>
      <c r="AI404" s="304">
        <f t="shared" si="12"/>
        <v>44712</v>
      </c>
      <c r="AK404" s="305" t="s">
        <v>9430</v>
      </c>
      <c r="AL404" s="296">
        <f t="shared" si="13"/>
        <v>169.39</v>
      </c>
    </row>
    <row r="405" spans="1:38" ht="40">
      <c r="A405" s="302" t="s">
        <v>11439</v>
      </c>
      <c r="B405" s="302" t="s">
        <v>10681</v>
      </c>
      <c r="C405" s="302" t="s">
        <v>10682</v>
      </c>
      <c r="D405" s="302" t="s">
        <v>9371</v>
      </c>
      <c r="E405" s="302" t="s">
        <v>10745</v>
      </c>
      <c r="F405" s="302" t="s">
        <v>9372</v>
      </c>
      <c r="G405" s="302" t="s">
        <v>9505</v>
      </c>
      <c r="H405" s="302" t="s">
        <v>11290</v>
      </c>
      <c r="I405" s="302" t="s">
        <v>9526</v>
      </c>
      <c r="J405" s="302" t="s">
        <v>9746</v>
      </c>
      <c r="K405" s="302" t="s">
        <v>9747</v>
      </c>
      <c r="L405" s="300"/>
      <c r="M405" s="300"/>
      <c r="N405" s="302" t="s">
        <v>9378</v>
      </c>
      <c r="O405" s="303">
        <v>123.48</v>
      </c>
      <c r="P405" s="302" t="s">
        <v>9379</v>
      </c>
      <c r="Q405" s="302" t="s">
        <v>9435</v>
      </c>
      <c r="R405" s="300"/>
      <c r="S405" s="300"/>
      <c r="T405" s="302" t="s">
        <v>9380</v>
      </c>
      <c r="U405" s="302" t="s">
        <v>9381</v>
      </c>
      <c r="V405" s="302" t="s">
        <v>9382</v>
      </c>
      <c r="W405" s="302" t="s">
        <v>11103</v>
      </c>
      <c r="X405" s="302" t="s">
        <v>9384</v>
      </c>
      <c r="Y405" s="302" t="s">
        <v>9385</v>
      </c>
      <c r="Z405" s="303">
        <v>123.48</v>
      </c>
      <c r="AA405" s="302" t="s">
        <v>3277</v>
      </c>
      <c r="AB405" s="303">
        <v>123.48</v>
      </c>
      <c r="AC405" s="303">
        <v>123.48</v>
      </c>
      <c r="AD405" s="302" t="s">
        <v>3277</v>
      </c>
      <c r="AE405" s="302" t="s">
        <v>9494</v>
      </c>
      <c r="AF405" s="302" t="s">
        <v>10685</v>
      </c>
      <c r="AG405" s="302" t="s">
        <v>9388</v>
      </c>
      <c r="AH405" s="302" t="s">
        <v>9402</v>
      </c>
      <c r="AI405" s="304">
        <f t="shared" si="12"/>
        <v>44704</v>
      </c>
      <c r="AK405" s="305" t="s">
        <v>9430</v>
      </c>
      <c r="AL405" s="296">
        <f t="shared" si="13"/>
        <v>123.48</v>
      </c>
    </row>
    <row r="406" spans="1:38" ht="40">
      <c r="A406" s="302" t="s">
        <v>11440</v>
      </c>
      <c r="B406" s="302" t="s">
        <v>10681</v>
      </c>
      <c r="C406" s="302" t="s">
        <v>10682</v>
      </c>
      <c r="D406" s="302" t="s">
        <v>9371</v>
      </c>
      <c r="E406" s="302" t="s">
        <v>10745</v>
      </c>
      <c r="F406" s="302" t="s">
        <v>9372</v>
      </c>
      <c r="G406" s="302" t="s">
        <v>9505</v>
      </c>
      <c r="H406" s="302" t="s">
        <v>10757</v>
      </c>
      <c r="I406" s="302" t="s">
        <v>9521</v>
      </c>
      <c r="J406" s="302" t="s">
        <v>9746</v>
      </c>
      <c r="K406" s="302" t="s">
        <v>9747</v>
      </c>
      <c r="L406" s="300"/>
      <c r="M406" s="300"/>
      <c r="N406" s="302" t="s">
        <v>9378</v>
      </c>
      <c r="O406" s="303">
        <v>224.82</v>
      </c>
      <c r="P406" s="302" t="s">
        <v>9379</v>
      </c>
      <c r="Q406" s="302" t="s">
        <v>9435</v>
      </c>
      <c r="R406" s="300"/>
      <c r="S406" s="300"/>
      <c r="T406" s="302" t="s">
        <v>9380</v>
      </c>
      <c r="U406" s="302" t="s">
        <v>9381</v>
      </c>
      <c r="V406" s="302" t="s">
        <v>9382</v>
      </c>
      <c r="W406" s="302" t="s">
        <v>11078</v>
      </c>
      <c r="X406" s="302" t="s">
        <v>9384</v>
      </c>
      <c r="Y406" s="302" t="s">
        <v>9385</v>
      </c>
      <c r="Z406" s="303">
        <v>224.82</v>
      </c>
      <c r="AA406" s="302" t="s">
        <v>3277</v>
      </c>
      <c r="AB406" s="303">
        <v>224.82</v>
      </c>
      <c r="AC406" s="303">
        <v>224.82</v>
      </c>
      <c r="AD406" s="302" t="s">
        <v>3277</v>
      </c>
      <c r="AE406" s="302" t="s">
        <v>9429</v>
      </c>
      <c r="AF406" s="302" t="s">
        <v>10685</v>
      </c>
      <c r="AG406" s="302" t="s">
        <v>9388</v>
      </c>
      <c r="AH406" s="302" t="s">
        <v>9402</v>
      </c>
      <c r="AI406" s="304">
        <f t="shared" si="12"/>
        <v>44797</v>
      </c>
      <c r="AK406" s="305" t="s">
        <v>9430</v>
      </c>
      <c r="AL406" s="296">
        <f t="shared" si="13"/>
        <v>224.82</v>
      </c>
    </row>
    <row r="407" spans="1:38" ht="40">
      <c r="A407" s="302" t="s">
        <v>11441</v>
      </c>
      <c r="B407" s="302" t="s">
        <v>10681</v>
      </c>
      <c r="C407" s="302" t="s">
        <v>10682</v>
      </c>
      <c r="D407" s="302" t="s">
        <v>9371</v>
      </c>
      <c r="E407" s="302" t="s">
        <v>10745</v>
      </c>
      <c r="F407" s="302" t="s">
        <v>9372</v>
      </c>
      <c r="G407" s="302" t="s">
        <v>9505</v>
      </c>
      <c r="H407" s="302" t="s">
        <v>11200</v>
      </c>
      <c r="I407" s="302" t="s">
        <v>9478</v>
      </c>
      <c r="J407" s="302" t="s">
        <v>9746</v>
      </c>
      <c r="K407" s="302" t="s">
        <v>9747</v>
      </c>
      <c r="L407" s="300"/>
      <c r="M407" s="302" t="s">
        <v>10839</v>
      </c>
      <c r="N407" s="302" t="s">
        <v>9378</v>
      </c>
      <c r="O407" s="303">
        <v>262.29000000000002</v>
      </c>
      <c r="P407" s="302" t="s">
        <v>9379</v>
      </c>
      <c r="Q407" s="302" t="s">
        <v>9435</v>
      </c>
      <c r="R407" s="300"/>
      <c r="S407" s="300"/>
      <c r="T407" s="302" t="s">
        <v>9380</v>
      </c>
      <c r="U407" s="302" t="s">
        <v>9381</v>
      </c>
      <c r="V407" s="302" t="s">
        <v>9382</v>
      </c>
      <c r="W407" s="302" t="s">
        <v>11078</v>
      </c>
      <c r="X407" s="302" t="s">
        <v>9384</v>
      </c>
      <c r="Y407" s="302" t="s">
        <v>9385</v>
      </c>
      <c r="Z407" s="303">
        <v>262.29000000000002</v>
      </c>
      <c r="AA407" s="302" t="s">
        <v>3277</v>
      </c>
      <c r="AB407" s="303">
        <v>262.29000000000002</v>
      </c>
      <c r="AC407" s="303">
        <v>262.29000000000002</v>
      </c>
      <c r="AD407" s="302" t="s">
        <v>3277</v>
      </c>
      <c r="AE407" s="302" t="s">
        <v>9429</v>
      </c>
      <c r="AF407" s="302" t="s">
        <v>10685</v>
      </c>
      <c r="AG407" s="302" t="s">
        <v>9388</v>
      </c>
      <c r="AH407" s="302" t="s">
        <v>9402</v>
      </c>
      <c r="AI407" s="304">
        <f t="shared" si="12"/>
        <v>44795</v>
      </c>
      <c r="AK407" s="305" t="s">
        <v>9430</v>
      </c>
      <c r="AL407" s="296">
        <f t="shared" si="13"/>
        <v>262.29000000000002</v>
      </c>
    </row>
    <row r="408" spans="1:38" ht="40">
      <c r="A408" s="302" t="s">
        <v>11442</v>
      </c>
      <c r="B408" s="302" t="s">
        <v>10681</v>
      </c>
      <c r="C408" s="302" t="s">
        <v>10682</v>
      </c>
      <c r="D408" s="302" t="s">
        <v>9371</v>
      </c>
      <c r="E408" s="302" t="s">
        <v>10745</v>
      </c>
      <c r="F408" s="302" t="s">
        <v>9372</v>
      </c>
      <c r="G408" s="302" t="s">
        <v>9505</v>
      </c>
      <c r="H408" s="302" t="s">
        <v>9592</v>
      </c>
      <c r="I408" s="302" t="s">
        <v>9375</v>
      </c>
      <c r="J408" s="302" t="s">
        <v>9507</v>
      </c>
      <c r="K408" s="302" t="s">
        <v>9508</v>
      </c>
      <c r="L408" s="300"/>
      <c r="M408" s="300"/>
      <c r="N408" s="302" t="s">
        <v>9378</v>
      </c>
      <c r="O408" s="303">
        <v>45.82</v>
      </c>
      <c r="P408" s="302" t="s">
        <v>9379</v>
      </c>
      <c r="Q408" s="302" t="s">
        <v>9435</v>
      </c>
      <c r="R408" s="300"/>
      <c r="S408" s="300"/>
      <c r="T408" s="302" t="s">
        <v>9380</v>
      </c>
      <c r="U408" s="302" t="s">
        <v>9381</v>
      </c>
      <c r="V408" s="302" t="s">
        <v>9382</v>
      </c>
      <c r="W408" s="302" t="s">
        <v>9564</v>
      </c>
      <c r="X408" s="302" t="s">
        <v>9384</v>
      </c>
      <c r="Y408" s="302" t="s">
        <v>9385</v>
      </c>
      <c r="Z408" s="303">
        <v>45.82</v>
      </c>
      <c r="AA408" s="302" t="s">
        <v>3277</v>
      </c>
      <c r="AB408" s="303">
        <v>45.82</v>
      </c>
      <c r="AC408" s="303">
        <v>45.82</v>
      </c>
      <c r="AD408" s="302" t="s">
        <v>3277</v>
      </c>
      <c r="AE408" s="302" t="s">
        <v>9548</v>
      </c>
      <c r="AF408" s="302" t="s">
        <v>10685</v>
      </c>
      <c r="AG408" s="302" t="s">
        <v>9388</v>
      </c>
      <c r="AH408" s="302" t="s">
        <v>9402</v>
      </c>
      <c r="AI408" s="304">
        <f t="shared" si="12"/>
        <v>44671</v>
      </c>
      <c r="AK408" s="305" t="s">
        <v>9430</v>
      </c>
      <c r="AL408" s="296">
        <f t="shared" si="13"/>
        <v>45.82</v>
      </c>
    </row>
    <row r="409" spans="1:38" ht="40">
      <c r="A409" s="302" t="s">
        <v>11443</v>
      </c>
      <c r="B409" s="302" t="s">
        <v>10681</v>
      </c>
      <c r="C409" s="302" t="s">
        <v>10682</v>
      </c>
      <c r="D409" s="302" t="s">
        <v>9371</v>
      </c>
      <c r="E409" s="302" t="s">
        <v>10745</v>
      </c>
      <c r="F409" s="302" t="s">
        <v>9372</v>
      </c>
      <c r="G409" s="302" t="s">
        <v>9505</v>
      </c>
      <c r="H409" s="302" t="s">
        <v>9554</v>
      </c>
      <c r="I409" s="302" t="s">
        <v>9375</v>
      </c>
      <c r="J409" s="302" t="s">
        <v>9507</v>
      </c>
      <c r="K409" s="302" t="s">
        <v>9508</v>
      </c>
      <c r="L409" s="300"/>
      <c r="M409" s="300"/>
      <c r="N409" s="302" t="s">
        <v>9378</v>
      </c>
      <c r="O409" s="303">
        <v>45.82</v>
      </c>
      <c r="P409" s="302" t="s">
        <v>9379</v>
      </c>
      <c r="Q409" s="302" t="s">
        <v>9435</v>
      </c>
      <c r="R409" s="300"/>
      <c r="S409" s="300"/>
      <c r="T409" s="302" t="s">
        <v>9380</v>
      </c>
      <c r="U409" s="302" t="s">
        <v>9381</v>
      </c>
      <c r="V409" s="302" t="s">
        <v>9382</v>
      </c>
      <c r="W409" s="302" t="s">
        <v>9564</v>
      </c>
      <c r="X409" s="302" t="s">
        <v>9384</v>
      </c>
      <c r="Y409" s="302" t="s">
        <v>9385</v>
      </c>
      <c r="Z409" s="303">
        <v>45.82</v>
      </c>
      <c r="AA409" s="302" t="s">
        <v>3277</v>
      </c>
      <c r="AB409" s="303">
        <v>45.82</v>
      </c>
      <c r="AC409" s="303">
        <v>45.82</v>
      </c>
      <c r="AD409" s="302" t="s">
        <v>3277</v>
      </c>
      <c r="AE409" s="302" t="s">
        <v>9548</v>
      </c>
      <c r="AF409" s="302" t="s">
        <v>10685</v>
      </c>
      <c r="AG409" s="302" t="s">
        <v>9388</v>
      </c>
      <c r="AH409" s="302" t="s">
        <v>9402</v>
      </c>
      <c r="AI409" s="304">
        <f t="shared" si="12"/>
        <v>44680</v>
      </c>
      <c r="AK409" s="305" t="s">
        <v>9430</v>
      </c>
      <c r="AL409" s="296">
        <f t="shared" si="13"/>
        <v>45.82</v>
      </c>
    </row>
    <row r="410" spans="1:38" ht="40">
      <c r="A410" s="302" t="s">
        <v>11444</v>
      </c>
      <c r="B410" s="302" t="s">
        <v>10681</v>
      </c>
      <c r="C410" s="302" t="s">
        <v>10682</v>
      </c>
      <c r="D410" s="302" t="s">
        <v>9371</v>
      </c>
      <c r="E410" s="302" t="s">
        <v>10745</v>
      </c>
      <c r="F410" s="302" t="s">
        <v>9372</v>
      </c>
      <c r="G410" s="302" t="s">
        <v>9505</v>
      </c>
      <c r="H410" s="302" t="s">
        <v>9570</v>
      </c>
      <c r="I410" s="302" t="s">
        <v>9410</v>
      </c>
      <c r="J410" s="302" t="s">
        <v>9513</v>
      </c>
      <c r="K410" s="302" t="s">
        <v>9514</v>
      </c>
      <c r="L410" s="300"/>
      <c r="M410" s="300"/>
      <c r="N410" s="302" t="s">
        <v>9378</v>
      </c>
      <c r="O410" s="303">
        <v>91.64</v>
      </c>
      <c r="P410" s="302" t="s">
        <v>9379</v>
      </c>
      <c r="Q410" s="302" t="s">
        <v>9435</v>
      </c>
      <c r="R410" s="300"/>
      <c r="S410" s="300"/>
      <c r="T410" s="302" t="s">
        <v>9380</v>
      </c>
      <c r="U410" s="302" t="s">
        <v>9381</v>
      </c>
      <c r="V410" s="302" t="s">
        <v>9382</v>
      </c>
      <c r="W410" s="302" t="s">
        <v>10767</v>
      </c>
      <c r="X410" s="302" t="s">
        <v>9384</v>
      </c>
      <c r="Y410" s="302" t="s">
        <v>9385</v>
      </c>
      <c r="Z410" s="303">
        <v>91.64</v>
      </c>
      <c r="AA410" s="302" t="s">
        <v>3277</v>
      </c>
      <c r="AB410" s="303">
        <v>91.64</v>
      </c>
      <c r="AC410" s="303">
        <v>91.64</v>
      </c>
      <c r="AD410" s="302" t="s">
        <v>3277</v>
      </c>
      <c r="AE410" s="302" t="s">
        <v>9548</v>
      </c>
      <c r="AF410" s="302" t="s">
        <v>10685</v>
      </c>
      <c r="AG410" s="302" t="s">
        <v>9388</v>
      </c>
      <c r="AH410" s="302" t="s">
        <v>9402</v>
      </c>
      <c r="AI410" s="304">
        <f t="shared" si="12"/>
        <v>44678</v>
      </c>
      <c r="AK410" s="305" t="s">
        <v>9430</v>
      </c>
      <c r="AL410" s="296">
        <f t="shared" si="13"/>
        <v>91.64</v>
      </c>
    </row>
    <row r="411" spans="1:38" ht="40">
      <c r="A411" s="302" t="s">
        <v>11445</v>
      </c>
      <c r="B411" s="302" t="s">
        <v>10681</v>
      </c>
      <c r="C411" s="302" t="s">
        <v>10682</v>
      </c>
      <c r="D411" s="302" t="s">
        <v>9371</v>
      </c>
      <c r="E411" s="302" t="s">
        <v>10745</v>
      </c>
      <c r="F411" s="302" t="s">
        <v>9372</v>
      </c>
      <c r="G411" s="302" t="s">
        <v>9505</v>
      </c>
      <c r="H411" s="302" t="s">
        <v>9554</v>
      </c>
      <c r="I411" s="302" t="s">
        <v>9555</v>
      </c>
      <c r="J411" s="302" t="s">
        <v>9513</v>
      </c>
      <c r="K411" s="302" t="s">
        <v>9514</v>
      </c>
      <c r="L411" s="300"/>
      <c r="M411" s="302" t="s">
        <v>11446</v>
      </c>
      <c r="N411" s="302" t="s">
        <v>9378</v>
      </c>
      <c r="O411" s="303">
        <v>366.56</v>
      </c>
      <c r="P411" s="302" t="s">
        <v>9379</v>
      </c>
      <c r="Q411" s="302" t="s">
        <v>9435</v>
      </c>
      <c r="R411" s="300"/>
      <c r="S411" s="300"/>
      <c r="T411" s="302" t="s">
        <v>9380</v>
      </c>
      <c r="U411" s="302" t="s">
        <v>9381</v>
      </c>
      <c r="V411" s="302" t="s">
        <v>9382</v>
      </c>
      <c r="W411" s="302" t="s">
        <v>10767</v>
      </c>
      <c r="X411" s="302" t="s">
        <v>9384</v>
      </c>
      <c r="Y411" s="302" t="s">
        <v>9385</v>
      </c>
      <c r="Z411" s="303">
        <v>366.56</v>
      </c>
      <c r="AA411" s="302" t="s">
        <v>3277</v>
      </c>
      <c r="AB411" s="303">
        <v>366.56</v>
      </c>
      <c r="AC411" s="303">
        <v>366.56</v>
      </c>
      <c r="AD411" s="302" t="s">
        <v>3277</v>
      </c>
      <c r="AE411" s="302" t="s">
        <v>9548</v>
      </c>
      <c r="AF411" s="302" t="s">
        <v>10685</v>
      </c>
      <c r="AG411" s="302" t="s">
        <v>9388</v>
      </c>
      <c r="AH411" s="302" t="s">
        <v>9402</v>
      </c>
      <c r="AI411" s="304">
        <f t="shared" si="12"/>
        <v>44680</v>
      </c>
      <c r="AK411" s="305" t="s">
        <v>9430</v>
      </c>
      <c r="AL411" s="296">
        <f t="shared" si="13"/>
        <v>366.56</v>
      </c>
    </row>
    <row r="412" spans="1:38" ht="40">
      <c r="A412" s="302" t="s">
        <v>11447</v>
      </c>
      <c r="B412" s="302" t="s">
        <v>10681</v>
      </c>
      <c r="C412" s="302" t="s">
        <v>10682</v>
      </c>
      <c r="D412" s="302" t="s">
        <v>9371</v>
      </c>
      <c r="E412" s="302" t="s">
        <v>10745</v>
      </c>
      <c r="F412" s="302" t="s">
        <v>9372</v>
      </c>
      <c r="G412" s="302" t="s">
        <v>9505</v>
      </c>
      <c r="H412" s="302" t="s">
        <v>10944</v>
      </c>
      <c r="I412" s="302" t="s">
        <v>9375</v>
      </c>
      <c r="J412" s="302" t="s">
        <v>9746</v>
      </c>
      <c r="K412" s="302" t="s">
        <v>9747</v>
      </c>
      <c r="L412" s="300"/>
      <c r="M412" s="300"/>
      <c r="N412" s="302" t="s">
        <v>9378</v>
      </c>
      <c r="O412" s="303">
        <v>37.47</v>
      </c>
      <c r="P412" s="302" t="s">
        <v>9379</v>
      </c>
      <c r="Q412" s="302" t="s">
        <v>9435</v>
      </c>
      <c r="R412" s="300"/>
      <c r="S412" s="300"/>
      <c r="T412" s="302" t="s">
        <v>9380</v>
      </c>
      <c r="U412" s="302" t="s">
        <v>9381</v>
      </c>
      <c r="V412" s="302" t="s">
        <v>9382</v>
      </c>
      <c r="W412" s="302" t="s">
        <v>10771</v>
      </c>
      <c r="X412" s="302" t="s">
        <v>9384</v>
      </c>
      <c r="Y412" s="302" t="s">
        <v>9385</v>
      </c>
      <c r="Z412" s="303">
        <v>37.47</v>
      </c>
      <c r="AA412" s="302" t="s">
        <v>3277</v>
      </c>
      <c r="AB412" s="303">
        <v>37.47</v>
      </c>
      <c r="AC412" s="303">
        <v>37.47</v>
      </c>
      <c r="AD412" s="302" t="s">
        <v>3277</v>
      </c>
      <c r="AE412" s="302" t="s">
        <v>9429</v>
      </c>
      <c r="AF412" s="302" t="s">
        <v>10685</v>
      </c>
      <c r="AG412" s="302" t="s">
        <v>9388</v>
      </c>
      <c r="AH412" s="302" t="s">
        <v>9402</v>
      </c>
      <c r="AI412" s="304">
        <f t="shared" si="12"/>
        <v>44785</v>
      </c>
      <c r="AK412" s="305" t="s">
        <v>9430</v>
      </c>
      <c r="AL412" s="296">
        <f t="shared" si="13"/>
        <v>37.47</v>
      </c>
    </row>
    <row r="413" spans="1:38" ht="40">
      <c r="A413" s="302" t="s">
        <v>11448</v>
      </c>
      <c r="B413" s="302" t="s">
        <v>10681</v>
      </c>
      <c r="C413" s="302" t="s">
        <v>10682</v>
      </c>
      <c r="D413" s="302" t="s">
        <v>9371</v>
      </c>
      <c r="E413" s="302" t="s">
        <v>10745</v>
      </c>
      <c r="F413" s="302" t="s">
        <v>9372</v>
      </c>
      <c r="G413" s="302" t="s">
        <v>9505</v>
      </c>
      <c r="H413" s="302" t="s">
        <v>10785</v>
      </c>
      <c r="I413" s="302" t="s">
        <v>9523</v>
      </c>
      <c r="J413" s="302" t="s">
        <v>9688</v>
      </c>
      <c r="K413" s="302" t="s">
        <v>9689</v>
      </c>
      <c r="L413" s="300"/>
      <c r="M413" s="300"/>
      <c r="N413" s="302" t="s">
        <v>9378</v>
      </c>
      <c r="O413" s="303">
        <v>93.68</v>
      </c>
      <c r="P413" s="302" t="s">
        <v>9379</v>
      </c>
      <c r="Q413" s="302" t="s">
        <v>9435</v>
      </c>
      <c r="R413" s="300"/>
      <c r="S413" s="300"/>
      <c r="T413" s="302" t="s">
        <v>9380</v>
      </c>
      <c r="U413" s="302" t="s">
        <v>9381</v>
      </c>
      <c r="V413" s="302" t="s">
        <v>9382</v>
      </c>
      <c r="W413" s="302" t="s">
        <v>10782</v>
      </c>
      <c r="X413" s="302" t="s">
        <v>9384</v>
      </c>
      <c r="Y413" s="302" t="s">
        <v>9385</v>
      </c>
      <c r="Z413" s="303">
        <v>93.674999999999997</v>
      </c>
      <c r="AA413" s="302" t="s">
        <v>3277</v>
      </c>
      <c r="AB413" s="303">
        <v>93.674999999999997</v>
      </c>
      <c r="AC413" s="303">
        <v>93.674999999999997</v>
      </c>
      <c r="AD413" s="302" t="s">
        <v>3277</v>
      </c>
      <c r="AE413" s="302" t="s">
        <v>9429</v>
      </c>
      <c r="AF413" s="302" t="s">
        <v>10685</v>
      </c>
      <c r="AG413" s="302" t="s">
        <v>9388</v>
      </c>
      <c r="AH413" s="302" t="s">
        <v>9402</v>
      </c>
      <c r="AI413" s="304">
        <f t="shared" si="12"/>
        <v>44786</v>
      </c>
      <c r="AK413" s="305" t="s">
        <v>9430</v>
      </c>
      <c r="AL413" s="296">
        <f t="shared" si="13"/>
        <v>93.674999999999997</v>
      </c>
    </row>
    <row r="414" spans="1:38" ht="40">
      <c r="A414" s="302" t="s">
        <v>11449</v>
      </c>
      <c r="B414" s="302" t="s">
        <v>10681</v>
      </c>
      <c r="C414" s="302" t="s">
        <v>10682</v>
      </c>
      <c r="D414" s="302" t="s">
        <v>9371</v>
      </c>
      <c r="E414" s="302" t="s">
        <v>10745</v>
      </c>
      <c r="F414" s="302" t="s">
        <v>9372</v>
      </c>
      <c r="G414" s="302" t="s">
        <v>9505</v>
      </c>
      <c r="H414" s="302" t="s">
        <v>10773</v>
      </c>
      <c r="I414" s="302" t="s">
        <v>9435</v>
      </c>
      <c r="J414" s="302" t="s">
        <v>10794</v>
      </c>
      <c r="K414" s="302" t="s">
        <v>10795</v>
      </c>
      <c r="L414" s="300"/>
      <c r="M414" s="302" t="s">
        <v>10947</v>
      </c>
      <c r="N414" s="302" t="s">
        <v>9378</v>
      </c>
      <c r="O414" s="303">
        <v>149.88</v>
      </c>
      <c r="P414" s="302" t="s">
        <v>9379</v>
      </c>
      <c r="Q414" s="302" t="s">
        <v>9435</v>
      </c>
      <c r="R414" s="300"/>
      <c r="S414" s="300"/>
      <c r="T414" s="302" t="s">
        <v>9380</v>
      </c>
      <c r="U414" s="302" t="s">
        <v>9381</v>
      </c>
      <c r="V414" s="302" t="s">
        <v>9382</v>
      </c>
      <c r="W414" s="302" t="s">
        <v>10790</v>
      </c>
      <c r="X414" s="302" t="s">
        <v>9384</v>
      </c>
      <c r="Y414" s="302" t="s">
        <v>9385</v>
      </c>
      <c r="Z414" s="303">
        <v>149.88</v>
      </c>
      <c r="AA414" s="302" t="s">
        <v>3277</v>
      </c>
      <c r="AB414" s="303">
        <v>149.88</v>
      </c>
      <c r="AC414" s="303">
        <v>149.88</v>
      </c>
      <c r="AD414" s="302" t="s">
        <v>3277</v>
      </c>
      <c r="AE414" s="302" t="s">
        <v>9429</v>
      </c>
      <c r="AF414" s="302" t="s">
        <v>10685</v>
      </c>
      <c r="AG414" s="302" t="s">
        <v>9388</v>
      </c>
      <c r="AH414" s="302" t="s">
        <v>9402</v>
      </c>
      <c r="AI414" s="304">
        <f t="shared" si="12"/>
        <v>44781</v>
      </c>
      <c r="AK414" s="305" t="s">
        <v>9430</v>
      </c>
      <c r="AL414" s="296">
        <f t="shared" si="13"/>
        <v>149.88</v>
      </c>
    </row>
    <row r="415" spans="1:38" ht="40">
      <c r="A415" s="302" t="s">
        <v>11450</v>
      </c>
      <c r="B415" s="302" t="s">
        <v>10681</v>
      </c>
      <c r="C415" s="302" t="s">
        <v>10682</v>
      </c>
      <c r="D415" s="302" t="s">
        <v>9371</v>
      </c>
      <c r="E415" s="302" t="s">
        <v>10745</v>
      </c>
      <c r="F415" s="302" t="s">
        <v>9372</v>
      </c>
      <c r="G415" s="302" t="s">
        <v>9505</v>
      </c>
      <c r="H415" s="302" t="s">
        <v>11363</v>
      </c>
      <c r="I415" s="302" t="s">
        <v>9435</v>
      </c>
      <c r="J415" s="302" t="s">
        <v>10763</v>
      </c>
      <c r="K415" s="302" t="s">
        <v>10764</v>
      </c>
      <c r="L415" s="300"/>
      <c r="M415" s="300"/>
      <c r="N415" s="302" t="s">
        <v>9378</v>
      </c>
      <c r="O415" s="303">
        <v>149.88</v>
      </c>
      <c r="P415" s="302" t="s">
        <v>9379</v>
      </c>
      <c r="Q415" s="302" t="s">
        <v>9435</v>
      </c>
      <c r="R415" s="300"/>
      <c r="S415" s="300"/>
      <c r="T415" s="302" t="s">
        <v>9380</v>
      </c>
      <c r="U415" s="302" t="s">
        <v>9381</v>
      </c>
      <c r="V415" s="302" t="s">
        <v>9382</v>
      </c>
      <c r="W415" s="302" t="s">
        <v>10952</v>
      </c>
      <c r="X415" s="302" t="s">
        <v>9384</v>
      </c>
      <c r="Y415" s="302" t="s">
        <v>9385</v>
      </c>
      <c r="Z415" s="303">
        <v>149.88</v>
      </c>
      <c r="AA415" s="302" t="s">
        <v>3277</v>
      </c>
      <c r="AB415" s="303">
        <v>149.88</v>
      </c>
      <c r="AC415" s="303">
        <v>149.88</v>
      </c>
      <c r="AD415" s="302" t="s">
        <v>3277</v>
      </c>
      <c r="AE415" s="302" t="s">
        <v>9429</v>
      </c>
      <c r="AF415" s="302" t="s">
        <v>10685</v>
      </c>
      <c r="AG415" s="302" t="s">
        <v>9388</v>
      </c>
      <c r="AH415" s="302" t="s">
        <v>9402</v>
      </c>
      <c r="AI415" s="304">
        <f t="shared" si="12"/>
        <v>44784</v>
      </c>
      <c r="AK415" s="305" t="s">
        <v>9430</v>
      </c>
      <c r="AL415" s="296">
        <f t="shared" si="13"/>
        <v>149.88</v>
      </c>
    </row>
    <row r="416" spans="1:38" ht="40">
      <c r="A416" s="302" t="s">
        <v>11451</v>
      </c>
      <c r="B416" s="302" t="s">
        <v>10681</v>
      </c>
      <c r="C416" s="302" t="s">
        <v>10682</v>
      </c>
      <c r="D416" s="302" t="s">
        <v>9371</v>
      </c>
      <c r="E416" s="302" t="s">
        <v>10745</v>
      </c>
      <c r="F416" s="302" t="s">
        <v>9372</v>
      </c>
      <c r="G416" s="302" t="s">
        <v>9505</v>
      </c>
      <c r="H416" s="302" t="s">
        <v>9475</v>
      </c>
      <c r="I416" s="302" t="s">
        <v>9555</v>
      </c>
      <c r="J416" s="302" t="s">
        <v>9513</v>
      </c>
      <c r="K416" s="302" t="s">
        <v>9514</v>
      </c>
      <c r="L416" s="300"/>
      <c r="M416" s="300"/>
      <c r="N416" s="302" t="s">
        <v>9378</v>
      </c>
      <c r="O416" s="303">
        <v>366.56</v>
      </c>
      <c r="P416" s="302" t="s">
        <v>9379</v>
      </c>
      <c r="Q416" s="302" t="s">
        <v>9435</v>
      </c>
      <c r="R416" s="300"/>
      <c r="S416" s="300"/>
      <c r="T416" s="302" t="s">
        <v>9380</v>
      </c>
      <c r="U416" s="302" t="s">
        <v>9381</v>
      </c>
      <c r="V416" s="302" t="s">
        <v>9382</v>
      </c>
      <c r="W416" s="302" t="s">
        <v>10963</v>
      </c>
      <c r="X416" s="302" t="s">
        <v>9384</v>
      </c>
      <c r="Y416" s="302" t="s">
        <v>9385</v>
      </c>
      <c r="Z416" s="303">
        <v>366.56</v>
      </c>
      <c r="AA416" s="302" t="s">
        <v>3277</v>
      </c>
      <c r="AB416" s="303">
        <v>366.56</v>
      </c>
      <c r="AC416" s="303">
        <v>366.56</v>
      </c>
      <c r="AD416" s="302" t="s">
        <v>3277</v>
      </c>
      <c r="AE416" s="302" t="s">
        <v>9454</v>
      </c>
      <c r="AF416" s="302" t="s">
        <v>10685</v>
      </c>
      <c r="AG416" s="302" t="s">
        <v>9388</v>
      </c>
      <c r="AH416" s="302" t="s">
        <v>9402</v>
      </c>
      <c r="AI416" s="304">
        <f t="shared" si="12"/>
        <v>44748</v>
      </c>
      <c r="AK416" s="305" t="s">
        <v>9430</v>
      </c>
      <c r="AL416" s="296">
        <f t="shared" si="13"/>
        <v>366.56</v>
      </c>
    </row>
    <row r="417" spans="1:38" ht="40">
      <c r="A417" s="302" t="s">
        <v>11452</v>
      </c>
      <c r="B417" s="302" t="s">
        <v>10681</v>
      </c>
      <c r="C417" s="302" t="s">
        <v>10682</v>
      </c>
      <c r="D417" s="302" t="s">
        <v>9371</v>
      </c>
      <c r="E417" s="302" t="s">
        <v>10745</v>
      </c>
      <c r="F417" s="302" t="s">
        <v>9372</v>
      </c>
      <c r="G417" s="302" t="s">
        <v>9505</v>
      </c>
      <c r="H417" s="302" t="s">
        <v>9480</v>
      </c>
      <c r="I417" s="302" t="s">
        <v>9512</v>
      </c>
      <c r="J417" s="302" t="s">
        <v>9513</v>
      </c>
      <c r="K417" s="302" t="s">
        <v>9514</v>
      </c>
      <c r="L417" s="300"/>
      <c r="M417" s="300"/>
      <c r="N417" s="302" t="s">
        <v>9378</v>
      </c>
      <c r="O417" s="303">
        <v>229.1</v>
      </c>
      <c r="P417" s="302" t="s">
        <v>9379</v>
      </c>
      <c r="Q417" s="302" t="s">
        <v>9435</v>
      </c>
      <c r="R417" s="300"/>
      <c r="S417" s="300"/>
      <c r="T417" s="302" t="s">
        <v>9380</v>
      </c>
      <c r="U417" s="302" t="s">
        <v>9381</v>
      </c>
      <c r="V417" s="302" t="s">
        <v>9382</v>
      </c>
      <c r="W417" s="302" t="s">
        <v>10963</v>
      </c>
      <c r="X417" s="302" t="s">
        <v>9384</v>
      </c>
      <c r="Y417" s="302" t="s">
        <v>9385</v>
      </c>
      <c r="Z417" s="303">
        <v>229.1</v>
      </c>
      <c r="AA417" s="302" t="s">
        <v>3277</v>
      </c>
      <c r="AB417" s="303">
        <v>229.1</v>
      </c>
      <c r="AC417" s="303">
        <v>229.1</v>
      </c>
      <c r="AD417" s="302" t="s">
        <v>3277</v>
      </c>
      <c r="AE417" s="302" t="s">
        <v>9454</v>
      </c>
      <c r="AF417" s="302" t="s">
        <v>10685</v>
      </c>
      <c r="AG417" s="302" t="s">
        <v>9388</v>
      </c>
      <c r="AH417" s="302" t="s">
        <v>9402</v>
      </c>
      <c r="AI417" s="304">
        <f t="shared" si="12"/>
        <v>44743</v>
      </c>
      <c r="AK417" s="305" t="s">
        <v>9430</v>
      </c>
      <c r="AL417" s="296">
        <f t="shared" si="13"/>
        <v>229.1</v>
      </c>
    </row>
    <row r="418" spans="1:38" ht="40">
      <c r="A418" s="302" t="s">
        <v>11453</v>
      </c>
      <c r="B418" s="302" t="s">
        <v>10681</v>
      </c>
      <c r="C418" s="302" t="s">
        <v>10682</v>
      </c>
      <c r="D418" s="302" t="s">
        <v>9371</v>
      </c>
      <c r="E418" s="302" t="s">
        <v>10745</v>
      </c>
      <c r="F418" s="302" t="s">
        <v>9372</v>
      </c>
      <c r="G418" s="302" t="s">
        <v>9505</v>
      </c>
      <c r="H418" s="302" t="s">
        <v>10829</v>
      </c>
      <c r="I418" s="302" t="s">
        <v>9555</v>
      </c>
      <c r="J418" s="302" t="s">
        <v>9513</v>
      </c>
      <c r="K418" s="302" t="s">
        <v>9514</v>
      </c>
      <c r="L418" s="300"/>
      <c r="M418" s="300"/>
      <c r="N418" s="302" t="s">
        <v>9378</v>
      </c>
      <c r="O418" s="303">
        <v>366.56</v>
      </c>
      <c r="P418" s="302" t="s">
        <v>9379</v>
      </c>
      <c r="Q418" s="302" t="s">
        <v>9435</v>
      </c>
      <c r="R418" s="300"/>
      <c r="S418" s="300"/>
      <c r="T418" s="302" t="s">
        <v>9380</v>
      </c>
      <c r="U418" s="302" t="s">
        <v>9381</v>
      </c>
      <c r="V418" s="302" t="s">
        <v>9382</v>
      </c>
      <c r="W418" s="302" t="s">
        <v>10817</v>
      </c>
      <c r="X418" s="302" t="s">
        <v>9384</v>
      </c>
      <c r="Y418" s="302" t="s">
        <v>9385</v>
      </c>
      <c r="Z418" s="303">
        <v>366.56</v>
      </c>
      <c r="AA418" s="302" t="s">
        <v>3277</v>
      </c>
      <c r="AB418" s="303">
        <v>366.56</v>
      </c>
      <c r="AC418" s="303">
        <v>366.56</v>
      </c>
      <c r="AD418" s="302" t="s">
        <v>3277</v>
      </c>
      <c r="AE418" s="302" t="s">
        <v>9487</v>
      </c>
      <c r="AF418" s="302" t="s">
        <v>10685</v>
      </c>
      <c r="AG418" s="302" t="s">
        <v>9388</v>
      </c>
      <c r="AH418" s="302" t="s">
        <v>9402</v>
      </c>
      <c r="AI418" s="304">
        <f t="shared" si="12"/>
        <v>44734</v>
      </c>
      <c r="AK418" s="305" t="s">
        <v>9430</v>
      </c>
      <c r="AL418" s="296">
        <f t="shared" si="13"/>
        <v>366.56</v>
      </c>
    </row>
    <row r="419" spans="1:38" ht="40">
      <c r="A419" s="302" t="s">
        <v>11454</v>
      </c>
      <c r="B419" s="302" t="s">
        <v>10681</v>
      </c>
      <c r="C419" s="302" t="s">
        <v>10682</v>
      </c>
      <c r="D419" s="302" t="s">
        <v>9371</v>
      </c>
      <c r="E419" s="302" t="s">
        <v>10745</v>
      </c>
      <c r="F419" s="302" t="s">
        <v>9372</v>
      </c>
      <c r="G419" s="302" t="s">
        <v>9505</v>
      </c>
      <c r="H419" s="302" t="s">
        <v>11455</v>
      </c>
      <c r="I419" s="302" t="s">
        <v>9521</v>
      </c>
      <c r="J419" s="302" t="s">
        <v>9513</v>
      </c>
      <c r="K419" s="302" t="s">
        <v>9514</v>
      </c>
      <c r="L419" s="300"/>
      <c r="M419" s="300"/>
      <c r="N419" s="302" t="s">
        <v>9378</v>
      </c>
      <c r="O419" s="303">
        <v>274.92</v>
      </c>
      <c r="P419" s="302" t="s">
        <v>9379</v>
      </c>
      <c r="Q419" s="302" t="s">
        <v>9435</v>
      </c>
      <c r="R419" s="300"/>
      <c r="S419" s="300"/>
      <c r="T419" s="302" t="s">
        <v>9380</v>
      </c>
      <c r="U419" s="302" t="s">
        <v>9381</v>
      </c>
      <c r="V419" s="302" t="s">
        <v>9382</v>
      </c>
      <c r="W419" s="302" t="s">
        <v>10817</v>
      </c>
      <c r="X419" s="302" t="s">
        <v>9384</v>
      </c>
      <c r="Y419" s="302" t="s">
        <v>9385</v>
      </c>
      <c r="Z419" s="303">
        <v>274.92</v>
      </c>
      <c r="AA419" s="302" t="s">
        <v>3277</v>
      </c>
      <c r="AB419" s="303">
        <v>274.92</v>
      </c>
      <c r="AC419" s="303">
        <v>274.92</v>
      </c>
      <c r="AD419" s="302" t="s">
        <v>3277</v>
      </c>
      <c r="AE419" s="302" t="s">
        <v>9487</v>
      </c>
      <c r="AF419" s="302" t="s">
        <v>10685</v>
      </c>
      <c r="AG419" s="302" t="s">
        <v>9388</v>
      </c>
      <c r="AH419" s="302" t="s">
        <v>9402</v>
      </c>
      <c r="AI419" s="304">
        <f t="shared" si="12"/>
        <v>44729</v>
      </c>
      <c r="AK419" s="305" t="s">
        <v>9430</v>
      </c>
      <c r="AL419" s="296">
        <f t="shared" si="13"/>
        <v>274.92</v>
      </c>
    </row>
    <row r="420" spans="1:38" ht="40">
      <c r="A420" s="302" t="s">
        <v>11456</v>
      </c>
      <c r="B420" s="302" t="s">
        <v>10681</v>
      </c>
      <c r="C420" s="302" t="s">
        <v>10682</v>
      </c>
      <c r="D420" s="302" t="s">
        <v>9371</v>
      </c>
      <c r="E420" s="302" t="s">
        <v>10745</v>
      </c>
      <c r="F420" s="302" t="s">
        <v>9372</v>
      </c>
      <c r="G420" s="302" t="s">
        <v>9505</v>
      </c>
      <c r="H420" s="302" t="s">
        <v>11457</v>
      </c>
      <c r="I420" s="302" t="s">
        <v>9555</v>
      </c>
      <c r="J420" s="302" t="s">
        <v>9513</v>
      </c>
      <c r="K420" s="302" t="s">
        <v>9514</v>
      </c>
      <c r="L420" s="300"/>
      <c r="M420" s="300"/>
      <c r="N420" s="302" t="s">
        <v>9378</v>
      </c>
      <c r="O420" s="303">
        <v>366.56</v>
      </c>
      <c r="P420" s="302" t="s">
        <v>9379</v>
      </c>
      <c r="Q420" s="302" t="s">
        <v>9435</v>
      </c>
      <c r="R420" s="300"/>
      <c r="S420" s="300"/>
      <c r="T420" s="302" t="s">
        <v>9380</v>
      </c>
      <c r="U420" s="302" t="s">
        <v>9381</v>
      </c>
      <c r="V420" s="302" t="s">
        <v>9382</v>
      </c>
      <c r="W420" s="302" t="s">
        <v>10824</v>
      </c>
      <c r="X420" s="302" t="s">
        <v>9384</v>
      </c>
      <c r="Y420" s="302" t="s">
        <v>9385</v>
      </c>
      <c r="Z420" s="303">
        <v>366.56</v>
      </c>
      <c r="AA420" s="302" t="s">
        <v>3277</v>
      </c>
      <c r="AB420" s="303">
        <v>366.56</v>
      </c>
      <c r="AC420" s="303">
        <v>366.56</v>
      </c>
      <c r="AD420" s="302" t="s">
        <v>3277</v>
      </c>
      <c r="AE420" s="302" t="s">
        <v>9487</v>
      </c>
      <c r="AF420" s="302" t="s">
        <v>10685</v>
      </c>
      <c r="AG420" s="302" t="s">
        <v>9388</v>
      </c>
      <c r="AH420" s="302" t="s">
        <v>9402</v>
      </c>
      <c r="AI420" s="304">
        <f t="shared" si="12"/>
        <v>44740</v>
      </c>
      <c r="AK420" s="305" t="s">
        <v>9430</v>
      </c>
      <c r="AL420" s="296">
        <f t="shared" si="13"/>
        <v>366.56</v>
      </c>
    </row>
    <row r="421" spans="1:38" ht="50" hidden="1">
      <c r="A421" s="302" t="s">
        <v>11458</v>
      </c>
      <c r="B421" s="302" t="s">
        <v>10681</v>
      </c>
      <c r="C421" s="302" t="s">
        <v>10682</v>
      </c>
      <c r="D421" s="302" t="s">
        <v>9371</v>
      </c>
      <c r="E421" s="302" t="s">
        <v>10745</v>
      </c>
      <c r="F421" s="302" t="s">
        <v>9372</v>
      </c>
      <c r="G421" s="302" t="s">
        <v>9505</v>
      </c>
      <c r="H421" s="302" t="s">
        <v>11459</v>
      </c>
      <c r="I421" s="302" t="s">
        <v>9478</v>
      </c>
      <c r="J421" s="302" t="s">
        <v>9746</v>
      </c>
      <c r="K421" s="302" t="s">
        <v>9747</v>
      </c>
      <c r="L421" s="300"/>
      <c r="M421" s="302" t="s">
        <v>11460</v>
      </c>
      <c r="N421" s="302" t="s">
        <v>9378</v>
      </c>
      <c r="O421" s="303">
        <v>262.29000000000002</v>
      </c>
      <c r="P421" s="302" t="s">
        <v>9379</v>
      </c>
      <c r="Q421" s="302" t="s">
        <v>9435</v>
      </c>
      <c r="R421" s="300"/>
      <c r="S421" s="300"/>
      <c r="T421" s="302" t="s">
        <v>9380</v>
      </c>
      <c r="U421" s="302" t="s">
        <v>9381</v>
      </c>
      <c r="V421" s="302" t="s">
        <v>9382</v>
      </c>
      <c r="W421" s="302" t="s">
        <v>10973</v>
      </c>
      <c r="X421" s="302" t="s">
        <v>9384</v>
      </c>
      <c r="Y421" s="302" t="s">
        <v>9385</v>
      </c>
      <c r="Z421" s="303">
        <v>262.29000000000002</v>
      </c>
      <c r="AA421" s="302" t="s">
        <v>3277</v>
      </c>
      <c r="AB421" s="303">
        <v>262.29000000000002</v>
      </c>
      <c r="AC421" s="303">
        <v>262.29000000000002</v>
      </c>
      <c r="AD421" s="302" t="s">
        <v>3277</v>
      </c>
      <c r="AE421" s="302" t="s">
        <v>10835</v>
      </c>
      <c r="AF421" s="302" t="s">
        <v>10685</v>
      </c>
      <c r="AG421" s="302" t="s">
        <v>9388</v>
      </c>
      <c r="AH421" s="302" t="s">
        <v>9402</v>
      </c>
      <c r="AI421" s="304">
        <f t="shared" si="12"/>
        <v>44878</v>
      </c>
      <c r="AL421" s="296" t="str">
        <f t="shared" si="13"/>
        <v/>
      </c>
    </row>
    <row r="422" spans="1:38" ht="40">
      <c r="A422" s="302" t="s">
        <v>11461</v>
      </c>
      <c r="B422" s="302" t="s">
        <v>10681</v>
      </c>
      <c r="C422" s="302" t="s">
        <v>10682</v>
      </c>
      <c r="D422" s="302" t="s">
        <v>9371</v>
      </c>
      <c r="E422" s="302" t="s">
        <v>10745</v>
      </c>
      <c r="F422" s="302" t="s">
        <v>9372</v>
      </c>
      <c r="G422" s="302" t="s">
        <v>9505</v>
      </c>
      <c r="H422" s="302" t="s">
        <v>10915</v>
      </c>
      <c r="I422" s="302" t="s">
        <v>9375</v>
      </c>
      <c r="J422" s="302" t="s">
        <v>9746</v>
      </c>
      <c r="K422" s="302" t="s">
        <v>9747</v>
      </c>
      <c r="L422" s="300"/>
      <c r="M422" s="300"/>
      <c r="N422" s="302" t="s">
        <v>9378</v>
      </c>
      <c r="O422" s="303">
        <v>41.16</v>
      </c>
      <c r="P422" s="302" t="s">
        <v>9379</v>
      </c>
      <c r="Q422" s="302" t="s">
        <v>9435</v>
      </c>
      <c r="R422" s="300"/>
      <c r="S422" s="300"/>
      <c r="T422" s="302" t="s">
        <v>9380</v>
      </c>
      <c r="U422" s="302" t="s">
        <v>9381</v>
      </c>
      <c r="V422" s="302" t="s">
        <v>9382</v>
      </c>
      <c r="W422" s="302" t="s">
        <v>11138</v>
      </c>
      <c r="X422" s="302" t="s">
        <v>9384</v>
      </c>
      <c r="Y422" s="302" t="s">
        <v>9385</v>
      </c>
      <c r="Z422" s="303">
        <v>41.16</v>
      </c>
      <c r="AA422" s="302" t="s">
        <v>3277</v>
      </c>
      <c r="AB422" s="303">
        <v>41.16</v>
      </c>
      <c r="AC422" s="303">
        <v>41.16</v>
      </c>
      <c r="AD422" s="302" t="s">
        <v>3277</v>
      </c>
      <c r="AE422" s="302" t="s">
        <v>9487</v>
      </c>
      <c r="AF422" s="302" t="s">
        <v>10685</v>
      </c>
      <c r="AG422" s="302" t="s">
        <v>9388</v>
      </c>
      <c r="AH422" s="302" t="s">
        <v>9402</v>
      </c>
      <c r="AI422" s="304">
        <f t="shared" si="12"/>
        <v>44720</v>
      </c>
      <c r="AK422" s="305" t="s">
        <v>9430</v>
      </c>
      <c r="AL422" s="296">
        <f t="shared" si="13"/>
        <v>41.16</v>
      </c>
    </row>
    <row r="423" spans="1:38" ht="40" hidden="1">
      <c r="A423" s="302" t="s">
        <v>11462</v>
      </c>
      <c r="B423" s="302" t="s">
        <v>10681</v>
      </c>
      <c r="C423" s="302" t="s">
        <v>10682</v>
      </c>
      <c r="D423" s="302" t="s">
        <v>9371</v>
      </c>
      <c r="E423" s="302" t="s">
        <v>10745</v>
      </c>
      <c r="F423" s="302" t="s">
        <v>9372</v>
      </c>
      <c r="G423" s="302" t="s">
        <v>9505</v>
      </c>
      <c r="H423" s="302" t="s">
        <v>11153</v>
      </c>
      <c r="I423" s="302" t="s">
        <v>9512</v>
      </c>
      <c r="J423" s="302" t="s">
        <v>9746</v>
      </c>
      <c r="K423" s="302" t="s">
        <v>9747</v>
      </c>
      <c r="L423" s="300"/>
      <c r="M423" s="302" t="s">
        <v>10839</v>
      </c>
      <c r="N423" s="302" t="s">
        <v>9378</v>
      </c>
      <c r="O423" s="303">
        <v>187.35</v>
      </c>
      <c r="P423" s="302" t="s">
        <v>9379</v>
      </c>
      <c r="Q423" s="302" t="s">
        <v>9435</v>
      </c>
      <c r="R423" s="300"/>
      <c r="S423" s="300"/>
      <c r="T423" s="302" t="s">
        <v>9380</v>
      </c>
      <c r="U423" s="302" t="s">
        <v>9381</v>
      </c>
      <c r="V423" s="302" t="s">
        <v>9382</v>
      </c>
      <c r="W423" s="302" t="s">
        <v>10840</v>
      </c>
      <c r="X423" s="302" t="s">
        <v>9384</v>
      </c>
      <c r="Y423" s="302" t="s">
        <v>9385</v>
      </c>
      <c r="Z423" s="303">
        <v>187.35</v>
      </c>
      <c r="AA423" s="302" t="s">
        <v>3277</v>
      </c>
      <c r="AB423" s="303">
        <v>187.35</v>
      </c>
      <c r="AC423" s="303">
        <v>187.35</v>
      </c>
      <c r="AD423" s="302" t="s">
        <v>3277</v>
      </c>
      <c r="AE423" s="302" t="s">
        <v>10835</v>
      </c>
      <c r="AF423" s="302" t="s">
        <v>10685</v>
      </c>
      <c r="AG423" s="302" t="s">
        <v>9388</v>
      </c>
      <c r="AH423" s="302" t="s">
        <v>9402</v>
      </c>
      <c r="AI423" s="304">
        <f t="shared" si="12"/>
        <v>44874</v>
      </c>
      <c r="AL423" s="296" t="str">
        <f t="shared" si="13"/>
        <v/>
      </c>
    </row>
    <row r="424" spans="1:38" ht="80" hidden="1">
      <c r="A424" s="302" t="s">
        <v>11463</v>
      </c>
      <c r="B424" s="302" t="s">
        <v>10681</v>
      </c>
      <c r="C424" s="302" t="s">
        <v>10682</v>
      </c>
      <c r="D424" s="302" t="s">
        <v>9371</v>
      </c>
      <c r="E424" s="302" t="s">
        <v>10745</v>
      </c>
      <c r="F424" s="302" t="s">
        <v>10850</v>
      </c>
      <c r="G424" s="302" t="s">
        <v>10684</v>
      </c>
      <c r="H424" s="302" t="s">
        <v>10982</v>
      </c>
      <c r="I424" s="302" t="s">
        <v>11464</v>
      </c>
      <c r="J424" s="300"/>
      <c r="K424" s="300"/>
      <c r="L424" s="300"/>
      <c r="M424" s="302" t="s">
        <v>11465</v>
      </c>
      <c r="N424" s="302" t="s">
        <v>9378</v>
      </c>
      <c r="O424" s="303">
        <v>1530</v>
      </c>
      <c r="P424" s="302" t="s">
        <v>9395</v>
      </c>
      <c r="Q424" s="302" t="s">
        <v>9435</v>
      </c>
      <c r="R424" s="302" t="s">
        <v>10853</v>
      </c>
      <c r="S424" s="302" t="s">
        <v>11466</v>
      </c>
      <c r="T424" s="302" t="s">
        <v>9380</v>
      </c>
      <c r="U424" s="302" t="s">
        <v>9399</v>
      </c>
      <c r="V424" s="302" t="s">
        <v>9400</v>
      </c>
      <c r="W424" s="302" t="s">
        <v>11467</v>
      </c>
      <c r="X424" s="302" t="s">
        <v>9384</v>
      </c>
      <c r="Y424" s="302" t="s">
        <v>9385</v>
      </c>
      <c r="Z424" s="303">
        <v>1530</v>
      </c>
      <c r="AA424" s="302" t="s">
        <v>3277</v>
      </c>
      <c r="AB424" s="303">
        <v>1530</v>
      </c>
      <c r="AC424" s="303">
        <v>1530</v>
      </c>
      <c r="AD424" s="302" t="s">
        <v>3277</v>
      </c>
      <c r="AE424" s="302" t="s">
        <v>10835</v>
      </c>
      <c r="AF424" s="302" t="s">
        <v>10685</v>
      </c>
      <c r="AG424" s="302" t="s">
        <v>9388</v>
      </c>
      <c r="AH424" s="302" t="s">
        <v>9402</v>
      </c>
      <c r="AI424" s="304">
        <f t="shared" si="12"/>
        <v>44868</v>
      </c>
      <c r="AL424" s="296" t="str">
        <f t="shared" si="13"/>
        <v/>
      </c>
    </row>
    <row r="425" spans="1:38" ht="40" hidden="1">
      <c r="A425" s="302" t="s">
        <v>11468</v>
      </c>
      <c r="B425" s="302" t="s">
        <v>10681</v>
      </c>
      <c r="C425" s="302" t="s">
        <v>10682</v>
      </c>
      <c r="D425" s="302" t="s">
        <v>9371</v>
      </c>
      <c r="E425" s="302" t="s">
        <v>10745</v>
      </c>
      <c r="F425" s="302" t="s">
        <v>9372</v>
      </c>
      <c r="G425" s="302" t="s">
        <v>9505</v>
      </c>
      <c r="H425" s="302" t="s">
        <v>10979</v>
      </c>
      <c r="I425" s="302" t="s">
        <v>9555</v>
      </c>
      <c r="J425" s="302" t="s">
        <v>10832</v>
      </c>
      <c r="K425" s="302" t="s">
        <v>10833</v>
      </c>
      <c r="L425" s="300"/>
      <c r="M425" s="300"/>
      <c r="N425" s="302" t="s">
        <v>9378</v>
      </c>
      <c r="O425" s="303">
        <v>366.56</v>
      </c>
      <c r="P425" s="302" t="s">
        <v>9379</v>
      </c>
      <c r="Q425" s="302" t="s">
        <v>9435</v>
      </c>
      <c r="R425" s="300"/>
      <c r="S425" s="300"/>
      <c r="T425" s="302" t="s">
        <v>9380</v>
      </c>
      <c r="U425" s="302" t="s">
        <v>9381</v>
      </c>
      <c r="V425" s="302" t="s">
        <v>9382</v>
      </c>
      <c r="W425" s="302" t="s">
        <v>10858</v>
      </c>
      <c r="X425" s="302" t="s">
        <v>9384</v>
      </c>
      <c r="Y425" s="302" t="s">
        <v>9385</v>
      </c>
      <c r="Z425" s="303">
        <v>366.56</v>
      </c>
      <c r="AA425" s="302" t="s">
        <v>3277</v>
      </c>
      <c r="AB425" s="303">
        <v>366.56</v>
      </c>
      <c r="AC425" s="303">
        <v>366.56</v>
      </c>
      <c r="AD425" s="302" t="s">
        <v>3277</v>
      </c>
      <c r="AE425" s="302" t="s">
        <v>10835</v>
      </c>
      <c r="AF425" s="302" t="s">
        <v>10685</v>
      </c>
      <c r="AG425" s="302" t="s">
        <v>9388</v>
      </c>
      <c r="AH425" s="302" t="s">
        <v>9402</v>
      </c>
      <c r="AI425" s="304">
        <f t="shared" si="12"/>
        <v>44869</v>
      </c>
      <c r="AL425" s="296" t="str">
        <f t="shared" si="13"/>
        <v/>
      </c>
    </row>
    <row r="426" spans="1:38" ht="40" hidden="1">
      <c r="A426" s="302" t="s">
        <v>11469</v>
      </c>
      <c r="B426" s="302" t="s">
        <v>10681</v>
      </c>
      <c r="C426" s="302" t="s">
        <v>10682</v>
      </c>
      <c r="D426" s="302" t="s">
        <v>9371</v>
      </c>
      <c r="E426" s="302" t="s">
        <v>10745</v>
      </c>
      <c r="F426" s="302" t="s">
        <v>9372</v>
      </c>
      <c r="G426" s="302" t="s">
        <v>9505</v>
      </c>
      <c r="H426" s="302" t="s">
        <v>10982</v>
      </c>
      <c r="I426" s="302" t="s">
        <v>9555</v>
      </c>
      <c r="J426" s="302" t="s">
        <v>10832</v>
      </c>
      <c r="K426" s="302" t="s">
        <v>10833</v>
      </c>
      <c r="L426" s="300"/>
      <c r="M426" s="300"/>
      <c r="N426" s="302" t="s">
        <v>9378</v>
      </c>
      <c r="O426" s="303">
        <v>366.56</v>
      </c>
      <c r="P426" s="302" t="s">
        <v>9379</v>
      </c>
      <c r="Q426" s="302" t="s">
        <v>9435</v>
      </c>
      <c r="R426" s="300"/>
      <c r="S426" s="300"/>
      <c r="T426" s="302" t="s">
        <v>9380</v>
      </c>
      <c r="U426" s="302" t="s">
        <v>9381</v>
      </c>
      <c r="V426" s="302" t="s">
        <v>9382</v>
      </c>
      <c r="W426" s="302" t="s">
        <v>10858</v>
      </c>
      <c r="X426" s="302" t="s">
        <v>9384</v>
      </c>
      <c r="Y426" s="302" t="s">
        <v>9385</v>
      </c>
      <c r="Z426" s="303">
        <v>366.56</v>
      </c>
      <c r="AA426" s="302" t="s">
        <v>3277</v>
      </c>
      <c r="AB426" s="303">
        <v>366.56</v>
      </c>
      <c r="AC426" s="303">
        <v>366.56</v>
      </c>
      <c r="AD426" s="302" t="s">
        <v>3277</v>
      </c>
      <c r="AE426" s="302" t="s">
        <v>10835</v>
      </c>
      <c r="AF426" s="302" t="s">
        <v>10685</v>
      </c>
      <c r="AG426" s="302" t="s">
        <v>9388</v>
      </c>
      <c r="AH426" s="302" t="s">
        <v>9402</v>
      </c>
      <c r="AI426" s="304">
        <f t="shared" si="12"/>
        <v>44868</v>
      </c>
      <c r="AL426" s="296" t="str">
        <f t="shared" si="13"/>
        <v/>
      </c>
    </row>
    <row r="427" spans="1:38" ht="40" hidden="1">
      <c r="A427" s="302" t="s">
        <v>11470</v>
      </c>
      <c r="B427" s="302" t="s">
        <v>10681</v>
      </c>
      <c r="C427" s="302" t="s">
        <v>10682</v>
      </c>
      <c r="D427" s="302" t="s">
        <v>9371</v>
      </c>
      <c r="E427" s="302" t="s">
        <v>10745</v>
      </c>
      <c r="F427" s="302" t="s">
        <v>9372</v>
      </c>
      <c r="G427" s="302" t="s">
        <v>9505</v>
      </c>
      <c r="H427" s="302" t="s">
        <v>10864</v>
      </c>
      <c r="I427" s="302" t="s">
        <v>9410</v>
      </c>
      <c r="J427" s="302" t="s">
        <v>9507</v>
      </c>
      <c r="K427" s="302" t="s">
        <v>9508</v>
      </c>
      <c r="L427" s="300"/>
      <c r="M427" s="300"/>
      <c r="N427" s="302" t="s">
        <v>9378</v>
      </c>
      <c r="O427" s="303">
        <v>74.94</v>
      </c>
      <c r="P427" s="302" t="s">
        <v>9379</v>
      </c>
      <c r="Q427" s="302" t="s">
        <v>9435</v>
      </c>
      <c r="R427" s="300"/>
      <c r="S427" s="300"/>
      <c r="T427" s="302" t="s">
        <v>9380</v>
      </c>
      <c r="U427" s="302" t="s">
        <v>9381</v>
      </c>
      <c r="V427" s="302" t="s">
        <v>9382</v>
      </c>
      <c r="W427" s="302" t="s">
        <v>11471</v>
      </c>
      <c r="X427" s="302" t="s">
        <v>9384</v>
      </c>
      <c r="Y427" s="302" t="s">
        <v>9385</v>
      </c>
      <c r="Z427" s="303">
        <v>74.94</v>
      </c>
      <c r="AA427" s="302" t="s">
        <v>3277</v>
      </c>
      <c r="AB427" s="303">
        <v>74.94</v>
      </c>
      <c r="AC427" s="303">
        <v>74.94</v>
      </c>
      <c r="AD427" s="302" t="s">
        <v>3277</v>
      </c>
      <c r="AE427" s="302" t="s">
        <v>10691</v>
      </c>
      <c r="AF427" s="302" t="s">
        <v>10685</v>
      </c>
      <c r="AG427" s="302" t="s">
        <v>9388</v>
      </c>
      <c r="AH427" s="302" t="s">
        <v>9402</v>
      </c>
      <c r="AI427" s="304">
        <f t="shared" si="12"/>
        <v>44853</v>
      </c>
      <c r="AL427" s="296" t="str">
        <f t="shared" si="13"/>
        <v/>
      </c>
    </row>
    <row r="428" spans="1:38" ht="170" hidden="1">
      <c r="A428" s="302" t="s">
        <v>11472</v>
      </c>
      <c r="B428" s="302" t="s">
        <v>10681</v>
      </c>
      <c r="C428" s="302" t="s">
        <v>10682</v>
      </c>
      <c r="D428" s="302" t="s">
        <v>9371</v>
      </c>
      <c r="E428" s="302" t="s">
        <v>10745</v>
      </c>
      <c r="F428" s="302" t="s">
        <v>9372</v>
      </c>
      <c r="G428" s="302" t="s">
        <v>9505</v>
      </c>
      <c r="H428" s="302" t="s">
        <v>10864</v>
      </c>
      <c r="I428" s="302" t="s">
        <v>9410</v>
      </c>
      <c r="J428" s="302" t="s">
        <v>9614</v>
      </c>
      <c r="K428" s="302" t="s">
        <v>9615</v>
      </c>
      <c r="L428" s="300"/>
      <c r="M428" s="302" t="s">
        <v>10870</v>
      </c>
      <c r="N428" s="302" t="s">
        <v>9378</v>
      </c>
      <c r="O428" s="303">
        <v>74.94</v>
      </c>
      <c r="P428" s="302" t="s">
        <v>9379</v>
      </c>
      <c r="Q428" s="302" t="s">
        <v>9435</v>
      </c>
      <c r="R428" s="300"/>
      <c r="S428" s="300"/>
      <c r="T428" s="302" t="s">
        <v>9380</v>
      </c>
      <c r="U428" s="302" t="s">
        <v>9381</v>
      </c>
      <c r="V428" s="302" t="s">
        <v>9382</v>
      </c>
      <c r="W428" s="302" t="s">
        <v>10871</v>
      </c>
      <c r="X428" s="302" t="s">
        <v>9384</v>
      </c>
      <c r="Y428" s="302" t="s">
        <v>9385</v>
      </c>
      <c r="Z428" s="303">
        <v>74.94</v>
      </c>
      <c r="AA428" s="302" t="s">
        <v>3277</v>
      </c>
      <c r="AB428" s="303">
        <v>74.94</v>
      </c>
      <c r="AC428" s="303">
        <v>74.94</v>
      </c>
      <c r="AD428" s="302" t="s">
        <v>3277</v>
      </c>
      <c r="AE428" s="302" t="s">
        <v>10691</v>
      </c>
      <c r="AF428" s="302" t="s">
        <v>10685</v>
      </c>
      <c r="AG428" s="302" t="s">
        <v>9388</v>
      </c>
      <c r="AH428" s="302" t="s">
        <v>9402</v>
      </c>
      <c r="AI428" s="304">
        <f t="shared" si="12"/>
        <v>44853</v>
      </c>
      <c r="AL428" s="296" t="str">
        <f t="shared" si="13"/>
        <v/>
      </c>
    </row>
    <row r="429" spans="1:38" ht="40" hidden="1">
      <c r="A429" s="302" t="s">
        <v>11473</v>
      </c>
      <c r="B429" s="302" t="s">
        <v>10681</v>
      </c>
      <c r="C429" s="302" t="s">
        <v>10682</v>
      </c>
      <c r="D429" s="302" t="s">
        <v>9371</v>
      </c>
      <c r="E429" s="302" t="s">
        <v>10745</v>
      </c>
      <c r="F429" s="302" t="s">
        <v>9372</v>
      </c>
      <c r="G429" s="302" t="s">
        <v>9505</v>
      </c>
      <c r="H429" s="302" t="s">
        <v>11401</v>
      </c>
      <c r="I429" s="302" t="s">
        <v>9410</v>
      </c>
      <c r="J429" s="302" t="s">
        <v>9746</v>
      </c>
      <c r="K429" s="302" t="s">
        <v>9747</v>
      </c>
      <c r="L429" s="300"/>
      <c r="M429" s="302" t="s">
        <v>10839</v>
      </c>
      <c r="N429" s="302" t="s">
        <v>9378</v>
      </c>
      <c r="O429" s="303">
        <v>74.94</v>
      </c>
      <c r="P429" s="302" t="s">
        <v>9379</v>
      </c>
      <c r="Q429" s="302" t="s">
        <v>9435</v>
      </c>
      <c r="R429" s="300"/>
      <c r="S429" s="300"/>
      <c r="T429" s="302" t="s">
        <v>9380</v>
      </c>
      <c r="U429" s="302" t="s">
        <v>9381</v>
      </c>
      <c r="V429" s="302" t="s">
        <v>9382</v>
      </c>
      <c r="W429" s="302" t="s">
        <v>10873</v>
      </c>
      <c r="X429" s="302" t="s">
        <v>9384</v>
      </c>
      <c r="Y429" s="302" t="s">
        <v>9385</v>
      </c>
      <c r="Z429" s="303">
        <v>74.94</v>
      </c>
      <c r="AA429" s="302" t="s">
        <v>3277</v>
      </c>
      <c r="AB429" s="303">
        <v>74.94</v>
      </c>
      <c r="AC429" s="303">
        <v>74.94</v>
      </c>
      <c r="AD429" s="302" t="s">
        <v>3277</v>
      </c>
      <c r="AE429" s="302" t="s">
        <v>10691</v>
      </c>
      <c r="AF429" s="302" t="s">
        <v>10685</v>
      </c>
      <c r="AG429" s="302" t="s">
        <v>9388</v>
      </c>
      <c r="AH429" s="302" t="s">
        <v>9402</v>
      </c>
      <c r="AI429" s="304">
        <f t="shared" si="12"/>
        <v>44859</v>
      </c>
      <c r="AL429" s="296" t="str">
        <f t="shared" si="13"/>
        <v/>
      </c>
    </row>
    <row r="430" spans="1:38" ht="40" hidden="1">
      <c r="A430" s="302" t="s">
        <v>11474</v>
      </c>
      <c r="B430" s="302" t="s">
        <v>10681</v>
      </c>
      <c r="C430" s="302" t="s">
        <v>10682</v>
      </c>
      <c r="D430" s="302" t="s">
        <v>9371</v>
      </c>
      <c r="E430" s="302" t="s">
        <v>10745</v>
      </c>
      <c r="F430" s="302" t="s">
        <v>9372</v>
      </c>
      <c r="G430" s="302" t="s">
        <v>9505</v>
      </c>
      <c r="H430" s="302" t="s">
        <v>11002</v>
      </c>
      <c r="I430" s="302" t="s">
        <v>9526</v>
      </c>
      <c r="J430" s="302" t="s">
        <v>10794</v>
      </c>
      <c r="K430" s="302" t="s">
        <v>10795</v>
      </c>
      <c r="L430" s="300"/>
      <c r="M430" s="300"/>
      <c r="N430" s="302" t="s">
        <v>9378</v>
      </c>
      <c r="O430" s="303">
        <v>112.41</v>
      </c>
      <c r="P430" s="302" t="s">
        <v>9379</v>
      </c>
      <c r="Q430" s="302" t="s">
        <v>9435</v>
      </c>
      <c r="R430" s="300"/>
      <c r="S430" s="300"/>
      <c r="T430" s="302" t="s">
        <v>9380</v>
      </c>
      <c r="U430" s="302" t="s">
        <v>9381</v>
      </c>
      <c r="V430" s="302" t="s">
        <v>9382</v>
      </c>
      <c r="W430" s="302" t="s">
        <v>11236</v>
      </c>
      <c r="X430" s="302" t="s">
        <v>9384</v>
      </c>
      <c r="Y430" s="302" t="s">
        <v>9385</v>
      </c>
      <c r="Z430" s="303">
        <v>112.41</v>
      </c>
      <c r="AA430" s="302" t="s">
        <v>3277</v>
      </c>
      <c r="AB430" s="303">
        <v>112.41</v>
      </c>
      <c r="AC430" s="303">
        <v>112.41</v>
      </c>
      <c r="AD430" s="302" t="s">
        <v>3277</v>
      </c>
      <c r="AE430" s="302" t="s">
        <v>10691</v>
      </c>
      <c r="AF430" s="302" t="s">
        <v>10685</v>
      </c>
      <c r="AG430" s="302" t="s">
        <v>9388</v>
      </c>
      <c r="AH430" s="302" t="s">
        <v>9402</v>
      </c>
      <c r="AI430" s="304">
        <f t="shared" si="12"/>
        <v>44846</v>
      </c>
      <c r="AL430" s="296" t="str">
        <f t="shared" si="13"/>
        <v/>
      </c>
    </row>
    <row r="431" spans="1:38" ht="40" hidden="1">
      <c r="A431" s="302" t="s">
        <v>11475</v>
      </c>
      <c r="B431" s="302" t="s">
        <v>10681</v>
      </c>
      <c r="C431" s="302" t="s">
        <v>10682</v>
      </c>
      <c r="D431" s="302" t="s">
        <v>9371</v>
      </c>
      <c r="E431" s="302" t="s">
        <v>10745</v>
      </c>
      <c r="F431" s="302" t="s">
        <v>9372</v>
      </c>
      <c r="G431" s="302" t="s">
        <v>9505</v>
      </c>
      <c r="H431" s="302" t="s">
        <v>11235</v>
      </c>
      <c r="I431" s="302" t="s">
        <v>9555</v>
      </c>
      <c r="J431" s="302" t="s">
        <v>10832</v>
      </c>
      <c r="K431" s="302" t="s">
        <v>10833</v>
      </c>
      <c r="L431" s="300"/>
      <c r="M431" s="300"/>
      <c r="N431" s="302" t="s">
        <v>9378</v>
      </c>
      <c r="O431" s="303">
        <v>366.56</v>
      </c>
      <c r="P431" s="302" t="s">
        <v>9379</v>
      </c>
      <c r="Q431" s="302" t="s">
        <v>9435</v>
      </c>
      <c r="R431" s="300"/>
      <c r="S431" s="300"/>
      <c r="T431" s="302" t="s">
        <v>9380</v>
      </c>
      <c r="U431" s="302" t="s">
        <v>9381</v>
      </c>
      <c r="V431" s="302" t="s">
        <v>9382</v>
      </c>
      <c r="W431" s="302" t="s">
        <v>10883</v>
      </c>
      <c r="X431" s="302" t="s">
        <v>9384</v>
      </c>
      <c r="Y431" s="302" t="s">
        <v>9385</v>
      </c>
      <c r="Z431" s="303">
        <v>366.56</v>
      </c>
      <c r="AA431" s="302" t="s">
        <v>3277</v>
      </c>
      <c r="AB431" s="303">
        <v>366.56</v>
      </c>
      <c r="AC431" s="303">
        <v>366.56</v>
      </c>
      <c r="AD431" s="302" t="s">
        <v>3277</v>
      </c>
      <c r="AE431" s="302" t="s">
        <v>10691</v>
      </c>
      <c r="AF431" s="302" t="s">
        <v>10685</v>
      </c>
      <c r="AG431" s="302" t="s">
        <v>9388</v>
      </c>
      <c r="AH431" s="302" t="s">
        <v>9402</v>
      </c>
      <c r="AI431" s="304">
        <f t="shared" si="12"/>
        <v>44844</v>
      </c>
      <c r="AL431" s="296" t="str">
        <f t="shared" si="13"/>
        <v/>
      </c>
    </row>
    <row r="432" spans="1:38" ht="100" hidden="1">
      <c r="A432" s="302" t="s">
        <v>11476</v>
      </c>
      <c r="B432" s="302" t="s">
        <v>10681</v>
      </c>
      <c r="C432" s="302" t="s">
        <v>10682</v>
      </c>
      <c r="D432" s="302" t="s">
        <v>9371</v>
      </c>
      <c r="E432" s="302" t="s">
        <v>10745</v>
      </c>
      <c r="F432" s="302" t="s">
        <v>9372</v>
      </c>
      <c r="G432" s="302" t="s">
        <v>9505</v>
      </c>
      <c r="H432" s="302" t="s">
        <v>10998</v>
      </c>
      <c r="I432" s="302" t="s">
        <v>9413</v>
      </c>
      <c r="J432" s="302" t="s">
        <v>10832</v>
      </c>
      <c r="K432" s="302" t="s">
        <v>10833</v>
      </c>
      <c r="L432" s="300"/>
      <c r="M432" s="302" t="s">
        <v>11477</v>
      </c>
      <c r="N432" s="302" t="s">
        <v>9378</v>
      </c>
      <c r="O432" s="303">
        <v>22.91</v>
      </c>
      <c r="P432" s="302" t="s">
        <v>9379</v>
      </c>
      <c r="Q432" s="302" t="s">
        <v>9435</v>
      </c>
      <c r="R432" s="300"/>
      <c r="S432" s="300"/>
      <c r="T432" s="302" t="s">
        <v>9380</v>
      </c>
      <c r="U432" s="302" t="s">
        <v>9381</v>
      </c>
      <c r="V432" s="302" t="s">
        <v>9382</v>
      </c>
      <c r="W432" s="302" t="s">
        <v>10883</v>
      </c>
      <c r="X432" s="302" t="s">
        <v>9384</v>
      </c>
      <c r="Y432" s="302" t="s">
        <v>9385</v>
      </c>
      <c r="Z432" s="303">
        <v>22.91</v>
      </c>
      <c r="AA432" s="302" t="s">
        <v>3277</v>
      </c>
      <c r="AB432" s="303">
        <v>22.91</v>
      </c>
      <c r="AC432" s="303">
        <v>22.91</v>
      </c>
      <c r="AD432" s="302" t="s">
        <v>3277</v>
      </c>
      <c r="AE432" s="302" t="s">
        <v>10691</v>
      </c>
      <c r="AF432" s="302" t="s">
        <v>10685</v>
      </c>
      <c r="AG432" s="302" t="s">
        <v>9388</v>
      </c>
      <c r="AH432" s="302" t="s">
        <v>9402</v>
      </c>
      <c r="AI432" s="304">
        <f t="shared" si="12"/>
        <v>44840</v>
      </c>
      <c r="AL432" s="296" t="str">
        <f t="shared" si="13"/>
        <v/>
      </c>
    </row>
    <row r="433" spans="1:38" ht="40">
      <c r="A433" s="302" t="s">
        <v>11478</v>
      </c>
      <c r="B433" s="302" t="s">
        <v>10681</v>
      </c>
      <c r="C433" s="302" t="s">
        <v>10682</v>
      </c>
      <c r="D433" s="302" t="s">
        <v>9371</v>
      </c>
      <c r="E433" s="302" t="s">
        <v>10745</v>
      </c>
      <c r="F433" s="302" t="s">
        <v>9372</v>
      </c>
      <c r="G433" s="302" t="s">
        <v>9505</v>
      </c>
      <c r="H433" s="302" t="s">
        <v>10899</v>
      </c>
      <c r="I433" s="302" t="s">
        <v>11006</v>
      </c>
      <c r="J433" s="302" t="s">
        <v>10794</v>
      </c>
      <c r="K433" s="302" t="s">
        <v>10795</v>
      </c>
      <c r="L433" s="300"/>
      <c r="M433" s="300"/>
      <c r="N433" s="302" t="s">
        <v>9378</v>
      </c>
      <c r="O433" s="303">
        <v>-149.88</v>
      </c>
      <c r="P433" s="302" t="s">
        <v>9379</v>
      </c>
      <c r="Q433" s="302" t="s">
        <v>9435</v>
      </c>
      <c r="R433" s="300"/>
      <c r="S433" s="300"/>
      <c r="T433" s="302" t="s">
        <v>9380</v>
      </c>
      <c r="U433" s="302" t="s">
        <v>9381</v>
      </c>
      <c r="V433" s="302" t="s">
        <v>9382</v>
      </c>
      <c r="W433" s="302" t="s">
        <v>11007</v>
      </c>
      <c r="X433" s="302" t="s">
        <v>9384</v>
      </c>
      <c r="Y433" s="302" t="s">
        <v>9385</v>
      </c>
      <c r="Z433" s="303">
        <v>-149.88</v>
      </c>
      <c r="AA433" s="302" t="s">
        <v>3277</v>
      </c>
      <c r="AB433" s="303">
        <v>-149.88</v>
      </c>
      <c r="AC433" s="303">
        <v>-149.88</v>
      </c>
      <c r="AD433" s="302" t="s">
        <v>3277</v>
      </c>
      <c r="AE433" s="302" t="s">
        <v>10727</v>
      </c>
      <c r="AF433" s="302" t="s">
        <v>10685</v>
      </c>
      <c r="AG433" s="302" t="s">
        <v>9388</v>
      </c>
      <c r="AH433" s="302" t="s">
        <v>9402</v>
      </c>
      <c r="AI433" s="304">
        <f t="shared" si="12"/>
        <v>44820</v>
      </c>
      <c r="AK433" s="305" t="s">
        <v>9430</v>
      </c>
      <c r="AL433" s="296">
        <f t="shared" si="13"/>
        <v>-149.88</v>
      </c>
    </row>
    <row r="434" spans="1:38" ht="40">
      <c r="A434" s="302" t="s">
        <v>11479</v>
      </c>
      <c r="B434" s="302" t="s">
        <v>10681</v>
      </c>
      <c r="C434" s="302" t="s">
        <v>10682</v>
      </c>
      <c r="D434" s="302" t="s">
        <v>9371</v>
      </c>
      <c r="E434" s="302" t="s">
        <v>10745</v>
      </c>
      <c r="F434" s="302" t="s">
        <v>9372</v>
      </c>
      <c r="G434" s="302" t="s">
        <v>9505</v>
      </c>
      <c r="H434" s="302" t="s">
        <v>10935</v>
      </c>
      <c r="I434" s="302" t="s">
        <v>11480</v>
      </c>
      <c r="J434" s="302" t="s">
        <v>9688</v>
      </c>
      <c r="K434" s="302" t="s">
        <v>9689</v>
      </c>
      <c r="L434" s="300"/>
      <c r="M434" s="300"/>
      <c r="N434" s="302" t="s">
        <v>9378</v>
      </c>
      <c r="O434" s="303">
        <v>-206.09</v>
      </c>
      <c r="P434" s="302" t="s">
        <v>9379</v>
      </c>
      <c r="Q434" s="302" t="s">
        <v>9435</v>
      </c>
      <c r="R434" s="300"/>
      <c r="S434" s="300"/>
      <c r="T434" s="302" t="s">
        <v>9380</v>
      </c>
      <c r="U434" s="302" t="s">
        <v>9381</v>
      </c>
      <c r="V434" s="302" t="s">
        <v>9382</v>
      </c>
      <c r="W434" s="302" t="s">
        <v>11481</v>
      </c>
      <c r="X434" s="302" t="s">
        <v>9384</v>
      </c>
      <c r="Y434" s="302" t="s">
        <v>9385</v>
      </c>
      <c r="Z434" s="303">
        <v>-206.08500000000001</v>
      </c>
      <c r="AA434" s="302" t="s">
        <v>3277</v>
      </c>
      <c r="AB434" s="303">
        <v>-206.08500000000001</v>
      </c>
      <c r="AC434" s="303">
        <v>-206.08500000000001</v>
      </c>
      <c r="AD434" s="302" t="s">
        <v>3277</v>
      </c>
      <c r="AE434" s="302" t="s">
        <v>10727</v>
      </c>
      <c r="AF434" s="302" t="s">
        <v>10685</v>
      </c>
      <c r="AG434" s="302" t="s">
        <v>9388</v>
      </c>
      <c r="AH434" s="302" t="s">
        <v>9402</v>
      </c>
      <c r="AI434" s="304">
        <f t="shared" si="12"/>
        <v>44819</v>
      </c>
      <c r="AK434" s="305" t="s">
        <v>9430</v>
      </c>
      <c r="AL434" s="296">
        <f t="shared" si="13"/>
        <v>-206.08500000000001</v>
      </c>
    </row>
    <row r="435" spans="1:38" ht="40">
      <c r="A435" s="302" t="s">
        <v>11482</v>
      </c>
      <c r="B435" s="302" t="s">
        <v>10681</v>
      </c>
      <c r="C435" s="302" t="s">
        <v>10682</v>
      </c>
      <c r="D435" s="302" t="s">
        <v>9371</v>
      </c>
      <c r="E435" s="302" t="s">
        <v>10745</v>
      </c>
      <c r="F435" s="302" t="s">
        <v>9372</v>
      </c>
      <c r="G435" s="302" t="s">
        <v>9505</v>
      </c>
      <c r="H435" s="302" t="s">
        <v>10902</v>
      </c>
      <c r="I435" s="302" t="s">
        <v>9435</v>
      </c>
      <c r="J435" s="302" t="s">
        <v>9746</v>
      </c>
      <c r="K435" s="302" t="s">
        <v>9747</v>
      </c>
      <c r="L435" s="300"/>
      <c r="M435" s="302" t="s">
        <v>11483</v>
      </c>
      <c r="N435" s="302" t="s">
        <v>9378</v>
      </c>
      <c r="O435" s="303">
        <v>149.88</v>
      </c>
      <c r="P435" s="302" t="s">
        <v>9379</v>
      </c>
      <c r="Q435" s="302" t="s">
        <v>9435</v>
      </c>
      <c r="R435" s="300"/>
      <c r="S435" s="300"/>
      <c r="T435" s="302" t="s">
        <v>9380</v>
      </c>
      <c r="U435" s="302" t="s">
        <v>9381</v>
      </c>
      <c r="V435" s="302" t="s">
        <v>9382</v>
      </c>
      <c r="W435" s="302" t="s">
        <v>11081</v>
      </c>
      <c r="X435" s="302" t="s">
        <v>9384</v>
      </c>
      <c r="Y435" s="302" t="s">
        <v>9385</v>
      </c>
      <c r="Z435" s="303">
        <v>149.88</v>
      </c>
      <c r="AA435" s="302" t="s">
        <v>3277</v>
      </c>
      <c r="AB435" s="303">
        <v>149.88</v>
      </c>
      <c r="AC435" s="303">
        <v>149.88</v>
      </c>
      <c r="AD435" s="302" t="s">
        <v>3277</v>
      </c>
      <c r="AE435" s="302" t="s">
        <v>10727</v>
      </c>
      <c r="AF435" s="302" t="s">
        <v>10685</v>
      </c>
      <c r="AG435" s="302" t="s">
        <v>9388</v>
      </c>
      <c r="AH435" s="302" t="s">
        <v>9402</v>
      </c>
      <c r="AI435" s="304">
        <f t="shared" si="12"/>
        <v>44823</v>
      </c>
      <c r="AK435" s="305" t="s">
        <v>9430</v>
      </c>
      <c r="AL435" s="296">
        <f t="shared" si="13"/>
        <v>149.88</v>
      </c>
    </row>
    <row r="436" spans="1:38" ht="40" hidden="1">
      <c r="A436" s="302" t="s">
        <v>11484</v>
      </c>
      <c r="B436" s="302" t="s">
        <v>10681</v>
      </c>
      <c r="C436" s="302" t="s">
        <v>10682</v>
      </c>
      <c r="D436" s="302" t="s">
        <v>9371</v>
      </c>
      <c r="E436" s="302" t="s">
        <v>10745</v>
      </c>
      <c r="F436" s="302" t="s">
        <v>9372</v>
      </c>
      <c r="G436" s="302" t="s">
        <v>9505</v>
      </c>
      <c r="H436" s="302" t="s">
        <v>11106</v>
      </c>
      <c r="I436" s="302" t="s">
        <v>9435</v>
      </c>
      <c r="J436" s="302" t="s">
        <v>10763</v>
      </c>
      <c r="K436" s="302" t="s">
        <v>10764</v>
      </c>
      <c r="L436" s="300"/>
      <c r="M436" s="300"/>
      <c r="N436" s="302" t="s">
        <v>9378</v>
      </c>
      <c r="O436" s="303">
        <v>149.88</v>
      </c>
      <c r="P436" s="302" t="s">
        <v>9379</v>
      </c>
      <c r="Q436" s="302" t="s">
        <v>9435</v>
      </c>
      <c r="R436" s="300"/>
      <c r="S436" s="300"/>
      <c r="T436" s="302" t="s">
        <v>9380</v>
      </c>
      <c r="U436" s="302" t="s">
        <v>9381</v>
      </c>
      <c r="V436" s="302" t="s">
        <v>9382</v>
      </c>
      <c r="W436" s="302" t="s">
        <v>10880</v>
      </c>
      <c r="X436" s="302" t="s">
        <v>9384</v>
      </c>
      <c r="Y436" s="302" t="s">
        <v>9385</v>
      </c>
      <c r="Z436" s="303">
        <v>149.88</v>
      </c>
      <c r="AA436" s="302" t="s">
        <v>3277</v>
      </c>
      <c r="AB436" s="303">
        <v>149.88</v>
      </c>
      <c r="AC436" s="303">
        <v>149.88</v>
      </c>
      <c r="AD436" s="302" t="s">
        <v>3277</v>
      </c>
      <c r="AE436" s="302" t="s">
        <v>10691</v>
      </c>
      <c r="AF436" s="302" t="s">
        <v>10685</v>
      </c>
      <c r="AG436" s="302" t="s">
        <v>9388</v>
      </c>
      <c r="AH436" s="302" t="s">
        <v>9402</v>
      </c>
      <c r="AI436" s="304">
        <f t="shared" si="12"/>
        <v>44841</v>
      </c>
      <c r="AL436" s="296" t="str">
        <f t="shared" si="13"/>
        <v/>
      </c>
    </row>
    <row r="437" spans="1:38" ht="40" hidden="1">
      <c r="A437" s="302" t="s">
        <v>11485</v>
      </c>
      <c r="B437" s="302" t="s">
        <v>10681</v>
      </c>
      <c r="C437" s="302" t="s">
        <v>10682</v>
      </c>
      <c r="D437" s="302" t="s">
        <v>9371</v>
      </c>
      <c r="E437" s="302" t="s">
        <v>10745</v>
      </c>
      <c r="F437" s="302" t="s">
        <v>9372</v>
      </c>
      <c r="G437" s="302" t="s">
        <v>9505</v>
      </c>
      <c r="H437" s="302" t="s">
        <v>10998</v>
      </c>
      <c r="I437" s="302" t="s">
        <v>9435</v>
      </c>
      <c r="J437" s="302" t="s">
        <v>10763</v>
      </c>
      <c r="K437" s="302" t="s">
        <v>10764</v>
      </c>
      <c r="L437" s="300"/>
      <c r="M437" s="300"/>
      <c r="N437" s="302" t="s">
        <v>9378</v>
      </c>
      <c r="O437" s="303">
        <v>149.88</v>
      </c>
      <c r="P437" s="302" t="s">
        <v>9379</v>
      </c>
      <c r="Q437" s="302" t="s">
        <v>9435</v>
      </c>
      <c r="R437" s="300"/>
      <c r="S437" s="300"/>
      <c r="T437" s="302" t="s">
        <v>9380</v>
      </c>
      <c r="U437" s="302" t="s">
        <v>9381</v>
      </c>
      <c r="V437" s="302" t="s">
        <v>9382</v>
      </c>
      <c r="W437" s="302" t="s">
        <v>10880</v>
      </c>
      <c r="X437" s="302" t="s">
        <v>9384</v>
      </c>
      <c r="Y437" s="302" t="s">
        <v>9385</v>
      </c>
      <c r="Z437" s="303">
        <v>149.88</v>
      </c>
      <c r="AA437" s="302" t="s">
        <v>3277</v>
      </c>
      <c r="AB437" s="303">
        <v>149.88</v>
      </c>
      <c r="AC437" s="303">
        <v>149.88</v>
      </c>
      <c r="AD437" s="302" t="s">
        <v>3277</v>
      </c>
      <c r="AE437" s="302" t="s">
        <v>10691</v>
      </c>
      <c r="AF437" s="302" t="s">
        <v>10685</v>
      </c>
      <c r="AG437" s="302" t="s">
        <v>9388</v>
      </c>
      <c r="AH437" s="302" t="s">
        <v>9402</v>
      </c>
      <c r="AI437" s="304">
        <f t="shared" si="12"/>
        <v>44840</v>
      </c>
      <c r="AL437" s="296" t="str">
        <f t="shared" si="13"/>
        <v/>
      </c>
    </row>
    <row r="438" spans="1:38" ht="40" hidden="1">
      <c r="A438" s="302" t="s">
        <v>11486</v>
      </c>
      <c r="B438" s="302" t="s">
        <v>10681</v>
      </c>
      <c r="C438" s="302" t="s">
        <v>10682</v>
      </c>
      <c r="D438" s="302" t="s">
        <v>9371</v>
      </c>
      <c r="E438" s="302" t="s">
        <v>10745</v>
      </c>
      <c r="F438" s="302" t="s">
        <v>9372</v>
      </c>
      <c r="G438" s="302" t="s">
        <v>9505</v>
      </c>
      <c r="H438" s="302" t="s">
        <v>10875</v>
      </c>
      <c r="I438" s="302" t="s">
        <v>9526</v>
      </c>
      <c r="J438" s="302" t="s">
        <v>10794</v>
      </c>
      <c r="K438" s="302" t="s">
        <v>10795</v>
      </c>
      <c r="L438" s="300"/>
      <c r="M438" s="300"/>
      <c r="N438" s="302" t="s">
        <v>9378</v>
      </c>
      <c r="O438" s="303">
        <v>112.41</v>
      </c>
      <c r="P438" s="302" t="s">
        <v>9379</v>
      </c>
      <c r="Q438" s="302" t="s">
        <v>9435</v>
      </c>
      <c r="R438" s="300"/>
      <c r="S438" s="300"/>
      <c r="T438" s="302" t="s">
        <v>9380</v>
      </c>
      <c r="U438" s="302" t="s">
        <v>9381</v>
      </c>
      <c r="V438" s="302" t="s">
        <v>9382</v>
      </c>
      <c r="W438" s="302" t="s">
        <v>11236</v>
      </c>
      <c r="X438" s="302" t="s">
        <v>9384</v>
      </c>
      <c r="Y438" s="302" t="s">
        <v>9385</v>
      </c>
      <c r="Z438" s="303">
        <v>112.41</v>
      </c>
      <c r="AA438" s="302" t="s">
        <v>3277</v>
      </c>
      <c r="AB438" s="303">
        <v>112.41</v>
      </c>
      <c r="AC438" s="303">
        <v>112.41</v>
      </c>
      <c r="AD438" s="302" t="s">
        <v>3277</v>
      </c>
      <c r="AE438" s="302" t="s">
        <v>10691</v>
      </c>
      <c r="AF438" s="302" t="s">
        <v>10685</v>
      </c>
      <c r="AG438" s="302" t="s">
        <v>9388</v>
      </c>
      <c r="AH438" s="302" t="s">
        <v>9402</v>
      </c>
      <c r="AI438" s="304">
        <f t="shared" si="12"/>
        <v>44848</v>
      </c>
      <c r="AL438" s="296" t="str">
        <f t="shared" si="13"/>
        <v/>
      </c>
    </row>
    <row r="439" spans="1:38" ht="40" hidden="1">
      <c r="A439" s="302" t="s">
        <v>11487</v>
      </c>
      <c r="B439" s="302" t="s">
        <v>10681</v>
      </c>
      <c r="C439" s="302" t="s">
        <v>10682</v>
      </c>
      <c r="D439" s="302" t="s">
        <v>9371</v>
      </c>
      <c r="E439" s="302" t="s">
        <v>10745</v>
      </c>
      <c r="F439" s="302" t="s">
        <v>9372</v>
      </c>
      <c r="G439" s="302" t="s">
        <v>9505</v>
      </c>
      <c r="H439" s="302" t="s">
        <v>10996</v>
      </c>
      <c r="I439" s="302" t="s">
        <v>9435</v>
      </c>
      <c r="J439" s="302" t="s">
        <v>10763</v>
      </c>
      <c r="K439" s="302" t="s">
        <v>10764</v>
      </c>
      <c r="L439" s="300"/>
      <c r="M439" s="300"/>
      <c r="N439" s="302" t="s">
        <v>9378</v>
      </c>
      <c r="O439" s="303">
        <v>149.88</v>
      </c>
      <c r="P439" s="302" t="s">
        <v>9379</v>
      </c>
      <c r="Q439" s="302" t="s">
        <v>9435</v>
      </c>
      <c r="R439" s="300"/>
      <c r="S439" s="300"/>
      <c r="T439" s="302" t="s">
        <v>9380</v>
      </c>
      <c r="U439" s="302" t="s">
        <v>9381</v>
      </c>
      <c r="V439" s="302" t="s">
        <v>9382</v>
      </c>
      <c r="W439" s="302" t="s">
        <v>10880</v>
      </c>
      <c r="X439" s="302" t="s">
        <v>9384</v>
      </c>
      <c r="Y439" s="302" t="s">
        <v>9385</v>
      </c>
      <c r="Z439" s="303">
        <v>149.88</v>
      </c>
      <c r="AA439" s="302" t="s">
        <v>3277</v>
      </c>
      <c r="AB439" s="303">
        <v>149.88</v>
      </c>
      <c r="AC439" s="303">
        <v>149.88</v>
      </c>
      <c r="AD439" s="302" t="s">
        <v>3277</v>
      </c>
      <c r="AE439" s="302" t="s">
        <v>10691</v>
      </c>
      <c r="AF439" s="302" t="s">
        <v>10685</v>
      </c>
      <c r="AG439" s="302" t="s">
        <v>9388</v>
      </c>
      <c r="AH439" s="302" t="s">
        <v>9402</v>
      </c>
      <c r="AI439" s="304">
        <f t="shared" si="12"/>
        <v>44839</v>
      </c>
      <c r="AL439" s="296" t="str">
        <f t="shared" si="13"/>
        <v/>
      </c>
    </row>
    <row r="440" spans="1:38" ht="40" hidden="1">
      <c r="A440" s="302" t="s">
        <v>11488</v>
      </c>
      <c r="B440" s="302" t="s">
        <v>10681</v>
      </c>
      <c r="C440" s="302" t="s">
        <v>10682</v>
      </c>
      <c r="D440" s="302" t="s">
        <v>9371</v>
      </c>
      <c r="E440" s="302" t="s">
        <v>10745</v>
      </c>
      <c r="F440" s="302" t="s">
        <v>9372</v>
      </c>
      <c r="G440" s="302" t="s">
        <v>9505</v>
      </c>
      <c r="H440" s="302" t="s">
        <v>10879</v>
      </c>
      <c r="I440" s="302" t="s">
        <v>9512</v>
      </c>
      <c r="J440" s="302" t="s">
        <v>10794</v>
      </c>
      <c r="K440" s="302" t="s">
        <v>10795</v>
      </c>
      <c r="L440" s="300"/>
      <c r="M440" s="300"/>
      <c r="N440" s="302" t="s">
        <v>9378</v>
      </c>
      <c r="O440" s="303">
        <v>187.35</v>
      </c>
      <c r="P440" s="302" t="s">
        <v>9379</v>
      </c>
      <c r="Q440" s="302" t="s">
        <v>9435</v>
      </c>
      <c r="R440" s="300"/>
      <c r="S440" s="300"/>
      <c r="T440" s="302" t="s">
        <v>9380</v>
      </c>
      <c r="U440" s="302" t="s">
        <v>9381</v>
      </c>
      <c r="V440" s="302" t="s">
        <v>9382</v>
      </c>
      <c r="W440" s="302" t="s">
        <v>11236</v>
      </c>
      <c r="X440" s="302" t="s">
        <v>9384</v>
      </c>
      <c r="Y440" s="302" t="s">
        <v>9385</v>
      </c>
      <c r="Z440" s="303">
        <v>187.35</v>
      </c>
      <c r="AA440" s="302" t="s">
        <v>3277</v>
      </c>
      <c r="AB440" s="303">
        <v>187.35</v>
      </c>
      <c r="AC440" s="303">
        <v>187.35</v>
      </c>
      <c r="AD440" s="302" t="s">
        <v>3277</v>
      </c>
      <c r="AE440" s="302" t="s">
        <v>10691</v>
      </c>
      <c r="AF440" s="302" t="s">
        <v>10685</v>
      </c>
      <c r="AG440" s="302" t="s">
        <v>9388</v>
      </c>
      <c r="AH440" s="302" t="s">
        <v>9402</v>
      </c>
      <c r="AI440" s="304">
        <f t="shared" si="12"/>
        <v>44845</v>
      </c>
      <c r="AL440" s="296" t="str">
        <f t="shared" si="13"/>
        <v/>
      </c>
    </row>
    <row r="441" spans="1:38" ht="60" hidden="1">
      <c r="A441" s="302" t="s">
        <v>11489</v>
      </c>
      <c r="B441" s="302" t="s">
        <v>10681</v>
      </c>
      <c r="C441" s="302" t="s">
        <v>10682</v>
      </c>
      <c r="D441" s="302" t="s">
        <v>9371</v>
      </c>
      <c r="E441" s="302" t="s">
        <v>10745</v>
      </c>
      <c r="F441" s="302" t="s">
        <v>9372</v>
      </c>
      <c r="G441" s="302" t="s">
        <v>9505</v>
      </c>
      <c r="H441" s="302" t="s">
        <v>10885</v>
      </c>
      <c r="I441" s="302" t="s">
        <v>9375</v>
      </c>
      <c r="J441" s="302" t="s">
        <v>9614</v>
      </c>
      <c r="K441" s="302" t="s">
        <v>9615</v>
      </c>
      <c r="L441" s="300"/>
      <c r="M441" s="302" t="s">
        <v>11490</v>
      </c>
      <c r="N441" s="302" t="s">
        <v>9378</v>
      </c>
      <c r="O441" s="303">
        <v>37.47</v>
      </c>
      <c r="P441" s="302" t="s">
        <v>9379</v>
      </c>
      <c r="Q441" s="302" t="s">
        <v>9435</v>
      </c>
      <c r="R441" s="300"/>
      <c r="S441" s="300"/>
      <c r="T441" s="302" t="s">
        <v>9380</v>
      </c>
      <c r="U441" s="302" t="s">
        <v>9381</v>
      </c>
      <c r="V441" s="302" t="s">
        <v>9382</v>
      </c>
      <c r="W441" s="302" t="s">
        <v>10883</v>
      </c>
      <c r="X441" s="302" t="s">
        <v>9384</v>
      </c>
      <c r="Y441" s="302" t="s">
        <v>9385</v>
      </c>
      <c r="Z441" s="303">
        <v>37.47</v>
      </c>
      <c r="AA441" s="302" t="s">
        <v>3277</v>
      </c>
      <c r="AB441" s="303">
        <v>37.47</v>
      </c>
      <c r="AC441" s="303">
        <v>37.47</v>
      </c>
      <c r="AD441" s="302" t="s">
        <v>3277</v>
      </c>
      <c r="AE441" s="302" t="s">
        <v>10691</v>
      </c>
      <c r="AF441" s="302" t="s">
        <v>10685</v>
      </c>
      <c r="AG441" s="302" t="s">
        <v>9388</v>
      </c>
      <c r="AH441" s="302" t="s">
        <v>9402</v>
      </c>
      <c r="AI441" s="304">
        <f t="shared" si="12"/>
        <v>44838</v>
      </c>
      <c r="AL441" s="296" t="str">
        <f t="shared" si="13"/>
        <v/>
      </c>
    </row>
    <row r="442" spans="1:38" ht="80">
      <c r="A442" s="302" t="s">
        <v>11491</v>
      </c>
      <c r="B442" s="302" t="s">
        <v>10681</v>
      </c>
      <c r="C442" s="302" t="s">
        <v>10682</v>
      </c>
      <c r="D442" s="302" t="s">
        <v>9371</v>
      </c>
      <c r="E442" s="302" t="s">
        <v>10745</v>
      </c>
      <c r="F442" s="302" t="s">
        <v>9372</v>
      </c>
      <c r="G442" s="302" t="s">
        <v>9505</v>
      </c>
      <c r="H442" s="302" t="s">
        <v>11083</v>
      </c>
      <c r="I442" s="302" t="s">
        <v>9410</v>
      </c>
      <c r="J442" s="302" t="s">
        <v>9614</v>
      </c>
      <c r="K442" s="302" t="s">
        <v>9615</v>
      </c>
      <c r="L442" s="300"/>
      <c r="M442" s="302" t="s">
        <v>11492</v>
      </c>
      <c r="N442" s="302" t="s">
        <v>9378</v>
      </c>
      <c r="O442" s="303">
        <v>74.94</v>
      </c>
      <c r="P442" s="302" t="s">
        <v>9379</v>
      </c>
      <c r="Q442" s="302" t="s">
        <v>9435</v>
      </c>
      <c r="R442" s="300"/>
      <c r="S442" s="300"/>
      <c r="T442" s="302" t="s">
        <v>9380</v>
      </c>
      <c r="U442" s="302" t="s">
        <v>9381</v>
      </c>
      <c r="V442" s="302" t="s">
        <v>9382</v>
      </c>
      <c r="W442" s="302" t="s">
        <v>11019</v>
      </c>
      <c r="X442" s="302" t="s">
        <v>9384</v>
      </c>
      <c r="Y442" s="302" t="s">
        <v>9385</v>
      </c>
      <c r="Z442" s="303">
        <v>74.94</v>
      </c>
      <c r="AA442" s="302" t="s">
        <v>3277</v>
      </c>
      <c r="AB442" s="303">
        <v>74.94</v>
      </c>
      <c r="AC442" s="303">
        <v>74.94</v>
      </c>
      <c r="AD442" s="302" t="s">
        <v>3277</v>
      </c>
      <c r="AE442" s="302" t="s">
        <v>10727</v>
      </c>
      <c r="AF442" s="302" t="s">
        <v>10685</v>
      </c>
      <c r="AG442" s="302" t="s">
        <v>9388</v>
      </c>
      <c r="AH442" s="302" t="s">
        <v>9402</v>
      </c>
      <c r="AI442" s="304">
        <f t="shared" si="12"/>
        <v>44811</v>
      </c>
      <c r="AK442" s="305" t="s">
        <v>9430</v>
      </c>
      <c r="AL442" s="296">
        <f t="shared" si="13"/>
        <v>74.94</v>
      </c>
    </row>
    <row r="443" spans="1:38" ht="40">
      <c r="A443" s="302" t="s">
        <v>11493</v>
      </c>
      <c r="B443" s="302" t="s">
        <v>10681</v>
      </c>
      <c r="C443" s="302" t="s">
        <v>10682</v>
      </c>
      <c r="D443" s="302" t="s">
        <v>9371</v>
      </c>
      <c r="E443" s="302" t="s">
        <v>10745</v>
      </c>
      <c r="F443" s="302" t="s">
        <v>9372</v>
      </c>
      <c r="G443" s="302" t="s">
        <v>9505</v>
      </c>
      <c r="H443" s="302" t="s">
        <v>11196</v>
      </c>
      <c r="I443" s="302" t="s">
        <v>9410</v>
      </c>
      <c r="J443" s="302" t="s">
        <v>10794</v>
      </c>
      <c r="K443" s="302" t="s">
        <v>10795</v>
      </c>
      <c r="L443" s="300"/>
      <c r="M443" s="300"/>
      <c r="N443" s="302" t="s">
        <v>9378</v>
      </c>
      <c r="O443" s="303">
        <v>74.94</v>
      </c>
      <c r="P443" s="302" t="s">
        <v>9379</v>
      </c>
      <c r="Q443" s="302" t="s">
        <v>9435</v>
      </c>
      <c r="R443" s="300"/>
      <c r="S443" s="300"/>
      <c r="T443" s="302" t="s">
        <v>9380</v>
      </c>
      <c r="U443" s="302" t="s">
        <v>9381</v>
      </c>
      <c r="V443" s="302" t="s">
        <v>9382</v>
      </c>
      <c r="W443" s="302" t="s">
        <v>10900</v>
      </c>
      <c r="X443" s="302" t="s">
        <v>9384</v>
      </c>
      <c r="Y443" s="302" t="s">
        <v>9385</v>
      </c>
      <c r="Z443" s="303">
        <v>74.94</v>
      </c>
      <c r="AA443" s="302" t="s">
        <v>3277</v>
      </c>
      <c r="AB443" s="303">
        <v>74.94</v>
      </c>
      <c r="AC443" s="303">
        <v>74.94</v>
      </c>
      <c r="AD443" s="302" t="s">
        <v>3277</v>
      </c>
      <c r="AE443" s="302" t="s">
        <v>10727</v>
      </c>
      <c r="AF443" s="302" t="s">
        <v>10685</v>
      </c>
      <c r="AG443" s="302" t="s">
        <v>9388</v>
      </c>
      <c r="AH443" s="302" t="s">
        <v>9402</v>
      </c>
      <c r="AI443" s="304">
        <f t="shared" si="12"/>
        <v>44817</v>
      </c>
      <c r="AK443" s="305" t="s">
        <v>9430</v>
      </c>
      <c r="AL443" s="296">
        <f t="shared" si="13"/>
        <v>74.94</v>
      </c>
    </row>
    <row r="444" spans="1:38" ht="40">
      <c r="A444" s="302" t="s">
        <v>11494</v>
      </c>
      <c r="B444" s="302" t="s">
        <v>10681</v>
      </c>
      <c r="C444" s="302" t="s">
        <v>10682</v>
      </c>
      <c r="D444" s="302" t="s">
        <v>9371</v>
      </c>
      <c r="E444" s="302" t="s">
        <v>10745</v>
      </c>
      <c r="F444" s="302" t="s">
        <v>9372</v>
      </c>
      <c r="G444" s="302" t="s">
        <v>9505</v>
      </c>
      <c r="H444" s="302" t="s">
        <v>10899</v>
      </c>
      <c r="I444" s="302" t="s">
        <v>9435</v>
      </c>
      <c r="J444" s="302" t="s">
        <v>10832</v>
      </c>
      <c r="K444" s="302" t="s">
        <v>10833</v>
      </c>
      <c r="L444" s="300"/>
      <c r="M444" s="300"/>
      <c r="N444" s="302" t="s">
        <v>9378</v>
      </c>
      <c r="O444" s="303">
        <v>183.28</v>
      </c>
      <c r="P444" s="302" t="s">
        <v>9379</v>
      </c>
      <c r="Q444" s="302" t="s">
        <v>9435</v>
      </c>
      <c r="R444" s="300"/>
      <c r="S444" s="300"/>
      <c r="T444" s="302" t="s">
        <v>9380</v>
      </c>
      <c r="U444" s="302" t="s">
        <v>9381</v>
      </c>
      <c r="V444" s="302" t="s">
        <v>9382</v>
      </c>
      <c r="W444" s="302" t="s">
        <v>11021</v>
      </c>
      <c r="X444" s="302" t="s">
        <v>9384</v>
      </c>
      <c r="Y444" s="302" t="s">
        <v>9385</v>
      </c>
      <c r="Z444" s="303">
        <v>183.28</v>
      </c>
      <c r="AA444" s="302" t="s">
        <v>3277</v>
      </c>
      <c r="AB444" s="303">
        <v>183.28</v>
      </c>
      <c r="AC444" s="303">
        <v>183.28</v>
      </c>
      <c r="AD444" s="302" t="s">
        <v>3277</v>
      </c>
      <c r="AE444" s="302" t="s">
        <v>10727</v>
      </c>
      <c r="AF444" s="302" t="s">
        <v>10685</v>
      </c>
      <c r="AG444" s="302" t="s">
        <v>9388</v>
      </c>
      <c r="AH444" s="302" t="s">
        <v>9402</v>
      </c>
      <c r="AI444" s="304">
        <f t="shared" si="12"/>
        <v>44820</v>
      </c>
      <c r="AK444" s="305" t="s">
        <v>9430</v>
      </c>
      <c r="AL444" s="296">
        <f t="shared" si="13"/>
        <v>183.28</v>
      </c>
    </row>
    <row r="445" spans="1:38" ht="40">
      <c r="A445" s="302" t="s">
        <v>11430</v>
      </c>
      <c r="B445" s="302" t="s">
        <v>10681</v>
      </c>
      <c r="C445" s="302" t="s">
        <v>10682</v>
      </c>
      <c r="D445" s="302" t="s">
        <v>9371</v>
      </c>
      <c r="E445" s="302" t="s">
        <v>10745</v>
      </c>
      <c r="F445" s="302" t="s">
        <v>9372</v>
      </c>
      <c r="G445" s="302" t="s">
        <v>9505</v>
      </c>
      <c r="H445" s="302" t="s">
        <v>11062</v>
      </c>
      <c r="I445" s="302" t="s">
        <v>9435</v>
      </c>
      <c r="J445" s="302" t="s">
        <v>9556</v>
      </c>
      <c r="K445" s="302" t="s">
        <v>9557</v>
      </c>
      <c r="L445" s="300"/>
      <c r="M445" s="300"/>
      <c r="N445" s="302" t="s">
        <v>9378</v>
      </c>
      <c r="O445" s="303">
        <v>183.28</v>
      </c>
      <c r="P445" s="302" t="s">
        <v>9379</v>
      </c>
      <c r="Q445" s="302" t="s">
        <v>9435</v>
      </c>
      <c r="R445" s="300"/>
      <c r="S445" s="300"/>
      <c r="T445" s="302" t="s">
        <v>9380</v>
      </c>
      <c r="U445" s="302" t="s">
        <v>9381</v>
      </c>
      <c r="V445" s="302" t="s">
        <v>9382</v>
      </c>
      <c r="W445" s="302" t="s">
        <v>11064</v>
      </c>
      <c r="X445" s="302" t="s">
        <v>9384</v>
      </c>
      <c r="Y445" s="302" t="s">
        <v>9385</v>
      </c>
      <c r="Z445" s="303">
        <v>183.28</v>
      </c>
      <c r="AA445" s="302" t="s">
        <v>3277</v>
      </c>
      <c r="AB445" s="303">
        <v>183.28</v>
      </c>
      <c r="AC445" s="303">
        <v>183.28</v>
      </c>
      <c r="AD445" s="302" t="s">
        <v>3277</v>
      </c>
      <c r="AE445" s="302" t="s">
        <v>9708</v>
      </c>
      <c r="AF445" s="302" t="s">
        <v>10685</v>
      </c>
      <c r="AG445" s="302" t="s">
        <v>9388</v>
      </c>
      <c r="AH445" s="302" t="s">
        <v>9402</v>
      </c>
      <c r="AI445" s="304">
        <f t="shared" si="12"/>
        <v>44599</v>
      </c>
      <c r="AK445" s="305" t="s">
        <v>9430</v>
      </c>
      <c r="AL445" s="296">
        <f t="shared" si="13"/>
        <v>183.28</v>
      </c>
    </row>
    <row r="446" spans="1:38" ht="40">
      <c r="A446" s="302" t="s">
        <v>11495</v>
      </c>
      <c r="B446" s="302" t="s">
        <v>10681</v>
      </c>
      <c r="C446" s="302" t="s">
        <v>10682</v>
      </c>
      <c r="D446" s="302" t="s">
        <v>9371</v>
      </c>
      <c r="E446" s="302" t="s">
        <v>10745</v>
      </c>
      <c r="F446" s="302" t="s">
        <v>9372</v>
      </c>
      <c r="G446" s="302" t="s">
        <v>9505</v>
      </c>
      <c r="H446" s="302" t="s">
        <v>9742</v>
      </c>
      <c r="I446" s="302" t="s">
        <v>9410</v>
      </c>
      <c r="J446" s="302" t="s">
        <v>9556</v>
      </c>
      <c r="K446" s="302" t="s">
        <v>9557</v>
      </c>
      <c r="L446" s="300"/>
      <c r="M446" s="300"/>
      <c r="N446" s="302" t="s">
        <v>9378</v>
      </c>
      <c r="O446" s="303">
        <v>91.64</v>
      </c>
      <c r="P446" s="302" t="s">
        <v>9379</v>
      </c>
      <c r="Q446" s="302" t="s">
        <v>9435</v>
      </c>
      <c r="R446" s="300"/>
      <c r="S446" s="300"/>
      <c r="T446" s="302" t="s">
        <v>9380</v>
      </c>
      <c r="U446" s="302" t="s">
        <v>9381</v>
      </c>
      <c r="V446" s="302" t="s">
        <v>9382</v>
      </c>
      <c r="W446" s="302" t="s">
        <v>11064</v>
      </c>
      <c r="X446" s="302" t="s">
        <v>9384</v>
      </c>
      <c r="Y446" s="302" t="s">
        <v>9385</v>
      </c>
      <c r="Z446" s="303">
        <v>91.64</v>
      </c>
      <c r="AA446" s="302" t="s">
        <v>3277</v>
      </c>
      <c r="AB446" s="303">
        <v>91.64</v>
      </c>
      <c r="AC446" s="303">
        <v>91.64</v>
      </c>
      <c r="AD446" s="302" t="s">
        <v>3277</v>
      </c>
      <c r="AE446" s="302" t="s">
        <v>9708</v>
      </c>
      <c r="AF446" s="302" t="s">
        <v>10685</v>
      </c>
      <c r="AG446" s="302" t="s">
        <v>9388</v>
      </c>
      <c r="AH446" s="302" t="s">
        <v>9402</v>
      </c>
      <c r="AI446" s="304">
        <f t="shared" si="12"/>
        <v>44606</v>
      </c>
      <c r="AK446" s="305" t="s">
        <v>9430</v>
      </c>
      <c r="AL446" s="296">
        <f t="shared" si="13"/>
        <v>91.64</v>
      </c>
    </row>
    <row r="447" spans="1:38" ht="40">
      <c r="A447" s="302" t="s">
        <v>11496</v>
      </c>
      <c r="B447" s="302" t="s">
        <v>10681</v>
      </c>
      <c r="C447" s="302" t="s">
        <v>10682</v>
      </c>
      <c r="D447" s="302" t="s">
        <v>9371</v>
      </c>
      <c r="E447" s="302" t="s">
        <v>10745</v>
      </c>
      <c r="F447" s="302" t="s">
        <v>9372</v>
      </c>
      <c r="G447" s="302" t="s">
        <v>9505</v>
      </c>
      <c r="H447" s="302" t="s">
        <v>9731</v>
      </c>
      <c r="I447" s="302" t="s">
        <v>9410</v>
      </c>
      <c r="J447" s="302" t="s">
        <v>9556</v>
      </c>
      <c r="K447" s="302" t="s">
        <v>9557</v>
      </c>
      <c r="L447" s="300"/>
      <c r="M447" s="300"/>
      <c r="N447" s="302" t="s">
        <v>9378</v>
      </c>
      <c r="O447" s="303">
        <v>91.64</v>
      </c>
      <c r="P447" s="302" t="s">
        <v>9379</v>
      </c>
      <c r="Q447" s="302" t="s">
        <v>9435</v>
      </c>
      <c r="R447" s="300"/>
      <c r="S447" s="300"/>
      <c r="T447" s="302" t="s">
        <v>9380</v>
      </c>
      <c r="U447" s="302" t="s">
        <v>9381</v>
      </c>
      <c r="V447" s="302" t="s">
        <v>9382</v>
      </c>
      <c r="W447" s="302" t="s">
        <v>11064</v>
      </c>
      <c r="X447" s="302" t="s">
        <v>9384</v>
      </c>
      <c r="Y447" s="302" t="s">
        <v>9385</v>
      </c>
      <c r="Z447" s="303">
        <v>91.64</v>
      </c>
      <c r="AA447" s="302" t="s">
        <v>3277</v>
      </c>
      <c r="AB447" s="303">
        <v>91.64</v>
      </c>
      <c r="AC447" s="303">
        <v>91.64</v>
      </c>
      <c r="AD447" s="302" t="s">
        <v>3277</v>
      </c>
      <c r="AE447" s="302" t="s">
        <v>9708</v>
      </c>
      <c r="AF447" s="302" t="s">
        <v>10685</v>
      </c>
      <c r="AG447" s="302" t="s">
        <v>9388</v>
      </c>
      <c r="AH447" s="302" t="s">
        <v>9402</v>
      </c>
      <c r="AI447" s="304">
        <f t="shared" si="12"/>
        <v>44610</v>
      </c>
      <c r="AK447" s="305" t="s">
        <v>9430</v>
      </c>
      <c r="AL447" s="296">
        <f t="shared" si="13"/>
        <v>91.64</v>
      </c>
    </row>
    <row r="448" spans="1:38" ht="40">
      <c r="A448" s="302" t="s">
        <v>11497</v>
      </c>
      <c r="B448" s="302" t="s">
        <v>10681</v>
      </c>
      <c r="C448" s="302" t="s">
        <v>10682</v>
      </c>
      <c r="D448" s="302" t="s">
        <v>9371</v>
      </c>
      <c r="E448" s="302" t="s">
        <v>10745</v>
      </c>
      <c r="F448" s="302" t="s">
        <v>9372</v>
      </c>
      <c r="G448" s="302" t="s">
        <v>9505</v>
      </c>
      <c r="H448" s="302" t="s">
        <v>9775</v>
      </c>
      <c r="I448" s="302" t="s">
        <v>9435</v>
      </c>
      <c r="J448" s="302" t="s">
        <v>9688</v>
      </c>
      <c r="K448" s="302" t="s">
        <v>9689</v>
      </c>
      <c r="L448" s="300"/>
      <c r="M448" s="300"/>
      <c r="N448" s="302" t="s">
        <v>9378</v>
      </c>
      <c r="O448" s="303">
        <v>183.28</v>
      </c>
      <c r="P448" s="302" t="s">
        <v>9379</v>
      </c>
      <c r="Q448" s="302" t="s">
        <v>9435</v>
      </c>
      <c r="R448" s="300"/>
      <c r="S448" s="300"/>
      <c r="T448" s="302" t="s">
        <v>9380</v>
      </c>
      <c r="U448" s="302" t="s">
        <v>9381</v>
      </c>
      <c r="V448" s="302" t="s">
        <v>9382</v>
      </c>
      <c r="W448" s="302" t="s">
        <v>10932</v>
      </c>
      <c r="X448" s="302" t="s">
        <v>9384</v>
      </c>
      <c r="Y448" s="302" t="s">
        <v>9385</v>
      </c>
      <c r="Z448" s="303">
        <v>183.28</v>
      </c>
      <c r="AA448" s="302" t="s">
        <v>3277</v>
      </c>
      <c r="AB448" s="303">
        <v>183.28</v>
      </c>
      <c r="AC448" s="303">
        <v>183.28</v>
      </c>
      <c r="AD448" s="302" t="s">
        <v>3277</v>
      </c>
      <c r="AE448" s="302" t="s">
        <v>9770</v>
      </c>
      <c r="AF448" s="302" t="s">
        <v>10685</v>
      </c>
      <c r="AG448" s="302" t="s">
        <v>9388</v>
      </c>
      <c r="AH448" s="302" t="s">
        <v>9402</v>
      </c>
      <c r="AI448" s="304">
        <f t="shared" si="12"/>
        <v>44589</v>
      </c>
      <c r="AK448" s="305" t="s">
        <v>9430</v>
      </c>
      <c r="AL448" s="296">
        <f t="shared" si="13"/>
        <v>183.28</v>
      </c>
    </row>
    <row r="449" spans="1:38" ht="50">
      <c r="A449" s="302" t="s">
        <v>11498</v>
      </c>
      <c r="B449" s="302" t="s">
        <v>10681</v>
      </c>
      <c r="C449" s="302" t="s">
        <v>10682</v>
      </c>
      <c r="D449" s="302" t="s">
        <v>9371</v>
      </c>
      <c r="E449" s="302" t="s">
        <v>10745</v>
      </c>
      <c r="F449" s="302" t="s">
        <v>9372</v>
      </c>
      <c r="G449" s="302" t="s">
        <v>9505</v>
      </c>
      <c r="H449" s="302" t="s">
        <v>9782</v>
      </c>
      <c r="I449" s="302" t="s">
        <v>9555</v>
      </c>
      <c r="J449" s="302" t="s">
        <v>9614</v>
      </c>
      <c r="K449" s="302" t="s">
        <v>9615</v>
      </c>
      <c r="L449" s="300"/>
      <c r="M449" s="302" t="s">
        <v>11066</v>
      </c>
      <c r="N449" s="302" t="s">
        <v>9378</v>
      </c>
      <c r="O449" s="303">
        <v>366.56</v>
      </c>
      <c r="P449" s="302" t="s">
        <v>9379</v>
      </c>
      <c r="Q449" s="302" t="s">
        <v>9435</v>
      </c>
      <c r="R449" s="300"/>
      <c r="S449" s="300"/>
      <c r="T449" s="302" t="s">
        <v>9380</v>
      </c>
      <c r="U449" s="302" t="s">
        <v>9381</v>
      </c>
      <c r="V449" s="302" t="s">
        <v>9382</v>
      </c>
      <c r="W449" s="302" t="s">
        <v>11067</v>
      </c>
      <c r="X449" s="302" t="s">
        <v>9384</v>
      </c>
      <c r="Y449" s="302" t="s">
        <v>9385</v>
      </c>
      <c r="Z449" s="303">
        <v>366.56</v>
      </c>
      <c r="AA449" s="302" t="s">
        <v>3277</v>
      </c>
      <c r="AB449" s="303">
        <v>366.56</v>
      </c>
      <c r="AC449" s="303">
        <v>366.56</v>
      </c>
      <c r="AD449" s="302" t="s">
        <v>3277</v>
      </c>
      <c r="AE449" s="302" t="s">
        <v>9770</v>
      </c>
      <c r="AF449" s="302" t="s">
        <v>10685</v>
      </c>
      <c r="AG449" s="302" t="s">
        <v>9388</v>
      </c>
      <c r="AH449" s="302" t="s">
        <v>9402</v>
      </c>
      <c r="AI449" s="304">
        <f t="shared" si="12"/>
        <v>44587</v>
      </c>
      <c r="AK449" s="305" t="s">
        <v>9430</v>
      </c>
      <c r="AL449" s="296">
        <f t="shared" si="13"/>
        <v>366.56</v>
      </c>
    </row>
    <row r="450" spans="1:38" ht="50">
      <c r="A450" s="302" t="s">
        <v>11499</v>
      </c>
      <c r="B450" s="302" t="s">
        <v>10681</v>
      </c>
      <c r="C450" s="302" t="s">
        <v>10682</v>
      </c>
      <c r="D450" s="302" t="s">
        <v>9371</v>
      </c>
      <c r="E450" s="302" t="s">
        <v>10745</v>
      </c>
      <c r="F450" s="302" t="s">
        <v>9372</v>
      </c>
      <c r="G450" s="302" t="s">
        <v>9505</v>
      </c>
      <c r="H450" s="302" t="s">
        <v>11283</v>
      </c>
      <c r="I450" s="302" t="s">
        <v>9478</v>
      </c>
      <c r="J450" s="302" t="s">
        <v>9614</v>
      </c>
      <c r="K450" s="302" t="s">
        <v>9615</v>
      </c>
      <c r="L450" s="300"/>
      <c r="M450" s="302" t="s">
        <v>11066</v>
      </c>
      <c r="N450" s="302" t="s">
        <v>9378</v>
      </c>
      <c r="O450" s="303">
        <v>320.74</v>
      </c>
      <c r="P450" s="302" t="s">
        <v>9379</v>
      </c>
      <c r="Q450" s="302" t="s">
        <v>9435</v>
      </c>
      <c r="R450" s="300"/>
      <c r="S450" s="300"/>
      <c r="T450" s="302" t="s">
        <v>9380</v>
      </c>
      <c r="U450" s="302" t="s">
        <v>9381</v>
      </c>
      <c r="V450" s="302" t="s">
        <v>9382</v>
      </c>
      <c r="W450" s="302" t="s">
        <v>11067</v>
      </c>
      <c r="X450" s="302" t="s">
        <v>9384</v>
      </c>
      <c r="Y450" s="302" t="s">
        <v>9385</v>
      </c>
      <c r="Z450" s="303">
        <v>320.74</v>
      </c>
      <c r="AA450" s="302" t="s">
        <v>3277</v>
      </c>
      <c r="AB450" s="303">
        <v>320.74</v>
      </c>
      <c r="AC450" s="303">
        <v>320.74</v>
      </c>
      <c r="AD450" s="302" t="s">
        <v>3277</v>
      </c>
      <c r="AE450" s="302" t="s">
        <v>9770</v>
      </c>
      <c r="AF450" s="302" t="s">
        <v>10685</v>
      </c>
      <c r="AG450" s="302" t="s">
        <v>9388</v>
      </c>
      <c r="AH450" s="302" t="s">
        <v>9402</v>
      </c>
      <c r="AI450" s="304">
        <f t="shared" si="12"/>
        <v>44586</v>
      </c>
      <c r="AK450" s="305" t="s">
        <v>9430</v>
      </c>
      <c r="AL450" s="296">
        <f t="shared" si="13"/>
        <v>320.74</v>
      </c>
    </row>
    <row r="451" spans="1:38" ht="40">
      <c r="A451" s="302" t="s">
        <v>11500</v>
      </c>
      <c r="B451" s="302" t="s">
        <v>10681</v>
      </c>
      <c r="C451" s="302" t="s">
        <v>10682</v>
      </c>
      <c r="D451" s="302" t="s">
        <v>9371</v>
      </c>
      <c r="E451" s="302" t="s">
        <v>10745</v>
      </c>
      <c r="F451" s="302" t="s">
        <v>9372</v>
      </c>
      <c r="G451" s="302" t="s">
        <v>9505</v>
      </c>
      <c r="H451" s="302" t="s">
        <v>9717</v>
      </c>
      <c r="I451" s="302" t="s">
        <v>9410</v>
      </c>
      <c r="J451" s="302" t="s">
        <v>9507</v>
      </c>
      <c r="K451" s="302" t="s">
        <v>9508</v>
      </c>
      <c r="L451" s="300"/>
      <c r="M451" s="300"/>
      <c r="N451" s="302" t="s">
        <v>9378</v>
      </c>
      <c r="O451" s="303">
        <v>91.64</v>
      </c>
      <c r="P451" s="302" t="s">
        <v>9379</v>
      </c>
      <c r="Q451" s="302" t="s">
        <v>9435</v>
      </c>
      <c r="R451" s="300"/>
      <c r="S451" s="300"/>
      <c r="T451" s="302" t="s">
        <v>9380</v>
      </c>
      <c r="U451" s="302" t="s">
        <v>9381</v>
      </c>
      <c r="V451" s="302" t="s">
        <v>9382</v>
      </c>
      <c r="W451" s="302" t="s">
        <v>10746</v>
      </c>
      <c r="X451" s="302" t="s">
        <v>9384</v>
      </c>
      <c r="Y451" s="302" t="s">
        <v>9385</v>
      </c>
      <c r="Z451" s="303">
        <v>91.64</v>
      </c>
      <c r="AA451" s="302" t="s">
        <v>3277</v>
      </c>
      <c r="AB451" s="303">
        <v>91.64</v>
      </c>
      <c r="AC451" s="303">
        <v>91.64</v>
      </c>
      <c r="AD451" s="302" t="s">
        <v>3277</v>
      </c>
      <c r="AE451" s="302" t="s">
        <v>9708</v>
      </c>
      <c r="AF451" s="302" t="s">
        <v>10685</v>
      </c>
      <c r="AG451" s="302" t="s">
        <v>9388</v>
      </c>
      <c r="AH451" s="302" t="s">
        <v>9402</v>
      </c>
      <c r="AI451" s="304">
        <f t="shared" si="12"/>
        <v>44617</v>
      </c>
      <c r="AK451" s="305" t="s">
        <v>9430</v>
      </c>
      <c r="AL451" s="296">
        <f t="shared" si="13"/>
        <v>91.64</v>
      </c>
    </row>
    <row r="452" spans="1:38" ht="40">
      <c r="A452" s="302" t="s">
        <v>11095</v>
      </c>
      <c r="B452" s="302" t="s">
        <v>10681</v>
      </c>
      <c r="C452" s="302" t="s">
        <v>10682</v>
      </c>
      <c r="D452" s="302" t="s">
        <v>9371</v>
      </c>
      <c r="E452" s="302" t="s">
        <v>10745</v>
      </c>
      <c r="F452" s="302" t="s">
        <v>9372</v>
      </c>
      <c r="G452" s="302" t="s">
        <v>9505</v>
      </c>
      <c r="H452" s="302" t="s">
        <v>9804</v>
      </c>
      <c r="I452" s="302" t="s">
        <v>9410</v>
      </c>
      <c r="J452" s="302" t="s">
        <v>9556</v>
      </c>
      <c r="K452" s="302" t="s">
        <v>9559</v>
      </c>
      <c r="L452" s="300"/>
      <c r="M452" s="300"/>
      <c r="N452" s="302" t="s">
        <v>9378</v>
      </c>
      <c r="O452" s="303">
        <v>91.64</v>
      </c>
      <c r="P452" s="302" t="s">
        <v>9379</v>
      </c>
      <c r="Q452" s="302" t="s">
        <v>9435</v>
      </c>
      <c r="R452" s="300"/>
      <c r="S452" s="300"/>
      <c r="T452" s="302" t="s">
        <v>9380</v>
      </c>
      <c r="U452" s="302" t="s">
        <v>9381</v>
      </c>
      <c r="V452" s="302" t="s">
        <v>9382</v>
      </c>
      <c r="W452" s="302" t="s">
        <v>11069</v>
      </c>
      <c r="X452" s="302" t="s">
        <v>9384</v>
      </c>
      <c r="Y452" s="302" t="s">
        <v>9385</v>
      </c>
      <c r="Z452" s="303">
        <v>91.64</v>
      </c>
      <c r="AA452" s="302" t="s">
        <v>3277</v>
      </c>
      <c r="AB452" s="303">
        <v>91.64</v>
      </c>
      <c r="AC452" s="303">
        <v>91.64</v>
      </c>
      <c r="AD452" s="302" t="s">
        <v>3277</v>
      </c>
      <c r="AE452" s="302" t="s">
        <v>9770</v>
      </c>
      <c r="AF452" s="302" t="s">
        <v>10685</v>
      </c>
      <c r="AG452" s="302" t="s">
        <v>9388</v>
      </c>
      <c r="AH452" s="302" t="s">
        <v>9402</v>
      </c>
      <c r="AI452" s="304">
        <f t="shared" si="12"/>
        <v>44579</v>
      </c>
      <c r="AK452" s="305" t="s">
        <v>9430</v>
      </c>
      <c r="AL452" s="296">
        <f t="shared" si="13"/>
        <v>91.64</v>
      </c>
    </row>
    <row r="453" spans="1:38" ht="40">
      <c r="A453" s="302" t="s">
        <v>11068</v>
      </c>
      <c r="B453" s="302" t="s">
        <v>10681</v>
      </c>
      <c r="C453" s="302" t="s">
        <v>10682</v>
      </c>
      <c r="D453" s="302" t="s">
        <v>9371</v>
      </c>
      <c r="E453" s="302" t="s">
        <v>10745</v>
      </c>
      <c r="F453" s="302" t="s">
        <v>9372</v>
      </c>
      <c r="G453" s="302" t="s">
        <v>9505</v>
      </c>
      <c r="H453" s="302" t="s">
        <v>9812</v>
      </c>
      <c r="I453" s="302" t="s">
        <v>9555</v>
      </c>
      <c r="J453" s="302" t="s">
        <v>9556</v>
      </c>
      <c r="K453" s="302" t="s">
        <v>9559</v>
      </c>
      <c r="L453" s="300"/>
      <c r="M453" s="300"/>
      <c r="N453" s="302" t="s">
        <v>9378</v>
      </c>
      <c r="O453" s="303">
        <v>366.56</v>
      </c>
      <c r="P453" s="302" t="s">
        <v>9379</v>
      </c>
      <c r="Q453" s="302" t="s">
        <v>9435</v>
      </c>
      <c r="R453" s="300"/>
      <c r="S453" s="300"/>
      <c r="T453" s="302" t="s">
        <v>9380</v>
      </c>
      <c r="U453" s="302" t="s">
        <v>9381</v>
      </c>
      <c r="V453" s="302" t="s">
        <v>9382</v>
      </c>
      <c r="W453" s="302" t="s">
        <v>11069</v>
      </c>
      <c r="X453" s="302" t="s">
        <v>9384</v>
      </c>
      <c r="Y453" s="302" t="s">
        <v>9385</v>
      </c>
      <c r="Z453" s="303">
        <v>366.56</v>
      </c>
      <c r="AA453" s="302" t="s">
        <v>3277</v>
      </c>
      <c r="AB453" s="303">
        <v>366.56</v>
      </c>
      <c r="AC453" s="303">
        <v>366.56</v>
      </c>
      <c r="AD453" s="302" t="s">
        <v>3277</v>
      </c>
      <c r="AE453" s="302" t="s">
        <v>9770</v>
      </c>
      <c r="AF453" s="302" t="s">
        <v>10685</v>
      </c>
      <c r="AG453" s="302" t="s">
        <v>9388</v>
      </c>
      <c r="AH453" s="302" t="s">
        <v>9402</v>
      </c>
      <c r="AI453" s="304">
        <f t="shared" si="12"/>
        <v>44574</v>
      </c>
      <c r="AK453" s="305" t="s">
        <v>9430</v>
      </c>
      <c r="AL453" s="296">
        <f t="shared" si="13"/>
        <v>366.56</v>
      </c>
    </row>
    <row r="454" spans="1:38" ht="40">
      <c r="A454" s="302" t="s">
        <v>11501</v>
      </c>
      <c r="B454" s="302" t="s">
        <v>10681</v>
      </c>
      <c r="C454" s="302" t="s">
        <v>10682</v>
      </c>
      <c r="D454" s="302" t="s">
        <v>9371</v>
      </c>
      <c r="E454" s="302" t="s">
        <v>10745</v>
      </c>
      <c r="F454" s="302" t="s">
        <v>9372</v>
      </c>
      <c r="G454" s="302" t="s">
        <v>9505</v>
      </c>
      <c r="H454" s="302" t="s">
        <v>9668</v>
      </c>
      <c r="I454" s="302" t="s">
        <v>9375</v>
      </c>
      <c r="J454" s="302" t="s">
        <v>9566</v>
      </c>
      <c r="K454" s="302" t="s">
        <v>9567</v>
      </c>
      <c r="L454" s="300"/>
      <c r="M454" s="300"/>
      <c r="N454" s="302" t="s">
        <v>9378</v>
      </c>
      <c r="O454" s="303">
        <v>45.82</v>
      </c>
      <c r="P454" s="302" t="s">
        <v>9379</v>
      </c>
      <c r="Q454" s="302" t="s">
        <v>9435</v>
      </c>
      <c r="R454" s="300"/>
      <c r="S454" s="300"/>
      <c r="T454" s="302" t="s">
        <v>9380</v>
      </c>
      <c r="U454" s="302" t="s">
        <v>9381</v>
      </c>
      <c r="V454" s="302" t="s">
        <v>9382</v>
      </c>
      <c r="W454" s="302" t="s">
        <v>9669</v>
      </c>
      <c r="X454" s="302" t="s">
        <v>9384</v>
      </c>
      <c r="Y454" s="302" t="s">
        <v>9385</v>
      </c>
      <c r="Z454" s="303">
        <v>45.82</v>
      </c>
      <c r="AA454" s="302" t="s">
        <v>3277</v>
      </c>
      <c r="AB454" s="303">
        <v>45.82</v>
      </c>
      <c r="AC454" s="303">
        <v>45.82</v>
      </c>
      <c r="AD454" s="302" t="s">
        <v>3277</v>
      </c>
      <c r="AE454" s="302" t="s">
        <v>9634</v>
      </c>
      <c r="AF454" s="302" t="s">
        <v>10685</v>
      </c>
      <c r="AG454" s="302" t="s">
        <v>9388</v>
      </c>
      <c r="AH454" s="302" t="s">
        <v>9402</v>
      </c>
      <c r="AI454" s="304">
        <f t="shared" si="12"/>
        <v>44635</v>
      </c>
      <c r="AK454" s="305" t="s">
        <v>9430</v>
      </c>
      <c r="AL454" s="296">
        <f t="shared" si="13"/>
        <v>45.82</v>
      </c>
    </row>
    <row r="455" spans="1:38" ht="100">
      <c r="A455" s="302" t="s">
        <v>11502</v>
      </c>
      <c r="B455" s="302" t="s">
        <v>10681</v>
      </c>
      <c r="C455" s="302" t="s">
        <v>10682</v>
      </c>
      <c r="D455" s="302" t="s">
        <v>9371</v>
      </c>
      <c r="E455" s="302" t="s">
        <v>10745</v>
      </c>
      <c r="F455" s="302" t="s">
        <v>9372</v>
      </c>
      <c r="G455" s="302" t="s">
        <v>9505</v>
      </c>
      <c r="H455" s="302" t="s">
        <v>11503</v>
      </c>
      <c r="I455" s="302" t="s">
        <v>9521</v>
      </c>
      <c r="J455" s="302" t="s">
        <v>9614</v>
      </c>
      <c r="K455" s="302" t="s">
        <v>9615</v>
      </c>
      <c r="L455" s="300"/>
      <c r="M455" s="302" t="s">
        <v>10753</v>
      </c>
      <c r="N455" s="302" t="s">
        <v>9378</v>
      </c>
      <c r="O455" s="303">
        <v>274.92</v>
      </c>
      <c r="P455" s="302" t="s">
        <v>9379</v>
      </c>
      <c r="Q455" s="302" t="s">
        <v>9435</v>
      </c>
      <c r="R455" s="300"/>
      <c r="S455" s="300"/>
      <c r="T455" s="302" t="s">
        <v>9380</v>
      </c>
      <c r="U455" s="302" t="s">
        <v>9381</v>
      </c>
      <c r="V455" s="302" t="s">
        <v>9382</v>
      </c>
      <c r="W455" s="302" t="s">
        <v>10754</v>
      </c>
      <c r="X455" s="302" t="s">
        <v>9384</v>
      </c>
      <c r="Y455" s="302" t="s">
        <v>9385</v>
      </c>
      <c r="Z455" s="303">
        <v>274.92</v>
      </c>
      <c r="AA455" s="302" t="s">
        <v>3277</v>
      </c>
      <c r="AB455" s="303">
        <v>274.92</v>
      </c>
      <c r="AC455" s="303">
        <v>274.92</v>
      </c>
      <c r="AD455" s="302" t="s">
        <v>3277</v>
      </c>
      <c r="AE455" s="302" t="s">
        <v>9494</v>
      </c>
      <c r="AF455" s="302" t="s">
        <v>10685</v>
      </c>
      <c r="AG455" s="302" t="s">
        <v>9388</v>
      </c>
      <c r="AH455" s="302" t="s">
        <v>9402</v>
      </c>
      <c r="AI455" s="304">
        <f t="shared" ref="AI455:AI518" si="14">DATE(YEAR(H455),MONTH(H455),DAY(H455))</f>
        <v>44697</v>
      </c>
      <c r="AK455" s="305" t="s">
        <v>9430</v>
      </c>
      <c r="AL455" s="296">
        <f t="shared" ref="AL455:AL518" si="15">IF(AK455="","",IF(AJ455="",AC455,AJ455))</f>
        <v>274.92</v>
      </c>
    </row>
    <row r="456" spans="1:38" ht="100">
      <c r="A456" s="302" t="s">
        <v>11504</v>
      </c>
      <c r="B456" s="302" t="s">
        <v>10681</v>
      </c>
      <c r="C456" s="302" t="s">
        <v>10682</v>
      </c>
      <c r="D456" s="302" t="s">
        <v>9371</v>
      </c>
      <c r="E456" s="302" t="s">
        <v>10745</v>
      </c>
      <c r="F456" s="302" t="s">
        <v>9372</v>
      </c>
      <c r="G456" s="302" t="s">
        <v>9505</v>
      </c>
      <c r="H456" s="302" t="s">
        <v>11505</v>
      </c>
      <c r="I456" s="302" t="s">
        <v>9555</v>
      </c>
      <c r="J456" s="302" t="s">
        <v>9614</v>
      </c>
      <c r="K456" s="302" t="s">
        <v>9615</v>
      </c>
      <c r="L456" s="300"/>
      <c r="M456" s="302" t="s">
        <v>10753</v>
      </c>
      <c r="N456" s="302" t="s">
        <v>9378</v>
      </c>
      <c r="O456" s="303">
        <v>366.56</v>
      </c>
      <c r="P456" s="302" t="s">
        <v>9379</v>
      </c>
      <c r="Q456" s="302" t="s">
        <v>9435</v>
      </c>
      <c r="R456" s="300"/>
      <c r="S456" s="300"/>
      <c r="T456" s="302" t="s">
        <v>9380</v>
      </c>
      <c r="U456" s="302" t="s">
        <v>9381</v>
      </c>
      <c r="V456" s="302" t="s">
        <v>9382</v>
      </c>
      <c r="W456" s="302" t="s">
        <v>10754</v>
      </c>
      <c r="X456" s="302" t="s">
        <v>9384</v>
      </c>
      <c r="Y456" s="302" t="s">
        <v>9385</v>
      </c>
      <c r="Z456" s="303">
        <v>366.56</v>
      </c>
      <c r="AA456" s="302" t="s">
        <v>3277</v>
      </c>
      <c r="AB456" s="303">
        <v>366.56</v>
      </c>
      <c r="AC456" s="303">
        <v>366.56</v>
      </c>
      <c r="AD456" s="302" t="s">
        <v>3277</v>
      </c>
      <c r="AE456" s="302" t="s">
        <v>9494</v>
      </c>
      <c r="AF456" s="302" t="s">
        <v>10685</v>
      </c>
      <c r="AG456" s="302" t="s">
        <v>9388</v>
      </c>
      <c r="AH456" s="302" t="s">
        <v>9402</v>
      </c>
      <c r="AI456" s="304">
        <f t="shared" si="14"/>
        <v>44708</v>
      </c>
      <c r="AK456" s="305" t="s">
        <v>9430</v>
      </c>
      <c r="AL456" s="296">
        <f t="shared" si="15"/>
        <v>366.56</v>
      </c>
    </row>
    <row r="457" spans="1:38" ht="40">
      <c r="A457" s="302" t="s">
        <v>11506</v>
      </c>
      <c r="B457" s="302" t="s">
        <v>10681</v>
      </c>
      <c r="C457" s="302" t="s">
        <v>10682</v>
      </c>
      <c r="D457" s="302" t="s">
        <v>9371</v>
      </c>
      <c r="E457" s="302" t="s">
        <v>10745</v>
      </c>
      <c r="F457" s="302" t="s">
        <v>9372</v>
      </c>
      <c r="G457" s="302" t="s">
        <v>9505</v>
      </c>
      <c r="H457" s="302" t="s">
        <v>9498</v>
      </c>
      <c r="I457" s="302" t="s">
        <v>9526</v>
      </c>
      <c r="J457" s="302" t="s">
        <v>9746</v>
      </c>
      <c r="K457" s="302" t="s">
        <v>9747</v>
      </c>
      <c r="L457" s="300"/>
      <c r="M457" s="300"/>
      <c r="N457" s="302" t="s">
        <v>9378</v>
      </c>
      <c r="O457" s="303">
        <v>123.48</v>
      </c>
      <c r="P457" s="302" t="s">
        <v>9379</v>
      </c>
      <c r="Q457" s="302" t="s">
        <v>9435</v>
      </c>
      <c r="R457" s="300"/>
      <c r="S457" s="300"/>
      <c r="T457" s="302" t="s">
        <v>9380</v>
      </c>
      <c r="U457" s="302" t="s">
        <v>9381</v>
      </c>
      <c r="V457" s="302" t="s">
        <v>9382</v>
      </c>
      <c r="W457" s="302" t="s">
        <v>11103</v>
      </c>
      <c r="X457" s="302" t="s">
        <v>9384</v>
      </c>
      <c r="Y457" s="302" t="s">
        <v>9385</v>
      </c>
      <c r="Z457" s="303">
        <v>123.48</v>
      </c>
      <c r="AA457" s="302" t="s">
        <v>3277</v>
      </c>
      <c r="AB457" s="303">
        <v>123.48</v>
      </c>
      <c r="AC457" s="303">
        <v>123.48</v>
      </c>
      <c r="AD457" s="302" t="s">
        <v>3277</v>
      </c>
      <c r="AE457" s="302" t="s">
        <v>9494</v>
      </c>
      <c r="AF457" s="302" t="s">
        <v>10685</v>
      </c>
      <c r="AG457" s="302" t="s">
        <v>9388</v>
      </c>
      <c r="AH457" s="302" t="s">
        <v>9402</v>
      </c>
      <c r="AI457" s="304">
        <f t="shared" si="14"/>
        <v>44705</v>
      </c>
      <c r="AK457" s="305" t="s">
        <v>9430</v>
      </c>
      <c r="AL457" s="296">
        <f t="shared" si="15"/>
        <v>123.48</v>
      </c>
    </row>
    <row r="458" spans="1:38" ht="40">
      <c r="A458" s="302" t="s">
        <v>11507</v>
      </c>
      <c r="B458" s="302" t="s">
        <v>10681</v>
      </c>
      <c r="C458" s="302" t="s">
        <v>10682</v>
      </c>
      <c r="D458" s="302" t="s">
        <v>9371</v>
      </c>
      <c r="E458" s="302" t="s">
        <v>10745</v>
      </c>
      <c r="F458" s="302" t="s">
        <v>9372</v>
      </c>
      <c r="G458" s="302" t="s">
        <v>9505</v>
      </c>
      <c r="H458" s="302" t="s">
        <v>9520</v>
      </c>
      <c r="I458" s="302" t="s">
        <v>9410</v>
      </c>
      <c r="J458" s="302" t="s">
        <v>9507</v>
      </c>
      <c r="K458" s="302" t="s">
        <v>9508</v>
      </c>
      <c r="L458" s="300"/>
      <c r="M458" s="300"/>
      <c r="N458" s="302" t="s">
        <v>9378</v>
      </c>
      <c r="O458" s="303">
        <v>91.64</v>
      </c>
      <c r="P458" s="302" t="s">
        <v>9379</v>
      </c>
      <c r="Q458" s="302" t="s">
        <v>9435</v>
      </c>
      <c r="R458" s="300"/>
      <c r="S458" s="300"/>
      <c r="T458" s="302" t="s">
        <v>9380</v>
      </c>
      <c r="U458" s="302" t="s">
        <v>9381</v>
      </c>
      <c r="V458" s="302" t="s">
        <v>9382</v>
      </c>
      <c r="W458" s="302" t="s">
        <v>9509</v>
      </c>
      <c r="X458" s="302" t="s">
        <v>9384</v>
      </c>
      <c r="Y458" s="302" t="s">
        <v>9385</v>
      </c>
      <c r="Z458" s="303">
        <v>91.64</v>
      </c>
      <c r="AA458" s="302" t="s">
        <v>3277</v>
      </c>
      <c r="AB458" s="303">
        <v>91.64</v>
      </c>
      <c r="AC458" s="303">
        <v>91.64</v>
      </c>
      <c r="AD458" s="302" t="s">
        <v>3277</v>
      </c>
      <c r="AE458" s="302" t="s">
        <v>9494</v>
      </c>
      <c r="AF458" s="302" t="s">
        <v>10685</v>
      </c>
      <c r="AG458" s="302" t="s">
        <v>9388</v>
      </c>
      <c r="AH458" s="302" t="s">
        <v>9402</v>
      </c>
      <c r="AI458" s="304">
        <f t="shared" si="14"/>
        <v>44692</v>
      </c>
      <c r="AK458" s="305" t="s">
        <v>9430</v>
      </c>
      <c r="AL458" s="296">
        <f t="shared" si="15"/>
        <v>91.64</v>
      </c>
    </row>
    <row r="459" spans="1:38" ht="110">
      <c r="A459" s="302" t="s">
        <v>11508</v>
      </c>
      <c r="B459" s="302" t="s">
        <v>10681</v>
      </c>
      <c r="C459" s="302" t="s">
        <v>10682</v>
      </c>
      <c r="D459" s="302" t="s">
        <v>9371</v>
      </c>
      <c r="E459" s="302" t="s">
        <v>10745</v>
      </c>
      <c r="F459" s="302" t="s">
        <v>10850</v>
      </c>
      <c r="G459" s="302" t="s">
        <v>10684</v>
      </c>
      <c r="H459" s="302" t="s">
        <v>9628</v>
      </c>
      <c r="I459" s="302" t="s">
        <v>11509</v>
      </c>
      <c r="J459" s="302" t="s">
        <v>9746</v>
      </c>
      <c r="K459" s="302" t="s">
        <v>9747</v>
      </c>
      <c r="L459" s="300"/>
      <c r="M459" s="302" t="s">
        <v>11510</v>
      </c>
      <c r="N459" s="302" t="s">
        <v>9378</v>
      </c>
      <c r="O459" s="303">
        <v>81.900000000000006</v>
      </c>
      <c r="P459" s="302" t="s">
        <v>9395</v>
      </c>
      <c r="Q459" s="302" t="s">
        <v>9435</v>
      </c>
      <c r="R459" s="300"/>
      <c r="S459" s="300"/>
      <c r="T459" s="302" t="s">
        <v>9380</v>
      </c>
      <c r="U459" s="302" t="s">
        <v>9749</v>
      </c>
      <c r="V459" s="302" t="s">
        <v>9400</v>
      </c>
      <c r="W459" s="302" t="s">
        <v>11511</v>
      </c>
      <c r="X459" s="302" t="s">
        <v>9384</v>
      </c>
      <c r="Y459" s="302" t="s">
        <v>9385</v>
      </c>
      <c r="Z459" s="303">
        <v>81.900000000000006</v>
      </c>
      <c r="AA459" s="302" t="s">
        <v>3277</v>
      </c>
      <c r="AB459" s="303">
        <v>81.900000000000006</v>
      </c>
      <c r="AC459" s="303">
        <v>81.900000000000006</v>
      </c>
      <c r="AD459" s="302" t="s">
        <v>3277</v>
      </c>
      <c r="AE459" s="302" t="s">
        <v>9494</v>
      </c>
      <c r="AF459" s="302" t="s">
        <v>10685</v>
      </c>
      <c r="AG459" s="302" t="s">
        <v>9388</v>
      </c>
      <c r="AH459" s="302" t="s">
        <v>9402</v>
      </c>
      <c r="AI459" s="304">
        <f t="shared" si="14"/>
        <v>44652</v>
      </c>
      <c r="AK459" s="305" t="s">
        <v>9430</v>
      </c>
      <c r="AL459" s="296">
        <f t="shared" si="15"/>
        <v>81.900000000000006</v>
      </c>
    </row>
    <row r="460" spans="1:38" ht="40">
      <c r="A460" s="302" t="s">
        <v>11512</v>
      </c>
      <c r="B460" s="302" t="s">
        <v>10681</v>
      </c>
      <c r="C460" s="302" t="s">
        <v>10682</v>
      </c>
      <c r="D460" s="302" t="s">
        <v>9371</v>
      </c>
      <c r="E460" s="302" t="s">
        <v>10745</v>
      </c>
      <c r="F460" s="302" t="s">
        <v>9372</v>
      </c>
      <c r="G460" s="302" t="s">
        <v>9505</v>
      </c>
      <c r="H460" s="302" t="s">
        <v>10760</v>
      </c>
      <c r="I460" s="302" t="s">
        <v>9435</v>
      </c>
      <c r="J460" s="302" t="s">
        <v>10763</v>
      </c>
      <c r="K460" s="302" t="s">
        <v>10764</v>
      </c>
      <c r="L460" s="300"/>
      <c r="M460" s="300"/>
      <c r="N460" s="302" t="s">
        <v>9378</v>
      </c>
      <c r="O460" s="303">
        <v>149.88</v>
      </c>
      <c r="P460" s="302" t="s">
        <v>9379</v>
      </c>
      <c r="Q460" s="302" t="s">
        <v>9435</v>
      </c>
      <c r="R460" s="300"/>
      <c r="S460" s="300"/>
      <c r="T460" s="302" t="s">
        <v>9380</v>
      </c>
      <c r="U460" s="302" t="s">
        <v>9381</v>
      </c>
      <c r="V460" s="302" t="s">
        <v>9382</v>
      </c>
      <c r="W460" s="302" t="s">
        <v>10765</v>
      </c>
      <c r="X460" s="302" t="s">
        <v>9384</v>
      </c>
      <c r="Y460" s="302" t="s">
        <v>9385</v>
      </c>
      <c r="Z460" s="303">
        <v>149.88</v>
      </c>
      <c r="AA460" s="302" t="s">
        <v>3277</v>
      </c>
      <c r="AB460" s="303">
        <v>149.88</v>
      </c>
      <c r="AC460" s="303">
        <v>149.88</v>
      </c>
      <c r="AD460" s="302" t="s">
        <v>3277</v>
      </c>
      <c r="AE460" s="302" t="s">
        <v>9429</v>
      </c>
      <c r="AF460" s="302" t="s">
        <v>10685</v>
      </c>
      <c r="AG460" s="302" t="s">
        <v>9388</v>
      </c>
      <c r="AH460" s="302" t="s">
        <v>9402</v>
      </c>
      <c r="AI460" s="304">
        <f t="shared" si="14"/>
        <v>44796</v>
      </c>
      <c r="AK460" s="305" t="s">
        <v>9430</v>
      </c>
      <c r="AL460" s="296">
        <f t="shared" si="15"/>
        <v>149.88</v>
      </c>
    </row>
    <row r="461" spans="1:38" ht="40">
      <c r="A461" s="302" t="s">
        <v>11513</v>
      </c>
      <c r="B461" s="302" t="s">
        <v>10681</v>
      </c>
      <c r="C461" s="302" t="s">
        <v>10682</v>
      </c>
      <c r="D461" s="302" t="s">
        <v>9371</v>
      </c>
      <c r="E461" s="302" t="s">
        <v>10745</v>
      </c>
      <c r="F461" s="302" t="s">
        <v>9372</v>
      </c>
      <c r="G461" s="302" t="s">
        <v>9505</v>
      </c>
      <c r="H461" s="302" t="s">
        <v>9577</v>
      </c>
      <c r="I461" s="302" t="s">
        <v>9410</v>
      </c>
      <c r="J461" s="302" t="s">
        <v>9513</v>
      </c>
      <c r="K461" s="302" t="s">
        <v>9514</v>
      </c>
      <c r="L461" s="300"/>
      <c r="M461" s="300"/>
      <c r="N461" s="302" t="s">
        <v>9378</v>
      </c>
      <c r="O461" s="303">
        <v>91.64</v>
      </c>
      <c r="P461" s="302" t="s">
        <v>9379</v>
      </c>
      <c r="Q461" s="302" t="s">
        <v>9435</v>
      </c>
      <c r="R461" s="300"/>
      <c r="S461" s="300"/>
      <c r="T461" s="302" t="s">
        <v>9380</v>
      </c>
      <c r="U461" s="302" t="s">
        <v>9381</v>
      </c>
      <c r="V461" s="302" t="s">
        <v>9382</v>
      </c>
      <c r="W461" s="302" t="s">
        <v>10767</v>
      </c>
      <c r="X461" s="302" t="s">
        <v>9384</v>
      </c>
      <c r="Y461" s="302" t="s">
        <v>9385</v>
      </c>
      <c r="Z461" s="303">
        <v>91.64</v>
      </c>
      <c r="AA461" s="302" t="s">
        <v>3277</v>
      </c>
      <c r="AB461" s="303">
        <v>91.64</v>
      </c>
      <c r="AC461" s="303">
        <v>91.64</v>
      </c>
      <c r="AD461" s="302" t="s">
        <v>3277</v>
      </c>
      <c r="AE461" s="302" t="s">
        <v>9548</v>
      </c>
      <c r="AF461" s="302" t="s">
        <v>10685</v>
      </c>
      <c r="AG461" s="302" t="s">
        <v>9388</v>
      </c>
      <c r="AH461" s="302" t="s">
        <v>9402</v>
      </c>
      <c r="AI461" s="304">
        <f t="shared" si="14"/>
        <v>44676</v>
      </c>
      <c r="AK461" s="305" t="s">
        <v>9430</v>
      </c>
      <c r="AL461" s="296">
        <f t="shared" si="15"/>
        <v>91.64</v>
      </c>
    </row>
    <row r="462" spans="1:38" ht="40">
      <c r="A462" s="302" t="s">
        <v>11514</v>
      </c>
      <c r="B462" s="302" t="s">
        <v>10681</v>
      </c>
      <c r="C462" s="302" t="s">
        <v>10682</v>
      </c>
      <c r="D462" s="302" t="s">
        <v>9371</v>
      </c>
      <c r="E462" s="302" t="s">
        <v>10745</v>
      </c>
      <c r="F462" s="302" t="s">
        <v>9372</v>
      </c>
      <c r="G462" s="302" t="s">
        <v>9505</v>
      </c>
      <c r="H462" s="302" t="s">
        <v>9574</v>
      </c>
      <c r="I462" s="302" t="s">
        <v>9435</v>
      </c>
      <c r="J462" s="302" t="s">
        <v>9513</v>
      </c>
      <c r="K462" s="302" t="s">
        <v>9514</v>
      </c>
      <c r="L462" s="300"/>
      <c r="M462" s="300"/>
      <c r="N462" s="302" t="s">
        <v>9378</v>
      </c>
      <c r="O462" s="303">
        <v>183.28</v>
      </c>
      <c r="P462" s="302" t="s">
        <v>9379</v>
      </c>
      <c r="Q462" s="302" t="s">
        <v>9435</v>
      </c>
      <c r="R462" s="300"/>
      <c r="S462" s="300"/>
      <c r="T462" s="302" t="s">
        <v>9380</v>
      </c>
      <c r="U462" s="302" t="s">
        <v>9381</v>
      </c>
      <c r="V462" s="302" t="s">
        <v>9382</v>
      </c>
      <c r="W462" s="302" t="s">
        <v>10767</v>
      </c>
      <c r="X462" s="302" t="s">
        <v>9384</v>
      </c>
      <c r="Y462" s="302" t="s">
        <v>9385</v>
      </c>
      <c r="Z462" s="303">
        <v>183.28</v>
      </c>
      <c r="AA462" s="302" t="s">
        <v>3277</v>
      </c>
      <c r="AB462" s="303">
        <v>183.28</v>
      </c>
      <c r="AC462" s="303">
        <v>183.28</v>
      </c>
      <c r="AD462" s="302" t="s">
        <v>3277</v>
      </c>
      <c r="AE462" s="302" t="s">
        <v>9548</v>
      </c>
      <c r="AF462" s="302" t="s">
        <v>10685</v>
      </c>
      <c r="AG462" s="302" t="s">
        <v>9388</v>
      </c>
      <c r="AH462" s="302" t="s">
        <v>9402</v>
      </c>
      <c r="AI462" s="304">
        <f t="shared" si="14"/>
        <v>44677</v>
      </c>
      <c r="AK462" s="305" t="s">
        <v>9430</v>
      </c>
      <c r="AL462" s="296">
        <f t="shared" si="15"/>
        <v>183.28</v>
      </c>
    </row>
    <row r="463" spans="1:38" ht="70">
      <c r="A463" s="302" t="s">
        <v>11515</v>
      </c>
      <c r="B463" s="302" t="s">
        <v>10681</v>
      </c>
      <c r="C463" s="302" t="s">
        <v>10682</v>
      </c>
      <c r="D463" s="302" t="s">
        <v>9371</v>
      </c>
      <c r="E463" s="302" t="s">
        <v>10745</v>
      </c>
      <c r="F463" s="302" t="s">
        <v>9372</v>
      </c>
      <c r="G463" s="302" t="s">
        <v>9505</v>
      </c>
      <c r="H463" s="302" t="s">
        <v>11516</v>
      </c>
      <c r="I463" s="302" t="s">
        <v>9435</v>
      </c>
      <c r="J463" s="302" t="s">
        <v>9746</v>
      </c>
      <c r="K463" s="302" t="s">
        <v>9747</v>
      </c>
      <c r="L463" s="300"/>
      <c r="M463" s="302" t="s">
        <v>11517</v>
      </c>
      <c r="N463" s="302" t="s">
        <v>9378</v>
      </c>
      <c r="O463" s="303">
        <v>149.88</v>
      </c>
      <c r="P463" s="302" t="s">
        <v>9379</v>
      </c>
      <c r="Q463" s="302" t="s">
        <v>9435</v>
      </c>
      <c r="R463" s="300"/>
      <c r="S463" s="300"/>
      <c r="T463" s="302" t="s">
        <v>9380</v>
      </c>
      <c r="U463" s="302" t="s">
        <v>9381</v>
      </c>
      <c r="V463" s="302" t="s">
        <v>9382</v>
      </c>
      <c r="W463" s="302" t="s">
        <v>10771</v>
      </c>
      <c r="X463" s="302" t="s">
        <v>9384</v>
      </c>
      <c r="Y463" s="302" t="s">
        <v>9385</v>
      </c>
      <c r="Z463" s="303">
        <v>149.88</v>
      </c>
      <c r="AA463" s="302" t="s">
        <v>3277</v>
      </c>
      <c r="AB463" s="303">
        <v>149.88</v>
      </c>
      <c r="AC463" s="303">
        <v>149.88</v>
      </c>
      <c r="AD463" s="302" t="s">
        <v>3277</v>
      </c>
      <c r="AE463" s="302" t="s">
        <v>9429</v>
      </c>
      <c r="AF463" s="302" t="s">
        <v>10685</v>
      </c>
      <c r="AG463" s="302" t="s">
        <v>9388</v>
      </c>
      <c r="AH463" s="302" t="s">
        <v>9402</v>
      </c>
      <c r="AI463" s="304">
        <f t="shared" si="14"/>
        <v>44780</v>
      </c>
      <c r="AK463" s="305" t="s">
        <v>9430</v>
      </c>
      <c r="AL463" s="296">
        <f t="shared" si="15"/>
        <v>149.88</v>
      </c>
    </row>
    <row r="464" spans="1:38" ht="40">
      <c r="A464" s="302" t="s">
        <v>11518</v>
      </c>
      <c r="B464" s="302" t="s">
        <v>10681</v>
      </c>
      <c r="C464" s="302" t="s">
        <v>10682</v>
      </c>
      <c r="D464" s="302" t="s">
        <v>9371</v>
      </c>
      <c r="E464" s="302" t="s">
        <v>10745</v>
      </c>
      <c r="F464" s="302" t="s">
        <v>9372</v>
      </c>
      <c r="G464" s="302" t="s">
        <v>9505</v>
      </c>
      <c r="H464" s="302" t="s">
        <v>11363</v>
      </c>
      <c r="I464" s="302" t="s">
        <v>9375</v>
      </c>
      <c r="J464" s="302" t="s">
        <v>9746</v>
      </c>
      <c r="K464" s="302" t="s">
        <v>9747</v>
      </c>
      <c r="L464" s="300"/>
      <c r="M464" s="300"/>
      <c r="N464" s="302" t="s">
        <v>9378</v>
      </c>
      <c r="O464" s="303">
        <v>37.47</v>
      </c>
      <c r="P464" s="302" t="s">
        <v>9379</v>
      </c>
      <c r="Q464" s="302" t="s">
        <v>9435</v>
      </c>
      <c r="R464" s="300"/>
      <c r="S464" s="300"/>
      <c r="T464" s="302" t="s">
        <v>9380</v>
      </c>
      <c r="U464" s="302" t="s">
        <v>9381</v>
      </c>
      <c r="V464" s="302" t="s">
        <v>9382</v>
      </c>
      <c r="W464" s="302" t="s">
        <v>10771</v>
      </c>
      <c r="X464" s="302" t="s">
        <v>9384</v>
      </c>
      <c r="Y464" s="302" t="s">
        <v>9385</v>
      </c>
      <c r="Z464" s="303">
        <v>37.47</v>
      </c>
      <c r="AA464" s="302" t="s">
        <v>3277</v>
      </c>
      <c r="AB464" s="303">
        <v>37.47</v>
      </c>
      <c r="AC464" s="303">
        <v>37.47</v>
      </c>
      <c r="AD464" s="302" t="s">
        <v>3277</v>
      </c>
      <c r="AE464" s="302" t="s">
        <v>9429</v>
      </c>
      <c r="AF464" s="302" t="s">
        <v>10685</v>
      </c>
      <c r="AG464" s="302" t="s">
        <v>9388</v>
      </c>
      <c r="AH464" s="302" t="s">
        <v>9402</v>
      </c>
      <c r="AI464" s="304">
        <f t="shared" si="14"/>
        <v>44784</v>
      </c>
      <c r="AK464" s="305" t="s">
        <v>9430</v>
      </c>
      <c r="AL464" s="296">
        <f t="shared" si="15"/>
        <v>37.47</v>
      </c>
    </row>
    <row r="465" spans="1:38" ht="40">
      <c r="A465" s="302" t="s">
        <v>11519</v>
      </c>
      <c r="B465" s="302" t="s">
        <v>10681</v>
      </c>
      <c r="C465" s="302" t="s">
        <v>10682</v>
      </c>
      <c r="D465" s="302" t="s">
        <v>9371</v>
      </c>
      <c r="E465" s="302" t="s">
        <v>10745</v>
      </c>
      <c r="F465" s="302" t="s">
        <v>9372</v>
      </c>
      <c r="G465" s="302" t="s">
        <v>9505</v>
      </c>
      <c r="H465" s="302" t="s">
        <v>10776</v>
      </c>
      <c r="I465" s="302" t="s">
        <v>9555</v>
      </c>
      <c r="J465" s="302" t="s">
        <v>9674</v>
      </c>
      <c r="K465" s="302" t="s">
        <v>9675</v>
      </c>
      <c r="L465" s="300"/>
      <c r="M465" s="300"/>
      <c r="N465" s="302" t="s">
        <v>9378</v>
      </c>
      <c r="O465" s="303">
        <v>299.76</v>
      </c>
      <c r="P465" s="302" t="s">
        <v>9379</v>
      </c>
      <c r="Q465" s="302" t="s">
        <v>9435</v>
      </c>
      <c r="R465" s="300"/>
      <c r="S465" s="300"/>
      <c r="T465" s="302" t="s">
        <v>9380</v>
      </c>
      <c r="U465" s="302" t="s">
        <v>9381</v>
      </c>
      <c r="V465" s="302" t="s">
        <v>9382</v>
      </c>
      <c r="W465" s="302" t="s">
        <v>11110</v>
      </c>
      <c r="X465" s="302" t="s">
        <v>9384</v>
      </c>
      <c r="Y465" s="302" t="s">
        <v>9385</v>
      </c>
      <c r="Z465" s="303">
        <v>299.76</v>
      </c>
      <c r="AA465" s="302" t="s">
        <v>3277</v>
      </c>
      <c r="AB465" s="303">
        <v>299.76</v>
      </c>
      <c r="AC465" s="303">
        <v>299.76</v>
      </c>
      <c r="AD465" s="302" t="s">
        <v>3277</v>
      </c>
      <c r="AE465" s="302" t="s">
        <v>9429</v>
      </c>
      <c r="AF465" s="302" t="s">
        <v>10685</v>
      </c>
      <c r="AG465" s="302" t="s">
        <v>9388</v>
      </c>
      <c r="AH465" s="302" t="s">
        <v>9402</v>
      </c>
      <c r="AI465" s="304">
        <f t="shared" si="14"/>
        <v>44793</v>
      </c>
      <c r="AK465" s="305" t="s">
        <v>9430</v>
      </c>
      <c r="AL465" s="296">
        <f t="shared" si="15"/>
        <v>299.76</v>
      </c>
    </row>
    <row r="466" spans="1:38" ht="40">
      <c r="A466" s="302" t="s">
        <v>11520</v>
      </c>
      <c r="B466" s="302" t="s">
        <v>10681</v>
      </c>
      <c r="C466" s="302" t="s">
        <v>10682</v>
      </c>
      <c r="D466" s="302" t="s">
        <v>9371</v>
      </c>
      <c r="E466" s="302" t="s">
        <v>10745</v>
      </c>
      <c r="F466" s="302" t="s">
        <v>9372</v>
      </c>
      <c r="G466" s="302" t="s">
        <v>9505</v>
      </c>
      <c r="H466" s="302" t="s">
        <v>10785</v>
      </c>
      <c r="I466" s="302" t="s">
        <v>9555</v>
      </c>
      <c r="J466" s="302" t="s">
        <v>10777</v>
      </c>
      <c r="K466" s="302" t="s">
        <v>10778</v>
      </c>
      <c r="L466" s="300"/>
      <c r="M466" s="302" t="s">
        <v>11521</v>
      </c>
      <c r="N466" s="302" t="s">
        <v>9378</v>
      </c>
      <c r="O466" s="303">
        <v>366.56</v>
      </c>
      <c r="P466" s="302" t="s">
        <v>9379</v>
      </c>
      <c r="Q466" s="302" t="s">
        <v>9435</v>
      </c>
      <c r="R466" s="300"/>
      <c r="S466" s="300"/>
      <c r="T466" s="302" t="s">
        <v>9380</v>
      </c>
      <c r="U466" s="302" t="s">
        <v>9381</v>
      </c>
      <c r="V466" s="302" t="s">
        <v>9382</v>
      </c>
      <c r="W466" s="302" t="s">
        <v>10780</v>
      </c>
      <c r="X466" s="302" t="s">
        <v>9384</v>
      </c>
      <c r="Y466" s="302" t="s">
        <v>9385</v>
      </c>
      <c r="Z466" s="303">
        <v>366.56</v>
      </c>
      <c r="AA466" s="302" t="s">
        <v>3277</v>
      </c>
      <c r="AB466" s="303">
        <v>366.56</v>
      </c>
      <c r="AC466" s="303">
        <v>366.56</v>
      </c>
      <c r="AD466" s="302" t="s">
        <v>3277</v>
      </c>
      <c r="AE466" s="302" t="s">
        <v>9429</v>
      </c>
      <c r="AF466" s="302" t="s">
        <v>10685</v>
      </c>
      <c r="AG466" s="302" t="s">
        <v>9388</v>
      </c>
      <c r="AH466" s="302" t="s">
        <v>9402</v>
      </c>
      <c r="AI466" s="304">
        <f t="shared" si="14"/>
        <v>44786</v>
      </c>
      <c r="AK466" s="305" t="s">
        <v>9430</v>
      </c>
      <c r="AL466" s="296">
        <f t="shared" si="15"/>
        <v>366.56</v>
      </c>
    </row>
    <row r="467" spans="1:38" ht="40">
      <c r="A467" s="302" t="s">
        <v>11522</v>
      </c>
      <c r="B467" s="302" t="s">
        <v>10681</v>
      </c>
      <c r="C467" s="302" t="s">
        <v>10682</v>
      </c>
      <c r="D467" s="302" t="s">
        <v>9371</v>
      </c>
      <c r="E467" s="302" t="s">
        <v>10745</v>
      </c>
      <c r="F467" s="302" t="s">
        <v>9372</v>
      </c>
      <c r="G467" s="302" t="s">
        <v>9505</v>
      </c>
      <c r="H467" s="302" t="s">
        <v>11363</v>
      </c>
      <c r="I467" s="302" t="s">
        <v>9555</v>
      </c>
      <c r="J467" s="302" t="s">
        <v>9688</v>
      </c>
      <c r="K467" s="302" t="s">
        <v>9689</v>
      </c>
      <c r="L467" s="300"/>
      <c r="M467" s="300"/>
      <c r="N467" s="302" t="s">
        <v>9378</v>
      </c>
      <c r="O467" s="303">
        <v>299.76</v>
      </c>
      <c r="P467" s="302" t="s">
        <v>9379</v>
      </c>
      <c r="Q467" s="302" t="s">
        <v>9435</v>
      </c>
      <c r="R467" s="300"/>
      <c r="S467" s="300"/>
      <c r="T467" s="302" t="s">
        <v>9380</v>
      </c>
      <c r="U467" s="302" t="s">
        <v>9381</v>
      </c>
      <c r="V467" s="302" t="s">
        <v>9382</v>
      </c>
      <c r="W467" s="302" t="s">
        <v>10782</v>
      </c>
      <c r="X467" s="302" t="s">
        <v>9384</v>
      </c>
      <c r="Y467" s="302" t="s">
        <v>9385</v>
      </c>
      <c r="Z467" s="303">
        <v>299.76</v>
      </c>
      <c r="AA467" s="302" t="s">
        <v>3277</v>
      </c>
      <c r="AB467" s="303">
        <v>299.76</v>
      </c>
      <c r="AC467" s="303">
        <v>299.76</v>
      </c>
      <c r="AD467" s="302" t="s">
        <v>3277</v>
      </c>
      <c r="AE467" s="302" t="s">
        <v>9429</v>
      </c>
      <c r="AF467" s="302" t="s">
        <v>10685</v>
      </c>
      <c r="AG467" s="302" t="s">
        <v>9388</v>
      </c>
      <c r="AH467" s="302" t="s">
        <v>9402</v>
      </c>
      <c r="AI467" s="304">
        <f t="shared" si="14"/>
        <v>44784</v>
      </c>
      <c r="AK467" s="305" t="s">
        <v>9430</v>
      </c>
      <c r="AL467" s="296">
        <f t="shared" si="15"/>
        <v>299.76</v>
      </c>
    </row>
    <row r="468" spans="1:38" ht="50">
      <c r="A468" s="302" t="s">
        <v>11523</v>
      </c>
      <c r="B468" s="302" t="s">
        <v>10681</v>
      </c>
      <c r="C468" s="302" t="s">
        <v>10682</v>
      </c>
      <c r="D468" s="302" t="s">
        <v>9371</v>
      </c>
      <c r="E468" s="302" t="s">
        <v>10745</v>
      </c>
      <c r="F468" s="302" t="s">
        <v>9372</v>
      </c>
      <c r="G468" s="302" t="s">
        <v>9505</v>
      </c>
      <c r="H468" s="302" t="s">
        <v>10793</v>
      </c>
      <c r="I468" s="302" t="s">
        <v>9555</v>
      </c>
      <c r="J468" s="302" t="s">
        <v>9614</v>
      </c>
      <c r="K468" s="302" t="s">
        <v>9615</v>
      </c>
      <c r="L468" s="300"/>
      <c r="M468" s="302" t="s">
        <v>10789</v>
      </c>
      <c r="N468" s="302" t="s">
        <v>9378</v>
      </c>
      <c r="O468" s="303">
        <v>299.76</v>
      </c>
      <c r="P468" s="302" t="s">
        <v>9379</v>
      </c>
      <c r="Q468" s="302" t="s">
        <v>9435</v>
      </c>
      <c r="R468" s="300"/>
      <c r="S468" s="300"/>
      <c r="T468" s="302" t="s">
        <v>9380</v>
      </c>
      <c r="U468" s="302" t="s">
        <v>9381</v>
      </c>
      <c r="V468" s="302" t="s">
        <v>9382</v>
      </c>
      <c r="W468" s="302" t="s">
        <v>10790</v>
      </c>
      <c r="X468" s="302" t="s">
        <v>9384</v>
      </c>
      <c r="Y468" s="302" t="s">
        <v>9385</v>
      </c>
      <c r="Z468" s="303">
        <v>299.76</v>
      </c>
      <c r="AA468" s="302" t="s">
        <v>3277</v>
      </c>
      <c r="AB468" s="303">
        <v>299.76</v>
      </c>
      <c r="AC468" s="303">
        <v>299.76</v>
      </c>
      <c r="AD468" s="302" t="s">
        <v>3277</v>
      </c>
      <c r="AE468" s="302" t="s">
        <v>9429</v>
      </c>
      <c r="AF468" s="302" t="s">
        <v>10685</v>
      </c>
      <c r="AG468" s="302" t="s">
        <v>9388</v>
      </c>
      <c r="AH468" s="302" t="s">
        <v>9402</v>
      </c>
      <c r="AI468" s="304">
        <f t="shared" si="14"/>
        <v>44792</v>
      </c>
      <c r="AK468" s="305" t="s">
        <v>9430</v>
      </c>
      <c r="AL468" s="296">
        <f t="shared" si="15"/>
        <v>299.76</v>
      </c>
    </row>
    <row r="469" spans="1:38" ht="40">
      <c r="A469" s="302" t="s">
        <v>11524</v>
      </c>
      <c r="B469" s="302" t="s">
        <v>10681</v>
      </c>
      <c r="C469" s="302" t="s">
        <v>10682</v>
      </c>
      <c r="D469" s="302" t="s">
        <v>9371</v>
      </c>
      <c r="E469" s="302" t="s">
        <v>10745</v>
      </c>
      <c r="F469" s="302" t="s">
        <v>9372</v>
      </c>
      <c r="G469" s="302" t="s">
        <v>9505</v>
      </c>
      <c r="H469" s="302" t="s">
        <v>9441</v>
      </c>
      <c r="I469" s="302" t="s">
        <v>9410</v>
      </c>
      <c r="J469" s="302" t="s">
        <v>10794</v>
      </c>
      <c r="K469" s="302" t="s">
        <v>10795</v>
      </c>
      <c r="L469" s="300"/>
      <c r="M469" s="302" t="s">
        <v>11361</v>
      </c>
      <c r="N469" s="302" t="s">
        <v>9378</v>
      </c>
      <c r="O469" s="303">
        <v>74.94</v>
      </c>
      <c r="P469" s="302" t="s">
        <v>9379</v>
      </c>
      <c r="Q469" s="302" t="s">
        <v>9435</v>
      </c>
      <c r="R469" s="300"/>
      <c r="S469" s="300"/>
      <c r="T469" s="302" t="s">
        <v>9380</v>
      </c>
      <c r="U469" s="302" t="s">
        <v>9381</v>
      </c>
      <c r="V469" s="302" t="s">
        <v>9382</v>
      </c>
      <c r="W469" s="302" t="s">
        <v>10790</v>
      </c>
      <c r="X469" s="302" t="s">
        <v>9384</v>
      </c>
      <c r="Y469" s="302" t="s">
        <v>9385</v>
      </c>
      <c r="Z469" s="303">
        <v>74.94</v>
      </c>
      <c r="AA469" s="302" t="s">
        <v>3277</v>
      </c>
      <c r="AB469" s="303">
        <v>74.94</v>
      </c>
      <c r="AC469" s="303">
        <v>74.94</v>
      </c>
      <c r="AD469" s="302" t="s">
        <v>3277</v>
      </c>
      <c r="AE469" s="302" t="s">
        <v>9429</v>
      </c>
      <c r="AF469" s="302" t="s">
        <v>10685</v>
      </c>
      <c r="AG469" s="302" t="s">
        <v>9388</v>
      </c>
      <c r="AH469" s="302" t="s">
        <v>9402</v>
      </c>
      <c r="AI469" s="304">
        <f t="shared" si="14"/>
        <v>44789</v>
      </c>
      <c r="AK469" s="305" t="s">
        <v>9430</v>
      </c>
      <c r="AL469" s="296">
        <f t="shared" si="15"/>
        <v>74.94</v>
      </c>
    </row>
    <row r="470" spans="1:38" ht="40">
      <c r="A470" s="302" t="s">
        <v>11525</v>
      </c>
      <c r="B470" s="302" t="s">
        <v>10681</v>
      </c>
      <c r="C470" s="302" t="s">
        <v>10682</v>
      </c>
      <c r="D470" s="302" t="s">
        <v>9371</v>
      </c>
      <c r="E470" s="302" t="s">
        <v>10745</v>
      </c>
      <c r="F470" s="302" t="s">
        <v>9372</v>
      </c>
      <c r="G470" s="302" t="s">
        <v>9505</v>
      </c>
      <c r="H470" s="302" t="s">
        <v>9444</v>
      </c>
      <c r="I470" s="302" t="s">
        <v>9435</v>
      </c>
      <c r="J470" s="302" t="s">
        <v>10763</v>
      </c>
      <c r="K470" s="302" t="s">
        <v>10764</v>
      </c>
      <c r="L470" s="300"/>
      <c r="M470" s="300"/>
      <c r="N470" s="302" t="s">
        <v>9378</v>
      </c>
      <c r="O470" s="303">
        <v>149.88</v>
      </c>
      <c r="P470" s="302" t="s">
        <v>9379</v>
      </c>
      <c r="Q470" s="302" t="s">
        <v>9435</v>
      </c>
      <c r="R470" s="300"/>
      <c r="S470" s="300"/>
      <c r="T470" s="302" t="s">
        <v>9380</v>
      </c>
      <c r="U470" s="302" t="s">
        <v>9381</v>
      </c>
      <c r="V470" s="302" t="s">
        <v>9382</v>
      </c>
      <c r="W470" s="302" t="s">
        <v>10952</v>
      </c>
      <c r="X470" s="302" t="s">
        <v>9384</v>
      </c>
      <c r="Y470" s="302" t="s">
        <v>9385</v>
      </c>
      <c r="Z470" s="303">
        <v>149.88</v>
      </c>
      <c r="AA470" s="302" t="s">
        <v>3277</v>
      </c>
      <c r="AB470" s="303">
        <v>149.88</v>
      </c>
      <c r="AC470" s="303">
        <v>149.88</v>
      </c>
      <c r="AD470" s="302" t="s">
        <v>3277</v>
      </c>
      <c r="AE470" s="302" t="s">
        <v>9429</v>
      </c>
      <c r="AF470" s="302" t="s">
        <v>10685</v>
      </c>
      <c r="AG470" s="302" t="s">
        <v>9388</v>
      </c>
      <c r="AH470" s="302" t="s">
        <v>9402</v>
      </c>
      <c r="AI470" s="304">
        <f t="shared" si="14"/>
        <v>44782</v>
      </c>
      <c r="AK470" s="305" t="s">
        <v>9430</v>
      </c>
      <c r="AL470" s="296">
        <f t="shared" si="15"/>
        <v>149.88</v>
      </c>
    </row>
    <row r="471" spans="1:38" ht="40">
      <c r="A471" s="302" t="s">
        <v>11526</v>
      </c>
      <c r="B471" s="302" t="s">
        <v>10681</v>
      </c>
      <c r="C471" s="302" t="s">
        <v>10682</v>
      </c>
      <c r="D471" s="302" t="s">
        <v>9371</v>
      </c>
      <c r="E471" s="302" t="s">
        <v>10745</v>
      </c>
      <c r="F471" s="302" t="s">
        <v>9372</v>
      </c>
      <c r="G471" s="302" t="s">
        <v>9505</v>
      </c>
      <c r="H471" s="302" t="s">
        <v>9626</v>
      </c>
      <c r="I471" s="302" t="s">
        <v>9410</v>
      </c>
      <c r="J471" s="302" t="s">
        <v>9513</v>
      </c>
      <c r="K471" s="302" t="s">
        <v>9514</v>
      </c>
      <c r="L471" s="300"/>
      <c r="M471" s="300"/>
      <c r="N471" s="302" t="s">
        <v>9378</v>
      </c>
      <c r="O471" s="303">
        <v>91.64</v>
      </c>
      <c r="P471" s="302" t="s">
        <v>9379</v>
      </c>
      <c r="Q471" s="302" t="s">
        <v>9435</v>
      </c>
      <c r="R471" s="300"/>
      <c r="S471" s="300"/>
      <c r="T471" s="302" t="s">
        <v>9380</v>
      </c>
      <c r="U471" s="302" t="s">
        <v>9381</v>
      </c>
      <c r="V471" s="302" t="s">
        <v>9382</v>
      </c>
      <c r="W471" s="302" t="s">
        <v>11312</v>
      </c>
      <c r="X471" s="302" t="s">
        <v>9384</v>
      </c>
      <c r="Y471" s="302" t="s">
        <v>9385</v>
      </c>
      <c r="Z471" s="303">
        <v>91.64</v>
      </c>
      <c r="AA471" s="302" t="s">
        <v>3277</v>
      </c>
      <c r="AB471" s="303">
        <v>91.64</v>
      </c>
      <c r="AC471" s="303">
        <v>91.64</v>
      </c>
      <c r="AD471" s="302" t="s">
        <v>3277</v>
      </c>
      <c r="AE471" s="302" t="s">
        <v>9548</v>
      </c>
      <c r="AF471" s="302" t="s">
        <v>10685</v>
      </c>
      <c r="AG471" s="302" t="s">
        <v>9388</v>
      </c>
      <c r="AH471" s="302" t="s">
        <v>9402</v>
      </c>
      <c r="AI471" s="304">
        <f t="shared" si="14"/>
        <v>44655</v>
      </c>
      <c r="AK471" s="305" t="s">
        <v>9430</v>
      </c>
      <c r="AL471" s="296">
        <f t="shared" si="15"/>
        <v>91.64</v>
      </c>
    </row>
    <row r="472" spans="1:38" ht="40">
      <c r="A472" s="302" t="s">
        <v>11527</v>
      </c>
      <c r="B472" s="302" t="s">
        <v>10681</v>
      </c>
      <c r="C472" s="302" t="s">
        <v>10682</v>
      </c>
      <c r="D472" s="302" t="s">
        <v>9371</v>
      </c>
      <c r="E472" s="302" t="s">
        <v>10745</v>
      </c>
      <c r="F472" s="302" t="s">
        <v>9372</v>
      </c>
      <c r="G472" s="302" t="s">
        <v>9505</v>
      </c>
      <c r="H472" s="302" t="s">
        <v>9628</v>
      </c>
      <c r="I472" s="302" t="s">
        <v>9410</v>
      </c>
      <c r="J472" s="302" t="s">
        <v>9513</v>
      </c>
      <c r="K472" s="302" t="s">
        <v>9514</v>
      </c>
      <c r="L472" s="300"/>
      <c r="M472" s="300"/>
      <c r="N472" s="302" t="s">
        <v>9378</v>
      </c>
      <c r="O472" s="303">
        <v>91.64</v>
      </c>
      <c r="P472" s="302" t="s">
        <v>9379</v>
      </c>
      <c r="Q472" s="302" t="s">
        <v>9435</v>
      </c>
      <c r="R472" s="300"/>
      <c r="S472" s="300"/>
      <c r="T472" s="302" t="s">
        <v>9380</v>
      </c>
      <c r="U472" s="302" t="s">
        <v>9381</v>
      </c>
      <c r="V472" s="302" t="s">
        <v>9382</v>
      </c>
      <c r="W472" s="302" t="s">
        <v>11315</v>
      </c>
      <c r="X472" s="302" t="s">
        <v>9384</v>
      </c>
      <c r="Y472" s="302" t="s">
        <v>9385</v>
      </c>
      <c r="Z472" s="303">
        <v>91.64</v>
      </c>
      <c r="AA472" s="302" t="s">
        <v>3277</v>
      </c>
      <c r="AB472" s="303">
        <v>91.64</v>
      </c>
      <c r="AC472" s="303">
        <v>91.64</v>
      </c>
      <c r="AD472" s="302" t="s">
        <v>3277</v>
      </c>
      <c r="AE472" s="302" t="s">
        <v>9548</v>
      </c>
      <c r="AF472" s="302" t="s">
        <v>10685</v>
      </c>
      <c r="AG472" s="302" t="s">
        <v>9388</v>
      </c>
      <c r="AH472" s="302" t="s">
        <v>9402</v>
      </c>
      <c r="AI472" s="304">
        <f t="shared" si="14"/>
        <v>44652</v>
      </c>
      <c r="AK472" s="305" t="s">
        <v>9430</v>
      </c>
      <c r="AL472" s="296">
        <f t="shared" si="15"/>
        <v>91.64</v>
      </c>
    </row>
    <row r="473" spans="1:38" ht="40">
      <c r="A473" s="302" t="s">
        <v>11528</v>
      </c>
      <c r="B473" s="302" t="s">
        <v>10681</v>
      </c>
      <c r="C473" s="302" t="s">
        <v>10682</v>
      </c>
      <c r="D473" s="302" t="s">
        <v>9371</v>
      </c>
      <c r="E473" s="302" t="s">
        <v>10745</v>
      </c>
      <c r="F473" s="302" t="s">
        <v>9372</v>
      </c>
      <c r="G473" s="302" t="s">
        <v>9505</v>
      </c>
      <c r="H473" s="302" t="s">
        <v>11529</v>
      </c>
      <c r="I473" s="302" t="s">
        <v>9435</v>
      </c>
      <c r="J473" s="302" t="s">
        <v>9688</v>
      </c>
      <c r="K473" s="302" t="s">
        <v>9689</v>
      </c>
      <c r="L473" s="300"/>
      <c r="M473" s="300"/>
      <c r="N473" s="302" t="s">
        <v>9378</v>
      </c>
      <c r="O473" s="303">
        <v>149.88</v>
      </c>
      <c r="P473" s="302" t="s">
        <v>9379</v>
      </c>
      <c r="Q473" s="302" t="s">
        <v>9435</v>
      </c>
      <c r="R473" s="300"/>
      <c r="S473" s="300"/>
      <c r="T473" s="302" t="s">
        <v>9380</v>
      </c>
      <c r="U473" s="302" t="s">
        <v>9381</v>
      </c>
      <c r="V473" s="302" t="s">
        <v>9382</v>
      </c>
      <c r="W473" s="302" t="s">
        <v>11318</v>
      </c>
      <c r="X473" s="302" t="s">
        <v>9384</v>
      </c>
      <c r="Y473" s="302" t="s">
        <v>9385</v>
      </c>
      <c r="Z473" s="303">
        <v>149.88</v>
      </c>
      <c r="AA473" s="302" t="s">
        <v>3277</v>
      </c>
      <c r="AB473" s="303">
        <v>149.88</v>
      </c>
      <c r="AC473" s="303">
        <v>149.88</v>
      </c>
      <c r="AD473" s="302" t="s">
        <v>3277</v>
      </c>
      <c r="AE473" s="302" t="s">
        <v>9429</v>
      </c>
      <c r="AF473" s="302" t="s">
        <v>10685</v>
      </c>
      <c r="AG473" s="302" t="s">
        <v>9388</v>
      </c>
      <c r="AH473" s="302" t="s">
        <v>9402</v>
      </c>
      <c r="AI473" s="304">
        <f t="shared" si="14"/>
        <v>44767</v>
      </c>
      <c r="AK473" s="305" t="s">
        <v>9430</v>
      </c>
      <c r="AL473" s="296">
        <f t="shared" si="15"/>
        <v>149.88</v>
      </c>
    </row>
    <row r="474" spans="1:38" ht="50">
      <c r="A474" s="302" t="s">
        <v>11530</v>
      </c>
      <c r="B474" s="302" t="s">
        <v>10681</v>
      </c>
      <c r="C474" s="302" t="s">
        <v>10682</v>
      </c>
      <c r="D474" s="302" t="s">
        <v>9371</v>
      </c>
      <c r="E474" s="302" t="s">
        <v>10745</v>
      </c>
      <c r="F474" s="302" t="s">
        <v>10850</v>
      </c>
      <c r="G474" s="302" t="s">
        <v>10684</v>
      </c>
      <c r="H474" s="302" t="s">
        <v>11363</v>
      </c>
      <c r="I474" s="302" t="s">
        <v>11531</v>
      </c>
      <c r="J474" s="302" t="s">
        <v>9746</v>
      </c>
      <c r="K474" s="302" t="s">
        <v>9747</v>
      </c>
      <c r="L474" s="300"/>
      <c r="M474" s="302" t="s">
        <v>11532</v>
      </c>
      <c r="N474" s="302" t="s">
        <v>9378</v>
      </c>
      <c r="O474" s="303">
        <v>180</v>
      </c>
      <c r="P474" s="302" t="s">
        <v>9395</v>
      </c>
      <c r="Q474" s="302" t="s">
        <v>9435</v>
      </c>
      <c r="R474" s="300"/>
      <c r="S474" s="300"/>
      <c r="T474" s="302" t="s">
        <v>9380</v>
      </c>
      <c r="U474" s="302" t="s">
        <v>9749</v>
      </c>
      <c r="V474" s="302" t="s">
        <v>9400</v>
      </c>
      <c r="W474" s="302" t="s">
        <v>11323</v>
      </c>
      <c r="X474" s="302" t="s">
        <v>9384</v>
      </c>
      <c r="Y474" s="302" t="s">
        <v>9385</v>
      </c>
      <c r="Z474" s="303">
        <v>180</v>
      </c>
      <c r="AA474" s="302" t="s">
        <v>3277</v>
      </c>
      <c r="AB474" s="303">
        <v>180</v>
      </c>
      <c r="AC474" s="303">
        <v>180</v>
      </c>
      <c r="AD474" s="302" t="s">
        <v>3277</v>
      </c>
      <c r="AE474" s="302" t="s">
        <v>9429</v>
      </c>
      <c r="AF474" s="302" t="s">
        <v>10685</v>
      </c>
      <c r="AG474" s="302" t="s">
        <v>9388</v>
      </c>
      <c r="AH474" s="302" t="s">
        <v>9402</v>
      </c>
      <c r="AI474" s="304">
        <f t="shared" si="14"/>
        <v>44784</v>
      </c>
      <c r="AK474" s="305" t="s">
        <v>9430</v>
      </c>
      <c r="AL474" s="296">
        <f t="shared" si="15"/>
        <v>180</v>
      </c>
    </row>
    <row r="475" spans="1:38" ht="80">
      <c r="A475" s="302" t="s">
        <v>11533</v>
      </c>
      <c r="B475" s="302" t="s">
        <v>10681</v>
      </c>
      <c r="C475" s="302" t="s">
        <v>10682</v>
      </c>
      <c r="D475" s="302" t="s">
        <v>9371</v>
      </c>
      <c r="E475" s="302" t="s">
        <v>10745</v>
      </c>
      <c r="F475" s="302" t="s">
        <v>9372</v>
      </c>
      <c r="G475" s="302" t="s">
        <v>9505</v>
      </c>
      <c r="H475" s="302" t="s">
        <v>10954</v>
      </c>
      <c r="I475" s="302" t="s">
        <v>9555</v>
      </c>
      <c r="J475" s="302" t="s">
        <v>9614</v>
      </c>
      <c r="K475" s="302" t="s">
        <v>9615</v>
      </c>
      <c r="L475" s="300"/>
      <c r="M475" s="302" t="s">
        <v>10806</v>
      </c>
      <c r="N475" s="302" t="s">
        <v>9378</v>
      </c>
      <c r="O475" s="303">
        <v>299.76</v>
      </c>
      <c r="P475" s="302" t="s">
        <v>9379</v>
      </c>
      <c r="Q475" s="302" t="s">
        <v>9435</v>
      </c>
      <c r="R475" s="300"/>
      <c r="S475" s="300"/>
      <c r="T475" s="302" t="s">
        <v>9380</v>
      </c>
      <c r="U475" s="302" t="s">
        <v>9381</v>
      </c>
      <c r="V475" s="302" t="s">
        <v>9382</v>
      </c>
      <c r="W475" s="302" t="s">
        <v>10807</v>
      </c>
      <c r="X475" s="302" t="s">
        <v>9384</v>
      </c>
      <c r="Y475" s="302" t="s">
        <v>9385</v>
      </c>
      <c r="Z475" s="303">
        <v>299.76</v>
      </c>
      <c r="AA475" s="302" t="s">
        <v>3277</v>
      </c>
      <c r="AB475" s="303">
        <v>299.76</v>
      </c>
      <c r="AC475" s="303">
        <v>299.76</v>
      </c>
      <c r="AD475" s="302" t="s">
        <v>3277</v>
      </c>
      <c r="AE475" s="302" t="s">
        <v>9429</v>
      </c>
      <c r="AF475" s="302" t="s">
        <v>10685</v>
      </c>
      <c r="AG475" s="302" t="s">
        <v>9388</v>
      </c>
      <c r="AH475" s="302" t="s">
        <v>9402</v>
      </c>
      <c r="AI475" s="304">
        <f t="shared" si="14"/>
        <v>44776</v>
      </c>
      <c r="AK475" s="305" t="s">
        <v>9430</v>
      </c>
      <c r="AL475" s="296">
        <f t="shared" si="15"/>
        <v>299.76</v>
      </c>
    </row>
    <row r="476" spans="1:38" ht="40">
      <c r="A476" s="302" t="s">
        <v>11534</v>
      </c>
      <c r="B476" s="302" t="s">
        <v>10681</v>
      </c>
      <c r="C476" s="302" t="s">
        <v>10682</v>
      </c>
      <c r="D476" s="302" t="s">
        <v>9371</v>
      </c>
      <c r="E476" s="302" t="s">
        <v>10745</v>
      </c>
      <c r="F476" s="302" t="s">
        <v>9372</v>
      </c>
      <c r="G476" s="302" t="s">
        <v>9505</v>
      </c>
      <c r="H476" s="302" t="s">
        <v>10798</v>
      </c>
      <c r="I476" s="302" t="s">
        <v>9869</v>
      </c>
      <c r="J476" s="302" t="s">
        <v>10794</v>
      </c>
      <c r="K476" s="302" t="s">
        <v>10795</v>
      </c>
      <c r="L476" s="300"/>
      <c r="M476" s="300"/>
      <c r="N476" s="302" t="s">
        <v>9378</v>
      </c>
      <c r="O476" s="303">
        <v>131.15</v>
      </c>
      <c r="P476" s="302" t="s">
        <v>9379</v>
      </c>
      <c r="Q476" s="302" t="s">
        <v>9435</v>
      </c>
      <c r="R476" s="300"/>
      <c r="S476" s="300"/>
      <c r="T476" s="302" t="s">
        <v>9380</v>
      </c>
      <c r="U476" s="302" t="s">
        <v>9381</v>
      </c>
      <c r="V476" s="302" t="s">
        <v>9382</v>
      </c>
      <c r="W476" s="302" t="s">
        <v>10804</v>
      </c>
      <c r="X476" s="302" t="s">
        <v>9384</v>
      </c>
      <c r="Y476" s="302" t="s">
        <v>9385</v>
      </c>
      <c r="Z476" s="303">
        <v>131.14500000000001</v>
      </c>
      <c r="AA476" s="302" t="s">
        <v>3277</v>
      </c>
      <c r="AB476" s="303">
        <v>131.14500000000001</v>
      </c>
      <c r="AC476" s="303">
        <v>131.14500000000001</v>
      </c>
      <c r="AD476" s="302" t="s">
        <v>3277</v>
      </c>
      <c r="AE476" s="302" t="s">
        <v>9429</v>
      </c>
      <c r="AF476" s="302" t="s">
        <v>10685</v>
      </c>
      <c r="AG476" s="302" t="s">
        <v>9388</v>
      </c>
      <c r="AH476" s="302" t="s">
        <v>9402</v>
      </c>
      <c r="AI476" s="304">
        <f t="shared" si="14"/>
        <v>44778</v>
      </c>
      <c r="AK476" s="305" t="s">
        <v>9430</v>
      </c>
      <c r="AL476" s="296">
        <f t="shared" si="15"/>
        <v>131.14500000000001</v>
      </c>
    </row>
    <row r="477" spans="1:38" ht="40">
      <c r="A477" s="302" t="s">
        <v>11535</v>
      </c>
      <c r="B477" s="302" t="s">
        <v>10681</v>
      </c>
      <c r="C477" s="302" t="s">
        <v>10682</v>
      </c>
      <c r="D477" s="302" t="s">
        <v>9371</v>
      </c>
      <c r="E477" s="302" t="s">
        <v>10745</v>
      </c>
      <c r="F477" s="302" t="s">
        <v>9372</v>
      </c>
      <c r="G477" s="302" t="s">
        <v>9505</v>
      </c>
      <c r="H477" s="302" t="s">
        <v>10738</v>
      </c>
      <c r="I477" s="302" t="s">
        <v>9435</v>
      </c>
      <c r="J477" s="302" t="s">
        <v>10763</v>
      </c>
      <c r="K477" s="302" t="s">
        <v>10764</v>
      </c>
      <c r="L477" s="300"/>
      <c r="M477" s="300"/>
      <c r="N477" s="302" t="s">
        <v>9378</v>
      </c>
      <c r="O477" s="303">
        <v>150.56</v>
      </c>
      <c r="P477" s="302" t="s">
        <v>9379</v>
      </c>
      <c r="Q477" s="302" t="s">
        <v>9435</v>
      </c>
      <c r="R477" s="300"/>
      <c r="S477" s="300"/>
      <c r="T477" s="302" t="s">
        <v>9380</v>
      </c>
      <c r="U477" s="302" t="s">
        <v>9381</v>
      </c>
      <c r="V477" s="302" t="s">
        <v>9382</v>
      </c>
      <c r="W477" s="302" t="s">
        <v>10812</v>
      </c>
      <c r="X477" s="302" t="s">
        <v>9384</v>
      </c>
      <c r="Y477" s="302" t="s">
        <v>9385</v>
      </c>
      <c r="Z477" s="303">
        <v>150.56</v>
      </c>
      <c r="AA477" s="302" t="s">
        <v>3277</v>
      </c>
      <c r="AB477" s="303">
        <v>150.56</v>
      </c>
      <c r="AC477" s="303">
        <v>150.56</v>
      </c>
      <c r="AD477" s="302" t="s">
        <v>3277</v>
      </c>
      <c r="AE477" s="302" t="s">
        <v>9454</v>
      </c>
      <c r="AF477" s="302" t="s">
        <v>10685</v>
      </c>
      <c r="AG477" s="302" t="s">
        <v>9388</v>
      </c>
      <c r="AH477" s="302" t="s">
        <v>9402</v>
      </c>
      <c r="AI477" s="304">
        <f t="shared" si="14"/>
        <v>44754</v>
      </c>
      <c r="AK477" s="305" t="s">
        <v>9430</v>
      </c>
      <c r="AL477" s="296">
        <f t="shared" si="15"/>
        <v>150.56</v>
      </c>
    </row>
    <row r="478" spans="1:38" ht="40">
      <c r="A478" s="302" t="s">
        <v>11536</v>
      </c>
      <c r="B478" s="302" t="s">
        <v>10681</v>
      </c>
      <c r="C478" s="302" t="s">
        <v>10682</v>
      </c>
      <c r="D478" s="302" t="s">
        <v>9371</v>
      </c>
      <c r="E478" s="302" t="s">
        <v>10745</v>
      </c>
      <c r="F478" s="302" t="s">
        <v>9372</v>
      </c>
      <c r="G478" s="302" t="s">
        <v>9505</v>
      </c>
      <c r="H478" s="302" t="s">
        <v>10965</v>
      </c>
      <c r="I478" s="302" t="s">
        <v>9435</v>
      </c>
      <c r="J478" s="302" t="s">
        <v>9746</v>
      </c>
      <c r="K478" s="302" t="s">
        <v>9747</v>
      </c>
      <c r="L478" s="300"/>
      <c r="M478" s="300"/>
      <c r="N478" s="302" t="s">
        <v>9378</v>
      </c>
      <c r="O478" s="303">
        <v>164.64</v>
      </c>
      <c r="P478" s="302" t="s">
        <v>9379</v>
      </c>
      <c r="Q478" s="302" t="s">
        <v>9435</v>
      </c>
      <c r="R478" s="300"/>
      <c r="S478" s="300"/>
      <c r="T478" s="302" t="s">
        <v>9380</v>
      </c>
      <c r="U478" s="302" t="s">
        <v>9381</v>
      </c>
      <c r="V478" s="302" t="s">
        <v>9382</v>
      </c>
      <c r="W478" s="302" t="s">
        <v>10969</v>
      </c>
      <c r="X478" s="302" t="s">
        <v>9384</v>
      </c>
      <c r="Y478" s="302" t="s">
        <v>9385</v>
      </c>
      <c r="Z478" s="303">
        <v>164.64</v>
      </c>
      <c r="AA478" s="302" t="s">
        <v>3277</v>
      </c>
      <c r="AB478" s="303">
        <v>164.64</v>
      </c>
      <c r="AC478" s="303">
        <v>164.64</v>
      </c>
      <c r="AD478" s="302" t="s">
        <v>3277</v>
      </c>
      <c r="AE478" s="302" t="s">
        <v>9487</v>
      </c>
      <c r="AF478" s="302" t="s">
        <v>10685</v>
      </c>
      <c r="AG478" s="302" t="s">
        <v>9388</v>
      </c>
      <c r="AH478" s="302" t="s">
        <v>9402</v>
      </c>
      <c r="AI478" s="304">
        <f t="shared" si="14"/>
        <v>44726</v>
      </c>
      <c r="AK478" s="305" t="s">
        <v>9430</v>
      </c>
      <c r="AL478" s="296">
        <f t="shared" si="15"/>
        <v>164.64</v>
      </c>
    </row>
    <row r="479" spans="1:38" ht="110">
      <c r="A479" s="302" t="s">
        <v>11537</v>
      </c>
      <c r="B479" s="302" t="s">
        <v>10681</v>
      </c>
      <c r="C479" s="302" t="s">
        <v>10682</v>
      </c>
      <c r="D479" s="302" t="s">
        <v>9371</v>
      </c>
      <c r="E479" s="302" t="s">
        <v>10745</v>
      </c>
      <c r="F479" s="302" t="s">
        <v>9372</v>
      </c>
      <c r="G479" s="302" t="s">
        <v>9505</v>
      </c>
      <c r="H479" s="302" t="s">
        <v>10816</v>
      </c>
      <c r="I479" s="302" t="s">
        <v>9375</v>
      </c>
      <c r="J479" s="302" t="s">
        <v>9614</v>
      </c>
      <c r="K479" s="302" t="s">
        <v>9615</v>
      </c>
      <c r="L479" s="300"/>
      <c r="M479" s="302" t="s">
        <v>10826</v>
      </c>
      <c r="N479" s="302" t="s">
        <v>9378</v>
      </c>
      <c r="O479" s="303">
        <v>45.82</v>
      </c>
      <c r="P479" s="302" t="s">
        <v>9379</v>
      </c>
      <c r="Q479" s="302" t="s">
        <v>9435</v>
      </c>
      <c r="R479" s="300"/>
      <c r="S479" s="300"/>
      <c r="T479" s="302" t="s">
        <v>9380</v>
      </c>
      <c r="U479" s="302" t="s">
        <v>9381</v>
      </c>
      <c r="V479" s="302" t="s">
        <v>9382</v>
      </c>
      <c r="W479" s="302" t="s">
        <v>10827</v>
      </c>
      <c r="X479" s="302" t="s">
        <v>9384</v>
      </c>
      <c r="Y479" s="302" t="s">
        <v>9385</v>
      </c>
      <c r="Z479" s="303">
        <v>45.82</v>
      </c>
      <c r="AA479" s="302" t="s">
        <v>3277</v>
      </c>
      <c r="AB479" s="303">
        <v>45.82</v>
      </c>
      <c r="AC479" s="303">
        <v>45.82</v>
      </c>
      <c r="AD479" s="302" t="s">
        <v>3277</v>
      </c>
      <c r="AE479" s="302" t="s">
        <v>9487</v>
      </c>
      <c r="AF479" s="302" t="s">
        <v>10685</v>
      </c>
      <c r="AG479" s="302" t="s">
        <v>9388</v>
      </c>
      <c r="AH479" s="302" t="s">
        <v>9402</v>
      </c>
      <c r="AI479" s="304">
        <f t="shared" si="14"/>
        <v>44736</v>
      </c>
      <c r="AK479" s="305" t="s">
        <v>9430</v>
      </c>
      <c r="AL479" s="296">
        <f t="shared" si="15"/>
        <v>45.82</v>
      </c>
    </row>
    <row r="480" spans="1:38" ht="40" hidden="1">
      <c r="A480" s="302" t="s">
        <v>11538</v>
      </c>
      <c r="B480" s="302" t="s">
        <v>10681</v>
      </c>
      <c r="C480" s="302" t="s">
        <v>10682</v>
      </c>
      <c r="D480" s="302" t="s">
        <v>9371</v>
      </c>
      <c r="E480" s="302" t="s">
        <v>10745</v>
      </c>
      <c r="F480" s="302" t="s">
        <v>9372</v>
      </c>
      <c r="G480" s="302" t="s">
        <v>9505</v>
      </c>
      <c r="H480" s="302" t="s">
        <v>10831</v>
      </c>
      <c r="I480" s="302" t="s">
        <v>9435</v>
      </c>
      <c r="J480" s="302" t="s">
        <v>10794</v>
      </c>
      <c r="K480" s="302" t="s">
        <v>10795</v>
      </c>
      <c r="L480" s="300"/>
      <c r="M480" s="300"/>
      <c r="N480" s="302" t="s">
        <v>9378</v>
      </c>
      <c r="O480" s="303">
        <v>149.88</v>
      </c>
      <c r="P480" s="302" t="s">
        <v>9379</v>
      </c>
      <c r="Q480" s="302" t="s">
        <v>9435</v>
      </c>
      <c r="R480" s="300"/>
      <c r="S480" s="300"/>
      <c r="T480" s="302" t="s">
        <v>9380</v>
      </c>
      <c r="U480" s="302" t="s">
        <v>9381</v>
      </c>
      <c r="V480" s="302" t="s">
        <v>9382</v>
      </c>
      <c r="W480" s="302" t="s">
        <v>11539</v>
      </c>
      <c r="X480" s="302" t="s">
        <v>9384</v>
      </c>
      <c r="Y480" s="302" t="s">
        <v>9385</v>
      </c>
      <c r="Z480" s="303">
        <v>149.88</v>
      </c>
      <c r="AA480" s="302" t="s">
        <v>3277</v>
      </c>
      <c r="AB480" s="303">
        <v>149.88</v>
      </c>
      <c r="AC480" s="303">
        <v>149.88</v>
      </c>
      <c r="AD480" s="302" t="s">
        <v>3277</v>
      </c>
      <c r="AE480" s="302" t="s">
        <v>10835</v>
      </c>
      <c r="AF480" s="302" t="s">
        <v>10685</v>
      </c>
      <c r="AG480" s="302" t="s">
        <v>9388</v>
      </c>
      <c r="AH480" s="302" t="s">
        <v>9402</v>
      </c>
      <c r="AI480" s="304">
        <f t="shared" si="14"/>
        <v>44888</v>
      </c>
      <c r="AL480" s="296" t="str">
        <f t="shared" si="15"/>
        <v/>
      </c>
    </row>
    <row r="481" spans="1:38" ht="40" hidden="1">
      <c r="A481" s="302" t="s">
        <v>11540</v>
      </c>
      <c r="B481" s="302" t="s">
        <v>10681</v>
      </c>
      <c r="C481" s="302" t="s">
        <v>10682</v>
      </c>
      <c r="D481" s="302" t="s">
        <v>9371</v>
      </c>
      <c r="E481" s="302" t="s">
        <v>10745</v>
      </c>
      <c r="F481" s="302" t="s">
        <v>9372</v>
      </c>
      <c r="G481" s="302" t="s">
        <v>9505</v>
      </c>
      <c r="H481" s="302" t="s">
        <v>11140</v>
      </c>
      <c r="I481" s="302" t="s">
        <v>9555</v>
      </c>
      <c r="J481" s="302" t="s">
        <v>10832</v>
      </c>
      <c r="K481" s="302" t="s">
        <v>10833</v>
      </c>
      <c r="L481" s="300"/>
      <c r="M481" s="300"/>
      <c r="N481" s="302" t="s">
        <v>9378</v>
      </c>
      <c r="O481" s="303">
        <v>366.56</v>
      </c>
      <c r="P481" s="302" t="s">
        <v>9379</v>
      </c>
      <c r="Q481" s="302" t="s">
        <v>9435</v>
      </c>
      <c r="R481" s="300"/>
      <c r="S481" s="300"/>
      <c r="T481" s="302" t="s">
        <v>9380</v>
      </c>
      <c r="U481" s="302" t="s">
        <v>9381</v>
      </c>
      <c r="V481" s="302" t="s">
        <v>9382</v>
      </c>
      <c r="W481" s="302" t="s">
        <v>10834</v>
      </c>
      <c r="X481" s="302" t="s">
        <v>9384</v>
      </c>
      <c r="Y481" s="302" t="s">
        <v>9385</v>
      </c>
      <c r="Z481" s="303">
        <v>366.56</v>
      </c>
      <c r="AA481" s="302" t="s">
        <v>3277</v>
      </c>
      <c r="AB481" s="303">
        <v>366.56</v>
      </c>
      <c r="AC481" s="303">
        <v>366.56</v>
      </c>
      <c r="AD481" s="302" t="s">
        <v>3277</v>
      </c>
      <c r="AE481" s="302" t="s">
        <v>10835</v>
      </c>
      <c r="AF481" s="302" t="s">
        <v>10685</v>
      </c>
      <c r="AG481" s="302" t="s">
        <v>9388</v>
      </c>
      <c r="AH481" s="302" t="s">
        <v>9402</v>
      </c>
      <c r="AI481" s="304">
        <f t="shared" si="14"/>
        <v>44880</v>
      </c>
      <c r="AL481" s="296" t="str">
        <f t="shared" si="15"/>
        <v/>
      </c>
    </row>
    <row r="482" spans="1:38" ht="40" hidden="1">
      <c r="A482" s="302" t="s">
        <v>11541</v>
      </c>
      <c r="B482" s="302" t="s">
        <v>10681</v>
      </c>
      <c r="C482" s="302" t="s">
        <v>10682</v>
      </c>
      <c r="D482" s="302" t="s">
        <v>9371</v>
      </c>
      <c r="E482" s="302" t="s">
        <v>10745</v>
      </c>
      <c r="F482" s="302" t="s">
        <v>9372</v>
      </c>
      <c r="G482" s="302" t="s">
        <v>9505</v>
      </c>
      <c r="H482" s="302" t="s">
        <v>10851</v>
      </c>
      <c r="I482" s="302" t="s">
        <v>9435</v>
      </c>
      <c r="J482" s="302" t="s">
        <v>9507</v>
      </c>
      <c r="K482" s="302" t="s">
        <v>9508</v>
      </c>
      <c r="L482" s="300"/>
      <c r="M482" s="300"/>
      <c r="N482" s="302" t="s">
        <v>9378</v>
      </c>
      <c r="O482" s="303">
        <v>149.88</v>
      </c>
      <c r="P482" s="302" t="s">
        <v>9379</v>
      </c>
      <c r="Q482" s="302" t="s">
        <v>9435</v>
      </c>
      <c r="R482" s="300"/>
      <c r="S482" s="300"/>
      <c r="T482" s="302" t="s">
        <v>9380</v>
      </c>
      <c r="U482" s="302" t="s">
        <v>9381</v>
      </c>
      <c r="V482" s="302" t="s">
        <v>9382</v>
      </c>
      <c r="W482" s="302" t="s">
        <v>11542</v>
      </c>
      <c r="X482" s="302" t="s">
        <v>9384</v>
      </c>
      <c r="Y482" s="302" t="s">
        <v>9385</v>
      </c>
      <c r="Z482" s="303">
        <v>149.88</v>
      </c>
      <c r="AA482" s="302" t="s">
        <v>3277</v>
      </c>
      <c r="AB482" s="303">
        <v>149.88</v>
      </c>
      <c r="AC482" s="303">
        <v>149.88</v>
      </c>
      <c r="AD482" s="302" t="s">
        <v>3277</v>
      </c>
      <c r="AE482" s="302" t="s">
        <v>10835</v>
      </c>
      <c r="AF482" s="302" t="s">
        <v>10685</v>
      </c>
      <c r="AG482" s="302" t="s">
        <v>9388</v>
      </c>
      <c r="AH482" s="302" t="s">
        <v>9402</v>
      </c>
      <c r="AI482" s="304">
        <f t="shared" si="14"/>
        <v>44867</v>
      </c>
      <c r="AL482" s="296" t="str">
        <f t="shared" si="15"/>
        <v/>
      </c>
    </row>
    <row r="483" spans="1:38" ht="40" hidden="1">
      <c r="A483" s="302" t="s">
        <v>11543</v>
      </c>
      <c r="B483" s="302" t="s">
        <v>10681</v>
      </c>
      <c r="C483" s="302" t="s">
        <v>10682</v>
      </c>
      <c r="D483" s="302" t="s">
        <v>9371</v>
      </c>
      <c r="E483" s="302" t="s">
        <v>10745</v>
      </c>
      <c r="F483" s="302" t="s">
        <v>9372</v>
      </c>
      <c r="G483" s="302" t="s">
        <v>9505</v>
      </c>
      <c r="H483" s="302" t="s">
        <v>11153</v>
      </c>
      <c r="I483" s="302" t="s">
        <v>9435</v>
      </c>
      <c r="J483" s="302" t="s">
        <v>10763</v>
      </c>
      <c r="K483" s="302" t="s">
        <v>10764</v>
      </c>
      <c r="L483" s="300"/>
      <c r="M483" s="300"/>
      <c r="N483" s="302" t="s">
        <v>9378</v>
      </c>
      <c r="O483" s="303">
        <v>149.88</v>
      </c>
      <c r="P483" s="302" t="s">
        <v>9379</v>
      </c>
      <c r="Q483" s="302" t="s">
        <v>9435</v>
      </c>
      <c r="R483" s="300"/>
      <c r="S483" s="300"/>
      <c r="T483" s="302" t="s">
        <v>9380</v>
      </c>
      <c r="U483" s="302" t="s">
        <v>9381</v>
      </c>
      <c r="V483" s="302" t="s">
        <v>9382</v>
      </c>
      <c r="W483" s="302" t="s">
        <v>11544</v>
      </c>
      <c r="X483" s="302" t="s">
        <v>9384</v>
      </c>
      <c r="Y483" s="302" t="s">
        <v>9385</v>
      </c>
      <c r="Z483" s="303">
        <v>149.88</v>
      </c>
      <c r="AA483" s="302" t="s">
        <v>3277</v>
      </c>
      <c r="AB483" s="303">
        <v>149.88</v>
      </c>
      <c r="AC483" s="303">
        <v>149.88</v>
      </c>
      <c r="AD483" s="302" t="s">
        <v>3277</v>
      </c>
      <c r="AE483" s="302" t="s">
        <v>10835</v>
      </c>
      <c r="AF483" s="302" t="s">
        <v>10685</v>
      </c>
      <c r="AG483" s="302" t="s">
        <v>9388</v>
      </c>
      <c r="AH483" s="302" t="s">
        <v>9402</v>
      </c>
      <c r="AI483" s="304">
        <f t="shared" si="14"/>
        <v>44874</v>
      </c>
      <c r="AL483" s="296" t="str">
        <f t="shared" si="15"/>
        <v/>
      </c>
    </row>
    <row r="484" spans="1:38" ht="40" hidden="1">
      <c r="A484" s="302" t="s">
        <v>11545</v>
      </c>
      <c r="B484" s="302" t="s">
        <v>10681</v>
      </c>
      <c r="C484" s="302" t="s">
        <v>10682</v>
      </c>
      <c r="D484" s="302" t="s">
        <v>9371</v>
      </c>
      <c r="E484" s="302" t="s">
        <v>10745</v>
      </c>
      <c r="F484" s="302" t="s">
        <v>9372</v>
      </c>
      <c r="G484" s="302" t="s">
        <v>9505</v>
      </c>
      <c r="H484" s="302" t="s">
        <v>10857</v>
      </c>
      <c r="I484" s="302" t="s">
        <v>9435</v>
      </c>
      <c r="J484" s="302" t="s">
        <v>9688</v>
      </c>
      <c r="K484" s="302" t="s">
        <v>9689</v>
      </c>
      <c r="L484" s="300"/>
      <c r="M484" s="300"/>
      <c r="N484" s="302" t="s">
        <v>9378</v>
      </c>
      <c r="O484" s="303">
        <v>149.88</v>
      </c>
      <c r="P484" s="302" t="s">
        <v>9379</v>
      </c>
      <c r="Q484" s="302" t="s">
        <v>9435</v>
      </c>
      <c r="R484" s="300"/>
      <c r="S484" s="300"/>
      <c r="T484" s="302" t="s">
        <v>9380</v>
      </c>
      <c r="U484" s="302" t="s">
        <v>9381</v>
      </c>
      <c r="V484" s="302" t="s">
        <v>9382</v>
      </c>
      <c r="W484" s="302" t="s">
        <v>10846</v>
      </c>
      <c r="X484" s="302" t="s">
        <v>9384</v>
      </c>
      <c r="Y484" s="302" t="s">
        <v>9385</v>
      </c>
      <c r="Z484" s="303">
        <v>149.88</v>
      </c>
      <c r="AA484" s="302" t="s">
        <v>3277</v>
      </c>
      <c r="AB484" s="303">
        <v>149.88</v>
      </c>
      <c r="AC484" s="303">
        <v>149.88</v>
      </c>
      <c r="AD484" s="302" t="s">
        <v>3277</v>
      </c>
      <c r="AE484" s="302" t="s">
        <v>10835</v>
      </c>
      <c r="AF484" s="302" t="s">
        <v>10685</v>
      </c>
      <c r="AG484" s="302" t="s">
        <v>9388</v>
      </c>
      <c r="AH484" s="302" t="s">
        <v>9402</v>
      </c>
      <c r="AI484" s="304">
        <f t="shared" si="14"/>
        <v>44866</v>
      </c>
      <c r="AL484" s="296" t="str">
        <f t="shared" si="15"/>
        <v/>
      </c>
    </row>
    <row r="485" spans="1:38" ht="40" hidden="1">
      <c r="A485" s="302" t="s">
        <v>11546</v>
      </c>
      <c r="B485" s="302" t="s">
        <v>10681</v>
      </c>
      <c r="C485" s="302" t="s">
        <v>10682</v>
      </c>
      <c r="D485" s="302" t="s">
        <v>9371</v>
      </c>
      <c r="E485" s="302" t="s">
        <v>10745</v>
      </c>
      <c r="F485" s="302" t="s">
        <v>9372</v>
      </c>
      <c r="G485" s="302" t="s">
        <v>9505</v>
      </c>
      <c r="H485" s="302" t="s">
        <v>10982</v>
      </c>
      <c r="I485" s="302" t="s">
        <v>9435</v>
      </c>
      <c r="J485" s="302" t="s">
        <v>9688</v>
      </c>
      <c r="K485" s="302" t="s">
        <v>9689</v>
      </c>
      <c r="L485" s="300"/>
      <c r="M485" s="300"/>
      <c r="N485" s="302" t="s">
        <v>9378</v>
      </c>
      <c r="O485" s="303">
        <v>149.88</v>
      </c>
      <c r="P485" s="302" t="s">
        <v>9379</v>
      </c>
      <c r="Q485" s="302" t="s">
        <v>9435</v>
      </c>
      <c r="R485" s="300"/>
      <c r="S485" s="300"/>
      <c r="T485" s="302" t="s">
        <v>9380</v>
      </c>
      <c r="U485" s="302" t="s">
        <v>9381</v>
      </c>
      <c r="V485" s="302" t="s">
        <v>9382</v>
      </c>
      <c r="W485" s="302" t="s">
        <v>10846</v>
      </c>
      <c r="X485" s="302" t="s">
        <v>9384</v>
      </c>
      <c r="Y485" s="302" t="s">
        <v>9385</v>
      </c>
      <c r="Z485" s="303">
        <v>149.88</v>
      </c>
      <c r="AA485" s="302" t="s">
        <v>3277</v>
      </c>
      <c r="AB485" s="303">
        <v>149.88</v>
      </c>
      <c r="AC485" s="303">
        <v>149.88</v>
      </c>
      <c r="AD485" s="302" t="s">
        <v>3277</v>
      </c>
      <c r="AE485" s="302" t="s">
        <v>10835</v>
      </c>
      <c r="AF485" s="302" t="s">
        <v>10685</v>
      </c>
      <c r="AG485" s="302" t="s">
        <v>9388</v>
      </c>
      <c r="AH485" s="302" t="s">
        <v>9402</v>
      </c>
      <c r="AI485" s="304">
        <f t="shared" si="14"/>
        <v>44868</v>
      </c>
      <c r="AL485" s="296" t="str">
        <f t="shared" si="15"/>
        <v/>
      </c>
    </row>
    <row r="486" spans="1:38" ht="100" hidden="1">
      <c r="A486" s="302" t="s">
        <v>11547</v>
      </c>
      <c r="B486" s="302" t="s">
        <v>10681</v>
      </c>
      <c r="C486" s="302" t="s">
        <v>10682</v>
      </c>
      <c r="D486" s="302" t="s">
        <v>9371</v>
      </c>
      <c r="E486" s="302" t="s">
        <v>10745</v>
      </c>
      <c r="F486" s="302" t="s">
        <v>10850</v>
      </c>
      <c r="G486" s="302" t="s">
        <v>10684</v>
      </c>
      <c r="H486" s="302" t="s">
        <v>10851</v>
      </c>
      <c r="I486" s="302" t="s">
        <v>11548</v>
      </c>
      <c r="J486" s="300"/>
      <c r="K486" s="300"/>
      <c r="L486" s="300"/>
      <c r="M486" s="302" t="s">
        <v>11549</v>
      </c>
      <c r="N486" s="302" t="s">
        <v>9378</v>
      </c>
      <c r="O486" s="303">
        <v>1420</v>
      </c>
      <c r="P486" s="302" t="s">
        <v>9395</v>
      </c>
      <c r="Q486" s="302" t="s">
        <v>9435</v>
      </c>
      <c r="R486" s="302" t="s">
        <v>10853</v>
      </c>
      <c r="S486" s="302" t="s">
        <v>10854</v>
      </c>
      <c r="T486" s="302" t="s">
        <v>9380</v>
      </c>
      <c r="U486" s="302" t="s">
        <v>9399</v>
      </c>
      <c r="V486" s="302" t="s">
        <v>9400</v>
      </c>
      <c r="W486" s="302" t="s">
        <v>10855</v>
      </c>
      <c r="X486" s="302" t="s">
        <v>9384</v>
      </c>
      <c r="Y486" s="302" t="s">
        <v>9385</v>
      </c>
      <c r="Z486" s="303">
        <v>1420</v>
      </c>
      <c r="AA486" s="302" t="s">
        <v>3277</v>
      </c>
      <c r="AB486" s="303">
        <v>1420</v>
      </c>
      <c r="AC486" s="303">
        <v>1420</v>
      </c>
      <c r="AD486" s="302" t="s">
        <v>3277</v>
      </c>
      <c r="AE486" s="302" t="s">
        <v>10835</v>
      </c>
      <c r="AF486" s="302" t="s">
        <v>10685</v>
      </c>
      <c r="AG486" s="302" t="s">
        <v>9388</v>
      </c>
      <c r="AH486" s="302" t="s">
        <v>9402</v>
      </c>
      <c r="AI486" s="304">
        <f t="shared" si="14"/>
        <v>44867</v>
      </c>
      <c r="AL486" s="296" t="str">
        <f t="shared" si="15"/>
        <v/>
      </c>
    </row>
    <row r="487" spans="1:38" ht="40" hidden="1">
      <c r="A487" s="302" t="s">
        <v>11550</v>
      </c>
      <c r="B487" s="302" t="s">
        <v>10681</v>
      </c>
      <c r="C487" s="302" t="s">
        <v>10682</v>
      </c>
      <c r="D487" s="302" t="s">
        <v>9371</v>
      </c>
      <c r="E487" s="302" t="s">
        <v>10745</v>
      </c>
      <c r="F487" s="302" t="s">
        <v>9372</v>
      </c>
      <c r="G487" s="302" t="s">
        <v>9505</v>
      </c>
      <c r="H487" s="302" t="s">
        <v>11401</v>
      </c>
      <c r="I487" s="302" t="s">
        <v>9435</v>
      </c>
      <c r="J487" s="302" t="s">
        <v>9688</v>
      </c>
      <c r="K487" s="302" t="s">
        <v>9689</v>
      </c>
      <c r="L487" s="300"/>
      <c r="M487" s="300"/>
      <c r="N487" s="302" t="s">
        <v>9378</v>
      </c>
      <c r="O487" s="303">
        <v>149.88</v>
      </c>
      <c r="P487" s="302" t="s">
        <v>9379</v>
      </c>
      <c r="Q487" s="302" t="s">
        <v>9435</v>
      </c>
      <c r="R487" s="300"/>
      <c r="S487" s="300"/>
      <c r="T487" s="302" t="s">
        <v>9380</v>
      </c>
      <c r="U487" s="302" t="s">
        <v>9381</v>
      </c>
      <c r="V487" s="302" t="s">
        <v>9382</v>
      </c>
      <c r="W487" s="302" t="s">
        <v>11156</v>
      </c>
      <c r="X487" s="302" t="s">
        <v>9384</v>
      </c>
      <c r="Y487" s="302" t="s">
        <v>9385</v>
      </c>
      <c r="Z487" s="303">
        <v>149.88</v>
      </c>
      <c r="AA487" s="302" t="s">
        <v>3277</v>
      </c>
      <c r="AB487" s="303">
        <v>149.88</v>
      </c>
      <c r="AC487" s="303">
        <v>149.88</v>
      </c>
      <c r="AD487" s="302" t="s">
        <v>3277</v>
      </c>
      <c r="AE487" s="302" t="s">
        <v>10691</v>
      </c>
      <c r="AF487" s="302" t="s">
        <v>10685</v>
      </c>
      <c r="AG487" s="302" t="s">
        <v>9388</v>
      </c>
      <c r="AH487" s="302" t="s">
        <v>9402</v>
      </c>
      <c r="AI487" s="304">
        <f t="shared" si="14"/>
        <v>44859</v>
      </c>
      <c r="AL487" s="296" t="str">
        <f t="shared" si="15"/>
        <v/>
      </c>
    </row>
    <row r="488" spans="1:38" ht="50" hidden="1">
      <c r="A488" s="302" t="s">
        <v>11551</v>
      </c>
      <c r="B488" s="302" t="s">
        <v>10681</v>
      </c>
      <c r="C488" s="302" t="s">
        <v>10682</v>
      </c>
      <c r="D488" s="302" t="s">
        <v>9371</v>
      </c>
      <c r="E488" s="302" t="s">
        <v>10745</v>
      </c>
      <c r="F488" s="302" t="s">
        <v>10850</v>
      </c>
      <c r="G488" s="302" t="s">
        <v>10684</v>
      </c>
      <c r="H488" s="302" t="s">
        <v>11223</v>
      </c>
      <c r="I488" s="302" t="s">
        <v>11552</v>
      </c>
      <c r="J488" s="302" t="s">
        <v>9746</v>
      </c>
      <c r="K488" s="302" t="s">
        <v>9747</v>
      </c>
      <c r="L488" s="300"/>
      <c r="M488" s="302" t="s">
        <v>11553</v>
      </c>
      <c r="N488" s="302" t="s">
        <v>9378</v>
      </c>
      <c r="O488" s="303">
        <v>133.4</v>
      </c>
      <c r="P488" s="302" t="s">
        <v>9395</v>
      </c>
      <c r="Q488" s="302" t="s">
        <v>9435</v>
      </c>
      <c r="R488" s="300"/>
      <c r="S488" s="300"/>
      <c r="T488" s="302" t="s">
        <v>9380</v>
      </c>
      <c r="U488" s="302" t="s">
        <v>9749</v>
      </c>
      <c r="V488" s="302" t="s">
        <v>9400</v>
      </c>
      <c r="W488" s="302" t="s">
        <v>11554</v>
      </c>
      <c r="X488" s="302" t="s">
        <v>9384</v>
      </c>
      <c r="Y488" s="302" t="s">
        <v>9385</v>
      </c>
      <c r="Z488" s="303">
        <v>133.4</v>
      </c>
      <c r="AA488" s="302" t="s">
        <v>3277</v>
      </c>
      <c r="AB488" s="303">
        <v>133.4</v>
      </c>
      <c r="AC488" s="303">
        <v>133.4</v>
      </c>
      <c r="AD488" s="302" t="s">
        <v>3277</v>
      </c>
      <c r="AE488" s="302" t="s">
        <v>10835</v>
      </c>
      <c r="AF488" s="302" t="s">
        <v>10685</v>
      </c>
      <c r="AG488" s="302" t="s">
        <v>9388</v>
      </c>
      <c r="AH488" s="302" t="s">
        <v>9402</v>
      </c>
      <c r="AI488" s="304">
        <f t="shared" si="14"/>
        <v>44861</v>
      </c>
      <c r="AL488" s="296" t="str">
        <f t="shared" si="15"/>
        <v/>
      </c>
    </row>
    <row r="489" spans="1:38" ht="40" hidden="1">
      <c r="A489" s="302" t="s">
        <v>11555</v>
      </c>
      <c r="B489" s="302" t="s">
        <v>10681</v>
      </c>
      <c r="C489" s="302" t="s">
        <v>10682</v>
      </c>
      <c r="D489" s="302" t="s">
        <v>9371</v>
      </c>
      <c r="E489" s="302" t="s">
        <v>10745</v>
      </c>
      <c r="F489" s="302" t="s">
        <v>9372</v>
      </c>
      <c r="G489" s="302" t="s">
        <v>9505</v>
      </c>
      <c r="H489" s="302" t="s">
        <v>10842</v>
      </c>
      <c r="I489" s="302" t="s">
        <v>9555</v>
      </c>
      <c r="J489" s="302" t="s">
        <v>10832</v>
      </c>
      <c r="K489" s="302" t="s">
        <v>10833</v>
      </c>
      <c r="L489" s="300"/>
      <c r="M489" s="300"/>
      <c r="N489" s="302" t="s">
        <v>9378</v>
      </c>
      <c r="O489" s="303">
        <v>366.56</v>
      </c>
      <c r="P489" s="302" t="s">
        <v>9379</v>
      </c>
      <c r="Q489" s="302" t="s">
        <v>9435</v>
      </c>
      <c r="R489" s="300"/>
      <c r="S489" s="300"/>
      <c r="T489" s="302" t="s">
        <v>9380</v>
      </c>
      <c r="U489" s="302" t="s">
        <v>9381</v>
      </c>
      <c r="V489" s="302" t="s">
        <v>9382</v>
      </c>
      <c r="W489" s="302" t="s">
        <v>10858</v>
      </c>
      <c r="X489" s="302" t="s">
        <v>9384</v>
      </c>
      <c r="Y489" s="302" t="s">
        <v>9385</v>
      </c>
      <c r="Z489" s="303">
        <v>366.56</v>
      </c>
      <c r="AA489" s="302" t="s">
        <v>3277</v>
      </c>
      <c r="AB489" s="303">
        <v>366.56</v>
      </c>
      <c r="AC489" s="303">
        <v>366.56</v>
      </c>
      <c r="AD489" s="302" t="s">
        <v>3277</v>
      </c>
      <c r="AE489" s="302" t="s">
        <v>10835</v>
      </c>
      <c r="AF489" s="302" t="s">
        <v>10685</v>
      </c>
      <c r="AG489" s="302" t="s">
        <v>9388</v>
      </c>
      <c r="AH489" s="302" t="s">
        <v>9402</v>
      </c>
      <c r="AI489" s="304">
        <f t="shared" si="14"/>
        <v>44872</v>
      </c>
      <c r="AL489" s="296" t="str">
        <f t="shared" si="15"/>
        <v/>
      </c>
    </row>
    <row r="490" spans="1:38" ht="50">
      <c r="A490" s="302" t="s">
        <v>11556</v>
      </c>
      <c r="B490" s="302" t="s">
        <v>10681</v>
      </c>
      <c r="C490" s="302" t="s">
        <v>10682</v>
      </c>
      <c r="D490" s="302" t="s">
        <v>9371</v>
      </c>
      <c r="E490" s="302" t="s">
        <v>10745</v>
      </c>
      <c r="F490" s="302" t="s">
        <v>10850</v>
      </c>
      <c r="G490" s="302" t="s">
        <v>10684</v>
      </c>
      <c r="H490" s="302" t="s">
        <v>10725</v>
      </c>
      <c r="I490" s="302" t="s">
        <v>11557</v>
      </c>
      <c r="J490" s="302" t="s">
        <v>9746</v>
      </c>
      <c r="K490" s="302" t="s">
        <v>9747</v>
      </c>
      <c r="L490" s="300"/>
      <c r="M490" s="302" t="s">
        <v>11376</v>
      </c>
      <c r="N490" s="302" t="s">
        <v>9378</v>
      </c>
      <c r="O490" s="303">
        <v>294.8</v>
      </c>
      <c r="P490" s="302" t="s">
        <v>9395</v>
      </c>
      <c r="Q490" s="302" t="s">
        <v>9435</v>
      </c>
      <c r="R490" s="300"/>
      <c r="S490" s="300"/>
      <c r="T490" s="302" t="s">
        <v>9380</v>
      </c>
      <c r="U490" s="302" t="s">
        <v>9749</v>
      </c>
      <c r="V490" s="302" t="s">
        <v>9400</v>
      </c>
      <c r="W490" s="302" t="s">
        <v>11558</v>
      </c>
      <c r="X490" s="302" t="s">
        <v>9384</v>
      </c>
      <c r="Y490" s="302" t="s">
        <v>9385</v>
      </c>
      <c r="Z490" s="303">
        <v>294.8</v>
      </c>
      <c r="AA490" s="302" t="s">
        <v>3277</v>
      </c>
      <c r="AB490" s="303">
        <v>294.8</v>
      </c>
      <c r="AC490" s="303">
        <v>294.8</v>
      </c>
      <c r="AD490" s="302" t="s">
        <v>3277</v>
      </c>
      <c r="AE490" s="302" t="s">
        <v>10691</v>
      </c>
      <c r="AF490" s="302" t="s">
        <v>10685</v>
      </c>
      <c r="AG490" s="302" t="s">
        <v>9388</v>
      </c>
      <c r="AH490" s="302" t="s">
        <v>9402</v>
      </c>
      <c r="AI490" s="304">
        <f t="shared" si="14"/>
        <v>44834</v>
      </c>
      <c r="AK490" s="305" t="s">
        <v>9430</v>
      </c>
      <c r="AL490" s="296">
        <f t="shared" si="15"/>
        <v>294.8</v>
      </c>
    </row>
    <row r="491" spans="1:38" ht="40" hidden="1">
      <c r="A491" s="302" t="s">
        <v>11559</v>
      </c>
      <c r="B491" s="302" t="s">
        <v>10681</v>
      </c>
      <c r="C491" s="302" t="s">
        <v>10682</v>
      </c>
      <c r="D491" s="302" t="s">
        <v>9371</v>
      </c>
      <c r="E491" s="302" t="s">
        <v>10745</v>
      </c>
      <c r="F491" s="302" t="s">
        <v>9372</v>
      </c>
      <c r="G491" s="302" t="s">
        <v>9505</v>
      </c>
      <c r="H491" s="302" t="s">
        <v>10869</v>
      </c>
      <c r="I491" s="302" t="s">
        <v>9526</v>
      </c>
      <c r="J491" s="302" t="s">
        <v>10832</v>
      </c>
      <c r="K491" s="302" t="s">
        <v>10833</v>
      </c>
      <c r="L491" s="300"/>
      <c r="M491" s="300"/>
      <c r="N491" s="302" t="s">
        <v>9378</v>
      </c>
      <c r="O491" s="303">
        <v>137.46</v>
      </c>
      <c r="P491" s="302" t="s">
        <v>9379</v>
      </c>
      <c r="Q491" s="302" t="s">
        <v>9435</v>
      </c>
      <c r="R491" s="300"/>
      <c r="S491" s="300"/>
      <c r="T491" s="302" t="s">
        <v>9380</v>
      </c>
      <c r="U491" s="302" t="s">
        <v>9381</v>
      </c>
      <c r="V491" s="302" t="s">
        <v>9382</v>
      </c>
      <c r="W491" s="302" t="s">
        <v>10865</v>
      </c>
      <c r="X491" s="302" t="s">
        <v>9384</v>
      </c>
      <c r="Y491" s="302" t="s">
        <v>9385</v>
      </c>
      <c r="Z491" s="303">
        <v>137.46</v>
      </c>
      <c r="AA491" s="302" t="s">
        <v>3277</v>
      </c>
      <c r="AB491" s="303">
        <v>137.46</v>
      </c>
      <c r="AC491" s="303">
        <v>137.46</v>
      </c>
      <c r="AD491" s="302" t="s">
        <v>3277</v>
      </c>
      <c r="AE491" s="302" t="s">
        <v>10691</v>
      </c>
      <c r="AF491" s="302" t="s">
        <v>10685</v>
      </c>
      <c r="AG491" s="302" t="s">
        <v>9388</v>
      </c>
      <c r="AH491" s="302" t="s">
        <v>9402</v>
      </c>
      <c r="AI491" s="304">
        <f t="shared" si="14"/>
        <v>44852</v>
      </c>
      <c r="AL491" s="296" t="str">
        <f t="shared" si="15"/>
        <v/>
      </c>
    </row>
    <row r="492" spans="1:38" ht="60" hidden="1">
      <c r="A492" s="302" t="s">
        <v>11560</v>
      </c>
      <c r="B492" s="302" t="s">
        <v>10681</v>
      </c>
      <c r="C492" s="302" t="s">
        <v>10682</v>
      </c>
      <c r="D492" s="302" t="s">
        <v>9371</v>
      </c>
      <c r="E492" s="302" t="s">
        <v>10745</v>
      </c>
      <c r="F492" s="302" t="s">
        <v>9372</v>
      </c>
      <c r="G492" s="302" t="s">
        <v>9505</v>
      </c>
      <c r="H492" s="302" t="s">
        <v>11175</v>
      </c>
      <c r="I492" s="302" t="s">
        <v>9435</v>
      </c>
      <c r="J492" s="302" t="s">
        <v>9746</v>
      </c>
      <c r="K492" s="302" t="s">
        <v>9747</v>
      </c>
      <c r="L492" s="300"/>
      <c r="M492" s="302" t="s">
        <v>10876</v>
      </c>
      <c r="N492" s="302" t="s">
        <v>9378</v>
      </c>
      <c r="O492" s="303">
        <v>149.88</v>
      </c>
      <c r="P492" s="302" t="s">
        <v>9379</v>
      </c>
      <c r="Q492" s="302" t="s">
        <v>9435</v>
      </c>
      <c r="R492" s="300"/>
      <c r="S492" s="300"/>
      <c r="T492" s="302" t="s">
        <v>9380</v>
      </c>
      <c r="U492" s="302" t="s">
        <v>9381</v>
      </c>
      <c r="V492" s="302" t="s">
        <v>9382</v>
      </c>
      <c r="W492" s="302" t="s">
        <v>10877</v>
      </c>
      <c r="X492" s="302" t="s">
        <v>9384</v>
      </c>
      <c r="Y492" s="302" t="s">
        <v>9385</v>
      </c>
      <c r="Z492" s="303">
        <v>149.88</v>
      </c>
      <c r="AA492" s="302" t="s">
        <v>3277</v>
      </c>
      <c r="AB492" s="303">
        <v>149.88</v>
      </c>
      <c r="AC492" s="303">
        <v>149.88</v>
      </c>
      <c r="AD492" s="302" t="s">
        <v>3277</v>
      </c>
      <c r="AE492" s="302" t="s">
        <v>10691</v>
      </c>
      <c r="AF492" s="302" t="s">
        <v>10685</v>
      </c>
      <c r="AG492" s="302" t="s">
        <v>9388</v>
      </c>
      <c r="AH492" s="302" t="s">
        <v>9402</v>
      </c>
      <c r="AI492" s="304">
        <f t="shared" si="14"/>
        <v>44847</v>
      </c>
      <c r="AL492" s="296" t="str">
        <f t="shared" si="15"/>
        <v/>
      </c>
    </row>
    <row r="493" spans="1:38" ht="50" hidden="1">
      <c r="A493" s="302" t="s">
        <v>11561</v>
      </c>
      <c r="B493" s="302" t="s">
        <v>10681</v>
      </c>
      <c r="C493" s="302" t="s">
        <v>10682</v>
      </c>
      <c r="D493" s="302" t="s">
        <v>9371</v>
      </c>
      <c r="E493" s="302" t="s">
        <v>10745</v>
      </c>
      <c r="F493" s="302" t="s">
        <v>10850</v>
      </c>
      <c r="G493" s="302" t="s">
        <v>10684</v>
      </c>
      <c r="H493" s="302" t="s">
        <v>10869</v>
      </c>
      <c r="I493" s="302" t="s">
        <v>11562</v>
      </c>
      <c r="J493" s="300"/>
      <c r="K493" s="300"/>
      <c r="L493" s="300"/>
      <c r="M493" s="302" t="s">
        <v>10888</v>
      </c>
      <c r="N493" s="302" t="s">
        <v>9378</v>
      </c>
      <c r="O493" s="303">
        <v>17955</v>
      </c>
      <c r="P493" s="302" t="s">
        <v>9395</v>
      </c>
      <c r="Q493" s="302" t="s">
        <v>9435</v>
      </c>
      <c r="R493" s="302" t="s">
        <v>10889</v>
      </c>
      <c r="S493" s="302" t="s">
        <v>10890</v>
      </c>
      <c r="T493" s="302" t="s">
        <v>9380</v>
      </c>
      <c r="U493" s="302" t="s">
        <v>9399</v>
      </c>
      <c r="V493" s="302" t="s">
        <v>9400</v>
      </c>
      <c r="W493" s="302" t="s">
        <v>11563</v>
      </c>
      <c r="X493" s="302" t="s">
        <v>9384</v>
      </c>
      <c r="Y493" s="302" t="s">
        <v>9385</v>
      </c>
      <c r="Z493" s="303">
        <v>17955</v>
      </c>
      <c r="AA493" s="302" t="s">
        <v>3277</v>
      </c>
      <c r="AB493" s="303">
        <v>17955</v>
      </c>
      <c r="AC493" s="303">
        <v>17955</v>
      </c>
      <c r="AD493" s="302" t="s">
        <v>3277</v>
      </c>
      <c r="AE493" s="302" t="s">
        <v>10691</v>
      </c>
      <c r="AF493" s="302" t="s">
        <v>10685</v>
      </c>
      <c r="AG493" s="302" t="s">
        <v>9388</v>
      </c>
      <c r="AH493" s="302" t="s">
        <v>9402</v>
      </c>
      <c r="AI493" s="304">
        <f t="shared" si="14"/>
        <v>44852</v>
      </c>
      <c r="AL493" s="296" t="str">
        <f t="shared" si="15"/>
        <v/>
      </c>
    </row>
    <row r="494" spans="1:38" ht="40">
      <c r="A494" s="302" t="s">
        <v>11564</v>
      </c>
      <c r="B494" s="302" t="s">
        <v>10681</v>
      </c>
      <c r="C494" s="302" t="s">
        <v>10682</v>
      </c>
      <c r="D494" s="302" t="s">
        <v>9371</v>
      </c>
      <c r="E494" s="302" t="s">
        <v>10745</v>
      </c>
      <c r="F494" s="302" t="s">
        <v>9372</v>
      </c>
      <c r="G494" s="302" t="s">
        <v>9505</v>
      </c>
      <c r="H494" s="302" t="s">
        <v>11013</v>
      </c>
      <c r="I494" s="302" t="s">
        <v>9435</v>
      </c>
      <c r="J494" s="302" t="s">
        <v>10763</v>
      </c>
      <c r="K494" s="302" t="s">
        <v>10764</v>
      </c>
      <c r="L494" s="300"/>
      <c r="M494" s="300"/>
      <c r="N494" s="302" t="s">
        <v>9378</v>
      </c>
      <c r="O494" s="303">
        <v>149.88</v>
      </c>
      <c r="P494" s="302" t="s">
        <v>9379</v>
      </c>
      <c r="Q494" s="302" t="s">
        <v>9435</v>
      </c>
      <c r="R494" s="300"/>
      <c r="S494" s="300"/>
      <c r="T494" s="302" t="s">
        <v>9380</v>
      </c>
      <c r="U494" s="302" t="s">
        <v>9381</v>
      </c>
      <c r="V494" s="302" t="s">
        <v>9382</v>
      </c>
      <c r="W494" s="302" t="s">
        <v>11024</v>
      </c>
      <c r="X494" s="302" t="s">
        <v>9384</v>
      </c>
      <c r="Y494" s="302" t="s">
        <v>9385</v>
      </c>
      <c r="Z494" s="303">
        <v>149.88</v>
      </c>
      <c r="AA494" s="302" t="s">
        <v>3277</v>
      </c>
      <c r="AB494" s="303">
        <v>149.88</v>
      </c>
      <c r="AC494" s="303">
        <v>149.88</v>
      </c>
      <c r="AD494" s="302" t="s">
        <v>3277</v>
      </c>
      <c r="AE494" s="302" t="s">
        <v>10727</v>
      </c>
      <c r="AF494" s="302" t="s">
        <v>10685</v>
      </c>
      <c r="AG494" s="302" t="s">
        <v>9388</v>
      </c>
      <c r="AH494" s="302" t="s">
        <v>9402</v>
      </c>
      <c r="AI494" s="304">
        <f t="shared" si="14"/>
        <v>44826</v>
      </c>
      <c r="AK494" s="305" t="s">
        <v>9430</v>
      </c>
      <c r="AL494" s="296">
        <f t="shared" si="15"/>
        <v>149.88</v>
      </c>
    </row>
    <row r="495" spans="1:38" ht="40">
      <c r="A495" s="302" t="s">
        <v>11565</v>
      </c>
      <c r="B495" s="302" t="s">
        <v>10681</v>
      </c>
      <c r="C495" s="302" t="s">
        <v>10682</v>
      </c>
      <c r="D495" s="302" t="s">
        <v>9371</v>
      </c>
      <c r="E495" s="302" t="s">
        <v>10745</v>
      </c>
      <c r="F495" s="302" t="s">
        <v>9372</v>
      </c>
      <c r="G495" s="302" t="s">
        <v>9505</v>
      </c>
      <c r="H495" s="302" t="s">
        <v>11029</v>
      </c>
      <c r="I495" s="302" t="s">
        <v>9555</v>
      </c>
      <c r="J495" s="302" t="s">
        <v>10763</v>
      </c>
      <c r="K495" s="302" t="s">
        <v>10764</v>
      </c>
      <c r="L495" s="300"/>
      <c r="M495" s="300"/>
      <c r="N495" s="302" t="s">
        <v>9378</v>
      </c>
      <c r="O495" s="303">
        <v>299.76</v>
      </c>
      <c r="P495" s="302" t="s">
        <v>9379</v>
      </c>
      <c r="Q495" s="302" t="s">
        <v>9435</v>
      </c>
      <c r="R495" s="300"/>
      <c r="S495" s="300"/>
      <c r="T495" s="302" t="s">
        <v>9380</v>
      </c>
      <c r="U495" s="302" t="s">
        <v>9381</v>
      </c>
      <c r="V495" s="302" t="s">
        <v>9382</v>
      </c>
      <c r="W495" s="302" t="s">
        <v>11024</v>
      </c>
      <c r="X495" s="302" t="s">
        <v>9384</v>
      </c>
      <c r="Y495" s="302" t="s">
        <v>9385</v>
      </c>
      <c r="Z495" s="303">
        <v>299.76</v>
      </c>
      <c r="AA495" s="302" t="s">
        <v>3277</v>
      </c>
      <c r="AB495" s="303">
        <v>299.76</v>
      </c>
      <c r="AC495" s="303">
        <v>299.76</v>
      </c>
      <c r="AD495" s="302" t="s">
        <v>3277</v>
      </c>
      <c r="AE495" s="302" t="s">
        <v>10727</v>
      </c>
      <c r="AF495" s="302" t="s">
        <v>10685</v>
      </c>
      <c r="AG495" s="302" t="s">
        <v>9388</v>
      </c>
      <c r="AH495" s="302" t="s">
        <v>9402</v>
      </c>
      <c r="AI495" s="304">
        <f t="shared" si="14"/>
        <v>44824</v>
      </c>
      <c r="AK495" s="305" t="s">
        <v>9430</v>
      </c>
      <c r="AL495" s="296">
        <f t="shared" si="15"/>
        <v>299.76</v>
      </c>
    </row>
    <row r="496" spans="1:38" ht="40">
      <c r="A496" s="302" t="s">
        <v>11566</v>
      </c>
      <c r="B496" s="302" t="s">
        <v>10681</v>
      </c>
      <c r="C496" s="302" t="s">
        <v>10682</v>
      </c>
      <c r="D496" s="302" t="s">
        <v>9371</v>
      </c>
      <c r="E496" s="302" t="s">
        <v>10745</v>
      </c>
      <c r="F496" s="302" t="s">
        <v>9372</v>
      </c>
      <c r="G496" s="302" t="s">
        <v>9505</v>
      </c>
      <c r="H496" s="302" t="s">
        <v>11013</v>
      </c>
      <c r="I496" s="302" t="s">
        <v>9375</v>
      </c>
      <c r="J496" s="302" t="s">
        <v>9746</v>
      </c>
      <c r="K496" s="302" t="s">
        <v>9747</v>
      </c>
      <c r="L496" s="300"/>
      <c r="M496" s="300"/>
      <c r="N496" s="302" t="s">
        <v>9378</v>
      </c>
      <c r="O496" s="303">
        <v>37.47</v>
      </c>
      <c r="P496" s="302" t="s">
        <v>9379</v>
      </c>
      <c r="Q496" s="302" t="s">
        <v>9435</v>
      </c>
      <c r="R496" s="300"/>
      <c r="S496" s="300"/>
      <c r="T496" s="302" t="s">
        <v>9380</v>
      </c>
      <c r="U496" s="302" t="s">
        <v>9381</v>
      </c>
      <c r="V496" s="302" t="s">
        <v>9382</v>
      </c>
      <c r="W496" s="302" t="s">
        <v>11081</v>
      </c>
      <c r="X496" s="302" t="s">
        <v>9384</v>
      </c>
      <c r="Y496" s="302" t="s">
        <v>9385</v>
      </c>
      <c r="Z496" s="303">
        <v>37.47</v>
      </c>
      <c r="AA496" s="302" t="s">
        <v>3277</v>
      </c>
      <c r="AB496" s="303">
        <v>37.47</v>
      </c>
      <c r="AC496" s="303">
        <v>37.47</v>
      </c>
      <c r="AD496" s="302" t="s">
        <v>3277</v>
      </c>
      <c r="AE496" s="302" t="s">
        <v>10727</v>
      </c>
      <c r="AF496" s="302" t="s">
        <v>10685</v>
      </c>
      <c r="AG496" s="302" t="s">
        <v>9388</v>
      </c>
      <c r="AH496" s="302" t="s">
        <v>9402</v>
      </c>
      <c r="AI496" s="304">
        <f t="shared" si="14"/>
        <v>44826</v>
      </c>
      <c r="AK496" s="305" t="s">
        <v>9430</v>
      </c>
      <c r="AL496" s="296">
        <f t="shared" si="15"/>
        <v>37.47</v>
      </c>
    </row>
    <row r="497" spans="1:38" ht="40">
      <c r="A497" s="302" t="s">
        <v>11567</v>
      </c>
      <c r="B497" s="302" t="s">
        <v>10681</v>
      </c>
      <c r="C497" s="302" t="s">
        <v>10682</v>
      </c>
      <c r="D497" s="302" t="s">
        <v>9371</v>
      </c>
      <c r="E497" s="302" t="s">
        <v>10745</v>
      </c>
      <c r="F497" s="302" t="s">
        <v>9372</v>
      </c>
      <c r="G497" s="302" t="s">
        <v>9505</v>
      </c>
      <c r="H497" s="302" t="s">
        <v>11023</v>
      </c>
      <c r="I497" s="302" t="s">
        <v>9375</v>
      </c>
      <c r="J497" s="302" t="s">
        <v>9746</v>
      </c>
      <c r="K497" s="302" t="s">
        <v>9747</v>
      </c>
      <c r="L497" s="300"/>
      <c r="M497" s="300"/>
      <c r="N497" s="302" t="s">
        <v>9378</v>
      </c>
      <c r="O497" s="303">
        <v>37.47</v>
      </c>
      <c r="P497" s="302" t="s">
        <v>9379</v>
      </c>
      <c r="Q497" s="302" t="s">
        <v>9435</v>
      </c>
      <c r="R497" s="300"/>
      <c r="S497" s="300"/>
      <c r="T497" s="302" t="s">
        <v>9380</v>
      </c>
      <c r="U497" s="302" t="s">
        <v>9381</v>
      </c>
      <c r="V497" s="302" t="s">
        <v>9382</v>
      </c>
      <c r="W497" s="302" t="s">
        <v>11081</v>
      </c>
      <c r="X497" s="302" t="s">
        <v>9384</v>
      </c>
      <c r="Y497" s="302" t="s">
        <v>9385</v>
      </c>
      <c r="Z497" s="303">
        <v>37.47</v>
      </c>
      <c r="AA497" s="302" t="s">
        <v>3277</v>
      </c>
      <c r="AB497" s="303">
        <v>37.47</v>
      </c>
      <c r="AC497" s="303">
        <v>37.47</v>
      </c>
      <c r="AD497" s="302" t="s">
        <v>3277</v>
      </c>
      <c r="AE497" s="302" t="s">
        <v>10727</v>
      </c>
      <c r="AF497" s="302" t="s">
        <v>10685</v>
      </c>
      <c r="AG497" s="302" t="s">
        <v>9388</v>
      </c>
      <c r="AH497" s="302" t="s">
        <v>9402</v>
      </c>
      <c r="AI497" s="304">
        <f t="shared" si="14"/>
        <v>44825</v>
      </c>
      <c r="AK497" s="305" t="s">
        <v>9430</v>
      </c>
      <c r="AL497" s="296">
        <f t="shared" si="15"/>
        <v>37.47</v>
      </c>
    </row>
    <row r="498" spans="1:38" ht="40">
      <c r="A498" s="302" t="s">
        <v>11568</v>
      </c>
      <c r="B498" s="302" t="s">
        <v>10681</v>
      </c>
      <c r="C498" s="302" t="s">
        <v>10682</v>
      </c>
      <c r="D498" s="302" t="s">
        <v>9371</v>
      </c>
      <c r="E498" s="302" t="s">
        <v>10745</v>
      </c>
      <c r="F498" s="302" t="s">
        <v>9372</v>
      </c>
      <c r="G498" s="302" t="s">
        <v>9505</v>
      </c>
      <c r="H498" s="302" t="s">
        <v>11029</v>
      </c>
      <c r="I498" s="302" t="s">
        <v>9521</v>
      </c>
      <c r="J498" s="302" t="s">
        <v>9746</v>
      </c>
      <c r="K498" s="302" t="s">
        <v>9747</v>
      </c>
      <c r="L498" s="300"/>
      <c r="M498" s="302" t="s">
        <v>11328</v>
      </c>
      <c r="N498" s="302" t="s">
        <v>9378</v>
      </c>
      <c r="O498" s="303">
        <v>224.82</v>
      </c>
      <c r="P498" s="302" t="s">
        <v>9379</v>
      </c>
      <c r="Q498" s="302" t="s">
        <v>9435</v>
      </c>
      <c r="R498" s="300"/>
      <c r="S498" s="300"/>
      <c r="T498" s="302" t="s">
        <v>9380</v>
      </c>
      <c r="U498" s="302" t="s">
        <v>9381</v>
      </c>
      <c r="V498" s="302" t="s">
        <v>9382</v>
      </c>
      <c r="W498" s="302" t="s">
        <v>11081</v>
      </c>
      <c r="X498" s="302" t="s">
        <v>9384</v>
      </c>
      <c r="Y498" s="302" t="s">
        <v>9385</v>
      </c>
      <c r="Z498" s="303">
        <v>224.82</v>
      </c>
      <c r="AA498" s="302" t="s">
        <v>3277</v>
      </c>
      <c r="AB498" s="303">
        <v>224.82</v>
      </c>
      <c r="AC498" s="303">
        <v>224.82</v>
      </c>
      <c r="AD498" s="302" t="s">
        <v>3277</v>
      </c>
      <c r="AE498" s="302" t="s">
        <v>10727</v>
      </c>
      <c r="AF498" s="302" t="s">
        <v>10685</v>
      </c>
      <c r="AG498" s="302" t="s">
        <v>9388</v>
      </c>
      <c r="AH498" s="302" t="s">
        <v>9402</v>
      </c>
      <c r="AI498" s="304">
        <f t="shared" si="14"/>
        <v>44824</v>
      </c>
      <c r="AK498" s="305" t="s">
        <v>9430</v>
      </c>
      <c r="AL498" s="296">
        <f t="shared" si="15"/>
        <v>224.82</v>
      </c>
    </row>
    <row r="499" spans="1:38" ht="40">
      <c r="A499" s="302" t="s">
        <v>11569</v>
      </c>
      <c r="B499" s="302" t="s">
        <v>10681</v>
      </c>
      <c r="C499" s="302" t="s">
        <v>10682</v>
      </c>
      <c r="D499" s="302" t="s">
        <v>9371</v>
      </c>
      <c r="E499" s="302" t="s">
        <v>10745</v>
      </c>
      <c r="F499" s="302" t="s">
        <v>9372</v>
      </c>
      <c r="G499" s="302" t="s">
        <v>9505</v>
      </c>
      <c r="H499" s="302" t="s">
        <v>10725</v>
      </c>
      <c r="I499" s="302" t="s">
        <v>9555</v>
      </c>
      <c r="J499" s="302" t="s">
        <v>10777</v>
      </c>
      <c r="K499" s="302" t="s">
        <v>10778</v>
      </c>
      <c r="L499" s="300"/>
      <c r="M499" s="302" t="s">
        <v>11256</v>
      </c>
      <c r="N499" s="302" t="s">
        <v>9378</v>
      </c>
      <c r="O499" s="303">
        <v>366.56</v>
      </c>
      <c r="P499" s="302" t="s">
        <v>9379</v>
      </c>
      <c r="Q499" s="302" t="s">
        <v>9435</v>
      </c>
      <c r="R499" s="300"/>
      <c r="S499" s="300"/>
      <c r="T499" s="302" t="s">
        <v>9380</v>
      </c>
      <c r="U499" s="302" t="s">
        <v>9381</v>
      </c>
      <c r="V499" s="302" t="s">
        <v>9382</v>
      </c>
      <c r="W499" s="302" t="s">
        <v>11026</v>
      </c>
      <c r="X499" s="302" t="s">
        <v>9384</v>
      </c>
      <c r="Y499" s="302" t="s">
        <v>9385</v>
      </c>
      <c r="Z499" s="303">
        <v>366.56</v>
      </c>
      <c r="AA499" s="302" t="s">
        <v>3277</v>
      </c>
      <c r="AB499" s="303">
        <v>366.56</v>
      </c>
      <c r="AC499" s="303">
        <v>366.56</v>
      </c>
      <c r="AD499" s="302" t="s">
        <v>3277</v>
      </c>
      <c r="AE499" s="302" t="s">
        <v>10727</v>
      </c>
      <c r="AF499" s="302" t="s">
        <v>10685</v>
      </c>
      <c r="AG499" s="302" t="s">
        <v>9388</v>
      </c>
      <c r="AH499" s="302" t="s">
        <v>9402</v>
      </c>
      <c r="AI499" s="304">
        <f t="shared" si="14"/>
        <v>44834</v>
      </c>
      <c r="AK499" s="305" t="s">
        <v>9430</v>
      </c>
      <c r="AL499" s="296">
        <f t="shared" si="15"/>
        <v>366.56</v>
      </c>
    </row>
    <row r="500" spans="1:38" ht="40">
      <c r="A500" s="302" t="s">
        <v>11570</v>
      </c>
      <c r="B500" s="302" t="s">
        <v>10681</v>
      </c>
      <c r="C500" s="302" t="s">
        <v>10682</v>
      </c>
      <c r="D500" s="302" t="s">
        <v>9371</v>
      </c>
      <c r="E500" s="302" t="s">
        <v>10745</v>
      </c>
      <c r="F500" s="302" t="s">
        <v>9372</v>
      </c>
      <c r="G500" s="302" t="s">
        <v>9505</v>
      </c>
      <c r="H500" s="302" t="s">
        <v>10893</v>
      </c>
      <c r="I500" s="302" t="s">
        <v>9410</v>
      </c>
      <c r="J500" s="302" t="s">
        <v>10794</v>
      </c>
      <c r="K500" s="302" t="s">
        <v>10795</v>
      </c>
      <c r="L500" s="300"/>
      <c r="M500" s="300"/>
      <c r="N500" s="302" t="s">
        <v>9378</v>
      </c>
      <c r="O500" s="303">
        <v>74.94</v>
      </c>
      <c r="P500" s="302" t="s">
        <v>9379</v>
      </c>
      <c r="Q500" s="302" t="s">
        <v>9435</v>
      </c>
      <c r="R500" s="300"/>
      <c r="S500" s="300"/>
      <c r="T500" s="302" t="s">
        <v>9380</v>
      </c>
      <c r="U500" s="302" t="s">
        <v>9381</v>
      </c>
      <c r="V500" s="302" t="s">
        <v>9382</v>
      </c>
      <c r="W500" s="302" t="s">
        <v>11026</v>
      </c>
      <c r="X500" s="302" t="s">
        <v>9384</v>
      </c>
      <c r="Y500" s="302" t="s">
        <v>9385</v>
      </c>
      <c r="Z500" s="303">
        <v>74.94</v>
      </c>
      <c r="AA500" s="302" t="s">
        <v>3277</v>
      </c>
      <c r="AB500" s="303">
        <v>74.94</v>
      </c>
      <c r="AC500" s="303">
        <v>74.94</v>
      </c>
      <c r="AD500" s="302" t="s">
        <v>3277</v>
      </c>
      <c r="AE500" s="302" t="s">
        <v>10727</v>
      </c>
      <c r="AF500" s="302" t="s">
        <v>10685</v>
      </c>
      <c r="AG500" s="302" t="s">
        <v>9388</v>
      </c>
      <c r="AH500" s="302" t="s">
        <v>9402</v>
      </c>
      <c r="AI500" s="304">
        <f t="shared" si="14"/>
        <v>44827</v>
      </c>
      <c r="AK500" s="305" t="s">
        <v>9430</v>
      </c>
      <c r="AL500" s="296">
        <f t="shared" si="15"/>
        <v>74.94</v>
      </c>
    </row>
    <row r="501" spans="1:38" ht="40">
      <c r="A501" s="302" t="s">
        <v>11571</v>
      </c>
      <c r="B501" s="302" t="s">
        <v>10681</v>
      </c>
      <c r="C501" s="302" t="s">
        <v>10682</v>
      </c>
      <c r="D501" s="302" t="s">
        <v>9371</v>
      </c>
      <c r="E501" s="302" t="s">
        <v>10745</v>
      </c>
      <c r="F501" s="302" t="s">
        <v>9372</v>
      </c>
      <c r="G501" s="302" t="s">
        <v>9505</v>
      </c>
      <c r="H501" s="302" t="s">
        <v>10893</v>
      </c>
      <c r="I501" s="302" t="s">
        <v>9435</v>
      </c>
      <c r="J501" s="302" t="s">
        <v>9614</v>
      </c>
      <c r="K501" s="302" t="s">
        <v>9615</v>
      </c>
      <c r="L501" s="300"/>
      <c r="M501" s="300"/>
      <c r="N501" s="302" t="s">
        <v>9378</v>
      </c>
      <c r="O501" s="303">
        <v>149.88</v>
      </c>
      <c r="P501" s="302" t="s">
        <v>9379</v>
      </c>
      <c r="Q501" s="302" t="s">
        <v>9435</v>
      </c>
      <c r="R501" s="300"/>
      <c r="S501" s="300"/>
      <c r="T501" s="302" t="s">
        <v>9380</v>
      </c>
      <c r="U501" s="302" t="s">
        <v>9381</v>
      </c>
      <c r="V501" s="302" t="s">
        <v>9382</v>
      </c>
      <c r="W501" s="302" t="s">
        <v>10903</v>
      </c>
      <c r="X501" s="302" t="s">
        <v>9384</v>
      </c>
      <c r="Y501" s="302" t="s">
        <v>9385</v>
      </c>
      <c r="Z501" s="303">
        <v>149.88</v>
      </c>
      <c r="AA501" s="302" t="s">
        <v>3277</v>
      </c>
      <c r="AB501" s="303">
        <v>149.88</v>
      </c>
      <c r="AC501" s="303">
        <v>149.88</v>
      </c>
      <c r="AD501" s="302" t="s">
        <v>3277</v>
      </c>
      <c r="AE501" s="302" t="s">
        <v>10727</v>
      </c>
      <c r="AF501" s="302" t="s">
        <v>10685</v>
      </c>
      <c r="AG501" s="302" t="s">
        <v>9388</v>
      </c>
      <c r="AH501" s="302" t="s">
        <v>9402</v>
      </c>
      <c r="AI501" s="304">
        <f t="shared" si="14"/>
        <v>44827</v>
      </c>
      <c r="AK501" s="305" t="s">
        <v>9430</v>
      </c>
      <c r="AL501" s="296">
        <f t="shared" si="15"/>
        <v>149.88</v>
      </c>
    </row>
    <row r="502" spans="1:38" ht="50">
      <c r="A502" s="302" t="s">
        <v>11572</v>
      </c>
      <c r="B502" s="302" t="s">
        <v>10681</v>
      </c>
      <c r="C502" s="302" t="s">
        <v>10682</v>
      </c>
      <c r="D502" s="302" t="s">
        <v>9371</v>
      </c>
      <c r="E502" s="302" t="s">
        <v>10745</v>
      </c>
      <c r="F502" s="302" t="s">
        <v>9372</v>
      </c>
      <c r="G502" s="302" t="s">
        <v>9505</v>
      </c>
      <c r="H502" s="302" t="s">
        <v>11194</v>
      </c>
      <c r="I502" s="302" t="s">
        <v>9435</v>
      </c>
      <c r="J502" s="302" t="s">
        <v>9614</v>
      </c>
      <c r="K502" s="302" t="s">
        <v>9615</v>
      </c>
      <c r="L502" s="300"/>
      <c r="M502" s="302" t="s">
        <v>11573</v>
      </c>
      <c r="N502" s="302" t="s">
        <v>9378</v>
      </c>
      <c r="O502" s="303">
        <v>149.88</v>
      </c>
      <c r="P502" s="302" t="s">
        <v>9379</v>
      </c>
      <c r="Q502" s="302" t="s">
        <v>9435</v>
      </c>
      <c r="R502" s="300"/>
      <c r="S502" s="300"/>
      <c r="T502" s="302" t="s">
        <v>9380</v>
      </c>
      <c r="U502" s="302" t="s">
        <v>9381</v>
      </c>
      <c r="V502" s="302" t="s">
        <v>9382</v>
      </c>
      <c r="W502" s="302" t="s">
        <v>10903</v>
      </c>
      <c r="X502" s="302" t="s">
        <v>9384</v>
      </c>
      <c r="Y502" s="302" t="s">
        <v>9385</v>
      </c>
      <c r="Z502" s="303">
        <v>149.88</v>
      </c>
      <c r="AA502" s="302" t="s">
        <v>3277</v>
      </c>
      <c r="AB502" s="303">
        <v>149.88</v>
      </c>
      <c r="AC502" s="303">
        <v>149.88</v>
      </c>
      <c r="AD502" s="302" t="s">
        <v>3277</v>
      </c>
      <c r="AE502" s="302" t="s">
        <v>10727</v>
      </c>
      <c r="AF502" s="302" t="s">
        <v>10685</v>
      </c>
      <c r="AG502" s="302" t="s">
        <v>9388</v>
      </c>
      <c r="AH502" s="302" t="s">
        <v>9402</v>
      </c>
      <c r="AI502" s="304">
        <f t="shared" si="14"/>
        <v>44833</v>
      </c>
      <c r="AK502" s="305" t="s">
        <v>9430</v>
      </c>
      <c r="AL502" s="296">
        <f t="shared" si="15"/>
        <v>149.88</v>
      </c>
    </row>
    <row r="503" spans="1:38" ht="40">
      <c r="A503" s="302" t="s">
        <v>11574</v>
      </c>
      <c r="B503" s="302" t="s">
        <v>10681</v>
      </c>
      <c r="C503" s="302" t="s">
        <v>10682</v>
      </c>
      <c r="D503" s="302" t="s">
        <v>9371</v>
      </c>
      <c r="E503" s="302" t="s">
        <v>10745</v>
      </c>
      <c r="F503" s="302" t="s">
        <v>9372</v>
      </c>
      <c r="G503" s="302" t="s">
        <v>9505</v>
      </c>
      <c r="H503" s="302" t="s">
        <v>10935</v>
      </c>
      <c r="I503" s="302" t="s">
        <v>9375</v>
      </c>
      <c r="J503" s="302" t="s">
        <v>9746</v>
      </c>
      <c r="K503" s="302" t="s">
        <v>9747</v>
      </c>
      <c r="L503" s="300"/>
      <c r="M503" s="302" t="s">
        <v>11575</v>
      </c>
      <c r="N503" s="302" t="s">
        <v>9378</v>
      </c>
      <c r="O503" s="303">
        <v>37.47</v>
      </c>
      <c r="P503" s="302" t="s">
        <v>9379</v>
      </c>
      <c r="Q503" s="302" t="s">
        <v>9435</v>
      </c>
      <c r="R503" s="300"/>
      <c r="S503" s="300"/>
      <c r="T503" s="302" t="s">
        <v>9380</v>
      </c>
      <c r="U503" s="302" t="s">
        <v>9381</v>
      </c>
      <c r="V503" s="302" t="s">
        <v>9382</v>
      </c>
      <c r="W503" s="302" t="s">
        <v>10906</v>
      </c>
      <c r="X503" s="302" t="s">
        <v>9384</v>
      </c>
      <c r="Y503" s="302" t="s">
        <v>9385</v>
      </c>
      <c r="Z503" s="303">
        <v>37.47</v>
      </c>
      <c r="AA503" s="302" t="s">
        <v>3277</v>
      </c>
      <c r="AB503" s="303">
        <v>37.47</v>
      </c>
      <c r="AC503" s="303">
        <v>37.47</v>
      </c>
      <c r="AD503" s="302" t="s">
        <v>3277</v>
      </c>
      <c r="AE503" s="302" t="s">
        <v>10727</v>
      </c>
      <c r="AF503" s="302" t="s">
        <v>10685</v>
      </c>
      <c r="AG503" s="302" t="s">
        <v>9388</v>
      </c>
      <c r="AH503" s="302" t="s">
        <v>9402</v>
      </c>
      <c r="AI503" s="304">
        <f t="shared" si="14"/>
        <v>44819</v>
      </c>
      <c r="AK503" s="305" t="s">
        <v>9430</v>
      </c>
      <c r="AL503" s="296">
        <f t="shared" si="15"/>
        <v>37.47</v>
      </c>
    </row>
    <row r="504" spans="1:38" ht="40">
      <c r="A504" s="302" t="s">
        <v>11576</v>
      </c>
      <c r="B504" s="302" t="s">
        <v>10681</v>
      </c>
      <c r="C504" s="302" t="s">
        <v>10682</v>
      </c>
      <c r="D504" s="302" t="s">
        <v>9371</v>
      </c>
      <c r="E504" s="302" t="s">
        <v>10745</v>
      </c>
      <c r="F504" s="302" t="s">
        <v>9372</v>
      </c>
      <c r="G504" s="302" t="s">
        <v>9505</v>
      </c>
      <c r="H504" s="302" t="s">
        <v>10899</v>
      </c>
      <c r="I504" s="302" t="s">
        <v>9435</v>
      </c>
      <c r="J504" s="302" t="s">
        <v>9746</v>
      </c>
      <c r="K504" s="302" t="s">
        <v>9747</v>
      </c>
      <c r="L504" s="300"/>
      <c r="M504" s="302" t="s">
        <v>11575</v>
      </c>
      <c r="N504" s="302" t="s">
        <v>9378</v>
      </c>
      <c r="O504" s="303">
        <v>149.88</v>
      </c>
      <c r="P504" s="302" t="s">
        <v>9379</v>
      </c>
      <c r="Q504" s="302" t="s">
        <v>9435</v>
      </c>
      <c r="R504" s="300"/>
      <c r="S504" s="300"/>
      <c r="T504" s="302" t="s">
        <v>9380</v>
      </c>
      <c r="U504" s="302" t="s">
        <v>9381</v>
      </c>
      <c r="V504" s="302" t="s">
        <v>9382</v>
      </c>
      <c r="W504" s="302" t="s">
        <v>10906</v>
      </c>
      <c r="X504" s="302" t="s">
        <v>9384</v>
      </c>
      <c r="Y504" s="302" t="s">
        <v>9385</v>
      </c>
      <c r="Z504" s="303">
        <v>149.88</v>
      </c>
      <c r="AA504" s="302" t="s">
        <v>3277</v>
      </c>
      <c r="AB504" s="303">
        <v>149.88</v>
      </c>
      <c r="AC504" s="303">
        <v>149.88</v>
      </c>
      <c r="AD504" s="302" t="s">
        <v>3277</v>
      </c>
      <c r="AE504" s="302" t="s">
        <v>10727</v>
      </c>
      <c r="AF504" s="302" t="s">
        <v>10685</v>
      </c>
      <c r="AG504" s="302" t="s">
        <v>9388</v>
      </c>
      <c r="AH504" s="302" t="s">
        <v>9402</v>
      </c>
      <c r="AI504" s="304">
        <f t="shared" si="14"/>
        <v>44820</v>
      </c>
      <c r="AK504" s="305" t="s">
        <v>9430</v>
      </c>
      <c r="AL504" s="296">
        <f t="shared" si="15"/>
        <v>149.88</v>
      </c>
    </row>
    <row r="505" spans="1:38" ht="90">
      <c r="A505" s="302" t="s">
        <v>11577</v>
      </c>
      <c r="B505" s="302" t="s">
        <v>10681</v>
      </c>
      <c r="C505" s="302" t="s">
        <v>10682</v>
      </c>
      <c r="D505" s="302" t="s">
        <v>9371</v>
      </c>
      <c r="E505" s="302" t="s">
        <v>10745</v>
      </c>
      <c r="F505" s="302" t="s">
        <v>9372</v>
      </c>
      <c r="G505" s="302" t="s">
        <v>9505</v>
      </c>
      <c r="H505" s="302" t="s">
        <v>10908</v>
      </c>
      <c r="I505" s="302" t="s">
        <v>10909</v>
      </c>
      <c r="J505" s="302" t="s">
        <v>9614</v>
      </c>
      <c r="K505" s="302" t="s">
        <v>9615</v>
      </c>
      <c r="L505" s="300"/>
      <c r="M505" s="302" t="s">
        <v>10910</v>
      </c>
      <c r="N505" s="302" t="s">
        <v>9378</v>
      </c>
      <c r="O505" s="303">
        <v>206.19</v>
      </c>
      <c r="P505" s="302" t="s">
        <v>9379</v>
      </c>
      <c r="Q505" s="302" t="s">
        <v>9435</v>
      </c>
      <c r="R505" s="300"/>
      <c r="S505" s="300"/>
      <c r="T505" s="302" t="s">
        <v>9380</v>
      </c>
      <c r="U505" s="302" t="s">
        <v>9381</v>
      </c>
      <c r="V505" s="302" t="s">
        <v>9382</v>
      </c>
      <c r="W505" s="302" t="s">
        <v>10911</v>
      </c>
      <c r="X505" s="302" t="s">
        <v>9384</v>
      </c>
      <c r="Y505" s="302" t="s">
        <v>9385</v>
      </c>
      <c r="Z505" s="303">
        <v>206.19</v>
      </c>
      <c r="AA505" s="302" t="s">
        <v>3277</v>
      </c>
      <c r="AB505" s="303">
        <v>206.19</v>
      </c>
      <c r="AC505" s="303">
        <v>206.19</v>
      </c>
      <c r="AD505" s="302" t="s">
        <v>3277</v>
      </c>
      <c r="AE505" s="302" t="s">
        <v>9487</v>
      </c>
      <c r="AF505" s="302" t="s">
        <v>10685</v>
      </c>
      <c r="AG505" s="302" t="s">
        <v>9388</v>
      </c>
      <c r="AH505" s="302" t="s">
        <v>9402</v>
      </c>
      <c r="AI505" s="304">
        <f t="shared" si="14"/>
        <v>44715</v>
      </c>
      <c r="AK505" s="305" t="s">
        <v>9430</v>
      </c>
      <c r="AL505" s="296">
        <f t="shared" si="15"/>
        <v>206.19</v>
      </c>
    </row>
    <row r="506" spans="1:38" ht="40">
      <c r="A506" s="302" t="s">
        <v>11578</v>
      </c>
      <c r="B506" s="302" t="s">
        <v>10681</v>
      </c>
      <c r="C506" s="302" t="s">
        <v>10682</v>
      </c>
      <c r="D506" s="302" t="s">
        <v>9371</v>
      </c>
      <c r="E506" s="302" t="s">
        <v>10745</v>
      </c>
      <c r="F506" s="302" t="s">
        <v>9372</v>
      </c>
      <c r="G506" s="302" t="s">
        <v>9505</v>
      </c>
      <c r="H506" s="302" t="s">
        <v>11420</v>
      </c>
      <c r="I506" s="302" t="s">
        <v>9555</v>
      </c>
      <c r="J506" s="302" t="s">
        <v>9513</v>
      </c>
      <c r="K506" s="302" t="s">
        <v>9514</v>
      </c>
      <c r="L506" s="300"/>
      <c r="M506" s="300"/>
      <c r="N506" s="302" t="s">
        <v>9378</v>
      </c>
      <c r="O506" s="303">
        <v>366.56</v>
      </c>
      <c r="P506" s="302" t="s">
        <v>9379</v>
      </c>
      <c r="Q506" s="302" t="s">
        <v>9435</v>
      </c>
      <c r="R506" s="300"/>
      <c r="S506" s="300"/>
      <c r="T506" s="302" t="s">
        <v>9380</v>
      </c>
      <c r="U506" s="302" t="s">
        <v>9381</v>
      </c>
      <c r="V506" s="302" t="s">
        <v>9382</v>
      </c>
      <c r="W506" s="302" t="s">
        <v>11035</v>
      </c>
      <c r="X506" s="302" t="s">
        <v>9384</v>
      </c>
      <c r="Y506" s="302" t="s">
        <v>9385</v>
      </c>
      <c r="Z506" s="303">
        <v>366.56</v>
      </c>
      <c r="AA506" s="302" t="s">
        <v>3277</v>
      </c>
      <c r="AB506" s="303">
        <v>366.56</v>
      </c>
      <c r="AC506" s="303">
        <v>366.56</v>
      </c>
      <c r="AD506" s="302" t="s">
        <v>3277</v>
      </c>
      <c r="AE506" s="302" t="s">
        <v>9487</v>
      </c>
      <c r="AF506" s="302" t="s">
        <v>10685</v>
      </c>
      <c r="AG506" s="302" t="s">
        <v>9388</v>
      </c>
      <c r="AH506" s="302" t="s">
        <v>9402</v>
      </c>
      <c r="AI506" s="304">
        <f t="shared" si="14"/>
        <v>44719</v>
      </c>
      <c r="AK506" s="305" t="s">
        <v>9430</v>
      </c>
      <c r="AL506" s="296">
        <f t="shared" si="15"/>
        <v>366.56</v>
      </c>
    </row>
    <row r="507" spans="1:38" ht="40">
      <c r="A507" s="302" t="s">
        <v>11579</v>
      </c>
      <c r="B507" s="302" t="s">
        <v>10681</v>
      </c>
      <c r="C507" s="302" t="s">
        <v>10682</v>
      </c>
      <c r="D507" s="302" t="s">
        <v>9371</v>
      </c>
      <c r="E507" s="302" t="s">
        <v>10745</v>
      </c>
      <c r="F507" s="302" t="s">
        <v>9372</v>
      </c>
      <c r="G507" s="302" t="s">
        <v>9505</v>
      </c>
      <c r="H507" s="302" t="s">
        <v>9492</v>
      </c>
      <c r="I507" s="302" t="s">
        <v>9555</v>
      </c>
      <c r="J507" s="302" t="s">
        <v>9513</v>
      </c>
      <c r="K507" s="302" t="s">
        <v>9514</v>
      </c>
      <c r="L507" s="300"/>
      <c r="M507" s="300"/>
      <c r="N507" s="302" t="s">
        <v>9378</v>
      </c>
      <c r="O507" s="303">
        <v>366.56</v>
      </c>
      <c r="P507" s="302" t="s">
        <v>9379</v>
      </c>
      <c r="Q507" s="302" t="s">
        <v>9435</v>
      </c>
      <c r="R507" s="300"/>
      <c r="S507" s="300"/>
      <c r="T507" s="302" t="s">
        <v>9380</v>
      </c>
      <c r="U507" s="302" t="s">
        <v>9381</v>
      </c>
      <c r="V507" s="302" t="s">
        <v>9382</v>
      </c>
      <c r="W507" s="302" t="s">
        <v>11035</v>
      </c>
      <c r="X507" s="302" t="s">
        <v>9384</v>
      </c>
      <c r="Y507" s="302" t="s">
        <v>9385</v>
      </c>
      <c r="Z507" s="303">
        <v>366.56</v>
      </c>
      <c r="AA507" s="302" t="s">
        <v>3277</v>
      </c>
      <c r="AB507" s="303">
        <v>366.56</v>
      </c>
      <c r="AC507" s="303">
        <v>366.56</v>
      </c>
      <c r="AD507" s="302" t="s">
        <v>3277</v>
      </c>
      <c r="AE507" s="302" t="s">
        <v>9487</v>
      </c>
      <c r="AF507" s="302" t="s">
        <v>10685</v>
      </c>
      <c r="AG507" s="302" t="s">
        <v>9388</v>
      </c>
      <c r="AH507" s="302" t="s">
        <v>9402</v>
      </c>
      <c r="AI507" s="304">
        <f t="shared" si="14"/>
        <v>44712</v>
      </c>
      <c r="AK507" s="305" t="s">
        <v>9430</v>
      </c>
      <c r="AL507" s="296">
        <f t="shared" si="15"/>
        <v>366.56</v>
      </c>
    </row>
    <row r="508" spans="1:38" ht="40">
      <c r="A508" s="302" t="s">
        <v>11580</v>
      </c>
      <c r="B508" s="302" t="s">
        <v>10681</v>
      </c>
      <c r="C508" s="302" t="s">
        <v>10682</v>
      </c>
      <c r="D508" s="302" t="s">
        <v>9371</v>
      </c>
      <c r="E508" s="302" t="s">
        <v>10745</v>
      </c>
      <c r="F508" s="302" t="s">
        <v>9372</v>
      </c>
      <c r="G508" s="302" t="s">
        <v>9505</v>
      </c>
      <c r="H508" s="302" t="s">
        <v>11581</v>
      </c>
      <c r="I508" s="302" t="s">
        <v>9435</v>
      </c>
      <c r="J508" s="302" t="s">
        <v>9513</v>
      </c>
      <c r="K508" s="302" t="s">
        <v>9514</v>
      </c>
      <c r="L508" s="300"/>
      <c r="M508" s="300"/>
      <c r="N508" s="302" t="s">
        <v>9378</v>
      </c>
      <c r="O508" s="303">
        <v>183.28</v>
      </c>
      <c r="P508" s="302" t="s">
        <v>9379</v>
      </c>
      <c r="Q508" s="302" t="s">
        <v>9435</v>
      </c>
      <c r="R508" s="300"/>
      <c r="S508" s="300"/>
      <c r="T508" s="302" t="s">
        <v>9380</v>
      </c>
      <c r="U508" s="302" t="s">
        <v>9381</v>
      </c>
      <c r="V508" s="302" t="s">
        <v>9382</v>
      </c>
      <c r="W508" s="302" t="s">
        <v>10921</v>
      </c>
      <c r="X508" s="302" t="s">
        <v>9384</v>
      </c>
      <c r="Y508" s="302" t="s">
        <v>9385</v>
      </c>
      <c r="Z508" s="303">
        <v>183.28</v>
      </c>
      <c r="AA508" s="302" t="s">
        <v>3277</v>
      </c>
      <c r="AB508" s="303">
        <v>183.28</v>
      </c>
      <c r="AC508" s="303">
        <v>183.28</v>
      </c>
      <c r="AD508" s="302" t="s">
        <v>3277</v>
      </c>
      <c r="AE508" s="302" t="s">
        <v>9634</v>
      </c>
      <c r="AF508" s="302" t="s">
        <v>10685</v>
      </c>
      <c r="AG508" s="302" t="s">
        <v>9388</v>
      </c>
      <c r="AH508" s="302" t="s">
        <v>9402</v>
      </c>
      <c r="AI508" s="304">
        <f t="shared" si="14"/>
        <v>44649</v>
      </c>
      <c r="AK508" s="305" t="s">
        <v>9430</v>
      </c>
      <c r="AL508" s="296">
        <f t="shared" si="15"/>
        <v>183.28</v>
      </c>
    </row>
    <row r="509" spans="1:38" ht="60">
      <c r="A509" s="302" t="s">
        <v>11582</v>
      </c>
      <c r="B509" s="302" t="s">
        <v>10681</v>
      </c>
      <c r="C509" s="302" t="s">
        <v>10682</v>
      </c>
      <c r="D509" s="302" t="s">
        <v>9371</v>
      </c>
      <c r="E509" s="302" t="s">
        <v>10745</v>
      </c>
      <c r="F509" s="302" t="s">
        <v>9372</v>
      </c>
      <c r="G509" s="302" t="s">
        <v>9505</v>
      </c>
      <c r="H509" s="302" t="s">
        <v>11331</v>
      </c>
      <c r="I509" s="302" t="s">
        <v>9555</v>
      </c>
      <c r="J509" s="302" t="s">
        <v>9614</v>
      </c>
      <c r="K509" s="302" t="s">
        <v>9615</v>
      </c>
      <c r="L509" s="300"/>
      <c r="M509" s="302" t="s">
        <v>11279</v>
      </c>
      <c r="N509" s="302" t="s">
        <v>9378</v>
      </c>
      <c r="O509" s="303">
        <v>366.56</v>
      </c>
      <c r="P509" s="302" t="s">
        <v>9379</v>
      </c>
      <c r="Q509" s="302" t="s">
        <v>9435</v>
      </c>
      <c r="R509" s="300"/>
      <c r="S509" s="300"/>
      <c r="T509" s="302" t="s">
        <v>9380</v>
      </c>
      <c r="U509" s="302" t="s">
        <v>9381</v>
      </c>
      <c r="V509" s="302" t="s">
        <v>9382</v>
      </c>
      <c r="W509" s="302" t="s">
        <v>9792</v>
      </c>
      <c r="X509" s="302" t="s">
        <v>9384</v>
      </c>
      <c r="Y509" s="302" t="s">
        <v>9385</v>
      </c>
      <c r="Z509" s="303">
        <v>366.56</v>
      </c>
      <c r="AA509" s="302" t="s">
        <v>3277</v>
      </c>
      <c r="AB509" s="303">
        <v>366.56</v>
      </c>
      <c r="AC509" s="303">
        <v>366.56</v>
      </c>
      <c r="AD509" s="302" t="s">
        <v>3277</v>
      </c>
      <c r="AE509" s="302" t="s">
        <v>9770</v>
      </c>
      <c r="AF509" s="302" t="s">
        <v>10685</v>
      </c>
      <c r="AG509" s="302" t="s">
        <v>9388</v>
      </c>
      <c r="AH509" s="302" t="s">
        <v>9402</v>
      </c>
      <c r="AI509" s="304">
        <f t="shared" si="14"/>
        <v>44575</v>
      </c>
      <c r="AK509" s="305" t="s">
        <v>9430</v>
      </c>
      <c r="AL509" s="296">
        <f t="shared" si="15"/>
        <v>366.56</v>
      </c>
    </row>
    <row r="510" spans="1:38" ht="40">
      <c r="A510" s="302" t="s">
        <v>11583</v>
      </c>
      <c r="B510" s="302" t="s">
        <v>10681</v>
      </c>
      <c r="C510" s="302" t="s">
        <v>10682</v>
      </c>
      <c r="D510" s="302" t="s">
        <v>9371</v>
      </c>
      <c r="E510" s="302" t="s">
        <v>10745</v>
      </c>
      <c r="F510" s="302" t="s">
        <v>9372</v>
      </c>
      <c r="G510" s="302" t="s">
        <v>9505</v>
      </c>
      <c r="H510" s="302" t="s">
        <v>9812</v>
      </c>
      <c r="I510" s="302" t="s">
        <v>9555</v>
      </c>
      <c r="J510" s="302" t="s">
        <v>9614</v>
      </c>
      <c r="K510" s="302" t="s">
        <v>9615</v>
      </c>
      <c r="L510" s="300"/>
      <c r="M510" s="300"/>
      <c r="N510" s="302" t="s">
        <v>9378</v>
      </c>
      <c r="O510" s="303">
        <v>366.56</v>
      </c>
      <c r="P510" s="302" t="s">
        <v>9379</v>
      </c>
      <c r="Q510" s="302" t="s">
        <v>9435</v>
      </c>
      <c r="R510" s="300"/>
      <c r="S510" s="300"/>
      <c r="T510" s="302" t="s">
        <v>9380</v>
      </c>
      <c r="U510" s="302" t="s">
        <v>9381</v>
      </c>
      <c r="V510" s="302" t="s">
        <v>9382</v>
      </c>
      <c r="W510" s="302" t="s">
        <v>9792</v>
      </c>
      <c r="X510" s="302" t="s">
        <v>9384</v>
      </c>
      <c r="Y510" s="302" t="s">
        <v>9385</v>
      </c>
      <c r="Z510" s="303">
        <v>366.56</v>
      </c>
      <c r="AA510" s="302" t="s">
        <v>3277</v>
      </c>
      <c r="AB510" s="303">
        <v>366.56</v>
      </c>
      <c r="AC510" s="303">
        <v>366.56</v>
      </c>
      <c r="AD510" s="302" t="s">
        <v>3277</v>
      </c>
      <c r="AE510" s="302" t="s">
        <v>9770</v>
      </c>
      <c r="AF510" s="302" t="s">
        <v>10685</v>
      </c>
      <c r="AG510" s="302" t="s">
        <v>9388</v>
      </c>
      <c r="AH510" s="302" t="s">
        <v>9402</v>
      </c>
      <c r="AI510" s="304">
        <f t="shared" si="14"/>
        <v>44574</v>
      </c>
      <c r="AK510" s="305" t="s">
        <v>9430</v>
      </c>
      <c r="AL510" s="296">
        <f t="shared" si="15"/>
        <v>366.56</v>
      </c>
    </row>
    <row r="511" spans="1:38" ht="40">
      <c r="A511" s="302" t="s">
        <v>11584</v>
      </c>
      <c r="B511" s="302" t="s">
        <v>10681</v>
      </c>
      <c r="C511" s="302" t="s">
        <v>10682</v>
      </c>
      <c r="D511" s="302" t="s">
        <v>9371</v>
      </c>
      <c r="E511" s="302" t="s">
        <v>10745</v>
      </c>
      <c r="F511" s="302" t="s">
        <v>9372</v>
      </c>
      <c r="G511" s="302" t="s">
        <v>9505</v>
      </c>
      <c r="H511" s="302" t="s">
        <v>11040</v>
      </c>
      <c r="I511" s="302" t="s">
        <v>9410</v>
      </c>
      <c r="J511" s="302" t="s">
        <v>9746</v>
      </c>
      <c r="K511" s="302" t="s">
        <v>9747</v>
      </c>
      <c r="L511" s="300"/>
      <c r="M511" s="300"/>
      <c r="N511" s="302" t="s">
        <v>9378</v>
      </c>
      <c r="O511" s="303">
        <v>82.32</v>
      </c>
      <c r="P511" s="302" t="s">
        <v>9379</v>
      </c>
      <c r="Q511" s="302" t="s">
        <v>9435</v>
      </c>
      <c r="R511" s="300"/>
      <c r="S511" s="300"/>
      <c r="T511" s="302" t="s">
        <v>9380</v>
      </c>
      <c r="U511" s="302" t="s">
        <v>9381</v>
      </c>
      <c r="V511" s="302" t="s">
        <v>9382</v>
      </c>
      <c r="W511" s="302" t="s">
        <v>11338</v>
      </c>
      <c r="X511" s="302" t="s">
        <v>9384</v>
      </c>
      <c r="Y511" s="302" t="s">
        <v>9385</v>
      </c>
      <c r="Z511" s="303">
        <v>82.32</v>
      </c>
      <c r="AA511" s="302" t="s">
        <v>3277</v>
      </c>
      <c r="AB511" s="303">
        <v>82.32</v>
      </c>
      <c r="AC511" s="303">
        <v>82.32</v>
      </c>
      <c r="AD511" s="302" t="s">
        <v>3277</v>
      </c>
      <c r="AE511" s="302" t="s">
        <v>9708</v>
      </c>
      <c r="AF511" s="302" t="s">
        <v>10685</v>
      </c>
      <c r="AG511" s="302" t="s">
        <v>9388</v>
      </c>
      <c r="AH511" s="302" t="s">
        <v>9402</v>
      </c>
      <c r="AI511" s="304">
        <f t="shared" si="14"/>
        <v>44603</v>
      </c>
      <c r="AK511" s="305" t="s">
        <v>9430</v>
      </c>
      <c r="AL511" s="296">
        <f t="shared" si="15"/>
        <v>82.32</v>
      </c>
    </row>
    <row r="512" spans="1:38" ht="40">
      <c r="A512" s="302" t="s">
        <v>11585</v>
      </c>
      <c r="B512" s="302" t="s">
        <v>10681</v>
      </c>
      <c r="C512" s="302" t="s">
        <v>10682</v>
      </c>
      <c r="D512" s="302" t="s">
        <v>9371</v>
      </c>
      <c r="E512" s="302" t="s">
        <v>10745</v>
      </c>
      <c r="F512" s="302" t="s">
        <v>9372</v>
      </c>
      <c r="G512" s="302" t="s">
        <v>9505</v>
      </c>
      <c r="H512" s="302" t="s">
        <v>11432</v>
      </c>
      <c r="I512" s="302" t="s">
        <v>9555</v>
      </c>
      <c r="J512" s="302" t="s">
        <v>9614</v>
      </c>
      <c r="K512" s="302" t="s">
        <v>9615</v>
      </c>
      <c r="L512" s="300"/>
      <c r="M512" s="300"/>
      <c r="N512" s="302" t="s">
        <v>9378</v>
      </c>
      <c r="O512" s="303">
        <v>366.56</v>
      </c>
      <c r="P512" s="302" t="s">
        <v>9379</v>
      </c>
      <c r="Q512" s="302" t="s">
        <v>9435</v>
      </c>
      <c r="R512" s="300"/>
      <c r="S512" s="300"/>
      <c r="T512" s="302" t="s">
        <v>9380</v>
      </c>
      <c r="U512" s="302" t="s">
        <v>9381</v>
      </c>
      <c r="V512" s="302" t="s">
        <v>9382</v>
      </c>
      <c r="W512" s="302" t="s">
        <v>11060</v>
      </c>
      <c r="X512" s="302" t="s">
        <v>9384</v>
      </c>
      <c r="Y512" s="302" t="s">
        <v>9385</v>
      </c>
      <c r="Z512" s="303">
        <v>366.56</v>
      </c>
      <c r="AA512" s="302" t="s">
        <v>3277</v>
      </c>
      <c r="AB512" s="303">
        <v>366.56</v>
      </c>
      <c r="AC512" s="303">
        <v>366.56</v>
      </c>
      <c r="AD512" s="302" t="s">
        <v>3277</v>
      </c>
      <c r="AE512" s="302" t="s">
        <v>9708</v>
      </c>
      <c r="AF512" s="302" t="s">
        <v>10685</v>
      </c>
      <c r="AG512" s="302" t="s">
        <v>9388</v>
      </c>
      <c r="AH512" s="302" t="s">
        <v>9402</v>
      </c>
      <c r="AI512" s="304">
        <f t="shared" si="14"/>
        <v>44601</v>
      </c>
      <c r="AK512" s="305" t="s">
        <v>9430</v>
      </c>
      <c r="AL512" s="296">
        <f t="shared" si="15"/>
        <v>366.56</v>
      </c>
    </row>
    <row r="513" spans="1:38" ht="40">
      <c r="A513" s="302" t="s">
        <v>11586</v>
      </c>
      <c r="B513" s="302" t="s">
        <v>10681</v>
      </c>
      <c r="C513" s="302" t="s">
        <v>10682</v>
      </c>
      <c r="D513" s="302" t="s">
        <v>9371</v>
      </c>
      <c r="E513" s="302" t="s">
        <v>10745</v>
      </c>
      <c r="F513" s="302" t="s">
        <v>9372</v>
      </c>
      <c r="G513" s="302" t="s">
        <v>9505</v>
      </c>
      <c r="H513" s="302" t="s">
        <v>11053</v>
      </c>
      <c r="I513" s="302" t="s">
        <v>9555</v>
      </c>
      <c r="J513" s="302" t="s">
        <v>9614</v>
      </c>
      <c r="K513" s="302" t="s">
        <v>9615</v>
      </c>
      <c r="L513" s="300"/>
      <c r="M513" s="300"/>
      <c r="N513" s="302" t="s">
        <v>9378</v>
      </c>
      <c r="O513" s="303">
        <v>366.56</v>
      </c>
      <c r="P513" s="302" t="s">
        <v>9379</v>
      </c>
      <c r="Q513" s="302" t="s">
        <v>9435</v>
      </c>
      <c r="R513" s="300"/>
      <c r="S513" s="300"/>
      <c r="T513" s="302" t="s">
        <v>9380</v>
      </c>
      <c r="U513" s="302" t="s">
        <v>9381</v>
      </c>
      <c r="V513" s="302" t="s">
        <v>9382</v>
      </c>
      <c r="W513" s="302" t="s">
        <v>11060</v>
      </c>
      <c r="X513" s="302" t="s">
        <v>9384</v>
      </c>
      <c r="Y513" s="302" t="s">
        <v>9385</v>
      </c>
      <c r="Z513" s="303">
        <v>366.56</v>
      </c>
      <c r="AA513" s="302" t="s">
        <v>3277</v>
      </c>
      <c r="AB513" s="303">
        <v>366.56</v>
      </c>
      <c r="AC513" s="303">
        <v>366.56</v>
      </c>
      <c r="AD513" s="302" t="s">
        <v>3277</v>
      </c>
      <c r="AE513" s="302" t="s">
        <v>9708</v>
      </c>
      <c r="AF513" s="302" t="s">
        <v>10685</v>
      </c>
      <c r="AG513" s="302" t="s">
        <v>9388</v>
      </c>
      <c r="AH513" s="302" t="s">
        <v>9402</v>
      </c>
      <c r="AI513" s="304">
        <f t="shared" si="14"/>
        <v>44602</v>
      </c>
      <c r="AK513" s="305" t="s">
        <v>9430</v>
      </c>
      <c r="AL513" s="296">
        <f t="shared" si="15"/>
        <v>366.56</v>
      </c>
    </row>
    <row r="514" spans="1:38" ht="40">
      <c r="A514" s="302" t="s">
        <v>11587</v>
      </c>
      <c r="B514" s="302" t="s">
        <v>10681</v>
      </c>
      <c r="C514" s="302" t="s">
        <v>10682</v>
      </c>
      <c r="D514" s="302" t="s">
        <v>9371</v>
      </c>
      <c r="E514" s="302" t="s">
        <v>10745</v>
      </c>
      <c r="F514" s="302" t="s">
        <v>9372</v>
      </c>
      <c r="G514" s="302" t="s">
        <v>9505</v>
      </c>
      <c r="H514" s="302" t="s">
        <v>11023</v>
      </c>
      <c r="I514" s="302" t="s">
        <v>9555</v>
      </c>
      <c r="J514" s="302" t="s">
        <v>10832</v>
      </c>
      <c r="K514" s="302" t="s">
        <v>10833</v>
      </c>
      <c r="L514" s="300"/>
      <c r="M514" s="302" t="s">
        <v>10894</v>
      </c>
      <c r="N514" s="302" t="s">
        <v>9378</v>
      </c>
      <c r="O514" s="303">
        <v>366.56</v>
      </c>
      <c r="P514" s="302" t="s">
        <v>9379</v>
      </c>
      <c r="Q514" s="302" t="s">
        <v>9435</v>
      </c>
      <c r="R514" s="300"/>
      <c r="S514" s="300"/>
      <c r="T514" s="302" t="s">
        <v>9380</v>
      </c>
      <c r="U514" s="302" t="s">
        <v>9381</v>
      </c>
      <c r="V514" s="302" t="s">
        <v>9382</v>
      </c>
      <c r="W514" s="302" t="s">
        <v>10895</v>
      </c>
      <c r="X514" s="302" t="s">
        <v>9384</v>
      </c>
      <c r="Y514" s="302" t="s">
        <v>9385</v>
      </c>
      <c r="Z514" s="303">
        <v>366.56</v>
      </c>
      <c r="AA514" s="302" t="s">
        <v>3277</v>
      </c>
      <c r="AB514" s="303">
        <v>366.56</v>
      </c>
      <c r="AC514" s="303">
        <v>366.56</v>
      </c>
      <c r="AD514" s="302" t="s">
        <v>3277</v>
      </c>
      <c r="AE514" s="302" t="s">
        <v>10727</v>
      </c>
      <c r="AF514" s="302" t="s">
        <v>10685</v>
      </c>
      <c r="AG514" s="302" t="s">
        <v>9388</v>
      </c>
      <c r="AH514" s="302" t="s">
        <v>9402</v>
      </c>
      <c r="AI514" s="304">
        <f t="shared" si="14"/>
        <v>44825</v>
      </c>
      <c r="AK514" s="305" t="s">
        <v>9430</v>
      </c>
      <c r="AL514" s="296">
        <f t="shared" si="15"/>
        <v>366.56</v>
      </c>
    </row>
    <row r="515" spans="1:38" ht="80">
      <c r="A515" s="302" t="s">
        <v>11588</v>
      </c>
      <c r="B515" s="302" t="s">
        <v>10681</v>
      </c>
      <c r="C515" s="302" t="s">
        <v>10682</v>
      </c>
      <c r="D515" s="302" t="s">
        <v>9371</v>
      </c>
      <c r="E515" s="302" t="s">
        <v>10745</v>
      </c>
      <c r="F515" s="302" t="s">
        <v>9372</v>
      </c>
      <c r="G515" s="302" t="s">
        <v>9505</v>
      </c>
      <c r="H515" s="302" t="s">
        <v>11264</v>
      </c>
      <c r="I515" s="302" t="s">
        <v>9410</v>
      </c>
      <c r="J515" s="302" t="s">
        <v>9614</v>
      </c>
      <c r="K515" s="302" t="s">
        <v>9615</v>
      </c>
      <c r="L515" s="300"/>
      <c r="M515" s="302" t="s">
        <v>11492</v>
      </c>
      <c r="N515" s="302" t="s">
        <v>9378</v>
      </c>
      <c r="O515" s="303">
        <v>74.94</v>
      </c>
      <c r="P515" s="302" t="s">
        <v>9379</v>
      </c>
      <c r="Q515" s="302" t="s">
        <v>9435</v>
      </c>
      <c r="R515" s="300"/>
      <c r="S515" s="300"/>
      <c r="T515" s="302" t="s">
        <v>9380</v>
      </c>
      <c r="U515" s="302" t="s">
        <v>9381</v>
      </c>
      <c r="V515" s="302" t="s">
        <v>9382</v>
      </c>
      <c r="W515" s="302" t="s">
        <v>11019</v>
      </c>
      <c r="X515" s="302" t="s">
        <v>9384</v>
      </c>
      <c r="Y515" s="302" t="s">
        <v>9385</v>
      </c>
      <c r="Z515" s="303">
        <v>74.94</v>
      </c>
      <c r="AA515" s="302" t="s">
        <v>3277</v>
      </c>
      <c r="AB515" s="303">
        <v>74.94</v>
      </c>
      <c r="AC515" s="303">
        <v>74.94</v>
      </c>
      <c r="AD515" s="302" t="s">
        <v>3277</v>
      </c>
      <c r="AE515" s="302" t="s">
        <v>10727</v>
      </c>
      <c r="AF515" s="302" t="s">
        <v>10685</v>
      </c>
      <c r="AG515" s="302" t="s">
        <v>9388</v>
      </c>
      <c r="AH515" s="302" t="s">
        <v>9402</v>
      </c>
      <c r="AI515" s="304">
        <f t="shared" si="14"/>
        <v>44812</v>
      </c>
      <c r="AK515" s="305" t="s">
        <v>9430</v>
      </c>
      <c r="AL515" s="296">
        <f t="shared" si="15"/>
        <v>74.94</v>
      </c>
    </row>
    <row r="516" spans="1:38" ht="80">
      <c r="A516" s="302" t="s">
        <v>11589</v>
      </c>
      <c r="B516" s="302" t="s">
        <v>10681</v>
      </c>
      <c r="C516" s="302" t="s">
        <v>10682</v>
      </c>
      <c r="D516" s="302" t="s">
        <v>9371</v>
      </c>
      <c r="E516" s="302" t="s">
        <v>10745</v>
      </c>
      <c r="F516" s="302" t="s">
        <v>9372</v>
      </c>
      <c r="G516" s="302" t="s">
        <v>9505</v>
      </c>
      <c r="H516" s="302" t="s">
        <v>10905</v>
      </c>
      <c r="I516" s="302" t="s">
        <v>9410</v>
      </c>
      <c r="J516" s="302" t="s">
        <v>9614</v>
      </c>
      <c r="K516" s="302" t="s">
        <v>9615</v>
      </c>
      <c r="L516" s="300"/>
      <c r="M516" s="302" t="s">
        <v>11492</v>
      </c>
      <c r="N516" s="302" t="s">
        <v>9378</v>
      </c>
      <c r="O516" s="303">
        <v>74.94</v>
      </c>
      <c r="P516" s="302" t="s">
        <v>9379</v>
      </c>
      <c r="Q516" s="302" t="s">
        <v>9435</v>
      </c>
      <c r="R516" s="300"/>
      <c r="S516" s="300"/>
      <c r="T516" s="302" t="s">
        <v>9380</v>
      </c>
      <c r="U516" s="302" t="s">
        <v>9381</v>
      </c>
      <c r="V516" s="302" t="s">
        <v>9382</v>
      </c>
      <c r="W516" s="302" t="s">
        <v>11019</v>
      </c>
      <c r="X516" s="302" t="s">
        <v>9384</v>
      </c>
      <c r="Y516" s="302" t="s">
        <v>9385</v>
      </c>
      <c r="Z516" s="303">
        <v>74.94</v>
      </c>
      <c r="AA516" s="302" t="s">
        <v>3277</v>
      </c>
      <c r="AB516" s="303">
        <v>74.94</v>
      </c>
      <c r="AC516" s="303">
        <v>74.94</v>
      </c>
      <c r="AD516" s="302" t="s">
        <v>3277</v>
      </c>
      <c r="AE516" s="302" t="s">
        <v>10727</v>
      </c>
      <c r="AF516" s="302" t="s">
        <v>10685</v>
      </c>
      <c r="AG516" s="302" t="s">
        <v>9388</v>
      </c>
      <c r="AH516" s="302" t="s">
        <v>9402</v>
      </c>
      <c r="AI516" s="304">
        <f t="shared" si="14"/>
        <v>44813</v>
      </c>
      <c r="AK516" s="305" t="s">
        <v>9430</v>
      </c>
      <c r="AL516" s="296">
        <f t="shared" si="15"/>
        <v>74.94</v>
      </c>
    </row>
    <row r="517" spans="1:38" ht="40">
      <c r="A517" s="302" t="s">
        <v>11590</v>
      </c>
      <c r="B517" s="302" t="s">
        <v>10681</v>
      </c>
      <c r="C517" s="302" t="s">
        <v>10682</v>
      </c>
      <c r="D517" s="302" t="s">
        <v>9371</v>
      </c>
      <c r="E517" s="302" t="s">
        <v>10745</v>
      </c>
      <c r="F517" s="302" t="s">
        <v>9372</v>
      </c>
      <c r="G517" s="302" t="s">
        <v>9505</v>
      </c>
      <c r="H517" s="302" t="s">
        <v>11264</v>
      </c>
      <c r="I517" s="302" t="s">
        <v>9410</v>
      </c>
      <c r="J517" s="302" t="s">
        <v>10794</v>
      </c>
      <c r="K517" s="302" t="s">
        <v>10795</v>
      </c>
      <c r="L517" s="300"/>
      <c r="M517" s="300"/>
      <c r="N517" s="302" t="s">
        <v>9378</v>
      </c>
      <c r="O517" s="303">
        <v>74.94</v>
      </c>
      <c r="P517" s="302" t="s">
        <v>9379</v>
      </c>
      <c r="Q517" s="302" t="s">
        <v>9435</v>
      </c>
      <c r="R517" s="300"/>
      <c r="S517" s="300"/>
      <c r="T517" s="302" t="s">
        <v>9380</v>
      </c>
      <c r="U517" s="302" t="s">
        <v>9381</v>
      </c>
      <c r="V517" s="302" t="s">
        <v>9382</v>
      </c>
      <c r="W517" s="302" t="s">
        <v>10900</v>
      </c>
      <c r="X517" s="302" t="s">
        <v>9384</v>
      </c>
      <c r="Y517" s="302" t="s">
        <v>9385</v>
      </c>
      <c r="Z517" s="303">
        <v>74.94</v>
      </c>
      <c r="AA517" s="302" t="s">
        <v>3277</v>
      </c>
      <c r="AB517" s="303">
        <v>74.94</v>
      </c>
      <c r="AC517" s="303">
        <v>74.94</v>
      </c>
      <c r="AD517" s="302" t="s">
        <v>3277</v>
      </c>
      <c r="AE517" s="302" t="s">
        <v>10727</v>
      </c>
      <c r="AF517" s="302" t="s">
        <v>10685</v>
      </c>
      <c r="AG517" s="302" t="s">
        <v>9388</v>
      </c>
      <c r="AH517" s="302" t="s">
        <v>9402</v>
      </c>
      <c r="AI517" s="304">
        <f t="shared" si="14"/>
        <v>44812</v>
      </c>
      <c r="AK517" s="305" t="s">
        <v>9430</v>
      </c>
      <c r="AL517" s="296">
        <f t="shared" si="15"/>
        <v>74.94</v>
      </c>
    </row>
    <row r="518" spans="1:38" ht="40">
      <c r="A518" s="302" t="s">
        <v>11591</v>
      </c>
      <c r="B518" s="302" t="s">
        <v>10681</v>
      </c>
      <c r="C518" s="302" t="s">
        <v>10682</v>
      </c>
      <c r="D518" s="302" t="s">
        <v>9371</v>
      </c>
      <c r="E518" s="302" t="s">
        <v>10745</v>
      </c>
      <c r="F518" s="302" t="s">
        <v>9372</v>
      </c>
      <c r="G518" s="302" t="s">
        <v>9505</v>
      </c>
      <c r="H518" s="302" t="s">
        <v>10893</v>
      </c>
      <c r="I518" s="302" t="s">
        <v>9435</v>
      </c>
      <c r="J518" s="302" t="s">
        <v>10763</v>
      </c>
      <c r="K518" s="302" t="s">
        <v>10764</v>
      </c>
      <c r="L518" s="300"/>
      <c r="M518" s="300"/>
      <c r="N518" s="302" t="s">
        <v>9378</v>
      </c>
      <c r="O518" s="303">
        <v>149.88</v>
      </c>
      <c r="P518" s="302" t="s">
        <v>9379</v>
      </c>
      <c r="Q518" s="302" t="s">
        <v>9435</v>
      </c>
      <c r="R518" s="300"/>
      <c r="S518" s="300"/>
      <c r="T518" s="302" t="s">
        <v>9380</v>
      </c>
      <c r="U518" s="302" t="s">
        <v>9381</v>
      </c>
      <c r="V518" s="302" t="s">
        <v>9382</v>
      </c>
      <c r="W518" s="302" t="s">
        <v>11024</v>
      </c>
      <c r="X518" s="302" t="s">
        <v>9384</v>
      </c>
      <c r="Y518" s="302" t="s">
        <v>9385</v>
      </c>
      <c r="Z518" s="303">
        <v>149.88</v>
      </c>
      <c r="AA518" s="302" t="s">
        <v>3277</v>
      </c>
      <c r="AB518" s="303">
        <v>149.88</v>
      </c>
      <c r="AC518" s="303">
        <v>149.88</v>
      </c>
      <c r="AD518" s="302" t="s">
        <v>3277</v>
      </c>
      <c r="AE518" s="302" t="s">
        <v>10727</v>
      </c>
      <c r="AF518" s="302" t="s">
        <v>10685</v>
      </c>
      <c r="AG518" s="302" t="s">
        <v>9388</v>
      </c>
      <c r="AH518" s="302" t="s">
        <v>9402</v>
      </c>
      <c r="AI518" s="304">
        <f t="shared" si="14"/>
        <v>44827</v>
      </c>
      <c r="AK518" s="305" t="s">
        <v>9430</v>
      </c>
      <c r="AL518" s="296">
        <f t="shared" si="15"/>
        <v>149.88</v>
      </c>
    </row>
    <row r="519" spans="1:38" ht="40">
      <c r="A519" s="302" t="s">
        <v>11592</v>
      </c>
      <c r="B519" s="302" t="s">
        <v>10681</v>
      </c>
      <c r="C519" s="302" t="s">
        <v>10682</v>
      </c>
      <c r="D519" s="302" t="s">
        <v>9371</v>
      </c>
      <c r="E519" s="302" t="s">
        <v>10745</v>
      </c>
      <c r="F519" s="302" t="s">
        <v>9372</v>
      </c>
      <c r="G519" s="302" t="s">
        <v>9505</v>
      </c>
      <c r="H519" s="302" t="s">
        <v>11029</v>
      </c>
      <c r="I519" s="302" t="s">
        <v>9410</v>
      </c>
      <c r="J519" s="302" t="s">
        <v>10794</v>
      </c>
      <c r="K519" s="302" t="s">
        <v>10795</v>
      </c>
      <c r="L519" s="300"/>
      <c r="M519" s="300"/>
      <c r="N519" s="302" t="s">
        <v>9378</v>
      </c>
      <c r="O519" s="303">
        <v>74.94</v>
      </c>
      <c r="P519" s="302" t="s">
        <v>9379</v>
      </c>
      <c r="Q519" s="302" t="s">
        <v>9435</v>
      </c>
      <c r="R519" s="300"/>
      <c r="S519" s="300"/>
      <c r="T519" s="302" t="s">
        <v>9380</v>
      </c>
      <c r="U519" s="302" t="s">
        <v>9381</v>
      </c>
      <c r="V519" s="302" t="s">
        <v>9382</v>
      </c>
      <c r="W519" s="302" t="s">
        <v>11026</v>
      </c>
      <c r="X519" s="302" t="s">
        <v>9384</v>
      </c>
      <c r="Y519" s="302" t="s">
        <v>9385</v>
      </c>
      <c r="Z519" s="303">
        <v>74.94</v>
      </c>
      <c r="AA519" s="302" t="s">
        <v>3277</v>
      </c>
      <c r="AB519" s="303">
        <v>74.94</v>
      </c>
      <c r="AC519" s="303">
        <v>74.94</v>
      </c>
      <c r="AD519" s="302" t="s">
        <v>3277</v>
      </c>
      <c r="AE519" s="302" t="s">
        <v>10727</v>
      </c>
      <c r="AF519" s="302" t="s">
        <v>10685</v>
      </c>
      <c r="AG519" s="302" t="s">
        <v>9388</v>
      </c>
      <c r="AH519" s="302" t="s">
        <v>9402</v>
      </c>
      <c r="AI519" s="304">
        <f t="shared" ref="AI519:AI582" si="16">DATE(YEAR(H519),MONTH(H519),DAY(H519))</f>
        <v>44824</v>
      </c>
      <c r="AK519" s="305" t="s">
        <v>9430</v>
      </c>
      <c r="AL519" s="296">
        <f t="shared" ref="AL519:AL582" si="17">IF(AK519="","",IF(AJ519="",AC519,AJ519))</f>
        <v>74.94</v>
      </c>
    </row>
    <row r="520" spans="1:38" ht="50">
      <c r="A520" s="302" t="s">
        <v>11593</v>
      </c>
      <c r="B520" s="302" t="s">
        <v>10681</v>
      </c>
      <c r="C520" s="302" t="s">
        <v>10682</v>
      </c>
      <c r="D520" s="302" t="s">
        <v>9371</v>
      </c>
      <c r="E520" s="302" t="s">
        <v>10745</v>
      </c>
      <c r="F520" s="302" t="s">
        <v>9372</v>
      </c>
      <c r="G520" s="302" t="s">
        <v>9505</v>
      </c>
      <c r="H520" s="302" t="s">
        <v>10725</v>
      </c>
      <c r="I520" s="302" t="s">
        <v>9435</v>
      </c>
      <c r="J520" s="302" t="s">
        <v>9614</v>
      </c>
      <c r="K520" s="302" t="s">
        <v>9615</v>
      </c>
      <c r="L520" s="300"/>
      <c r="M520" s="302" t="s">
        <v>11573</v>
      </c>
      <c r="N520" s="302" t="s">
        <v>9378</v>
      </c>
      <c r="O520" s="303">
        <v>149.88</v>
      </c>
      <c r="P520" s="302" t="s">
        <v>9379</v>
      </c>
      <c r="Q520" s="302" t="s">
        <v>9435</v>
      </c>
      <c r="R520" s="300"/>
      <c r="S520" s="300"/>
      <c r="T520" s="302" t="s">
        <v>9380</v>
      </c>
      <c r="U520" s="302" t="s">
        <v>9381</v>
      </c>
      <c r="V520" s="302" t="s">
        <v>9382</v>
      </c>
      <c r="W520" s="302" t="s">
        <v>10903</v>
      </c>
      <c r="X520" s="302" t="s">
        <v>9384</v>
      </c>
      <c r="Y520" s="302" t="s">
        <v>9385</v>
      </c>
      <c r="Z520" s="303">
        <v>149.88</v>
      </c>
      <c r="AA520" s="302" t="s">
        <v>3277</v>
      </c>
      <c r="AB520" s="303">
        <v>149.88</v>
      </c>
      <c r="AC520" s="303">
        <v>149.88</v>
      </c>
      <c r="AD520" s="302" t="s">
        <v>3277</v>
      </c>
      <c r="AE520" s="302" t="s">
        <v>10727</v>
      </c>
      <c r="AF520" s="302" t="s">
        <v>10685</v>
      </c>
      <c r="AG520" s="302" t="s">
        <v>9388</v>
      </c>
      <c r="AH520" s="302" t="s">
        <v>9402</v>
      </c>
      <c r="AI520" s="304">
        <f t="shared" si="16"/>
        <v>44834</v>
      </c>
      <c r="AK520" s="305" t="s">
        <v>9430</v>
      </c>
      <c r="AL520" s="296">
        <f t="shared" si="17"/>
        <v>149.88</v>
      </c>
    </row>
    <row r="521" spans="1:38" ht="40">
      <c r="A521" s="302" t="s">
        <v>11594</v>
      </c>
      <c r="B521" s="302" t="s">
        <v>10681</v>
      </c>
      <c r="C521" s="302" t="s">
        <v>10682</v>
      </c>
      <c r="D521" s="302" t="s">
        <v>9371</v>
      </c>
      <c r="E521" s="302" t="s">
        <v>10745</v>
      </c>
      <c r="F521" s="302" t="s">
        <v>9372</v>
      </c>
      <c r="G521" s="302" t="s">
        <v>9505</v>
      </c>
      <c r="H521" s="302" t="s">
        <v>11011</v>
      </c>
      <c r="I521" s="302" t="s">
        <v>9435</v>
      </c>
      <c r="J521" s="302" t="s">
        <v>9614</v>
      </c>
      <c r="K521" s="302" t="s">
        <v>9615</v>
      </c>
      <c r="L521" s="300"/>
      <c r="M521" s="300"/>
      <c r="N521" s="302" t="s">
        <v>9378</v>
      </c>
      <c r="O521" s="303">
        <v>149.88</v>
      </c>
      <c r="P521" s="302" t="s">
        <v>9379</v>
      </c>
      <c r="Q521" s="302" t="s">
        <v>9435</v>
      </c>
      <c r="R521" s="300"/>
      <c r="S521" s="300"/>
      <c r="T521" s="302" t="s">
        <v>9380</v>
      </c>
      <c r="U521" s="302" t="s">
        <v>9381</v>
      </c>
      <c r="V521" s="302" t="s">
        <v>9382</v>
      </c>
      <c r="W521" s="302" t="s">
        <v>10903</v>
      </c>
      <c r="X521" s="302" t="s">
        <v>9384</v>
      </c>
      <c r="Y521" s="302" t="s">
        <v>9385</v>
      </c>
      <c r="Z521" s="303">
        <v>149.88</v>
      </c>
      <c r="AA521" s="302" t="s">
        <v>3277</v>
      </c>
      <c r="AB521" s="303">
        <v>149.88</v>
      </c>
      <c r="AC521" s="303">
        <v>149.88</v>
      </c>
      <c r="AD521" s="302" t="s">
        <v>3277</v>
      </c>
      <c r="AE521" s="302" t="s">
        <v>10727</v>
      </c>
      <c r="AF521" s="302" t="s">
        <v>10685</v>
      </c>
      <c r="AG521" s="302" t="s">
        <v>9388</v>
      </c>
      <c r="AH521" s="302" t="s">
        <v>9402</v>
      </c>
      <c r="AI521" s="304">
        <f t="shared" si="16"/>
        <v>44831</v>
      </c>
      <c r="AK521" s="305" t="s">
        <v>9430</v>
      </c>
      <c r="AL521" s="296">
        <f t="shared" si="17"/>
        <v>149.88</v>
      </c>
    </row>
    <row r="522" spans="1:38" ht="60">
      <c r="A522" s="302" t="s">
        <v>11595</v>
      </c>
      <c r="B522" s="302" t="s">
        <v>10681</v>
      </c>
      <c r="C522" s="302" t="s">
        <v>10682</v>
      </c>
      <c r="D522" s="302" t="s">
        <v>9371</v>
      </c>
      <c r="E522" s="302" t="s">
        <v>10745</v>
      </c>
      <c r="F522" s="302" t="s">
        <v>9372</v>
      </c>
      <c r="G522" s="302" t="s">
        <v>9505</v>
      </c>
      <c r="H522" s="302" t="s">
        <v>11596</v>
      </c>
      <c r="I522" s="302" t="s">
        <v>9478</v>
      </c>
      <c r="J522" s="302" t="s">
        <v>9746</v>
      </c>
      <c r="K522" s="302" t="s">
        <v>9747</v>
      </c>
      <c r="L522" s="300"/>
      <c r="M522" s="302" t="s">
        <v>11597</v>
      </c>
      <c r="N522" s="302" t="s">
        <v>9378</v>
      </c>
      <c r="O522" s="303">
        <v>262.29000000000002</v>
      </c>
      <c r="P522" s="302" t="s">
        <v>9379</v>
      </c>
      <c r="Q522" s="302" t="s">
        <v>9435</v>
      </c>
      <c r="R522" s="300"/>
      <c r="S522" s="300"/>
      <c r="T522" s="302" t="s">
        <v>9380</v>
      </c>
      <c r="U522" s="302" t="s">
        <v>9381</v>
      </c>
      <c r="V522" s="302" t="s">
        <v>9382</v>
      </c>
      <c r="W522" s="302" t="s">
        <v>10906</v>
      </c>
      <c r="X522" s="302" t="s">
        <v>9384</v>
      </c>
      <c r="Y522" s="302" t="s">
        <v>9385</v>
      </c>
      <c r="Z522" s="303">
        <v>262.29000000000002</v>
      </c>
      <c r="AA522" s="302" t="s">
        <v>3277</v>
      </c>
      <c r="AB522" s="303">
        <v>262.29000000000002</v>
      </c>
      <c r="AC522" s="303">
        <v>262.29000000000002</v>
      </c>
      <c r="AD522" s="302" t="s">
        <v>3277</v>
      </c>
      <c r="AE522" s="302" t="s">
        <v>10727</v>
      </c>
      <c r="AF522" s="302" t="s">
        <v>10685</v>
      </c>
      <c r="AG522" s="302" t="s">
        <v>9388</v>
      </c>
      <c r="AH522" s="302" t="s">
        <v>9402</v>
      </c>
      <c r="AI522" s="304">
        <f t="shared" si="16"/>
        <v>44816</v>
      </c>
      <c r="AK522" s="305" t="s">
        <v>9430</v>
      </c>
      <c r="AL522" s="296">
        <f t="shared" si="17"/>
        <v>262.29000000000002</v>
      </c>
    </row>
    <row r="523" spans="1:38" ht="40">
      <c r="A523" s="302" t="s">
        <v>11598</v>
      </c>
      <c r="B523" s="302" t="s">
        <v>10681</v>
      </c>
      <c r="C523" s="302" t="s">
        <v>10682</v>
      </c>
      <c r="D523" s="302" t="s">
        <v>9371</v>
      </c>
      <c r="E523" s="302" t="s">
        <v>10745</v>
      </c>
      <c r="F523" s="302" t="s">
        <v>9372</v>
      </c>
      <c r="G523" s="302" t="s">
        <v>9505</v>
      </c>
      <c r="H523" s="302" t="s">
        <v>11599</v>
      </c>
      <c r="I523" s="302" t="s">
        <v>9375</v>
      </c>
      <c r="J523" s="302" t="s">
        <v>9746</v>
      </c>
      <c r="K523" s="302" t="s">
        <v>9747</v>
      </c>
      <c r="L523" s="300"/>
      <c r="M523" s="300"/>
      <c r="N523" s="302" t="s">
        <v>9378</v>
      </c>
      <c r="O523" s="303">
        <v>37.47</v>
      </c>
      <c r="P523" s="302" t="s">
        <v>9379</v>
      </c>
      <c r="Q523" s="302" t="s">
        <v>9435</v>
      </c>
      <c r="R523" s="300"/>
      <c r="S523" s="300"/>
      <c r="T523" s="302" t="s">
        <v>9380</v>
      </c>
      <c r="U523" s="302" t="s">
        <v>9381</v>
      </c>
      <c r="V523" s="302" t="s">
        <v>9382</v>
      </c>
      <c r="W523" s="302" t="s">
        <v>10906</v>
      </c>
      <c r="X523" s="302" t="s">
        <v>9384</v>
      </c>
      <c r="Y523" s="302" t="s">
        <v>9385</v>
      </c>
      <c r="Z523" s="303">
        <v>37.47</v>
      </c>
      <c r="AA523" s="302" t="s">
        <v>3277</v>
      </c>
      <c r="AB523" s="303">
        <v>37.47</v>
      </c>
      <c r="AC523" s="303">
        <v>37.47</v>
      </c>
      <c r="AD523" s="302" t="s">
        <v>3277</v>
      </c>
      <c r="AE523" s="302" t="s">
        <v>10727</v>
      </c>
      <c r="AF523" s="302" t="s">
        <v>10685</v>
      </c>
      <c r="AG523" s="302" t="s">
        <v>9388</v>
      </c>
      <c r="AH523" s="302" t="s">
        <v>9402</v>
      </c>
      <c r="AI523" s="304">
        <f t="shared" si="16"/>
        <v>44810</v>
      </c>
      <c r="AK523" s="305" t="s">
        <v>9430</v>
      </c>
      <c r="AL523" s="296">
        <f t="shared" si="17"/>
        <v>37.47</v>
      </c>
    </row>
    <row r="524" spans="1:38" ht="40" hidden="1">
      <c r="A524" s="302" t="s">
        <v>11600</v>
      </c>
      <c r="B524" s="302" t="s">
        <v>10681</v>
      </c>
      <c r="C524" s="302" t="s">
        <v>10682</v>
      </c>
      <c r="D524" s="302" t="s">
        <v>9371</v>
      </c>
      <c r="E524" s="302" t="s">
        <v>10745</v>
      </c>
      <c r="F524" s="302" t="s">
        <v>9372</v>
      </c>
      <c r="G524" s="302" t="s">
        <v>9505</v>
      </c>
      <c r="H524" s="302" t="s">
        <v>11601</v>
      </c>
      <c r="I524" s="302" t="s">
        <v>9526</v>
      </c>
      <c r="J524" s="302" t="s">
        <v>9746</v>
      </c>
      <c r="K524" s="302" t="s">
        <v>9747</v>
      </c>
      <c r="L524" s="300"/>
      <c r="M524" s="302" t="s">
        <v>11602</v>
      </c>
      <c r="N524" s="302" t="s">
        <v>9378</v>
      </c>
      <c r="O524" s="303">
        <v>112.41</v>
      </c>
      <c r="P524" s="302" t="s">
        <v>9379</v>
      </c>
      <c r="Q524" s="302" t="s">
        <v>9435</v>
      </c>
      <c r="R524" s="300"/>
      <c r="S524" s="300"/>
      <c r="T524" s="302" t="s">
        <v>9380</v>
      </c>
      <c r="U524" s="302" t="s">
        <v>9381</v>
      </c>
      <c r="V524" s="302" t="s">
        <v>9382</v>
      </c>
      <c r="W524" s="302" t="s">
        <v>11081</v>
      </c>
      <c r="X524" s="302" t="s">
        <v>9384</v>
      </c>
      <c r="Y524" s="302" t="s">
        <v>9385</v>
      </c>
      <c r="Z524" s="303">
        <v>112.41</v>
      </c>
      <c r="AA524" s="302" t="s">
        <v>3277</v>
      </c>
      <c r="AB524" s="303">
        <v>112.41</v>
      </c>
      <c r="AC524" s="303">
        <v>112.41</v>
      </c>
      <c r="AD524" s="302" t="s">
        <v>3277</v>
      </c>
      <c r="AE524" s="302" t="s">
        <v>10691</v>
      </c>
      <c r="AF524" s="302" t="s">
        <v>10685</v>
      </c>
      <c r="AG524" s="302" t="s">
        <v>9388</v>
      </c>
      <c r="AH524" s="302" t="s">
        <v>9402</v>
      </c>
      <c r="AI524" s="304">
        <f t="shared" si="16"/>
        <v>44835</v>
      </c>
      <c r="AL524" s="296" t="str">
        <f t="shared" si="17"/>
        <v/>
      </c>
    </row>
    <row r="525" spans="1:38" ht="40">
      <c r="A525" s="302" t="s">
        <v>11603</v>
      </c>
      <c r="B525" s="302" t="s">
        <v>10681</v>
      </c>
      <c r="C525" s="302" t="s">
        <v>10682</v>
      </c>
      <c r="D525" s="302" t="s">
        <v>9371</v>
      </c>
      <c r="E525" s="302" t="s">
        <v>10745</v>
      </c>
      <c r="F525" s="302" t="s">
        <v>9372</v>
      </c>
      <c r="G525" s="302" t="s">
        <v>9505</v>
      </c>
      <c r="H525" s="302" t="s">
        <v>11194</v>
      </c>
      <c r="I525" s="302" t="s">
        <v>9526</v>
      </c>
      <c r="J525" s="302" t="s">
        <v>9746</v>
      </c>
      <c r="K525" s="302" t="s">
        <v>9747</v>
      </c>
      <c r="L525" s="300"/>
      <c r="M525" s="300"/>
      <c r="N525" s="302" t="s">
        <v>9378</v>
      </c>
      <c r="O525" s="303">
        <v>112.41</v>
      </c>
      <c r="P525" s="302" t="s">
        <v>9379</v>
      </c>
      <c r="Q525" s="302" t="s">
        <v>9435</v>
      </c>
      <c r="R525" s="300"/>
      <c r="S525" s="300"/>
      <c r="T525" s="302" t="s">
        <v>9380</v>
      </c>
      <c r="U525" s="302" t="s">
        <v>9381</v>
      </c>
      <c r="V525" s="302" t="s">
        <v>9382</v>
      </c>
      <c r="W525" s="302" t="s">
        <v>11081</v>
      </c>
      <c r="X525" s="302" t="s">
        <v>9384</v>
      </c>
      <c r="Y525" s="302" t="s">
        <v>9385</v>
      </c>
      <c r="Z525" s="303">
        <v>112.41</v>
      </c>
      <c r="AA525" s="302" t="s">
        <v>3277</v>
      </c>
      <c r="AB525" s="303">
        <v>112.41</v>
      </c>
      <c r="AC525" s="303">
        <v>112.41</v>
      </c>
      <c r="AD525" s="302" t="s">
        <v>3277</v>
      </c>
      <c r="AE525" s="302" t="s">
        <v>10727</v>
      </c>
      <c r="AF525" s="302" t="s">
        <v>10685</v>
      </c>
      <c r="AG525" s="302" t="s">
        <v>9388</v>
      </c>
      <c r="AH525" s="302" t="s">
        <v>9402</v>
      </c>
      <c r="AI525" s="304">
        <f t="shared" si="16"/>
        <v>44833</v>
      </c>
      <c r="AK525" s="305" t="s">
        <v>9430</v>
      </c>
      <c r="AL525" s="296">
        <f t="shared" si="17"/>
        <v>112.41</v>
      </c>
    </row>
    <row r="526" spans="1:38" ht="110">
      <c r="A526" s="302" t="s">
        <v>11604</v>
      </c>
      <c r="B526" s="302" t="s">
        <v>10681</v>
      </c>
      <c r="C526" s="302" t="s">
        <v>10682</v>
      </c>
      <c r="D526" s="302" t="s">
        <v>9371</v>
      </c>
      <c r="E526" s="302" t="s">
        <v>10745</v>
      </c>
      <c r="F526" s="302" t="s">
        <v>9372</v>
      </c>
      <c r="G526" s="302" t="s">
        <v>9505</v>
      </c>
      <c r="H526" s="302" t="s">
        <v>11270</v>
      </c>
      <c r="I526" s="302" t="s">
        <v>9555</v>
      </c>
      <c r="J526" s="302" t="s">
        <v>9614</v>
      </c>
      <c r="K526" s="302" t="s">
        <v>9615</v>
      </c>
      <c r="L526" s="300"/>
      <c r="M526" s="302" t="s">
        <v>10913</v>
      </c>
      <c r="N526" s="302" t="s">
        <v>9378</v>
      </c>
      <c r="O526" s="303">
        <v>366.56</v>
      </c>
      <c r="P526" s="302" t="s">
        <v>9379</v>
      </c>
      <c r="Q526" s="302" t="s">
        <v>9435</v>
      </c>
      <c r="R526" s="300"/>
      <c r="S526" s="300"/>
      <c r="T526" s="302" t="s">
        <v>9380</v>
      </c>
      <c r="U526" s="302" t="s">
        <v>9381</v>
      </c>
      <c r="V526" s="302" t="s">
        <v>9382</v>
      </c>
      <c r="W526" s="302" t="s">
        <v>10911</v>
      </c>
      <c r="X526" s="302" t="s">
        <v>9384</v>
      </c>
      <c r="Y526" s="302" t="s">
        <v>9385</v>
      </c>
      <c r="Z526" s="303">
        <v>366.56</v>
      </c>
      <c r="AA526" s="302" t="s">
        <v>3277</v>
      </c>
      <c r="AB526" s="303">
        <v>366.56</v>
      </c>
      <c r="AC526" s="303">
        <v>366.56</v>
      </c>
      <c r="AD526" s="302" t="s">
        <v>3277</v>
      </c>
      <c r="AE526" s="302" t="s">
        <v>9487</v>
      </c>
      <c r="AF526" s="302" t="s">
        <v>10685</v>
      </c>
      <c r="AG526" s="302" t="s">
        <v>9388</v>
      </c>
      <c r="AH526" s="302" t="s">
        <v>9402</v>
      </c>
      <c r="AI526" s="304">
        <f t="shared" si="16"/>
        <v>44713</v>
      </c>
      <c r="AK526" s="305" t="s">
        <v>9430</v>
      </c>
      <c r="AL526" s="296">
        <f t="shared" si="17"/>
        <v>366.56</v>
      </c>
    </row>
    <row r="527" spans="1:38" ht="60">
      <c r="A527" s="302" t="s">
        <v>11605</v>
      </c>
      <c r="B527" s="302" t="s">
        <v>10681</v>
      </c>
      <c r="C527" s="302" t="s">
        <v>10682</v>
      </c>
      <c r="D527" s="302" t="s">
        <v>9371</v>
      </c>
      <c r="E527" s="302" t="s">
        <v>10745</v>
      </c>
      <c r="F527" s="302" t="s">
        <v>9372</v>
      </c>
      <c r="G527" s="302" t="s">
        <v>9505</v>
      </c>
      <c r="H527" s="302" t="s">
        <v>10742</v>
      </c>
      <c r="I527" s="302" t="s">
        <v>9512</v>
      </c>
      <c r="J527" s="302" t="s">
        <v>9746</v>
      </c>
      <c r="K527" s="302" t="s">
        <v>9747</v>
      </c>
      <c r="L527" s="300"/>
      <c r="M527" s="302" t="s">
        <v>11048</v>
      </c>
      <c r="N527" s="302" t="s">
        <v>9378</v>
      </c>
      <c r="O527" s="303">
        <v>205.8</v>
      </c>
      <c r="P527" s="302" t="s">
        <v>9379</v>
      </c>
      <c r="Q527" s="302" t="s">
        <v>9435</v>
      </c>
      <c r="R527" s="300"/>
      <c r="S527" s="300"/>
      <c r="T527" s="302" t="s">
        <v>9380</v>
      </c>
      <c r="U527" s="302" t="s">
        <v>9381</v>
      </c>
      <c r="V527" s="302" t="s">
        <v>9382</v>
      </c>
      <c r="W527" s="302" t="s">
        <v>11049</v>
      </c>
      <c r="X527" s="302" t="s">
        <v>9384</v>
      </c>
      <c r="Y527" s="302" t="s">
        <v>9385</v>
      </c>
      <c r="Z527" s="303">
        <v>205.8</v>
      </c>
      <c r="AA527" s="302" t="s">
        <v>3277</v>
      </c>
      <c r="AB527" s="303">
        <v>205.8</v>
      </c>
      <c r="AC527" s="303">
        <v>205.8</v>
      </c>
      <c r="AD527" s="302" t="s">
        <v>3277</v>
      </c>
      <c r="AE527" s="302" t="s">
        <v>9770</v>
      </c>
      <c r="AF527" s="302" t="s">
        <v>10685</v>
      </c>
      <c r="AG527" s="302" t="s">
        <v>9388</v>
      </c>
      <c r="AH527" s="302" t="s">
        <v>9402</v>
      </c>
      <c r="AI527" s="304">
        <f t="shared" si="16"/>
        <v>44572</v>
      </c>
      <c r="AK527" s="305" t="s">
        <v>9430</v>
      </c>
      <c r="AL527" s="296">
        <f t="shared" si="17"/>
        <v>205.8</v>
      </c>
    </row>
    <row r="528" spans="1:38" ht="40">
      <c r="A528" s="302" t="s">
        <v>11606</v>
      </c>
      <c r="B528" s="302" t="s">
        <v>10681</v>
      </c>
      <c r="C528" s="302" t="s">
        <v>10682</v>
      </c>
      <c r="D528" s="302" t="s">
        <v>9371</v>
      </c>
      <c r="E528" s="302" t="s">
        <v>10745</v>
      </c>
      <c r="F528" s="302" t="s">
        <v>9372</v>
      </c>
      <c r="G528" s="302" t="s">
        <v>9505</v>
      </c>
      <c r="H528" s="302" t="s">
        <v>9657</v>
      </c>
      <c r="I528" s="302" t="s">
        <v>9521</v>
      </c>
      <c r="J528" s="302" t="s">
        <v>9513</v>
      </c>
      <c r="K528" s="302" t="s">
        <v>9514</v>
      </c>
      <c r="L528" s="300"/>
      <c r="M528" s="300"/>
      <c r="N528" s="302" t="s">
        <v>9378</v>
      </c>
      <c r="O528" s="303">
        <v>274.92</v>
      </c>
      <c r="P528" s="302" t="s">
        <v>9379</v>
      </c>
      <c r="Q528" s="302" t="s">
        <v>9435</v>
      </c>
      <c r="R528" s="300"/>
      <c r="S528" s="300"/>
      <c r="T528" s="302" t="s">
        <v>9380</v>
      </c>
      <c r="U528" s="302" t="s">
        <v>9381</v>
      </c>
      <c r="V528" s="302" t="s">
        <v>9382</v>
      </c>
      <c r="W528" s="302" t="s">
        <v>10921</v>
      </c>
      <c r="X528" s="302" t="s">
        <v>9384</v>
      </c>
      <c r="Y528" s="302" t="s">
        <v>9385</v>
      </c>
      <c r="Z528" s="303">
        <v>274.92</v>
      </c>
      <c r="AA528" s="302" t="s">
        <v>3277</v>
      </c>
      <c r="AB528" s="303">
        <v>274.92</v>
      </c>
      <c r="AC528" s="303">
        <v>274.92</v>
      </c>
      <c r="AD528" s="302" t="s">
        <v>3277</v>
      </c>
      <c r="AE528" s="302" t="s">
        <v>9634</v>
      </c>
      <c r="AF528" s="302" t="s">
        <v>10685</v>
      </c>
      <c r="AG528" s="302" t="s">
        <v>9388</v>
      </c>
      <c r="AH528" s="302" t="s">
        <v>9402</v>
      </c>
      <c r="AI528" s="304">
        <f t="shared" si="16"/>
        <v>44642</v>
      </c>
      <c r="AK528" s="305" t="s">
        <v>9430</v>
      </c>
      <c r="AL528" s="296">
        <f t="shared" si="17"/>
        <v>274.92</v>
      </c>
    </row>
    <row r="529" spans="1:38" ht="40">
      <c r="A529" s="302" t="s">
        <v>11607</v>
      </c>
      <c r="B529" s="302" t="s">
        <v>10681</v>
      </c>
      <c r="C529" s="302" t="s">
        <v>10682</v>
      </c>
      <c r="D529" s="302" t="s">
        <v>9371</v>
      </c>
      <c r="E529" s="302" t="s">
        <v>10745</v>
      </c>
      <c r="F529" s="302" t="s">
        <v>9372</v>
      </c>
      <c r="G529" s="302" t="s">
        <v>9505</v>
      </c>
      <c r="H529" s="302" t="s">
        <v>11331</v>
      </c>
      <c r="I529" s="302" t="s">
        <v>9521</v>
      </c>
      <c r="J529" s="302" t="s">
        <v>9688</v>
      </c>
      <c r="K529" s="302" t="s">
        <v>9689</v>
      </c>
      <c r="L529" s="300"/>
      <c r="M529" s="300"/>
      <c r="N529" s="302" t="s">
        <v>9378</v>
      </c>
      <c r="O529" s="303">
        <v>274.92</v>
      </c>
      <c r="P529" s="302" t="s">
        <v>9379</v>
      </c>
      <c r="Q529" s="302" t="s">
        <v>9435</v>
      </c>
      <c r="R529" s="300"/>
      <c r="S529" s="300"/>
      <c r="T529" s="302" t="s">
        <v>9380</v>
      </c>
      <c r="U529" s="302" t="s">
        <v>9381</v>
      </c>
      <c r="V529" s="302" t="s">
        <v>9382</v>
      </c>
      <c r="W529" s="302" t="s">
        <v>9792</v>
      </c>
      <c r="X529" s="302" t="s">
        <v>9384</v>
      </c>
      <c r="Y529" s="302" t="s">
        <v>9385</v>
      </c>
      <c r="Z529" s="303">
        <v>274.92</v>
      </c>
      <c r="AA529" s="302" t="s">
        <v>3277</v>
      </c>
      <c r="AB529" s="303">
        <v>274.92</v>
      </c>
      <c r="AC529" s="303">
        <v>274.92</v>
      </c>
      <c r="AD529" s="302" t="s">
        <v>3277</v>
      </c>
      <c r="AE529" s="302" t="s">
        <v>9770</v>
      </c>
      <c r="AF529" s="302" t="s">
        <v>10685</v>
      </c>
      <c r="AG529" s="302" t="s">
        <v>9388</v>
      </c>
      <c r="AH529" s="302" t="s">
        <v>9402</v>
      </c>
      <c r="AI529" s="304">
        <f t="shared" si="16"/>
        <v>44575</v>
      </c>
      <c r="AK529" s="305" t="s">
        <v>9430</v>
      </c>
      <c r="AL529" s="296">
        <f t="shared" si="17"/>
        <v>274.92</v>
      </c>
    </row>
    <row r="530" spans="1:38" ht="40">
      <c r="A530" s="302" t="s">
        <v>11608</v>
      </c>
      <c r="B530" s="302" t="s">
        <v>10681</v>
      </c>
      <c r="C530" s="302" t="s">
        <v>10682</v>
      </c>
      <c r="D530" s="302" t="s">
        <v>9371</v>
      </c>
      <c r="E530" s="302" t="s">
        <v>10745</v>
      </c>
      <c r="F530" s="302" t="s">
        <v>9372</v>
      </c>
      <c r="G530" s="302" t="s">
        <v>9505</v>
      </c>
      <c r="H530" s="302" t="s">
        <v>9739</v>
      </c>
      <c r="I530" s="302" t="s">
        <v>9435</v>
      </c>
      <c r="J530" s="302" t="s">
        <v>9688</v>
      </c>
      <c r="K530" s="302" t="s">
        <v>9689</v>
      </c>
      <c r="L530" s="300"/>
      <c r="M530" s="300"/>
      <c r="N530" s="302" t="s">
        <v>9378</v>
      </c>
      <c r="O530" s="303">
        <v>183.28</v>
      </c>
      <c r="P530" s="302" t="s">
        <v>9379</v>
      </c>
      <c r="Q530" s="302" t="s">
        <v>9435</v>
      </c>
      <c r="R530" s="300"/>
      <c r="S530" s="300"/>
      <c r="T530" s="302" t="s">
        <v>9380</v>
      </c>
      <c r="U530" s="302" t="s">
        <v>9381</v>
      </c>
      <c r="V530" s="302" t="s">
        <v>9382</v>
      </c>
      <c r="W530" s="302" t="s">
        <v>9734</v>
      </c>
      <c r="X530" s="302" t="s">
        <v>9384</v>
      </c>
      <c r="Y530" s="302" t="s">
        <v>9385</v>
      </c>
      <c r="Z530" s="303">
        <v>183.28</v>
      </c>
      <c r="AA530" s="302" t="s">
        <v>3277</v>
      </c>
      <c r="AB530" s="303">
        <v>183.28</v>
      </c>
      <c r="AC530" s="303">
        <v>183.28</v>
      </c>
      <c r="AD530" s="302" t="s">
        <v>3277</v>
      </c>
      <c r="AE530" s="302" t="s">
        <v>9708</v>
      </c>
      <c r="AF530" s="302" t="s">
        <v>10685</v>
      </c>
      <c r="AG530" s="302" t="s">
        <v>9388</v>
      </c>
      <c r="AH530" s="302" t="s">
        <v>9402</v>
      </c>
      <c r="AI530" s="304">
        <f t="shared" si="16"/>
        <v>44608</v>
      </c>
      <c r="AK530" s="305" t="s">
        <v>9430</v>
      </c>
      <c r="AL530" s="296">
        <f t="shared" si="17"/>
        <v>183.28</v>
      </c>
    </row>
    <row r="531" spans="1:38" ht="40">
      <c r="A531" s="302" t="s">
        <v>11609</v>
      </c>
      <c r="B531" s="302" t="s">
        <v>10681</v>
      </c>
      <c r="C531" s="302" t="s">
        <v>10682</v>
      </c>
      <c r="D531" s="302" t="s">
        <v>9371</v>
      </c>
      <c r="E531" s="302" t="s">
        <v>10745</v>
      </c>
      <c r="F531" s="302" t="s">
        <v>9372</v>
      </c>
      <c r="G531" s="302" t="s">
        <v>9505</v>
      </c>
      <c r="H531" s="302" t="s">
        <v>9758</v>
      </c>
      <c r="I531" s="302" t="s">
        <v>9435</v>
      </c>
      <c r="J531" s="302" t="s">
        <v>9688</v>
      </c>
      <c r="K531" s="302" t="s">
        <v>9689</v>
      </c>
      <c r="L531" s="300"/>
      <c r="M531" s="300"/>
      <c r="N531" s="302" t="s">
        <v>9378</v>
      </c>
      <c r="O531" s="303">
        <v>183.28</v>
      </c>
      <c r="P531" s="302" t="s">
        <v>9379</v>
      </c>
      <c r="Q531" s="302" t="s">
        <v>9435</v>
      </c>
      <c r="R531" s="300"/>
      <c r="S531" s="300"/>
      <c r="T531" s="302" t="s">
        <v>9380</v>
      </c>
      <c r="U531" s="302" t="s">
        <v>9381</v>
      </c>
      <c r="V531" s="302" t="s">
        <v>9382</v>
      </c>
      <c r="W531" s="302" t="s">
        <v>10928</v>
      </c>
      <c r="X531" s="302" t="s">
        <v>9384</v>
      </c>
      <c r="Y531" s="302" t="s">
        <v>9385</v>
      </c>
      <c r="Z531" s="303">
        <v>183.28</v>
      </c>
      <c r="AA531" s="302" t="s">
        <v>3277</v>
      </c>
      <c r="AB531" s="303">
        <v>183.28</v>
      </c>
      <c r="AC531" s="303">
        <v>183.28</v>
      </c>
      <c r="AD531" s="302" t="s">
        <v>3277</v>
      </c>
      <c r="AE531" s="302" t="s">
        <v>9708</v>
      </c>
      <c r="AF531" s="302" t="s">
        <v>10685</v>
      </c>
      <c r="AG531" s="302" t="s">
        <v>9388</v>
      </c>
      <c r="AH531" s="302" t="s">
        <v>9402</v>
      </c>
      <c r="AI531" s="304">
        <f t="shared" si="16"/>
        <v>44595</v>
      </c>
      <c r="AK531" s="305" t="s">
        <v>9430</v>
      </c>
      <c r="AL531" s="296">
        <f t="shared" si="17"/>
        <v>183.28</v>
      </c>
    </row>
    <row r="532" spans="1:38" ht="40">
      <c r="A532" s="302" t="s">
        <v>11431</v>
      </c>
      <c r="B532" s="302" t="s">
        <v>10681</v>
      </c>
      <c r="C532" s="302" t="s">
        <v>10682</v>
      </c>
      <c r="D532" s="302" t="s">
        <v>9371</v>
      </c>
      <c r="E532" s="302" t="s">
        <v>10745</v>
      </c>
      <c r="F532" s="302" t="s">
        <v>9372</v>
      </c>
      <c r="G532" s="302" t="s">
        <v>9505</v>
      </c>
      <c r="H532" s="302" t="s">
        <v>11432</v>
      </c>
      <c r="I532" s="302" t="s">
        <v>9435</v>
      </c>
      <c r="J532" s="302" t="s">
        <v>9556</v>
      </c>
      <c r="K532" s="302" t="s">
        <v>9559</v>
      </c>
      <c r="L532" s="300"/>
      <c r="M532" s="300"/>
      <c r="N532" s="302" t="s">
        <v>9378</v>
      </c>
      <c r="O532" s="303">
        <v>183.28</v>
      </c>
      <c r="P532" s="302" t="s">
        <v>9379</v>
      </c>
      <c r="Q532" s="302" t="s">
        <v>9435</v>
      </c>
      <c r="R532" s="300"/>
      <c r="S532" s="300"/>
      <c r="T532" s="302" t="s">
        <v>9380</v>
      </c>
      <c r="U532" s="302" t="s">
        <v>9381</v>
      </c>
      <c r="V532" s="302" t="s">
        <v>9382</v>
      </c>
      <c r="W532" s="302" t="s">
        <v>11064</v>
      </c>
      <c r="X532" s="302" t="s">
        <v>9384</v>
      </c>
      <c r="Y532" s="302" t="s">
        <v>9385</v>
      </c>
      <c r="Z532" s="303">
        <v>183.28</v>
      </c>
      <c r="AA532" s="302" t="s">
        <v>3277</v>
      </c>
      <c r="AB532" s="303">
        <v>183.28</v>
      </c>
      <c r="AC532" s="303">
        <v>183.28</v>
      </c>
      <c r="AD532" s="302" t="s">
        <v>3277</v>
      </c>
      <c r="AE532" s="302" t="s">
        <v>9708</v>
      </c>
      <c r="AF532" s="302" t="s">
        <v>10685</v>
      </c>
      <c r="AG532" s="302" t="s">
        <v>9388</v>
      </c>
      <c r="AH532" s="302" t="s">
        <v>9402</v>
      </c>
      <c r="AI532" s="304">
        <f t="shared" si="16"/>
        <v>44601</v>
      </c>
      <c r="AK532" s="305" t="s">
        <v>9430</v>
      </c>
      <c r="AL532" s="296">
        <f t="shared" si="17"/>
        <v>183.28</v>
      </c>
    </row>
    <row r="533" spans="1:38" ht="40">
      <c r="A533" s="302" t="s">
        <v>11495</v>
      </c>
      <c r="B533" s="302" t="s">
        <v>10681</v>
      </c>
      <c r="C533" s="302" t="s">
        <v>10682</v>
      </c>
      <c r="D533" s="302" t="s">
        <v>9371</v>
      </c>
      <c r="E533" s="302" t="s">
        <v>10745</v>
      </c>
      <c r="F533" s="302" t="s">
        <v>9372</v>
      </c>
      <c r="G533" s="302" t="s">
        <v>9505</v>
      </c>
      <c r="H533" s="302" t="s">
        <v>9742</v>
      </c>
      <c r="I533" s="302" t="s">
        <v>9410</v>
      </c>
      <c r="J533" s="302" t="s">
        <v>9556</v>
      </c>
      <c r="K533" s="302" t="s">
        <v>9559</v>
      </c>
      <c r="L533" s="300"/>
      <c r="M533" s="300"/>
      <c r="N533" s="302" t="s">
        <v>9378</v>
      </c>
      <c r="O533" s="303">
        <v>91.64</v>
      </c>
      <c r="P533" s="302" t="s">
        <v>9379</v>
      </c>
      <c r="Q533" s="302" t="s">
        <v>9435</v>
      </c>
      <c r="R533" s="300"/>
      <c r="S533" s="300"/>
      <c r="T533" s="302" t="s">
        <v>9380</v>
      </c>
      <c r="U533" s="302" t="s">
        <v>9381</v>
      </c>
      <c r="V533" s="302" t="s">
        <v>9382</v>
      </c>
      <c r="W533" s="302" t="s">
        <v>11064</v>
      </c>
      <c r="X533" s="302" t="s">
        <v>9384</v>
      </c>
      <c r="Y533" s="302" t="s">
        <v>9385</v>
      </c>
      <c r="Z533" s="303">
        <v>91.64</v>
      </c>
      <c r="AA533" s="302" t="s">
        <v>3277</v>
      </c>
      <c r="AB533" s="303">
        <v>91.64</v>
      </c>
      <c r="AC533" s="303">
        <v>91.64</v>
      </c>
      <c r="AD533" s="302" t="s">
        <v>3277</v>
      </c>
      <c r="AE533" s="302" t="s">
        <v>9708</v>
      </c>
      <c r="AF533" s="302" t="s">
        <v>10685</v>
      </c>
      <c r="AG533" s="302" t="s">
        <v>9388</v>
      </c>
      <c r="AH533" s="302" t="s">
        <v>9402</v>
      </c>
      <c r="AI533" s="304">
        <f t="shared" si="16"/>
        <v>44606</v>
      </c>
      <c r="AK533" s="305" t="s">
        <v>9430</v>
      </c>
      <c r="AL533" s="296">
        <f t="shared" si="17"/>
        <v>91.64</v>
      </c>
    </row>
    <row r="534" spans="1:38" ht="40">
      <c r="A534" s="302" t="s">
        <v>11063</v>
      </c>
      <c r="B534" s="302" t="s">
        <v>10681</v>
      </c>
      <c r="C534" s="302" t="s">
        <v>10682</v>
      </c>
      <c r="D534" s="302" t="s">
        <v>9371</v>
      </c>
      <c r="E534" s="302" t="s">
        <v>10745</v>
      </c>
      <c r="F534" s="302" t="s">
        <v>9372</v>
      </c>
      <c r="G534" s="302" t="s">
        <v>9505</v>
      </c>
      <c r="H534" s="302" t="s">
        <v>9739</v>
      </c>
      <c r="I534" s="302" t="s">
        <v>9410</v>
      </c>
      <c r="J534" s="302" t="s">
        <v>9556</v>
      </c>
      <c r="K534" s="302" t="s">
        <v>9557</v>
      </c>
      <c r="L534" s="300"/>
      <c r="M534" s="300"/>
      <c r="N534" s="302" t="s">
        <v>9378</v>
      </c>
      <c r="O534" s="303">
        <v>91.64</v>
      </c>
      <c r="P534" s="302" t="s">
        <v>9379</v>
      </c>
      <c r="Q534" s="302" t="s">
        <v>9435</v>
      </c>
      <c r="R534" s="300"/>
      <c r="S534" s="300"/>
      <c r="T534" s="302" t="s">
        <v>9380</v>
      </c>
      <c r="U534" s="302" t="s">
        <v>9381</v>
      </c>
      <c r="V534" s="302" t="s">
        <v>9382</v>
      </c>
      <c r="W534" s="302" t="s">
        <v>11064</v>
      </c>
      <c r="X534" s="302" t="s">
        <v>9384</v>
      </c>
      <c r="Y534" s="302" t="s">
        <v>9385</v>
      </c>
      <c r="Z534" s="303">
        <v>91.64</v>
      </c>
      <c r="AA534" s="302" t="s">
        <v>3277</v>
      </c>
      <c r="AB534" s="303">
        <v>91.64</v>
      </c>
      <c r="AC534" s="303">
        <v>91.64</v>
      </c>
      <c r="AD534" s="302" t="s">
        <v>3277</v>
      </c>
      <c r="AE534" s="302" t="s">
        <v>9708</v>
      </c>
      <c r="AF534" s="302" t="s">
        <v>10685</v>
      </c>
      <c r="AG534" s="302" t="s">
        <v>9388</v>
      </c>
      <c r="AH534" s="302" t="s">
        <v>9402</v>
      </c>
      <c r="AI534" s="304">
        <f t="shared" si="16"/>
        <v>44608</v>
      </c>
      <c r="AK534" s="305" t="s">
        <v>9430</v>
      </c>
      <c r="AL534" s="296">
        <f t="shared" si="17"/>
        <v>91.64</v>
      </c>
    </row>
    <row r="535" spans="1:38" ht="40">
      <c r="A535" s="302" t="s">
        <v>11496</v>
      </c>
      <c r="B535" s="302" t="s">
        <v>10681</v>
      </c>
      <c r="C535" s="302" t="s">
        <v>10682</v>
      </c>
      <c r="D535" s="302" t="s">
        <v>9371</v>
      </c>
      <c r="E535" s="302" t="s">
        <v>10745</v>
      </c>
      <c r="F535" s="302" t="s">
        <v>9372</v>
      </c>
      <c r="G535" s="302" t="s">
        <v>9505</v>
      </c>
      <c r="H535" s="302" t="s">
        <v>9731</v>
      </c>
      <c r="I535" s="302" t="s">
        <v>9410</v>
      </c>
      <c r="J535" s="302" t="s">
        <v>9556</v>
      </c>
      <c r="K535" s="302" t="s">
        <v>9559</v>
      </c>
      <c r="L535" s="300"/>
      <c r="M535" s="300"/>
      <c r="N535" s="302" t="s">
        <v>9378</v>
      </c>
      <c r="O535" s="303">
        <v>91.64</v>
      </c>
      <c r="P535" s="302" t="s">
        <v>9379</v>
      </c>
      <c r="Q535" s="302" t="s">
        <v>9435</v>
      </c>
      <c r="R535" s="300"/>
      <c r="S535" s="300"/>
      <c r="T535" s="302" t="s">
        <v>9380</v>
      </c>
      <c r="U535" s="302" t="s">
        <v>9381</v>
      </c>
      <c r="V535" s="302" t="s">
        <v>9382</v>
      </c>
      <c r="W535" s="302" t="s">
        <v>11064</v>
      </c>
      <c r="X535" s="302" t="s">
        <v>9384</v>
      </c>
      <c r="Y535" s="302" t="s">
        <v>9385</v>
      </c>
      <c r="Z535" s="303">
        <v>91.64</v>
      </c>
      <c r="AA535" s="302" t="s">
        <v>3277</v>
      </c>
      <c r="AB535" s="303">
        <v>91.64</v>
      </c>
      <c r="AC535" s="303">
        <v>91.64</v>
      </c>
      <c r="AD535" s="302" t="s">
        <v>3277</v>
      </c>
      <c r="AE535" s="302" t="s">
        <v>9708</v>
      </c>
      <c r="AF535" s="302" t="s">
        <v>10685</v>
      </c>
      <c r="AG535" s="302" t="s">
        <v>9388</v>
      </c>
      <c r="AH535" s="302" t="s">
        <v>9402</v>
      </c>
      <c r="AI535" s="304">
        <f t="shared" si="16"/>
        <v>44610</v>
      </c>
      <c r="AK535" s="305" t="s">
        <v>9430</v>
      </c>
      <c r="AL535" s="296">
        <f t="shared" si="17"/>
        <v>91.64</v>
      </c>
    </row>
    <row r="536" spans="1:38" ht="40" hidden="1">
      <c r="A536" s="302" t="s">
        <v>11610</v>
      </c>
      <c r="B536" s="302" t="s">
        <v>10681</v>
      </c>
      <c r="C536" s="302" t="s">
        <v>10682</v>
      </c>
      <c r="D536" s="302" t="s">
        <v>9371</v>
      </c>
      <c r="E536" s="302" t="s">
        <v>10745</v>
      </c>
      <c r="F536" s="302" t="s">
        <v>9372</v>
      </c>
      <c r="G536" s="302" t="s">
        <v>9505</v>
      </c>
      <c r="H536" s="302" t="s">
        <v>10879</v>
      </c>
      <c r="I536" s="302" t="s">
        <v>9435</v>
      </c>
      <c r="J536" s="302" t="s">
        <v>10832</v>
      </c>
      <c r="K536" s="302" t="s">
        <v>10833</v>
      </c>
      <c r="L536" s="300"/>
      <c r="M536" s="300"/>
      <c r="N536" s="302" t="s">
        <v>9378</v>
      </c>
      <c r="O536" s="303">
        <v>183.28</v>
      </c>
      <c r="P536" s="302" t="s">
        <v>9379</v>
      </c>
      <c r="Q536" s="302" t="s">
        <v>9435</v>
      </c>
      <c r="R536" s="300"/>
      <c r="S536" s="300"/>
      <c r="T536" s="302" t="s">
        <v>9380</v>
      </c>
      <c r="U536" s="302" t="s">
        <v>9381</v>
      </c>
      <c r="V536" s="302" t="s">
        <v>9382</v>
      </c>
      <c r="W536" s="302" t="s">
        <v>10883</v>
      </c>
      <c r="X536" s="302" t="s">
        <v>9384</v>
      </c>
      <c r="Y536" s="302" t="s">
        <v>9385</v>
      </c>
      <c r="Z536" s="303">
        <v>183.28</v>
      </c>
      <c r="AA536" s="302" t="s">
        <v>3277</v>
      </c>
      <c r="AB536" s="303">
        <v>183.28</v>
      </c>
      <c r="AC536" s="303">
        <v>183.28</v>
      </c>
      <c r="AD536" s="302" t="s">
        <v>3277</v>
      </c>
      <c r="AE536" s="302" t="s">
        <v>10691</v>
      </c>
      <c r="AF536" s="302" t="s">
        <v>10685</v>
      </c>
      <c r="AG536" s="302" t="s">
        <v>9388</v>
      </c>
      <c r="AH536" s="302" t="s">
        <v>9402</v>
      </c>
      <c r="AI536" s="304">
        <f t="shared" si="16"/>
        <v>44845</v>
      </c>
      <c r="AL536" s="296" t="str">
        <f t="shared" si="17"/>
        <v/>
      </c>
    </row>
    <row r="537" spans="1:38" ht="40" hidden="1">
      <c r="A537" s="302" t="s">
        <v>11611</v>
      </c>
      <c r="B537" s="302" t="s">
        <v>10681</v>
      </c>
      <c r="C537" s="302" t="s">
        <v>10682</v>
      </c>
      <c r="D537" s="302" t="s">
        <v>9371</v>
      </c>
      <c r="E537" s="302" t="s">
        <v>10745</v>
      </c>
      <c r="F537" s="302" t="s">
        <v>9372</v>
      </c>
      <c r="G537" s="302" t="s">
        <v>9505</v>
      </c>
      <c r="H537" s="302" t="s">
        <v>11106</v>
      </c>
      <c r="I537" s="302" t="s">
        <v>9375</v>
      </c>
      <c r="J537" s="302" t="s">
        <v>9614</v>
      </c>
      <c r="K537" s="302" t="s">
        <v>9615</v>
      </c>
      <c r="L537" s="300"/>
      <c r="M537" s="302" t="s">
        <v>11612</v>
      </c>
      <c r="N537" s="302" t="s">
        <v>9378</v>
      </c>
      <c r="O537" s="303">
        <v>37.47</v>
      </c>
      <c r="P537" s="302" t="s">
        <v>9379</v>
      </c>
      <c r="Q537" s="302" t="s">
        <v>9435</v>
      </c>
      <c r="R537" s="300"/>
      <c r="S537" s="300"/>
      <c r="T537" s="302" t="s">
        <v>9380</v>
      </c>
      <c r="U537" s="302" t="s">
        <v>9381</v>
      </c>
      <c r="V537" s="302" t="s">
        <v>9382</v>
      </c>
      <c r="W537" s="302" t="s">
        <v>10883</v>
      </c>
      <c r="X537" s="302" t="s">
        <v>9384</v>
      </c>
      <c r="Y537" s="302" t="s">
        <v>9385</v>
      </c>
      <c r="Z537" s="303">
        <v>37.47</v>
      </c>
      <c r="AA537" s="302" t="s">
        <v>3277</v>
      </c>
      <c r="AB537" s="303">
        <v>37.47</v>
      </c>
      <c r="AC537" s="303">
        <v>37.47</v>
      </c>
      <c r="AD537" s="302" t="s">
        <v>3277</v>
      </c>
      <c r="AE537" s="302" t="s">
        <v>10691</v>
      </c>
      <c r="AF537" s="302" t="s">
        <v>10685</v>
      </c>
      <c r="AG537" s="302" t="s">
        <v>9388</v>
      </c>
      <c r="AH537" s="302" t="s">
        <v>9402</v>
      </c>
      <c r="AI537" s="304">
        <f t="shared" si="16"/>
        <v>44841</v>
      </c>
      <c r="AL537" s="296" t="str">
        <f t="shared" si="17"/>
        <v/>
      </c>
    </row>
    <row r="538" spans="1:38" ht="50">
      <c r="A538" s="302" t="s">
        <v>11613</v>
      </c>
      <c r="B538" s="302" t="s">
        <v>10681</v>
      </c>
      <c r="C538" s="302" t="s">
        <v>10682</v>
      </c>
      <c r="D538" s="302" t="s">
        <v>9371</v>
      </c>
      <c r="E538" s="302" t="s">
        <v>10745</v>
      </c>
      <c r="F538" s="302" t="s">
        <v>9372</v>
      </c>
      <c r="G538" s="302" t="s">
        <v>9505</v>
      </c>
      <c r="H538" s="302" t="s">
        <v>9775</v>
      </c>
      <c r="I538" s="302" t="s">
        <v>9413</v>
      </c>
      <c r="J538" s="302" t="s">
        <v>9614</v>
      </c>
      <c r="K538" s="302" t="s">
        <v>9615</v>
      </c>
      <c r="L538" s="300"/>
      <c r="M538" s="302" t="s">
        <v>11066</v>
      </c>
      <c r="N538" s="302" t="s">
        <v>9378</v>
      </c>
      <c r="O538" s="303">
        <v>22.91</v>
      </c>
      <c r="P538" s="302" t="s">
        <v>9379</v>
      </c>
      <c r="Q538" s="302" t="s">
        <v>9435</v>
      </c>
      <c r="R538" s="300"/>
      <c r="S538" s="300"/>
      <c r="T538" s="302" t="s">
        <v>9380</v>
      </c>
      <c r="U538" s="302" t="s">
        <v>9381</v>
      </c>
      <c r="V538" s="302" t="s">
        <v>9382</v>
      </c>
      <c r="W538" s="302" t="s">
        <v>11067</v>
      </c>
      <c r="X538" s="302" t="s">
        <v>9384</v>
      </c>
      <c r="Y538" s="302" t="s">
        <v>9385</v>
      </c>
      <c r="Z538" s="303">
        <v>22.91</v>
      </c>
      <c r="AA538" s="302" t="s">
        <v>3277</v>
      </c>
      <c r="AB538" s="303">
        <v>22.91</v>
      </c>
      <c r="AC538" s="303">
        <v>22.91</v>
      </c>
      <c r="AD538" s="302" t="s">
        <v>3277</v>
      </c>
      <c r="AE538" s="302" t="s">
        <v>9770</v>
      </c>
      <c r="AF538" s="302" t="s">
        <v>10685</v>
      </c>
      <c r="AG538" s="302" t="s">
        <v>9388</v>
      </c>
      <c r="AH538" s="302" t="s">
        <v>9402</v>
      </c>
      <c r="AI538" s="304">
        <f t="shared" si="16"/>
        <v>44589</v>
      </c>
      <c r="AK538" s="305" t="s">
        <v>9430</v>
      </c>
      <c r="AL538" s="296">
        <f t="shared" si="17"/>
        <v>22.91</v>
      </c>
    </row>
    <row r="539" spans="1:38" ht="40">
      <c r="A539" s="302" t="s">
        <v>11614</v>
      </c>
      <c r="B539" s="302" t="s">
        <v>10681</v>
      </c>
      <c r="C539" s="302" t="s">
        <v>10682</v>
      </c>
      <c r="D539" s="302" t="s">
        <v>9371</v>
      </c>
      <c r="E539" s="302" t="s">
        <v>10745</v>
      </c>
      <c r="F539" s="302" t="s">
        <v>9372</v>
      </c>
      <c r="G539" s="302" t="s">
        <v>9505</v>
      </c>
      <c r="H539" s="302" t="s">
        <v>9668</v>
      </c>
      <c r="I539" s="302" t="s">
        <v>9375</v>
      </c>
      <c r="J539" s="302" t="s">
        <v>9507</v>
      </c>
      <c r="K539" s="302" t="s">
        <v>9508</v>
      </c>
      <c r="L539" s="300"/>
      <c r="M539" s="300"/>
      <c r="N539" s="302" t="s">
        <v>9378</v>
      </c>
      <c r="O539" s="303">
        <v>45.82</v>
      </c>
      <c r="P539" s="302" t="s">
        <v>9379</v>
      </c>
      <c r="Q539" s="302" t="s">
        <v>9435</v>
      </c>
      <c r="R539" s="300"/>
      <c r="S539" s="300"/>
      <c r="T539" s="302" t="s">
        <v>9380</v>
      </c>
      <c r="U539" s="302" t="s">
        <v>9381</v>
      </c>
      <c r="V539" s="302" t="s">
        <v>9382</v>
      </c>
      <c r="W539" s="302" t="s">
        <v>9672</v>
      </c>
      <c r="X539" s="302" t="s">
        <v>9384</v>
      </c>
      <c r="Y539" s="302" t="s">
        <v>9385</v>
      </c>
      <c r="Z539" s="303">
        <v>45.82</v>
      </c>
      <c r="AA539" s="302" t="s">
        <v>3277</v>
      </c>
      <c r="AB539" s="303">
        <v>45.82</v>
      </c>
      <c r="AC539" s="303">
        <v>45.82</v>
      </c>
      <c r="AD539" s="302" t="s">
        <v>3277</v>
      </c>
      <c r="AE539" s="302" t="s">
        <v>9634</v>
      </c>
      <c r="AF539" s="302" t="s">
        <v>10685</v>
      </c>
      <c r="AG539" s="302" t="s">
        <v>9388</v>
      </c>
      <c r="AH539" s="302" t="s">
        <v>9402</v>
      </c>
      <c r="AI539" s="304">
        <f t="shared" si="16"/>
        <v>44635</v>
      </c>
      <c r="AK539" s="305" t="s">
        <v>9430</v>
      </c>
      <c r="AL539" s="296">
        <f t="shared" si="17"/>
        <v>45.82</v>
      </c>
    </row>
    <row r="540" spans="1:38" ht="40">
      <c r="A540" s="302" t="s">
        <v>11615</v>
      </c>
      <c r="B540" s="302" t="s">
        <v>10681</v>
      </c>
      <c r="C540" s="302" t="s">
        <v>10682</v>
      </c>
      <c r="D540" s="302" t="s">
        <v>9371</v>
      </c>
      <c r="E540" s="302" t="s">
        <v>10745</v>
      </c>
      <c r="F540" s="302" t="s">
        <v>9372</v>
      </c>
      <c r="G540" s="302" t="s">
        <v>9505</v>
      </c>
      <c r="H540" s="302" t="s">
        <v>9661</v>
      </c>
      <c r="I540" s="302" t="s">
        <v>9410</v>
      </c>
      <c r="J540" s="302" t="s">
        <v>9507</v>
      </c>
      <c r="K540" s="302" t="s">
        <v>9508</v>
      </c>
      <c r="L540" s="300"/>
      <c r="M540" s="300"/>
      <c r="N540" s="302" t="s">
        <v>9378</v>
      </c>
      <c r="O540" s="303">
        <v>91.64</v>
      </c>
      <c r="P540" s="302" t="s">
        <v>9379</v>
      </c>
      <c r="Q540" s="302" t="s">
        <v>9435</v>
      </c>
      <c r="R540" s="300"/>
      <c r="S540" s="300"/>
      <c r="T540" s="302" t="s">
        <v>9380</v>
      </c>
      <c r="U540" s="302" t="s">
        <v>9381</v>
      </c>
      <c r="V540" s="302" t="s">
        <v>9382</v>
      </c>
      <c r="W540" s="302" t="s">
        <v>9672</v>
      </c>
      <c r="X540" s="302" t="s">
        <v>9384</v>
      </c>
      <c r="Y540" s="302" t="s">
        <v>9385</v>
      </c>
      <c r="Z540" s="303">
        <v>91.64</v>
      </c>
      <c r="AA540" s="302" t="s">
        <v>3277</v>
      </c>
      <c r="AB540" s="303">
        <v>91.64</v>
      </c>
      <c r="AC540" s="303">
        <v>91.64</v>
      </c>
      <c r="AD540" s="302" t="s">
        <v>3277</v>
      </c>
      <c r="AE540" s="302" t="s">
        <v>9634</v>
      </c>
      <c r="AF540" s="302" t="s">
        <v>10685</v>
      </c>
      <c r="AG540" s="302" t="s">
        <v>9388</v>
      </c>
      <c r="AH540" s="302" t="s">
        <v>9402</v>
      </c>
      <c r="AI540" s="304">
        <f t="shared" si="16"/>
        <v>44638</v>
      </c>
      <c r="AK540" s="305" t="s">
        <v>9430</v>
      </c>
      <c r="AL540" s="296">
        <f t="shared" si="17"/>
        <v>91.64</v>
      </c>
    </row>
    <row r="541" spans="1:38" ht="40">
      <c r="A541" s="302" t="s">
        <v>11616</v>
      </c>
      <c r="B541" s="302" t="s">
        <v>10681</v>
      </c>
      <c r="C541" s="302" t="s">
        <v>10682</v>
      </c>
      <c r="D541" s="302" t="s">
        <v>9371</v>
      </c>
      <c r="E541" s="302" t="s">
        <v>10745</v>
      </c>
      <c r="F541" s="302" t="s">
        <v>9372</v>
      </c>
      <c r="G541" s="302" t="s">
        <v>9505</v>
      </c>
      <c r="H541" s="302" t="s">
        <v>9666</v>
      </c>
      <c r="I541" s="302" t="s">
        <v>9375</v>
      </c>
      <c r="J541" s="302" t="s">
        <v>9566</v>
      </c>
      <c r="K541" s="302" t="s">
        <v>9567</v>
      </c>
      <c r="L541" s="300"/>
      <c r="M541" s="300"/>
      <c r="N541" s="302" t="s">
        <v>9378</v>
      </c>
      <c r="O541" s="303">
        <v>45.82</v>
      </c>
      <c r="P541" s="302" t="s">
        <v>9379</v>
      </c>
      <c r="Q541" s="302" t="s">
        <v>9435</v>
      </c>
      <c r="R541" s="300"/>
      <c r="S541" s="300"/>
      <c r="T541" s="302" t="s">
        <v>9380</v>
      </c>
      <c r="U541" s="302" t="s">
        <v>9381</v>
      </c>
      <c r="V541" s="302" t="s">
        <v>9382</v>
      </c>
      <c r="W541" s="302" t="s">
        <v>9669</v>
      </c>
      <c r="X541" s="302" t="s">
        <v>9384</v>
      </c>
      <c r="Y541" s="302" t="s">
        <v>9385</v>
      </c>
      <c r="Z541" s="303">
        <v>45.82</v>
      </c>
      <c r="AA541" s="302" t="s">
        <v>3277</v>
      </c>
      <c r="AB541" s="303">
        <v>45.82</v>
      </c>
      <c r="AC541" s="303">
        <v>45.82</v>
      </c>
      <c r="AD541" s="302" t="s">
        <v>3277</v>
      </c>
      <c r="AE541" s="302" t="s">
        <v>9634</v>
      </c>
      <c r="AF541" s="302" t="s">
        <v>10685</v>
      </c>
      <c r="AG541" s="302" t="s">
        <v>9388</v>
      </c>
      <c r="AH541" s="302" t="s">
        <v>9402</v>
      </c>
      <c r="AI541" s="304">
        <f t="shared" si="16"/>
        <v>44636</v>
      </c>
      <c r="AK541" s="305" t="s">
        <v>9430</v>
      </c>
      <c r="AL541" s="296">
        <f t="shared" si="17"/>
        <v>45.82</v>
      </c>
    </row>
    <row r="542" spans="1:38" ht="100">
      <c r="A542" s="302" t="s">
        <v>11617</v>
      </c>
      <c r="B542" s="302" t="s">
        <v>10681</v>
      </c>
      <c r="C542" s="302" t="s">
        <v>10682</v>
      </c>
      <c r="D542" s="302" t="s">
        <v>9371</v>
      </c>
      <c r="E542" s="302" t="s">
        <v>10745</v>
      </c>
      <c r="F542" s="302" t="s">
        <v>9372</v>
      </c>
      <c r="G542" s="302" t="s">
        <v>9505</v>
      </c>
      <c r="H542" s="302" t="s">
        <v>11102</v>
      </c>
      <c r="I542" s="302" t="s">
        <v>9555</v>
      </c>
      <c r="J542" s="302" t="s">
        <v>9614</v>
      </c>
      <c r="K542" s="302" t="s">
        <v>9615</v>
      </c>
      <c r="L542" s="300"/>
      <c r="M542" s="302" t="s">
        <v>10753</v>
      </c>
      <c r="N542" s="302" t="s">
        <v>9378</v>
      </c>
      <c r="O542" s="303">
        <v>366.56</v>
      </c>
      <c r="P542" s="302" t="s">
        <v>9379</v>
      </c>
      <c r="Q542" s="302" t="s">
        <v>9435</v>
      </c>
      <c r="R542" s="300"/>
      <c r="S542" s="300"/>
      <c r="T542" s="302" t="s">
        <v>9380</v>
      </c>
      <c r="U542" s="302" t="s">
        <v>9381</v>
      </c>
      <c r="V542" s="302" t="s">
        <v>9382</v>
      </c>
      <c r="W542" s="302" t="s">
        <v>10754</v>
      </c>
      <c r="X542" s="302" t="s">
        <v>9384</v>
      </c>
      <c r="Y542" s="302" t="s">
        <v>9385</v>
      </c>
      <c r="Z542" s="303">
        <v>366.56</v>
      </c>
      <c r="AA542" s="302" t="s">
        <v>3277</v>
      </c>
      <c r="AB542" s="303">
        <v>366.56</v>
      </c>
      <c r="AC542" s="303">
        <v>366.56</v>
      </c>
      <c r="AD542" s="302" t="s">
        <v>3277</v>
      </c>
      <c r="AE542" s="302" t="s">
        <v>9494</v>
      </c>
      <c r="AF542" s="302" t="s">
        <v>10685</v>
      </c>
      <c r="AG542" s="302" t="s">
        <v>9388</v>
      </c>
      <c r="AH542" s="302" t="s">
        <v>9402</v>
      </c>
      <c r="AI542" s="304">
        <f t="shared" si="16"/>
        <v>44706</v>
      </c>
      <c r="AK542" s="305" t="s">
        <v>9430</v>
      </c>
      <c r="AL542" s="296">
        <f t="shared" si="17"/>
        <v>366.56</v>
      </c>
    </row>
    <row r="543" spans="1:38" ht="40">
      <c r="A543" s="302" t="s">
        <v>11618</v>
      </c>
      <c r="B543" s="302" t="s">
        <v>10681</v>
      </c>
      <c r="C543" s="302" t="s">
        <v>10682</v>
      </c>
      <c r="D543" s="302" t="s">
        <v>9371</v>
      </c>
      <c r="E543" s="302" t="s">
        <v>10745</v>
      </c>
      <c r="F543" s="302" t="s">
        <v>9372</v>
      </c>
      <c r="G543" s="302" t="s">
        <v>9505</v>
      </c>
      <c r="H543" s="302" t="s">
        <v>10752</v>
      </c>
      <c r="I543" s="302" t="s">
        <v>9410</v>
      </c>
      <c r="J543" s="302" t="s">
        <v>9746</v>
      </c>
      <c r="K543" s="302" t="s">
        <v>9747</v>
      </c>
      <c r="L543" s="300"/>
      <c r="M543" s="302" t="s">
        <v>11294</v>
      </c>
      <c r="N543" s="302" t="s">
        <v>9378</v>
      </c>
      <c r="O543" s="303">
        <v>82.32</v>
      </c>
      <c r="P543" s="302" t="s">
        <v>9379</v>
      </c>
      <c r="Q543" s="302" t="s">
        <v>9435</v>
      </c>
      <c r="R543" s="300"/>
      <c r="S543" s="300"/>
      <c r="T543" s="302" t="s">
        <v>9380</v>
      </c>
      <c r="U543" s="302" t="s">
        <v>9381</v>
      </c>
      <c r="V543" s="302" t="s">
        <v>9382</v>
      </c>
      <c r="W543" s="302" t="s">
        <v>11103</v>
      </c>
      <c r="X543" s="302" t="s">
        <v>9384</v>
      </c>
      <c r="Y543" s="302" t="s">
        <v>9385</v>
      </c>
      <c r="Z543" s="303">
        <v>82.32</v>
      </c>
      <c r="AA543" s="302" t="s">
        <v>3277</v>
      </c>
      <c r="AB543" s="303">
        <v>82.32</v>
      </c>
      <c r="AC543" s="303">
        <v>82.32</v>
      </c>
      <c r="AD543" s="302" t="s">
        <v>3277</v>
      </c>
      <c r="AE543" s="302" t="s">
        <v>9494</v>
      </c>
      <c r="AF543" s="302" t="s">
        <v>10685</v>
      </c>
      <c r="AG543" s="302" t="s">
        <v>9388</v>
      </c>
      <c r="AH543" s="302" t="s">
        <v>9402</v>
      </c>
      <c r="AI543" s="304">
        <f t="shared" si="16"/>
        <v>44698</v>
      </c>
      <c r="AK543" s="305" t="s">
        <v>9430</v>
      </c>
      <c r="AL543" s="296">
        <f t="shared" si="17"/>
        <v>82.32</v>
      </c>
    </row>
    <row r="544" spans="1:38" ht="40">
      <c r="A544" s="302" t="s">
        <v>11619</v>
      </c>
      <c r="B544" s="302" t="s">
        <v>10681</v>
      </c>
      <c r="C544" s="302" t="s">
        <v>10682</v>
      </c>
      <c r="D544" s="302" t="s">
        <v>9371</v>
      </c>
      <c r="E544" s="302" t="s">
        <v>10745</v>
      </c>
      <c r="F544" s="302" t="s">
        <v>9372</v>
      </c>
      <c r="G544" s="302" t="s">
        <v>9505</v>
      </c>
      <c r="H544" s="302" t="s">
        <v>9533</v>
      </c>
      <c r="I544" s="302" t="s">
        <v>9410</v>
      </c>
      <c r="J544" s="302" t="s">
        <v>9507</v>
      </c>
      <c r="K544" s="302" t="s">
        <v>9508</v>
      </c>
      <c r="L544" s="300"/>
      <c r="M544" s="300"/>
      <c r="N544" s="302" t="s">
        <v>9378</v>
      </c>
      <c r="O544" s="303">
        <v>91.64</v>
      </c>
      <c r="P544" s="302" t="s">
        <v>9379</v>
      </c>
      <c r="Q544" s="302" t="s">
        <v>9435</v>
      </c>
      <c r="R544" s="300"/>
      <c r="S544" s="300"/>
      <c r="T544" s="302" t="s">
        <v>9380</v>
      </c>
      <c r="U544" s="302" t="s">
        <v>9381</v>
      </c>
      <c r="V544" s="302" t="s">
        <v>9382</v>
      </c>
      <c r="W544" s="302" t="s">
        <v>9509</v>
      </c>
      <c r="X544" s="302" t="s">
        <v>9384</v>
      </c>
      <c r="Y544" s="302" t="s">
        <v>9385</v>
      </c>
      <c r="Z544" s="303">
        <v>91.64</v>
      </c>
      <c r="AA544" s="302" t="s">
        <v>3277</v>
      </c>
      <c r="AB544" s="303">
        <v>91.64</v>
      </c>
      <c r="AC544" s="303">
        <v>91.64</v>
      </c>
      <c r="AD544" s="302" t="s">
        <v>3277</v>
      </c>
      <c r="AE544" s="302" t="s">
        <v>9494</v>
      </c>
      <c r="AF544" s="302" t="s">
        <v>10685</v>
      </c>
      <c r="AG544" s="302" t="s">
        <v>9388</v>
      </c>
      <c r="AH544" s="302" t="s">
        <v>9402</v>
      </c>
      <c r="AI544" s="304">
        <f t="shared" si="16"/>
        <v>44687</v>
      </c>
      <c r="AK544" s="305" t="s">
        <v>9430</v>
      </c>
      <c r="AL544" s="296">
        <f t="shared" si="17"/>
        <v>91.64</v>
      </c>
    </row>
    <row r="545" spans="1:38" ht="40">
      <c r="A545" s="302" t="s">
        <v>11620</v>
      </c>
      <c r="B545" s="302" t="s">
        <v>10681</v>
      </c>
      <c r="C545" s="302" t="s">
        <v>10682</v>
      </c>
      <c r="D545" s="302" t="s">
        <v>9371</v>
      </c>
      <c r="E545" s="302" t="s">
        <v>10745</v>
      </c>
      <c r="F545" s="302" t="s">
        <v>9372</v>
      </c>
      <c r="G545" s="302" t="s">
        <v>9505</v>
      </c>
      <c r="H545" s="302" t="s">
        <v>9535</v>
      </c>
      <c r="I545" s="302" t="s">
        <v>9410</v>
      </c>
      <c r="J545" s="302" t="s">
        <v>9507</v>
      </c>
      <c r="K545" s="302" t="s">
        <v>9508</v>
      </c>
      <c r="L545" s="300"/>
      <c r="M545" s="300"/>
      <c r="N545" s="302" t="s">
        <v>9378</v>
      </c>
      <c r="O545" s="303">
        <v>91.64</v>
      </c>
      <c r="P545" s="302" t="s">
        <v>9379</v>
      </c>
      <c r="Q545" s="302" t="s">
        <v>9435</v>
      </c>
      <c r="R545" s="300"/>
      <c r="S545" s="300"/>
      <c r="T545" s="302" t="s">
        <v>9380</v>
      </c>
      <c r="U545" s="302" t="s">
        <v>9381</v>
      </c>
      <c r="V545" s="302" t="s">
        <v>9382</v>
      </c>
      <c r="W545" s="302" t="s">
        <v>9509</v>
      </c>
      <c r="X545" s="302" t="s">
        <v>9384</v>
      </c>
      <c r="Y545" s="302" t="s">
        <v>9385</v>
      </c>
      <c r="Z545" s="303">
        <v>91.64</v>
      </c>
      <c r="AA545" s="302" t="s">
        <v>3277</v>
      </c>
      <c r="AB545" s="303">
        <v>91.64</v>
      </c>
      <c r="AC545" s="303">
        <v>91.64</v>
      </c>
      <c r="AD545" s="302" t="s">
        <v>3277</v>
      </c>
      <c r="AE545" s="302" t="s">
        <v>9494</v>
      </c>
      <c r="AF545" s="302" t="s">
        <v>10685</v>
      </c>
      <c r="AG545" s="302" t="s">
        <v>9388</v>
      </c>
      <c r="AH545" s="302" t="s">
        <v>9402</v>
      </c>
      <c r="AI545" s="304">
        <f t="shared" si="16"/>
        <v>44686</v>
      </c>
      <c r="AK545" s="305" t="s">
        <v>9430</v>
      </c>
      <c r="AL545" s="296">
        <f t="shared" si="17"/>
        <v>91.64</v>
      </c>
    </row>
    <row r="546" spans="1:38" ht="40">
      <c r="A546" s="302" t="s">
        <v>11621</v>
      </c>
      <c r="B546" s="302" t="s">
        <v>10681</v>
      </c>
      <c r="C546" s="302" t="s">
        <v>10682</v>
      </c>
      <c r="D546" s="302" t="s">
        <v>9371</v>
      </c>
      <c r="E546" s="302" t="s">
        <v>10745</v>
      </c>
      <c r="F546" s="302" t="s">
        <v>9372</v>
      </c>
      <c r="G546" s="302" t="s">
        <v>9505</v>
      </c>
      <c r="H546" s="302" t="s">
        <v>10760</v>
      </c>
      <c r="I546" s="302" t="s">
        <v>9410</v>
      </c>
      <c r="J546" s="302" t="s">
        <v>9746</v>
      </c>
      <c r="K546" s="302" t="s">
        <v>9747</v>
      </c>
      <c r="L546" s="300"/>
      <c r="M546" s="300"/>
      <c r="N546" s="302" t="s">
        <v>9378</v>
      </c>
      <c r="O546" s="303">
        <v>74.94</v>
      </c>
      <c r="P546" s="302" t="s">
        <v>9379</v>
      </c>
      <c r="Q546" s="302" t="s">
        <v>9435</v>
      </c>
      <c r="R546" s="300"/>
      <c r="S546" s="300"/>
      <c r="T546" s="302" t="s">
        <v>9380</v>
      </c>
      <c r="U546" s="302" t="s">
        <v>9381</v>
      </c>
      <c r="V546" s="302" t="s">
        <v>9382</v>
      </c>
      <c r="W546" s="302" t="s">
        <v>11078</v>
      </c>
      <c r="X546" s="302" t="s">
        <v>9384</v>
      </c>
      <c r="Y546" s="302" t="s">
        <v>9385</v>
      </c>
      <c r="Z546" s="303">
        <v>74.94</v>
      </c>
      <c r="AA546" s="302" t="s">
        <v>3277</v>
      </c>
      <c r="AB546" s="303">
        <v>74.94</v>
      </c>
      <c r="AC546" s="303">
        <v>74.94</v>
      </c>
      <c r="AD546" s="302" t="s">
        <v>3277</v>
      </c>
      <c r="AE546" s="302" t="s">
        <v>9429</v>
      </c>
      <c r="AF546" s="302" t="s">
        <v>10685</v>
      </c>
      <c r="AG546" s="302" t="s">
        <v>9388</v>
      </c>
      <c r="AH546" s="302" t="s">
        <v>9402</v>
      </c>
      <c r="AI546" s="304">
        <f t="shared" si="16"/>
        <v>44796</v>
      </c>
      <c r="AK546" s="305" t="s">
        <v>9430</v>
      </c>
      <c r="AL546" s="296">
        <f t="shared" si="17"/>
        <v>74.94</v>
      </c>
    </row>
    <row r="547" spans="1:38" ht="40">
      <c r="A547" s="302" t="s">
        <v>11622</v>
      </c>
      <c r="B547" s="302" t="s">
        <v>10681</v>
      </c>
      <c r="C547" s="302" t="s">
        <v>10682</v>
      </c>
      <c r="D547" s="302" t="s">
        <v>9371</v>
      </c>
      <c r="E547" s="302" t="s">
        <v>10745</v>
      </c>
      <c r="F547" s="302" t="s">
        <v>9372</v>
      </c>
      <c r="G547" s="302" t="s">
        <v>9373</v>
      </c>
      <c r="H547" s="302" t="s">
        <v>10769</v>
      </c>
      <c r="I547" s="302" t="s">
        <v>9555</v>
      </c>
      <c r="J547" s="302" t="s">
        <v>11346</v>
      </c>
      <c r="K547" s="302" t="s">
        <v>11347</v>
      </c>
      <c r="L547" s="300"/>
      <c r="M547" s="300"/>
      <c r="N547" s="302" t="s">
        <v>9378</v>
      </c>
      <c r="O547" s="303">
        <v>365.52</v>
      </c>
      <c r="P547" s="302" t="s">
        <v>9379</v>
      </c>
      <c r="Q547" s="302" t="s">
        <v>9435</v>
      </c>
      <c r="R547" s="300"/>
      <c r="S547" s="300"/>
      <c r="T547" s="302" t="s">
        <v>9380</v>
      </c>
      <c r="U547" s="302" t="s">
        <v>9381</v>
      </c>
      <c r="V547" s="302" t="s">
        <v>9382</v>
      </c>
      <c r="W547" s="302" t="s">
        <v>11348</v>
      </c>
      <c r="X547" s="302" t="s">
        <v>9384</v>
      </c>
      <c r="Y547" s="302" t="s">
        <v>9385</v>
      </c>
      <c r="Z547" s="303">
        <v>365.52</v>
      </c>
      <c r="AA547" s="302" t="s">
        <v>3277</v>
      </c>
      <c r="AB547" s="303">
        <v>365.52</v>
      </c>
      <c r="AC547" s="303">
        <v>365.52</v>
      </c>
      <c r="AD547" s="302" t="s">
        <v>3277</v>
      </c>
      <c r="AE547" s="302" t="s">
        <v>9429</v>
      </c>
      <c r="AF547" s="302" t="s">
        <v>10685</v>
      </c>
      <c r="AG547" s="302" t="s">
        <v>9388</v>
      </c>
      <c r="AH547" s="302" t="s">
        <v>9389</v>
      </c>
      <c r="AI547" s="304">
        <f t="shared" si="16"/>
        <v>44790</v>
      </c>
      <c r="AK547" s="305" t="s">
        <v>9430</v>
      </c>
      <c r="AL547" s="296">
        <f t="shared" si="17"/>
        <v>365.52</v>
      </c>
    </row>
    <row r="548" spans="1:38" ht="40">
      <c r="A548" s="302" t="s">
        <v>11623</v>
      </c>
      <c r="B548" s="302" t="s">
        <v>10681</v>
      </c>
      <c r="C548" s="302" t="s">
        <v>10682</v>
      </c>
      <c r="D548" s="302" t="s">
        <v>9371</v>
      </c>
      <c r="E548" s="302" t="s">
        <v>10745</v>
      </c>
      <c r="F548" s="302" t="s">
        <v>9372</v>
      </c>
      <c r="G548" s="302" t="s">
        <v>9505</v>
      </c>
      <c r="H548" s="302" t="s">
        <v>9423</v>
      </c>
      <c r="I548" s="302" t="s">
        <v>9435</v>
      </c>
      <c r="J548" s="302" t="s">
        <v>10794</v>
      </c>
      <c r="K548" s="302" t="s">
        <v>10795</v>
      </c>
      <c r="L548" s="300"/>
      <c r="M548" s="300"/>
      <c r="N548" s="302" t="s">
        <v>9378</v>
      </c>
      <c r="O548" s="303">
        <v>149.88</v>
      </c>
      <c r="P548" s="302" t="s">
        <v>9379</v>
      </c>
      <c r="Q548" s="302" t="s">
        <v>9435</v>
      </c>
      <c r="R548" s="300"/>
      <c r="S548" s="300"/>
      <c r="T548" s="302" t="s">
        <v>9380</v>
      </c>
      <c r="U548" s="302" t="s">
        <v>9381</v>
      </c>
      <c r="V548" s="302" t="s">
        <v>9382</v>
      </c>
      <c r="W548" s="302" t="s">
        <v>10765</v>
      </c>
      <c r="X548" s="302" t="s">
        <v>9384</v>
      </c>
      <c r="Y548" s="302" t="s">
        <v>9385</v>
      </c>
      <c r="Z548" s="303">
        <v>149.88</v>
      </c>
      <c r="AA548" s="302" t="s">
        <v>3277</v>
      </c>
      <c r="AB548" s="303">
        <v>149.88</v>
      </c>
      <c r="AC548" s="303">
        <v>149.88</v>
      </c>
      <c r="AD548" s="302" t="s">
        <v>3277</v>
      </c>
      <c r="AE548" s="302" t="s">
        <v>9429</v>
      </c>
      <c r="AF548" s="302" t="s">
        <v>10685</v>
      </c>
      <c r="AG548" s="302" t="s">
        <v>9388</v>
      </c>
      <c r="AH548" s="302" t="s">
        <v>9402</v>
      </c>
      <c r="AI548" s="304">
        <f t="shared" si="16"/>
        <v>44804</v>
      </c>
      <c r="AK548" s="305" t="s">
        <v>9430</v>
      </c>
      <c r="AL548" s="296">
        <f t="shared" si="17"/>
        <v>149.88</v>
      </c>
    </row>
    <row r="549" spans="1:38" ht="40">
      <c r="A549" s="302" t="s">
        <v>11624</v>
      </c>
      <c r="B549" s="302" t="s">
        <v>10681</v>
      </c>
      <c r="C549" s="302" t="s">
        <v>10682</v>
      </c>
      <c r="D549" s="302" t="s">
        <v>9371</v>
      </c>
      <c r="E549" s="302" t="s">
        <v>10745</v>
      </c>
      <c r="F549" s="302" t="s">
        <v>9372</v>
      </c>
      <c r="G549" s="302" t="s">
        <v>9505</v>
      </c>
      <c r="H549" s="302" t="s">
        <v>11077</v>
      </c>
      <c r="I549" s="302" t="s">
        <v>9435</v>
      </c>
      <c r="J549" s="302" t="s">
        <v>10763</v>
      </c>
      <c r="K549" s="302" t="s">
        <v>10764</v>
      </c>
      <c r="L549" s="300"/>
      <c r="M549" s="300"/>
      <c r="N549" s="302" t="s">
        <v>9378</v>
      </c>
      <c r="O549" s="303">
        <v>149.88</v>
      </c>
      <c r="P549" s="302" t="s">
        <v>9379</v>
      </c>
      <c r="Q549" s="302" t="s">
        <v>9435</v>
      </c>
      <c r="R549" s="300"/>
      <c r="S549" s="300"/>
      <c r="T549" s="302" t="s">
        <v>9380</v>
      </c>
      <c r="U549" s="302" t="s">
        <v>9381</v>
      </c>
      <c r="V549" s="302" t="s">
        <v>9382</v>
      </c>
      <c r="W549" s="302" t="s">
        <v>10765</v>
      </c>
      <c r="X549" s="302" t="s">
        <v>9384</v>
      </c>
      <c r="Y549" s="302" t="s">
        <v>9385</v>
      </c>
      <c r="Z549" s="303">
        <v>149.88</v>
      </c>
      <c r="AA549" s="302" t="s">
        <v>3277</v>
      </c>
      <c r="AB549" s="303">
        <v>149.88</v>
      </c>
      <c r="AC549" s="303">
        <v>149.88</v>
      </c>
      <c r="AD549" s="302" t="s">
        <v>3277</v>
      </c>
      <c r="AE549" s="302" t="s">
        <v>9429</v>
      </c>
      <c r="AF549" s="302" t="s">
        <v>10685</v>
      </c>
      <c r="AG549" s="302" t="s">
        <v>9388</v>
      </c>
      <c r="AH549" s="302" t="s">
        <v>9402</v>
      </c>
      <c r="AI549" s="304">
        <f t="shared" si="16"/>
        <v>44798</v>
      </c>
      <c r="AK549" s="305" t="s">
        <v>9430</v>
      </c>
      <c r="AL549" s="296">
        <f t="shared" si="17"/>
        <v>149.88</v>
      </c>
    </row>
    <row r="550" spans="1:38" ht="40">
      <c r="A550" s="302" t="s">
        <v>11625</v>
      </c>
      <c r="B550" s="302" t="s">
        <v>10681</v>
      </c>
      <c r="C550" s="302" t="s">
        <v>10682</v>
      </c>
      <c r="D550" s="302" t="s">
        <v>9371</v>
      </c>
      <c r="E550" s="302" t="s">
        <v>10745</v>
      </c>
      <c r="F550" s="302" t="s">
        <v>9372</v>
      </c>
      <c r="G550" s="302" t="s">
        <v>9505</v>
      </c>
      <c r="H550" s="302" t="s">
        <v>10793</v>
      </c>
      <c r="I550" s="302" t="s">
        <v>9435</v>
      </c>
      <c r="J550" s="302" t="s">
        <v>10763</v>
      </c>
      <c r="K550" s="302" t="s">
        <v>10764</v>
      </c>
      <c r="L550" s="300"/>
      <c r="M550" s="300"/>
      <c r="N550" s="302" t="s">
        <v>9378</v>
      </c>
      <c r="O550" s="303">
        <v>149.88</v>
      </c>
      <c r="P550" s="302" t="s">
        <v>9379</v>
      </c>
      <c r="Q550" s="302" t="s">
        <v>9435</v>
      </c>
      <c r="R550" s="300"/>
      <c r="S550" s="300"/>
      <c r="T550" s="302" t="s">
        <v>9380</v>
      </c>
      <c r="U550" s="302" t="s">
        <v>9381</v>
      </c>
      <c r="V550" s="302" t="s">
        <v>9382</v>
      </c>
      <c r="W550" s="302" t="s">
        <v>10952</v>
      </c>
      <c r="X550" s="302" t="s">
        <v>9384</v>
      </c>
      <c r="Y550" s="302" t="s">
        <v>9385</v>
      </c>
      <c r="Z550" s="303">
        <v>149.88</v>
      </c>
      <c r="AA550" s="302" t="s">
        <v>3277</v>
      </c>
      <c r="AB550" s="303">
        <v>149.88</v>
      </c>
      <c r="AC550" s="303">
        <v>149.88</v>
      </c>
      <c r="AD550" s="302" t="s">
        <v>3277</v>
      </c>
      <c r="AE550" s="302" t="s">
        <v>9429</v>
      </c>
      <c r="AF550" s="302" t="s">
        <v>10685</v>
      </c>
      <c r="AG550" s="302" t="s">
        <v>9388</v>
      </c>
      <c r="AH550" s="302" t="s">
        <v>9402</v>
      </c>
      <c r="AI550" s="304">
        <f t="shared" si="16"/>
        <v>44792</v>
      </c>
      <c r="AK550" s="305" t="s">
        <v>9430</v>
      </c>
      <c r="AL550" s="296">
        <f t="shared" si="17"/>
        <v>149.88</v>
      </c>
    </row>
    <row r="551" spans="1:38" ht="40">
      <c r="A551" s="302" t="s">
        <v>11626</v>
      </c>
      <c r="B551" s="302" t="s">
        <v>10681</v>
      </c>
      <c r="C551" s="302" t="s">
        <v>10682</v>
      </c>
      <c r="D551" s="302" t="s">
        <v>9371</v>
      </c>
      <c r="E551" s="302" t="s">
        <v>10745</v>
      </c>
      <c r="F551" s="302" t="s">
        <v>9372</v>
      </c>
      <c r="G551" s="302" t="s">
        <v>9505</v>
      </c>
      <c r="H551" s="302" t="s">
        <v>10788</v>
      </c>
      <c r="I551" s="302" t="s">
        <v>9435</v>
      </c>
      <c r="J551" s="302" t="s">
        <v>10763</v>
      </c>
      <c r="K551" s="302" t="s">
        <v>10764</v>
      </c>
      <c r="L551" s="300"/>
      <c r="M551" s="300"/>
      <c r="N551" s="302" t="s">
        <v>9378</v>
      </c>
      <c r="O551" s="303">
        <v>149.88</v>
      </c>
      <c r="P551" s="302" t="s">
        <v>9379</v>
      </c>
      <c r="Q551" s="302" t="s">
        <v>9435</v>
      </c>
      <c r="R551" s="300"/>
      <c r="S551" s="300"/>
      <c r="T551" s="302" t="s">
        <v>9380</v>
      </c>
      <c r="U551" s="302" t="s">
        <v>9381</v>
      </c>
      <c r="V551" s="302" t="s">
        <v>9382</v>
      </c>
      <c r="W551" s="302" t="s">
        <v>10952</v>
      </c>
      <c r="X551" s="302" t="s">
        <v>9384</v>
      </c>
      <c r="Y551" s="302" t="s">
        <v>9385</v>
      </c>
      <c r="Z551" s="303">
        <v>149.88</v>
      </c>
      <c r="AA551" s="302" t="s">
        <v>3277</v>
      </c>
      <c r="AB551" s="303">
        <v>149.88</v>
      </c>
      <c r="AC551" s="303">
        <v>149.88</v>
      </c>
      <c r="AD551" s="302" t="s">
        <v>3277</v>
      </c>
      <c r="AE551" s="302" t="s">
        <v>9429</v>
      </c>
      <c r="AF551" s="302" t="s">
        <v>10685</v>
      </c>
      <c r="AG551" s="302" t="s">
        <v>9388</v>
      </c>
      <c r="AH551" s="302" t="s">
        <v>9402</v>
      </c>
      <c r="AI551" s="304">
        <f t="shared" si="16"/>
        <v>44791</v>
      </c>
      <c r="AK551" s="305" t="s">
        <v>9430</v>
      </c>
      <c r="AL551" s="296">
        <f t="shared" si="17"/>
        <v>149.88</v>
      </c>
    </row>
    <row r="552" spans="1:38" ht="40">
      <c r="A552" s="302" t="s">
        <v>11627</v>
      </c>
      <c r="B552" s="302" t="s">
        <v>10681</v>
      </c>
      <c r="C552" s="302" t="s">
        <v>10682</v>
      </c>
      <c r="D552" s="302" t="s">
        <v>9371</v>
      </c>
      <c r="E552" s="302" t="s">
        <v>10745</v>
      </c>
      <c r="F552" s="302" t="s">
        <v>9372</v>
      </c>
      <c r="G552" s="302" t="s">
        <v>9505</v>
      </c>
      <c r="H552" s="302" t="s">
        <v>11108</v>
      </c>
      <c r="I552" s="302" t="s">
        <v>9410</v>
      </c>
      <c r="J552" s="302" t="s">
        <v>10794</v>
      </c>
      <c r="K552" s="302" t="s">
        <v>10795</v>
      </c>
      <c r="L552" s="300"/>
      <c r="M552" s="302" t="s">
        <v>10950</v>
      </c>
      <c r="N552" s="302" t="s">
        <v>9378</v>
      </c>
      <c r="O552" s="303">
        <v>74.94</v>
      </c>
      <c r="P552" s="302" t="s">
        <v>9379</v>
      </c>
      <c r="Q552" s="302" t="s">
        <v>9435</v>
      </c>
      <c r="R552" s="300"/>
      <c r="S552" s="300"/>
      <c r="T552" s="302" t="s">
        <v>9380</v>
      </c>
      <c r="U552" s="302" t="s">
        <v>9381</v>
      </c>
      <c r="V552" s="302" t="s">
        <v>9382</v>
      </c>
      <c r="W552" s="302" t="s">
        <v>10790</v>
      </c>
      <c r="X552" s="302" t="s">
        <v>9384</v>
      </c>
      <c r="Y552" s="302" t="s">
        <v>9385</v>
      </c>
      <c r="Z552" s="303">
        <v>74.94</v>
      </c>
      <c r="AA552" s="302" t="s">
        <v>3277</v>
      </c>
      <c r="AB552" s="303">
        <v>74.94</v>
      </c>
      <c r="AC552" s="303">
        <v>74.94</v>
      </c>
      <c r="AD552" s="302" t="s">
        <v>3277</v>
      </c>
      <c r="AE552" s="302" t="s">
        <v>9429</v>
      </c>
      <c r="AF552" s="302" t="s">
        <v>10685</v>
      </c>
      <c r="AG552" s="302" t="s">
        <v>9388</v>
      </c>
      <c r="AH552" s="302" t="s">
        <v>9402</v>
      </c>
      <c r="AI552" s="304">
        <f t="shared" si="16"/>
        <v>44783</v>
      </c>
      <c r="AK552" s="305" t="s">
        <v>9430</v>
      </c>
      <c r="AL552" s="296">
        <f t="shared" si="17"/>
        <v>74.94</v>
      </c>
    </row>
    <row r="553" spans="1:38" ht="40">
      <c r="A553" s="302" t="s">
        <v>11628</v>
      </c>
      <c r="B553" s="302" t="s">
        <v>10681</v>
      </c>
      <c r="C553" s="302" t="s">
        <v>10682</v>
      </c>
      <c r="D553" s="302" t="s">
        <v>9371</v>
      </c>
      <c r="E553" s="302" t="s">
        <v>10745</v>
      </c>
      <c r="F553" s="302" t="s">
        <v>9372</v>
      </c>
      <c r="G553" s="302" t="s">
        <v>9505</v>
      </c>
      <c r="H553" s="302" t="s">
        <v>10785</v>
      </c>
      <c r="I553" s="302" t="s">
        <v>9478</v>
      </c>
      <c r="J553" s="302" t="s">
        <v>10763</v>
      </c>
      <c r="K553" s="302" t="s">
        <v>10764</v>
      </c>
      <c r="L553" s="300"/>
      <c r="M553" s="300"/>
      <c r="N553" s="302" t="s">
        <v>9378</v>
      </c>
      <c r="O553" s="303">
        <v>262.29000000000002</v>
      </c>
      <c r="P553" s="302" t="s">
        <v>9379</v>
      </c>
      <c r="Q553" s="302" t="s">
        <v>9435</v>
      </c>
      <c r="R553" s="300"/>
      <c r="S553" s="300"/>
      <c r="T553" s="302" t="s">
        <v>9380</v>
      </c>
      <c r="U553" s="302" t="s">
        <v>9381</v>
      </c>
      <c r="V553" s="302" t="s">
        <v>9382</v>
      </c>
      <c r="W553" s="302" t="s">
        <v>10952</v>
      </c>
      <c r="X553" s="302" t="s">
        <v>9384</v>
      </c>
      <c r="Y553" s="302" t="s">
        <v>9385</v>
      </c>
      <c r="Z553" s="303">
        <v>262.29000000000002</v>
      </c>
      <c r="AA553" s="302" t="s">
        <v>3277</v>
      </c>
      <c r="AB553" s="303">
        <v>262.29000000000002</v>
      </c>
      <c r="AC553" s="303">
        <v>262.29000000000002</v>
      </c>
      <c r="AD553" s="302" t="s">
        <v>3277</v>
      </c>
      <c r="AE553" s="302" t="s">
        <v>9429</v>
      </c>
      <c r="AF553" s="302" t="s">
        <v>10685</v>
      </c>
      <c r="AG553" s="302" t="s">
        <v>9388</v>
      </c>
      <c r="AH553" s="302" t="s">
        <v>9402</v>
      </c>
      <c r="AI553" s="304">
        <f t="shared" si="16"/>
        <v>44786</v>
      </c>
      <c r="AK553" s="305" t="s">
        <v>9430</v>
      </c>
      <c r="AL553" s="296">
        <f t="shared" si="17"/>
        <v>262.29000000000002</v>
      </c>
    </row>
    <row r="554" spans="1:38" ht="40">
      <c r="A554" s="302" t="s">
        <v>11629</v>
      </c>
      <c r="B554" s="302" t="s">
        <v>10681</v>
      </c>
      <c r="C554" s="302" t="s">
        <v>10682</v>
      </c>
      <c r="D554" s="302" t="s">
        <v>9371</v>
      </c>
      <c r="E554" s="302" t="s">
        <v>10745</v>
      </c>
      <c r="F554" s="302" t="s">
        <v>9372</v>
      </c>
      <c r="G554" s="302" t="s">
        <v>9505</v>
      </c>
      <c r="H554" s="302" t="s">
        <v>11630</v>
      </c>
      <c r="I554" s="302" t="s">
        <v>9435</v>
      </c>
      <c r="J554" s="302" t="s">
        <v>9688</v>
      </c>
      <c r="K554" s="302" t="s">
        <v>9689</v>
      </c>
      <c r="L554" s="300"/>
      <c r="M554" s="300"/>
      <c r="N554" s="302" t="s">
        <v>9378</v>
      </c>
      <c r="O554" s="303">
        <v>149.88</v>
      </c>
      <c r="P554" s="302" t="s">
        <v>9379</v>
      </c>
      <c r="Q554" s="302" t="s">
        <v>9435</v>
      </c>
      <c r="R554" s="300"/>
      <c r="S554" s="300"/>
      <c r="T554" s="302" t="s">
        <v>9380</v>
      </c>
      <c r="U554" s="302" t="s">
        <v>9381</v>
      </c>
      <c r="V554" s="302" t="s">
        <v>9382</v>
      </c>
      <c r="W554" s="302" t="s">
        <v>11318</v>
      </c>
      <c r="X554" s="302" t="s">
        <v>9384</v>
      </c>
      <c r="Y554" s="302" t="s">
        <v>9385</v>
      </c>
      <c r="Z554" s="303">
        <v>149.88</v>
      </c>
      <c r="AA554" s="302" t="s">
        <v>3277</v>
      </c>
      <c r="AB554" s="303">
        <v>149.88</v>
      </c>
      <c r="AC554" s="303">
        <v>149.88</v>
      </c>
      <c r="AD554" s="302" t="s">
        <v>3277</v>
      </c>
      <c r="AE554" s="302" t="s">
        <v>9429</v>
      </c>
      <c r="AF554" s="302" t="s">
        <v>10685</v>
      </c>
      <c r="AG554" s="302" t="s">
        <v>9388</v>
      </c>
      <c r="AH554" s="302" t="s">
        <v>9402</v>
      </c>
      <c r="AI554" s="304">
        <f t="shared" si="16"/>
        <v>44770</v>
      </c>
      <c r="AK554" s="305" t="s">
        <v>9430</v>
      </c>
      <c r="AL554" s="296">
        <f t="shared" si="17"/>
        <v>149.88</v>
      </c>
    </row>
    <row r="555" spans="1:38" ht="40">
      <c r="A555" s="302" t="s">
        <v>11631</v>
      </c>
      <c r="B555" s="302" t="s">
        <v>10681</v>
      </c>
      <c r="C555" s="302" t="s">
        <v>10682</v>
      </c>
      <c r="D555" s="302" t="s">
        <v>9371</v>
      </c>
      <c r="E555" s="302" t="s">
        <v>10745</v>
      </c>
      <c r="F555" s="302" t="s">
        <v>9372</v>
      </c>
      <c r="G555" s="302" t="s">
        <v>9505</v>
      </c>
      <c r="H555" s="302" t="s">
        <v>10721</v>
      </c>
      <c r="I555" s="302" t="s">
        <v>9410</v>
      </c>
      <c r="J555" s="302" t="s">
        <v>9746</v>
      </c>
      <c r="K555" s="302" t="s">
        <v>9747</v>
      </c>
      <c r="L555" s="300"/>
      <c r="M555" s="302" t="s">
        <v>10770</v>
      </c>
      <c r="N555" s="302" t="s">
        <v>9378</v>
      </c>
      <c r="O555" s="303">
        <v>74.94</v>
      </c>
      <c r="P555" s="302" t="s">
        <v>9379</v>
      </c>
      <c r="Q555" s="302" t="s">
        <v>9435</v>
      </c>
      <c r="R555" s="300"/>
      <c r="S555" s="300"/>
      <c r="T555" s="302" t="s">
        <v>9380</v>
      </c>
      <c r="U555" s="302" t="s">
        <v>9381</v>
      </c>
      <c r="V555" s="302" t="s">
        <v>9382</v>
      </c>
      <c r="W555" s="302" t="s">
        <v>10800</v>
      </c>
      <c r="X555" s="302" t="s">
        <v>9384</v>
      </c>
      <c r="Y555" s="302" t="s">
        <v>9385</v>
      </c>
      <c r="Z555" s="303">
        <v>74.94</v>
      </c>
      <c r="AA555" s="302" t="s">
        <v>3277</v>
      </c>
      <c r="AB555" s="303">
        <v>74.94</v>
      </c>
      <c r="AC555" s="303">
        <v>74.94</v>
      </c>
      <c r="AD555" s="302" t="s">
        <v>3277</v>
      </c>
      <c r="AE555" s="302" t="s">
        <v>9429</v>
      </c>
      <c r="AF555" s="302" t="s">
        <v>10685</v>
      </c>
      <c r="AG555" s="302" t="s">
        <v>9388</v>
      </c>
      <c r="AH555" s="302" t="s">
        <v>9402</v>
      </c>
      <c r="AI555" s="304">
        <f t="shared" si="16"/>
        <v>44775</v>
      </c>
      <c r="AK555" s="305" t="s">
        <v>9430</v>
      </c>
      <c r="AL555" s="296">
        <f t="shared" si="17"/>
        <v>74.94</v>
      </c>
    </row>
    <row r="556" spans="1:38" ht="40">
      <c r="A556" s="302" t="s">
        <v>11632</v>
      </c>
      <c r="B556" s="302" t="s">
        <v>10681</v>
      </c>
      <c r="C556" s="302" t="s">
        <v>10682</v>
      </c>
      <c r="D556" s="302" t="s">
        <v>9371</v>
      </c>
      <c r="E556" s="302" t="s">
        <v>10745</v>
      </c>
      <c r="F556" s="302" t="s">
        <v>9372</v>
      </c>
      <c r="G556" s="302" t="s">
        <v>9505</v>
      </c>
      <c r="H556" s="302" t="s">
        <v>10798</v>
      </c>
      <c r="I556" s="302" t="s">
        <v>9435</v>
      </c>
      <c r="J556" s="302" t="s">
        <v>10763</v>
      </c>
      <c r="K556" s="302" t="s">
        <v>10764</v>
      </c>
      <c r="L556" s="300"/>
      <c r="M556" s="300"/>
      <c r="N556" s="302" t="s">
        <v>9378</v>
      </c>
      <c r="O556" s="303">
        <v>149.88</v>
      </c>
      <c r="P556" s="302" t="s">
        <v>9379</v>
      </c>
      <c r="Q556" s="302" t="s">
        <v>9435</v>
      </c>
      <c r="R556" s="300"/>
      <c r="S556" s="300"/>
      <c r="T556" s="302" t="s">
        <v>9380</v>
      </c>
      <c r="U556" s="302" t="s">
        <v>9381</v>
      </c>
      <c r="V556" s="302" t="s">
        <v>9382</v>
      </c>
      <c r="W556" s="302" t="s">
        <v>10807</v>
      </c>
      <c r="X556" s="302" t="s">
        <v>9384</v>
      </c>
      <c r="Y556" s="302" t="s">
        <v>9385</v>
      </c>
      <c r="Z556" s="303">
        <v>149.88</v>
      </c>
      <c r="AA556" s="302" t="s">
        <v>3277</v>
      </c>
      <c r="AB556" s="303">
        <v>149.88</v>
      </c>
      <c r="AC556" s="303">
        <v>149.88</v>
      </c>
      <c r="AD556" s="302" t="s">
        <v>3277</v>
      </c>
      <c r="AE556" s="302" t="s">
        <v>9429</v>
      </c>
      <c r="AF556" s="302" t="s">
        <v>10685</v>
      </c>
      <c r="AG556" s="302" t="s">
        <v>9388</v>
      </c>
      <c r="AH556" s="302" t="s">
        <v>9402</v>
      </c>
      <c r="AI556" s="304">
        <f t="shared" si="16"/>
        <v>44778</v>
      </c>
      <c r="AK556" s="305" t="s">
        <v>9430</v>
      </c>
      <c r="AL556" s="296">
        <f t="shared" si="17"/>
        <v>149.88</v>
      </c>
    </row>
    <row r="557" spans="1:38" ht="40">
      <c r="A557" s="302" t="s">
        <v>11633</v>
      </c>
      <c r="B557" s="302" t="s">
        <v>10681</v>
      </c>
      <c r="C557" s="302" t="s">
        <v>10682</v>
      </c>
      <c r="D557" s="302" t="s">
        <v>9371</v>
      </c>
      <c r="E557" s="302" t="s">
        <v>10745</v>
      </c>
      <c r="F557" s="302" t="s">
        <v>9372</v>
      </c>
      <c r="G557" s="302" t="s">
        <v>9505</v>
      </c>
      <c r="H557" s="302" t="s">
        <v>9477</v>
      </c>
      <c r="I557" s="302" t="s">
        <v>9375</v>
      </c>
      <c r="J557" s="302" t="s">
        <v>9746</v>
      </c>
      <c r="K557" s="302" t="s">
        <v>9747</v>
      </c>
      <c r="L557" s="300"/>
      <c r="M557" s="302" t="s">
        <v>11376</v>
      </c>
      <c r="N557" s="302" t="s">
        <v>9378</v>
      </c>
      <c r="O557" s="303">
        <v>41.16</v>
      </c>
      <c r="P557" s="302" t="s">
        <v>9379</v>
      </c>
      <c r="Q557" s="302" t="s">
        <v>9435</v>
      </c>
      <c r="R557" s="300"/>
      <c r="S557" s="300"/>
      <c r="T557" s="302" t="s">
        <v>9380</v>
      </c>
      <c r="U557" s="302" t="s">
        <v>9381</v>
      </c>
      <c r="V557" s="302" t="s">
        <v>9382</v>
      </c>
      <c r="W557" s="302" t="s">
        <v>11634</v>
      </c>
      <c r="X557" s="302" t="s">
        <v>9384</v>
      </c>
      <c r="Y557" s="302" t="s">
        <v>9385</v>
      </c>
      <c r="Z557" s="303">
        <v>41.16</v>
      </c>
      <c r="AA557" s="302" t="s">
        <v>3277</v>
      </c>
      <c r="AB557" s="303">
        <v>41.16</v>
      </c>
      <c r="AC557" s="303">
        <v>41.16</v>
      </c>
      <c r="AD557" s="302" t="s">
        <v>3277</v>
      </c>
      <c r="AE557" s="302" t="s">
        <v>9454</v>
      </c>
      <c r="AF557" s="302" t="s">
        <v>10685</v>
      </c>
      <c r="AG557" s="302" t="s">
        <v>9388</v>
      </c>
      <c r="AH557" s="302" t="s">
        <v>9402</v>
      </c>
      <c r="AI557" s="304">
        <f t="shared" si="16"/>
        <v>44747</v>
      </c>
      <c r="AK557" s="305" t="s">
        <v>9430</v>
      </c>
      <c r="AL557" s="296">
        <f t="shared" si="17"/>
        <v>41.16</v>
      </c>
    </row>
    <row r="558" spans="1:38" ht="40">
      <c r="A558" s="302" t="s">
        <v>11635</v>
      </c>
      <c r="B558" s="302" t="s">
        <v>10681</v>
      </c>
      <c r="C558" s="302" t="s">
        <v>10682</v>
      </c>
      <c r="D558" s="302" t="s">
        <v>9371</v>
      </c>
      <c r="E558" s="302" t="s">
        <v>10745</v>
      </c>
      <c r="F558" s="302" t="s">
        <v>9372</v>
      </c>
      <c r="G558" s="302" t="s">
        <v>9505</v>
      </c>
      <c r="H558" s="302" t="s">
        <v>9475</v>
      </c>
      <c r="I558" s="302" t="s">
        <v>9375</v>
      </c>
      <c r="J558" s="302" t="s">
        <v>9746</v>
      </c>
      <c r="K558" s="302" t="s">
        <v>9747</v>
      </c>
      <c r="L558" s="300"/>
      <c r="M558" s="302" t="s">
        <v>11376</v>
      </c>
      <c r="N558" s="302" t="s">
        <v>9378</v>
      </c>
      <c r="O558" s="303">
        <v>41.16</v>
      </c>
      <c r="P558" s="302" t="s">
        <v>9379</v>
      </c>
      <c r="Q558" s="302" t="s">
        <v>9435</v>
      </c>
      <c r="R558" s="300"/>
      <c r="S558" s="300"/>
      <c r="T558" s="302" t="s">
        <v>9380</v>
      </c>
      <c r="U558" s="302" t="s">
        <v>9381</v>
      </c>
      <c r="V558" s="302" t="s">
        <v>9382</v>
      </c>
      <c r="W558" s="302" t="s">
        <v>11634</v>
      </c>
      <c r="X558" s="302" t="s">
        <v>9384</v>
      </c>
      <c r="Y558" s="302" t="s">
        <v>9385</v>
      </c>
      <c r="Z558" s="303">
        <v>41.16</v>
      </c>
      <c r="AA558" s="302" t="s">
        <v>3277</v>
      </c>
      <c r="AB558" s="303">
        <v>41.16</v>
      </c>
      <c r="AC558" s="303">
        <v>41.16</v>
      </c>
      <c r="AD558" s="302" t="s">
        <v>3277</v>
      </c>
      <c r="AE558" s="302" t="s">
        <v>9454</v>
      </c>
      <c r="AF558" s="302" t="s">
        <v>10685</v>
      </c>
      <c r="AG558" s="302" t="s">
        <v>9388</v>
      </c>
      <c r="AH558" s="302" t="s">
        <v>9402</v>
      </c>
      <c r="AI558" s="304">
        <f t="shared" si="16"/>
        <v>44748</v>
      </c>
      <c r="AK558" s="305" t="s">
        <v>9430</v>
      </c>
      <c r="AL558" s="296">
        <f t="shared" si="17"/>
        <v>41.16</v>
      </c>
    </row>
    <row r="559" spans="1:38" ht="40">
      <c r="A559" s="302" t="s">
        <v>11636</v>
      </c>
      <c r="B559" s="302" t="s">
        <v>10681</v>
      </c>
      <c r="C559" s="302" t="s">
        <v>10682</v>
      </c>
      <c r="D559" s="302" t="s">
        <v>9371</v>
      </c>
      <c r="E559" s="302" t="s">
        <v>10745</v>
      </c>
      <c r="F559" s="302" t="s">
        <v>9372</v>
      </c>
      <c r="G559" s="302" t="s">
        <v>9505</v>
      </c>
      <c r="H559" s="302" t="s">
        <v>10816</v>
      </c>
      <c r="I559" s="302" t="s">
        <v>9375</v>
      </c>
      <c r="J559" s="302" t="s">
        <v>9513</v>
      </c>
      <c r="K559" s="302" t="s">
        <v>9514</v>
      </c>
      <c r="L559" s="300"/>
      <c r="M559" s="300"/>
      <c r="N559" s="302" t="s">
        <v>9378</v>
      </c>
      <c r="O559" s="303">
        <v>45.82</v>
      </c>
      <c r="P559" s="302" t="s">
        <v>9379</v>
      </c>
      <c r="Q559" s="302" t="s">
        <v>9435</v>
      </c>
      <c r="R559" s="300"/>
      <c r="S559" s="300"/>
      <c r="T559" s="302" t="s">
        <v>9380</v>
      </c>
      <c r="U559" s="302" t="s">
        <v>9381</v>
      </c>
      <c r="V559" s="302" t="s">
        <v>9382</v>
      </c>
      <c r="W559" s="302" t="s">
        <v>10817</v>
      </c>
      <c r="X559" s="302" t="s">
        <v>9384</v>
      </c>
      <c r="Y559" s="302" t="s">
        <v>9385</v>
      </c>
      <c r="Z559" s="303">
        <v>45.82</v>
      </c>
      <c r="AA559" s="302" t="s">
        <v>3277</v>
      </c>
      <c r="AB559" s="303">
        <v>45.82</v>
      </c>
      <c r="AC559" s="303">
        <v>45.82</v>
      </c>
      <c r="AD559" s="302" t="s">
        <v>3277</v>
      </c>
      <c r="AE559" s="302" t="s">
        <v>9487</v>
      </c>
      <c r="AF559" s="302" t="s">
        <v>10685</v>
      </c>
      <c r="AG559" s="302" t="s">
        <v>9388</v>
      </c>
      <c r="AH559" s="302" t="s">
        <v>9402</v>
      </c>
      <c r="AI559" s="304">
        <f t="shared" si="16"/>
        <v>44736</v>
      </c>
      <c r="AK559" s="305" t="s">
        <v>9430</v>
      </c>
      <c r="AL559" s="296">
        <f t="shared" si="17"/>
        <v>45.82</v>
      </c>
    </row>
    <row r="560" spans="1:38" ht="40">
      <c r="A560" s="302" t="s">
        <v>11637</v>
      </c>
      <c r="B560" s="302" t="s">
        <v>10681</v>
      </c>
      <c r="C560" s="302" t="s">
        <v>10682</v>
      </c>
      <c r="D560" s="302" t="s">
        <v>9371</v>
      </c>
      <c r="E560" s="302" t="s">
        <v>10745</v>
      </c>
      <c r="F560" s="302" t="s">
        <v>9372</v>
      </c>
      <c r="G560" s="302" t="s">
        <v>9505</v>
      </c>
      <c r="H560" s="302" t="s">
        <v>9484</v>
      </c>
      <c r="I560" s="302" t="s">
        <v>9521</v>
      </c>
      <c r="J560" s="302" t="s">
        <v>9513</v>
      </c>
      <c r="K560" s="302" t="s">
        <v>9514</v>
      </c>
      <c r="L560" s="300"/>
      <c r="M560" s="300"/>
      <c r="N560" s="302" t="s">
        <v>9378</v>
      </c>
      <c r="O560" s="303">
        <v>274.92</v>
      </c>
      <c r="P560" s="302" t="s">
        <v>9379</v>
      </c>
      <c r="Q560" s="302" t="s">
        <v>9435</v>
      </c>
      <c r="R560" s="300"/>
      <c r="S560" s="300"/>
      <c r="T560" s="302" t="s">
        <v>9380</v>
      </c>
      <c r="U560" s="302" t="s">
        <v>9381</v>
      </c>
      <c r="V560" s="302" t="s">
        <v>9382</v>
      </c>
      <c r="W560" s="302" t="s">
        <v>10824</v>
      </c>
      <c r="X560" s="302" t="s">
        <v>9384</v>
      </c>
      <c r="Y560" s="302" t="s">
        <v>9385</v>
      </c>
      <c r="Z560" s="303">
        <v>274.92</v>
      </c>
      <c r="AA560" s="302" t="s">
        <v>3277</v>
      </c>
      <c r="AB560" s="303">
        <v>274.92</v>
      </c>
      <c r="AC560" s="303">
        <v>274.92</v>
      </c>
      <c r="AD560" s="302" t="s">
        <v>3277</v>
      </c>
      <c r="AE560" s="302" t="s">
        <v>9487</v>
      </c>
      <c r="AF560" s="302" t="s">
        <v>10685</v>
      </c>
      <c r="AG560" s="302" t="s">
        <v>9388</v>
      </c>
      <c r="AH560" s="302" t="s">
        <v>9402</v>
      </c>
      <c r="AI560" s="304">
        <f t="shared" si="16"/>
        <v>44742</v>
      </c>
      <c r="AK560" s="305" t="s">
        <v>9430</v>
      </c>
      <c r="AL560" s="296">
        <f t="shared" si="17"/>
        <v>274.92</v>
      </c>
    </row>
    <row r="561" spans="1:38" ht="110">
      <c r="A561" s="302" t="s">
        <v>11638</v>
      </c>
      <c r="B561" s="302" t="s">
        <v>10681</v>
      </c>
      <c r="C561" s="302" t="s">
        <v>10682</v>
      </c>
      <c r="D561" s="302" t="s">
        <v>9371</v>
      </c>
      <c r="E561" s="302" t="s">
        <v>10745</v>
      </c>
      <c r="F561" s="302" t="s">
        <v>9372</v>
      </c>
      <c r="G561" s="302" t="s">
        <v>9505</v>
      </c>
      <c r="H561" s="302" t="s">
        <v>11124</v>
      </c>
      <c r="I561" s="302" t="s">
        <v>9375</v>
      </c>
      <c r="J561" s="302" t="s">
        <v>9614</v>
      </c>
      <c r="K561" s="302" t="s">
        <v>9615</v>
      </c>
      <c r="L561" s="300"/>
      <c r="M561" s="302" t="s">
        <v>10826</v>
      </c>
      <c r="N561" s="302" t="s">
        <v>9378</v>
      </c>
      <c r="O561" s="303">
        <v>45.82</v>
      </c>
      <c r="P561" s="302" t="s">
        <v>9379</v>
      </c>
      <c r="Q561" s="302" t="s">
        <v>9435</v>
      </c>
      <c r="R561" s="300"/>
      <c r="S561" s="300"/>
      <c r="T561" s="302" t="s">
        <v>9380</v>
      </c>
      <c r="U561" s="302" t="s">
        <v>9381</v>
      </c>
      <c r="V561" s="302" t="s">
        <v>9382</v>
      </c>
      <c r="W561" s="302" t="s">
        <v>10827</v>
      </c>
      <c r="X561" s="302" t="s">
        <v>9384</v>
      </c>
      <c r="Y561" s="302" t="s">
        <v>9385</v>
      </c>
      <c r="Z561" s="303">
        <v>45.82</v>
      </c>
      <c r="AA561" s="302" t="s">
        <v>3277</v>
      </c>
      <c r="AB561" s="303">
        <v>45.82</v>
      </c>
      <c r="AC561" s="303">
        <v>45.82</v>
      </c>
      <c r="AD561" s="302" t="s">
        <v>3277</v>
      </c>
      <c r="AE561" s="302" t="s">
        <v>9487</v>
      </c>
      <c r="AF561" s="302" t="s">
        <v>10685</v>
      </c>
      <c r="AG561" s="302" t="s">
        <v>9388</v>
      </c>
      <c r="AH561" s="302" t="s">
        <v>9402</v>
      </c>
      <c r="AI561" s="304">
        <f t="shared" si="16"/>
        <v>44735</v>
      </c>
      <c r="AK561" s="305" t="s">
        <v>9430</v>
      </c>
      <c r="AL561" s="296">
        <f t="shared" si="17"/>
        <v>45.82</v>
      </c>
    </row>
    <row r="562" spans="1:38" ht="40" hidden="1">
      <c r="A562" s="302" t="s">
        <v>11639</v>
      </c>
      <c r="B562" s="302" t="s">
        <v>10681</v>
      </c>
      <c r="C562" s="302" t="s">
        <v>10682</v>
      </c>
      <c r="D562" s="302" t="s">
        <v>9371</v>
      </c>
      <c r="E562" s="302" t="s">
        <v>10745</v>
      </c>
      <c r="F562" s="302" t="s">
        <v>9372</v>
      </c>
      <c r="G562" s="302" t="s">
        <v>9505</v>
      </c>
      <c r="H562" s="302" t="s">
        <v>11219</v>
      </c>
      <c r="I562" s="302" t="s">
        <v>9375</v>
      </c>
      <c r="J562" s="302" t="s">
        <v>9746</v>
      </c>
      <c r="K562" s="302" t="s">
        <v>9747</v>
      </c>
      <c r="L562" s="300"/>
      <c r="M562" s="302" t="s">
        <v>10972</v>
      </c>
      <c r="N562" s="302" t="s">
        <v>9378</v>
      </c>
      <c r="O562" s="303">
        <v>37.47</v>
      </c>
      <c r="P562" s="302" t="s">
        <v>9379</v>
      </c>
      <c r="Q562" s="302" t="s">
        <v>9435</v>
      </c>
      <c r="R562" s="300"/>
      <c r="S562" s="300"/>
      <c r="T562" s="302" t="s">
        <v>9380</v>
      </c>
      <c r="U562" s="302" t="s">
        <v>9381</v>
      </c>
      <c r="V562" s="302" t="s">
        <v>9382</v>
      </c>
      <c r="W562" s="302" t="s">
        <v>10973</v>
      </c>
      <c r="X562" s="302" t="s">
        <v>9384</v>
      </c>
      <c r="Y562" s="302" t="s">
        <v>9385</v>
      </c>
      <c r="Z562" s="303">
        <v>37.47</v>
      </c>
      <c r="AA562" s="302" t="s">
        <v>3277</v>
      </c>
      <c r="AB562" s="303">
        <v>37.47</v>
      </c>
      <c r="AC562" s="303">
        <v>37.47</v>
      </c>
      <c r="AD562" s="302" t="s">
        <v>3277</v>
      </c>
      <c r="AE562" s="302" t="s">
        <v>10835</v>
      </c>
      <c r="AF562" s="302" t="s">
        <v>10685</v>
      </c>
      <c r="AG562" s="302" t="s">
        <v>9388</v>
      </c>
      <c r="AH562" s="302" t="s">
        <v>9402</v>
      </c>
      <c r="AI562" s="304">
        <f t="shared" si="16"/>
        <v>44879</v>
      </c>
      <c r="AL562" s="296" t="str">
        <f t="shared" si="17"/>
        <v/>
      </c>
    </row>
    <row r="563" spans="1:38" ht="40">
      <c r="A563" s="302" t="s">
        <v>11640</v>
      </c>
      <c r="B563" s="302" t="s">
        <v>10681</v>
      </c>
      <c r="C563" s="302" t="s">
        <v>10682</v>
      </c>
      <c r="D563" s="302" t="s">
        <v>9371</v>
      </c>
      <c r="E563" s="302" t="s">
        <v>10745</v>
      </c>
      <c r="F563" s="302" t="s">
        <v>9372</v>
      </c>
      <c r="G563" s="302" t="s">
        <v>9505</v>
      </c>
      <c r="H563" s="302" t="s">
        <v>10915</v>
      </c>
      <c r="I563" s="302" t="s">
        <v>9869</v>
      </c>
      <c r="J563" s="302" t="s">
        <v>9688</v>
      </c>
      <c r="K563" s="302" t="s">
        <v>9689</v>
      </c>
      <c r="L563" s="300"/>
      <c r="M563" s="300"/>
      <c r="N563" s="302" t="s">
        <v>9378</v>
      </c>
      <c r="O563" s="303">
        <v>160.37</v>
      </c>
      <c r="P563" s="302" t="s">
        <v>9379</v>
      </c>
      <c r="Q563" s="302" t="s">
        <v>9435</v>
      </c>
      <c r="R563" s="300"/>
      <c r="S563" s="300"/>
      <c r="T563" s="302" t="s">
        <v>9380</v>
      </c>
      <c r="U563" s="302" t="s">
        <v>9381</v>
      </c>
      <c r="V563" s="302" t="s">
        <v>9382</v>
      </c>
      <c r="W563" s="302" t="s">
        <v>11641</v>
      </c>
      <c r="X563" s="302" t="s">
        <v>9384</v>
      </c>
      <c r="Y563" s="302" t="s">
        <v>9385</v>
      </c>
      <c r="Z563" s="303">
        <v>160.37</v>
      </c>
      <c r="AA563" s="302" t="s">
        <v>3277</v>
      </c>
      <c r="AB563" s="303">
        <v>160.37</v>
      </c>
      <c r="AC563" s="303">
        <v>160.37</v>
      </c>
      <c r="AD563" s="302" t="s">
        <v>3277</v>
      </c>
      <c r="AE563" s="302" t="s">
        <v>9487</v>
      </c>
      <c r="AF563" s="302" t="s">
        <v>10685</v>
      </c>
      <c r="AG563" s="302" t="s">
        <v>9388</v>
      </c>
      <c r="AH563" s="302" t="s">
        <v>9402</v>
      </c>
      <c r="AI563" s="304">
        <f t="shared" si="16"/>
        <v>44720</v>
      </c>
      <c r="AK563" s="305" t="s">
        <v>9430</v>
      </c>
      <c r="AL563" s="296">
        <f t="shared" si="17"/>
        <v>160.37</v>
      </c>
    </row>
    <row r="564" spans="1:38" ht="40" hidden="1">
      <c r="A564" s="302" t="s">
        <v>11642</v>
      </c>
      <c r="B564" s="302" t="s">
        <v>10681</v>
      </c>
      <c r="C564" s="302" t="s">
        <v>10682</v>
      </c>
      <c r="D564" s="302" t="s">
        <v>9371</v>
      </c>
      <c r="E564" s="302" t="s">
        <v>10745</v>
      </c>
      <c r="F564" s="302" t="s">
        <v>9372</v>
      </c>
      <c r="G564" s="302" t="s">
        <v>9505</v>
      </c>
      <c r="H564" s="302" t="s">
        <v>10837</v>
      </c>
      <c r="I564" s="302" t="s">
        <v>9435</v>
      </c>
      <c r="J564" s="302" t="s">
        <v>9688</v>
      </c>
      <c r="K564" s="302" t="s">
        <v>9689</v>
      </c>
      <c r="L564" s="300"/>
      <c r="M564" s="300"/>
      <c r="N564" s="302" t="s">
        <v>9378</v>
      </c>
      <c r="O564" s="303">
        <v>149.88</v>
      </c>
      <c r="P564" s="302" t="s">
        <v>9379</v>
      </c>
      <c r="Q564" s="302" t="s">
        <v>9435</v>
      </c>
      <c r="R564" s="300"/>
      <c r="S564" s="300"/>
      <c r="T564" s="302" t="s">
        <v>9380</v>
      </c>
      <c r="U564" s="302" t="s">
        <v>9381</v>
      </c>
      <c r="V564" s="302" t="s">
        <v>9382</v>
      </c>
      <c r="W564" s="302" t="s">
        <v>11141</v>
      </c>
      <c r="X564" s="302" t="s">
        <v>9384</v>
      </c>
      <c r="Y564" s="302" t="s">
        <v>9385</v>
      </c>
      <c r="Z564" s="303">
        <v>149.88</v>
      </c>
      <c r="AA564" s="302" t="s">
        <v>3277</v>
      </c>
      <c r="AB564" s="303">
        <v>149.88</v>
      </c>
      <c r="AC564" s="303">
        <v>149.88</v>
      </c>
      <c r="AD564" s="302" t="s">
        <v>3277</v>
      </c>
      <c r="AE564" s="302" t="s">
        <v>10835</v>
      </c>
      <c r="AF564" s="302" t="s">
        <v>10685</v>
      </c>
      <c r="AG564" s="302" t="s">
        <v>9388</v>
      </c>
      <c r="AH564" s="302" t="s">
        <v>9402</v>
      </c>
      <c r="AI564" s="304">
        <f t="shared" si="16"/>
        <v>44887</v>
      </c>
      <c r="AL564" s="296" t="str">
        <f t="shared" si="17"/>
        <v/>
      </c>
    </row>
    <row r="565" spans="1:38" ht="40" hidden="1">
      <c r="A565" s="302" t="s">
        <v>11643</v>
      </c>
      <c r="B565" s="302" t="s">
        <v>10681</v>
      </c>
      <c r="C565" s="302" t="s">
        <v>10682</v>
      </c>
      <c r="D565" s="302" t="s">
        <v>9371</v>
      </c>
      <c r="E565" s="302" t="s">
        <v>10745</v>
      </c>
      <c r="F565" s="302" t="s">
        <v>9372</v>
      </c>
      <c r="G565" s="302" t="s">
        <v>9505</v>
      </c>
      <c r="H565" s="302" t="s">
        <v>11216</v>
      </c>
      <c r="I565" s="302" t="s">
        <v>9435</v>
      </c>
      <c r="J565" s="302" t="s">
        <v>9688</v>
      </c>
      <c r="K565" s="302" t="s">
        <v>9689</v>
      </c>
      <c r="L565" s="300"/>
      <c r="M565" s="300"/>
      <c r="N565" s="302" t="s">
        <v>9378</v>
      </c>
      <c r="O565" s="303">
        <v>149.88</v>
      </c>
      <c r="P565" s="302" t="s">
        <v>9379</v>
      </c>
      <c r="Q565" s="302" t="s">
        <v>9435</v>
      </c>
      <c r="R565" s="300"/>
      <c r="S565" s="300"/>
      <c r="T565" s="302" t="s">
        <v>9380</v>
      </c>
      <c r="U565" s="302" t="s">
        <v>9381</v>
      </c>
      <c r="V565" s="302" t="s">
        <v>9382</v>
      </c>
      <c r="W565" s="302" t="s">
        <v>11141</v>
      </c>
      <c r="X565" s="302" t="s">
        <v>9384</v>
      </c>
      <c r="Y565" s="302" t="s">
        <v>9385</v>
      </c>
      <c r="Z565" s="303">
        <v>149.88</v>
      </c>
      <c r="AA565" s="302" t="s">
        <v>3277</v>
      </c>
      <c r="AB565" s="303">
        <v>149.88</v>
      </c>
      <c r="AC565" s="303">
        <v>149.88</v>
      </c>
      <c r="AD565" s="302" t="s">
        <v>3277</v>
      </c>
      <c r="AE565" s="302" t="s">
        <v>10835</v>
      </c>
      <c r="AF565" s="302" t="s">
        <v>10685</v>
      </c>
      <c r="AG565" s="302" t="s">
        <v>9388</v>
      </c>
      <c r="AH565" s="302" t="s">
        <v>9402</v>
      </c>
      <c r="AI565" s="304">
        <f t="shared" si="16"/>
        <v>44886</v>
      </c>
      <c r="AL565" s="296" t="str">
        <f t="shared" si="17"/>
        <v/>
      </c>
    </row>
    <row r="566" spans="1:38" ht="40" hidden="1">
      <c r="A566" s="302" t="s">
        <v>11644</v>
      </c>
      <c r="B566" s="302" t="s">
        <v>10681</v>
      </c>
      <c r="C566" s="302" t="s">
        <v>10682</v>
      </c>
      <c r="D566" s="302" t="s">
        <v>9371</v>
      </c>
      <c r="E566" s="302" t="s">
        <v>10745</v>
      </c>
      <c r="F566" s="302" t="s">
        <v>9372</v>
      </c>
      <c r="G566" s="302" t="s">
        <v>9505</v>
      </c>
      <c r="H566" s="302" t="s">
        <v>11216</v>
      </c>
      <c r="I566" s="302" t="s">
        <v>9555</v>
      </c>
      <c r="J566" s="302" t="s">
        <v>10832</v>
      </c>
      <c r="K566" s="302" t="s">
        <v>10833</v>
      </c>
      <c r="L566" s="300"/>
      <c r="M566" s="300"/>
      <c r="N566" s="302" t="s">
        <v>9378</v>
      </c>
      <c r="O566" s="303">
        <v>366.56</v>
      </c>
      <c r="P566" s="302" t="s">
        <v>9379</v>
      </c>
      <c r="Q566" s="302" t="s">
        <v>9435</v>
      </c>
      <c r="R566" s="300"/>
      <c r="S566" s="300"/>
      <c r="T566" s="302" t="s">
        <v>9380</v>
      </c>
      <c r="U566" s="302" t="s">
        <v>9381</v>
      </c>
      <c r="V566" s="302" t="s">
        <v>9382</v>
      </c>
      <c r="W566" s="302" t="s">
        <v>10834</v>
      </c>
      <c r="X566" s="302" t="s">
        <v>9384</v>
      </c>
      <c r="Y566" s="302" t="s">
        <v>9385</v>
      </c>
      <c r="Z566" s="303">
        <v>366.56</v>
      </c>
      <c r="AA566" s="302" t="s">
        <v>3277</v>
      </c>
      <c r="AB566" s="303">
        <v>366.56</v>
      </c>
      <c r="AC566" s="303">
        <v>366.56</v>
      </c>
      <c r="AD566" s="302" t="s">
        <v>3277</v>
      </c>
      <c r="AE566" s="302" t="s">
        <v>10835</v>
      </c>
      <c r="AF566" s="302" t="s">
        <v>10685</v>
      </c>
      <c r="AG566" s="302" t="s">
        <v>9388</v>
      </c>
      <c r="AH566" s="302" t="s">
        <v>9402</v>
      </c>
      <c r="AI566" s="304">
        <f t="shared" si="16"/>
        <v>44886</v>
      </c>
      <c r="AL566" s="296" t="str">
        <f t="shared" si="17"/>
        <v/>
      </c>
    </row>
    <row r="567" spans="1:38" ht="40" hidden="1">
      <c r="A567" s="302" t="s">
        <v>11645</v>
      </c>
      <c r="B567" s="302" t="s">
        <v>10681</v>
      </c>
      <c r="C567" s="302" t="s">
        <v>10682</v>
      </c>
      <c r="D567" s="302" t="s">
        <v>9371</v>
      </c>
      <c r="E567" s="302" t="s">
        <v>10745</v>
      </c>
      <c r="F567" s="302" t="s">
        <v>9372</v>
      </c>
      <c r="G567" s="302" t="s">
        <v>9505</v>
      </c>
      <c r="H567" s="302" t="s">
        <v>10851</v>
      </c>
      <c r="I567" s="302" t="s">
        <v>9512</v>
      </c>
      <c r="J567" s="302" t="s">
        <v>9746</v>
      </c>
      <c r="K567" s="302" t="s">
        <v>9747</v>
      </c>
      <c r="L567" s="300"/>
      <c r="M567" s="302" t="s">
        <v>10839</v>
      </c>
      <c r="N567" s="302" t="s">
        <v>9378</v>
      </c>
      <c r="O567" s="303">
        <v>187.35</v>
      </c>
      <c r="P567" s="302" t="s">
        <v>9379</v>
      </c>
      <c r="Q567" s="302" t="s">
        <v>9435</v>
      </c>
      <c r="R567" s="300"/>
      <c r="S567" s="300"/>
      <c r="T567" s="302" t="s">
        <v>9380</v>
      </c>
      <c r="U567" s="302" t="s">
        <v>9381</v>
      </c>
      <c r="V567" s="302" t="s">
        <v>9382</v>
      </c>
      <c r="W567" s="302" t="s">
        <v>10840</v>
      </c>
      <c r="X567" s="302" t="s">
        <v>9384</v>
      </c>
      <c r="Y567" s="302" t="s">
        <v>9385</v>
      </c>
      <c r="Z567" s="303">
        <v>187.35</v>
      </c>
      <c r="AA567" s="302" t="s">
        <v>3277</v>
      </c>
      <c r="AB567" s="303">
        <v>187.35</v>
      </c>
      <c r="AC567" s="303">
        <v>187.35</v>
      </c>
      <c r="AD567" s="302" t="s">
        <v>3277</v>
      </c>
      <c r="AE567" s="302" t="s">
        <v>10835</v>
      </c>
      <c r="AF567" s="302" t="s">
        <v>10685</v>
      </c>
      <c r="AG567" s="302" t="s">
        <v>9388</v>
      </c>
      <c r="AH567" s="302" t="s">
        <v>9402</v>
      </c>
      <c r="AI567" s="304">
        <f t="shared" si="16"/>
        <v>44867</v>
      </c>
      <c r="AL567" s="296" t="str">
        <f t="shared" si="17"/>
        <v/>
      </c>
    </row>
    <row r="568" spans="1:38" ht="40" hidden="1">
      <c r="A568" s="302" t="s">
        <v>11646</v>
      </c>
      <c r="B568" s="302" t="s">
        <v>10681</v>
      </c>
      <c r="C568" s="302" t="s">
        <v>10682</v>
      </c>
      <c r="D568" s="302" t="s">
        <v>9371</v>
      </c>
      <c r="E568" s="302" t="s">
        <v>10745</v>
      </c>
      <c r="F568" s="302" t="s">
        <v>9372</v>
      </c>
      <c r="G568" s="302" t="s">
        <v>9505</v>
      </c>
      <c r="H568" s="302" t="s">
        <v>10979</v>
      </c>
      <c r="I568" s="302" t="s">
        <v>9523</v>
      </c>
      <c r="J568" s="302" t="s">
        <v>9688</v>
      </c>
      <c r="K568" s="302" t="s">
        <v>9689</v>
      </c>
      <c r="L568" s="300"/>
      <c r="M568" s="300"/>
      <c r="N568" s="302" t="s">
        <v>9378</v>
      </c>
      <c r="O568" s="303">
        <v>93.68</v>
      </c>
      <c r="P568" s="302" t="s">
        <v>9379</v>
      </c>
      <c r="Q568" s="302" t="s">
        <v>9435</v>
      </c>
      <c r="R568" s="300"/>
      <c r="S568" s="300"/>
      <c r="T568" s="302" t="s">
        <v>9380</v>
      </c>
      <c r="U568" s="302" t="s">
        <v>9381</v>
      </c>
      <c r="V568" s="302" t="s">
        <v>9382</v>
      </c>
      <c r="W568" s="302" t="s">
        <v>10846</v>
      </c>
      <c r="X568" s="302" t="s">
        <v>9384</v>
      </c>
      <c r="Y568" s="302" t="s">
        <v>9385</v>
      </c>
      <c r="Z568" s="303">
        <v>93.674999999999997</v>
      </c>
      <c r="AA568" s="302" t="s">
        <v>3277</v>
      </c>
      <c r="AB568" s="303">
        <v>93.674999999999997</v>
      </c>
      <c r="AC568" s="303">
        <v>93.674999999999997</v>
      </c>
      <c r="AD568" s="302" t="s">
        <v>3277</v>
      </c>
      <c r="AE568" s="302" t="s">
        <v>10835</v>
      </c>
      <c r="AF568" s="302" t="s">
        <v>10685</v>
      </c>
      <c r="AG568" s="302" t="s">
        <v>9388</v>
      </c>
      <c r="AH568" s="302" t="s">
        <v>9402</v>
      </c>
      <c r="AI568" s="304">
        <f t="shared" si="16"/>
        <v>44869</v>
      </c>
      <c r="AL568" s="296" t="str">
        <f t="shared" si="17"/>
        <v/>
      </c>
    </row>
    <row r="569" spans="1:38" ht="50" hidden="1">
      <c r="A569" s="302" t="s">
        <v>11647</v>
      </c>
      <c r="B569" s="302" t="s">
        <v>10681</v>
      </c>
      <c r="C569" s="302" t="s">
        <v>10682</v>
      </c>
      <c r="D569" s="302" t="s">
        <v>9371</v>
      </c>
      <c r="E569" s="302" t="s">
        <v>10745</v>
      </c>
      <c r="F569" s="302" t="s">
        <v>10850</v>
      </c>
      <c r="G569" s="302" t="s">
        <v>10684</v>
      </c>
      <c r="H569" s="302" t="s">
        <v>10982</v>
      </c>
      <c r="I569" s="302" t="s">
        <v>11648</v>
      </c>
      <c r="J569" s="300"/>
      <c r="K569" s="300"/>
      <c r="L569" s="300"/>
      <c r="M569" s="302" t="s">
        <v>11649</v>
      </c>
      <c r="N569" s="302" t="s">
        <v>9378</v>
      </c>
      <c r="O569" s="303">
        <v>350</v>
      </c>
      <c r="P569" s="302" t="s">
        <v>9395</v>
      </c>
      <c r="Q569" s="302" t="s">
        <v>9435</v>
      </c>
      <c r="R569" s="302" t="s">
        <v>10853</v>
      </c>
      <c r="S569" s="302" t="s">
        <v>11466</v>
      </c>
      <c r="T569" s="302" t="s">
        <v>9380</v>
      </c>
      <c r="U569" s="302" t="s">
        <v>9399</v>
      </c>
      <c r="V569" s="302" t="s">
        <v>9400</v>
      </c>
      <c r="W569" s="302" t="s">
        <v>11467</v>
      </c>
      <c r="X569" s="302" t="s">
        <v>9384</v>
      </c>
      <c r="Y569" s="302" t="s">
        <v>9385</v>
      </c>
      <c r="Z569" s="303">
        <v>350</v>
      </c>
      <c r="AA569" s="302" t="s">
        <v>3277</v>
      </c>
      <c r="AB569" s="303">
        <v>350</v>
      </c>
      <c r="AC569" s="303">
        <v>350</v>
      </c>
      <c r="AD569" s="302" t="s">
        <v>3277</v>
      </c>
      <c r="AE569" s="302" t="s">
        <v>10835</v>
      </c>
      <c r="AF569" s="302" t="s">
        <v>10685</v>
      </c>
      <c r="AG569" s="302" t="s">
        <v>9388</v>
      </c>
      <c r="AH569" s="302" t="s">
        <v>9402</v>
      </c>
      <c r="AI569" s="304">
        <f t="shared" si="16"/>
        <v>44868</v>
      </c>
      <c r="AL569" s="296" t="str">
        <f t="shared" si="17"/>
        <v/>
      </c>
    </row>
    <row r="570" spans="1:38" ht="40" hidden="1">
      <c r="A570" s="302" t="s">
        <v>11650</v>
      </c>
      <c r="B570" s="302" t="s">
        <v>10681</v>
      </c>
      <c r="C570" s="302" t="s">
        <v>10682</v>
      </c>
      <c r="D570" s="302" t="s">
        <v>9371</v>
      </c>
      <c r="E570" s="302" t="s">
        <v>10745</v>
      </c>
      <c r="F570" s="302" t="s">
        <v>9372</v>
      </c>
      <c r="G570" s="302" t="s">
        <v>9505</v>
      </c>
      <c r="H570" s="302" t="s">
        <v>10861</v>
      </c>
      <c r="I570" s="302" t="s">
        <v>9435</v>
      </c>
      <c r="J570" s="302" t="s">
        <v>9688</v>
      </c>
      <c r="K570" s="302" t="s">
        <v>9689</v>
      </c>
      <c r="L570" s="300"/>
      <c r="M570" s="300"/>
      <c r="N570" s="302" t="s">
        <v>9378</v>
      </c>
      <c r="O570" s="303">
        <v>149.88</v>
      </c>
      <c r="P570" s="302" t="s">
        <v>9379</v>
      </c>
      <c r="Q570" s="302" t="s">
        <v>9435</v>
      </c>
      <c r="R570" s="300"/>
      <c r="S570" s="300"/>
      <c r="T570" s="302" t="s">
        <v>9380</v>
      </c>
      <c r="U570" s="302" t="s">
        <v>9381</v>
      </c>
      <c r="V570" s="302" t="s">
        <v>9382</v>
      </c>
      <c r="W570" s="302" t="s">
        <v>11156</v>
      </c>
      <c r="X570" s="302" t="s">
        <v>9384</v>
      </c>
      <c r="Y570" s="302" t="s">
        <v>9385</v>
      </c>
      <c r="Z570" s="303">
        <v>149.88</v>
      </c>
      <c r="AA570" s="302" t="s">
        <v>3277</v>
      </c>
      <c r="AB570" s="303">
        <v>149.88</v>
      </c>
      <c r="AC570" s="303">
        <v>149.88</v>
      </c>
      <c r="AD570" s="302" t="s">
        <v>3277</v>
      </c>
      <c r="AE570" s="302" t="s">
        <v>10691</v>
      </c>
      <c r="AF570" s="302" t="s">
        <v>10685</v>
      </c>
      <c r="AG570" s="302" t="s">
        <v>9388</v>
      </c>
      <c r="AH570" s="302" t="s">
        <v>9402</v>
      </c>
      <c r="AI570" s="304">
        <f t="shared" si="16"/>
        <v>44860</v>
      </c>
      <c r="AL570" s="296" t="str">
        <f t="shared" si="17"/>
        <v/>
      </c>
    </row>
    <row r="571" spans="1:38" ht="40" hidden="1">
      <c r="A571" s="302" t="s">
        <v>11651</v>
      </c>
      <c r="B571" s="302" t="s">
        <v>10681</v>
      </c>
      <c r="C571" s="302" t="s">
        <v>10682</v>
      </c>
      <c r="D571" s="302" t="s">
        <v>9371</v>
      </c>
      <c r="E571" s="302" t="s">
        <v>10745</v>
      </c>
      <c r="F571" s="302" t="s">
        <v>9372</v>
      </c>
      <c r="G571" s="302" t="s">
        <v>9505</v>
      </c>
      <c r="H571" s="302" t="s">
        <v>10688</v>
      </c>
      <c r="I571" s="302" t="s">
        <v>9521</v>
      </c>
      <c r="J571" s="302" t="s">
        <v>10832</v>
      </c>
      <c r="K571" s="302" t="s">
        <v>10833</v>
      </c>
      <c r="L571" s="300"/>
      <c r="M571" s="300"/>
      <c r="N571" s="302" t="s">
        <v>9378</v>
      </c>
      <c r="O571" s="303">
        <v>274.92</v>
      </c>
      <c r="P571" s="302" t="s">
        <v>9379</v>
      </c>
      <c r="Q571" s="302" t="s">
        <v>9435</v>
      </c>
      <c r="R571" s="300"/>
      <c r="S571" s="300"/>
      <c r="T571" s="302" t="s">
        <v>9380</v>
      </c>
      <c r="U571" s="302" t="s">
        <v>9381</v>
      </c>
      <c r="V571" s="302" t="s">
        <v>9382</v>
      </c>
      <c r="W571" s="302" t="s">
        <v>10858</v>
      </c>
      <c r="X571" s="302" t="s">
        <v>9384</v>
      </c>
      <c r="Y571" s="302" t="s">
        <v>9385</v>
      </c>
      <c r="Z571" s="303">
        <v>274.92</v>
      </c>
      <c r="AA571" s="302" t="s">
        <v>3277</v>
      </c>
      <c r="AB571" s="303">
        <v>274.92</v>
      </c>
      <c r="AC571" s="303">
        <v>274.92</v>
      </c>
      <c r="AD571" s="302" t="s">
        <v>3277</v>
      </c>
      <c r="AE571" s="302" t="s">
        <v>10835</v>
      </c>
      <c r="AF571" s="302" t="s">
        <v>10685</v>
      </c>
      <c r="AG571" s="302" t="s">
        <v>9388</v>
      </c>
      <c r="AH571" s="302" t="s">
        <v>9402</v>
      </c>
      <c r="AI571" s="304">
        <f t="shared" si="16"/>
        <v>44865</v>
      </c>
      <c r="AL571" s="296" t="str">
        <f t="shared" si="17"/>
        <v/>
      </c>
    </row>
    <row r="572" spans="1:38" ht="40" hidden="1">
      <c r="A572" s="302" t="s">
        <v>11652</v>
      </c>
      <c r="B572" s="302" t="s">
        <v>10681</v>
      </c>
      <c r="C572" s="302" t="s">
        <v>10682</v>
      </c>
      <c r="D572" s="302" t="s">
        <v>9371</v>
      </c>
      <c r="E572" s="302" t="s">
        <v>10745</v>
      </c>
      <c r="F572" s="302" t="s">
        <v>9372</v>
      </c>
      <c r="G572" s="302" t="s">
        <v>9505</v>
      </c>
      <c r="H572" s="302" t="s">
        <v>11391</v>
      </c>
      <c r="I572" s="302" t="s">
        <v>9555</v>
      </c>
      <c r="J572" s="302" t="s">
        <v>10832</v>
      </c>
      <c r="K572" s="302" t="s">
        <v>10833</v>
      </c>
      <c r="L572" s="300"/>
      <c r="M572" s="300"/>
      <c r="N572" s="302" t="s">
        <v>9378</v>
      </c>
      <c r="O572" s="303">
        <v>366.56</v>
      </c>
      <c r="P572" s="302" t="s">
        <v>9379</v>
      </c>
      <c r="Q572" s="302" t="s">
        <v>9435</v>
      </c>
      <c r="R572" s="300"/>
      <c r="S572" s="300"/>
      <c r="T572" s="302" t="s">
        <v>9380</v>
      </c>
      <c r="U572" s="302" t="s">
        <v>9381</v>
      </c>
      <c r="V572" s="302" t="s">
        <v>9382</v>
      </c>
      <c r="W572" s="302" t="s">
        <v>10858</v>
      </c>
      <c r="X572" s="302" t="s">
        <v>9384</v>
      </c>
      <c r="Y572" s="302" t="s">
        <v>9385</v>
      </c>
      <c r="Z572" s="303">
        <v>366.56</v>
      </c>
      <c r="AA572" s="302" t="s">
        <v>3277</v>
      </c>
      <c r="AB572" s="303">
        <v>366.56</v>
      </c>
      <c r="AC572" s="303">
        <v>366.56</v>
      </c>
      <c r="AD572" s="302" t="s">
        <v>3277</v>
      </c>
      <c r="AE572" s="302" t="s">
        <v>10835</v>
      </c>
      <c r="AF572" s="302" t="s">
        <v>10685</v>
      </c>
      <c r="AG572" s="302" t="s">
        <v>9388</v>
      </c>
      <c r="AH572" s="302" t="s">
        <v>9402</v>
      </c>
      <c r="AI572" s="304">
        <f t="shared" si="16"/>
        <v>44875</v>
      </c>
      <c r="AL572" s="296" t="str">
        <f t="shared" si="17"/>
        <v/>
      </c>
    </row>
    <row r="573" spans="1:38" ht="40" hidden="1">
      <c r="A573" s="302" t="s">
        <v>11653</v>
      </c>
      <c r="B573" s="302" t="s">
        <v>10681</v>
      </c>
      <c r="C573" s="302" t="s">
        <v>10682</v>
      </c>
      <c r="D573" s="302" t="s">
        <v>9371</v>
      </c>
      <c r="E573" s="302" t="s">
        <v>10745</v>
      </c>
      <c r="F573" s="302" t="s">
        <v>9372</v>
      </c>
      <c r="G573" s="302" t="s">
        <v>9505</v>
      </c>
      <c r="H573" s="302" t="s">
        <v>11150</v>
      </c>
      <c r="I573" s="302" t="s">
        <v>9555</v>
      </c>
      <c r="J573" s="302" t="s">
        <v>10832</v>
      </c>
      <c r="K573" s="302" t="s">
        <v>10833</v>
      </c>
      <c r="L573" s="300"/>
      <c r="M573" s="300"/>
      <c r="N573" s="302" t="s">
        <v>9378</v>
      </c>
      <c r="O573" s="303">
        <v>366.56</v>
      </c>
      <c r="P573" s="302" t="s">
        <v>9379</v>
      </c>
      <c r="Q573" s="302" t="s">
        <v>9435</v>
      </c>
      <c r="R573" s="300"/>
      <c r="S573" s="300"/>
      <c r="T573" s="302" t="s">
        <v>9380</v>
      </c>
      <c r="U573" s="302" t="s">
        <v>9381</v>
      </c>
      <c r="V573" s="302" t="s">
        <v>9382</v>
      </c>
      <c r="W573" s="302" t="s">
        <v>10858</v>
      </c>
      <c r="X573" s="302" t="s">
        <v>9384</v>
      </c>
      <c r="Y573" s="302" t="s">
        <v>9385</v>
      </c>
      <c r="Z573" s="303">
        <v>366.56</v>
      </c>
      <c r="AA573" s="302" t="s">
        <v>3277</v>
      </c>
      <c r="AB573" s="303">
        <v>366.56</v>
      </c>
      <c r="AC573" s="303">
        <v>366.56</v>
      </c>
      <c r="AD573" s="302" t="s">
        <v>3277</v>
      </c>
      <c r="AE573" s="302" t="s">
        <v>10835</v>
      </c>
      <c r="AF573" s="302" t="s">
        <v>10685</v>
      </c>
      <c r="AG573" s="302" t="s">
        <v>9388</v>
      </c>
      <c r="AH573" s="302" t="s">
        <v>9402</v>
      </c>
      <c r="AI573" s="304">
        <f t="shared" si="16"/>
        <v>44876</v>
      </c>
      <c r="AL573" s="296" t="str">
        <f t="shared" si="17"/>
        <v/>
      </c>
    </row>
    <row r="574" spans="1:38" ht="40" hidden="1">
      <c r="A574" s="302" t="s">
        <v>11654</v>
      </c>
      <c r="B574" s="302" t="s">
        <v>10681</v>
      </c>
      <c r="C574" s="302" t="s">
        <v>10682</v>
      </c>
      <c r="D574" s="302" t="s">
        <v>9371</v>
      </c>
      <c r="E574" s="302" t="s">
        <v>10745</v>
      </c>
      <c r="F574" s="302" t="s">
        <v>9372</v>
      </c>
      <c r="G574" s="302" t="s">
        <v>9505</v>
      </c>
      <c r="H574" s="302" t="s">
        <v>10992</v>
      </c>
      <c r="I574" s="302" t="s">
        <v>9512</v>
      </c>
      <c r="J574" s="302" t="s">
        <v>10832</v>
      </c>
      <c r="K574" s="302" t="s">
        <v>10833</v>
      </c>
      <c r="L574" s="300"/>
      <c r="M574" s="300"/>
      <c r="N574" s="302" t="s">
        <v>9378</v>
      </c>
      <c r="O574" s="303">
        <v>229.1</v>
      </c>
      <c r="P574" s="302" t="s">
        <v>9379</v>
      </c>
      <c r="Q574" s="302" t="s">
        <v>9435</v>
      </c>
      <c r="R574" s="300"/>
      <c r="S574" s="300"/>
      <c r="T574" s="302" t="s">
        <v>9380</v>
      </c>
      <c r="U574" s="302" t="s">
        <v>9381</v>
      </c>
      <c r="V574" s="302" t="s">
        <v>9382</v>
      </c>
      <c r="W574" s="302" t="s">
        <v>10865</v>
      </c>
      <c r="X574" s="302" t="s">
        <v>9384</v>
      </c>
      <c r="Y574" s="302" t="s">
        <v>9385</v>
      </c>
      <c r="Z574" s="303">
        <v>229.1</v>
      </c>
      <c r="AA574" s="302" t="s">
        <v>3277</v>
      </c>
      <c r="AB574" s="303">
        <v>229.1</v>
      </c>
      <c r="AC574" s="303">
        <v>229.1</v>
      </c>
      <c r="AD574" s="302" t="s">
        <v>3277</v>
      </c>
      <c r="AE574" s="302" t="s">
        <v>10691</v>
      </c>
      <c r="AF574" s="302" t="s">
        <v>10685</v>
      </c>
      <c r="AG574" s="302" t="s">
        <v>9388</v>
      </c>
      <c r="AH574" s="302" t="s">
        <v>9402</v>
      </c>
      <c r="AI574" s="304">
        <f t="shared" si="16"/>
        <v>44855</v>
      </c>
      <c r="AL574" s="296" t="str">
        <f t="shared" si="17"/>
        <v/>
      </c>
    </row>
    <row r="575" spans="1:38" ht="40" hidden="1">
      <c r="A575" s="302" t="s">
        <v>11655</v>
      </c>
      <c r="B575" s="302" t="s">
        <v>10681</v>
      </c>
      <c r="C575" s="302" t="s">
        <v>10682</v>
      </c>
      <c r="D575" s="302" t="s">
        <v>9371</v>
      </c>
      <c r="E575" s="302" t="s">
        <v>10745</v>
      </c>
      <c r="F575" s="302" t="s">
        <v>9372</v>
      </c>
      <c r="G575" s="302" t="s">
        <v>9505</v>
      </c>
      <c r="H575" s="302" t="s">
        <v>11223</v>
      </c>
      <c r="I575" s="302" t="s">
        <v>9512</v>
      </c>
      <c r="J575" s="302" t="s">
        <v>10832</v>
      </c>
      <c r="K575" s="302" t="s">
        <v>10833</v>
      </c>
      <c r="L575" s="300"/>
      <c r="M575" s="300"/>
      <c r="N575" s="302" t="s">
        <v>9378</v>
      </c>
      <c r="O575" s="303">
        <v>229.1</v>
      </c>
      <c r="P575" s="302" t="s">
        <v>9379</v>
      </c>
      <c r="Q575" s="302" t="s">
        <v>9435</v>
      </c>
      <c r="R575" s="300"/>
      <c r="S575" s="300"/>
      <c r="T575" s="302" t="s">
        <v>9380</v>
      </c>
      <c r="U575" s="302" t="s">
        <v>9381</v>
      </c>
      <c r="V575" s="302" t="s">
        <v>9382</v>
      </c>
      <c r="W575" s="302" t="s">
        <v>10865</v>
      </c>
      <c r="X575" s="302" t="s">
        <v>9384</v>
      </c>
      <c r="Y575" s="302" t="s">
        <v>9385</v>
      </c>
      <c r="Z575" s="303">
        <v>229.1</v>
      </c>
      <c r="AA575" s="302" t="s">
        <v>3277</v>
      </c>
      <c r="AB575" s="303">
        <v>229.1</v>
      </c>
      <c r="AC575" s="303">
        <v>229.1</v>
      </c>
      <c r="AD575" s="302" t="s">
        <v>3277</v>
      </c>
      <c r="AE575" s="302" t="s">
        <v>10691</v>
      </c>
      <c r="AF575" s="302" t="s">
        <v>10685</v>
      </c>
      <c r="AG575" s="302" t="s">
        <v>9388</v>
      </c>
      <c r="AH575" s="302" t="s">
        <v>9402</v>
      </c>
      <c r="AI575" s="304">
        <f t="shared" si="16"/>
        <v>44861</v>
      </c>
      <c r="AL575" s="296" t="str">
        <f t="shared" si="17"/>
        <v/>
      </c>
    </row>
    <row r="576" spans="1:38" ht="40" hidden="1">
      <c r="A576" s="302" t="s">
        <v>11656</v>
      </c>
      <c r="B576" s="302" t="s">
        <v>10681</v>
      </c>
      <c r="C576" s="302" t="s">
        <v>10682</v>
      </c>
      <c r="D576" s="302" t="s">
        <v>9371</v>
      </c>
      <c r="E576" s="302" t="s">
        <v>10745</v>
      </c>
      <c r="F576" s="302" t="s">
        <v>9372</v>
      </c>
      <c r="G576" s="302" t="s">
        <v>9505</v>
      </c>
      <c r="H576" s="302" t="s">
        <v>11166</v>
      </c>
      <c r="I576" s="302" t="s">
        <v>9410</v>
      </c>
      <c r="J576" s="302" t="s">
        <v>9746</v>
      </c>
      <c r="K576" s="302" t="s">
        <v>9747</v>
      </c>
      <c r="L576" s="300"/>
      <c r="M576" s="300"/>
      <c r="N576" s="302" t="s">
        <v>9378</v>
      </c>
      <c r="O576" s="303">
        <v>74.94</v>
      </c>
      <c r="P576" s="302" t="s">
        <v>9379</v>
      </c>
      <c r="Q576" s="302" t="s">
        <v>9435</v>
      </c>
      <c r="R576" s="300"/>
      <c r="S576" s="300"/>
      <c r="T576" s="302" t="s">
        <v>9380</v>
      </c>
      <c r="U576" s="302" t="s">
        <v>9381</v>
      </c>
      <c r="V576" s="302" t="s">
        <v>9382</v>
      </c>
      <c r="W576" s="302" t="s">
        <v>10873</v>
      </c>
      <c r="X576" s="302" t="s">
        <v>9384</v>
      </c>
      <c r="Y576" s="302" t="s">
        <v>9385</v>
      </c>
      <c r="Z576" s="303">
        <v>74.94</v>
      </c>
      <c r="AA576" s="302" t="s">
        <v>3277</v>
      </c>
      <c r="AB576" s="303">
        <v>74.94</v>
      </c>
      <c r="AC576" s="303">
        <v>74.94</v>
      </c>
      <c r="AD576" s="302" t="s">
        <v>3277</v>
      </c>
      <c r="AE576" s="302" t="s">
        <v>10691</v>
      </c>
      <c r="AF576" s="302" t="s">
        <v>10685</v>
      </c>
      <c r="AG576" s="302" t="s">
        <v>9388</v>
      </c>
      <c r="AH576" s="302" t="s">
        <v>9402</v>
      </c>
      <c r="AI576" s="304">
        <f t="shared" si="16"/>
        <v>44854</v>
      </c>
      <c r="AL576" s="296" t="str">
        <f t="shared" si="17"/>
        <v/>
      </c>
    </row>
    <row r="577" spans="1:38" ht="40" hidden="1">
      <c r="A577" s="302" t="s">
        <v>11657</v>
      </c>
      <c r="B577" s="302" t="s">
        <v>10681</v>
      </c>
      <c r="C577" s="302" t="s">
        <v>10682</v>
      </c>
      <c r="D577" s="302" t="s">
        <v>9371</v>
      </c>
      <c r="E577" s="302" t="s">
        <v>10745</v>
      </c>
      <c r="F577" s="302" t="s">
        <v>9372</v>
      </c>
      <c r="G577" s="302" t="s">
        <v>9505</v>
      </c>
      <c r="H577" s="302" t="s">
        <v>10869</v>
      </c>
      <c r="I577" s="302" t="s">
        <v>9526</v>
      </c>
      <c r="J577" s="302" t="s">
        <v>9746</v>
      </c>
      <c r="K577" s="302" t="s">
        <v>9747</v>
      </c>
      <c r="L577" s="300"/>
      <c r="M577" s="300"/>
      <c r="N577" s="302" t="s">
        <v>9378</v>
      </c>
      <c r="O577" s="303">
        <v>112.41</v>
      </c>
      <c r="P577" s="302" t="s">
        <v>9379</v>
      </c>
      <c r="Q577" s="302" t="s">
        <v>9435</v>
      </c>
      <c r="R577" s="300"/>
      <c r="S577" s="300"/>
      <c r="T577" s="302" t="s">
        <v>9380</v>
      </c>
      <c r="U577" s="302" t="s">
        <v>9381</v>
      </c>
      <c r="V577" s="302" t="s">
        <v>9382</v>
      </c>
      <c r="W577" s="302" t="s">
        <v>10873</v>
      </c>
      <c r="X577" s="302" t="s">
        <v>9384</v>
      </c>
      <c r="Y577" s="302" t="s">
        <v>9385</v>
      </c>
      <c r="Z577" s="303">
        <v>112.41</v>
      </c>
      <c r="AA577" s="302" t="s">
        <v>3277</v>
      </c>
      <c r="AB577" s="303">
        <v>112.41</v>
      </c>
      <c r="AC577" s="303">
        <v>112.41</v>
      </c>
      <c r="AD577" s="302" t="s">
        <v>3277</v>
      </c>
      <c r="AE577" s="302" t="s">
        <v>10691</v>
      </c>
      <c r="AF577" s="302" t="s">
        <v>10685</v>
      </c>
      <c r="AG577" s="302" t="s">
        <v>9388</v>
      </c>
      <c r="AH577" s="302" t="s">
        <v>9402</v>
      </c>
      <c r="AI577" s="304">
        <f t="shared" si="16"/>
        <v>44852</v>
      </c>
      <c r="AL577" s="296" t="str">
        <f t="shared" si="17"/>
        <v/>
      </c>
    </row>
    <row r="578" spans="1:38" ht="170" hidden="1">
      <c r="A578" s="302" t="s">
        <v>11658</v>
      </c>
      <c r="B578" s="302" t="s">
        <v>10681</v>
      </c>
      <c r="C578" s="302" t="s">
        <v>10682</v>
      </c>
      <c r="D578" s="302" t="s">
        <v>9371</v>
      </c>
      <c r="E578" s="302" t="s">
        <v>10745</v>
      </c>
      <c r="F578" s="302" t="s">
        <v>9372</v>
      </c>
      <c r="G578" s="302" t="s">
        <v>9505</v>
      </c>
      <c r="H578" s="302" t="s">
        <v>10987</v>
      </c>
      <c r="I578" s="302" t="s">
        <v>9410</v>
      </c>
      <c r="J578" s="302" t="s">
        <v>9614</v>
      </c>
      <c r="K578" s="302" t="s">
        <v>9615</v>
      </c>
      <c r="L578" s="300"/>
      <c r="M578" s="302" t="s">
        <v>10870</v>
      </c>
      <c r="N578" s="302" t="s">
        <v>9378</v>
      </c>
      <c r="O578" s="303">
        <v>74.94</v>
      </c>
      <c r="P578" s="302" t="s">
        <v>9379</v>
      </c>
      <c r="Q578" s="302" t="s">
        <v>9435</v>
      </c>
      <c r="R578" s="300"/>
      <c r="S578" s="300"/>
      <c r="T578" s="302" t="s">
        <v>9380</v>
      </c>
      <c r="U578" s="302" t="s">
        <v>9381</v>
      </c>
      <c r="V578" s="302" t="s">
        <v>9382</v>
      </c>
      <c r="W578" s="302" t="s">
        <v>10871</v>
      </c>
      <c r="X578" s="302" t="s">
        <v>9384</v>
      </c>
      <c r="Y578" s="302" t="s">
        <v>9385</v>
      </c>
      <c r="Z578" s="303">
        <v>74.94</v>
      </c>
      <c r="AA578" s="302" t="s">
        <v>3277</v>
      </c>
      <c r="AB578" s="303">
        <v>74.94</v>
      </c>
      <c r="AC578" s="303">
        <v>74.94</v>
      </c>
      <c r="AD578" s="302" t="s">
        <v>3277</v>
      </c>
      <c r="AE578" s="302" t="s">
        <v>10691</v>
      </c>
      <c r="AF578" s="302" t="s">
        <v>10685</v>
      </c>
      <c r="AG578" s="302" t="s">
        <v>9388</v>
      </c>
      <c r="AH578" s="302" t="s">
        <v>9402</v>
      </c>
      <c r="AI578" s="304">
        <f t="shared" si="16"/>
        <v>44851</v>
      </c>
      <c r="AL578" s="296" t="str">
        <f t="shared" si="17"/>
        <v/>
      </c>
    </row>
    <row r="579" spans="1:38" ht="40" hidden="1">
      <c r="A579" s="302" t="s">
        <v>11659</v>
      </c>
      <c r="B579" s="302" t="s">
        <v>10681</v>
      </c>
      <c r="C579" s="302" t="s">
        <v>10682</v>
      </c>
      <c r="D579" s="302" t="s">
        <v>9371</v>
      </c>
      <c r="E579" s="302" t="s">
        <v>10745</v>
      </c>
      <c r="F579" s="302" t="s">
        <v>9372</v>
      </c>
      <c r="G579" s="302" t="s">
        <v>9505</v>
      </c>
      <c r="H579" s="302" t="s">
        <v>11223</v>
      </c>
      <c r="I579" s="302" t="s">
        <v>9478</v>
      </c>
      <c r="J579" s="302" t="s">
        <v>9746</v>
      </c>
      <c r="K579" s="302" t="s">
        <v>9747</v>
      </c>
      <c r="L579" s="300"/>
      <c r="M579" s="302" t="s">
        <v>10839</v>
      </c>
      <c r="N579" s="302" t="s">
        <v>9378</v>
      </c>
      <c r="O579" s="303">
        <v>262.29000000000002</v>
      </c>
      <c r="P579" s="302" t="s">
        <v>9379</v>
      </c>
      <c r="Q579" s="302" t="s">
        <v>9435</v>
      </c>
      <c r="R579" s="300"/>
      <c r="S579" s="300"/>
      <c r="T579" s="302" t="s">
        <v>9380</v>
      </c>
      <c r="U579" s="302" t="s">
        <v>9381</v>
      </c>
      <c r="V579" s="302" t="s">
        <v>9382</v>
      </c>
      <c r="W579" s="302" t="s">
        <v>10873</v>
      </c>
      <c r="X579" s="302" t="s">
        <v>9384</v>
      </c>
      <c r="Y579" s="302" t="s">
        <v>9385</v>
      </c>
      <c r="Z579" s="303">
        <v>262.29000000000002</v>
      </c>
      <c r="AA579" s="302" t="s">
        <v>3277</v>
      </c>
      <c r="AB579" s="303">
        <v>262.29000000000002</v>
      </c>
      <c r="AC579" s="303">
        <v>262.29000000000002</v>
      </c>
      <c r="AD579" s="302" t="s">
        <v>3277</v>
      </c>
      <c r="AE579" s="302" t="s">
        <v>10691</v>
      </c>
      <c r="AF579" s="302" t="s">
        <v>10685</v>
      </c>
      <c r="AG579" s="302" t="s">
        <v>9388</v>
      </c>
      <c r="AH579" s="302" t="s">
        <v>9402</v>
      </c>
      <c r="AI579" s="304">
        <f t="shared" si="16"/>
        <v>44861</v>
      </c>
      <c r="AL579" s="296" t="str">
        <f t="shared" si="17"/>
        <v/>
      </c>
    </row>
    <row r="580" spans="1:38" ht="70" hidden="1">
      <c r="A580" s="302" t="s">
        <v>11660</v>
      </c>
      <c r="B580" s="302" t="s">
        <v>10681</v>
      </c>
      <c r="C580" s="302" t="s">
        <v>10682</v>
      </c>
      <c r="D580" s="302" t="s">
        <v>9371</v>
      </c>
      <c r="E580" s="302" t="s">
        <v>10745</v>
      </c>
      <c r="F580" s="302" t="s">
        <v>9372</v>
      </c>
      <c r="G580" s="302" t="s">
        <v>9505</v>
      </c>
      <c r="H580" s="302" t="s">
        <v>11155</v>
      </c>
      <c r="I580" s="302" t="s">
        <v>9410</v>
      </c>
      <c r="J580" s="302" t="s">
        <v>9614</v>
      </c>
      <c r="K580" s="302" t="s">
        <v>9615</v>
      </c>
      <c r="L580" s="300"/>
      <c r="M580" s="302" t="s">
        <v>11661</v>
      </c>
      <c r="N580" s="302" t="s">
        <v>9378</v>
      </c>
      <c r="O580" s="303">
        <v>74.94</v>
      </c>
      <c r="P580" s="302" t="s">
        <v>9379</v>
      </c>
      <c r="Q580" s="302" t="s">
        <v>9435</v>
      </c>
      <c r="R580" s="300"/>
      <c r="S580" s="300"/>
      <c r="T580" s="302" t="s">
        <v>9380</v>
      </c>
      <c r="U580" s="302" t="s">
        <v>9381</v>
      </c>
      <c r="V580" s="302" t="s">
        <v>9382</v>
      </c>
      <c r="W580" s="302" t="s">
        <v>10871</v>
      </c>
      <c r="X580" s="302" t="s">
        <v>9384</v>
      </c>
      <c r="Y580" s="302" t="s">
        <v>9385</v>
      </c>
      <c r="Z580" s="303">
        <v>74.94</v>
      </c>
      <c r="AA580" s="302" t="s">
        <v>3277</v>
      </c>
      <c r="AB580" s="303">
        <v>74.94</v>
      </c>
      <c r="AC580" s="303">
        <v>74.94</v>
      </c>
      <c r="AD580" s="302" t="s">
        <v>3277</v>
      </c>
      <c r="AE580" s="302" t="s">
        <v>10691</v>
      </c>
      <c r="AF580" s="302" t="s">
        <v>10685</v>
      </c>
      <c r="AG580" s="302" t="s">
        <v>9388</v>
      </c>
      <c r="AH580" s="302" t="s">
        <v>9402</v>
      </c>
      <c r="AI580" s="304">
        <f t="shared" si="16"/>
        <v>44862</v>
      </c>
      <c r="AL580" s="296" t="str">
        <f t="shared" si="17"/>
        <v/>
      </c>
    </row>
    <row r="581" spans="1:38" ht="60" hidden="1">
      <c r="A581" s="302" t="s">
        <v>11662</v>
      </c>
      <c r="B581" s="302" t="s">
        <v>10681</v>
      </c>
      <c r="C581" s="302" t="s">
        <v>10682</v>
      </c>
      <c r="D581" s="302" t="s">
        <v>9371</v>
      </c>
      <c r="E581" s="302" t="s">
        <v>10745</v>
      </c>
      <c r="F581" s="302" t="s">
        <v>9372</v>
      </c>
      <c r="G581" s="302" t="s">
        <v>9505</v>
      </c>
      <c r="H581" s="302" t="s">
        <v>10879</v>
      </c>
      <c r="I581" s="302" t="s">
        <v>9410</v>
      </c>
      <c r="J581" s="302" t="s">
        <v>9746</v>
      </c>
      <c r="K581" s="302" t="s">
        <v>9747</v>
      </c>
      <c r="L581" s="300"/>
      <c r="M581" s="302" t="s">
        <v>10876</v>
      </c>
      <c r="N581" s="302" t="s">
        <v>9378</v>
      </c>
      <c r="O581" s="303">
        <v>74.94</v>
      </c>
      <c r="P581" s="302" t="s">
        <v>9379</v>
      </c>
      <c r="Q581" s="302" t="s">
        <v>9435</v>
      </c>
      <c r="R581" s="300"/>
      <c r="S581" s="300"/>
      <c r="T581" s="302" t="s">
        <v>9380</v>
      </c>
      <c r="U581" s="302" t="s">
        <v>9381</v>
      </c>
      <c r="V581" s="302" t="s">
        <v>9382</v>
      </c>
      <c r="W581" s="302" t="s">
        <v>10877</v>
      </c>
      <c r="X581" s="302" t="s">
        <v>9384</v>
      </c>
      <c r="Y581" s="302" t="s">
        <v>9385</v>
      </c>
      <c r="Z581" s="303">
        <v>74.94</v>
      </c>
      <c r="AA581" s="302" t="s">
        <v>3277</v>
      </c>
      <c r="AB581" s="303">
        <v>74.94</v>
      </c>
      <c r="AC581" s="303">
        <v>74.94</v>
      </c>
      <c r="AD581" s="302" t="s">
        <v>3277</v>
      </c>
      <c r="AE581" s="302" t="s">
        <v>10691</v>
      </c>
      <c r="AF581" s="302" t="s">
        <v>10685</v>
      </c>
      <c r="AG581" s="302" t="s">
        <v>9388</v>
      </c>
      <c r="AH581" s="302" t="s">
        <v>9402</v>
      </c>
      <c r="AI581" s="304">
        <f t="shared" si="16"/>
        <v>44845</v>
      </c>
      <c r="AL581" s="296" t="str">
        <f t="shared" si="17"/>
        <v/>
      </c>
    </row>
    <row r="582" spans="1:38" ht="60" hidden="1">
      <c r="A582" s="302" t="s">
        <v>11663</v>
      </c>
      <c r="B582" s="302" t="s">
        <v>10681</v>
      </c>
      <c r="C582" s="302" t="s">
        <v>10682</v>
      </c>
      <c r="D582" s="302" t="s">
        <v>9371</v>
      </c>
      <c r="E582" s="302" t="s">
        <v>10745</v>
      </c>
      <c r="F582" s="302" t="s">
        <v>9372</v>
      </c>
      <c r="G582" s="302" t="s">
        <v>9505</v>
      </c>
      <c r="H582" s="302" t="s">
        <v>11664</v>
      </c>
      <c r="I582" s="302" t="s">
        <v>9435</v>
      </c>
      <c r="J582" s="302" t="s">
        <v>9746</v>
      </c>
      <c r="K582" s="302" t="s">
        <v>9747</v>
      </c>
      <c r="L582" s="300"/>
      <c r="M582" s="302" t="s">
        <v>11665</v>
      </c>
      <c r="N582" s="302" t="s">
        <v>9378</v>
      </c>
      <c r="O582" s="303">
        <v>149.88</v>
      </c>
      <c r="P582" s="302" t="s">
        <v>9379</v>
      </c>
      <c r="Q582" s="302" t="s">
        <v>9435</v>
      </c>
      <c r="R582" s="300"/>
      <c r="S582" s="300"/>
      <c r="T582" s="302" t="s">
        <v>9380</v>
      </c>
      <c r="U582" s="302" t="s">
        <v>9381</v>
      </c>
      <c r="V582" s="302" t="s">
        <v>9382</v>
      </c>
      <c r="W582" s="302" t="s">
        <v>10877</v>
      </c>
      <c r="X582" s="302" t="s">
        <v>9384</v>
      </c>
      <c r="Y582" s="302" t="s">
        <v>9385</v>
      </c>
      <c r="Z582" s="303">
        <v>149.88</v>
      </c>
      <c r="AA582" s="302" t="s">
        <v>3277</v>
      </c>
      <c r="AB582" s="303">
        <v>149.88</v>
      </c>
      <c r="AC582" s="303">
        <v>149.88</v>
      </c>
      <c r="AD582" s="302" t="s">
        <v>3277</v>
      </c>
      <c r="AE582" s="302" t="s">
        <v>10691</v>
      </c>
      <c r="AF582" s="302" t="s">
        <v>10685</v>
      </c>
      <c r="AG582" s="302" t="s">
        <v>9388</v>
      </c>
      <c r="AH582" s="302" t="s">
        <v>9402</v>
      </c>
      <c r="AI582" s="304">
        <f t="shared" si="16"/>
        <v>44849</v>
      </c>
      <c r="AL582" s="296" t="str">
        <f t="shared" si="17"/>
        <v/>
      </c>
    </row>
    <row r="583" spans="1:38" ht="40">
      <c r="A583" s="302" t="s">
        <v>11666</v>
      </c>
      <c r="B583" s="302" t="s">
        <v>10681</v>
      </c>
      <c r="C583" s="302" t="s">
        <v>10682</v>
      </c>
      <c r="D583" s="302" t="s">
        <v>9371</v>
      </c>
      <c r="E583" s="302" t="s">
        <v>10745</v>
      </c>
      <c r="F583" s="302" t="s">
        <v>9372</v>
      </c>
      <c r="G583" s="302" t="s">
        <v>9505</v>
      </c>
      <c r="H583" s="302" t="s">
        <v>11000</v>
      </c>
      <c r="I583" s="302" t="s">
        <v>9375</v>
      </c>
      <c r="J583" s="302" t="s">
        <v>9746</v>
      </c>
      <c r="K583" s="302" t="s">
        <v>9747</v>
      </c>
      <c r="L583" s="300"/>
      <c r="M583" s="300"/>
      <c r="N583" s="302" t="s">
        <v>9378</v>
      </c>
      <c r="O583" s="303">
        <v>37.47</v>
      </c>
      <c r="P583" s="302" t="s">
        <v>9379</v>
      </c>
      <c r="Q583" s="302" t="s">
        <v>9435</v>
      </c>
      <c r="R583" s="300"/>
      <c r="S583" s="300"/>
      <c r="T583" s="302" t="s">
        <v>9380</v>
      </c>
      <c r="U583" s="302" t="s">
        <v>9381</v>
      </c>
      <c r="V583" s="302" t="s">
        <v>9382</v>
      </c>
      <c r="W583" s="302" t="s">
        <v>11078</v>
      </c>
      <c r="X583" s="302" t="s">
        <v>9384</v>
      </c>
      <c r="Y583" s="302" t="s">
        <v>9385</v>
      </c>
      <c r="Z583" s="303">
        <v>37.47</v>
      </c>
      <c r="AA583" s="302" t="s">
        <v>3277</v>
      </c>
      <c r="AB583" s="303">
        <v>37.47</v>
      </c>
      <c r="AC583" s="303">
        <v>37.47</v>
      </c>
      <c r="AD583" s="302" t="s">
        <v>3277</v>
      </c>
      <c r="AE583" s="302" t="s">
        <v>10727</v>
      </c>
      <c r="AF583" s="302" t="s">
        <v>10685</v>
      </c>
      <c r="AG583" s="302" t="s">
        <v>9388</v>
      </c>
      <c r="AH583" s="302" t="s">
        <v>9402</v>
      </c>
      <c r="AI583" s="304">
        <f t="shared" ref="AI583:AI585" si="18">DATE(YEAR(H583),MONTH(H583),DAY(H583))</f>
        <v>44806</v>
      </c>
      <c r="AK583" s="305" t="s">
        <v>9430</v>
      </c>
      <c r="AL583" s="296">
        <f t="shared" ref="AL583:AL585" si="19">IF(AK583="","",IF(AJ583="",AC583,AJ583))</f>
        <v>37.47</v>
      </c>
    </row>
    <row r="584" spans="1:38" ht="40">
      <c r="A584" s="302" t="s">
        <v>11667</v>
      </c>
      <c r="B584" s="302" t="s">
        <v>10681</v>
      </c>
      <c r="C584" s="302" t="s">
        <v>10682</v>
      </c>
      <c r="D584" s="302" t="s">
        <v>9371</v>
      </c>
      <c r="E584" s="302" t="s">
        <v>10745</v>
      </c>
      <c r="F584" s="302" t="s">
        <v>9372</v>
      </c>
      <c r="G584" s="302" t="s">
        <v>9505</v>
      </c>
      <c r="H584" s="302" t="s">
        <v>11668</v>
      </c>
      <c r="I584" s="302" t="s">
        <v>9435</v>
      </c>
      <c r="J584" s="302" t="s">
        <v>10763</v>
      </c>
      <c r="K584" s="302" t="s">
        <v>10764</v>
      </c>
      <c r="L584" s="300"/>
      <c r="M584" s="300"/>
      <c r="N584" s="302" t="s">
        <v>9378</v>
      </c>
      <c r="O584" s="303">
        <v>149.88</v>
      </c>
      <c r="P584" s="302" t="s">
        <v>9379</v>
      </c>
      <c r="Q584" s="302" t="s">
        <v>9435</v>
      </c>
      <c r="R584" s="300"/>
      <c r="S584" s="300"/>
      <c r="T584" s="302" t="s">
        <v>9380</v>
      </c>
      <c r="U584" s="302" t="s">
        <v>9381</v>
      </c>
      <c r="V584" s="302" t="s">
        <v>9382</v>
      </c>
      <c r="W584" s="302" t="s">
        <v>10765</v>
      </c>
      <c r="X584" s="302" t="s">
        <v>9384</v>
      </c>
      <c r="Y584" s="302" t="s">
        <v>9385</v>
      </c>
      <c r="Z584" s="303">
        <v>149.88</v>
      </c>
      <c r="AA584" s="302" t="s">
        <v>3277</v>
      </c>
      <c r="AB584" s="303">
        <v>149.88</v>
      </c>
      <c r="AC584" s="303">
        <v>149.88</v>
      </c>
      <c r="AD584" s="302" t="s">
        <v>3277</v>
      </c>
      <c r="AE584" s="302" t="s">
        <v>10727</v>
      </c>
      <c r="AF584" s="302" t="s">
        <v>10685</v>
      </c>
      <c r="AG584" s="302" t="s">
        <v>9388</v>
      </c>
      <c r="AH584" s="302" t="s">
        <v>9402</v>
      </c>
      <c r="AI584" s="304">
        <f t="shared" si="18"/>
        <v>44805</v>
      </c>
      <c r="AK584" s="305" t="s">
        <v>9430</v>
      </c>
      <c r="AL584" s="296">
        <f t="shared" si="19"/>
        <v>149.88</v>
      </c>
    </row>
    <row r="585" spans="1:38" ht="40">
      <c r="A585" s="302" t="s">
        <v>11669</v>
      </c>
      <c r="B585" s="302" t="s">
        <v>10681</v>
      </c>
      <c r="C585" s="302" t="s">
        <v>10682</v>
      </c>
      <c r="D585" s="302" t="s">
        <v>9371</v>
      </c>
      <c r="E585" s="302" t="s">
        <v>10745</v>
      </c>
      <c r="F585" s="302" t="s">
        <v>9372</v>
      </c>
      <c r="G585" s="302" t="s">
        <v>9505</v>
      </c>
      <c r="H585" s="302" t="s">
        <v>11000</v>
      </c>
      <c r="I585" s="302" t="s">
        <v>9526</v>
      </c>
      <c r="J585" s="302" t="s">
        <v>10794</v>
      </c>
      <c r="K585" s="302" t="s">
        <v>10795</v>
      </c>
      <c r="L585" s="300"/>
      <c r="M585" s="302" t="s">
        <v>11670</v>
      </c>
      <c r="N585" s="302" t="s">
        <v>9378</v>
      </c>
      <c r="O585" s="303">
        <v>112.41</v>
      </c>
      <c r="P585" s="302" t="s">
        <v>9379</v>
      </c>
      <c r="Q585" s="302" t="s">
        <v>9435</v>
      </c>
      <c r="R585" s="300"/>
      <c r="S585" s="300"/>
      <c r="T585" s="302" t="s">
        <v>9380</v>
      </c>
      <c r="U585" s="302" t="s">
        <v>9381</v>
      </c>
      <c r="V585" s="302" t="s">
        <v>9382</v>
      </c>
      <c r="W585" s="302" t="s">
        <v>10765</v>
      </c>
      <c r="X585" s="302" t="s">
        <v>9384</v>
      </c>
      <c r="Y585" s="302" t="s">
        <v>9385</v>
      </c>
      <c r="Z585" s="303">
        <v>112.41</v>
      </c>
      <c r="AA585" s="302" t="s">
        <v>3277</v>
      </c>
      <c r="AB585" s="303">
        <v>112.41</v>
      </c>
      <c r="AC585" s="303">
        <v>112.41</v>
      </c>
      <c r="AD585" s="302" t="s">
        <v>3277</v>
      </c>
      <c r="AE585" s="302" t="s">
        <v>10727</v>
      </c>
      <c r="AF585" s="302" t="s">
        <v>10685</v>
      </c>
      <c r="AG585" s="302" t="s">
        <v>9388</v>
      </c>
      <c r="AH585" s="302" t="s">
        <v>9402</v>
      </c>
      <c r="AI585" s="304">
        <f t="shared" si="18"/>
        <v>44806</v>
      </c>
      <c r="AK585" s="305" t="s">
        <v>9430</v>
      </c>
      <c r="AL585" s="296">
        <f t="shared" si="19"/>
        <v>112.41</v>
      </c>
    </row>
    <row r="586" spans="1:38">
      <c r="A586" s="309"/>
    </row>
  </sheetData>
  <autoFilter ref="A5:AK585" xr:uid="{00000000-0001-0000-0000-000000000000}">
    <filterColumn colId="36">
      <customFilters>
        <customFilter operator="notEqual" val=" "/>
      </customFilters>
    </filterColumn>
  </autoFilter>
  <mergeCells count="3">
    <mergeCell ref="B1:B2"/>
    <mergeCell ref="C1:C2"/>
    <mergeCell ref="A4:Y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100D9-D7C5-4303-8732-29AEA334E29F}">
  <dimension ref="A1:AJ249"/>
  <sheetViews>
    <sheetView topLeftCell="A242" zoomScale="50" zoomScaleNormal="50" workbookViewId="0">
      <selection activeCell="M235" sqref="M235"/>
    </sheetView>
  </sheetViews>
  <sheetFormatPr defaultColWidth="8.7265625" defaultRowHeight="14.5"/>
  <cols>
    <col min="1" max="34" width="8.7265625" style="281"/>
    <col min="35" max="35" width="9.453125" style="281" bestFit="1" customWidth="1"/>
    <col min="36" max="16384" width="8.7265625" style="281"/>
  </cols>
  <sheetData>
    <row r="1" spans="1:36" ht="50">
      <c r="A1" s="279" t="s">
        <v>9333</v>
      </c>
      <c r="B1" s="279" t="s">
        <v>9334</v>
      </c>
      <c r="C1" s="279" t="s">
        <v>9335</v>
      </c>
      <c r="D1" s="279" t="s">
        <v>9336</v>
      </c>
      <c r="E1" s="279" t="s">
        <v>9337</v>
      </c>
      <c r="F1" s="279" t="s">
        <v>9338</v>
      </c>
      <c r="G1" s="279" t="s">
        <v>9339</v>
      </c>
      <c r="H1" s="279" t="s">
        <v>9340</v>
      </c>
      <c r="I1" s="279" t="s">
        <v>9341</v>
      </c>
      <c r="J1" s="279" t="s">
        <v>9342</v>
      </c>
      <c r="K1" s="279" t="s">
        <v>9343</v>
      </c>
      <c r="L1" s="279" t="s">
        <v>9344</v>
      </c>
      <c r="M1" s="279" t="s">
        <v>9345</v>
      </c>
      <c r="N1" s="279" t="s">
        <v>9346</v>
      </c>
      <c r="O1" s="279" t="s">
        <v>9347</v>
      </c>
      <c r="P1" s="279" t="s">
        <v>9348</v>
      </c>
      <c r="Q1" s="279" t="s">
        <v>9349</v>
      </c>
      <c r="R1" s="279" t="s">
        <v>9350</v>
      </c>
      <c r="S1" s="279" t="s">
        <v>9351</v>
      </c>
      <c r="T1" s="279" t="s">
        <v>9352</v>
      </c>
      <c r="U1" s="279" t="s">
        <v>9353</v>
      </c>
      <c r="V1" s="279" t="s">
        <v>9354</v>
      </c>
      <c r="W1" s="279" t="s">
        <v>9355</v>
      </c>
      <c r="X1" s="279" t="s">
        <v>9356</v>
      </c>
      <c r="Y1" s="279" t="s">
        <v>9357</v>
      </c>
      <c r="Z1" s="279" t="s">
        <v>9358</v>
      </c>
      <c r="AA1" s="279" t="s">
        <v>9359</v>
      </c>
      <c r="AB1" s="279" t="s">
        <v>9360</v>
      </c>
      <c r="AC1" s="279" t="s">
        <v>9361</v>
      </c>
      <c r="AD1" s="279" t="s">
        <v>9362</v>
      </c>
      <c r="AE1" s="279" t="s">
        <v>9363</v>
      </c>
      <c r="AF1" s="279" t="s">
        <v>9364</v>
      </c>
      <c r="AG1" s="279" t="s">
        <v>1868</v>
      </c>
      <c r="AH1" s="279" t="s">
        <v>9365</v>
      </c>
      <c r="AI1" s="280" t="s">
        <v>9366</v>
      </c>
      <c r="AJ1" s="281" t="s">
        <v>11671</v>
      </c>
    </row>
    <row r="2" spans="1:36" ht="50">
      <c r="A2" s="282" t="s">
        <v>11672</v>
      </c>
      <c r="B2" s="282" t="s">
        <v>11673</v>
      </c>
      <c r="C2" s="282" t="s">
        <v>11674</v>
      </c>
      <c r="D2" s="282" t="s">
        <v>9371</v>
      </c>
      <c r="E2" s="282" t="s">
        <v>9372</v>
      </c>
      <c r="F2" s="282" t="s">
        <v>9372</v>
      </c>
      <c r="G2" s="282" t="s">
        <v>9392</v>
      </c>
      <c r="H2" s="282" t="s">
        <v>11675</v>
      </c>
      <c r="I2" s="282" t="s">
        <v>9375</v>
      </c>
      <c r="J2" s="283"/>
      <c r="K2" s="283"/>
      <c r="L2" s="283"/>
      <c r="M2" s="283"/>
      <c r="N2" s="282" t="s">
        <v>9378</v>
      </c>
      <c r="O2" s="284">
        <v>90.18</v>
      </c>
      <c r="P2" s="282" t="s">
        <v>10437</v>
      </c>
      <c r="Q2" s="282" t="s">
        <v>9375</v>
      </c>
      <c r="R2" s="283"/>
      <c r="S2" s="283"/>
      <c r="T2" s="282" t="s">
        <v>9380</v>
      </c>
      <c r="U2" s="282" t="s">
        <v>10437</v>
      </c>
      <c r="V2" s="282" t="s">
        <v>10438</v>
      </c>
      <c r="W2" s="282" t="s">
        <v>10447</v>
      </c>
      <c r="X2" s="282" t="s">
        <v>9384</v>
      </c>
      <c r="Y2" s="282" t="s">
        <v>9385</v>
      </c>
      <c r="Z2" s="284">
        <v>90.18</v>
      </c>
      <c r="AA2" s="282" t="s">
        <v>3277</v>
      </c>
      <c r="AB2" s="284">
        <v>90.18</v>
      </c>
      <c r="AC2" s="284">
        <v>90.18</v>
      </c>
      <c r="AD2" s="282" t="s">
        <v>3277</v>
      </c>
      <c r="AE2" s="282" t="s">
        <v>10448</v>
      </c>
      <c r="AF2" s="282" t="s">
        <v>10685</v>
      </c>
      <c r="AG2" s="282" t="s">
        <v>9388</v>
      </c>
      <c r="AH2" s="282" t="s">
        <v>9402</v>
      </c>
      <c r="AI2" s="285">
        <f>DATE(YEAR(H2),MONTH(H2),DAY(H2))</f>
        <v>43900</v>
      </c>
      <c r="AJ2" s="330">
        <f>AB2</f>
        <v>90.18</v>
      </c>
    </row>
    <row r="3" spans="1:36" ht="50">
      <c r="A3" s="282" t="s">
        <v>11676</v>
      </c>
      <c r="B3" s="282" t="s">
        <v>11673</v>
      </c>
      <c r="C3" s="282" t="s">
        <v>11674</v>
      </c>
      <c r="D3" s="282" t="s">
        <v>9371</v>
      </c>
      <c r="E3" s="282" t="s">
        <v>9372</v>
      </c>
      <c r="F3" s="282" t="s">
        <v>9372</v>
      </c>
      <c r="G3" s="282" t="s">
        <v>9392</v>
      </c>
      <c r="H3" s="282" t="s">
        <v>10442</v>
      </c>
      <c r="I3" s="282" t="s">
        <v>9375</v>
      </c>
      <c r="J3" s="283"/>
      <c r="K3" s="283"/>
      <c r="L3" s="283"/>
      <c r="M3" s="283"/>
      <c r="N3" s="282" t="s">
        <v>9378</v>
      </c>
      <c r="O3" s="284">
        <v>49.52</v>
      </c>
      <c r="P3" s="282" t="s">
        <v>10437</v>
      </c>
      <c r="Q3" s="282" t="s">
        <v>9375</v>
      </c>
      <c r="R3" s="283"/>
      <c r="S3" s="283"/>
      <c r="T3" s="282" t="s">
        <v>9380</v>
      </c>
      <c r="U3" s="282" t="s">
        <v>10437</v>
      </c>
      <c r="V3" s="282" t="s">
        <v>10438</v>
      </c>
      <c r="W3" s="282" t="s">
        <v>10443</v>
      </c>
      <c r="X3" s="282" t="s">
        <v>9384</v>
      </c>
      <c r="Y3" s="282" t="s">
        <v>9385</v>
      </c>
      <c r="Z3" s="284">
        <v>49.52</v>
      </c>
      <c r="AA3" s="282" t="s">
        <v>3277</v>
      </c>
      <c r="AB3" s="284">
        <v>49.52</v>
      </c>
      <c r="AC3" s="284">
        <v>49.52</v>
      </c>
      <c r="AD3" s="282" t="s">
        <v>3277</v>
      </c>
      <c r="AE3" s="282" t="s">
        <v>10444</v>
      </c>
      <c r="AF3" s="282" t="s">
        <v>10685</v>
      </c>
      <c r="AG3" s="282" t="s">
        <v>9388</v>
      </c>
      <c r="AH3" s="282" t="s">
        <v>9402</v>
      </c>
      <c r="AI3" s="285">
        <f t="shared" ref="AI3:AI66" si="0">DATE(YEAR(H3),MONTH(H3),DAY(H3))</f>
        <v>43951</v>
      </c>
      <c r="AJ3" s="330">
        <f t="shared" ref="AJ3:AJ66" si="1">AB3</f>
        <v>49.52</v>
      </c>
    </row>
    <row r="4" spans="1:36" ht="50">
      <c r="A4" s="282" t="s">
        <v>11677</v>
      </c>
      <c r="B4" s="282" t="s">
        <v>11673</v>
      </c>
      <c r="C4" s="282" t="s">
        <v>11674</v>
      </c>
      <c r="D4" s="282" t="s">
        <v>9371</v>
      </c>
      <c r="E4" s="282" t="s">
        <v>9372</v>
      </c>
      <c r="F4" s="282" t="s">
        <v>9372</v>
      </c>
      <c r="G4" s="282" t="s">
        <v>9505</v>
      </c>
      <c r="H4" s="282" t="s">
        <v>11678</v>
      </c>
      <c r="I4" s="282" t="s">
        <v>9555</v>
      </c>
      <c r="J4" s="282" t="s">
        <v>9959</v>
      </c>
      <c r="K4" s="282" t="s">
        <v>9960</v>
      </c>
      <c r="L4" s="283"/>
      <c r="M4" s="283"/>
      <c r="N4" s="282" t="s">
        <v>9378</v>
      </c>
      <c r="O4" s="284">
        <v>329.28</v>
      </c>
      <c r="P4" s="282" t="s">
        <v>9379</v>
      </c>
      <c r="Q4" s="282" t="s">
        <v>9375</v>
      </c>
      <c r="R4" s="283"/>
      <c r="S4" s="283"/>
      <c r="T4" s="282" t="s">
        <v>9380</v>
      </c>
      <c r="U4" s="282" t="s">
        <v>9381</v>
      </c>
      <c r="V4" s="282" t="s">
        <v>9382</v>
      </c>
      <c r="W4" s="282" t="s">
        <v>11679</v>
      </c>
      <c r="X4" s="282" t="s">
        <v>9384</v>
      </c>
      <c r="Y4" s="282" t="s">
        <v>9385</v>
      </c>
      <c r="Z4" s="284">
        <v>329.28</v>
      </c>
      <c r="AA4" s="282" t="s">
        <v>3277</v>
      </c>
      <c r="AB4" s="284">
        <v>329.28</v>
      </c>
      <c r="AC4" s="284">
        <v>329.28</v>
      </c>
      <c r="AD4" s="282" t="s">
        <v>3277</v>
      </c>
      <c r="AE4" s="282" t="s">
        <v>10427</v>
      </c>
      <c r="AF4" s="282" t="s">
        <v>10685</v>
      </c>
      <c r="AG4" s="282" t="s">
        <v>9388</v>
      </c>
      <c r="AH4" s="282" t="s">
        <v>9402</v>
      </c>
      <c r="AI4" s="285">
        <f t="shared" si="0"/>
        <v>43992</v>
      </c>
      <c r="AJ4" s="330">
        <f t="shared" si="1"/>
        <v>329.28</v>
      </c>
    </row>
    <row r="5" spans="1:36" ht="50">
      <c r="A5" s="282" t="s">
        <v>11680</v>
      </c>
      <c r="B5" s="282" t="s">
        <v>11673</v>
      </c>
      <c r="C5" s="282" t="s">
        <v>11674</v>
      </c>
      <c r="D5" s="282" t="s">
        <v>9371</v>
      </c>
      <c r="E5" s="282" t="s">
        <v>9372</v>
      </c>
      <c r="F5" s="282" t="s">
        <v>9372</v>
      </c>
      <c r="G5" s="282" t="s">
        <v>9392</v>
      </c>
      <c r="H5" s="282" t="s">
        <v>11681</v>
      </c>
      <c r="I5" s="282" t="s">
        <v>9375</v>
      </c>
      <c r="J5" s="283"/>
      <c r="K5" s="283"/>
      <c r="L5" s="283"/>
      <c r="M5" s="283"/>
      <c r="N5" s="282" t="s">
        <v>9378</v>
      </c>
      <c r="O5" s="284">
        <v>168.08</v>
      </c>
      <c r="P5" s="282" t="s">
        <v>10437</v>
      </c>
      <c r="Q5" s="282" t="s">
        <v>9375</v>
      </c>
      <c r="R5" s="283"/>
      <c r="S5" s="283"/>
      <c r="T5" s="282" t="s">
        <v>9380</v>
      </c>
      <c r="U5" s="282" t="s">
        <v>10437</v>
      </c>
      <c r="V5" s="282" t="s">
        <v>10438</v>
      </c>
      <c r="W5" s="282" t="s">
        <v>11682</v>
      </c>
      <c r="X5" s="282" t="s">
        <v>9384</v>
      </c>
      <c r="Y5" s="282" t="s">
        <v>9385</v>
      </c>
      <c r="Z5" s="284">
        <v>168.08</v>
      </c>
      <c r="AA5" s="282" t="s">
        <v>3277</v>
      </c>
      <c r="AB5" s="284">
        <v>168.08</v>
      </c>
      <c r="AC5" s="284">
        <v>168.08</v>
      </c>
      <c r="AD5" s="282" t="s">
        <v>3277</v>
      </c>
      <c r="AE5" s="282" t="s">
        <v>11683</v>
      </c>
      <c r="AF5" s="282" t="s">
        <v>10685</v>
      </c>
      <c r="AG5" s="282" t="s">
        <v>9388</v>
      </c>
      <c r="AH5" s="282" t="s">
        <v>9402</v>
      </c>
      <c r="AI5" s="285">
        <f t="shared" si="0"/>
        <v>43480</v>
      </c>
      <c r="AJ5" s="330">
        <f t="shared" si="1"/>
        <v>168.08</v>
      </c>
    </row>
    <row r="6" spans="1:36" ht="50">
      <c r="A6" s="282" t="s">
        <v>11684</v>
      </c>
      <c r="B6" s="282" t="s">
        <v>11673</v>
      </c>
      <c r="C6" s="282" t="s">
        <v>11674</v>
      </c>
      <c r="D6" s="282" t="s">
        <v>9371</v>
      </c>
      <c r="E6" s="282" t="s">
        <v>9372</v>
      </c>
      <c r="F6" s="282" t="s">
        <v>9372</v>
      </c>
      <c r="G6" s="282" t="s">
        <v>9392</v>
      </c>
      <c r="H6" s="282" t="s">
        <v>10596</v>
      </c>
      <c r="I6" s="282" t="s">
        <v>9375</v>
      </c>
      <c r="J6" s="283"/>
      <c r="K6" s="283"/>
      <c r="L6" s="283"/>
      <c r="M6" s="283"/>
      <c r="N6" s="282" t="s">
        <v>9378</v>
      </c>
      <c r="O6" s="284">
        <v>42.02</v>
      </c>
      <c r="P6" s="282" t="s">
        <v>10437</v>
      </c>
      <c r="Q6" s="282" t="s">
        <v>9375</v>
      </c>
      <c r="R6" s="283"/>
      <c r="S6" s="283"/>
      <c r="T6" s="282" t="s">
        <v>9380</v>
      </c>
      <c r="U6" s="282" t="s">
        <v>10437</v>
      </c>
      <c r="V6" s="282" t="s">
        <v>10438</v>
      </c>
      <c r="W6" s="282" t="s">
        <v>10597</v>
      </c>
      <c r="X6" s="282" t="s">
        <v>9384</v>
      </c>
      <c r="Y6" s="282" t="s">
        <v>9385</v>
      </c>
      <c r="Z6" s="284">
        <v>42.02</v>
      </c>
      <c r="AA6" s="282" t="s">
        <v>3277</v>
      </c>
      <c r="AB6" s="284">
        <v>42.02</v>
      </c>
      <c r="AC6" s="284">
        <v>42.02</v>
      </c>
      <c r="AD6" s="282" t="s">
        <v>3277</v>
      </c>
      <c r="AE6" s="282" t="s">
        <v>10598</v>
      </c>
      <c r="AF6" s="282" t="s">
        <v>10685</v>
      </c>
      <c r="AG6" s="282" t="s">
        <v>9388</v>
      </c>
      <c r="AH6" s="282" t="s">
        <v>9402</v>
      </c>
      <c r="AI6" s="285">
        <f t="shared" si="0"/>
        <v>43585</v>
      </c>
      <c r="AJ6" s="330">
        <f t="shared" si="1"/>
        <v>42.02</v>
      </c>
    </row>
    <row r="7" spans="1:36" ht="50">
      <c r="A7" s="282" t="s">
        <v>11685</v>
      </c>
      <c r="B7" s="282" t="s">
        <v>11673</v>
      </c>
      <c r="C7" s="282" t="s">
        <v>11674</v>
      </c>
      <c r="D7" s="282" t="s">
        <v>9371</v>
      </c>
      <c r="E7" s="282" t="s">
        <v>9372</v>
      </c>
      <c r="F7" s="282" t="s">
        <v>9372</v>
      </c>
      <c r="G7" s="282" t="s">
        <v>9392</v>
      </c>
      <c r="H7" s="282" t="s">
        <v>10571</v>
      </c>
      <c r="I7" s="282" t="s">
        <v>9375</v>
      </c>
      <c r="J7" s="283"/>
      <c r="K7" s="283"/>
      <c r="L7" s="283"/>
      <c r="M7" s="283"/>
      <c r="N7" s="282" t="s">
        <v>9378</v>
      </c>
      <c r="O7" s="284">
        <v>39.450000000000003</v>
      </c>
      <c r="P7" s="282" t="s">
        <v>10437</v>
      </c>
      <c r="Q7" s="282" t="s">
        <v>9375</v>
      </c>
      <c r="R7" s="283"/>
      <c r="S7" s="283"/>
      <c r="T7" s="282" t="s">
        <v>9380</v>
      </c>
      <c r="U7" s="282" t="s">
        <v>10437</v>
      </c>
      <c r="V7" s="282" t="s">
        <v>10438</v>
      </c>
      <c r="W7" s="282" t="s">
        <v>10572</v>
      </c>
      <c r="X7" s="282" t="s">
        <v>9384</v>
      </c>
      <c r="Y7" s="282" t="s">
        <v>9385</v>
      </c>
      <c r="Z7" s="284">
        <v>39.450000000000003</v>
      </c>
      <c r="AA7" s="282" t="s">
        <v>3277</v>
      </c>
      <c r="AB7" s="284">
        <v>39.450000000000003</v>
      </c>
      <c r="AC7" s="284">
        <v>39.450000000000003</v>
      </c>
      <c r="AD7" s="282" t="s">
        <v>3277</v>
      </c>
      <c r="AE7" s="282" t="s">
        <v>10573</v>
      </c>
      <c r="AF7" s="282" t="s">
        <v>10685</v>
      </c>
      <c r="AG7" s="282" t="s">
        <v>9388</v>
      </c>
      <c r="AH7" s="282" t="s">
        <v>9402</v>
      </c>
      <c r="AI7" s="285">
        <f t="shared" si="0"/>
        <v>43646</v>
      </c>
      <c r="AJ7" s="330">
        <f t="shared" si="1"/>
        <v>39.450000000000003</v>
      </c>
    </row>
    <row r="8" spans="1:36" ht="50">
      <c r="A8" s="282" t="s">
        <v>11686</v>
      </c>
      <c r="B8" s="282" t="s">
        <v>11673</v>
      </c>
      <c r="C8" s="282" t="s">
        <v>11674</v>
      </c>
      <c r="D8" s="282" t="s">
        <v>9371</v>
      </c>
      <c r="E8" s="282" t="s">
        <v>9372</v>
      </c>
      <c r="F8" s="282" t="s">
        <v>9372</v>
      </c>
      <c r="G8" s="282" t="s">
        <v>9392</v>
      </c>
      <c r="H8" s="282" t="s">
        <v>10489</v>
      </c>
      <c r="I8" s="282" t="s">
        <v>9375</v>
      </c>
      <c r="J8" s="283"/>
      <c r="K8" s="283"/>
      <c r="L8" s="283"/>
      <c r="M8" s="283"/>
      <c r="N8" s="282" t="s">
        <v>9378</v>
      </c>
      <c r="O8" s="284">
        <v>45.09</v>
      </c>
      <c r="P8" s="282" t="s">
        <v>10437</v>
      </c>
      <c r="Q8" s="282" t="s">
        <v>9375</v>
      </c>
      <c r="R8" s="283"/>
      <c r="S8" s="283"/>
      <c r="T8" s="282" t="s">
        <v>9380</v>
      </c>
      <c r="U8" s="282" t="s">
        <v>10437</v>
      </c>
      <c r="V8" s="282" t="s">
        <v>10438</v>
      </c>
      <c r="W8" s="282" t="s">
        <v>10493</v>
      </c>
      <c r="X8" s="282" t="s">
        <v>9384</v>
      </c>
      <c r="Y8" s="282" t="s">
        <v>9385</v>
      </c>
      <c r="Z8" s="284">
        <v>45.09</v>
      </c>
      <c r="AA8" s="282" t="s">
        <v>3277</v>
      </c>
      <c r="AB8" s="284">
        <v>45.09</v>
      </c>
      <c r="AC8" s="284">
        <v>45.09</v>
      </c>
      <c r="AD8" s="282" t="s">
        <v>3277</v>
      </c>
      <c r="AE8" s="282" t="s">
        <v>10494</v>
      </c>
      <c r="AF8" s="282" t="s">
        <v>10685</v>
      </c>
      <c r="AG8" s="282" t="s">
        <v>9388</v>
      </c>
      <c r="AH8" s="282" t="s">
        <v>9402</v>
      </c>
      <c r="AI8" s="285">
        <f t="shared" si="0"/>
        <v>43799</v>
      </c>
      <c r="AJ8" s="330">
        <f t="shared" si="1"/>
        <v>45.09</v>
      </c>
    </row>
    <row r="9" spans="1:36" ht="50">
      <c r="A9" s="282" t="s">
        <v>11687</v>
      </c>
      <c r="B9" s="282" t="s">
        <v>11673</v>
      </c>
      <c r="C9" s="282" t="s">
        <v>11674</v>
      </c>
      <c r="D9" s="282" t="s">
        <v>9371</v>
      </c>
      <c r="E9" s="282" t="s">
        <v>9372</v>
      </c>
      <c r="F9" s="282" t="s">
        <v>9372</v>
      </c>
      <c r="G9" s="282" t="s">
        <v>9392</v>
      </c>
      <c r="H9" s="282" t="s">
        <v>11688</v>
      </c>
      <c r="I9" s="282" t="s">
        <v>9375</v>
      </c>
      <c r="J9" s="283"/>
      <c r="K9" s="283"/>
      <c r="L9" s="283"/>
      <c r="M9" s="283"/>
      <c r="N9" s="282" t="s">
        <v>9378</v>
      </c>
      <c r="O9" s="284">
        <v>90.18</v>
      </c>
      <c r="P9" s="282" t="s">
        <v>10437</v>
      </c>
      <c r="Q9" s="282" t="s">
        <v>9375</v>
      </c>
      <c r="R9" s="283"/>
      <c r="S9" s="283"/>
      <c r="T9" s="282" t="s">
        <v>9380</v>
      </c>
      <c r="U9" s="282" t="s">
        <v>10437</v>
      </c>
      <c r="V9" s="282" t="s">
        <v>10438</v>
      </c>
      <c r="W9" s="282" t="s">
        <v>10453</v>
      </c>
      <c r="X9" s="282" t="s">
        <v>9384</v>
      </c>
      <c r="Y9" s="282" t="s">
        <v>9385</v>
      </c>
      <c r="Z9" s="284">
        <v>90.18</v>
      </c>
      <c r="AA9" s="282" t="s">
        <v>3277</v>
      </c>
      <c r="AB9" s="284">
        <v>90.18</v>
      </c>
      <c r="AC9" s="284">
        <v>90.18</v>
      </c>
      <c r="AD9" s="282" t="s">
        <v>3277</v>
      </c>
      <c r="AE9" s="282" t="s">
        <v>10454</v>
      </c>
      <c r="AF9" s="282" t="s">
        <v>10685</v>
      </c>
      <c r="AG9" s="282" t="s">
        <v>9388</v>
      </c>
      <c r="AH9" s="282" t="s">
        <v>9402</v>
      </c>
      <c r="AI9" s="285">
        <f t="shared" si="0"/>
        <v>43886</v>
      </c>
      <c r="AJ9" s="330">
        <f t="shared" si="1"/>
        <v>90.18</v>
      </c>
    </row>
    <row r="10" spans="1:36" ht="50">
      <c r="A10" s="282" t="s">
        <v>11689</v>
      </c>
      <c r="B10" s="282" t="s">
        <v>11673</v>
      </c>
      <c r="C10" s="282" t="s">
        <v>11674</v>
      </c>
      <c r="D10" s="282" t="s">
        <v>9371</v>
      </c>
      <c r="E10" s="282" t="s">
        <v>9372</v>
      </c>
      <c r="F10" s="282" t="s">
        <v>9372</v>
      </c>
      <c r="G10" s="282" t="s">
        <v>9392</v>
      </c>
      <c r="H10" s="282" t="s">
        <v>10452</v>
      </c>
      <c r="I10" s="282" t="s">
        <v>9375</v>
      </c>
      <c r="J10" s="283"/>
      <c r="K10" s="283"/>
      <c r="L10" s="283"/>
      <c r="M10" s="283"/>
      <c r="N10" s="282" t="s">
        <v>9378</v>
      </c>
      <c r="O10" s="284">
        <v>39.450000000000003</v>
      </c>
      <c r="P10" s="282" t="s">
        <v>10437</v>
      </c>
      <c r="Q10" s="282" t="s">
        <v>9375</v>
      </c>
      <c r="R10" s="283"/>
      <c r="S10" s="283"/>
      <c r="T10" s="282" t="s">
        <v>9380</v>
      </c>
      <c r="U10" s="282" t="s">
        <v>10437</v>
      </c>
      <c r="V10" s="282" t="s">
        <v>10438</v>
      </c>
      <c r="W10" s="282" t="s">
        <v>10453</v>
      </c>
      <c r="X10" s="282" t="s">
        <v>9384</v>
      </c>
      <c r="Y10" s="282" t="s">
        <v>9385</v>
      </c>
      <c r="Z10" s="284">
        <v>39.450000000000003</v>
      </c>
      <c r="AA10" s="282" t="s">
        <v>3277</v>
      </c>
      <c r="AB10" s="284">
        <v>39.450000000000003</v>
      </c>
      <c r="AC10" s="284">
        <v>39.450000000000003</v>
      </c>
      <c r="AD10" s="282" t="s">
        <v>3277</v>
      </c>
      <c r="AE10" s="282" t="s">
        <v>10454</v>
      </c>
      <c r="AF10" s="282" t="s">
        <v>10685</v>
      </c>
      <c r="AG10" s="282" t="s">
        <v>9388</v>
      </c>
      <c r="AH10" s="282" t="s">
        <v>9402</v>
      </c>
      <c r="AI10" s="285">
        <f t="shared" si="0"/>
        <v>43890</v>
      </c>
      <c r="AJ10" s="330">
        <f t="shared" si="1"/>
        <v>39.450000000000003</v>
      </c>
    </row>
    <row r="11" spans="1:36" ht="50">
      <c r="A11" s="282" t="s">
        <v>11690</v>
      </c>
      <c r="B11" s="282" t="s">
        <v>11673</v>
      </c>
      <c r="C11" s="282" t="s">
        <v>11674</v>
      </c>
      <c r="D11" s="282" t="s">
        <v>9371</v>
      </c>
      <c r="E11" s="282" t="s">
        <v>9372</v>
      </c>
      <c r="F11" s="282" t="s">
        <v>9372</v>
      </c>
      <c r="G11" s="282" t="s">
        <v>9392</v>
      </c>
      <c r="H11" s="282" t="s">
        <v>11691</v>
      </c>
      <c r="I11" s="282" t="s">
        <v>9375</v>
      </c>
      <c r="J11" s="283"/>
      <c r="K11" s="283"/>
      <c r="L11" s="283"/>
      <c r="M11" s="283"/>
      <c r="N11" s="282" t="s">
        <v>9378</v>
      </c>
      <c r="O11" s="284">
        <v>157.80000000000001</v>
      </c>
      <c r="P11" s="282" t="s">
        <v>10437</v>
      </c>
      <c r="Q11" s="282" t="s">
        <v>9375</v>
      </c>
      <c r="R11" s="283"/>
      <c r="S11" s="283"/>
      <c r="T11" s="282" t="s">
        <v>9380</v>
      </c>
      <c r="U11" s="282" t="s">
        <v>10437</v>
      </c>
      <c r="V11" s="282" t="s">
        <v>10438</v>
      </c>
      <c r="W11" s="282" t="s">
        <v>10520</v>
      </c>
      <c r="X11" s="282" t="s">
        <v>9384</v>
      </c>
      <c r="Y11" s="282" t="s">
        <v>9385</v>
      </c>
      <c r="Z11" s="284">
        <v>157.80000000000001</v>
      </c>
      <c r="AA11" s="282" t="s">
        <v>3277</v>
      </c>
      <c r="AB11" s="284">
        <v>157.80000000000001</v>
      </c>
      <c r="AC11" s="284">
        <v>157.80000000000001</v>
      </c>
      <c r="AD11" s="282" t="s">
        <v>3277</v>
      </c>
      <c r="AE11" s="282" t="s">
        <v>10521</v>
      </c>
      <c r="AF11" s="282" t="s">
        <v>10685</v>
      </c>
      <c r="AG11" s="282" t="s">
        <v>9388</v>
      </c>
      <c r="AH11" s="282" t="s">
        <v>9402</v>
      </c>
      <c r="AI11" s="285">
        <f t="shared" si="0"/>
        <v>43732</v>
      </c>
      <c r="AJ11" s="330">
        <f t="shared" si="1"/>
        <v>157.80000000000001</v>
      </c>
    </row>
    <row r="12" spans="1:36" ht="50">
      <c r="A12" s="282" t="s">
        <v>11692</v>
      </c>
      <c r="B12" s="282" t="s">
        <v>11673</v>
      </c>
      <c r="C12" s="282" t="s">
        <v>11674</v>
      </c>
      <c r="D12" s="282" t="s">
        <v>9371</v>
      </c>
      <c r="E12" s="282" t="s">
        <v>9372</v>
      </c>
      <c r="F12" s="282" t="s">
        <v>9372</v>
      </c>
      <c r="G12" s="282" t="s">
        <v>9392</v>
      </c>
      <c r="H12" s="282" t="s">
        <v>11693</v>
      </c>
      <c r="I12" s="282" t="s">
        <v>9375</v>
      </c>
      <c r="J12" s="283"/>
      <c r="K12" s="283"/>
      <c r="L12" s="283"/>
      <c r="M12" s="283"/>
      <c r="N12" s="282" t="s">
        <v>9378</v>
      </c>
      <c r="O12" s="284">
        <v>157.80000000000001</v>
      </c>
      <c r="P12" s="282" t="s">
        <v>10437</v>
      </c>
      <c r="Q12" s="282" t="s">
        <v>9375</v>
      </c>
      <c r="R12" s="283"/>
      <c r="S12" s="283"/>
      <c r="T12" s="282" t="s">
        <v>9380</v>
      </c>
      <c r="U12" s="282" t="s">
        <v>10437</v>
      </c>
      <c r="V12" s="282" t="s">
        <v>10438</v>
      </c>
      <c r="W12" s="282" t="s">
        <v>10520</v>
      </c>
      <c r="X12" s="282" t="s">
        <v>9384</v>
      </c>
      <c r="Y12" s="282" t="s">
        <v>9385</v>
      </c>
      <c r="Z12" s="284">
        <v>157.80000000000001</v>
      </c>
      <c r="AA12" s="282" t="s">
        <v>3277</v>
      </c>
      <c r="AB12" s="284">
        <v>157.80000000000001</v>
      </c>
      <c r="AC12" s="284">
        <v>157.80000000000001</v>
      </c>
      <c r="AD12" s="282" t="s">
        <v>3277</v>
      </c>
      <c r="AE12" s="282" t="s">
        <v>10521</v>
      </c>
      <c r="AF12" s="282" t="s">
        <v>10685</v>
      </c>
      <c r="AG12" s="282" t="s">
        <v>9388</v>
      </c>
      <c r="AH12" s="282" t="s">
        <v>9402</v>
      </c>
      <c r="AI12" s="285">
        <f t="shared" si="0"/>
        <v>43718</v>
      </c>
      <c r="AJ12" s="330">
        <f t="shared" si="1"/>
        <v>157.80000000000001</v>
      </c>
    </row>
    <row r="13" spans="1:36" ht="50">
      <c r="A13" s="282" t="s">
        <v>11694</v>
      </c>
      <c r="B13" s="282" t="s">
        <v>11673</v>
      </c>
      <c r="C13" s="282" t="s">
        <v>11674</v>
      </c>
      <c r="D13" s="282" t="s">
        <v>9371</v>
      </c>
      <c r="E13" s="282" t="s">
        <v>9372</v>
      </c>
      <c r="F13" s="282" t="s">
        <v>9372</v>
      </c>
      <c r="G13" s="282" t="s">
        <v>9392</v>
      </c>
      <c r="H13" s="282" t="s">
        <v>10474</v>
      </c>
      <c r="I13" s="282" t="s">
        <v>9375</v>
      </c>
      <c r="J13" s="283"/>
      <c r="K13" s="283"/>
      <c r="L13" s="283"/>
      <c r="M13" s="283"/>
      <c r="N13" s="282" t="s">
        <v>9378</v>
      </c>
      <c r="O13" s="284">
        <v>45.09</v>
      </c>
      <c r="P13" s="282" t="s">
        <v>10437</v>
      </c>
      <c r="Q13" s="282" t="s">
        <v>9375</v>
      </c>
      <c r="R13" s="283"/>
      <c r="S13" s="283"/>
      <c r="T13" s="282" t="s">
        <v>9380</v>
      </c>
      <c r="U13" s="282" t="s">
        <v>10437</v>
      </c>
      <c r="V13" s="282" t="s">
        <v>10438</v>
      </c>
      <c r="W13" s="282" t="s">
        <v>10475</v>
      </c>
      <c r="X13" s="282" t="s">
        <v>9384</v>
      </c>
      <c r="Y13" s="282" t="s">
        <v>9385</v>
      </c>
      <c r="Z13" s="284">
        <v>45.09</v>
      </c>
      <c r="AA13" s="282" t="s">
        <v>3277</v>
      </c>
      <c r="AB13" s="284">
        <v>45.09</v>
      </c>
      <c r="AC13" s="284">
        <v>45.09</v>
      </c>
      <c r="AD13" s="282" t="s">
        <v>3277</v>
      </c>
      <c r="AE13" s="282" t="s">
        <v>10476</v>
      </c>
      <c r="AF13" s="282" t="s">
        <v>10685</v>
      </c>
      <c r="AG13" s="282" t="s">
        <v>9388</v>
      </c>
      <c r="AH13" s="282" t="s">
        <v>9402</v>
      </c>
      <c r="AI13" s="285">
        <f t="shared" si="0"/>
        <v>43830</v>
      </c>
      <c r="AJ13" s="330">
        <f t="shared" si="1"/>
        <v>45.09</v>
      </c>
    </row>
    <row r="14" spans="1:36" ht="50">
      <c r="A14" s="282" t="s">
        <v>11695</v>
      </c>
      <c r="B14" s="282" t="s">
        <v>11673</v>
      </c>
      <c r="C14" s="282" t="s">
        <v>11674</v>
      </c>
      <c r="D14" s="282" t="s">
        <v>9371</v>
      </c>
      <c r="E14" s="282" t="s">
        <v>9372</v>
      </c>
      <c r="F14" s="282" t="s">
        <v>9372</v>
      </c>
      <c r="G14" s="282" t="s">
        <v>9392</v>
      </c>
      <c r="H14" s="282" t="s">
        <v>10446</v>
      </c>
      <c r="I14" s="282" t="s">
        <v>9375</v>
      </c>
      <c r="J14" s="283"/>
      <c r="K14" s="283"/>
      <c r="L14" s="283"/>
      <c r="M14" s="283"/>
      <c r="N14" s="282" t="s">
        <v>9378</v>
      </c>
      <c r="O14" s="284">
        <v>39.450000000000003</v>
      </c>
      <c r="P14" s="282" t="s">
        <v>10437</v>
      </c>
      <c r="Q14" s="282" t="s">
        <v>9375</v>
      </c>
      <c r="R14" s="283"/>
      <c r="S14" s="283"/>
      <c r="T14" s="282" t="s">
        <v>9380</v>
      </c>
      <c r="U14" s="282" t="s">
        <v>10437</v>
      </c>
      <c r="V14" s="282" t="s">
        <v>10438</v>
      </c>
      <c r="W14" s="282" t="s">
        <v>10447</v>
      </c>
      <c r="X14" s="282" t="s">
        <v>9384</v>
      </c>
      <c r="Y14" s="282" t="s">
        <v>9385</v>
      </c>
      <c r="Z14" s="284">
        <v>39.450000000000003</v>
      </c>
      <c r="AA14" s="282" t="s">
        <v>3277</v>
      </c>
      <c r="AB14" s="284">
        <v>39.450000000000003</v>
      </c>
      <c r="AC14" s="284">
        <v>39.450000000000003</v>
      </c>
      <c r="AD14" s="282" t="s">
        <v>3277</v>
      </c>
      <c r="AE14" s="282" t="s">
        <v>10448</v>
      </c>
      <c r="AF14" s="282" t="s">
        <v>10685</v>
      </c>
      <c r="AG14" s="282" t="s">
        <v>9388</v>
      </c>
      <c r="AH14" s="282" t="s">
        <v>9402</v>
      </c>
      <c r="AI14" s="285">
        <f t="shared" si="0"/>
        <v>43921</v>
      </c>
      <c r="AJ14" s="330">
        <f t="shared" si="1"/>
        <v>39.450000000000003</v>
      </c>
    </row>
    <row r="15" spans="1:36" ht="50">
      <c r="A15" s="282" t="s">
        <v>11696</v>
      </c>
      <c r="B15" s="282" t="s">
        <v>11673</v>
      </c>
      <c r="C15" s="282" t="s">
        <v>11674</v>
      </c>
      <c r="D15" s="282" t="s">
        <v>9371</v>
      </c>
      <c r="E15" s="282" t="s">
        <v>9372</v>
      </c>
      <c r="F15" s="282" t="s">
        <v>9372</v>
      </c>
      <c r="G15" s="282" t="s">
        <v>9392</v>
      </c>
      <c r="H15" s="282" t="s">
        <v>10446</v>
      </c>
      <c r="I15" s="282" t="s">
        <v>9375</v>
      </c>
      <c r="J15" s="283"/>
      <c r="K15" s="283"/>
      <c r="L15" s="283"/>
      <c r="M15" s="283"/>
      <c r="N15" s="282" t="s">
        <v>9378</v>
      </c>
      <c r="O15" s="284">
        <v>39.450000000000003</v>
      </c>
      <c r="P15" s="282" t="s">
        <v>10437</v>
      </c>
      <c r="Q15" s="282" t="s">
        <v>9375</v>
      </c>
      <c r="R15" s="283"/>
      <c r="S15" s="283"/>
      <c r="T15" s="282" t="s">
        <v>9380</v>
      </c>
      <c r="U15" s="282" t="s">
        <v>10437</v>
      </c>
      <c r="V15" s="282" t="s">
        <v>10438</v>
      </c>
      <c r="W15" s="282" t="s">
        <v>10447</v>
      </c>
      <c r="X15" s="282" t="s">
        <v>9384</v>
      </c>
      <c r="Y15" s="282" t="s">
        <v>9385</v>
      </c>
      <c r="Z15" s="284">
        <v>39.450000000000003</v>
      </c>
      <c r="AA15" s="282" t="s">
        <v>3277</v>
      </c>
      <c r="AB15" s="284">
        <v>39.450000000000003</v>
      </c>
      <c r="AC15" s="284">
        <v>39.450000000000003</v>
      </c>
      <c r="AD15" s="282" t="s">
        <v>3277</v>
      </c>
      <c r="AE15" s="282" t="s">
        <v>10448</v>
      </c>
      <c r="AF15" s="282" t="s">
        <v>10685</v>
      </c>
      <c r="AG15" s="282" t="s">
        <v>9388</v>
      </c>
      <c r="AH15" s="282" t="s">
        <v>9402</v>
      </c>
      <c r="AI15" s="285">
        <f t="shared" si="0"/>
        <v>43921</v>
      </c>
      <c r="AJ15" s="330">
        <f t="shared" si="1"/>
        <v>39.450000000000003</v>
      </c>
    </row>
    <row r="16" spans="1:36" ht="60">
      <c r="A16" s="282" t="s">
        <v>11697</v>
      </c>
      <c r="B16" s="282" t="s">
        <v>11673</v>
      </c>
      <c r="C16" s="282" t="s">
        <v>11674</v>
      </c>
      <c r="D16" s="282" t="s">
        <v>9371</v>
      </c>
      <c r="E16" s="282" t="s">
        <v>9372</v>
      </c>
      <c r="F16" s="282" t="s">
        <v>9372</v>
      </c>
      <c r="G16" s="282" t="s">
        <v>9505</v>
      </c>
      <c r="H16" s="282" t="s">
        <v>11698</v>
      </c>
      <c r="I16" s="282" t="s">
        <v>9526</v>
      </c>
      <c r="J16" s="282" t="s">
        <v>9959</v>
      </c>
      <c r="K16" s="282" t="s">
        <v>9960</v>
      </c>
      <c r="L16" s="283"/>
      <c r="M16" s="282" t="s">
        <v>11699</v>
      </c>
      <c r="N16" s="282" t="s">
        <v>9378</v>
      </c>
      <c r="O16" s="284">
        <v>137.46</v>
      </c>
      <c r="P16" s="282" t="s">
        <v>9379</v>
      </c>
      <c r="Q16" s="282" t="s">
        <v>9375</v>
      </c>
      <c r="R16" s="283"/>
      <c r="S16" s="283"/>
      <c r="T16" s="282" t="s">
        <v>9380</v>
      </c>
      <c r="U16" s="282" t="s">
        <v>9381</v>
      </c>
      <c r="V16" s="282" t="s">
        <v>9382</v>
      </c>
      <c r="W16" s="282" t="s">
        <v>10265</v>
      </c>
      <c r="X16" s="282" t="s">
        <v>9384</v>
      </c>
      <c r="Y16" s="282" t="s">
        <v>9385</v>
      </c>
      <c r="Z16" s="284">
        <v>137.46</v>
      </c>
      <c r="AA16" s="282" t="s">
        <v>3277</v>
      </c>
      <c r="AB16" s="284">
        <v>137.46</v>
      </c>
      <c r="AC16" s="284">
        <v>137.46</v>
      </c>
      <c r="AD16" s="282" t="s">
        <v>3277</v>
      </c>
      <c r="AE16" s="282" t="s">
        <v>10243</v>
      </c>
      <c r="AF16" s="282" t="s">
        <v>10685</v>
      </c>
      <c r="AG16" s="282" t="s">
        <v>9388</v>
      </c>
      <c r="AH16" s="282" t="s">
        <v>9402</v>
      </c>
      <c r="AI16" s="285">
        <f t="shared" si="0"/>
        <v>44396</v>
      </c>
      <c r="AJ16" s="330">
        <f t="shared" si="1"/>
        <v>137.46</v>
      </c>
    </row>
    <row r="17" spans="1:36" ht="50">
      <c r="A17" s="282" t="s">
        <v>11700</v>
      </c>
      <c r="B17" s="282" t="s">
        <v>11673</v>
      </c>
      <c r="C17" s="282" t="s">
        <v>11674</v>
      </c>
      <c r="D17" s="282" t="s">
        <v>9371</v>
      </c>
      <c r="E17" s="282" t="s">
        <v>9372</v>
      </c>
      <c r="F17" s="282" t="s">
        <v>9372</v>
      </c>
      <c r="G17" s="282" t="s">
        <v>9392</v>
      </c>
      <c r="H17" s="282" t="s">
        <v>10587</v>
      </c>
      <c r="I17" s="282" t="s">
        <v>9375</v>
      </c>
      <c r="J17" s="283"/>
      <c r="K17" s="283"/>
      <c r="L17" s="283"/>
      <c r="M17" s="283"/>
      <c r="N17" s="282" t="s">
        <v>9378</v>
      </c>
      <c r="O17" s="284">
        <v>45.09</v>
      </c>
      <c r="P17" s="282" t="s">
        <v>10437</v>
      </c>
      <c r="Q17" s="282" t="s">
        <v>9375</v>
      </c>
      <c r="R17" s="283"/>
      <c r="S17" s="283"/>
      <c r="T17" s="282" t="s">
        <v>9380</v>
      </c>
      <c r="U17" s="282" t="s">
        <v>10437</v>
      </c>
      <c r="V17" s="282" t="s">
        <v>10438</v>
      </c>
      <c r="W17" s="282" t="s">
        <v>10588</v>
      </c>
      <c r="X17" s="282" t="s">
        <v>9384</v>
      </c>
      <c r="Y17" s="282" t="s">
        <v>9385</v>
      </c>
      <c r="Z17" s="284">
        <v>45.09</v>
      </c>
      <c r="AA17" s="282" t="s">
        <v>3277</v>
      </c>
      <c r="AB17" s="284">
        <v>45.09</v>
      </c>
      <c r="AC17" s="284">
        <v>45.09</v>
      </c>
      <c r="AD17" s="282" t="s">
        <v>3277</v>
      </c>
      <c r="AE17" s="282" t="s">
        <v>10589</v>
      </c>
      <c r="AF17" s="282" t="s">
        <v>10685</v>
      </c>
      <c r="AG17" s="282" t="s">
        <v>9388</v>
      </c>
      <c r="AH17" s="282" t="s">
        <v>9402</v>
      </c>
      <c r="AI17" s="285">
        <f t="shared" si="0"/>
        <v>43616</v>
      </c>
      <c r="AJ17" s="330">
        <f t="shared" si="1"/>
        <v>45.09</v>
      </c>
    </row>
    <row r="18" spans="1:36" ht="50">
      <c r="A18" s="282" t="s">
        <v>11701</v>
      </c>
      <c r="B18" s="282" t="s">
        <v>11673</v>
      </c>
      <c r="C18" s="282" t="s">
        <v>11674</v>
      </c>
      <c r="D18" s="282" t="s">
        <v>9371</v>
      </c>
      <c r="E18" s="282" t="s">
        <v>9372</v>
      </c>
      <c r="F18" s="282" t="s">
        <v>9372</v>
      </c>
      <c r="G18" s="282" t="s">
        <v>9392</v>
      </c>
      <c r="H18" s="282" t="s">
        <v>10539</v>
      </c>
      <c r="I18" s="282" t="s">
        <v>9375</v>
      </c>
      <c r="J18" s="283"/>
      <c r="K18" s="283"/>
      <c r="L18" s="283"/>
      <c r="M18" s="283"/>
      <c r="N18" s="282" t="s">
        <v>9378</v>
      </c>
      <c r="O18" s="284">
        <v>39.450000000000003</v>
      </c>
      <c r="P18" s="282" t="s">
        <v>10437</v>
      </c>
      <c r="Q18" s="282" t="s">
        <v>9375</v>
      </c>
      <c r="R18" s="283"/>
      <c r="S18" s="283"/>
      <c r="T18" s="282" t="s">
        <v>9380</v>
      </c>
      <c r="U18" s="282" t="s">
        <v>10437</v>
      </c>
      <c r="V18" s="282" t="s">
        <v>10438</v>
      </c>
      <c r="W18" s="282" t="s">
        <v>10540</v>
      </c>
      <c r="X18" s="282" t="s">
        <v>9384</v>
      </c>
      <c r="Y18" s="282" t="s">
        <v>9385</v>
      </c>
      <c r="Z18" s="284">
        <v>39.450000000000003</v>
      </c>
      <c r="AA18" s="282" t="s">
        <v>3277</v>
      </c>
      <c r="AB18" s="284">
        <v>39.450000000000003</v>
      </c>
      <c r="AC18" s="284">
        <v>39.450000000000003</v>
      </c>
      <c r="AD18" s="282" t="s">
        <v>3277</v>
      </c>
      <c r="AE18" s="282" t="s">
        <v>10541</v>
      </c>
      <c r="AF18" s="282" t="s">
        <v>10685</v>
      </c>
      <c r="AG18" s="282" t="s">
        <v>9388</v>
      </c>
      <c r="AH18" s="282" t="s">
        <v>9402</v>
      </c>
      <c r="AI18" s="285">
        <f t="shared" si="0"/>
        <v>43708</v>
      </c>
      <c r="AJ18" s="330">
        <f t="shared" si="1"/>
        <v>39.450000000000003</v>
      </c>
    </row>
    <row r="19" spans="1:36" ht="50">
      <c r="A19" s="282" t="s">
        <v>11702</v>
      </c>
      <c r="B19" s="282" t="s">
        <v>11673</v>
      </c>
      <c r="C19" s="282" t="s">
        <v>11674</v>
      </c>
      <c r="D19" s="282" t="s">
        <v>9371</v>
      </c>
      <c r="E19" s="282" t="s">
        <v>9372</v>
      </c>
      <c r="F19" s="282" t="s">
        <v>9372</v>
      </c>
      <c r="G19" s="282" t="s">
        <v>9392</v>
      </c>
      <c r="H19" s="282" t="s">
        <v>10539</v>
      </c>
      <c r="I19" s="282" t="s">
        <v>9375</v>
      </c>
      <c r="J19" s="283"/>
      <c r="K19" s="283"/>
      <c r="L19" s="283"/>
      <c r="M19" s="283"/>
      <c r="N19" s="282" t="s">
        <v>9378</v>
      </c>
      <c r="O19" s="284">
        <v>78.900000000000006</v>
      </c>
      <c r="P19" s="282" t="s">
        <v>10437</v>
      </c>
      <c r="Q19" s="282" t="s">
        <v>9375</v>
      </c>
      <c r="R19" s="283"/>
      <c r="S19" s="283"/>
      <c r="T19" s="282" t="s">
        <v>9380</v>
      </c>
      <c r="U19" s="282" t="s">
        <v>10437</v>
      </c>
      <c r="V19" s="282" t="s">
        <v>10438</v>
      </c>
      <c r="W19" s="282" t="s">
        <v>10540</v>
      </c>
      <c r="X19" s="282" t="s">
        <v>9384</v>
      </c>
      <c r="Y19" s="282" t="s">
        <v>9385</v>
      </c>
      <c r="Z19" s="284">
        <v>78.900000000000006</v>
      </c>
      <c r="AA19" s="282" t="s">
        <v>3277</v>
      </c>
      <c r="AB19" s="284">
        <v>78.900000000000006</v>
      </c>
      <c r="AC19" s="284">
        <v>78.900000000000006</v>
      </c>
      <c r="AD19" s="282" t="s">
        <v>3277</v>
      </c>
      <c r="AE19" s="282" t="s">
        <v>10541</v>
      </c>
      <c r="AF19" s="282" t="s">
        <v>10685</v>
      </c>
      <c r="AG19" s="282" t="s">
        <v>9388</v>
      </c>
      <c r="AH19" s="282" t="s">
        <v>9402</v>
      </c>
      <c r="AI19" s="285">
        <f t="shared" si="0"/>
        <v>43708</v>
      </c>
      <c r="AJ19" s="330">
        <f t="shared" si="1"/>
        <v>78.900000000000006</v>
      </c>
    </row>
    <row r="20" spans="1:36" ht="50">
      <c r="A20" s="282" t="s">
        <v>11703</v>
      </c>
      <c r="B20" s="282" t="s">
        <v>11673</v>
      </c>
      <c r="C20" s="282" t="s">
        <v>11674</v>
      </c>
      <c r="D20" s="282" t="s">
        <v>9371</v>
      </c>
      <c r="E20" s="282" t="s">
        <v>9372</v>
      </c>
      <c r="F20" s="282" t="s">
        <v>9372</v>
      </c>
      <c r="G20" s="282" t="s">
        <v>9392</v>
      </c>
      <c r="H20" s="282" t="s">
        <v>11704</v>
      </c>
      <c r="I20" s="282" t="s">
        <v>9375</v>
      </c>
      <c r="J20" s="283"/>
      <c r="K20" s="283"/>
      <c r="L20" s="283"/>
      <c r="M20" s="283"/>
      <c r="N20" s="282" t="s">
        <v>9378</v>
      </c>
      <c r="O20" s="284">
        <v>180.36</v>
      </c>
      <c r="P20" s="282" t="s">
        <v>10437</v>
      </c>
      <c r="Q20" s="282" t="s">
        <v>9375</v>
      </c>
      <c r="R20" s="283"/>
      <c r="S20" s="283"/>
      <c r="T20" s="282" t="s">
        <v>9380</v>
      </c>
      <c r="U20" s="282" t="s">
        <v>10437</v>
      </c>
      <c r="V20" s="282" t="s">
        <v>10438</v>
      </c>
      <c r="W20" s="282" t="s">
        <v>10447</v>
      </c>
      <c r="X20" s="282" t="s">
        <v>9384</v>
      </c>
      <c r="Y20" s="282" t="s">
        <v>9385</v>
      </c>
      <c r="Z20" s="284">
        <v>180.36</v>
      </c>
      <c r="AA20" s="282" t="s">
        <v>3277</v>
      </c>
      <c r="AB20" s="284">
        <v>180.36</v>
      </c>
      <c r="AC20" s="284">
        <v>180.36</v>
      </c>
      <c r="AD20" s="282" t="s">
        <v>3277</v>
      </c>
      <c r="AE20" s="282" t="s">
        <v>10448</v>
      </c>
      <c r="AF20" s="282" t="s">
        <v>10685</v>
      </c>
      <c r="AG20" s="282" t="s">
        <v>9388</v>
      </c>
      <c r="AH20" s="282" t="s">
        <v>9402</v>
      </c>
      <c r="AI20" s="285">
        <f t="shared" si="0"/>
        <v>43914</v>
      </c>
      <c r="AJ20" s="330">
        <f t="shared" si="1"/>
        <v>180.36</v>
      </c>
    </row>
    <row r="21" spans="1:36" ht="50">
      <c r="A21" s="282" t="s">
        <v>11705</v>
      </c>
      <c r="B21" s="282" t="s">
        <v>11673</v>
      </c>
      <c r="C21" s="282" t="s">
        <v>11674</v>
      </c>
      <c r="D21" s="282" t="s">
        <v>9371</v>
      </c>
      <c r="E21" s="282" t="s">
        <v>9372</v>
      </c>
      <c r="F21" s="282" t="s">
        <v>9372</v>
      </c>
      <c r="G21" s="282" t="s">
        <v>9392</v>
      </c>
      <c r="H21" s="282" t="s">
        <v>11675</v>
      </c>
      <c r="I21" s="282" t="s">
        <v>9375</v>
      </c>
      <c r="J21" s="283"/>
      <c r="K21" s="283"/>
      <c r="L21" s="283"/>
      <c r="M21" s="283"/>
      <c r="N21" s="282" t="s">
        <v>9378</v>
      </c>
      <c r="O21" s="284">
        <v>90.18</v>
      </c>
      <c r="P21" s="282" t="s">
        <v>10437</v>
      </c>
      <c r="Q21" s="282" t="s">
        <v>9375</v>
      </c>
      <c r="R21" s="283"/>
      <c r="S21" s="283"/>
      <c r="T21" s="282" t="s">
        <v>9380</v>
      </c>
      <c r="U21" s="282" t="s">
        <v>10437</v>
      </c>
      <c r="V21" s="282" t="s">
        <v>10438</v>
      </c>
      <c r="W21" s="282" t="s">
        <v>10447</v>
      </c>
      <c r="X21" s="282" t="s">
        <v>9384</v>
      </c>
      <c r="Y21" s="282" t="s">
        <v>9385</v>
      </c>
      <c r="Z21" s="284">
        <v>90.18</v>
      </c>
      <c r="AA21" s="282" t="s">
        <v>3277</v>
      </c>
      <c r="AB21" s="284">
        <v>90.18</v>
      </c>
      <c r="AC21" s="284">
        <v>90.18</v>
      </c>
      <c r="AD21" s="282" t="s">
        <v>3277</v>
      </c>
      <c r="AE21" s="282" t="s">
        <v>10448</v>
      </c>
      <c r="AF21" s="282" t="s">
        <v>10685</v>
      </c>
      <c r="AG21" s="282" t="s">
        <v>9388</v>
      </c>
      <c r="AH21" s="282" t="s">
        <v>9402</v>
      </c>
      <c r="AI21" s="285">
        <f t="shared" si="0"/>
        <v>43900</v>
      </c>
      <c r="AJ21" s="330">
        <f t="shared" si="1"/>
        <v>90.18</v>
      </c>
    </row>
    <row r="22" spans="1:36" ht="50">
      <c r="A22" s="282" t="s">
        <v>11706</v>
      </c>
      <c r="B22" s="282" t="s">
        <v>11673</v>
      </c>
      <c r="C22" s="282" t="s">
        <v>11674</v>
      </c>
      <c r="D22" s="282" t="s">
        <v>9371</v>
      </c>
      <c r="E22" s="282" t="s">
        <v>9372</v>
      </c>
      <c r="F22" s="282" t="s">
        <v>9372</v>
      </c>
      <c r="G22" s="282" t="s">
        <v>9505</v>
      </c>
      <c r="H22" s="282" t="s">
        <v>11707</v>
      </c>
      <c r="I22" s="282" t="s">
        <v>9375</v>
      </c>
      <c r="J22" s="282" t="s">
        <v>9566</v>
      </c>
      <c r="K22" s="282" t="s">
        <v>9567</v>
      </c>
      <c r="L22" s="283"/>
      <c r="M22" s="283"/>
      <c r="N22" s="282" t="s">
        <v>9378</v>
      </c>
      <c r="O22" s="284">
        <v>41.16</v>
      </c>
      <c r="P22" s="282" t="s">
        <v>9379</v>
      </c>
      <c r="Q22" s="282" t="s">
        <v>9375</v>
      </c>
      <c r="R22" s="283"/>
      <c r="S22" s="283"/>
      <c r="T22" s="282" t="s">
        <v>9380</v>
      </c>
      <c r="U22" s="282" t="s">
        <v>9381</v>
      </c>
      <c r="V22" s="282" t="s">
        <v>9382</v>
      </c>
      <c r="W22" s="282" t="s">
        <v>11708</v>
      </c>
      <c r="X22" s="282" t="s">
        <v>9384</v>
      </c>
      <c r="Y22" s="282" t="s">
        <v>9385</v>
      </c>
      <c r="Z22" s="284">
        <v>41.16</v>
      </c>
      <c r="AA22" s="282" t="s">
        <v>3277</v>
      </c>
      <c r="AB22" s="284">
        <v>41.16</v>
      </c>
      <c r="AC22" s="284">
        <v>41.16</v>
      </c>
      <c r="AD22" s="282" t="s">
        <v>3277</v>
      </c>
      <c r="AE22" s="282" t="s">
        <v>10427</v>
      </c>
      <c r="AF22" s="282" t="s">
        <v>10685</v>
      </c>
      <c r="AG22" s="282" t="s">
        <v>9388</v>
      </c>
      <c r="AH22" s="282" t="s">
        <v>9402</v>
      </c>
      <c r="AI22" s="285">
        <f t="shared" si="0"/>
        <v>43994</v>
      </c>
      <c r="AJ22" s="330">
        <f t="shared" si="1"/>
        <v>41.16</v>
      </c>
    </row>
    <row r="23" spans="1:36" ht="50">
      <c r="A23" s="282" t="s">
        <v>11709</v>
      </c>
      <c r="B23" s="282" t="s">
        <v>11673</v>
      </c>
      <c r="C23" s="282" t="s">
        <v>11674</v>
      </c>
      <c r="D23" s="282" t="s">
        <v>9371</v>
      </c>
      <c r="E23" s="282" t="s">
        <v>9372</v>
      </c>
      <c r="F23" s="282" t="s">
        <v>9372</v>
      </c>
      <c r="G23" s="282" t="s">
        <v>9505</v>
      </c>
      <c r="H23" s="282" t="s">
        <v>11710</v>
      </c>
      <c r="I23" s="282" t="s">
        <v>9555</v>
      </c>
      <c r="J23" s="282" t="s">
        <v>9959</v>
      </c>
      <c r="K23" s="282" t="s">
        <v>9960</v>
      </c>
      <c r="L23" s="283"/>
      <c r="M23" s="283"/>
      <c r="N23" s="282" t="s">
        <v>9378</v>
      </c>
      <c r="O23" s="284">
        <v>329.28</v>
      </c>
      <c r="P23" s="282" t="s">
        <v>9379</v>
      </c>
      <c r="Q23" s="282" t="s">
        <v>9375</v>
      </c>
      <c r="R23" s="283"/>
      <c r="S23" s="283"/>
      <c r="T23" s="282" t="s">
        <v>9380</v>
      </c>
      <c r="U23" s="282" t="s">
        <v>9381</v>
      </c>
      <c r="V23" s="282" t="s">
        <v>9382</v>
      </c>
      <c r="W23" s="282" t="s">
        <v>11679</v>
      </c>
      <c r="X23" s="282" t="s">
        <v>9384</v>
      </c>
      <c r="Y23" s="282" t="s">
        <v>9385</v>
      </c>
      <c r="Z23" s="284">
        <v>329.28</v>
      </c>
      <c r="AA23" s="282" t="s">
        <v>3277</v>
      </c>
      <c r="AB23" s="284">
        <v>329.28</v>
      </c>
      <c r="AC23" s="284">
        <v>329.28</v>
      </c>
      <c r="AD23" s="282" t="s">
        <v>3277</v>
      </c>
      <c r="AE23" s="282" t="s">
        <v>10427</v>
      </c>
      <c r="AF23" s="282" t="s">
        <v>10685</v>
      </c>
      <c r="AG23" s="282" t="s">
        <v>9388</v>
      </c>
      <c r="AH23" s="282" t="s">
        <v>9402</v>
      </c>
      <c r="AI23" s="285">
        <f t="shared" si="0"/>
        <v>43991</v>
      </c>
      <c r="AJ23" s="330">
        <f t="shared" si="1"/>
        <v>329.28</v>
      </c>
    </row>
    <row r="24" spans="1:36" ht="50">
      <c r="A24" s="282" t="s">
        <v>11711</v>
      </c>
      <c r="B24" s="282" t="s">
        <v>11673</v>
      </c>
      <c r="C24" s="282" t="s">
        <v>11674</v>
      </c>
      <c r="D24" s="282" t="s">
        <v>9371</v>
      </c>
      <c r="E24" s="282" t="s">
        <v>9372</v>
      </c>
      <c r="F24" s="282" t="s">
        <v>9372</v>
      </c>
      <c r="G24" s="282" t="s">
        <v>9392</v>
      </c>
      <c r="H24" s="282" t="s">
        <v>10436</v>
      </c>
      <c r="I24" s="282" t="s">
        <v>9375</v>
      </c>
      <c r="J24" s="283"/>
      <c r="K24" s="283"/>
      <c r="L24" s="283"/>
      <c r="M24" s="283"/>
      <c r="N24" s="282" t="s">
        <v>9378</v>
      </c>
      <c r="O24" s="284">
        <v>44.66</v>
      </c>
      <c r="P24" s="282" t="s">
        <v>10437</v>
      </c>
      <c r="Q24" s="282" t="s">
        <v>9375</v>
      </c>
      <c r="R24" s="283"/>
      <c r="S24" s="283"/>
      <c r="T24" s="282" t="s">
        <v>9380</v>
      </c>
      <c r="U24" s="282" t="s">
        <v>10437</v>
      </c>
      <c r="V24" s="282" t="s">
        <v>10438</v>
      </c>
      <c r="W24" s="282" t="s">
        <v>10439</v>
      </c>
      <c r="X24" s="282" t="s">
        <v>9384</v>
      </c>
      <c r="Y24" s="282" t="s">
        <v>9385</v>
      </c>
      <c r="Z24" s="284">
        <v>44.66</v>
      </c>
      <c r="AA24" s="282" t="s">
        <v>3277</v>
      </c>
      <c r="AB24" s="284">
        <v>44.66</v>
      </c>
      <c r="AC24" s="284">
        <v>44.66</v>
      </c>
      <c r="AD24" s="282" t="s">
        <v>3277</v>
      </c>
      <c r="AE24" s="282" t="s">
        <v>10440</v>
      </c>
      <c r="AF24" s="282" t="s">
        <v>10685</v>
      </c>
      <c r="AG24" s="282" t="s">
        <v>9388</v>
      </c>
      <c r="AH24" s="282" t="s">
        <v>9402</v>
      </c>
      <c r="AI24" s="285">
        <f t="shared" si="0"/>
        <v>43982</v>
      </c>
      <c r="AJ24" s="330">
        <f t="shared" si="1"/>
        <v>44.66</v>
      </c>
    </row>
    <row r="25" spans="1:36" ht="50">
      <c r="A25" s="282" t="s">
        <v>11712</v>
      </c>
      <c r="B25" s="282" t="s">
        <v>11673</v>
      </c>
      <c r="C25" s="282" t="s">
        <v>11674</v>
      </c>
      <c r="D25" s="282" t="s">
        <v>9371</v>
      </c>
      <c r="E25" s="282" t="s">
        <v>9372</v>
      </c>
      <c r="F25" s="282" t="s">
        <v>9372</v>
      </c>
      <c r="G25" s="282" t="s">
        <v>9392</v>
      </c>
      <c r="H25" s="282" t="s">
        <v>11713</v>
      </c>
      <c r="I25" s="282" t="s">
        <v>9375</v>
      </c>
      <c r="J25" s="283"/>
      <c r="K25" s="283"/>
      <c r="L25" s="283"/>
      <c r="M25" s="283"/>
      <c r="N25" s="282" t="s">
        <v>9378</v>
      </c>
      <c r="O25" s="284">
        <v>24.76</v>
      </c>
      <c r="P25" s="282" t="s">
        <v>10437</v>
      </c>
      <c r="Q25" s="282" t="s">
        <v>9375</v>
      </c>
      <c r="R25" s="283"/>
      <c r="S25" s="283"/>
      <c r="T25" s="282" t="s">
        <v>9380</v>
      </c>
      <c r="U25" s="282" t="s">
        <v>10437</v>
      </c>
      <c r="V25" s="282" t="s">
        <v>10438</v>
      </c>
      <c r="W25" s="282" t="s">
        <v>10439</v>
      </c>
      <c r="X25" s="282" t="s">
        <v>9384</v>
      </c>
      <c r="Y25" s="282" t="s">
        <v>9385</v>
      </c>
      <c r="Z25" s="284">
        <v>24.76</v>
      </c>
      <c r="AA25" s="282" t="s">
        <v>3277</v>
      </c>
      <c r="AB25" s="284">
        <v>24.76</v>
      </c>
      <c r="AC25" s="284">
        <v>24.76</v>
      </c>
      <c r="AD25" s="282" t="s">
        <v>3277</v>
      </c>
      <c r="AE25" s="282" t="s">
        <v>10440</v>
      </c>
      <c r="AF25" s="282" t="s">
        <v>10685</v>
      </c>
      <c r="AG25" s="282" t="s">
        <v>9388</v>
      </c>
      <c r="AH25" s="282" t="s">
        <v>9402</v>
      </c>
      <c r="AI25" s="285">
        <f t="shared" si="0"/>
        <v>43966</v>
      </c>
      <c r="AJ25" s="330">
        <f t="shared" si="1"/>
        <v>24.76</v>
      </c>
    </row>
    <row r="26" spans="1:36" ht="50">
      <c r="A26" s="282" t="s">
        <v>11714</v>
      </c>
      <c r="B26" s="282" t="s">
        <v>11673</v>
      </c>
      <c r="C26" s="282" t="s">
        <v>11674</v>
      </c>
      <c r="D26" s="282" t="s">
        <v>9371</v>
      </c>
      <c r="E26" s="282" t="s">
        <v>9372</v>
      </c>
      <c r="F26" s="282" t="s">
        <v>9372</v>
      </c>
      <c r="G26" s="282" t="s">
        <v>9392</v>
      </c>
      <c r="H26" s="282" t="s">
        <v>10596</v>
      </c>
      <c r="I26" s="282" t="s">
        <v>9375</v>
      </c>
      <c r="J26" s="283"/>
      <c r="K26" s="283"/>
      <c r="L26" s="283"/>
      <c r="M26" s="283"/>
      <c r="N26" s="282" t="s">
        <v>9378</v>
      </c>
      <c r="O26" s="284">
        <v>144</v>
      </c>
      <c r="P26" s="282" t="s">
        <v>10437</v>
      </c>
      <c r="Q26" s="282" t="s">
        <v>9375</v>
      </c>
      <c r="R26" s="283"/>
      <c r="S26" s="283"/>
      <c r="T26" s="282" t="s">
        <v>9380</v>
      </c>
      <c r="U26" s="282" t="s">
        <v>10437</v>
      </c>
      <c r="V26" s="282" t="s">
        <v>10438</v>
      </c>
      <c r="W26" s="282" t="s">
        <v>10597</v>
      </c>
      <c r="X26" s="282" t="s">
        <v>9384</v>
      </c>
      <c r="Y26" s="282" t="s">
        <v>9385</v>
      </c>
      <c r="Z26" s="284">
        <v>144</v>
      </c>
      <c r="AA26" s="282" t="s">
        <v>3277</v>
      </c>
      <c r="AB26" s="284">
        <v>144</v>
      </c>
      <c r="AC26" s="284">
        <v>144</v>
      </c>
      <c r="AD26" s="282" t="s">
        <v>3277</v>
      </c>
      <c r="AE26" s="282" t="s">
        <v>10598</v>
      </c>
      <c r="AF26" s="282" t="s">
        <v>10685</v>
      </c>
      <c r="AG26" s="282" t="s">
        <v>9388</v>
      </c>
      <c r="AH26" s="282" t="s">
        <v>9402</v>
      </c>
      <c r="AI26" s="285">
        <f t="shared" si="0"/>
        <v>43585</v>
      </c>
      <c r="AJ26" s="330">
        <f t="shared" si="1"/>
        <v>144</v>
      </c>
    </row>
    <row r="27" spans="1:36" ht="50">
      <c r="A27" s="282" t="s">
        <v>11715</v>
      </c>
      <c r="B27" s="282" t="s">
        <v>11673</v>
      </c>
      <c r="C27" s="282" t="s">
        <v>11674</v>
      </c>
      <c r="D27" s="282" t="s">
        <v>9371</v>
      </c>
      <c r="E27" s="282" t="s">
        <v>9372</v>
      </c>
      <c r="F27" s="282" t="s">
        <v>9372</v>
      </c>
      <c r="G27" s="282" t="s">
        <v>9392</v>
      </c>
      <c r="H27" s="282" t="s">
        <v>10596</v>
      </c>
      <c r="I27" s="282" t="s">
        <v>9375</v>
      </c>
      <c r="J27" s="283"/>
      <c r="K27" s="283"/>
      <c r="L27" s="283"/>
      <c r="M27" s="283"/>
      <c r="N27" s="282" t="s">
        <v>9378</v>
      </c>
      <c r="O27" s="284">
        <v>23.41</v>
      </c>
      <c r="P27" s="282" t="s">
        <v>10437</v>
      </c>
      <c r="Q27" s="282" t="s">
        <v>9375</v>
      </c>
      <c r="R27" s="283"/>
      <c r="S27" s="283"/>
      <c r="T27" s="282" t="s">
        <v>9380</v>
      </c>
      <c r="U27" s="282" t="s">
        <v>10437</v>
      </c>
      <c r="V27" s="282" t="s">
        <v>10438</v>
      </c>
      <c r="W27" s="282" t="s">
        <v>10597</v>
      </c>
      <c r="X27" s="282" t="s">
        <v>9384</v>
      </c>
      <c r="Y27" s="282" t="s">
        <v>9385</v>
      </c>
      <c r="Z27" s="284">
        <v>23.41</v>
      </c>
      <c r="AA27" s="282" t="s">
        <v>3277</v>
      </c>
      <c r="AB27" s="284">
        <v>23.41</v>
      </c>
      <c r="AC27" s="284">
        <v>23.41</v>
      </c>
      <c r="AD27" s="282" t="s">
        <v>3277</v>
      </c>
      <c r="AE27" s="282" t="s">
        <v>10598</v>
      </c>
      <c r="AF27" s="282" t="s">
        <v>10685</v>
      </c>
      <c r="AG27" s="282" t="s">
        <v>9388</v>
      </c>
      <c r="AH27" s="282" t="s">
        <v>9402</v>
      </c>
      <c r="AI27" s="285">
        <f t="shared" si="0"/>
        <v>43585</v>
      </c>
      <c r="AJ27" s="330">
        <f t="shared" si="1"/>
        <v>23.41</v>
      </c>
    </row>
    <row r="28" spans="1:36" ht="50">
      <c r="A28" s="282" t="s">
        <v>11716</v>
      </c>
      <c r="B28" s="282" t="s">
        <v>11673</v>
      </c>
      <c r="C28" s="282" t="s">
        <v>11674</v>
      </c>
      <c r="D28" s="282" t="s">
        <v>9371</v>
      </c>
      <c r="E28" s="282" t="s">
        <v>9372</v>
      </c>
      <c r="F28" s="282" t="s">
        <v>9372</v>
      </c>
      <c r="G28" s="282" t="s">
        <v>9392</v>
      </c>
      <c r="H28" s="282" t="s">
        <v>10545</v>
      </c>
      <c r="I28" s="282" t="s">
        <v>9375</v>
      </c>
      <c r="J28" s="283"/>
      <c r="K28" s="283"/>
      <c r="L28" s="283"/>
      <c r="M28" s="283"/>
      <c r="N28" s="282" t="s">
        <v>9378</v>
      </c>
      <c r="O28" s="284">
        <v>157.80000000000001</v>
      </c>
      <c r="P28" s="282" t="s">
        <v>10437</v>
      </c>
      <c r="Q28" s="282" t="s">
        <v>9375</v>
      </c>
      <c r="R28" s="283"/>
      <c r="S28" s="283"/>
      <c r="T28" s="282" t="s">
        <v>9380</v>
      </c>
      <c r="U28" s="282" t="s">
        <v>10437</v>
      </c>
      <c r="V28" s="282" t="s">
        <v>10438</v>
      </c>
      <c r="W28" s="282" t="s">
        <v>10540</v>
      </c>
      <c r="X28" s="282" t="s">
        <v>9384</v>
      </c>
      <c r="Y28" s="282" t="s">
        <v>9385</v>
      </c>
      <c r="Z28" s="284">
        <v>157.80000000000001</v>
      </c>
      <c r="AA28" s="282" t="s">
        <v>3277</v>
      </c>
      <c r="AB28" s="284">
        <v>157.80000000000001</v>
      </c>
      <c r="AC28" s="284">
        <v>157.80000000000001</v>
      </c>
      <c r="AD28" s="282" t="s">
        <v>3277</v>
      </c>
      <c r="AE28" s="282" t="s">
        <v>10541</v>
      </c>
      <c r="AF28" s="282" t="s">
        <v>10685</v>
      </c>
      <c r="AG28" s="282" t="s">
        <v>9388</v>
      </c>
      <c r="AH28" s="282" t="s">
        <v>9402</v>
      </c>
      <c r="AI28" s="285">
        <f t="shared" si="0"/>
        <v>43692</v>
      </c>
      <c r="AJ28" s="330">
        <f t="shared" si="1"/>
        <v>157.80000000000001</v>
      </c>
    </row>
    <row r="29" spans="1:36" ht="50">
      <c r="A29" s="282" t="s">
        <v>11717</v>
      </c>
      <c r="B29" s="282" t="s">
        <v>11673</v>
      </c>
      <c r="C29" s="282" t="s">
        <v>11674</v>
      </c>
      <c r="D29" s="282" t="s">
        <v>9371</v>
      </c>
      <c r="E29" s="282" t="s">
        <v>9372</v>
      </c>
      <c r="F29" s="282" t="s">
        <v>9372</v>
      </c>
      <c r="G29" s="282" t="s">
        <v>9392</v>
      </c>
      <c r="H29" s="282" t="s">
        <v>10571</v>
      </c>
      <c r="I29" s="282" t="s">
        <v>9375</v>
      </c>
      <c r="J29" s="283"/>
      <c r="K29" s="283"/>
      <c r="L29" s="283"/>
      <c r="M29" s="283"/>
      <c r="N29" s="282" t="s">
        <v>9378</v>
      </c>
      <c r="O29" s="284">
        <v>39.450000000000003</v>
      </c>
      <c r="P29" s="282" t="s">
        <v>10437</v>
      </c>
      <c r="Q29" s="282" t="s">
        <v>9375</v>
      </c>
      <c r="R29" s="283"/>
      <c r="S29" s="283"/>
      <c r="T29" s="282" t="s">
        <v>9380</v>
      </c>
      <c r="U29" s="282" t="s">
        <v>10437</v>
      </c>
      <c r="V29" s="282" t="s">
        <v>10438</v>
      </c>
      <c r="W29" s="282" t="s">
        <v>10572</v>
      </c>
      <c r="X29" s="282" t="s">
        <v>9384</v>
      </c>
      <c r="Y29" s="282" t="s">
        <v>9385</v>
      </c>
      <c r="Z29" s="284">
        <v>39.450000000000003</v>
      </c>
      <c r="AA29" s="282" t="s">
        <v>3277</v>
      </c>
      <c r="AB29" s="284">
        <v>39.450000000000003</v>
      </c>
      <c r="AC29" s="284">
        <v>39.450000000000003</v>
      </c>
      <c r="AD29" s="282" t="s">
        <v>3277</v>
      </c>
      <c r="AE29" s="282" t="s">
        <v>10573</v>
      </c>
      <c r="AF29" s="282" t="s">
        <v>10685</v>
      </c>
      <c r="AG29" s="282" t="s">
        <v>9388</v>
      </c>
      <c r="AH29" s="282" t="s">
        <v>9402</v>
      </c>
      <c r="AI29" s="285">
        <f t="shared" si="0"/>
        <v>43646</v>
      </c>
      <c r="AJ29" s="330">
        <f t="shared" si="1"/>
        <v>39.450000000000003</v>
      </c>
    </row>
    <row r="30" spans="1:36" ht="50">
      <c r="A30" s="282" t="s">
        <v>11718</v>
      </c>
      <c r="B30" s="282" t="s">
        <v>11673</v>
      </c>
      <c r="C30" s="282" t="s">
        <v>11674</v>
      </c>
      <c r="D30" s="282" t="s">
        <v>9371</v>
      </c>
      <c r="E30" s="282" t="s">
        <v>9372</v>
      </c>
      <c r="F30" s="282" t="s">
        <v>9372</v>
      </c>
      <c r="G30" s="282" t="s">
        <v>9392</v>
      </c>
      <c r="H30" s="282" t="s">
        <v>10519</v>
      </c>
      <c r="I30" s="282" t="s">
        <v>9375</v>
      </c>
      <c r="J30" s="283"/>
      <c r="K30" s="283"/>
      <c r="L30" s="283"/>
      <c r="M30" s="283"/>
      <c r="N30" s="282" t="s">
        <v>9378</v>
      </c>
      <c r="O30" s="284">
        <v>46.82</v>
      </c>
      <c r="P30" s="282" t="s">
        <v>10437</v>
      </c>
      <c r="Q30" s="282" t="s">
        <v>9375</v>
      </c>
      <c r="R30" s="283"/>
      <c r="S30" s="283"/>
      <c r="T30" s="282" t="s">
        <v>9380</v>
      </c>
      <c r="U30" s="282" t="s">
        <v>10437</v>
      </c>
      <c r="V30" s="282" t="s">
        <v>10438</v>
      </c>
      <c r="W30" s="282" t="s">
        <v>10520</v>
      </c>
      <c r="X30" s="282" t="s">
        <v>9384</v>
      </c>
      <c r="Y30" s="282" t="s">
        <v>9385</v>
      </c>
      <c r="Z30" s="284">
        <v>46.82</v>
      </c>
      <c r="AA30" s="282" t="s">
        <v>3277</v>
      </c>
      <c r="AB30" s="284">
        <v>46.82</v>
      </c>
      <c r="AC30" s="284">
        <v>46.82</v>
      </c>
      <c r="AD30" s="282" t="s">
        <v>3277</v>
      </c>
      <c r="AE30" s="282" t="s">
        <v>10521</v>
      </c>
      <c r="AF30" s="282" t="s">
        <v>10685</v>
      </c>
      <c r="AG30" s="282" t="s">
        <v>9388</v>
      </c>
      <c r="AH30" s="282" t="s">
        <v>9402</v>
      </c>
      <c r="AI30" s="285">
        <f t="shared" si="0"/>
        <v>43738</v>
      </c>
      <c r="AJ30" s="330">
        <f t="shared" si="1"/>
        <v>46.82</v>
      </c>
    </row>
    <row r="31" spans="1:36" ht="50">
      <c r="A31" s="282" t="s">
        <v>11719</v>
      </c>
      <c r="B31" s="282" t="s">
        <v>11673</v>
      </c>
      <c r="C31" s="282" t="s">
        <v>11674</v>
      </c>
      <c r="D31" s="282" t="s">
        <v>9371</v>
      </c>
      <c r="E31" s="282" t="s">
        <v>9372</v>
      </c>
      <c r="F31" s="282" t="s">
        <v>9372</v>
      </c>
      <c r="G31" s="282" t="s">
        <v>9392</v>
      </c>
      <c r="H31" s="282" t="s">
        <v>10519</v>
      </c>
      <c r="I31" s="282" t="s">
        <v>9375</v>
      </c>
      <c r="J31" s="283"/>
      <c r="K31" s="283"/>
      <c r="L31" s="283"/>
      <c r="M31" s="283"/>
      <c r="N31" s="282" t="s">
        <v>9378</v>
      </c>
      <c r="O31" s="284">
        <v>157.80000000000001</v>
      </c>
      <c r="P31" s="282" t="s">
        <v>10437</v>
      </c>
      <c r="Q31" s="282" t="s">
        <v>9375</v>
      </c>
      <c r="R31" s="283"/>
      <c r="S31" s="283"/>
      <c r="T31" s="282" t="s">
        <v>9380</v>
      </c>
      <c r="U31" s="282" t="s">
        <v>10437</v>
      </c>
      <c r="V31" s="282" t="s">
        <v>10438</v>
      </c>
      <c r="W31" s="282" t="s">
        <v>10520</v>
      </c>
      <c r="X31" s="282" t="s">
        <v>9384</v>
      </c>
      <c r="Y31" s="282" t="s">
        <v>9385</v>
      </c>
      <c r="Z31" s="284">
        <v>157.80000000000001</v>
      </c>
      <c r="AA31" s="282" t="s">
        <v>3277</v>
      </c>
      <c r="AB31" s="284">
        <v>157.80000000000001</v>
      </c>
      <c r="AC31" s="284">
        <v>157.80000000000001</v>
      </c>
      <c r="AD31" s="282" t="s">
        <v>3277</v>
      </c>
      <c r="AE31" s="282" t="s">
        <v>10521</v>
      </c>
      <c r="AF31" s="282" t="s">
        <v>10685</v>
      </c>
      <c r="AG31" s="282" t="s">
        <v>9388</v>
      </c>
      <c r="AH31" s="282" t="s">
        <v>9402</v>
      </c>
      <c r="AI31" s="285">
        <f t="shared" si="0"/>
        <v>43738</v>
      </c>
      <c r="AJ31" s="330">
        <f t="shared" si="1"/>
        <v>157.80000000000001</v>
      </c>
    </row>
    <row r="32" spans="1:36" ht="50">
      <c r="A32" s="282" t="s">
        <v>11720</v>
      </c>
      <c r="B32" s="282" t="s">
        <v>11673</v>
      </c>
      <c r="C32" s="282" t="s">
        <v>11674</v>
      </c>
      <c r="D32" s="282" t="s">
        <v>9371</v>
      </c>
      <c r="E32" s="282" t="s">
        <v>9372</v>
      </c>
      <c r="F32" s="282" t="s">
        <v>9372</v>
      </c>
      <c r="G32" s="282" t="s">
        <v>9392</v>
      </c>
      <c r="H32" s="282" t="s">
        <v>10452</v>
      </c>
      <c r="I32" s="282" t="s">
        <v>9375</v>
      </c>
      <c r="J32" s="283"/>
      <c r="K32" s="283"/>
      <c r="L32" s="283"/>
      <c r="M32" s="283"/>
      <c r="N32" s="282" t="s">
        <v>9378</v>
      </c>
      <c r="O32" s="284">
        <v>45.09</v>
      </c>
      <c r="P32" s="282" t="s">
        <v>10437</v>
      </c>
      <c r="Q32" s="282" t="s">
        <v>9375</v>
      </c>
      <c r="R32" s="283"/>
      <c r="S32" s="283"/>
      <c r="T32" s="282" t="s">
        <v>9380</v>
      </c>
      <c r="U32" s="282" t="s">
        <v>10437</v>
      </c>
      <c r="V32" s="282" t="s">
        <v>10438</v>
      </c>
      <c r="W32" s="282" t="s">
        <v>10453</v>
      </c>
      <c r="X32" s="282" t="s">
        <v>9384</v>
      </c>
      <c r="Y32" s="282" t="s">
        <v>9385</v>
      </c>
      <c r="Z32" s="284">
        <v>45.09</v>
      </c>
      <c r="AA32" s="282" t="s">
        <v>3277</v>
      </c>
      <c r="AB32" s="284">
        <v>45.09</v>
      </c>
      <c r="AC32" s="284">
        <v>45.09</v>
      </c>
      <c r="AD32" s="282" t="s">
        <v>3277</v>
      </c>
      <c r="AE32" s="282" t="s">
        <v>10454</v>
      </c>
      <c r="AF32" s="282" t="s">
        <v>10685</v>
      </c>
      <c r="AG32" s="282" t="s">
        <v>9388</v>
      </c>
      <c r="AH32" s="282" t="s">
        <v>9402</v>
      </c>
      <c r="AI32" s="285">
        <f t="shared" si="0"/>
        <v>43890</v>
      </c>
      <c r="AJ32" s="330">
        <f t="shared" si="1"/>
        <v>45.09</v>
      </c>
    </row>
    <row r="33" spans="1:36" ht="50">
      <c r="A33" s="282" t="s">
        <v>11721</v>
      </c>
      <c r="B33" s="282" t="s">
        <v>11673</v>
      </c>
      <c r="C33" s="282" t="s">
        <v>11674</v>
      </c>
      <c r="D33" s="282" t="s">
        <v>9371</v>
      </c>
      <c r="E33" s="282" t="s">
        <v>9372</v>
      </c>
      <c r="F33" s="282" t="s">
        <v>9372</v>
      </c>
      <c r="G33" s="282" t="s">
        <v>9392</v>
      </c>
      <c r="H33" s="282" t="s">
        <v>10452</v>
      </c>
      <c r="I33" s="282" t="s">
        <v>9375</v>
      </c>
      <c r="J33" s="283"/>
      <c r="K33" s="283"/>
      <c r="L33" s="283"/>
      <c r="M33" s="283"/>
      <c r="N33" s="282" t="s">
        <v>9378</v>
      </c>
      <c r="O33" s="284">
        <v>39.450000000000003</v>
      </c>
      <c r="P33" s="282" t="s">
        <v>10437</v>
      </c>
      <c r="Q33" s="282" t="s">
        <v>9375</v>
      </c>
      <c r="R33" s="283"/>
      <c r="S33" s="283"/>
      <c r="T33" s="282" t="s">
        <v>9380</v>
      </c>
      <c r="U33" s="282" t="s">
        <v>10437</v>
      </c>
      <c r="V33" s="282" t="s">
        <v>10438</v>
      </c>
      <c r="W33" s="282" t="s">
        <v>10453</v>
      </c>
      <c r="X33" s="282" t="s">
        <v>9384</v>
      </c>
      <c r="Y33" s="282" t="s">
        <v>9385</v>
      </c>
      <c r="Z33" s="284">
        <v>39.450000000000003</v>
      </c>
      <c r="AA33" s="282" t="s">
        <v>3277</v>
      </c>
      <c r="AB33" s="284">
        <v>39.450000000000003</v>
      </c>
      <c r="AC33" s="284">
        <v>39.450000000000003</v>
      </c>
      <c r="AD33" s="282" t="s">
        <v>3277</v>
      </c>
      <c r="AE33" s="282" t="s">
        <v>10454</v>
      </c>
      <c r="AF33" s="282" t="s">
        <v>10685</v>
      </c>
      <c r="AG33" s="282" t="s">
        <v>9388</v>
      </c>
      <c r="AH33" s="282" t="s">
        <v>9402</v>
      </c>
      <c r="AI33" s="285">
        <f t="shared" si="0"/>
        <v>43890</v>
      </c>
      <c r="AJ33" s="330">
        <f t="shared" si="1"/>
        <v>39.450000000000003</v>
      </c>
    </row>
    <row r="34" spans="1:36" ht="50">
      <c r="A34" s="282" t="s">
        <v>11722</v>
      </c>
      <c r="B34" s="282" t="s">
        <v>11673</v>
      </c>
      <c r="C34" s="282" t="s">
        <v>11674</v>
      </c>
      <c r="D34" s="282" t="s">
        <v>9371</v>
      </c>
      <c r="E34" s="282" t="s">
        <v>9372</v>
      </c>
      <c r="F34" s="282" t="s">
        <v>9372</v>
      </c>
      <c r="G34" s="282" t="s">
        <v>9392</v>
      </c>
      <c r="H34" s="282" t="s">
        <v>11681</v>
      </c>
      <c r="I34" s="282" t="s">
        <v>9375</v>
      </c>
      <c r="J34" s="283"/>
      <c r="K34" s="283"/>
      <c r="L34" s="283"/>
      <c r="M34" s="283"/>
      <c r="N34" s="282" t="s">
        <v>9378</v>
      </c>
      <c r="O34" s="284">
        <v>84.04</v>
      </c>
      <c r="P34" s="282" t="s">
        <v>10437</v>
      </c>
      <c r="Q34" s="282" t="s">
        <v>9375</v>
      </c>
      <c r="R34" s="283"/>
      <c r="S34" s="283"/>
      <c r="T34" s="282" t="s">
        <v>9380</v>
      </c>
      <c r="U34" s="282" t="s">
        <v>10437</v>
      </c>
      <c r="V34" s="282" t="s">
        <v>10438</v>
      </c>
      <c r="W34" s="282" t="s">
        <v>11682</v>
      </c>
      <c r="X34" s="282" t="s">
        <v>9384</v>
      </c>
      <c r="Y34" s="282" t="s">
        <v>9385</v>
      </c>
      <c r="Z34" s="284">
        <v>84.04</v>
      </c>
      <c r="AA34" s="282" t="s">
        <v>3277</v>
      </c>
      <c r="AB34" s="284">
        <v>84.04</v>
      </c>
      <c r="AC34" s="284">
        <v>84.04</v>
      </c>
      <c r="AD34" s="282" t="s">
        <v>3277</v>
      </c>
      <c r="AE34" s="282" t="s">
        <v>11683</v>
      </c>
      <c r="AF34" s="282" t="s">
        <v>10685</v>
      </c>
      <c r="AG34" s="282" t="s">
        <v>9388</v>
      </c>
      <c r="AH34" s="282" t="s">
        <v>9402</v>
      </c>
      <c r="AI34" s="285">
        <f t="shared" si="0"/>
        <v>43480</v>
      </c>
      <c r="AJ34" s="330">
        <f t="shared" si="1"/>
        <v>84.04</v>
      </c>
    </row>
    <row r="35" spans="1:36" ht="50">
      <c r="A35" s="282" t="s">
        <v>11723</v>
      </c>
      <c r="B35" s="282" t="s">
        <v>11673</v>
      </c>
      <c r="C35" s="282" t="s">
        <v>11674</v>
      </c>
      <c r="D35" s="282" t="s">
        <v>9371</v>
      </c>
      <c r="E35" s="282" t="s">
        <v>9372</v>
      </c>
      <c r="F35" s="282" t="s">
        <v>9372</v>
      </c>
      <c r="G35" s="282" t="s">
        <v>9392</v>
      </c>
      <c r="H35" s="282" t="s">
        <v>11724</v>
      </c>
      <c r="I35" s="282" t="s">
        <v>9375</v>
      </c>
      <c r="J35" s="283"/>
      <c r="K35" s="283"/>
      <c r="L35" s="283"/>
      <c r="M35" s="282" t="s">
        <v>11725</v>
      </c>
      <c r="N35" s="282" t="s">
        <v>9378</v>
      </c>
      <c r="O35" s="284">
        <v>527.65</v>
      </c>
      <c r="P35" s="282" t="s">
        <v>10437</v>
      </c>
      <c r="Q35" s="282" t="s">
        <v>9375</v>
      </c>
      <c r="R35" s="283"/>
      <c r="S35" s="283"/>
      <c r="T35" s="282" t="s">
        <v>9380</v>
      </c>
      <c r="U35" s="282" t="s">
        <v>10437</v>
      </c>
      <c r="V35" s="282" t="s">
        <v>10438</v>
      </c>
      <c r="W35" s="282" t="s">
        <v>11726</v>
      </c>
      <c r="X35" s="282" t="s">
        <v>9384</v>
      </c>
      <c r="Y35" s="282" t="s">
        <v>9385</v>
      </c>
      <c r="Z35" s="284">
        <v>527.65</v>
      </c>
      <c r="AA35" s="282" t="s">
        <v>3277</v>
      </c>
      <c r="AB35" s="284">
        <v>527.65</v>
      </c>
      <c r="AC35" s="284">
        <v>527.65</v>
      </c>
      <c r="AD35" s="282" t="s">
        <v>3277</v>
      </c>
      <c r="AE35" s="282" t="s">
        <v>11727</v>
      </c>
      <c r="AF35" s="282" t="s">
        <v>10685</v>
      </c>
      <c r="AG35" s="282" t="s">
        <v>9388</v>
      </c>
      <c r="AH35" s="282" t="s">
        <v>9402</v>
      </c>
      <c r="AI35" s="285">
        <f t="shared" si="0"/>
        <v>43465</v>
      </c>
      <c r="AJ35" s="330">
        <f t="shared" si="1"/>
        <v>527.65</v>
      </c>
    </row>
    <row r="36" spans="1:36" ht="50">
      <c r="A36" s="282" t="s">
        <v>11728</v>
      </c>
      <c r="B36" s="282" t="s">
        <v>11673</v>
      </c>
      <c r="C36" s="282" t="s">
        <v>11674</v>
      </c>
      <c r="D36" s="282" t="s">
        <v>9371</v>
      </c>
      <c r="E36" s="282" t="s">
        <v>9372</v>
      </c>
      <c r="F36" s="282" t="s">
        <v>9372</v>
      </c>
      <c r="G36" s="282" t="s">
        <v>9392</v>
      </c>
      <c r="H36" s="282" t="s">
        <v>11693</v>
      </c>
      <c r="I36" s="282" t="s">
        <v>9375</v>
      </c>
      <c r="J36" s="283"/>
      <c r="K36" s="283"/>
      <c r="L36" s="283"/>
      <c r="M36" s="283"/>
      <c r="N36" s="282" t="s">
        <v>9378</v>
      </c>
      <c r="O36" s="284">
        <v>157.80000000000001</v>
      </c>
      <c r="P36" s="282" t="s">
        <v>10437</v>
      </c>
      <c r="Q36" s="282" t="s">
        <v>9375</v>
      </c>
      <c r="R36" s="283"/>
      <c r="S36" s="283"/>
      <c r="T36" s="282" t="s">
        <v>9380</v>
      </c>
      <c r="U36" s="282" t="s">
        <v>10437</v>
      </c>
      <c r="V36" s="282" t="s">
        <v>10438</v>
      </c>
      <c r="W36" s="282" t="s">
        <v>10520</v>
      </c>
      <c r="X36" s="282" t="s">
        <v>9384</v>
      </c>
      <c r="Y36" s="282" t="s">
        <v>9385</v>
      </c>
      <c r="Z36" s="284">
        <v>157.80000000000001</v>
      </c>
      <c r="AA36" s="282" t="s">
        <v>3277</v>
      </c>
      <c r="AB36" s="284">
        <v>157.80000000000001</v>
      </c>
      <c r="AC36" s="284">
        <v>157.80000000000001</v>
      </c>
      <c r="AD36" s="282" t="s">
        <v>3277</v>
      </c>
      <c r="AE36" s="282" t="s">
        <v>10521</v>
      </c>
      <c r="AF36" s="282" t="s">
        <v>10685</v>
      </c>
      <c r="AG36" s="282" t="s">
        <v>9388</v>
      </c>
      <c r="AH36" s="282" t="s">
        <v>9402</v>
      </c>
      <c r="AI36" s="285">
        <f t="shared" si="0"/>
        <v>43718</v>
      </c>
      <c r="AJ36" s="330">
        <f t="shared" si="1"/>
        <v>157.80000000000001</v>
      </c>
    </row>
    <row r="37" spans="1:36" ht="50">
      <c r="A37" s="282" t="s">
        <v>11729</v>
      </c>
      <c r="B37" s="282" t="s">
        <v>11673</v>
      </c>
      <c r="C37" s="282" t="s">
        <v>11674</v>
      </c>
      <c r="D37" s="282" t="s">
        <v>9371</v>
      </c>
      <c r="E37" s="282" t="s">
        <v>9372</v>
      </c>
      <c r="F37" s="282" t="s">
        <v>9372</v>
      </c>
      <c r="G37" s="282" t="s">
        <v>9392</v>
      </c>
      <c r="H37" s="282" t="s">
        <v>11693</v>
      </c>
      <c r="I37" s="282" t="s">
        <v>9375</v>
      </c>
      <c r="J37" s="283"/>
      <c r="K37" s="283"/>
      <c r="L37" s="283"/>
      <c r="M37" s="283"/>
      <c r="N37" s="282" t="s">
        <v>9378</v>
      </c>
      <c r="O37" s="284">
        <v>157.80000000000001</v>
      </c>
      <c r="P37" s="282" t="s">
        <v>10437</v>
      </c>
      <c r="Q37" s="282" t="s">
        <v>9375</v>
      </c>
      <c r="R37" s="283"/>
      <c r="S37" s="283"/>
      <c r="T37" s="282" t="s">
        <v>9380</v>
      </c>
      <c r="U37" s="282" t="s">
        <v>10437</v>
      </c>
      <c r="V37" s="282" t="s">
        <v>10438</v>
      </c>
      <c r="W37" s="282" t="s">
        <v>10520</v>
      </c>
      <c r="X37" s="282" t="s">
        <v>9384</v>
      </c>
      <c r="Y37" s="282" t="s">
        <v>9385</v>
      </c>
      <c r="Z37" s="284">
        <v>157.80000000000001</v>
      </c>
      <c r="AA37" s="282" t="s">
        <v>3277</v>
      </c>
      <c r="AB37" s="284">
        <v>157.80000000000001</v>
      </c>
      <c r="AC37" s="284">
        <v>157.80000000000001</v>
      </c>
      <c r="AD37" s="282" t="s">
        <v>3277</v>
      </c>
      <c r="AE37" s="282" t="s">
        <v>10521</v>
      </c>
      <c r="AF37" s="282" t="s">
        <v>10685</v>
      </c>
      <c r="AG37" s="282" t="s">
        <v>9388</v>
      </c>
      <c r="AH37" s="282" t="s">
        <v>9402</v>
      </c>
      <c r="AI37" s="285">
        <f t="shared" si="0"/>
        <v>43718</v>
      </c>
      <c r="AJ37" s="330">
        <f t="shared" si="1"/>
        <v>157.80000000000001</v>
      </c>
    </row>
    <row r="38" spans="1:36" ht="50">
      <c r="A38" s="282" t="s">
        <v>11730</v>
      </c>
      <c r="B38" s="282" t="s">
        <v>11673</v>
      </c>
      <c r="C38" s="282" t="s">
        <v>11674</v>
      </c>
      <c r="D38" s="282" t="s">
        <v>9371</v>
      </c>
      <c r="E38" s="282" t="s">
        <v>9372</v>
      </c>
      <c r="F38" s="282" t="s">
        <v>9372</v>
      </c>
      <c r="G38" s="282" t="s">
        <v>9392</v>
      </c>
      <c r="H38" s="282" t="s">
        <v>11731</v>
      </c>
      <c r="I38" s="282" t="s">
        <v>9375</v>
      </c>
      <c r="J38" s="283"/>
      <c r="K38" s="283"/>
      <c r="L38" s="283"/>
      <c r="M38" s="283"/>
      <c r="N38" s="282" t="s">
        <v>9378</v>
      </c>
      <c r="O38" s="284">
        <v>270.54000000000002</v>
      </c>
      <c r="P38" s="282" t="s">
        <v>10437</v>
      </c>
      <c r="Q38" s="282" t="s">
        <v>9375</v>
      </c>
      <c r="R38" s="283"/>
      <c r="S38" s="283"/>
      <c r="T38" s="282" t="s">
        <v>9380</v>
      </c>
      <c r="U38" s="282" t="s">
        <v>10437</v>
      </c>
      <c r="V38" s="282" t="s">
        <v>10438</v>
      </c>
      <c r="W38" s="282" t="s">
        <v>10443</v>
      </c>
      <c r="X38" s="282" t="s">
        <v>9384</v>
      </c>
      <c r="Y38" s="282" t="s">
        <v>9385</v>
      </c>
      <c r="Z38" s="284">
        <v>270.54000000000002</v>
      </c>
      <c r="AA38" s="282" t="s">
        <v>3277</v>
      </c>
      <c r="AB38" s="284">
        <v>270.54000000000002</v>
      </c>
      <c r="AC38" s="284">
        <v>270.54000000000002</v>
      </c>
      <c r="AD38" s="282" t="s">
        <v>3277</v>
      </c>
      <c r="AE38" s="282" t="s">
        <v>10444</v>
      </c>
      <c r="AF38" s="282" t="s">
        <v>10685</v>
      </c>
      <c r="AG38" s="282" t="s">
        <v>9388</v>
      </c>
      <c r="AH38" s="282" t="s">
        <v>9402</v>
      </c>
      <c r="AI38" s="285">
        <f t="shared" si="0"/>
        <v>43928</v>
      </c>
      <c r="AJ38" s="330">
        <f t="shared" si="1"/>
        <v>270.54000000000002</v>
      </c>
    </row>
    <row r="39" spans="1:36" ht="50">
      <c r="A39" s="282" t="s">
        <v>11732</v>
      </c>
      <c r="B39" s="282" t="s">
        <v>11673</v>
      </c>
      <c r="C39" s="282" t="s">
        <v>11674</v>
      </c>
      <c r="D39" s="282" t="s">
        <v>9371</v>
      </c>
      <c r="E39" s="282" t="s">
        <v>9372</v>
      </c>
      <c r="F39" s="282" t="s">
        <v>9372</v>
      </c>
      <c r="G39" s="282" t="s">
        <v>9505</v>
      </c>
      <c r="H39" s="282" t="s">
        <v>11733</v>
      </c>
      <c r="I39" s="282" t="s">
        <v>9375</v>
      </c>
      <c r="J39" s="282" t="s">
        <v>9507</v>
      </c>
      <c r="K39" s="282" t="s">
        <v>9508</v>
      </c>
      <c r="L39" s="283"/>
      <c r="M39" s="283"/>
      <c r="N39" s="282" t="s">
        <v>9378</v>
      </c>
      <c r="O39" s="284">
        <v>41.16</v>
      </c>
      <c r="P39" s="282" t="s">
        <v>9379</v>
      </c>
      <c r="Q39" s="282" t="s">
        <v>9375</v>
      </c>
      <c r="R39" s="283"/>
      <c r="S39" s="283"/>
      <c r="T39" s="282" t="s">
        <v>9380</v>
      </c>
      <c r="U39" s="282" t="s">
        <v>9381</v>
      </c>
      <c r="V39" s="282" t="s">
        <v>9382</v>
      </c>
      <c r="W39" s="282" t="s">
        <v>11734</v>
      </c>
      <c r="X39" s="282" t="s">
        <v>9384</v>
      </c>
      <c r="Y39" s="282" t="s">
        <v>9385</v>
      </c>
      <c r="Z39" s="284">
        <v>41.16</v>
      </c>
      <c r="AA39" s="282" t="s">
        <v>3277</v>
      </c>
      <c r="AB39" s="284">
        <v>41.16</v>
      </c>
      <c r="AC39" s="284">
        <v>41.16</v>
      </c>
      <c r="AD39" s="282" t="s">
        <v>3277</v>
      </c>
      <c r="AE39" s="282" t="s">
        <v>10427</v>
      </c>
      <c r="AF39" s="282" t="s">
        <v>10685</v>
      </c>
      <c r="AG39" s="282" t="s">
        <v>9388</v>
      </c>
      <c r="AH39" s="282" t="s">
        <v>9402</v>
      </c>
      <c r="AI39" s="285">
        <f t="shared" si="0"/>
        <v>44006</v>
      </c>
      <c r="AJ39" s="330">
        <f t="shared" si="1"/>
        <v>41.16</v>
      </c>
    </row>
    <row r="40" spans="1:36" ht="70">
      <c r="A40" s="282" t="s">
        <v>11735</v>
      </c>
      <c r="B40" s="282" t="s">
        <v>11673</v>
      </c>
      <c r="C40" s="282" t="s">
        <v>11674</v>
      </c>
      <c r="D40" s="282" t="s">
        <v>9371</v>
      </c>
      <c r="E40" s="282" t="s">
        <v>9372</v>
      </c>
      <c r="F40" s="282" t="s">
        <v>9372</v>
      </c>
      <c r="G40" s="282" t="s">
        <v>9505</v>
      </c>
      <c r="H40" s="282" t="s">
        <v>10272</v>
      </c>
      <c r="I40" s="282" t="s">
        <v>9410</v>
      </c>
      <c r="J40" s="282" t="s">
        <v>9566</v>
      </c>
      <c r="K40" s="282" t="s">
        <v>9567</v>
      </c>
      <c r="L40" s="283"/>
      <c r="M40" s="282" t="s">
        <v>11736</v>
      </c>
      <c r="N40" s="282" t="s">
        <v>9378</v>
      </c>
      <c r="O40" s="284">
        <v>91.64</v>
      </c>
      <c r="P40" s="282" t="s">
        <v>9379</v>
      </c>
      <c r="Q40" s="282" t="s">
        <v>9375</v>
      </c>
      <c r="R40" s="283"/>
      <c r="S40" s="283"/>
      <c r="T40" s="282" t="s">
        <v>9380</v>
      </c>
      <c r="U40" s="282" t="s">
        <v>9381</v>
      </c>
      <c r="V40" s="282" t="s">
        <v>9382</v>
      </c>
      <c r="W40" s="282" t="s">
        <v>10255</v>
      </c>
      <c r="X40" s="282" t="s">
        <v>9384</v>
      </c>
      <c r="Y40" s="282" t="s">
        <v>9385</v>
      </c>
      <c r="Z40" s="284">
        <v>91.64</v>
      </c>
      <c r="AA40" s="282" t="s">
        <v>3277</v>
      </c>
      <c r="AB40" s="284">
        <v>91.64</v>
      </c>
      <c r="AC40" s="284">
        <v>91.64</v>
      </c>
      <c r="AD40" s="282" t="s">
        <v>3277</v>
      </c>
      <c r="AE40" s="282" t="s">
        <v>10243</v>
      </c>
      <c r="AF40" s="282" t="s">
        <v>10685</v>
      </c>
      <c r="AG40" s="282" t="s">
        <v>9388</v>
      </c>
      <c r="AH40" s="282" t="s">
        <v>9402</v>
      </c>
      <c r="AI40" s="285">
        <f t="shared" si="0"/>
        <v>44389</v>
      </c>
      <c r="AJ40" s="330">
        <f t="shared" si="1"/>
        <v>91.64</v>
      </c>
    </row>
    <row r="41" spans="1:36" ht="60">
      <c r="A41" s="282" t="s">
        <v>11737</v>
      </c>
      <c r="B41" s="282" t="s">
        <v>11673</v>
      </c>
      <c r="C41" s="282" t="s">
        <v>11674</v>
      </c>
      <c r="D41" s="282" t="s">
        <v>9371</v>
      </c>
      <c r="E41" s="282" t="s">
        <v>9372</v>
      </c>
      <c r="F41" s="282" t="s">
        <v>9372</v>
      </c>
      <c r="G41" s="282" t="s">
        <v>9505</v>
      </c>
      <c r="H41" s="282" t="s">
        <v>10272</v>
      </c>
      <c r="I41" s="282" t="s">
        <v>9526</v>
      </c>
      <c r="J41" s="282" t="s">
        <v>9959</v>
      </c>
      <c r="K41" s="282" t="s">
        <v>9960</v>
      </c>
      <c r="L41" s="283"/>
      <c r="M41" s="282" t="s">
        <v>11699</v>
      </c>
      <c r="N41" s="282" t="s">
        <v>9378</v>
      </c>
      <c r="O41" s="284">
        <v>137.46</v>
      </c>
      <c r="P41" s="282" t="s">
        <v>9379</v>
      </c>
      <c r="Q41" s="282" t="s">
        <v>9375</v>
      </c>
      <c r="R41" s="283"/>
      <c r="S41" s="283"/>
      <c r="T41" s="282" t="s">
        <v>9380</v>
      </c>
      <c r="U41" s="282" t="s">
        <v>9381</v>
      </c>
      <c r="V41" s="282" t="s">
        <v>9382</v>
      </c>
      <c r="W41" s="282" t="s">
        <v>10265</v>
      </c>
      <c r="X41" s="282" t="s">
        <v>9384</v>
      </c>
      <c r="Y41" s="282" t="s">
        <v>9385</v>
      </c>
      <c r="Z41" s="284">
        <v>137.46</v>
      </c>
      <c r="AA41" s="282" t="s">
        <v>3277</v>
      </c>
      <c r="AB41" s="284">
        <v>137.46</v>
      </c>
      <c r="AC41" s="284">
        <v>137.46</v>
      </c>
      <c r="AD41" s="282" t="s">
        <v>3277</v>
      </c>
      <c r="AE41" s="282" t="s">
        <v>10243</v>
      </c>
      <c r="AF41" s="282" t="s">
        <v>10685</v>
      </c>
      <c r="AG41" s="282" t="s">
        <v>9388</v>
      </c>
      <c r="AH41" s="282" t="s">
        <v>9402</v>
      </c>
      <c r="AI41" s="285">
        <f t="shared" si="0"/>
        <v>44389</v>
      </c>
      <c r="AJ41" s="330">
        <f t="shared" si="1"/>
        <v>137.46</v>
      </c>
    </row>
    <row r="42" spans="1:36" ht="50">
      <c r="A42" s="282" t="s">
        <v>11738</v>
      </c>
      <c r="B42" s="282" t="s">
        <v>11673</v>
      </c>
      <c r="C42" s="282" t="s">
        <v>11674</v>
      </c>
      <c r="D42" s="282" t="s">
        <v>9371</v>
      </c>
      <c r="E42" s="282" t="s">
        <v>9372</v>
      </c>
      <c r="F42" s="282" t="s">
        <v>9372</v>
      </c>
      <c r="G42" s="282" t="s">
        <v>9392</v>
      </c>
      <c r="H42" s="282" t="s">
        <v>11739</v>
      </c>
      <c r="I42" s="282" t="s">
        <v>9375</v>
      </c>
      <c r="J42" s="283"/>
      <c r="K42" s="283"/>
      <c r="L42" s="283"/>
      <c r="M42" s="283"/>
      <c r="N42" s="282" t="s">
        <v>9378</v>
      </c>
      <c r="O42" s="284">
        <v>23.41</v>
      </c>
      <c r="P42" s="282" t="s">
        <v>10437</v>
      </c>
      <c r="Q42" s="282" t="s">
        <v>9375</v>
      </c>
      <c r="R42" s="283"/>
      <c r="S42" s="283"/>
      <c r="T42" s="282" t="s">
        <v>9380</v>
      </c>
      <c r="U42" s="282" t="s">
        <v>10437</v>
      </c>
      <c r="V42" s="282" t="s">
        <v>10438</v>
      </c>
      <c r="W42" s="282" t="s">
        <v>11682</v>
      </c>
      <c r="X42" s="282" t="s">
        <v>9384</v>
      </c>
      <c r="Y42" s="282" t="s">
        <v>9385</v>
      </c>
      <c r="Z42" s="284">
        <v>23.41</v>
      </c>
      <c r="AA42" s="282" t="s">
        <v>3277</v>
      </c>
      <c r="AB42" s="284">
        <v>23.41</v>
      </c>
      <c r="AC42" s="284">
        <v>23.41</v>
      </c>
      <c r="AD42" s="282" t="s">
        <v>3277</v>
      </c>
      <c r="AE42" s="282" t="s">
        <v>11683</v>
      </c>
      <c r="AF42" s="282" t="s">
        <v>10685</v>
      </c>
      <c r="AG42" s="282" t="s">
        <v>9388</v>
      </c>
      <c r="AH42" s="282" t="s">
        <v>9402</v>
      </c>
      <c r="AI42" s="285">
        <f t="shared" si="0"/>
        <v>43496</v>
      </c>
      <c r="AJ42" s="330">
        <f t="shared" si="1"/>
        <v>23.41</v>
      </c>
    </row>
    <row r="43" spans="1:36" ht="50">
      <c r="A43" s="282" t="s">
        <v>11740</v>
      </c>
      <c r="B43" s="282" t="s">
        <v>11673</v>
      </c>
      <c r="C43" s="282" t="s">
        <v>11674</v>
      </c>
      <c r="D43" s="282" t="s">
        <v>9371</v>
      </c>
      <c r="E43" s="282" t="s">
        <v>9372</v>
      </c>
      <c r="F43" s="282" t="s">
        <v>9372</v>
      </c>
      <c r="G43" s="282" t="s">
        <v>9392</v>
      </c>
      <c r="H43" s="282" t="s">
        <v>11693</v>
      </c>
      <c r="I43" s="282" t="s">
        <v>9375</v>
      </c>
      <c r="J43" s="283"/>
      <c r="K43" s="283"/>
      <c r="L43" s="283"/>
      <c r="M43" s="283"/>
      <c r="N43" s="282" t="s">
        <v>9378</v>
      </c>
      <c r="O43" s="284">
        <v>157.80000000000001</v>
      </c>
      <c r="P43" s="282" t="s">
        <v>10437</v>
      </c>
      <c r="Q43" s="282" t="s">
        <v>9375</v>
      </c>
      <c r="R43" s="283"/>
      <c r="S43" s="283"/>
      <c r="T43" s="282" t="s">
        <v>9380</v>
      </c>
      <c r="U43" s="282" t="s">
        <v>10437</v>
      </c>
      <c r="V43" s="282" t="s">
        <v>10438</v>
      </c>
      <c r="W43" s="282" t="s">
        <v>10520</v>
      </c>
      <c r="X43" s="282" t="s">
        <v>9384</v>
      </c>
      <c r="Y43" s="282" t="s">
        <v>9385</v>
      </c>
      <c r="Z43" s="284">
        <v>157.80000000000001</v>
      </c>
      <c r="AA43" s="282" t="s">
        <v>3277</v>
      </c>
      <c r="AB43" s="284">
        <v>157.80000000000001</v>
      </c>
      <c r="AC43" s="284">
        <v>157.80000000000001</v>
      </c>
      <c r="AD43" s="282" t="s">
        <v>3277</v>
      </c>
      <c r="AE43" s="282" t="s">
        <v>10521</v>
      </c>
      <c r="AF43" s="282" t="s">
        <v>10685</v>
      </c>
      <c r="AG43" s="282" t="s">
        <v>9388</v>
      </c>
      <c r="AH43" s="282" t="s">
        <v>9402</v>
      </c>
      <c r="AI43" s="285">
        <f t="shared" si="0"/>
        <v>43718</v>
      </c>
      <c r="AJ43" s="330">
        <f t="shared" si="1"/>
        <v>157.80000000000001</v>
      </c>
    </row>
    <row r="44" spans="1:36" ht="50">
      <c r="A44" s="282" t="s">
        <v>11741</v>
      </c>
      <c r="B44" s="282" t="s">
        <v>11673</v>
      </c>
      <c r="C44" s="282" t="s">
        <v>11674</v>
      </c>
      <c r="D44" s="282" t="s">
        <v>9371</v>
      </c>
      <c r="E44" s="282" t="s">
        <v>9372</v>
      </c>
      <c r="F44" s="282" t="s">
        <v>9372</v>
      </c>
      <c r="G44" s="282" t="s">
        <v>9392</v>
      </c>
      <c r="H44" s="282" t="s">
        <v>10527</v>
      </c>
      <c r="I44" s="282" t="s">
        <v>9375</v>
      </c>
      <c r="J44" s="283"/>
      <c r="K44" s="283"/>
      <c r="L44" s="283"/>
      <c r="M44" s="283"/>
      <c r="N44" s="282" t="s">
        <v>9378</v>
      </c>
      <c r="O44" s="284">
        <v>39.450000000000003</v>
      </c>
      <c r="P44" s="282" t="s">
        <v>10437</v>
      </c>
      <c r="Q44" s="282" t="s">
        <v>9375</v>
      </c>
      <c r="R44" s="283"/>
      <c r="S44" s="283"/>
      <c r="T44" s="282" t="s">
        <v>9380</v>
      </c>
      <c r="U44" s="282" t="s">
        <v>10437</v>
      </c>
      <c r="V44" s="282" t="s">
        <v>10438</v>
      </c>
      <c r="W44" s="282" t="s">
        <v>10520</v>
      </c>
      <c r="X44" s="282" t="s">
        <v>9384</v>
      </c>
      <c r="Y44" s="282" t="s">
        <v>9385</v>
      </c>
      <c r="Z44" s="284">
        <v>39.450000000000003</v>
      </c>
      <c r="AA44" s="282" t="s">
        <v>3277</v>
      </c>
      <c r="AB44" s="284">
        <v>39.450000000000003</v>
      </c>
      <c r="AC44" s="284">
        <v>39.450000000000003</v>
      </c>
      <c r="AD44" s="282" t="s">
        <v>3277</v>
      </c>
      <c r="AE44" s="282" t="s">
        <v>10521</v>
      </c>
      <c r="AF44" s="282" t="s">
        <v>10685</v>
      </c>
      <c r="AG44" s="282" t="s">
        <v>9388</v>
      </c>
      <c r="AH44" s="282" t="s">
        <v>9402</v>
      </c>
      <c r="AI44" s="285">
        <f t="shared" si="0"/>
        <v>43723</v>
      </c>
      <c r="AJ44" s="330">
        <f t="shared" si="1"/>
        <v>39.450000000000003</v>
      </c>
    </row>
    <row r="45" spans="1:36" ht="50">
      <c r="A45" s="282" t="s">
        <v>11742</v>
      </c>
      <c r="B45" s="282" t="s">
        <v>11673</v>
      </c>
      <c r="C45" s="282" t="s">
        <v>11674</v>
      </c>
      <c r="D45" s="282" t="s">
        <v>9371</v>
      </c>
      <c r="E45" s="282" t="s">
        <v>9372</v>
      </c>
      <c r="F45" s="282" t="s">
        <v>9372</v>
      </c>
      <c r="G45" s="282" t="s">
        <v>9392</v>
      </c>
      <c r="H45" s="282" t="s">
        <v>11743</v>
      </c>
      <c r="I45" s="282" t="s">
        <v>9375</v>
      </c>
      <c r="J45" s="283"/>
      <c r="K45" s="283"/>
      <c r="L45" s="283"/>
      <c r="M45" s="283"/>
      <c r="N45" s="282" t="s">
        <v>9378</v>
      </c>
      <c r="O45" s="284">
        <v>157.80000000000001</v>
      </c>
      <c r="P45" s="282" t="s">
        <v>10437</v>
      </c>
      <c r="Q45" s="282" t="s">
        <v>9375</v>
      </c>
      <c r="R45" s="283"/>
      <c r="S45" s="283"/>
      <c r="T45" s="282" t="s">
        <v>9380</v>
      </c>
      <c r="U45" s="282" t="s">
        <v>10437</v>
      </c>
      <c r="V45" s="282" t="s">
        <v>10438</v>
      </c>
      <c r="W45" s="282" t="s">
        <v>10540</v>
      </c>
      <c r="X45" s="282" t="s">
        <v>9384</v>
      </c>
      <c r="Y45" s="282" t="s">
        <v>9385</v>
      </c>
      <c r="Z45" s="284">
        <v>157.80000000000001</v>
      </c>
      <c r="AA45" s="282" t="s">
        <v>3277</v>
      </c>
      <c r="AB45" s="284">
        <v>157.80000000000001</v>
      </c>
      <c r="AC45" s="284">
        <v>157.80000000000001</v>
      </c>
      <c r="AD45" s="282" t="s">
        <v>3277</v>
      </c>
      <c r="AE45" s="282" t="s">
        <v>10541</v>
      </c>
      <c r="AF45" s="282" t="s">
        <v>10685</v>
      </c>
      <c r="AG45" s="282" t="s">
        <v>9388</v>
      </c>
      <c r="AH45" s="282" t="s">
        <v>9402</v>
      </c>
      <c r="AI45" s="285">
        <f t="shared" si="0"/>
        <v>43704</v>
      </c>
      <c r="AJ45" s="330">
        <f t="shared" si="1"/>
        <v>157.80000000000001</v>
      </c>
    </row>
    <row r="46" spans="1:36" ht="50">
      <c r="A46" s="282" t="s">
        <v>11744</v>
      </c>
      <c r="B46" s="282" t="s">
        <v>11673</v>
      </c>
      <c r="C46" s="282" t="s">
        <v>11674</v>
      </c>
      <c r="D46" s="282" t="s">
        <v>9371</v>
      </c>
      <c r="E46" s="282" t="s">
        <v>9372</v>
      </c>
      <c r="F46" s="282" t="s">
        <v>9372</v>
      </c>
      <c r="G46" s="282" t="s">
        <v>9392</v>
      </c>
      <c r="H46" s="282" t="s">
        <v>11743</v>
      </c>
      <c r="I46" s="282" t="s">
        <v>9375</v>
      </c>
      <c r="J46" s="283"/>
      <c r="K46" s="283"/>
      <c r="L46" s="283"/>
      <c r="M46" s="283"/>
      <c r="N46" s="282" t="s">
        <v>9378</v>
      </c>
      <c r="O46" s="284">
        <v>157.80000000000001</v>
      </c>
      <c r="P46" s="282" t="s">
        <v>10437</v>
      </c>
      <c r="Q46" s="282" t="s">
        <v>9375</v>
      </c>
      <c r="R46" s="283"/>
      <c r="S46" s="283"/>
      <c r="T46" s="282" t="s">
        <v>9380</v>
      </c>
      <c r="U46" s="282" t="s">
        <v>10437</v>
      </c>
      <c r="V46" s="282" t="s">
        <v>10438</v>
      </c>
      <c r="W46" s="282" t="s">
        <v>10540</v>
      </c>
      <c r="X46" s="282" t="s">
        <v>9384</v>
      </c>
      <c r="Y46" s="282" t="s">
        <v>9385</v>
      </c>
      <c r="Z46" s="284">
        <v>157.80000000000001</v>
      </c>
      <c r="AA46" s="282" t="s">
        <v>3277</v>
      </c>
      <c r="AB46" s="284">
        <v>157.80000000000001</v>
      </c>
      <c r="AC46" s="284">
        <v>157.80000000000001</v>
      </c>
      <c r="AD46" s="282" t="s">
        <v>3277</v>
      </c>
      <c r="AE46" s="282" t="s">
        <v>10541</v>
      </c>
      <c r="AF46" s="282" t="s">
        <v>10685</v>
      </c>
      <c r="AG46" s="282" t="s">
        <v>9388</v>
      </c>
      <c r="AH46" s="282" t="s">
        <v>9402</v>
      </c>
      <c r="AI46" s="285">
        <f t="shared" si="0"/>
        <v>43704</v>
      </c>
      <c r="AJ46" s="330">
        <f t="shared" si="1"/>
        <v>157.80000000000001</v>
      </c>
    </row>
    <row r="47" spans="1:36" ht="50">
      <c r="A47" s="282" t="s">
        <v>11745</v>
      </c>
      <c r="B47" s="282" t="s">
        <v>11673</v>
      </c>
      <c r="C47" s="282" t="s">
        <v>11674</v>
      </c>
      <c r="D47" s="282" t="s">
        <v>9371</v>
      </c>
      <c r="E47" s="282" t="s">
        <v>9372</v>
      </c>
      <c r="F47" s="282" t="s">
        <v>9372</v>
      </c>
      <c r="G47" s="282" t="s">
        <v>9392</v>
      </c>
      <c r="H47" s="282" t="s">
        <v>11743</v>
      </c>
      <c r="I47" s="282" t="s">
        <v>9375</v>
      </c>
      <c r="J47" s="283"/>
      <c r="K47" s="283"/>
      <c r="L47" s="283"/>
      <c r="M47" s="283"/>
      <c r="N47" s="282" t="s">
        <v>9378</v>
      </c>
      <c r="O47" s="284">
        <v>78.900000000000006</v>
      </c>
      <c r="P47" s="282" t="s">
        <v>10437</v>
      </c>
      <c r="Q47" s="282" t="s">
        <v>9375</v>
      </c>
      <c r="R47" s="283"/>
      <c r="S47" s="283"/>
      <c r="T47" s="282" t="s">
        <v>9380</v>
      </c>
      <c r="U47" s="282" t="s">
        <v>10437</v>
      </c>
      <c r="V47" s="282" t="s">
        <v>10438</v>
      </c>
      <c r="W47" s="282" t="s">
        <v>10540</v>
      </c>
      <c r="X47" s="282" t="s">
        <v>9384</v>
      </c>
      <c r="Y47" s="282" t="s">
        <v>9385</v>
      </c>
      <c r="Z47" s="284">
        <v>78.900000000000006</v>
      </c>
      <c r="AA47" s="282" t="s">
        <v>3277</v>
      </c>
      <c r="AB47" s="284">
        <v>78.900000000000006</v>
      </c>
      <c r="AC47" s="284">
        <v>78.900000000000006</v>
      </c>
      <c r="AD47" s="282" t="s">
        <v>3277</v>
      </c>
      <c r="AE47" s="282" t="s">
        <v>10541</v>
      </c>
      <c r="AF47" s="282" t="s">
        <v>10685</v>
      </c>
      <c r="AG47" s="282" t="s">
        <v>9388</v>
      </c>
      <c r="AH47" s="282" t="s">
        <v>9402</v>
      </c>
      <c r="AI47" s="285">
        <f t="shared" si="0"/>
        <v>43704</v>
      </c>
      <c r="AJ47" s="330">
        <f t="shared" si="1"/>
        <v>78.900000000000006</v>
      </c>
    </row>
    <row r="48" spans="1:36" ht="50">
      <c r="A48" s="282" t="s">
        <v>11746</v>
      </c>
      <c r="B48" s="282" t="s">
        <v>11673</v>
      </c>
      <c r="C48" s="282" t="s">
        <v>11674</v>
      </c>
      <c r="D48" s="282" t="s">
        <v>9371</v>
      </c>
      <c r="E48" s="282" t="s">
        <v>9372</v>
      </c>
      <c r="F48" s="282" t="s">
        <v>9372</v>
      </c>
      <c r="G48" s="282" t="s">
        <v>9392</v>
      </c>
      <c r="H48" s="282" t="s">
        <v>11743</v>
      </c>
      <c r="I48" s="282" t="s">
        <v>9375</v>
      </c>
      <c r="J48" s="283"/>
      <c r="K48" s="283"/>
      <c r="L48" s="283"/>
      <c r="M48" s="283"/>
      <c r="N48" s="282" t="s">
        <v>9378</v>
      </c>
      <c r="O48" s="284">
        <v>78.900000000000006</v>
      </c>
      <c r="P48" s="282" t="s">
        <v>10437</v>
      </c>
      <c r="Q48" s="282" t="s">
        <v>9375</v>
      </c>
      <c r="R48" s="283"/>
      <c r="S48" s="283"/>
      <c r="T48" s="282" t="s">
        <v>9380</v>
      </c>
      <c r="U48" s="282" t="s">
        <v>10437</v>
      </c>
      <c r="V48" s="282" t="s">
        <v>10438</v>
      </c>
      <c r="W48" s="282" t="s">
        <v>10540</v>
      </c>
      <c r="X48" s="282" t="s">
        <v>9384</v>
      </c>
      <c r="Y48" s="282" t="s">
        <v>9385</v>
      </c>
      <c r="Z48" s="284">
        <v>78.900000000000006</v>
      </c>
      <c r="AA48" s="282" t="s">
        <v>3277</v>
      </c>
      <c r="AB48" s="284">
        <v>78.900000000000006</v>
      </c>
      <c r="AC48" s="284">
        <v>78.900000000000006</v>
      </c>
      <c r="AD48" s="282" t="s">
        <v>3277</v>
      </c>
      <c r="AE48" s="282" t="s">
        <v>10541</v>
      </c>
      <c r="AF48" s="282" t="s">
        <v>10685</v>
      </c>
      <c r="AG48" s="282" t="s">
        <v>9388</v>
      </c>
      <c r="AH48" s="282" t="s">
        <v>9402</v>
      </c>
      <c r="AI48" s="285">
        <f t="shared" si="0"/>
        <v>43704</v>
      </c>
      <c r="AJ48" s="330">
        <f t="shared" si="1"/>
        <v>78.900000000000006</v>
      </c>
    </row>
    <row r="49" spans="1:36" ht="50">
      <c r="A49" s="282" t="s">
        <v>11747</v>
      </c>
      <c r="B49" s="282" t="s">
        <v>11673</v>
      </c>
      <c r="C49" s="282" t="s">
        <v>11674</v>
      </c>
      <c r="D49" s="282" t="s">
        <v>9371</v>
      </c>
      <c r="E49" s="282" t="s">
        <v>9372</v>
      </c>
      <c r="F49" s="282" t="s">
        <v>9372</v>
      </c>
      <c r="G49" s="282" t="s">
        <v>9392</v>
      </c>
      <c r="H49" s="282" t="s">
        <v>11743</v>
      </c>
      <c r="I49" s="282" t="s">
        <v>9375</v>
      </c>
      <c r="J49" s="283"/>
      <c r="K49" s="283"/>
      <c r="L49" s="283"/>
      <c r="M49" s="283"/>
      <c r="N49" s="282" t="s">
        <v>9378</v>
      </c>
      <c r="O49" s="284">
        <v>157.80000000000001</v>
      </c>
      <c r="P49" s="282" t="s">
        <v>10437</v>
      </c>
      <c r="Q49" s="282" t="s">
        <v>9375</v>
      </c>
      <c r="R49" s="283"/>
      <c r="S49" s="283"/>
      <c r="T49" s="282" t="s">
        <v>9380</v>
      </c>
      <c r="U49" s="282" t="s">
        <v>10437</v>
      </c>
      <c r="V49" s="282" t="s">
        <v>10438</v>
      </c>
      <c r="W49" s="282" t="s">
        <v>10540</v>
      </c>
      <c r="X49" s="282" t="s">
        <v>9384</v>
      </c>
      <c r="Y49" s="282" t="s">
        <v>9385</v>
      </c>
      <c r="Z49" s="284">
        <v>157.80000000000001</v>
      </c>
      <c r="AA49" s="282" t="s">
        <v>3277</v>
      </c>
      <c r="AB49" s="284">
        <v>157.80000000000001</v>
      </c>
      <c r="AC49" s="284">
        <v>157.80000000000001</v>
      </c>
      <c r="AD49" s="282" t="s">
        <v>3277</v>
      </c>
      <c r="AE49" s="282" t="s">
        <v>10541</v>
      </c>
      <c r="AF49" s="282" t="s">
        <v>10685</v>
      </c>
      <c r="AG49" s="282" t="s">
        <v>9388</v>
      </c>
      <c r="AH49" s="282" t="s">
        <v>9402</v>
      </c>
      <c r="AI49" s="285">
        <f t="shared" si="0"/>
        <v>43704</v>
      </c>
      <c r="AJ49" s="330">
        <f t="shared" si="1"/>
        <v>157.80000000000001</v>
      </c>
    </row>
    <row r="50" spans="1:36" ht="50">
      <c r="A50" s="282" t="s">
        <v>11748</v>
      </c>
      <c r="B50" s="282" t="s">
        <v>11673</v>
      </c>
      <c r="C50" s="282" t="s">
        <v>11674</v>
      </c>
      <c r="D50" s="282" t="s">
        <v>9371</v>
      </c>
      <c r="E50" s="282" t="s">
        <v>9372</v>
      </c>
      <c r="F50" s="282" t="s">
        <v>9372</v>
      </c>
      <c r="G50" s="282" t="s">
        <v>9392</v>
      </c>
      <c r="H50" s="282" t="s">
        <v>11704</v>
      </c>
      <c r="I50" s="282" t="s">
        <v>9375</v>
      </c>
      <c r="J50" s="283"/>
      <c r="K50" s="283"/>
      <c r="L50" s="283"/>
      <c r="M50" s="283"/>
      <c r="N50" s="282" t="s">
        <v>9378</v>
      </c>
      <c r="O50" s="284">
        <v>90.18</v>
      </c>
      <c r="P50" s="282" t="s">
        <v>10437</v>
      </c>
      <c r="Q50" s="282" t="s">
        <v>9375</v>
      </c>
      <c r="R50" s="283"/>
      <c r="S50" s="283"/>
      <c r="T50" s="282" t="s">
        <v>9380</v>
      </c>
      <c r="U50" s="282" t="s">
        <v>10437</v>
      </c>
      <c r="V50" s="282" t="s">
        <v>10438</v>
      </c>
      <c r="W50" s="282" t="s">
        <v>10447</v>
      </c>
      <c r="X50" s="282" t="s">
        <v>9384</v>
      </c>
      <c r="Y50" s="282" t="s">
        <v>9385</v>
      </c>
      <c r="Z50" s="284">
        <v>90.18</v>
      </c>
      <c r="AA50" s="282" t="s">
        <v>3277</v>
      </c>
      <c r="AB50" s="284">
        <v>90.18</v>
      </c>
      <c r="AC50" s="284">
        <v>90.18</v>
      </c>
      <c r="AD50" s="282" t="s">
        <v>3277</v>
      </c>
      <c r="AE50" s="282" t="s">
        <v>10448</v>
      </c>
      <c r="AF50" s="282" t="s">
        <v>10685</v>
      </c>
      <c r="AG50" s="282" t="s">
        <v>9388</v>
      </c>
      <c r="AH50" s="282" t="s">
        <v>9402</v>
      </c>
      <c r="AI50" s="285">
        <f t="shared" si="0"/>
        <v>43914</v>
      </c>
      <c r="AJ50" s="330">
        <f t="shared" si="1"/>
        <v>90.18</v>
      </c>
    </row>
    <row r="51" spans="1:36" ht="50">
      <c r="A51" s="282" t="s">
        <v>11749</v>
      </c>
      <c r="B51" s="282" t="s">
        <v>11673</v>
      </c>
      <c r="C51" s="282" t="s">
        <v>11674</v>
      </c>
      <c r="D51" s="282" t="s">
        <v>9371</v>
      </c>
      <c r="E51" s="282" t="s">
        <v>9372</v>
      </c>
      <c r="F51" s="282" t="s">
        <v>9372</v>
      </c>
      <c r="G51" s="282" t="s">
        <v>9392</v>
      </c>
      <c r="H51" s="282" t="s">
        <v>11675</v>
      </c>
      <c r="I51" s="282" t="s">
        <v>9375</v>
      </c>
      <c r="J51" s="283"/>
      <c r="K51" s="283"/>
      <c r="L51" s="283"/>
      <c r="M51" s="283"/>
      <c r="N51" s="282" t="s">
        <v>9378</v>
      </c>
      <c r="O51" s="284">
        <v>90.18</v>
      </c>
      <c r="P51" s="282" t="s">
        <v>10437</v>
      </c>
      <c r="Q51" s="282" t="s">
        <v>9375</v>
      </c>
      <c r="R51" s="283"/>
      <c r="S51" s="283"/>
      <c r="T51" s="282" t="s">
        <v>9380</v>
      </c>
      <c r="U51" s="282" t="s">
        <v>10437</v>
      </c>
      <c r="V51" s="282" t="s">
        <v>10438</v>
      </c>
      <c r="W51" s="282" t="s">
        <v>10447</v>
      </c>
      <c r="X51" s="282" t="s">
        <v>9384</v>
      </c>
      <c r="Y51" s="282" t="s">
        <v>9385</v>
      </c>
      <c r="Z51" s="284">
        <v>90.18</v>
      </c>
      <c r="AA51" s="282" t="s">
        <v>3277</v>
      </c>
      <c r="AB51" s="284">
        <v>90.18</v>
      </c>
      <c r="AC51" s="284">
        <v>90.18</v>
      </c>
      <c r="AD51" s="282" t="s">
        <v>3277</v>
      </c>
      <c r="AE51" s="282" t="s">
        <v>10448</v>
      </c>
      <c r="AF51" s="282" t="s">
        <v>10685</v>
      </c>
      <c r="AG51" s="282" t="s">
        <v>9388</v>
      </c>
      <c r="AH51" s="282" t="s">
        <v>9402</v>
      </c>
      <c r="AI51" s="285">
        <f t="shared" si="0"/>
        <v>43900</v>
      </c>
      <c r="AJ51" s="330">
        <f t="shared" si="1"/>
        <v>90.18</v>
      </c>
    </row>
    <row r="52" spans="1:36" ht="50">
      <c r="A52" s="282" t="s">
        <v>11750</v>
      </c>
      <c r="B52" s="282" t="s">
        <v>11673</v>
      </c>
      <c r="C52" s="282" t="s">
        <v>11674</v>
      </c>
      <c r="D52" s="282" t="s">
        <v>9371</v>
      </c>
      <c r="E52" s="282" t="s">
        <v>9372</v>
      </c>
      <c r="F52" s="282" t="s">
        <v>9372</v>
      </c>
      <c r="G52" s="282" t="s">
        <v>9505</v>
      </c>
      <c r="H52" s="282" t="s">
        <v>11751</v>
      </c>
      <c r="I52" s="282" t="s">
        <v>9435</v>
      </c>
      <c r="J52" s="282" t="s">
        <v>9959</v>
      </c>
      <c r="K52" s="282" t="s">
        <v>9960</v>
      </c>
      <c r="L52" s="283"/>
      <c r="M52" s="283"/>
      <c r="N52" s="282" t="s">
        <v>9378</v>
      </c>
      <c r="O52" s="284">
        <v>164.64</v>
      </c>
      <c r="P52" s="282" t="s">
        <v>9379</v>
      </c>
      <c r="Q52" s="282" t="s">
        <v>9375</v>
      </c>
      <c r="R52" s="283"/>
      <c r="S52" s="283"/>
      <c r="T52" s="282" t="s">
        <v>9380</v>
      </c>
      <c r="U52" s="282" t="s">
        <v>9381</v>
      </c>
      <c r="V52" s="282" t="s">
        <v>9382</v>
      </c>
      <c r="W52" s="282" t="s">
        <v>11679</v>
      </c>
      <c r="X52" s="282" t="s">
        <v>9384</v>
      </c>
      <c r="Y52" s="282" t="s">
        <v>9385</v>
      </c>
      <c r="Z52" s="284">
        <v>164.64</v>
      </c>
      <c r="AA52" s="282" t="s">
        <v>3277</v>
      </c>
      <c r="AB52" s="284">
        <v>164.64</v>
      </c>
      <c r="AC52" s="284">
        <v>164.64</v>
      </c>
      <c r="AD52" s="282" t="s">
        <v>3277</v>
      </c>
      <c r="AE52" s="282" t="s">
        <v>10427</v>
      </c>
      <c r="AF52" s="282" t="s">
        <v>10685</v>
      </c>
      <c r="AG52" s="282" t="s">
        <v>9388</v>
      </c>
      <c r="AH52" s="282" t="s">
        <v>9402</v>
      </c>
      <c r="AI52" s="285">
        <f t="shared" si="0"/>
        <v>43990</v>
      </c>
      <c r="AJ52" s="330">
        <f t="shared" si="1"/>
        <v>164.64</v>
      </c>
    </row>
    <row r="53" spans="1:36" ht="50">
      <c r="A53" s="282" t="s">
        <v>11752</v>
      </c>
      <c r="B53" s="282" t="s">
        <v>11673</v>
      </c>
      <c r="C53" s="282" t="s">
        <v>11674</v>
      </c>
      <c r="D53" s="282" t="s">
        <v>9371</v>
      </c>
      <c r="E53" s="282" t="s">
        <v>9372</v>
      </c>
      <c r="F53" s="282" t="s">
        <v>9372</v>
      </c>
      <c r="G53" s="282" t="s">
        <v>9392</v>
      </c>
      <c r="H53" s="282" t="s">
        <v>10519</v>
      </c>
      <c r="I53" s="282" t="s">
        <v>9375</v>
      </c>
      <c r="J53" s="283"/>
      <c r="K53" s="283"/>
      <c r="L53" s="283"/>
      <c r="M53" s="283"/>
      <c r="N53" s="282" t="s">
        <v>9378</v>
      </c>
      <c r="O53" s="284">
        <v>157.80000000000001</v>
      </c>
      <c r="P53" s="282" t="s">
        <v>10437</v>
      </c>
      <c r="Q53" s="282" t="s">
        <v>9375</v>
      </c>
      <c r="R53" s="283"/>
      <c r="S53" s="283"/>
      <c r="T53" s="282" t="s">
        <v>9380</v>
      </c>
      <c r="U53" s="282" t="s">
        <v>10437</v>
      </c>
      <c r="V53" s="282" t="s">
        <v>10438</v>
      </c>
      <c r="W53" s="282" t="s">
        <v>10520</v>
      </c>
      <c r="X53" s="282" t="s">
        <v>9384</v>
      </c>
      <c r="Y53" s="282" t="s">
        <v>9385</v>
      </c>
      <c r="Z53" s="284">
        <v>157.80000000000001</v>
      </c>
      <c r="AA53" s="282" t="s">
        <v>3277</v>
      </c>
      <c r="AB53" s="284">
        <v>157.80000000000001</v>
      </c>
      <c r="AC53" s="284">
        <v>157.80000000000001</v>
      </c>
      <c r="AD53" s="282" t="s">
        <v>3277</v>
      </c>
      <c r="AE53" s="282" t="s">
        <v>10521</v>
      </c>
      <c r="AF53" s="282" t="s">
        <v>10685</v>
      </c>
      <c r="AG53" s="282" t="s">
        <v>9388</v>
      </c>
      <c r="AH53" s="282" t="s">
        <v>9402</v>
      </c>
      <c r="AI53" s="285">
        <f t="shared" si="0"/>
        <v>43738</v>
      </c>
      <c r="AJ53" s="330">
        <f t="shared" si="1"/>
        <v>157.80000000000001</v>
      </c>
    </row>
    <row r="54" spans="1:36" ht="50">
      <c r="A54" s="282" t="s">
        <v>11753</v>
      </c>
      <c r="B54" s="282" t="s">
        <v>11673</v>
      </c>
      <c r="C54" s="282" t="s">
        <v>11674</v>
      </c>
      <c r="D54" s="282" t="s">
        <v>9371</v>
      </c>
      <c r="E54" s="282" t="s">
        <v>9372</v>
      </c>
      <c r="F54" s="282" t="s">
        <v>9372</v>
      </c>
      <c r="G54" s="282" t="s">
        <v>9392</v>
      </c>
      <c r="H54" s="282" t="s">
        <v>10519</v>
      </c>
      <c r="I54" s="282" t="s">
        <v>9375</v>
      </c>
      <c r="J54" s="283"/>
      <c r="K54" s="283"/>
      <c r="L54" s="283"/>
      <c r="M54" s="283"/>
      <c r="N54" s="282" t="s">
        <v>9378</v>
      </c>
      <c r="O54" s="284">
        <v>86.66</v>
      </c>
      <c r="P54" s="282" t="s">
        <v>10437</v>
      </c>
      <c r="Q54" s="282" t="s">
        <v>9375</v>
      </c>
      <c r="R54" s="283"/>
      <c r="S54" s="283"/>
      <c r="T54" s="282" t="s">
        <v>9380</v>
      </c>
      <c r="U54" s="282" t="s">
        <v>10437</v>
      </c>
      <c r="V54" s="282" t="s">
        <v>10438</v>
      </c>
      <c r="W54" s="282" t="s">
        <v>10520</v>
      </c>
      <c r="X54" s="282" t="s">
        <v>9384</v>
      </c>
      <c r="Y54" s="282" t="s">
        <v>9385</v>
      </c>
      <c r="Z54" s="284">
        <v>86.66</v>
      </c>
      <c r="AA54" s="282" t="s">
        <v>3277</v>
      </c>
      <c r="AB54" s="284">
        <v>86.66</v>
      </c>
      <c r="AC54" s="284">
        <v>86.66</v>
      </c>
      <c r="AD54" s="282" t="s">
        <v>3277</v>
      </c>
      <c r="AE54" s="282" t="s">
        <v>10521</v>
      </c>
      <c r="AF54" s="282" t="s">
        <v>10685</v>
      </c>
      <c r="AG54" s="282" t="s">
        <v>9388</v>
      </c>
      <c r="AH54" s="282" t="s">
        <v>9402</v>
      </c>
      <c r="AI54" s="285">
        <f t="shared" si="0"/>
        <v>43738</v>
      </c>
      <c r="AJ54" s="330">
        <f t="shared" si="1"/>
        <v>86.66</v>
      </c>
    </row>
    <row r="55" spans="1:36" ht="50">
      <c r="A55" s="282" t="s">
        <v>11754</v>
      </c>
      <c r="B55" s="282" t="s">
        <v>11673</v>
      </c>
      <c r="C55" s="282" t="s">
        <v>11674</v>
      </c>
      <c r="D55" s="282" t="s">
        <v>9371</v>
      </c>
      <c r="E55" s="282" t="s">
        <v>9372</v>
      </c>
      <c r="F55" s="282" t="s">
        <v>9372</v>
      </c>
      <c r="G55" s="282" t="s">
        <v>9392</v>
      </c>
      <c r="H55" s="282" t="s">
        <v>10519</v>
      </c>
      <c r="I55" s="282" t="s">
        <v>9375</v>
      </c>
      <c r="J55" s="283"/>
      <c r="K55" s="283"/>
      <c r="L55" s="283"/>
      <c r="M55" s="283"/>
      <c r="N55" s="282" t="s">
        <v>9378</v>
      </c>
      <c r="O55" s="284">
        <v>157.80000000000001</v>
      </c>
      <c r="P55" s="282" t="s">
        <v>10437</v>
      </c>
      <c r="Q55" s="282" t="s">
        <v>9375</v>
      </c>
      <c r="R55" s="283"/>
      <c r="S55" s="283"/>
      <c r="T55" s="282" t="s">
        <v>9380</v>
      </c>
      <c r="U55" s="282" t="s">
        <v>10437</v>
      </c>
      <c r="V55" s="282" t="s">
        <v>10438</v>
      </c>
      <c r="W55" s="282" t="s">
        <v>10520</v>
      </c>
      <c r="X55" s="282" t="s">
        <v>9384</v>
      </c>
      <c r="Y55" s="282" t="s">
        <v>9385</v>
      </c>
      <c r="Z55" s="284">
        <v>157.80000000000001</v>
      </c>
      <c r="AA55" s="282" t="s">
        <v>3277</v>
      </c>
      <c r="AB55" s="284">
        <v>157.80000000000001</v>
      </c>
      <c r="AC55" s="284">
        <v>157.80000000000001</v>
      </c>
      <c r="AD55" s="282" t="s">
        <v>3277</v>
      </c>
      <c r="AE55" s="282" t="s">
        <v>10521</v>
      </c>
      <c r="AF55" s="282" t="s">
        <v>10685</v>
      </c>
      <c r="AG55" s="282" t="s">
        <v>9388</v>
      </c>
      <c r="AH55" s="282" t="s">
        <v>9402</v>
      </c>
      <c r="AI55" s="285">
        <f t="shared" si="0"/>
        <v>43738</v>
      </c>
      <c r="AJ55" s="330">
        <f t="shared" si="1"/>
        <v>157.80000000000001</v>
      </c>
    </row>
    <row r="56" spans="1:36" ht="50">
      <c r="A56" s="282" t="s">
        <v>11755</v>
      </c>
      <c r="B56" s="282" t="s">
        <v>11673</v>
      </c>
      <c r="C56" s="282" t="s">
        <v>11674</v>
      </c>
      <c r="D56" s="282" t="s">
        <v>9371</v>
      </c>
      <c r="E56" s="282" t="s">
        <v>9372</v>
      </c>
      <c r="F56" s="282" t="s">
        <v>9372</v>
      </c>
      <c r="G56" s="282" t="s">
        <v>9392</v>
      </c>
      <c r="H56" s="282" t="s">
        <v>10499</v>
      </c>
      <c r="I56" s="282" t="s">
        <v>9375</v>
      </c>
      <c r="J56" s="283"/>
      <c r="K56" s="283"/>
      <c r="L56" s="283"/>
      <c r="M56" s="283"/>
      <c r="N56" s="282" t="s">
        <v>9378</v>
      </c>
      <c r="O56" s="284">
        <v>45.09</v>
      </c>
      <c r="P56" s="282" t="s">
        <v>10437</v>
      </c>
      <c r="Q56" s="282" t="s">
        <v>9375</v>
      </c>
      <c r="R56" s="283"/>
      <c r="S56" s="283"/>
      <c r="T56" s="282" t="s">
        <v>9380</v>
      </c>
      <c r="U56" s="282" t="s">
        <v>10437</v>
      </c>
      <c r="V56" s="282" t="s">
        <v>10438</v>
      </c>
      <c r="W56" s="282" t="s">
        <v>10493</v>
      </c>
      <c r="X56" s="282" t="s">
        <v>9384</v>
      </c>
      <c r="Y56" s="282" t="s">
        <v>9385</v>
      </c>
      <c r="Z56" s="284">
        <v>45.09</v>
      </c>
      <c r="AA56" s="282" t="s">
        <v>3277</v>
      </c>
      <c r="AB56" s="284">
        <v>45.09</v>
      </c>
      <c r="AC56" s="284">
        <v>45.09</v>
      </c>
      <c r="AD56" s="282" t="s">
        <v>3277</v>
      </c>
      <c r="AE56" s="282" t="s">
        <v>10494</v>
      </c>
      <c r="AF56" s="282" t="s">
        <v>10685</v>
      </c>
      <c r="AG56" s="282" t="s">
        <v>9388</v>
      </c>
      <c r="AH56" s="282" t="s">
        <v>9402</v>
      </c>
      <c r="AI56" s="285">
        <f t="shared" si="0"/>
        <v>43784</v>
      </c>
      <c r="AJ56" s="330">
        <f t="shared" si="1"/>
        <v>45.09</v>
      </c>
    </row>
    <row r="57" spans="1:36" ht="50">
      <c r="A57" s="282" t="s">
        <v>11756</v>
      </c>
      <c r="B57" s="282" t="s">
        <v>11673</v>
      </c>
      <c r="C57" s="282" t="s">
        <v>11674</v>
      </c>
      <c r="D57" s="282" t="s">
        <v>9371</v>
      </c>
      <c r="E57" s="282" t="s">
        <v>9372</v>
      </c>
      <c r="F57" s="282" t="s">
        <v>9372</v>
      </c>
      <c r="G57" s="282" t="s">
        <v>9392</v>
      </c>
      <c r="H57" s="282" t="s">
        <v>11688</v>
      </c>
      <c r="I57" s="282" t="s">
        <v>9375</v>
      </c>
      <c r="J57" s="283"/>
      <c r="K57" s="283"/>
      <c r="L57" s="283"/>
      <c r="M57" s="283"/>
      <c r="N57" s="282" t="s">
        <v>9378</v>
      </c>
      <c r="O57" s="284">
        <v>90.18</v>
      </c>
      <c r="P57" s="282" t="s">
        <v>10437</v>
      </c>
      <c r="Q57" s="282" t="s">
        <v>9375</v>
      </c>
      <c r="R57" s="283"/>
      <c r="S57" s="283"/>
      <c r="T57" s="282" t="s">
        <v>9380</v>
      </c>
      <c r="U57" s="282" t="s">
        <v>10437</v>
      </c>
      <c r="V57" s="282" t="s">
        <v>10438</v>
      </c>
      <c r="W57" s="282" t="s">
        <v>10453</v>
      </c>
      <c r="X57" s="282" t="s">
        <v>9384</v>
      </c>
      <c r="Y57" s="282" t="s">
        <v>9385</v>
      </c>
      <c r="Z57" s="284">
        <v>90.18</v>
      </c>
      <c r="AA57" s="282" t="s">
        <v>3277</v>
      </c>
      <c r="AB57" s="284">
        <v>90.18</v>
      </c>
      <c r="AC57" s="284">
        <v>90.18</v>
      </c>
      <c r="AD57" s="282" t="s">
        <v>3277</v>
      </c>
      <c r="AE57" s="282" t="s">
        <v>10454</v>
      </c>
      <c r="AF57" s="282" t="s">
        <v>10685</v>
      </c>
      <c r="AG57" s="282" t="s">
        <v>9388</v>
      </c>
      <c r="AH57" s="282" t="s">
        <v>9402</v>
      </c>
      <c r="AI57" s="285">
        <f t="shared" si="0"/>
        <v>43886</v>
      </c>
      <c r="AJ57" s="330">
        <f t="shared" si="1"/>
        <v>90.18</v>
      </c>
    </row>
    <row r="58" spans="1:36" ht="50">
      <c r="A58" s="282" t="s">
        <v>11757</v>
      </c>
      <c r="B58" s="282" t="s">
        <v>11673</v>
      </c>
      <c r="C58" s="282" t="s">
        <v>11674</v>
      </c>
      <c r="D58" s="282" t="s">
        <v>9371</v>
      </c>
      <c r="E58" s="282" t="s">
        <v>9372</v>
      </c>
      <c r="F58" s="282" t="s">
        <v>9372</v>
      </c>
      <c r="G58" s="282" t="s">
        <v>9392</v>
      </c>
      <c r="H58" s="282" t="s">
        <v>11688</v>
      </c>
      <c r="I58" s="282" t="s">
        <v>9375</v>
      </c>
      <c r="J58" s="283"/>
      <c r="K58" s="283"/>
      <c r="L58" s="283"/>
      <c r="M58" s="283"/>
      <c r="N58" s="282" t="s">
        <v>9378</v>
      </c>
      <c r="O58" s="284">
        <v>90.18</v>
      </c>
      <c r="P58" s="282" t="s">
        <v>10437</v>
      </c>
      <c r="Q58" s="282" t="s">
        <v>9375</v>
      </c>
      <c r="R58" s="283"/>
      <c r="S58" s="283"/>
      <c r="T58" s="282" t="s">
        <v>9380</v>
      </c>
      <c r="U58" s="282" t="s">
        <v>10437</v>
      </c>
      <c r="V58" s="282" t="s">
        <v>10438</v>
      </c>
      <c r="W58" s="282" t="s">
        <v>10453</v>
      </c>
      <c r="X58" s="282" t="s">
        <v>9384</v>
      </c>
      <c r="Y58" s="282" t="s">
        <v>9385</v>
      </c>
      <c r="Z58" s="284">
        <v>90.18</v>
      </c>
      <c r="AA58" s="282" t="s">
        <v>3277</v>
      </c>
      <c r="AB58" s="284">
        <v>90.18</v>
      </c>
      <c r="AC58" s="284">
        <v>90.18</v>
      </c>
      <c r="AD58" s="282" t="s">
        <v>3277</v>
      </c>
      <c r="AE58" s="282" t="s">
        <v>10454</v>
      </c>
      <c r="AF58" s="282" t="s">
        <v>10685</v>
      </c>
      <c r="AG58" s="282" t="s">
        <v>9388</v>
      </c>
      <c r="AH58" s="282" t="s">
        <v>9402</v>
      </c>
      <c r="AI58" s="285">
        <f t="shared" si="0"/>
        <v>43886</v>
      </c>
      <c r="AJ58" s="330">
        <f t="shared" si="1"/>
        <v>90.18</v>
      </c>
    </row>
    <row r="59" spans="1:36" ht="50">
      <c r="A59" s="282" t="s">
        <v>11758</v>
      </c>
      <c r="B59" s="282" t="s">
        <v>11673</v>
      </c>
      <c r="C59" s="282" t="s">
        <v>11674</v>
      </c>
      <c r="D59" s="282" t="s">
        <v>9371</v>
      </c>
      <c r="E59" s="282" t="s">
        <v>9372</v>
      </c>
      <c r="F59" s="282" t="s">
        <v>9372</v>
      </c>
      <c r="G59" s="282" t="s">
        <v>9392</v>
      </c>
      <c r="H59" s="282" t="s">
        <v>11688</v>
      </c>
      <c r="I59" s="282" t="s">
        <v>9375</v>
      </c>
      <c r="J59" s="283"/>
      <c r="K59" s="283"/>
      <c r="L59" s="283"/>
      <c r="M59" s="283"/>
      <c r="N59" s="282" t="s">
        <v>9378</v>
      </c>
      <c r="O59" s="284">
        <v>90.18</v>
      </c>
      <c r="P59" s="282" t="s">
        <v>10437</v>
      </c>
      <c r="Q59" s="282" t="s">
        <v>9375</v>
      </c>
      <c r="R59" s="283"/>
      <c r="S59" s="283"/>
      <c r="T59" s="282" t="s">
        <v>9380</v>
      </c>
      <c r="U59" s="282" t="s">
        <v>10437</v>
      </c>
      <c r="V59" s="282" t="s">
        <v>10438</v>
      </c>
      <c r="W59" s="282" t="s">
        <v>10453</v>
      </c>
      <c r="X59" s="282" t="s">
        <v>9384</v>
      </c>
      <c r="Y59" s="282" t="s">
        <v>9385</v>
      </c>
      <c r="Z59" s="284">
        <v>90.18</v>
      </c>
      <c r="AA59" s="282" t="s">
        <v>3277</v>
      </c>
      <c r="AB59" s="284">
        <v>90.18</v>
      </c>
      <c r="AC59" s="284">
        <v>90.18</v>
      </c>
      <c r="AD59" s="282" t="s">
        <v>3277</v>
      </c>
      <c r="AE59" s="282" t="s">
        <v>10454</v>
      </c>
      <c r="AF59" s="282" t="s">
        <v>10685</v>
      </c>
      <c r="AG59" s="282" t="s">
        <v>9388</v>
      </c>
      <c r="AH59" s="282" t="s">
        <v>9402</v>
      </c>
      <c r="AI59" s="285">
        <f t="shared" si="0"/>
        <v>43886</v>
      </c>
      <c r="AJ59" s="330">
        <f t="shared" si="1"/>
        <v>90.18</v>
      </c>
    </row>
    <row r="60" spans="1:36" ht="50">
      <c r="A60" s="282" t="s">
        <v>11759</v>
      </c>
      <c r="B60" s="282" t="s">
        <v>11673</v>
      </c>
      <c r="C60" s="282" t="s">
        <v>11674</v>
      </c>
      <c r="D60" s="282" t="s">
        <v>9371</v>
      </c>
      <c r="E60" s="282" t="s">
        <v>9372</v>
      </c>
      <c r="F60" s="282" t="s">
        <v>9372</v>
      </c>
      <c r="G60" s="282" t="s">
        <v>9392</v>
      </c>
      <c r="H60" s="282" t="s">
        <v>11688</v>
      </c>
      <c r="I60" s="282" t="s">
        <v>9375</v>
      </c>
      <c r="J60" s="283"/>
      <c r="K60" s="283"/>
      <c r="L60" s="283"/>
      <c r="M60" s="283"/>
      <c r="N60" s="282" t="s">
        <v>9378</v>
      </c>
      <c r="O60" s="284">
        <v>135.27000000000001</v>
      </c>
      <c r="P60" s="282" t="s">
        <v>10437</v>
      </c>
      <c r="Q60" s="282" t="s">
        <v>9375</v>
      </c>
      <c r="R60" s="283"/>
      <c r="S60" s="283"/>
      <c r="T60" s="282" t="s">
        <v>9380</v>
      </c>
      <c r="U60" s="282" t="s">
        <v>10437</v>
      </c>
      <c r="V60" s="282" t="s">
        <v>10438</v>
      </c>
      <c r="W60" s="282" t="s">
        <v>10453</v>
      </c>
      <c r="X60" s="282" t="s">
        <v>9384</v>
      </c>
      <c r="Y60" s="282" t="s">
        <v>9385</v>
      </c>
      <c r="Z60" s="284">
        <v>135.27000000000001</v>
      </c>
      <c r="AA60" s="282" t="s">
        <v>3277</v>
      </c>
      <c r="AB60" s="284">
        <v>135.27000000000001</v>
      </c>
      <c r="AC60" s="284">
        <v>135.27000000000001</v>
      </c>
      <c r="AD60" s="282" t="s">
        <v>3277</v>
      </c>
      <c r="AE60" s="282" t="s">
        <v>10454</v>
      </c>
      <c r="AF60" s="282" t="s">
        <v>10685</v>
      </c>
      <c r="AG60" s="282" t="s">
        <v>9388</v>
      </c>
      <c r="AH60" s="282" t="s">
        <v>9402</v>
      </c>
      <c r="AI60" s="285">
        <f t="shared" si="0"/>
        <v>43886</v>
      </c>
      <c r="AJ60" s="330">
        <f t="shared" si="1"/>
        <v>135.27000000000001</v>
      </c>
    </row>
    <row r="61" spans="1:36" ht="50">
      <c r="A61" s="282" t="s">
        <v>11760</v>
      </c>
      <c r="B61" s="282" t="s">
        <v>11673</v>
      </c>
      <c r="C61" s="282" t="s">
        <v>11674</v>
      </c>
      <c r="D61" s="282" t="s">
        <v>9371</v>
      </c>
      <c r="E61" s="282" t="s">
        <v>9372</v>
      </c>
      <c r="F61" s="282" t="s">
        <v>9372</v>
      </c>
      <c r="G61" s="282" t="s">
        <v>9392</v>
      </c>
      <c r="H61" s="282" t="s">
        <v>11761</v>
      </c>
      <c r="I61" s="282" t="s">
        <v>9375</v>
      </c>
      <c r="J61" s="283"/>
      <c r="K61" s="283"/>
      <c r="L61" s="283"/>
      <c r="M61" s="283"/>
      <c r="N61" s="282" t="s">
        <v>9378</v>
      </c>
      <c r="O61" s="284">
        <v>45.09</v>
      </c>
      <c r="P61" s="282" t="s">
        <v>10437</v>
      </c>
      <c r="Q61" s="282" t="s">
        <v>9375</v>
      </c>
      <c r="R61" s="283"/>
      <c r="S61" s="283"/>
      <c r="T61" s="282" t="s">
        <v>9380</v>
      </c>
      <c r="U61" s="282" t="s">
        <v>10437</v>
      </c>
      <c r="V61" s="282" t="s">
        <v>10438</v>
      </c>
      <c r="W61" s="282" t="s">
        <v>10453</v>
      </c>
      <c r="X61" s="282" t="s">
        <v>9384</v>
      </c>
      <c r="Y61" s="282" t="s">
        <v>9385</v>
      </c>
      <c r="Z61" s="284">
        <v>45.09</v>
      </c>
      <c r="AA61" s="282" t="s">
        <v>3277</v>
      </c>
      <c r="AB61" s="284">
        <v>45.09</v>
      </c>
      <c r="AC61" s="284">
        <v>45.09</v>
      </c>
      <c r="AD61" s="282" t="s">
        <v>3277</v>
      </c>
      <c r="AE61" s="282" t="s">
        <v>10454</v>
      </c>
      <c r="AF61" s="282" t="s">
        <v>10685</v>
      </c>
      <c r="AG61" s="282" t="s">
        <v>9388</v>
      </c>
      <c r="AH61" s="282" t="s">
        <v>9402</v>
      </c>
      <c r="AI61" s="285">
        <f t="shared" si="0"/>
        <v>43876</v>
      </c>
      <c r="AJ61" s="330">
        <f t="shared" si="1"/>
        <v>45.09</v>
      </c>
    </row>
    <row r="62" spans="1:36" ht="50">
      <c r="A62" s="282" t="s">
        <v>11762</v>
      </c>
      <c r="B62" s="282" t="s">
        <v>11673</v>
      </c>
      <c r="C62" s="282" t="s">
        <v>11674</v>
      </c>
      <c r="D62" s="282" t="s">
        <v>9371</v>
      </c>
      <c r="E62" s="282" t="s">
        <v>9372</v>
      </c>
      <c r="F62" s="282" t="s">
        <v>9372</v>
      </c>
      <c r="G62" s="282" t="s">
        <v>9392</v>
      </c>
      <c r="H62" s="282" t="s">
        <v>11763</v>
      </c>
      <c r="I62" s="282" t="s">
        <v>9375</v>
      </c>
      <c r="J62" s="283"/>
      <c r="K62" s="283"/>
      <c r="L62" s="283"/>
      <c r="M62" s="283"/>
      <c r="N62" s="282" t="s">
        <v>9378</v>
      </c>
      <c r="O62" s="284">
        <v>90.18</v>
      </c>
      <c r="P62" s="282" t="s">
        <v>10437</v>
      </c>
      <c r="Q62" s="282" t="s">
        <v>9375</v>
      </c>
      <c r="R62" s="283"/>
      <c r="S62" s="283"/>
      <c r="T62" s="282" t="s">
        <v>9380</v>
      </c>
      <c r="U62" s="282" t="s">
        <v>10437</v>
      </c>
      <c r="V62" s="282" t="s">
        <v>10438</v>
      </c>
      <c r="W62" s="282" t="s">
        <v>10453</v>
      </c>
      <c r="X62" s="282" t="s">
        <v>9384</v>
      </c>
      <c r="Y62" s="282" t="s">
        <v>9385</v>
      </c>
      <c r="Z62" s="284">
        <v>90.18</v>
      </c>
      <c r="AA62" s="282" t="s">
        <v>3277</v>
      </c>
      <c r="AB62" s="284">
        <v>90.18</v>
      </c>
      <c r="AC62" s="284">
        <v>90.18</v>
      </c>
      <c r="AD62" s="282" t="s">
        <v>3277</v>
      </c>
      <c r="AE62" s="282" t="s">
        <v>10454</v>
      </c>
      <c r="AF62" s="282" t="s">
        <v>10685</v>
      </c>
      <c r="AG62" s="282" t="s">
        <v>9388</v>
      </c>
      <c r="AH62" s="282" t="s">
        <v>9402</v>
      </c>
      <c r="AI62" s="285">
        <f t="shared" si="0"/>
        <v>43872</v>
      </c>
      <c r="AJ62" s="330">
        <f t="shared" si="1"/>
        <v>90.18</v>
      </c>
    </row>
    <row r="63" spans="1:36" ht="50">
      <c r="A63" s="282" t="s">
        <v>11764</v>
      </c>
      <c r="B63" s="282" t="s">
        <v>11673</v>
      </c>
      <c r="C63" s="282" t="s">
        <v>11674</v>
      </c>
      <c r="D63" s="282" t="s">
        <v>9371</v>
      </c>
      <c r="E63" s="282" t="s">
        <v>9372</v>
      </c>
      <c r="F63" s="282" t="s">
        <v>9372</v>
      </c>
      <c r="G63" s="282" t="s">
        <v>9392</v>
      </c>
      <c r="H63" s="282" t="s">
        <v>11763</v>
      </c>
      <c r="I63" s="282" t="s">
        <v>9375</v>
      </c>
      <c r="J63" s="283"/>
      <c r="K63" s="283"/>
      <c r="L63" s="283"/>
      <c r="M63" s="283"/>
      <c r="N63" s="282" t="s">
        <v>9378</v>
      </c>
      <c r="O63" s="284">
        <v>135.27000000000001</v>
      </c>
      <c r="P63" s="282" t="s">
        <v>10437</v>
      </c>
      <c r="Q63" s="282" t="s">
        <v>9375</v>
      </c>
      <c r="R63" s="283"/>
      <c r="S63" s="283"/>
      <c r="T63" s="282" t="s">
        <v>9380</v>
      </c>
      <c r="U63" s="282" t="s">
        <v>10437</v>
      </c>
      <c r="V63" s="282" t="s">
        <v>10438</v>
      </c>
      <c r="W63" s="282" t="s">
        <v>10453</v>
      </c>
      <c r="X63" s="282" t="s">
        <v>9384</v>
      </c>
      <c r="Y63" s="282" t="s">
        <v>9385</v>
      </c>
      <c r="Z63" s="284">
        <v>135.27000000000001</v>
      </c>
      <c r="AA63" s="282" t="s">
        <v>3277</v>
      </c>
      <c r="AB63" s="284">
        <v>135.27000000000001</v>
      </c>
      <c r="AC63" s="284">
        <v>135.27000000000001</v>
      </c>
      <c r="AD63" s="282" t="s">
        <v>3277</v>
      </c>
      <c r="AE63" s="282" t="s">
        <v>10454</v>
      </c>
      <c r="AF63" s="282" t="s">
        <v>10685</v>
      </c>
      <c r="AG63" s="282" t="s">
        <v>9388</v>
      </c>
      <c r="AH63" s="282" t="s">
        <v>9402</v>
      </c>
      <c r="AI63" s="285">
        <f t="shared" si="0"/>
        <v>43872</v>
      </c>
      <c r="AJ63" s="330">
        <f t="shared" si="1"/>
        <v>135.27000000000001</v>
      </c>
    </row>
    <row r="64" spans="1:36" ht="50">
      <c r="A64" s="282" t="s">
        <v>11765</v>
      </c>
      <c r="B64" s="282" t="s">
        <v>11673</v>
      </c>
      <c r="C64" s="282" t="s">
        <v>11674</v>
      </c>
      <c r="D64" s="282" t="s">
        <v>9371</v>
      </c>
      <c r="E64" s="282" t="s">
        <v>9372</v>
      </c>
      <c r="F64" s="282" t="s">
        <v>9372</v>
      </c>
      <c r="G64" s="282" t="s">
        <v>9392</v>
      </c>
      <c r="H64" s="282" t="s">
        <v>10474</v>
      </c>
      <c r="I64" s="282" t="s">
        <v>9375</v>
      </c>
      <c r="J64" s="283"/>
      <c r="K64" s="283"/>
      <c r="L64" s="283"/>
      <c r="M64" s="283"/>
      <c r="N64" s="282" t="s">
        <v>9378</v>
      </c>
      <c r="O64" s="284">
        <v>90.18</v>
      </c>
      <c r="P64" s="282" t="s">
        <v>10437</v>
      </c>
      <c r="Q64" s="282" t="s">
        <v>9375</v>
      </c>
      <c r="R64" s="283"/>
      <c r="S64" s="283"/>
      <c r="T64" s="282" t="s">
        <v>9380</v>
      </c>
      <c r="U64" s="282" t="s">
        <v>10437</v>
      </c>
      <c r="V64" s="282" t="s">
        <v>10438</v>
      </c>
      <c r="W64" s="282" t="s">
        <v>10475</v>
      </c>
      <c r="X64" s="282" t="s">
        <v>9384</v>
      </c>
      <c r="Y64" s="282" t="s">
        <v>9385</v>
      </c>
      <c r="Z64" s="284">
        <v>90.18</v>
      </c>
      <c r="AA64" s="282" t="s">
        <v>3277</v>
      </c>
      <c r="AB64" s="284">
        <v>90.18</v>
      </c>
      <c r="AC64" s="284">
        <v>90.18</v>
      </c>
      <c r="AD64" s="282" t="s">
        <v>3277</v>
      </c>
      <c r="AE64" s="282" t="s">
        <v>10476</v>
      </c>
      <c r="AF64" s="282" t="s">
        <v>10685</v>
      </c>
      <c r="AG64" s="282" t="s">
        <v>9388</v>
      </c>
      <c r="AH64" s="282" t="s">
        <v>9402</v>
      </c>
      <c r="AI64" s="285">
        <f t="shared" si="0"/>
        <v>43830</v>
      </c>
      <c r="AJ64" s="330">
        <f t="shared" si="1"/>
        <v>90.18</v>
      </c>
    </row>
    <row r="65" spans="1:36" ht="70">
      <c r="A65" s="282" t="s">
        <v>11766</v>
      </c>
      <c r="B65" s="282" t="s">
        <v>11673</v>
      </c>
      <c r="C65" s="282" t="s">
        <v>11674</v>
      </c>
      <c r="D65" s="282" t="s">
        <v>9371</v>
      </c>
      <c r="E65" s="282" t="s">
        <v>9372</v>
      </c>
      <c r="F65" s="282" t="s">
        <v>9372</v>
      </c>
      <c r="G65" s="282" t="s">
        <v>9505</v>
      </c>
      <c r="H65" s="282" t="s">
        <v>10269</v>
      </c>
      <c r="I65" s="282" t="s">
        <v>9410</v>
      </c>
      <c r="J65" s="282" t="s">
        <v>9566</v>
      </c>
      <c r="K65" s="282" t="s">
        <v>9567</v>
      </c>
      <c r="L65" s="283"/>
      <c r="M65" s="282" t="s">
        <v>11736</v>
      </c>
      <c r="N65" s="282" t="s">
        <v>9378</v>
      </c>
      <c r="O65" s="284">
        <v>91.64</v>
      </c>
      <c r="P65" s="282" t="s">
        <v>9379</v>
      </c>
      <c r="Q65" s="282" t="s">
        <v>9375</v>
      </c>
      <c r="R65" s="283"/>
      <c r="S65" s="283"/>
      <c r="T65" s="282" t="s">
        <v>9380</v>
      </c>
      <c r="U65" s="282" t="s">
        <v>9381</v>
      </c>
      <c r="V65" s="282" t="s">
        <v>9382</v>
      </c>
      <c r="W65" s="282" t="s">
        <v>10255</v>
      </c>
      <c r="X65" s="282" t="s">
        <v>9384</v>
      </c>
      <c r="Y65" s="282" t="s">
        <v>9385</v>
      </c>
      <c r="Z65" s="284">
        <v>91.64</v>
      </c>
      <c r="AA65" s="282" t="s">
        <v>3277</v>
      </c>
      <c r="AB65" s="284">
        <v>91.64</v>
      </c>
      <c r="AC65" s="284">
        <v>91.64</v>
      </c>
      <c r="AD65" s="282" t="s">
        <v>3277</v>
      </c>
      <c r="AE65" s="282" t="s">
        <v>10243</v>
      </c>
      <c r="AF65" s="282" t="s">
        <v>10685</v>
      </c>
      <c r="AG65" s="282" t="s">
        <v>9388</v>
      </c>
      <c r="AH65" s="282" t="s">
        <v>9402</v>
      </c>
      <c r="AI65" s="285">
        <f t="shared" si="0"/>
        <v>44390</v>
      </c>
      <c r="AJ65" s="330">
        <f t="shared" si="1"/>
        <v>91.64</v>
      </c>
    </row>
    <row r="66" spans="1:36" ht="50">
      <c r="A66" s="282" t="s">
        <v>11767</v>
      </c>
      <c r="B66" s="282" t="s">
        <v>11673</v>
      </c>
      <c r="C66" s="282" t="s">
        <v>11674</v>
      </c>
      <c r="D66" s="282" t="s">
        <v>9371</v>
      </c>
      <c r="E66" s="282" t="s">
        <v>9372</v>
      </c>
      <c r="F66" s="282" t="s">
        <v>9372</v>
      </c>
      <c r="G66" s="282" t="s">
        <v>9392</v>
      </c>
      <c r="H66" s="282" t="s">
        <v>10508</v>
      </c>
      <c r="I66" s="282" t="s">
        <v>9375</v>
      </c>
      <c r="J66" s="283"/>
      <c r="K66" s="283"/>
      <c r="L66" s="283"/>
      <c r="M66" s="283"/>
      <c r="N66" s="282" t="s">
        <v>9378</v>
      </c>
      <c r="O66" s="284">
        <v>49.52</v>
      </c>
      <c r="P66" s="282" t="s">
        <v>10437</v>
      </c>
      <c r="Q66" s="282" t="s">
        <v>9375</v>
      </c>
      <c r="R66" s="283"/>
      <c r="S66" s="283"/>
      <c r="T66" s="282" t="s">
        <v>9380</v>
      </c>
      <c r="U66" s="282" t="s">
        <v>10437</v>
      </c>
      <c r="V66" s="282" t="s">
        <v>10438</v>
      </c>
      <c r="W66" s="282" t="s">
        <v>10509</v>
      </c>
      <c r="X66" s="282" t="s">
        <v>9384</v>
      </c>
      <c r="Y66" s="282" t="s">
        <v>9385</v>
      </c>
      <c r="Z66" s="284">
        <v>49.52</v>
      </c>
      <c r="AA66" s="282" t="s">
        <v>3277</v>
      </c>
      <c r="AB66" s="284">
        <v>49.52</v>
      </c>
      <c r="AC66" s="284">
        <v>49.52</v>
      </c>
      <c r="AD66" s="282" t="s">
        <v>3277</v>
      </c>
      <c r="AE66" s="282" t="s">
        <v>10510</v>
      </c>
      <c r="AF66" s="282" t="s">
        <v>10685</v>
      </c>
      <c r="AG66" s="282" t="s">
        <v>9388</v>
      </c>
      <c r="AH66" s="282" t="s">
        <v>9402</v>
      </c>
      <c r="AI66" s="285">
        <f t="shared" si="0"/>
        <v>43769</v>
      </c>
      <c r="AJ66" s="330">
        <f t="shared" si="1"/>
        <v>49.52</v>
      </c>
    </row>
    <row r="67" spans="1:36" ht="50">
      <c r="A67" s="282" t="s">
        <v>11768</v>
      </c>
      <c r="B67" s="282" t="s">
        <v>11673</v>
      </c>
      <c r="C67" s="282" t="s">
        <v>11674</v>
      </c>
      <c r="D67" s="282" t="s">
        <v>9371</v>
      </c>
      <c r="E67" s="282" t="s">
        <v>9372</v>
      </c>
      <c r="F67" s="282" t="s">
        <v>9372</v>
      </c>
      <c r="G67" s="282" t="s">
        <v>9392</v>
      </c>
      <c r="H67" s="282" t="s">
        <v>10514</v>
      </c>
      <c r="I67" s="282" t="s">
        <v>9375</v>
      </c>
      <c r="J67" s="283"/>
      <c r="K67" s="283"/>
      <c r="L67" s="283"/>
      <c r="M67" s="283"/>
      <c r="N67" s="282" t="s">
        <v>9378</v>
      </c>
      <c r="O67" s="284">
        <v>45.09</v>
      </c>
      <c r="P67" s="282" t="s">
        <v>10437</v>
      </c>
      <c r="Q67" s="282" t="s">
        <v>9375</v>
      </c>
      <c r="R67" s="283"/>
      <c r="S67" s="283"/>
      <c r="T67" s="282" t="s">
        <v>9380</v>
      </c>
      <c r="U67" s="282" t="s">
        <v>10437</v>
      </c>
      <c r="V67" s="282" t="s">
        <v>10438</v>
      </c>
      <c r="W67" s="282" t="s">
        <v>10509</v>
      </c>
      <c r="X67" s="282" t="s">
        <v>9384</v>
      </c>
      <c r="Y67" s="282" t="s">
        <v>9385</v>
      </c>
      <c r="Z67" s="284">
        <v>45.09</v>
      </c>
      <c r="AA67" s="282" t="s">
        <v>3277</v>
      </c>
      <c r="AB67" s="284">
        <v>45.09</v>
      </c>
      <c r="AC67" s="284">
        <v>45.09</v>
      </c>
      <c r="AD67" s="282" t="s">
        <v>3277</v>
      </c>
      <c r="AE67" s="282" t="s">
        <v>10510</v>
      </c>
      <c r="AF67" s="282" t="s">
        <v>10685</v>
      </c>
      <c r="AG67" s="282" t="s">
        <v>9388</v>
      </c>
      <c r="AH67" s="282" t="s">
        <v>9402</v>
      </c>
      <c r="AI67" s="285">
        <f t="shared" ref="AI67:AI130" si="2">DATE(YEAR(H67),MONTH(H67),DAY(H67))</f>
        <v>43753</v>
      </c>
      <c r="AJ67" s="330">
        <f t="shared" ref="AJ67:AJ130" si="3">AB67</f>
        <v>45.09</v>
      </c>
    </row>
    <row r="68" spans="1:36" ht="50">
      <c r="A68" s="282" t="s">
        <v>11769</v>
      </c>
      <c r="B68" s="282" t="s">
        <v>11673</v>
      </c>
      <c r="C68" s="282" t="s">
        <v>11674</v>
      </c>
      <c r="D68" s="282" t="s">
        <v>9371</v>
      </c>
      <c r="E68" s="282" t="s">
        <v>9372</v>
      </c>
      <c r="F68" s="282" t="s">
        <v>9372</v>
      </c>
      <c r="G68" s="282" t="s">
        <v>9392</v>
      </c>
      <c r="H68" s="282" t="s">
        <v>11739</v>
      </c>
      <c r="I68" s="282" t="s">
        <v>9375</v>
      </c>
      <c r="J68" s="283"/>
      <c r="K68" s="283"/>
      <c r="L68" s="283"/>
      <c r="M68" s="283"/>
      <c r="N68" s="282" t="s">
        <v>9378</v>
      </c>
      <c r="O68" s="284">
        <v>42.02</v>
      </c>
      <c r="P68" s="282" t="s">
        <v>10437</v>
      </c>
      <c r="Q68" s="282" t="s">
        <v>9375</v>
      </c>
      <c r="R68" s="283"/>
      <c r="S68" s="283"/>
      <c r="T68" s="282" t="s">
        <v>9380</v>
      </c>
      <c r="U68" s="282" t="s">
        <v>10437</v>
      </c>
      <c r="V68" s="282" t="s">
        <v>10438</v>
      </c>
      <c r="W68" s="282" t="s">
        <v>11682</v>
      </c>
      <c r="X68" s="282" t="s">
        <v>9384</v>
      </c>
      <c r="Y68" s="282" t="s">
        <v>9385</v>
      </c>
      <c r="Z68" s="284">
        <v>42.02</v>
      </c>
      <c r="AA68" s="282" t="s">
        <v>3277</v>
      </c>
      <c r="AB68" s="284">
        <v>42.02</v>
      </c>
      <c r="AC68" s="284">
        <v>42.02</v>
      </c>
      <c r="AD68" s="282" t="s">
        <v>3277</v>
      </c>
      <c r="AE68" s="282" t="s">
        <v>11683</v>
      </c>
      <c r="AF68" s="282" t="s">
        <v>10685</v>
      </c>
      <c r="AG68" s="282" t="s">
        <v>9388</v>
      </c>
      <c r="AH68" s="282" t="s">
        <v>9402</v>
      </c>
      <c r="AI68" s="285">
        <f t="shared" si="2"/>
        <v>43496</v>
      </c>
      <c r="AJ68" s="330">
        <f t="shared" si="3"/>
        <v>42.02</v>
      </c>
    </row>
    <row r="69" spans="1:36" ht="50">
      <c r="A69" s="282" t="s">
        <v>11770</v>
      </c>
      <c r="B69" s="282" t="s">
        <v>11673</v>
      </c>
      <c r="C69" s="282" t="s">
        <v>11674</v>
      </c>
      <c r="D69" s="282" t="s">
        <v>9371</v>
      </c>
      <c r="E69" s="282" t="s">
        <v>9372</v>
      </c>
      <c r="F69" s="282" t="s">
        <v>9372</v>
      </c>
      <c r="G69" s="282" t="s">
        <v>9392</v>
      </c>
      <c r="H69" s="282" t="s">
        <v>11693</v>
      </c>
      <c r="I69" s="282" t="s">
        <v>9375</v>
      </c>
      <c r="J69" s="283"/>
      <c r="K69" s="283"/>
      <c r="L69" s="283"/>
      <c r="M69" s="283"/>
      <c r="N69" s="282" t="s">
        <v>9378</v>
      </c>
      <c r="O69" s="284">
        <v>157.80000000000001</v>
      </c>
      <c r="P69" s="282" t="s">
        <v>10437</v>
      </c>
      <c r="Q69" s="282" t="s">
        <v>9375</v>
      </c>
      <c r="R69" s="283"/>
      <c r="S69" s="283"/>
      <c r="T69" s="282" t="s">
        <v>9380</v>
      </c>
      <c r="U69" s="282" t="s">
        <v>10437</v>
      </c>
      <c r="V69" s="282" t="s">
        <v>10438</v>
      </c>
      <c r="W69" s="282" t="s">
        <v>10520</v>
      </c>
      <c r="X69" s="282" t="s">
        <v>9384</v>
      </c>
      <c r="Y69" s="282" t="s">
        <v>9385</v>
      </c>
      <c r="Z69" s="284">
        <v>157.80000000000001</v>
      </c>
      <c r="AA69" s="282" t="s">
        <v>3277</v>
      </c>
      <c r="AB69" s="284">
        <v>157.80000000000001</v>
      </c>
      <c r="AC69" s="284">
        <v>157.80000000000001</v>
      </c>
      <c r="AD69" s="282" t="s">
        <v>3277</v>
      </c>
      <c r="AE69" s="282" t="s">
        <v>10521</v>
      </c>
      <c r="AF69" s="282" t="s">
        <v>10685</v>
      </c>
      <c r="AG69" s="282" t="s">
        <v>9388</v>
      </c>
      <c r="AH69" s="282" t="s">
        <v>9402</v>
      </c>
      <c r="AI69" s="285">
        <f t="shared" si="2"/>
        <v>43718</v>
      </c>
      <c r="AJ69" s="330">
        <f t="shared" si="3"/>
        <v>157.80000000000001</v>
      </c>
    </row>
    <row r="70" spans="1:36" ht="50">
      <c r="A70" s="282" t="s">
        <v>11771</v>
      </c>
      <c r="B70" s="282" t="s">
        <v>11673</v>
      </c>
      <c r="C70" s="282" t="s">
        <v>11674</v>
      </c>
      <c r="D70" s="282" t="s">
        <v>9371</v>
      </c>
      <c r="E70" s="282" t="s">
        <v>9372</v>
      </c>
      <c r="F70" s="282" t="s">
        <v>9372</v>
      </c>
      <c r="G70" s="282" t="s">
        <v>9392</v>
      </c>
      <c r="H70" s="282" t="s">
        <v>11693</v>
      </c>
      <c r="I70" s="282" t="s">
        <v>9375</v>
      </c>
      <c r="J70" s="283"/>
      <c r="K70" s="283"/>
      <c r="L70" s="283"/>
      <c r="M70" s="283"/>
      <c r="N70" s="282" t="s">
        <v>9378</v>
      </c>
      <c r="O70" s="284">
        <v>157.80000000000001</v>
      </c>
      <c r="P70" s="282" t="s">
        <v>10437</v>
      </c>
      <c r="Q70" s="282" t="s">
        <v>9375</v>
      </c>
      <c r="R70" s="283"/>
      <c r="S70" s="283"/>
      <c r="T70" s="282" t="s">
        <v>9380</v>
      </c>
      <c r="U70" s="282" t="s">
        <v>10437</v>
      </c>
      <c r="V70" s="282" t="s">
        <v>10438</v>
      </c>
      <c r="W70" s="282" t="s">
        <v>10520</v>
      </c>
      <c r="X70" s="282" t="s">
        <v>9384</v>
      </c>
      <c r="Y70" s="282" t="s">
        <v>9385</v>
      </c>
      <c r="Z70" s="284">
        <v>157.80000000000001</v>
      </c>
      <c r="AA70" s="282" t="s">
        <v>3277</v>
      </c>
      <c r="AB70" s="284">
        <v>157.80000000000001</v>
      </c>
      <c r="AC70" s="284">
        <v>157.80000000000001</v>
      </c>
      <c r="AD70" s="282" t="s">
        <v>3277</v>
      </c>
      <c r="AE70" s="282" t="s">
        <v>10521</v>
      </c>
      <c r="AF70" s="282" t="s">
        <v>10685</v>
      </c>
      <c r="AG70" s="282" t="s">
        <v>9388</v>
      </c>
      <c r="AH70" s="282" t="s">
        <v>9402</v>
      </c>
      <c r="AI70" s="285">
        <f t="shared" si="2"/>
        <v>43718</v>
      </c>
      <c r="AJ70" s="330">
        <f t="shared" si="3"/>
        <v>157.80000000000001</v>
      </c>
    </row>
    <row r="71" spans="1:36" ht="50">
      <c r="A71" s="282" t="s">
        <v>11772</v>
      </c>
      <c r="B71" s="282" t="s">
        <v>11673</v>
      </c>
      <c r="C71" s="282" t="s">
        <v>11674</v>
      </c>
      <c r="D71" s="282" t="s">
        <v>9371</v>
      </c>
      <c r="E71" s="282" t="s">
        <v>9372</v>
      </c>
      <c r="F71" s="282" t="s">
        <v>9372</v>
      </c>
      <c r="G71" s="282" t="s">
        <v>9392</v>
      </c>
      <c r="H71" s="282" t="s">
        <v>10527</v>
      </c>
      <c r="I71" s="282" t="s">
        <v>9375</v>
      </c>
      <c r="J71" s="283"/>
      <c r="K71" s="283"/>
      <c r="L71" s="283"/>
      <c r="M71" s="283"/>
      <c r="N71" s="282" t="s">
        <v>9378</v>
      </c>
      <c r="O71" s="284">
        <v>21.67</v>
      </c>
      <c r="P71" s="282" t="s">
        <v>10437</v>
      </c>
      <c r="Q71" s="282" t="s">
        <v>9375</v>
      </c>
      <c r="R71" s="283"/>
      <c r="S71" s="283"/>
      <c r="T71" s="282" t="s">
        <v>9380</v>
      </c>
      <c r="U71" s="282" t="s">
        <v>10437</v>
      </c>
      <c r="V71" s="282" t="s">
        <v>10438</v>
      </c>
      <c r="W71" s="282" t="s">
        <v>10520</v>
      </c>
      <c r="X71" s="282" t="s">
        <v>9384</v>
      </c>
      <c r="Y71" s="282" t="s">
        <v>9385</v>
      </c>
      <c r="Z71" s="284">
        <v>21.67</v>
      </c>
      <c r="AA71" s="282" t="s">
        <v>3277</v>
      </c>
      <c r="AB71" s="284">
        <v>21.67</v>
      </c>
      <c r="AC71" s="284">
        <v>21.67</v>
      </c>
      <c r="AD71" s="282" t="s">
        <v>3277</v>
      </c>
      <c r="AE71" s="282" t="s">
        <v>10521</v>
      </c>
      <c r="AF71" s="282" t="s">
        <v>10685</v>
      </c>
      <c r="AG71" s="282" t="s">
        <v>9388</v>
      </c>
      <c r="AH71" s="282" t="s">
        <v>9402</v>
      </c>
      <c r="AI71" s="285">
        <f t="shared" si="2"/>
        <v>43723</v>
      </c>
      <c r="AJ71" s="330">
        <f t="shared" si="3"/>
        <v>21.67</v>
      </c>
    </row>
    <row r="72" spans="1:36" ht="50">
      <c r="A72" s="282" t="s">
        <v>11773</v>
      </c>
      <c r="B72" s="282" t="s">
        <v>11673</v>
      </c>
      <c r="C72" s="282" t="s">
        <v>11674</v>
      </c>
      <c r="D72" s="282" t="s">
        <v>9371</v>
      </c>
      <c r="E72" s="282" t="s">
        <v>9372</v>
      </c>
      <c r="F72" s="282" t="s">
        <v>9372</v>
      </c>
      <c r="G72" s="282" t="s">
        <v>9392</v>
      </c>
      <c r="H72" s="282" t="s">
        <v>10539</v>
      </c>
      <c r="I72" s="282" t="s">
        <v>9375</v>
      </c>
      <c r="J72" s="283"/>
      <c r="K72" s="283"/>
      <c r="L72" s="283"/>
      <c r="M72" s="283"/>
      <c r="N72" s="282" t="s">
        <v>9378</v>
      </c>
      <c r="O72" s="284">
        <v>39.450000000000003</v>
      </c>
      <c r="P72" s="282" t="s">
        <v>10437</v>
      </c>
      <c r="Q72" s="282" t="s">
        <v>9375</v>
      </c>
      <c r="R72" s="283"/>
      <c r="S72" s="283"/>
      <c r="T72" s="282" t="s">
        <v>9380</v>
      </c>
      <c r="U72" s="282" t="s">
        <v>10437</v>
      </c>
      <c r="V72" s="282" t="s">
        <v>10438</v>
      </c>
      <c r="W72" s="282" t="s">
        <v>10540</v>
      </c>
      <c r="X72" s="282" t="s">
        <v>9384</v>
      </c>
      <c r="Y72" s="282" t="s">
        <v>9385</v>
      </c>
      <c r="Z72" s="284">
        <v>39.450000000000003</v>
      </c>
      <c r="AA72" s="282" t="s">
        <v>3277</v>
      </c>
      <c r="AB72" s="284">
        <v>39.450000000000003</v>
      </c>
      <c r="AC72" s="284">
        <v>39.450000000000003</v>
      </c>
      <c r="AD72" s="282" t="s">
        <v>3277</v>
      </c>
      <c r="AE72" s="282" t="s">
        <v>10541</v>
      </c>
      <c r="AF72" s="282" t="s">
        <v>10685</v>
      </c>
      <c r="AG72" s="282" t="s">
        <v>9388</v>
      </c>
      <c r="AH72" s="282" t="s">
        <v>9402</v>
      </c>
      <c r="AI72" s="285">
        <f t="shared" si="2"/>
        <v>43708</v>
      </c>
      <c r="AJ72" s="330">
        <f t="shared" si="3"/>
        <v>39.450000000000003</v>
      </c>
    </row>
    <row r="73" spans="1:36" ht="50">
      <c r="A73" s="282" t="s">
        <v>11774</v>
      </c>
      <c r="B73" s="282" t="s">
        <v>11673</v>
      </c>
      <c r="C73" s="282" t="s">
        <v>11674</v>
      </c>
      <c r="D73" s="282" t="s">
        <v>9371</v>
      </c>
      <c r="E73" s="282" t="s">
        <v>9372</v>
      </c>
      <c r="F73" s="282" t="s">
        <v>9372</v>
      </c>
      <c r="G73" s="282" t="s">
        <v>9392</v>
      </c>
      <c r="H73" s="282" t="s">
        <v>10539</v>
      </c>
      <c r="I73" s="282" t="s">
        <v>9375</v>
      </c>
      <c r="J73" s="283"/>
      <c r="K73" s="283"/>
      <c r="L73" s="283"/>
      <c r="M73" s="283"/>
      <c r="N73" s="282" t="s">
        <v>9378</v>
      </c>
      <c r="O73" s="284">
        <v>39.450000000000003</v>
      </c>
      <c r="P73" s="282" t="s">
        <v>10437</v>
      </c>
      <c r="Q73" s="282" t="s">
        <v>9375</v>
      </c>
      <c r="R73" s="283"/>
      <c r="S73" s="283"/>
      <c r="T73" s="282" t="s">
        <v>9380</v>
      </c>
      <c r="U73" s="282" t="s">
        <v>10437</v>
      </c>
      <c r="V73" s="282" t="s">
        <v>10438</v>
      </c>
      <c r="W73" s="282" t="s">
        <v>10540</v>
      </c>
      <c r="X73" s="282" t="s">
        <v>9384</v>
      </c>
      <c r="Y73" s="282" t="s">
        <v>9385</v>
      </c>
      <c r="Z73" s="284">
        <v>39.450000000000003</v>
      </c>
      <c r="AA73" s="282" t="s">
        <v>3277</v>
      </c>
      <c r="AB73" s="284">
        <v>39.450000000000003</v>
      </c>
      <c r="AC73" s="284">
        <v>39.450000000000003</v>
      </c>
      <c r="AD73" s="282" t="s">
        <v>3277</v>
      </c>
      <c r="AE73" s="282" t="s">
        <v>10541</v>
      </c>
      <c r="AF73" s="282" t="s">
        <v>10685</v>
      </c>
      <c r="AG73" s="282" t="s">
        <v>9388</v>
      </c>
      <c r="AH73" s="282" t="s">
        <v>9402</v>
      </c>
      <c r="AI73" s="285">
        <f t="shared" si="2"/>
        <v>43708</v>
      </c>
      <c r="AJ73" s="330">
        <f t="shared" si="3"/>
        <v>39.450000000000003</v>
      </c>
    </row>
    <row r="74" spans="1:36" ht="50">
      <c r="A74" s="282" t="s">
        <v>11775</v>
      </c>
      <c r="B74" s="282" t="s">
        <v>11673</v>
      </c>
      <c r="C74" s="282" t="s">
        <v>11674</v>
      </c>
      <c r="D74" s="282" t="s">
        <v>9371</v>
      </c>
      <c r="E74" s="282" t="s">
        <v>9372</v>
      </c>
      <c r="F74" s="282" t="s">
        <v>9372</v>
      </c>
      <c r="G74" s="282" t="s">
        <v>9392</v>
      </c>
      <c r="H74" s="282" t="s">
        <v>11743</v>
      </c>
      <c r="I74" s="282" t="s">
        <v>9375</v>
      </c>
      <c r="J74" s="283"/>
      <c r="K74" s="283"/>
      <c r="L74" s="283"/>
      <c r="M74" s="283"/>
      <c r="N74" s="282" t="s">
        <v>9378</v>
      </c>
      <c r="O74" s="284">
        <v>78.900000000000006</v>
      </c>
      <c r="P74" s="282" t="s">
        <v>10437</v>
      </c>
      <c r="Q74" s="282" t="s">
        <v>9375</v>
      </c>
      <c r="R74" s="283"/>
      <c r="S74" s="283"/>
      <c r="T74" s="282" t="s">
        <v>9380</v>
      </c>
      <c r="U74" s="282" t="s">
        <v>10437</v>
      </c>
      <c r="V74" s="282" t="s">
        <v>10438</v>
      </c>
      <c r="W74" s="282" t="s">
        <v>10540</v>
      </c>
      <c r="X74" s="282" t="s">
        <v>9384</v>
      </c>
      <c r="Y74" s="282" t="s">
        <v>9385</v>
      </c>
      <c r="Z74" s="284">
        <v>78.900000000000006</v>
      </c>
      <c r="AA74" s="282" t="s">
        <v>3277</v>
      </c>
      <c r="AB74" s="284">
        <v>78.900000000000006</v>
      </c>
      <c r="AC74" s="284">
        <v>78.900000000000006</v>
      </c>
      <c r="AD74" s="282" t="s">
        <v>3277</v>
      </c>
      <c r="AE74" s="282" t="s">
        <v>10541</v>
      </c>
      <c r="AF74" s="282" t="s">
        <v>10685</v>
      </c>
      <c r="AG74" s="282" t="s">
        <v>9388</v>
      </c>
      <c r="AH74" s="282" t="s">
        <v>9402</v>
      </c>
      <c r="AI74" s="285">
        <f t="shared" si="2"/>
        <v>43704</v>
      </c>
      <c r="AJ74" s="330">
        <f t="shared" si="3"/>
        <v>78.900000000000006</v>
      </c>
    </row>
    <row r="75" spans="1:36" ht="50">
      <c r="A75" s="282" t="s">
        <v>11776</v>
      </c>
      <c r="B75" s="282" t="s">
        <v>11673</v>
      </c>
      <c r="C75" s="282" t="s">
        <v>11674</v>
      </c>
      <c r="D75" s="282" t="s">
        <v>9371</v>
      </c>
      <c r="E75" s="282" t="s">
        <v>9372</v>
      </c>
      <c r="F75" s="282" t="s">
        <v>9372</v>
      </c>
      <c r="G75" s="282" t="s">
        <v>9392</v>
      </c>
      <c r="H75" s="282" t="s">
        <v>11704</v>
      </c>
      <c r="I75" s="282" t="s">
        <v>9375</v>
      </c>
      <c r="J75" s="283"/>
      <c r="K75" s="283"/>
      <c r="L75" s="283"/>
      <c r="M75" s="283"/>
      <c r="N75" s="282" t="s">
        <v>9378</v>
      </c>
      <c r="O75" s="284">
        <v>90.18</v>
      </c>
      <c r="P75" s="282" t="s">
        <v>10437</v>
      </c>
      <c r="Q75" s="282" t="s">
        <v>9375</v>
      </c>
      <c r="R75" s="283"/>
      <c r="S75" s="283"/>
      <c r="T75" s="282" t="s">
        <v>9380</v>
      </c>
      <c r="U75" s="282" t="s">
        <v>10437</v>
      </c>
      <c r="V75" s="282" t="s">
        <v>10438</v>
      </c>
      <c r="W75" s="282" t="s">
        <v>10447</v>
      </c>
      <c r="X75" s="282" t="s">
        <v>9384</v>
      </c>
      <c r="Y75" s="282" t="s">
        <v>9385</v>
      </c>
      <c r="Z75" s="284">
        <v>90.18</v>
      </c>
      <c r="AA75" s="282" t="s">
        <v>3277</v>
      </c>
      <c r="AB75" s="284">
        <v>90.18</v>
      </c>
      <c r="AC75" s="284">
        <v>90.18</v>
      </c>
      <c r="AD75" s="282" t="s">
        <v>3277</v>
      </c>
      <c r="AE75" s="282" t="s">
        <v>10448</v>
      </c>
      <c r="AF75" s="282" t="s">
        <v>10685</v>
      </c>
      <c r="AG75" s="282" t="s">
        <v>9388</v>
      </c>
      <c r="AH75" s="282" t="s">
        <v>9402</v>
      </c>
      <c r="AI75" s="285">
        <f t="shared" si="2"/>
        <v>43914</v>
      </c>
      <c r="AJ75" s="330">
        <f t="shared" si="3"/>
        <v>90.18</v>
      </c>
    </row>
    <row r="76" spans="1:36" ht="50">
      <c r="A76" s="282" t="s">
        <v>11777</v>
      </c>
      <c r="B76" s="282" t="s">
        <v>11673</v>
      </c>
      <c r="C76" s="282" t="s">
        <v>11674</v>
      </c>
      <c r="D76" s="282" t="s">
        <v>9371</v>
      </c>
      <c r="E76" s="282" t="s">
        <v>9372</v>
      </c>
      <c r="F76" s="282" t="s">
        <v>9372</v>
      </c>
      <c r="G76" s="282" t="s">
        <v>9392</v>
      </c>
      <c r="H76" s="282" t="s">
        <v>11704</v>
      </c>
      <c r="I76" s="282" t="s">
        <v>9375</v>
      </c>
      <c r="J76" s="283"/>
      <c r="K76" s="283"/>
      <c r="L76" s="283"/>
      <c r="M76" s="283"/>
      <c r="N76" s="282" t="s">
        <v>9378</v>
      </c>
      <c r="O76" s="284">
        <v>90.18</v>
      </c>
      <c r="P76" s="282" t="s">
        <v>10437</v>
      </c>
      <c r="Q76" s="282" t="s">
        <v>9375</v>
      </c>
      <c r="R76" s="283"/>
      <c r="S76" s="283"/>
      <c r="T76" s="282" t="s">
        <v>9380</v>
      </c>
      <c r="U76" s="282" t="s">
        <v>10437</v>
      </c>
      <c r="V76" s="282" t="s">
        <v>10438</v>
      </c>
      <c r="W76" s="282" t="s">
        <v>10447</v>
      </c>
      <c r="X76" s="282" t="s">
        <v>9384</v>
      </c>
      <c r="Y76" s="282" t="s">
        <v>9385</v>
      </c>
      <c r="Z76" s="284">
        <v>90.18</v>
      </c>
      <c r="AA76" s="282" t="s">
        <v>3277</v>
      </c>
      <c r="AB76" s="284">
        <v>90.18</v>
      </c>
      <c r="AC76" s="284">
        <v>90.18</v>
      </c>
      <c r="AD76" s="282" t="s">
        <v>3277</v>
      </c>
      <c r="AE76" s="282" t="s">
        <v>10448</v>
      </c>
      <c r="AF76" s="282" t="s">
        <v>10685</v>
      </c>
      <c r="AG76" s="282" t="s">
        <v>9388</v>
      </c>
      <c r="AH76" s="282" t="s">
        <v>9402</v>
      </c>
      <c r="AI76" s="285">
        <f t="shared" si="2"/>
        <v>43914</v>
      </c>
      <c r="AJ76" s="330">
        <f t="shared" si="3"/>
        <v>90.18</v>
      </c>
    </row>
    <row r="77" spans="1:36" ht="50">
      <c r="A77" s="282" t="s">
        <v>11778</v>
      </c>
      <c r="B77" s="282" t="s">
        <v>11673</v>
      </c>
      <c r="C77" s="282" t="s">
        <v>11674</v>
      </c>
      <c r="D77" s="282" t="s">
        <v>9371</v>
      </c>
      <c r="E77" s="282" t="s">
        <v>9372</v>
      </c>
      <c r="F77" s="282" t="s">
        <v>9372</v>
      </c>
      <c r="G77" s="282" t="s">
        <v>9392</v>
      </c>
      <c r="H77" s="282" t="s">
        <v>11763</v>
      </c>
      <c r="I77" s="282" t="s">
        <v>9375</v>
      </c>
      <c r="J77" s="283"/>
      <c r="K77" s="283"/>
      <c r="L77" s="283"/>
      <c r="M77" s="283"/>
      <c r="N77" s="282" t="s">
        <v>9378</v>
      </c>
      <c r="O77" s="284">
        <v>90.18</v>
      </c>
      <c r="P77" s="282" t="s">
        <v>10437</v>
      </c>
      <c r="Q77" s="282" t="s">
        <v>9375</v>
      </c>
      <c r="R77" s="283"/>
      <c r="S77" s="283"/>
      <c r="T77" s="282" t="s">
        <v>9380</v>
      </c>
      <c r="U77" s="282" t="s">
        <v>10437</v>
      </c>
      <c r="V77" s="282" t="s">
        <v>10438</v>
      </c>
      <c r="W77" s="282" t="s">
        <v>10453</v>
      </c>
      <c r="X77" s="282" t="s">
        <v>9384</v>
      </c>
      <c r="Y77" s="282" t="s">
        <v>9385</v>
      </c>
      <c r="Z77" s="284">
        <v>90.18</v>
      </c>
      <c r="AA77" s="282" t="s">
        <v>3277</v>
      </c>
      <c r="AB77" s="284">
        <v>90.18</v>
      </c>
      <c r="AC77" s="284">
        <v>90.18</v>
      </c>
      <c r="AD77" s="282" t="s">
        <v>3277</v>
      </c>
      <c r="AE77" s="282" t="s">
        <v>10454</v>
      </c>
      <c r="AF77" s="282" t="s">
        <v>10685</v>
      </c>
      <c r="AG77" s="282" t="s">
        <v>9388</v>
      </c>
      <c r="AH77" s="282" t="s">
        <v>9402</v>
      </c>
      <c r="AI77" s="285">
        <f t="shared" si="2"/>
        <v>43872</v>
      </c>
      <c r="AJ77" s="330">
        <f t="shared" si="3"/>
        <v>90.18</v>
      </c>
    </row>
    <row r="78" spans="1:36" ht="50">
      <c r="A78" s="282" t="s">
        <v>11779</v>
      </c>
      <c r="B78" s="282" t="s">
        <v>11673</v>
      </c>
      <c r="C78" s="282" t="s">
        <v>11674</v>
      </c>
      <c r="D78" s="282" t="s">
        <v>9371</v>
      </c>
      <c r="E78" s="282" t="s">
        <v>9372</v>
      </c>
      <c r="F78" s="282" t="s">
        <v>9372</v>
      </c>
      <c r="G78" s="282" t="s">
        <v>9392</v>
      </c>
      <c r="H78" s="282" t="s">
        <v>11688</v>
      </c>
      <c r="I78" s="282" t="s">
        <v>9375</v>
      </c>
      <c r="J78" s="283"/>
      <c r="K78" s="283"/>
      <c r="L78" s="283"/>
      <c r="M78" s="283"/>
      <c r="N78" s="282" t="s">
        <v>9378</v>
      </c>
      <c r="O78" s="284">
        <v>90.18</v>
      </c>
      <c r="P78" s="282" t="s">
        <v>10437</v>
      </c>
      <c r="Q78" s="282" t="s">
        <v>9375</v>
      </c>
      <c r="R78" s="283"/>
      <c r="S78" s="283"/>
      <c r="T78" s="282" t="s">
        <v>9380</v>
      </c>
      <c r="U78" s="282" t="s">
        <v>10437</v>
      </c>
      <c r="V78" s="282" t="s">
        <v>10438</v>
      </c>
      <c r="W78" s="282" t="s">
        <v>10453</v>
      </c>
      <c r="X78" s="282" t="s">
        <v>9384</v>
      </c>
      <c r="Y78" s="282" t="s">
        <v>9385</v>
      </c>
      <c r="Z78" s="284">
        <v>90.18</v>
      </c>
      <c r="AA78" s="282" t="s">
        <v>3277</v>
      </c>
      <c r="AB78" s="284">
        <v>90.18</v>
      </c>
      <c r="AC78" s="284">
        <v>90.18</v>
      </c>
      <c r="AD78" s="282" t="s">
        <v>3277</v>
      </c>
      <c r="AE78" s="282" t="s">
        <v>10454</v>
      </c>
      <c r="AF78" s="282" t="s">
        <v>10685</v>
      </c>
      <c r="AG78" s="282" t="s">
        <v>9388</v>
      </c>
      <c r="AH78" s="282" t="s">
        <v>9402</v>
      </c>
      <c r="AI78" s="285">
        <f t="shared" si="2"/>
        <v>43886</v>
      </c>
      <c r="AJ78" s="330">
        <f t="shared" si="3"/>
        <v>90.18</v>
      </c>
    </row>
    <row r="79" spans="1:36" ht="50">
      <c r="A79" s="282" t="s">
        <v>11780</v>
      </c>
      <c r="B79" s="282" t="s">
        <v>11673</v>
      </c>
      <c r="C79" s="282" t="s">
        <v>11674</v>
      </c>
      <c r="D79" s="282" t="s">
        <v>9371</v>
      </c>
      <c r="E79" s="282" t="s">
        <v>9372</v>
      </c>
      <c r="F79" s="282" t="s">
        <v>9372</v>
      </c>
      <c r="G79" s="282" t="s">
        <v>9392</v>
      </c>
      <c r="H79" s="282" t="s">
        <v>11781</v>
      </c>
      <c r="I79" s="282" t="s">
        <v>9375</v>
      </c>
      <c r="J79" s="283"/>
      <c r="K79" s="283"/>
      <c r="L79" s="283"/>
      <c r="M79" s="283"/>
      <c r="N79" s="282" t="s">
        <v>9378</v>
      </c>
      <c r="O79" s="284">
        <v>135.27000000000001</v>
      </c>
      <c r="P79" s="282" t="s">
        <v>10437</v>
      </c>
      <c r="Q79" s="282" t="s">
        <v>9375</v>
      </c>
      <c r="R79" s="283"/>
      <c r="S79" s="283"/>
      <c r="T79" s="282" t="s">
        <v>9380</v>
      </c>
      <c r="U79" s="282" t="s">
        <v>10437</v>
      </c>
      <c r="V79" s="282" t="s">
        <v>10438</v>
      </c>
      <c r="W79" s="282" t="s">
        <v>10443</v>
      </c>
      <c r="X79" s="282" t="s">
        <v>9384</v>
      </c>
      <c r="Y79" s="282" t="s">
        <v>9385</v>
      </c>
      <c r="Z79" s="284">
        <v>135.27000000000001</v>
      </c>
      <c r="AA79" s="282" t="s">
        <v>3277</v>
      </c>
      <c r="AB79" s="284">
        <v>135.27000000000001</v>
      </c>
      <c r="AC79" s="284">
        <v>135.27000000000001</v>
      </c>
      <c r="AD79" s="282" t="s">
        <v>3277</v>
      </c>
      <c r="AE79" s="282" t="s">
        <v>10444</v>
      </c>
      <c r="AF79" s="282" t="s">
        <v>10685</v>
      </c>
      <c r="AG79" s="282" t="s">
        <v>9388</v>
      </c>
      <c r="AH79" s="282" t="s">
        <v>9402</v>
      </c>
      <c r="AI79" s="285">
        <f t="shared" si="2"/>
        <v>43942</v>
      </c>
      <c r="AJ79" s="330">
        <f t="shared" si="3"/>
        <v>135.27000000000001</v>
      </c>
    </row>
    <row r="80" spans="1:36" ht="50">
      <c r="A80" s="282" t="s">
        <v>11782</v>
      </c>
      <c r="B80" s="282" t="s">
        <v>11673</v>
      </c>
      <c r="C80" s="282" t="s">
        <v>11674</v>
      </c>
      <c r="D80" s="282" t="s">
        <v>9371</v>
      </c>
      <c r="E80" s="282" t="s">
        <v>9372</v>
      </c>
      <c r="F80" s="282" t="s">
        <v>9372</v>
      </c>
      <c r="G80" s="282" t="s">
        <v>9505</v>
      </c>
      <c r="H80" s="282" t="s">
        <v>10425</v>
      </c>
      <c r="I80" s="282" t="s">
        <v>9410</v>
      </c>
      <c r="J80" s="282" t="s">
        <v>9507</v>
      </c>
      <c r="K80" s="282" t="s">
        <v>9508</v>
      </c>
      <c r="L80" s="283"/>
      <c r="M80" s="283"/>
      <c r="N80" s="282" t="s">
        <v>9378</v>
      </c>
      <c r="O80" s="284">
        <v>82.32</v>
      </c>
      <c r="P80" s="282" t="s">
        <v>9379</v>
      </c>
      <c r="Q80" s="282" t="s">
        <v>9375</v>
      </c>
      <c r="R80" s="283"/>
      <c r="S80" s="283"/>
      <c r="T80" s="282" t="s">
        <v>9380</v>
      </c>
      <c r="U80" s="282" t="s">
        <v>9381</v>
      </c>
      <c r="V80" s="282" t="s">
        <v>9382</v>
      </c>
      <c r="W80" s="282" t="s">
        <v>11783</v>
      </c>
      <c r="X80" s="282" t="s">
        <v>9384</v>
      </c>
      <c r="Y80" s="282" t="s">
        <v>9385</v>
      </c>
      <c r="Z80" s="284">
        <v>82.32</v>
      </c>
      <c r="AA80" s="282" t="s">
        <v>3277</v>
      </c>
      <c r="AB80" s="284">
        <v>82.32</v>
      </c>
      <c r="AC80" s="284">
        <v>82.32</v>
      </c>
      <c r="AD80" s="282" t="s">
        <v>3277</v>
      </c>
      <c r="AE80" s="282" t="s">
        <v>10418</v>
      </c>
      <c r="AF80" s="282" t="s">
        <v>10685</v>
      </c>
      <c r="AG80" s="282" t="s">
        <v>9388</v>
      </c>
      <c r="AH80" s="282" t="s">
        <v>9402</v>
      </c>
      <c r="AI80" s="285">
        <f t="shared" si="2"/>
        <v>44012</v>
      </c>
      <c r="AJ80" s="330">
        <f t="shared" si="3"/>
        <v>82.32</v>
      </c>
    </row>
    <row r="81" spans="1:36" ht="50">
      <c r="A81" s="282" t="s">
        <v>11784</v>
      </c>
      <c r="B81" s="282" t="s">
        <v>11673</v>
      </c>
      <c r="C81" s="282" t="s">
        <v>11674</v>
      </c>
      <c r="D81" s="282" t="s">
        <v>9371</v>
      </c>
      <c r="E81" s="282" t="s">
        <v>9372</v>
      </c>
      <c r="F81" s="282" t="s">
        <v>9372</v>
      </c>
      <c r="G81" s="282" t="s">
        <v>9392</v>
      </c>
      <c r="H81" s="282" t="s">
        <v>11731</v>
      </c>
      <c r="I81" s="282" t="s">
        <v>9375</v>
      </c>
      <c r="J81" s="283"/>
      <c r="K81" s="283"/>
      <c r="L81" s="283"/>
      <c r="M81" s="283"/>
      <c r="N81" s="282" t="s">
        <v>9378</v>
      </c>
      <c r="O81" s="284">
        <v>180.36</v>
      </c>
      <c r="P81" s="282" t="s">
        <v>10437</v>
      </c>
      <c r="Q81" s="282" t="s">
        <v>9375</v>
      </c>
      <c r="R81" s="283"/>
      <c r="S81" s="283"/>
      <c r="T81" s="282" t="s">
        <v>9380</v>
      </c>
      <c r="U81" s="282" t="s">
        <v>10437</v>
      </c>
      <c r="V81" s="282" t="s">
        <v>10438</v>
      </c>
      <c r="W81" s="282" t="s">
        <v>10443</v>
      </c>
      <c r="X81" s="282" t="s">
        <v>9384</v>
      </c>
      <c r="Y81" s="282" t="s">
        <v>9385</v>
      </c>
      <c r="Z81" s="284">
        <v>180.36</v>
      </c>
      <c r="AA81" s="282" t="s">
        <v>3277</v>
      </c>
      <c r="AB81" s="284">
        <v>180.36</v>
      </c>
      <c r="AC81" s="284">
        <v>180.36</v>
      </c>
      <c r="AD81" s="282" t="s">
        <v>3277</v>
      </c>
      <c r="AE81" s="282" t="s">
        <v>10444</v>
      </c>
      <c r="AF81" s="282" t="s">
        <v>10685</v>
      </c>
      <c r="AG81" s="282" t="s">
        <v>9388</v>
      </c>
      <c r="AH81" s="282" t="s">
        <v>9402</v>
      </c>
      <c r="AI81" s="285">
        <f t="shared" si="2"/>
        <v>43928</v>
      </c>
      <c r="AJ81" s="330">
        <f t="shared" si="3"/>
        <v>180.36</v>
      </c>
    </row>
    <row r="82" spans="1:36" ht="50">
      <c r="A82" s="282" t="s">
        <v>11785</v>
      </c>
      <c r="B82" s="282" t="s">
        <v>11673</v>
      </c>
      <c r="C82" s="282" t="s">
        <v>11674</v>
      </c>
      <c r="D82" s="282" t="s">
        <v>9371</v>
      </c>
      <c r="E82" s="282" t="s">
        <v>9372</v>
      </c>
      <c r="F82" s="282" t="s">
        <v>9372</v>
      </c>
      <c r="G82" s="282" t="s">
        <v>9392</v>
      </c>
      <c r="H82" s="282" t="s">
        <v>11731</v>
      </c>
      <c r="I82" s="282" t="s">
        <v>9375</v>
      </c>
      <c r="J82" s="283"/>
      <c r="K82" s="283"/>
      <c r="L82" s="283"/>
      <c r="M82" s="283"/>
      <c r="N82" s="282" t="s">
        <v>9378</v>
      </c>
      <c r="O82" s="284">
        <v>180.36</v>
      </c>
      <c r="P82" s="282" t="s">
        <v>10437</v>
      </c>
      <c r="Q82" s="282" t="s">
        <v>9375</v>
      </c>
      <c r="R82" s="283"/>
      <c r="S82" s="283"/>
      <c r="T82" s="282" t="s">
        <v>9380</v>
      </c>
      <c r="U82" s="282" t="s">
        <v>10437</v>
      </c>
      <c r="V82" s="282" t="s">
        <v>10438</v>
      </c>
      <c r="W82" s="282" t="s">
        <v>10443</v>
      </c>
      <c r="X82" s="282" t="s">
        <v>9384</v>
      </c>
      <c r="Y82" s="282" t="s">
        <v>9385</v>
      </c>
      <c r="Z82" s="284">
        <v>180.36</v>
      </c>
      <c r="AA82" s="282" t="s">
        <v>3277</v>
      </c>
      <c r="AB82" s="284">
        <v>180.36</v>
      </c>
      <c r="AC82" s="284">
        <v>180.36</v>
      </c>
      <c r="AD82" s="282" t="s">
        <v>3277</v>
      </c>
      <c r="AE82" s="282" t="s">
        <v>10444</v>
      </c>
      <c r="AF82" s="282" t="s">
        <v>10685</v>
      </c>
      <c r="AG82" s="282" t="s">
        <v>9388</v>
      </c>
      <c r="AH82" s="282" t="s">
        <v>9402</v>
      </c>
      <c r="AI82" s="285">
        <f t="shared" si="2"/>
        <v>43928</v>
      </c>
      <c r="AJ82" s="330">
        <f t="shared" si="3"/>
        <v>180.36</v>
      </c>
    </row>
    <row r="83" spans="1:36" ht="50">
      <c r="A83" s="282" t="s">
        <v>11786</v>
      </c>
      <c r="B83" s="282" t="s">
        <v>11673</v>
      </c>
      <c r="C83" s="282" t="s">
        <v>11674</v>
      </c>
      <c r="D83" s="282" t="s">
        <v>9371</v>
      </c>
      <c r="E83" s="282" t="s">
        <v>9372</v>
      </c>
      <c r="F83" s="282" t="s">
        <v>9372</v>
      </c>
      <c r="G83" s="282" t="s">
        <v>9392</v>
      </c>
      <c r="H83" s="282" t="s">
        <v>11731</v>
      </c>
      <c r="I83" s="282" t="s">
        <v>9375</v>
      </c>
      <c r="J83" s="283"/>
      <c r="K83" s="283"/>
      <c r="L83" s="283"/>
      <c r="M83" s="283"/>
      <c r="N83" s="282" t="s">
        <v>9378</v>
      </c>
      <c r="O83" s="284">
        <v>90.18</v>
      </c>
      <c r="P83" s="282" t="s">
        <v>10437</v>
      </c>
      <c r="Q83" s="282" t="s">
        <v>9375</v>
      </c>
      <c r="R83" s="283"/>
      <c r="S83" s="283"/>
      <c r="T83" s="282" t="s">
        <v>9380</v>
      </c>
      <c r="U83" s="282" t="s">
        <v>10437</v>
      </c>
      <c r="V83" s="282" t="s">
        <v>10438</v>
      </c>
      <c r="W83" s="282" t="s">
        <v>10443</v>
      </c>
      <c r="X83" s="282" t="s">
        <v>9384</v>
      </c>
      <c r="Y83" s="282" t="s">
        <v>9385</v>
      </c>
      <c r="Z83" s="284">
        <v>90.18</v>
      </c>
      <c r="AA83" s="282" t="s">
        <v>3277</v>
      </c>
      <c r="AB83" s="284">
        <v>90.18</v>
      </c>
      <c r="AC83" s="284">
        <v>90.18</v>
      </c>
      <c r="AD83" s="282" t="s">
        <v>3277</v>
      </c>
      <c r="AE83" s="282" t="s">
        <v>10444</v>
      </c>
      <c r="AF83" s="282" t="s">
        <v>10685</v>
      </c>
      <c r="AG83" s="282" t="s">
        <v>9388</v>
      </c>
      <c r="AH83" s="282" t="s">
        <v>9402</v>
      </c>
      <c r="AI83" s="285">
        <f t="shared" si="2"/>
        <v>43928</v>
      </c>
      <c r="AJ83" s="330">
        <f t="shared" si="3"/>
        <v>90.18</v>
      </c>
    </row>
    <row r="84" spans="1:36" ht="50">
      <c r="A84" s="282" t="s">
        <v>11787</v>
      </c>
      <c r="B84" s="282" t="s">
        <v>11673</v>
      </c>
      <c r="C84" s="282" t="s">
        <v>11674</v>
      </c>
      <c r="D84" s="282" t="s">
        <v>9371</v>
      </c>
      <c r="E84" s="282" t="s">
        <v>9372</v>
      </c>
      <c r="F84" s="282" t="s">
        <v>9372</v>
      </c>
      <c r="G84" s="282" t="s">
        <v>9392</v>
      </c>
      <c r="H84" s="282" t="s">
        <v>11731</v>
      </c>
      <c r="I84" s="282" t="s">
        <v>9375</v>
      </c>
      <c r="J84" s="283"/>
      <c r="K84" s="283"/>
      <c r="L84" s="283"/>
      <c r="M84" s="283"/>
      <c r="N84" s="282" t="s">
        <v>9378</v>
      </c>
      <c r="O84" s="284">
        <v>90.18</v>
      </c>
      <c r="P84" s="282" t="s">
        <v>10437</v>
      </c>
      <c r="Q84" s="282" t="s">
        <v>9375</v>
      </c>
      <c r="R84" s="283"/>
      <c r="S84" s="283"/>
      <c r="T84" s="282" t="s">
        <v>9380</v>
      </c>
      <c r="U84" s="282" t="s">
        <v>10437</v>
      </c>
      <c r="V84" s="282" t="s">
        <v>10438</v>
      </c>
      <c r="W84" s="282" t="s">
        <v>10443</v>
      </c>
      <c r="X84" s="282" t="s">
        <v>9384</v>
      </c>
      <c r="Y84" s="282" t="s">
        <v>9385</v>
      </c>
      <c r="Z84" s="284">
        <v>90.18</v>
      </c>
      <c r="AA84" s="282" t="s">
        <v>3277</v>
      </c>
      <c r="AB84" s="284">
        <v>90.18</v>
      </c>
      <c r="AC84" s="284">
        <v>90.18</v>
      </c>
      <c r="AD84" s="282" t="s">
        <v>3277</v>
      </c>
      <c r="AE84" s="282" t="s">
        <v>10444</v>
      </c>
      <c r="AF84" s="282" t="s">
        <v>10685</v>
      </c>
      <c r="AG84" s="282" t="s">
        <v>9388</v>
      </c>
      <c r="AH84" s="282" t="s">
        <v>9402</v>
      </c>
      <c r="AI84" s="285">
        <f t="shared" si="2"/>
        <v>43928</v>
      </c>
      <c r="AJ84" s="330">
        <f t="shared" si="3"/>
        <v>90.18</v>
      </c>
    </row>
    <row r="85" spans="1:36" ht="50">
      <c r="A85" s="282" t="s">
        <v>11788</v>
      </c>
      <c r="B85" s="282" t="s">
        <v>11673</v>
      </c>
      <c r="C85" s="282" t="s">
        <v>11674</v>
      </c>
      <c r="D85" s="282" t="s">
        <v>9371</v>
      </c>
      <c r="E85" s="282" t="s">
        <v>9372</v>
      </c>
      <c r="F85" s="282" t="s">
        <v>9372</v>
      </c>
      <c r="G85" s="282" t="s">
        <v>9505</v>
      </c>
      <c r="H85" s="282" t="s">
        <v>11789</v>
      </c>
      <c r="I85" s="282" t="s">
        <v>9435</v>
      </c>
      <c r="J85" s="282" t="s">
        <v>9507</v>
      </c>
      <c r="K85" s="282" t="s">
        <v>9508</v>
      </c>
      <c r="L85" s="283"/>
      <c r="M85" s="283"/>
      <c r="N85" s="282" t="s">
        <v>9378</v>
      </c>
      <c r="O85" s="284">
        <v>164.64</v>
      </c>
      <c r="P85" s="282" t="s">
        <v>9379</v>
      </c>
      <c r="Q85" s="282" t="s">
        <v>9375</v>
      </c>
      <c r="R85" s="283"/>
      <c r="S85" s="283"/>
      <c r="T85" s="282" t="s">
        <v>9380</v>
      </c>
      <c r="U85" s="282" t="s">
        <v>9381</v>
      </c>
      <c r="V85" s="282" t="s">
        <v>9382</v>
      </c>
      <c r="W85" s="282" t="s">
        <v>11734</v>
      </c>
      <c r="X85" s="282" t="s">
        <v>9384</v>
      </c>
      <c r="Y85" s="282" t="s">
        <v>9385</v>
      </c>
      <c r="Z85" s="284">
        <v>164.64</v>
      </c>
      <c r="AA85" s="282" t="s">
        <v>3277</v>
      </c>
      <c r="AB85" s="284">
        <v>164.64</v>
      </c>
      <c r="AC85" s="284">
        <v>164.64</v>
      </c>
      <c r="AD85" s="282" t="s">
        <v>3277</v>
      </c>
      <c r="AE85" s="282" t="s">
        <v>10427</v>
      </c>
      <c r="AF85" s="282" t="s">
        <v>10685</v>
      </c>
      <c r="AG85" s="282" t="s">
        <v>9388</v>
      </c>
      <c r="AH85" s="282" t="s">
        <v>9402</v>
      </c>
      <c r="AI85" s="285">
        <f t="shared" si="2"/>
        <v>43997</v>
      </c>
      <c r="AJ85" s="330">
        <f t="shared" si="3"/>
        <v>164.64</v>
      </c>
    </row>
    <row r="86" spans="1:36" ht="60">
      <c r="A86" s="282" t="s">
        <v>11790</v>
      </c>
      <c r="B86" s="282" t="s">
        <v>11673</v>
      </c>
      <c r="C86" s="282" t="s">
        <v>11674</v>
      </c>
      <c r="D86" s="282" t="s">
        <v>9371</v>
      </c>
      <c r="E86" s="282" t="s">
        <v>9372</v>
      </c>
      <c r="F86" s="282" t="s">
        <v>9372</v>
      </c>
      <c r="G86" s="282" t="s">
        <v>9505</v>
      </c>
      <c r="H86" s="282" t="s">
        <v>11791</v>
      </c>
      <c r="I86" s="282" t="s">
        <v>9526</v>
      </c>
      <c r="J86" s="282" t="s">
        <v>9959</v>
      </c>
      <c r="K86" s="282" t="s">
        <v>9960</v>
      </c>
      <c r="L86" s="283"/>
      <c r="M86" s="282" t="s">
        <v>11699</v>
      </c>
      <c r="N86" s="282" t="s">
        <v>9378</v>
      </c>
      <c r="O86" s="284">
        <v>137.46</v>
      </c>
      <c r="P86" s="282" t="s">
        <v>9379</v>
      </c>
      <c r="Q86" s="282" t="s">
        <v>9375</v>
      </c>
      <c r="R86" s="283"/>
      <c r="S86" s="283"/>
      <c r="T86" s="282" t="s">
        <v>9380</v>
      </c>
      <c r="U86" s="282" t="s">
        <v>9381</v>
      </c>
      <c r="V86" s="282" t="s">
        <v>9382</v>
      </c>
      <c r="W86" s="282" t="s">
        <v>10265</v>
      </c>
      <c r="X86" s="282" t="s">
        <v>9384</v>
      </c>
      <c r="Y86" s="282" t="s">
        <v>9385</v>
      </c>
      <c r="Z86" s="284">
        <v>137.46</v>
      </c>
      <c r="AA86" s="282" t="s">
        <v>3277</v>
      </c>
      <c r="AB86" s="284">
        <v>137.46</v>
      </c>
      <c r="AC86" s="284">
        <v>137.46</v>
      </c>
      <c r="AD86" s="282" t="s">
        <v>3277</v>
      </c>
      <c r="AE86" s="282" t="s">
        <v>10243</v>
      </c>
      <c r="AF86" s="282" t="s">
        <v>10685</v>
      </c>
      <c r="AG86" s="282" t="s">
        <v>9388</v>
      </c>
      <c r="AH86" s="282" t="s">
        <v>9402</v>
      </c>
      <c r="AI86" s="285">
        <f t="shared" si="2"/>
        <v>44397</v>
      </c>
      <c r="AJ86" s="330">
        <f t="shared" si="3"/>
        <v>137.46</v>
      </c>
    </row>
    <row r="87" spans="1:36" ht="50">
      <c r="A87" s="282" t="s">
        <v>11792</v>
      </c>
      <c r="B87" s="282" t="s">
        <v>11673</v>
      </c>
      <c r="C87" s="282" t="s">
        <v>11674</v>
      </c>
      <c r="D87" s="282" t="s">
        <v>9371</v>
      </c>
      <c r="E87" s="282" t="s">
        <v>9372</v>
      </c>
      <c r="F87" s="282" t="s">
        <v>9372</v>
      </c>
      <c r="G87" s="282" t="s">
        <v>9505</v>
      </c>
      <c r="H87" s="282" t="s">
        <v>11751</v>
      </c>
      <c r="I87" s="282" t="s">
        <v>9410</v>
      </c>
      <c r="J87" s="282" t="s">
        <v>9507</v>
      </c>
      <c r="K87" s="282" t="s">
        <v>9508</v>
      </c>
      <c r="L87" s="283"/>
      <c r="M87" s="283"/>
      <c r="N87" s="282" t="s">
        <v>9378</v>
      </c>
      <c r="O87" s="284">
        <v>82.32</v>
      </c>
      <c r="P87" s="282" t="s">
        <v>9379</v>
      </c>
      <c r="Q87" s="282" t="s">
        <v>9375</v>
      </c>
      <c r="R87" s="283"/>
      <c r="S87" s="283"/>
      <c r="T87" s="282" t="s">
        <v>9380</v>
      </c>
      <c r="U87" s="282" t="s">
        <v>9381</v>
      </c>
      <c r="V87" s="282" t="s">
        <v>9382</v>
      </c>
      <c r="W87" s="282" t="s">
        <v>11793</v>
      </c>
      <c r="X87" s="282" t="s">
        <v>9384</v>
      </c>
      <c r="Y87" s="282" t="s">
        <v>9385</v>
      </c>
      <c r="Z87" s="284">
        <v>82.32</v>
      </c>
      <c r="AA87" s="282" t="s">
        <v>3277</v>
      </c>
      <c r="AB87" s="284">
        <v>82.32</v>
      </c>
      <c r="AC87" s="284">
        <v>82.32</v>
      </c>
      <c r="AD87" s="282" t="s">
        <v>3277</v>
      </c>
      <c r="AE87" s="282" t="s">
        <v>10427</v>
      </c>
      <c r="AF87" s="282" t="s">
        <v>10685</v>
      </c>
      <c r="AG87" s="282" t="s">
        <v>9388</v>
      </c>
      <c r="AH87" s="282" t="s">
        <v>9402</v>
      </c>
      <c r="AI87" s="285">
        <f t="shared" si="2"/>
        <v>43990</v>
      </c>
      <c r="AJ87" s="330">
        <f t="shared" si="3"/>
        <v>82.32</v>
      </c>
    </row>
    <row r="88" spans="1:36" ht="50">
      <c r="A88" s="282" t="s">
        <v>11794</v>
      </c>
      <c r="B88" s="282" t="s">
        <v>11673</v>
      </c>
      <c r="C88" s="282" t="s">
        <v>11674</v>
      </c>
      <c r="D88" s="282" t="s">
        <v>9371</v>
      </c>
      <c r="E88" s="282" t="s">
        <v>9372</v>
      </c>
      <c r="F88" s="282" t="s">
        <v>9372</v>
      </c>
      <c r="G88" s="282" t="s">
        <v>9392</v>
      </c>
      <c r="H88" s="282" t="s">
        <v>10629</v>
      </c>
      <c r="I88" s="282" t="s">
        <v>9375</v>
      </c>
      <c r="J88" s="283"/>
      <c r="K88" s="283"/>
      <c r="L88" s="283"/>
      <c r="M88" s="283"/>
      <c r="N88" s="282" t="s">
        <v>9378</v>
      </c>
      <c r="O88" s="284">
        <v>84.04</v>
      </c>
      <c r="P88" s="282" t="s">
        <v>10437</v>
      </c>
      <c r="Q88" s="282" t="s">
        <v>9375</v>
      </c>
      <c r="R88" s="283"/>
      <c r="S88" s="283"/>
      <c r="T88" s="282" t="s">
        <v>9380</v>
      </c>
      <c r="U88" s="282" t="s">
        <v>10437</v>
      </c>
      <c r="V88" s="282" t="s">
        <v>10438</v>
      </c>
      <c r="W88" s="282" t="s">
        <v>10630</v>
      </c>
      <c r="X88" s="282" t="s">
        <v>9384</v>
      </c>
      <c r="Y88" s="282" t="s">
        <v>9385</v>
      </c>
      <c r="Z88" s="284">
        <v>84.04</v>
      </c>
      <c r="AA88" s="282" t="s">
        <v>3277</v>
      </c>
      <c r="AB88" s="284">
        <v>84.04</v>
      </c>
      <c r="AC88" s="284">
        <v>84.04</v>
      </c>
      <c r="AD88" s="282" t="s">
        <v>3277</v>
      </c>
      <c r="AE88" s="282" t="s">
        <v>10631</v>
      </c>
      <c r="AF88" s="282" t="s">
        <v>10685</v>
      </c>
      <c r="AG88" s="282" t="s">
        <v>9388</v>
      </c>
      <c r="AH88" s="282" t="s">
        <v>9402</v>
      </c>
      <c r="AI88" s="285">
        <f t="shared" si="2"/>
        <v>43555</v>
      </c>
      <c r="AJ88" s="330">
        <f t="shared" si="3"/>
        <v>84.04</v>
      </c>
    </row>
    <row r="89" spans="1:36" ht="50">
      <c r="A89" s="282" t="s">
        <v>11795</v>
      </c>
      <c r="B89" s="282" t="s">
        <v>11673</v>
      </c>
      <c r="C89" s="282" t="s">
        <v>11674</v>
      </c>
      <c r="D89" s="282" t="s">
        <v>9371</v>
      </c>
      <c r="E89" s="282" t="s">
        <v>9372</v>
      </c>
      <c r="F89" s="282" t="s">
        <v>9372</v>
      </c>
      <c r="G89" s="282" t="s">
        <v>9392</v>
      </c>
      <c r="H89" s="282" t="s">
        <v>10629</v>
      </c>
      <c r="I89" s="282" t="s">
        <v>9375</v>
      </c>
      <c r="J89" s="283"/>
      <c r="K89" s="283"/>
      <c r="L89" s="283"/>
      <c r="M89" s="283"/>
      <c r="N89" s="282" t="s">
        <v>9378</v>
      </c>
      <c r="O89" s="284">
        <v>42.02</v>
      </c>
      <c r="P89" s="282" t="s">
        <v>10437</v>
      </c>
      <c r="Q89" s="282" t="s">
        <v>9375</v>
      </c>
      <c r="R89" s="283"/>
      <c r="S89" s="283"/>
      <c r="T89" s="282" t="s">
        <v>9380</v>
      </c>
      <c r="U89" s="282" t="s">
        <v>10437</v>
      </c>
      <c r="V89" s="282" t="s">
        <v>10438</v>
      </c>
      <c r="W89" s="282" t="s">
        <v>10630</v>
      </c>
      <c r="X89" s="282" t="s">
        <v>9384</v>
      </c>
      <c r="Y89" s="282" t="s">
        <v>9385</v>
      </c>
      <c r="Z89" s="284">
        <v>42.02</v>
      </c>
      <c r="AA89" s="282" t="s">
        <v>3277</v>
      </c>
      <c r="AB89" s="284">
        <v>42.02</v>
      </c>
      <c r="AC89" s="284">
        <v>42.02</v>
      </c>
      <c r="AD89" s="282" t="s">
        <v>3277</v>
      </c>
      <c r="AE89" s="282" t="s">
        <v>10631</v>
      </c>
      <c r="AF89" s="282" t="s">
        <v>10685</v>
      </c>
      <c r="AG89" s="282" t="s">
        <v>9388</v>
      </c>
      <c r="AH89" s="282" t="s">
        <v>9402</v>
      </c>
      <c r="AI89" s="285">
        <f t="shared" si="2"/>
        <v>43555</v>
      </c>
      <c r="AJ89" s="330">
        <f t="shared" si="3"/>
        <v>42.02</v>
      </c>
    </row>
    <row r="90" spans="1:36" ht="50">
      <c r="A90" s="282" t="s">
        <v>11796</v>
      </c>
      <c r="B90" s="282" t="s">
        <v>11673</v>
      </c>
      <c r="C90" s="282" t="s">
        <v>11674</v>
      </c>
      <c r="D90" s="282" t="s">
        <v>9371</v>
      </c>
      <c r="E90" s="282" t="s">
        <v>9372</v>
      </c>
      <c r="F90" s="282" t="s">
        <v>9372</v>
      </c>
      <c r="G90" s="282" t="s">
        <v>9392</v>
      </c>
      <c r="H90" s="282" t="s">
        <v>10562</v>
      </c>
      <c r="I90" s="282" t="s">
        <v>9375</v>
      </c>
      <c r="J90" s="283"/>
      <c r="K90" s="283"/>
      <c r="L90" s="283"/>
      <c r="M90" s="283"/>
      <c r="N90" s="282" t="s">
        <v>9378</v>
      </c>
      <c r="O90" s="284">
        <v>21.67</v>
      </c>
      <c r="P90" s="282" t="s">
        <v>10437</v>
      </c>
      <c r="Q90" s="282" t="s">
        <v>9375</v>
      </c>
      <c r="R90" s="283"/>
      <c r="S90" s="283"/>
      <c r="T90" s="282" t="s">
        <v>9380</v>
      </c>
      <c r="U90" s="282" t="s">
        <v>10437</v>
      </c>
      <c r="V90" s="282" t="s">
        <v>10438</v>
      </c>
      <c r="W90" s="282" t="s">
        <v>10555</v>
      </c>
      <c r="X90" s="282" t="s">
        <v>9384</v>
      </c>
      <c r="Y90" s="282" t="s">
        <v>9385</v>
      </c>
      <c r="Z90" s="284">
        <v>21.67</v>
      </c>
      <c r="AA90" s="282" t="s">
        <v>3277</v>
      </c>
      <c r="AB90" s="284">
        <v>21.67</v>
      </c>
      <c r="AC90" s="284">
        <v>21.67</v>
      </c>
      <c r="AD90" s="282" t="s">
        <v>3277</v>
      </c>
      <c r="AE90" s="282" t="s">
        <v>10556</v>
      </c>
      <c r="AF90" s="282" t="s">
        <v>10685</v>
      </c>
      <c r="AG90" s="282" t="s">
        <v>9388</v>
      </c>
      <c r="AH90" s="282" t="s">
        <v>9402</v>
      </c>
      <c r="AI90" s="285">
        <f t="shared" si="2"/>
        <v>43661</v>
      </c>
      <c r="AJ90" s="330">
        <f t="shared" si="3"/>
        <v>21.67</v>
      </c>
    </row>
    <row r="91" spans="1:36" ht="50">
      <c r="A91" s="282" t="s">
        <v>11797</v>
      </c>
      <c r="B91" s="282" t="s">
        <v>11673</v>
      </c>
      <c r="C91" s="282" t="s">
        <v>11674</v>
      </c>
      <c r="D91" s="282" t="s">
        <v>9371</v>
      </c>
      <c r="E91" s="282" t="s">
        <v>9372</v>
      </c>
      <c r="F91" s="282" t="s">
        <v>9372</v>
      </c>
      <c r="G91" s="282" t="s">
        <v>9392</v>
      </c>
      <c r="H91" s="282" t="s">
        <v>11693</v>
      </c>
      <c r="I91" s="282" t="s">
        <v>9375</v>
      </c>
      <c r="J91" s="283"/>
      <c r="K91" s="283"/>
      <c r="L91" s="283"/>
      <c r="M91" s="283"/>
      <c r="N91" s="282" t="s">
        <v>9378</v>
      </c>
      <c r="O91" s="284">
        <v>78.900000000000006</v>
      </c>
      <c r="P91" s="282" t="s">
        <v>10437</v>
      </c>
      <c r="Q91" s="282" t="s">
        <v>9375</v>
      </c>
      <c r="R91" s="283"/>
      <c r="S91" s="283"/>
      <c r="T91" s="282" t="s">
        <v>9380</v>
      </c>
      <c r="U91" s="282" t="s">
        <v>10437</v>
      </c>
      <c r="V91" s="282" t="s">
        <v>10438</v>
      </c>
      <c r="W91" s="282" t="s">
        <v>10520</v>
      </c>
      <c r="X91" s="282" t="s">
        <v>9384</v>
      </c>
      <c r="Y91" s="282" t="s">
        <v>9385</v>
      </c>
      <c r="Z91" s="284">
        <v>78.900000000000006</v>
      </c>
      <c r="AA91" s="282" t="s">
        <v>3277</v>
      </c>
      <c r="AB91" s="284">
        <v>78.900000000000006</v>
      </c>
      <c r="AC91" s="284">
        <v>78.900000000000006</v>
      </c>
      <c r="AD91" s="282" t="s">
        <v>3277</v>
      </c>
      <c r="AE91" s="282" t="s">
        <v>10521</v>
      </c>
      <c r="AF91" s="282" t="s">
        <v>10685</v>
      </c>
      <c r="AG91" s="282" t="s">
        <v>9388</v>
      </c>
      <c r="AH91" s="282" t="s">
        <v>9402</v>
      </c>
      <c r="AI91" s="285">
        <f t="shared" si="2"/>
        <v>43718</v>
      </c>
      <c r="AJ91" s="330">
        <f t="shared" si="3"/>
        <v>78.900000000000006</v>
      </c>
    </row>
    <row r="92" spans="1:36" ht="50">
      <c r="A92" s="282" t="s">
        <v>11798</v>
      </c>
      <c r="B92" s="282" t="s">
        <v>11673</v>
      </c>
      <c r="C92" s="282" t="s">
        <v>11674</v>
      </c>
      <c r="D92" s="282" t="s">
        <v>9371</v>
      </c>
      <c r="E92" s="282" t="s">
        <v>9372</v>
      </c>
      <c r="F92" s="282" t="s">
        <v>9372</v>
      </c>
      <c r="G92" s="282" t="s">
        <v>9392</v>
      </c>
      <c r="H92" s="282" t="s">
        <v>10539</v>
      </c>
      <c r="I92" s="282" t="s">
        <v>9375</v>
      </c>
      <c r="J92" s="283"/>
      <c r="K92" s="283"/>
      <c r="L92" s="283"/>
      <c r="M92" s="283"/>
      <c r="N92" s="282" t="s">
        <v>9378</v>
      </c>
      <c r="O92" s="284">
        <v>78.900000000000006</v>
      </c>
      <c r="P92" s="282" t="s">
        <v>10437</v>
      </c>
      <c r="Q92" s="282" t="s">
        <v>9375</v>
      </c>
      <c r="R92" s="283"/>
      <c r="S92" s="283"/>
      <c r="T92" s="282" t="s">
        <v>9380</v>
      </c>
      <c r="U92" s="282" t="s">
        <v>10437</v>
      </c>
      <c r="V92" s="282" t="s">
        <v>10438</v>
      </c>
      <c r="W92" s="282" t="s">
        <v>10540</v>
      </c>
      <c r="X92" s="282" t="s">
        <v>9384</v>
      </c>
      <c r="Y92" s="282" t="s">
        <v>9385</v>
      </c>
      <c r="Z92" s="284">
        <v>78.900000000000006</v>
      </c>
      <c r="AA92" s="282" t="s">
        <v>3277</v>
      </c>
      <c r="AB92" s="284">
        <v>78.900000000000006</v>
      </c>
      <c r="AC92" s="284">
        <v>78.900000000000006</v>
      </c>
      <c r="AD92" s="282" t="s">
        <v>3277</v>
      </c>
      <c r="AE92" s="282" t="s">
        <v>10541</v>
      </c>
      <c r="AF92" s="282" t="s">
        <v>10685</v>
      </c>
      <c r="AG92" s="282" t="s">
        <v>9388</v>
      </c>
      <c r="AH92" s="282" t="s">
        <v>9402</v>
      </c>
      <c r="AI92" s="285">
        <f t="shared" si="2"/>
        <v>43708</v>
      </c>
      <c r="AJ92" s="330">
        <f t="shared" si="3"/>
        <v>78.900000000000006</v>
      </c>
    </row>
    <row r="93" spans="1:36" ht="50">
      <c r="A93" s="282" t="s">
        <v>11799</v>
      </c>
      <c r="B93" s="282" t="s">
        <v>11673</v>
      </c>
      <c r="C93" s="282" t="s">
        <v>11674</v>
      </c>
      <c r="D93" s="282" t="s">
        <v>9371</v>
      </c>
      <c r="E93" s="282" t="s">
        <v>9372</v>
      </c>
      <c r="F93" s="282" t="s">
        <v>9372</v>
      </c>
      <c r="G93" s="282" t="s">
        <v>9392</v>
      </c>
      <c r="H93" s="282" t="s">
        <v>11704</v>
      </c>
      <c r="I93" s="282" t="s">
        <v>9375</v>
      </c>
      <c r="J93" s="283"/>
      <c r="K93" s="283"/>
      <c r="L93" s="283"/>
      <c r="M93" s="283"/>
      <c r="N93" s="282" t="s">
        <v>9378</v>
      </c>
      <c r="O93" s="284">
        <v>90.18</v>
      </c>
      <c r="P93" s="282" t="s">
        <v>10437</v>
      </c>
      <c r="Q93" s="282" t="s">
        <v>9375</v>
      </c>
      <c r="R93" s="283"/>
      <c r="S93" s="283"/>
      <c r="T93" s="282" t="s">
        <v>9380</v>
      </c>
      <c r="U93" s="282" t="s">
        <v>10437</v>
      </c>
      <c r="V93" s="282" t="s">
        <v>10438</v>
      </c>
      <c r="W93" s="282" t="s">
        <v>10447</v>
      </c>
      <c r="X93" s="282" t="s">
        <v>9384</v>
      </c>
      <c r="Y93" s="282" t="s">
        <v>9385</v>
      </c>
      <c r="Z93" s="284">
        <v>90.18</v>
      </c>
      <c r="AA93" s="282" t="s">
        <v>3277</v>
      </c>
      <c r="AB93" s="284">
        <v>90.18</v>
      </c>
      <c r="AC93" s="284">
        <v>90.18</v>
      </c>
      <c r="AD93" s="282" t="s">
        <v>3277</v>
      </c>
      <c r="AE93" s="282" t="s">
        <v>10448</v>
      </c>
      <c r="AF93" s="282" t="s">
        <v>10685</v>
      </c>
      <c r="AG93" s="282" t="s">
        <v>9388</v>
      </c>
      <c r="AH93" s="282" t="s">
        <v>9402</v>
      </c>
      <c r="AI93" s="285">
        <f t="shared" si="2"/>
        <v>43914</v>
      </c>
      <c r="AJ93" s="330">
        <f t="shared" si="3"/>
        <v>90.18</v>
      </c>
    </row>
    <row r="94" spans="1:36" ht="50">
      <c r="A94" s="282" t="s">
        <v>11800</v>
      </c>
      <c r="B94" s="282" t="s">
        <v>11673</v>
      </c>
      <c r="C94" s="282" t="s">
        <v>11674</v>
      </c>
      <c r="D94" s="282" t="s">
        <v>9371</v>
      </c>
      <c r="E94" s="282" t="s">
        <v>9372</v>
      </c>
      <c r="F94" s="282" t="s">
        <v>9372</v>
      </c>
      <c r="G94" s="282" t="s">
        <v>9392</v>
      </c>
      <c r="H94" s="282" t="s">
        <v>11704</v>
      </c>
      <c r="I94" s="282" t="s">
        <v>9375</v>
      </c>
      <c r="J94" s="283"/>
      <c r="K94" s="283"/>
      <c r="L94" s="283"/>
      <c r="M94" s="283"/>
      <c r="N94" s="282" t="s">
        <v>9378</v>
      </c>
      <c r="O94" s="284">
        <v>360.72</v>
      </c>
      <c r="P94" s="282" t="s">
        <v>10437</v>
      </c>
      <c r="Q94" s="282" t="s">
        <v>9375</v>
      </c>
      <c r="R94" s="283"/>
      <c r="S94" s="283"/>
      <c r="T94" s="282" t="s">
        <v>9380</v>
      </c>
      <c r="U94" s="282" t="s">
        <v>10437</v>
      </c>
      <c r="V94" s="282" t="s">
        <v>10438</v>
      </c>
      <c r="W94" s="282" t="s">
        <v>10447</v>
      </c>
      <c r="X94" s="282" t="s">
        <v>9384</v>
      </c>
      <c r="Y94" s="282" t="s">
        <v>9385</v>
      </c>
      <c r="Z94" s="284">
        <v>360.72</v>
      </c>
      <c r="AA94" s="282" t="s">
        <v>3277</v>
      </c>
      <c r="AB94" s="284">
        <v>360.72</v>
      </c>
      <c r="AC94" s="284">
        <v>360.72</v>
      </c>
      <c r="AD94" s="282" t="s">
        <v>3277</v>
      </c>
      <c r="AE94" s="282" t="s">
        <v>10448</v>
      </c>
      <c r="AF94" s="282" t="s">
        <v>10685</v>
      </c>
      <c r="AG94" s="282" t="s">
        <v>9388</v>
      </c>
      <c r="AH94" s="282" t="s">
        <v>9402</v>
      </c>
      <c r="AI94" s="285">
        <f t="shared" si="2"/>
        <v>43914</v>
      </c>
      <c r="AJ94" s="330">
        <f t="shared" si="3"/>
        <v>360.72</v>
      </c>
    </row>
    <row r="95" spans="1:36" ht="50">
      <c r="A95" s="282" t="s">
        <v>11801</v>
      </c>
      <c r="B95" s="282" t="s">
        <v>11673</v>
      </c>
      <c r="C95" s="282" t="s">
        <v>11674</v>
      </c>
      <c r="D95" s="282" t="s">
        <v>9371</v>
      </c>
      <c r="E95" s="282" t="s">
        <v>9372</v>
      </c>
      <c r="F95" s="282" t="s">
        <v>9372</v>
      </c>
      <c r="G95" s="282" t="s">
        <v>9392</v>
      </c>
      <c r="H95" s="282" t="s">
        <v>11802</v>
      </c>
      <c r="I95" s="282" t="s">
        <v>9375</v>
      </c>
      <c r="J95" s="283"/>
      <c r="K95" s="283"/>
      <c r="L95" s="283"/>
      <c r="M95" s="283"/>
      <c r="N95" s="282" t="s">
        <v>9378</v>
      </c>
      <c r="O95" s="284">
        <v>90.18</v>
      </c>
      <c r="P95" s="282" t="s">
        <v>10437</v>
      </c>
      <c r="Q95" s="282" t="s">
        <v>9375</v>
      </c>
      <c r="R95" s="283"/>
      <c r="S95" s="283"/>
      <c r="T95" s="282" t="s">
        <v>9380</v>
      </c>
      <c r="U95" s="282" t="s">
        <v>10437</v>
      </c>
      <c r="V95" s="282" t="s">
        <v>10438</v>
      </c>
      <c r="W95" s="282" t="s">
        <v>10447</v>
      </c>
      <c r="X95" s="282" t="s">
        <v>9384</v>
      </c>
      <c r="Y95" s="282" t="s">
        <v>9385</v>
      </c>
      <c r="Z95" s="284">
        <v>90.18</v>
      </c>
      <c r="AA95" s="282" t="s">
        <v>3277</v>
      </c>
      <c r="AB95" s="284">
        <v>90.18</v>
      </c>
      <c r="AC95" s="284">
        <v>90.18</v>
      </c>
      <c r="AD95" s="282" t="s">
        <v>3277</v>
      </c>
      <c r="AE95" s="282" t="s">
        <v>10448</v>
      </c>
      <c r="AF95" s="282" t="s">
        <v>10685</v>
      </c>
      <c r="AG95" s="282" t="s">
        <v>9388</v>
      </c>
      <c r="AH95" s="282" t="s">
        <v>9402</v>
      </c>
      <c r="AI95" s="285">
        <f t="shared" si="2"/>
        <v>43905</v>
      </c>
      <c r="AJ95" s="330">
        <f t="shared" si="3"/>
        <v>90.18</v>
      </c>
    </row>
    <row r="96" spans="1:36" ht="50">
      <c r="A96" s="282" t="s">
        <v>11803</v>
      </c>
      <c r="B96" s="282" t="s">
        <v>11673</v>
      </c>
      <c r="C96" s="282" t="s">
        <v>11674</v>
      </c>
      <c r="D96" s="282" t="s">
        <v>9371</v>
      </c>
      <c r="E96" s="282" t="s">
        <v>9372</v>
      </c>
      <c r="F96" s="282" t="s">
        <v>9372</v>
      </c>
      <c r="G96" s="282" t="s">
        <v>9392</v>
      </c>
      <c r="H96" s="282" t="s">
        <v>11675</v>
      </c>
      <c r="I96" s="282" t="s">
        <v>9375</v>
      </c>
      <c r="J96" s="283"/>
      <c r="K96" s="283"/>
      <c r="L96" s="283"/>
      <c r="M96" s="283"/>
      <c r="N96" s="282" t="s">
        <v>9378</v>
      </c>
      <c r="O96" s="284">
        <v>180.36</v>
      </c>
      <c r="P96" s="282" t="s">
        <v>10437</v>
      </c>
      <c r="Q96" s="282" t="s">
        <v>9375</v>
      </c>
      <c r="R96" s="283"/>
      <c r="S96" s="283"/>
      <c r="T96" s="282" t="s">
        <v>9380</v>
      </c>
      <c r="U96" s="282" t="s">
        <v>10437</v>
      </c>
      <c r="V96" s="282" t="s">
        <v>10438</v>
      </c>
      <c r="W96" s="282" t="s">
        <v>10447</v>
      </c>
      <c r="X96" s="282" t="s">
        <v>9384</v>
      </c>
      <c r="Y96" s="282" t="s">
        <v>9385</v>
      </c>
      <c r="Z96" s="284">
        <v>180.36</v>
      </c>
      <c r="AA96" s="282" t="s">
        <v>3277</v>
      </c>
      <c r="AB96" s="284">
        <v>180.36</v>
      </c>
      <c r="AC96" s="284">
        <v>180.36</v>
      </c>
      <c r="AD96" s="282" t="s">
        <v>3277</v>
      </c>
      <c r="AE96" s="282" t="s">
        <v>10448</v>
      </c>
      <c r="AF96" s="282" t="s">
        <v>10685</v>
      </c>
      <c r="AG96" s="282" t="s">
        <v>9388</v>
      </c>
      <c r="AH96" s="282" t="s">
        <v>9402</v>
      </c>
      <c r="AI96" s="285">
        <f t="shared" si="2"/>
        <v>43900</v>
      </c>
      <c r="AJ96" s="330">
        <f t="shared" si="3"/>
        <v>180.36</v>
      </c>
    </row>
    <row r="97" spans="1:36" ht="50">
      <c r="A97" s="282" t="s">
        <v>11804</v>
      </c>
      <c r="B97" s="282" t="s">
        <v>11673</v>
      </c>
      <c r="C97" s="282" t="s">
        <v>11674</v>
      </c>
      <c r="D97" s="282" t="s">
        <v>9371</v>
      </c>
      <c r="E97" s="282" t="s">
        <v>9372</v>
      </c>
      <c r="F97" s="282" t="s">
        <v>9372</v>
      </c>
      <c r="G97" s="282" t="s">
        <v>9392</v>
      </c>
      <c r="H97" s="282" t="s">
        <v>11675</v>
      </c>
      <c r="I97" s="282" t="s">
        <v>9375</v>
      </c>
      <c r="J97" s="283"/>
      <c r="K97" s="283"/>
      <c r="L97" s="283"/>
      <c r="M97" s="283"/>
      <c r="N97" s="282" t="s">
        <v>9378</v>
      </c>
      <c r="O97" s="284">
        <v>90.18</v>
      </c>
      <c r="P97" s="282" t="s">
        <v>10437</v>
      </c>
      <c r="Q97" s="282" t="s">
        <v>9375</v>
      </c>
      <c r="R97" s="283"/>
      <c r="S97" s="283"/>
      <c r="T97" s="282" t="s">
        <v>9380</v>
      </c>
      <c r="U97" s="282" t="s">
        <v>10437</v>
      </c>
      <c r="V97" s="282" t="s">
        <v>10438</v>
      </c>
      <c r="W97" s="282" t="s">
        <v>10447</v>
      </c>
      <c r="X97" s="282" t="s">
        <v>9384</v>
      </c>
      <c r="Y97" s="282" t="s">
        <v>9385</v>
      </c>
      <c r="Z97" s="284">
        <v>90.18</v>
      </c>
      <c r="AA97" s="282" t="s">
        <v>3277</v>
      </c>
      <c r="AB97" s="284">
        <v>90.18</v>
      </c>
      <c r="AC97" s="284">
        <v>90.18</v>
      </c>
      <c r="AD97" s="282" t="s">
        <v>3277</v>
      </c>
      <c r="AE97" s="282" t="s">
        <v>10448</v>
      </c>
      <c r="AF97" s="282" t="s">
        <v>10685</v>
      </c>
      <c r="AG97" s="282" t="s">
        <v>9388</v>
      </c>
      <c r="AH97" s="282" t="s">
        <v>9402</v>
      </c>
      <c r="AI97" s="285">
        <f t="shared" si="2"/>
        <v>43900</v>
      </c>
      <c r="AJ97" s="330">
        <f t="shared" si="3"/>
        <v>90.18</v>
      </c>
    </row>
    <row r="98" spans="1:36" ht="50">
      <c r="A98" s="282" t="s">
        <v>11805</v>
      </c>
      <c r="B98" s="282" t="s">
        <v>11673</v>
      </c>
      <c r="C98" s="282" t="s">
        <v>11674</v>
      </c>
      <c r="D98" s="282" t="s">
        <v>9371</v>
      </c>
      <c r="E98" s="282" t="s">
        <v>9372</v>
      </c>
      <c r="F98" s="282" t="s">
        <v>9372</v>
      </c>
      <c r="G98" s="282" t="s">
        <v>9392</v>
      </c>
      <c r="H98" s="282" t="s">
        <v>11675</v>
      </c>
      <c r="I98" s="282" t="s">
        <v>9375</v>
      </c>
      <c r="J98" s="283"/>
      <c r="K98" s="283"/>
      <c r="L98" s="283"/>
      <c r="M98" s="283"/>
      <c r="N98" s="282" t="s">
        <v>9378</v>
      </c>
      <c r="O98" s="284">
        <v>90.18</v>
      </c>
      <c r="P98" s="282" t="s">
        <v>10437</v>
      </c>
      <c r="Q98" s="282" t="s">
        <v>9375</v>
      </c>
      <c r="R98" s="283"/>
      <c r="S98" s="283"/>
      <c r="T98" s="282" t="s">
        <v>9380</v>
      </c>
      <c r="U98" s="282" t="s">
        <v>10437</v>
      </c>
      <c r="V98" s="282" t="s">
        <v>10438</v>
      </c>
      <c r="W98" s="282" t="s">
        <v>10447</v>
      </c>
      <c r="X98" s="282" t="s">
        <v>9384</v>
      </c>
      <c r="Y98" s="282" t="s">
        <v>9385</v>
      </c>
      <c r="Z98" s="284">
        <v>90.18</v>
      </c>
      <c r="AA98" s="282" t="s">
        <v>3277</v>
      </c>
      <c r="AB98" s="284">
        <v>90.18</v>
      </c>
      <c r="AC98" s="284">
        <v>90.18</v>
      </c>
      <c r="AD98" s="282" t="s">
        <v>3277</v>
      </c>
      <c r="AE98" s="282" t="s">
        <v>10448</v>
      </c>
      <c r="AF98" s="282" t="s">
        <v>10685</v>
      </c>
      <c r="AG98" s="282" t="s">
        <v>9388</v>
      </c>
      <c r="AH98" s="282" t="s">
        <v>9402</v>
      </c>
      <c r="AI98" s="285">
        <f t="shared" si="2"/>
        <v>43900</v>
      </c>
      <c r="AJ98" s="330">
        <f t="shared" si="3"/>
        <v>90.18</v>
      </c>
    </row>
    <row r="99" spans="1:36" ht="50">
      <c r="A99" s="282" t="s">
        <v>11806</v>
      </c>
      <c r="B99" s="282" t="s">
        <v>11673</v>
      </c>
      <c r="C99" s="282" t="s">
        <v>11674</v>
      </c>
      <c r="D99" s="282" t="s">
        <v>9371</v>
      </c>
      <c r="E99" s="282" t="s">
        <v>9372</v>
      </c>
      <c r="F99" s="282" t="s">
        <v>9372</v>
      </c>
      <c r="G99" s="282" t="s">
        <v>9505</v>
      </c>
      <c r="H99" s="282" t="s">
        <v>11678</v>
      </c>
      <c r="I99" s="282" t="s">
        <v>9526</v>
      </c>
      <c r="J99" s="282" t="s">
        <v>11807</v>
      </c>
      <c r="K99" s="282" t="s">
        <v>11808</v>
      </c>
      <c r="L99" s="283"/>
      <c r="M99" s="283"/>
      <c r="N99" s="282" t="s">
        <v>9378</v>
      </c>
      <c r="O99" s="284">
        <v>123.48</v>
      </c>
      <c r="P99" s="282" t="s">
        <v>9379</v>
      </c>
      <c r="Q99" s="282" t="s">
        <v>9375</v>
      </c>
      <c r="R99" s="283"/>
      <c r="S99" s="283"/>
      <c r="T99" s="282" t="s">
        <v>9380</v>
      </c>
      <c r="U99" s="282" t="s">
        <v>9381</v>
      </c>
      <c r="V99" s="282" t="s">
        <v>9382</v>
      </c>
      <c r="W99" s="282" t="s">
        <v>11809</v>
      </c>
      <c r="X99" s="282" t="s">
        <v>9384</v>
      </c>
      <c r="Y99" s="282" t="s">
        <v>9385</v>
      </c>
      <c r="Z99" s="284">
        <v>123.48</v>
      </c>
      <c r="AA99" s="282" t="s">
        <v>3277</v>
      </c>
      <c r="AB99" s="284">
        <v>123.48</v>
      </c>
      <c r="AC99" s="284">
        <v>123.48</v>
      </c>
      <c r="AD99" s="282" t="s">
        <v>3277</v>
      </c>
      <c r="AE99" s="282" t="s">
        <v>10427</v>
      </c>
      <c r="AF99" s="282" t="s">
        <v>10685</v>
      </c>
      <c r="AG99" s="282" t="s">
        <v>9388</v>
      </c>
      <c r="AH99" s="282" t="s">
        <v>9402</v>
      </c>
      <c r="AI99" s="285">
        <f t="shared" si="2"/>
        <v>43992</v>
      </c>
      <c r="AJ99" s="330">
        <f t="shared" si="3"/>
        <v>123.48</v>
      </c>
    </row>
    <row r="100" spans="1:36" ht="50">
      <c r="A100" s="282" t="s">
        <v>11810</v>
      </c>
      <c r="B100" s="282" t="s">
        <v>11673</v>
      </c>
      <c r="C100" s="282" t="s">
        <v>11674</v>
      </c>
      <c r="D100" s="282" t="s">
        <v>9371</v>
      </c>
      <c r="E100" s="282" t="s">
        <v>9372</v>
      </c>
      <c r="F100" s="282" t="s">
        <v>9372</v>
      </c>
      <c r="G100" s="282" t="s">
        <v>9505</v>
      </c>
      <c r="H100" s="282" t="s">
        <v>11710</v>
      </c>
      <c r="I100" s="282" t="s">
        <v>9435</v>
      </c>
      <c r="J100" s="282" t="s">
        <v>9566</v>
      </c>
      <c r="K100" s="282" t="s">
        <v>9567</v>
      </c>
      <c r="L100" s="283"/>
      <c r="M100" s="283"/>
      <c r="N100" s="282" t="s">
        <v>9378</v>
      </c>
      <c r="O100" s="284">
        <v>164.64</v>
      </c>
      <c r="P100" s="282" t="s">
        <v>9379</v>
      </c>
      <c r="Q100" s="282" t="s">
        <v>9375</v>
      </c>
      <c r="R100" s="283"/>
      <c r="S100" s="283"/>
      <c r="T100" s="282" t="s">
        <v>9380</v>
      </c>
      <c r="U100" s="282" t="s">
        <v>9381</v>
      </c>
      <c r="V100" s="282" t="s">
        <v>9382</v>
      </c>
      <c r="W100" s="282" t="s">
        <v>11708</v>
      </c>
      <c r="X100" s="282" t="s">
        <v>9384</v>
      </c>
      <c r="Y100" s="282" t="s">
        <v>9385</v>
      </c>
      <c r="Z100" s="284">
        <v>164.64</v>
      </c>
      <c r="AA100" s="282" t="s">
        <v>3277</v>
      </c>
      <c r="AB100" s="284">
        <v>164.64</v>
      </c>
      <c r="AC100" s="284">
        <v>164.64</v>
      </c>
      <c r="AD100" s="282" t="s">
        <v>3277</v>
      </c>
      <c r="AE100" s="282" t="s">
        <v>10427</v>
      </c>
      <c r="AF100" s="282" t="s">
        <v>10685</v>
      </c>
      <c r="AG100" s="282" t="s">
        <v>9388</v>
      </c>
      <c r="AH100" s="282" t="s">
        <v>9402</v>
      </c>
      <c r="AI100" s="285">
        <f t="shared" si="2"/>
        <v>43991</v>
      </c>
      <c r="AJ100" s="330">
        <f t="shared" si="3"/>
        <v>164.64</v>
      </c>
    </row>
    <row r="101" spans="1:36" ht="50">
      <c r="A101" s="282" t="s">
        <v>11811</v>
      </c>
      <c r="B101" s="282" t="s">
        <v>11673</v>
      </c>
      <c r="C101" s="282" t="s">
        <v>11674</v>
      </c>
      <c r="D101" s="282" t="s">
        <v>9371</v>
      </c>
      <c r="E101" s="282" t="s">
        <v>9372</v>
      </c>
      <c r="F101" s="282" t="s">
        <v>9372</v>
      </c>
      <c r="G101" s="282" t="s">
        <v>9505</v>
      </c>
      <c r="H101" s="282" t="s">
        <v>11812</v>
      </c>
      <c r="I101" s="282" t="s">
        <v>9375</v>
      </c>
      <c r="J101" s="282" t="s">
        <v>9566</v>
      </c>
      <c r="K101" s="282" t="s">
        <v>9567</v>
      </c>
      <c r="L101" s="283"/>
      <c r="M101" s="283"/>
      <c r="N101" s="282" t="s">
        <v>9378</v>
      </c>
      <c r="O101" s="284">
        <v>41.16</v>
      </c>
      <c r="P101" s="282" t="s">
        <v>9379</v>
      </c>
      <c r="Q101" s="282" t="s">
        <v>9375</v>
      </c>
      <c r="R101" s="283"/>
      <c r="S101" s="283"/>
      <c r="T101" s="282" t="s">
        <v>9380</v>
      </c>
      <c r="U101" s="282" t="s">
        <v>9381</v>
      </c>
      <c r="V101" s="282" t="s">
        <v>9382</v>
      </c>
      <c r="W101" s="282" t="s">
        <v>11708</v>
      </c>
      <c r="X101" s="282" t="s">
        <v>9384</v>
      </c>
      <c r="Y101" s="282" t="s">
        <v>9385</v>
      </c>
      <c r="Z101" s="284">
        <v>41.16</v>
      </c>
      <c r="AA101" s="282" t="s">
        <v>3277</v>
      </c>
      <c r="AB101" s="284">
        <v>41.16</v>
      </c>
      <c r="AC101" s="284">
        <v>41.16</v>
      </c>
      <c r="AD101" s="282" t="s">
        <v>3277</v>
      </c>
      <c r="AE101" s="282" t="s">
        <v>10427</v>
      </c>
      <c r="AF101" s="282" t="s">
        <v>10685</v>
      </c>
      <c r="AG101" s="282" t="s">
        <v>9388</v>
      </c>
      <c r="AH101" s="282" t="s">
        <v>9402</v>
      </c>
      <c r="AI101" s="285">
        <f t="shared" si="2"/>
        <v>43993</v>
      </c>
      <c r="AJ101" s="330">
        <f t="shared" si="3"/>
        <v>41.16</v>
      </c>
    </row>
    <row r="102" spans="1:36" ht="50">
      <c r="A102" s="282" t="s">
        <v>11813</v>
      </c>
      <c r="B102" s="282" t="s">
        <v>11673</v>
      </c>
      <c r="C102" s="282" t="s">
        <v>11674</v>
      </c>
      <c r="D102" s="282" t="s">
        <v>9371</v>
      </c>
      <c r="E102" s="282" t="s">
        <v>9372</v>
      </c>
      <c r="F102" s="282" t="s">
        <v>9372</v>
      </c>
      <c r="G102" s="282" t="s">
        <v>9392</v>
      </c>
      <c r="H102" s="282" t="s">
        <v>10596</v>
      </c>
      <c r="I102" s="282" t="s">
        <v>9375</v>
      </c>
      <c r="J102" s="283"/>
      <c r="K102" s="283"/>
      <c r="L102" s="283"/>
      <c r="M102" s="283"/>
      <c r="N102" s="282" t="s">
        <v>9378</v>
      </c>
      <c r="O102" s="284">
        <v>70.23</v>
      </c>
      <c r="P102" s="282" t="s">
        <v>10437</v>
      </c>
      <c r="Q102" s="282" t="s">
        <v>9375</v>
      </c>
      <c r="R102" s="283"/>
      <c r="S102" s="283"/>
      <c r="T102" s="282" t="s">
        <v>9380</v>
      </c>
      <c r="U102" s="282" t="s">
        <v>10437</v>
      </c>
      <c r="V102" s="282" t="s">
        <v>10438</v>
      </c>
      <c r="W102" s="282" t="s">
        <v>10597</v>
      </c>
      <c r="X102" s="282" t="s">
        <v>9384</v>
      </c>
      <c r="Y102" s="282" t="s">
        <v>9385</v>
      </c>
      <c r="Z102" s="284">
        <v>70.23</v>
      </c>
      <c r="AA102" s="282" t="s">
        <v>3277</v>
      </c>
      <c r="AB102" s="284">
        <v>70.23</v>
      </c>
      <c r="AC102" s="284">
        <v>70.23</v>
      </c>
      <c r="AD102" s="282" t="s">
        <v>3277</v>
      </c>
      <c r="AE102" s="282" t="s">
        <v>10598</v>
      </c>
      <c r="AF102" s="282" t="s">
        <v>10685</v>
      </c>
      <c r="AG102" s="282" t="s">
        <v>9388</v>
      </c>
      <c r="AH102" s="282" t="s">
        <v>9402</v>
      </c>
      <c r="AI102" s="285">
        <f t="shared" si="2"/>
        <v>43585</v>
      </c>
      <c r="AJ102" s="330">
        <f t="shared" si="3"/>
        <v>70.23</v>
      </c>
    </row>
    <row r="103" spans="1:36" ht="50">
      <c r="A103" s="282" t="s">
        <v>11814</v>
      </c>
      <c r="B103" s="282" t="s">
        <v>11673</v>
      </c>
      <c r="C103" s="282" t="s">
        <v>11674</v>
      </c>
      <c r="D103" s="282" t="s">
        <v>9371</v>
      </c>
      <c r="E103" s="282" t="s">
        <v>9372</v>
      </c>
      <c r="F103" s="282" t="s">
        <v>9372</v>
      </c>
      <c r="G103" s="282" t="s">
        <v>9392</v>
      </c>
      <c r="H103" s="282" t="s">
        <v>10596</v>
      </c>
      <c r="I103" s="282" t="s">
        <v>9375</v>
      </c>
      <c r="J103" s="283"/>
      <c r="K103" s="283"/>
      <c r="L103" s="283"/>
      <c r="M103" s="283"/>
      <c r="N103" s="282" t="s">
        <v>9378</v>
      </c>
      <c r="O103" s="284">
        <v>168.08</v>
      </c>
      <c r="P103" s="282" t="s">
        <v>10437</v>
      </c>
      <c r="Q103" s="282" t="s">
        <v>9375</v>
      </c>
      <c r="R103" s="283"/>
      <c r="S103" s="283"/>
      <c r="T103" s="282" t="s">
        <v>9380</v>
      </c>
      <c r="U103" s="282" t="s">
        <v>10437</v>
      </c>
      <c r="V103" s="282" t="s">
        <v>10438</v>
      </c>
      <c r="W103" s="282" t="s">
        <v>10597</v>
      </c>
      <c r="X103" s="282" t="s">
        <v>9384</v>
      </c>
      <c r="Y103" s="282" t="s">
        <v>9385</v>
      </c>
      <c r="Z103" s="284">
        <v>168.08</v>
      </c>
      <c r="AA103" s="282" t="s">
        <v>3277</v>
      </c>
      <c r="AB103" s="284">
        <v>168.08</v>
      </c>
      <c r="AC103" s="284">
        <v>168.08</v>
      </c>
      <c r="AD103" s="282" t="s">
        <v>3277</v>
      </c>
      <c r="AE103" s="282" t="s">
        <v>10598</v>
      </c>
      <c r="AF103" s="282" t="s">
        <v>10685</v>
      </c>
      <c r="AG103" s="282" t="s">
        <v>9388</v>
      </c>
      <c r="AH103" s="282" t="s">
        <v>9402</v>
      </c>
      <c r="AI103" s="285">
        <f t="shared" si="2"/>
        <v>43585</v>
      </c>
      <c r="AJ103" s="330">
        <f t="shared" si="3"/>
        <v>168.08</v>
      </c>
    </row>
    <row r="104" spans="1:36" ht="50">
      <c r="A104" s="282" t="s">
        <v>11815</v>
      </c>
      <c r="B104" s="282" t="s">
        <v>11673</v>
      </c>
      <c r="C104" s="282" t="s">
        <v>11674</v>
      </c>
      <c r="D104" s="282" t="s">
        <v>9371</v>
      </c>
      <c r="E104" s="282" t="s">
        <v>9372</v>
      </c>
      <c r="F104" s="282" t="s">
        <v>9372</v>
      </c>
      <c r="G104" s="282" t="s">
        <v>9392</v>
      </c>
      <c r="H104" s="282" t="s">
        <v>10596</v>
      </c>
      <c r="I104" s="282" t="s">
        <v>9375</v>
      </c>
      <c r="J104" s="283"/>
      <c r="K104" s="283"/>
      <c r="L104" s="283"/>
      <c r="M104" s="283"/>
      <c r="N104" s="282" t="s">
        <v>9378</v>
      </c>
      <c r="O104" s="284">
        <v>84.04</v>
      </c>
      <c r="P104" s="282" t="s">
        <v>10437</v>
      </c>
      <c r="Q104" s="282" t="s">
        <v>9375</v>
      </c>
      <c r="R104" s="283"/>
      <c r="S104" s="283"/>
      <c r="T104" s="282" t="s">
        <v>9380</v>
      </c>
      <c r="U104" s="282" t="s">
        <v>10437</v>
      </c>
      <c r="V104" s="282" t="s">
        <v>10438</v>
      </c>
      <c r="W104" s="282" t="s">
        <v>10597</v>
      </c>
      <c r="X104" s="282" t="s">
        <v>9384</v>
      </c>
      <c r="Y104" s="282" t="s">
        <v>9385</v>
      </c>
      <c r="Z104" s="284">
        <v>84.04</v>
      </c>
      <c r="AA104" s="282" t="s">
        <v>3277</v>
      </c>
      <c r="AB104" s="284">
        <v>84.04</v>
      </c>
      <c r="AC104" s="284">
        <v>84.04</v>
      </c>
      <c r="AD104" s="282" t="s">
        <v>3277</v>
      </c>
      <c r="AE104" s="282" t="s">
        <v>10598</v>
      </c>
      <c r="AF104" s="282" t="s">
        <v>10685</v>
      </c>
      <c r="AG104" s="282" t="s">
        <v>9388</v>
      </c>
      <c r="AH104" s="282" t="s">
        <v>9402</v>
      </c>
      <c r="AI104" s="285">
        <f t="shared" si="2"/>
        <v>43585</v>
      </c>
      <c r="AJ104" s="330">
        <f t="shared" si="3"/>
        <v>84.04</v>
      </c>
    </row>
    <row r="105" spans="1:36" ht="50">
      <c r="A105" s="282" t="s">
        <v>11816</v>
      </c>
      <c r="B105" s="282" t="s">
        <v>11673</v>
      </c>
      <c r="C105" s="282" t="s">
        <v>11674</v>
      </c>
      <c r="D105" s="282" t="s">
        <v>9371</v>
      </c>
      <c r="E105" s="282" t="s">
        <v>9372</v>
      </c>
      <c r="F105" s="282" t="s">
        <v>9372</v>
      </c>
      <c r="G105" s="282" t="s">
        <v>9392</v>
      </c>
      <c r="H105" s="282" t="s">
        <v>10519</v>
      </c>
      <c r="I105" s="282" t="s">
        <v>9375</v>
      </c>
      <c r="J105" s="283"/>
      <c r="K105" s="283"/>
      <c r="L105" s="283"/>
      <c r="M105" s="283"/>
      <c r="N105" s="282" t="s">
        <v>9378</v>
      </c>
      <c r="O105" s="284">
        <v>21.67</v>
      </c>
      <c r="P105" s="282" t="s">
        <v>10437</v>
      </c>
      <c r="Q105" s="282" t="s">
        <v>9375</v>
      </c>
      <c r="R105" s="283"/>
      <c r="S105" s="283"/>
      <c r="T105" s="282" t="s">
        <v>9380</v>
      </c>
      <c r="U105" s="282" t="s">
        <v>10437</v>
      </c>
      <c r="V105" s="282" t="s">
        <v>10438</v>
      </c>
      <c r="W105" s="282" t="s">
        <v>10520</v>
      </c>
      <c r="X105" s="282" t="s">
        <v>9384</v>
      </c>
      <c r="Y105" s="282" t="s">
        <v>9385</v>
      </c>
      <c r="Z105" s="284">
        <v>21.67</v>
      </c>
      <c r="AA105" s="282" t="s">
        <v>3277</v>
      </c>
      <c r="AB105" s="284">
        <v>21.67</v>
      </c>
      <c r="AC105" s="284">
        <v>21.67</v>
      </c>
      <c r="AD105" s="282" t="s">
        <v>3277</v>
      </c>
      <c r="AE105" s="282" t="s">
        <v>10521</v>
      </c>
      <c r="AF105" s="282" t="s">
        <v>10685</v>
      </c>
      <c r="AG105" s="282" t="s">
        <v>9388</v>
      </c>
      <c r="AH105" s="282" t="s">
        <v>9402</v>
      </c>
      <c r="AI105" s="285">
        <f t="shared" si="2"/>
        <v>43738</v>
      </c>
      <c r="AJ105" s="330">
        <f t="shared" si="3"/>
        <v>21.67</v>
      </c>
    </row>
    <row r="106" spans="1:36" ht="50">
      <c r="A106" s="282" t="s">
        <v>11817</v>
      </c>
      <c r="B106" s="282" t="s">
        <v>11673</v>
      </c>
      <c r="C106" s="282" t="s">
        <v>11674</v>
      </c>
      <c r="D106" s="282" t="s">
        <v>9371</v>
      </c>
      <c r="E106" s="282" t="s">
        <v>9372</v>
      </c>
      <c r="F106" s="282" t="s">
        <v>9372</v>
      </c>
      <c r="G106" s="282" t="s">
        <v>9392</v>
      </c>
      <c r="H106" s="282" t="s">
        <v>10519</v>
      </c>
      <c r="I106" s="282" t="s">
        <v>9375</v>
      </c>
      <c r="J106" s="283"/>
      <c r="K106" s="283"/>
      <c r="L106" s="283"/>
      <c r="M106" s="283"/>
      <c r="N106" s="282" t="s">
        <v>9378</v>
      </c>
      <c r="O106" s="284">
        <v>157.80000000000001</v>
      </c>
      <c r="P106" s="282" t="s">
        <v>10437</v>
      </c>
      <c r="Q106" s="282" t="s">
        <v>9375</v>
      </c>
      <c r="R106" s="283"/>
      <c r="S106" s="283"/>
      <c r="T106" s="282" t="s">
        <v>9380</v>
      </c>
      <c r="U106" s="282" t="s">
        <v>10437</v>
      </c>
      <c r="V106" s="282" t="s">
        <v>10438</v>
      </c>
      <c r="W106" s="282" t="s">
        <v>10520</v>
      </c>
      <c r="X106" s="282" t="s">
        <v>9384</v>
      </c>
      <c r="Y106" s="282" t="s">
        <v>9385</v>
      </c>
      <c r="Z106" s="284">
        <v>157.80000000000001</v>
      </c>
      <c r="AA106" s="282" t="s">
        <v>3277</v>
      </c>
      <c r="AB106" s="284">
        <v>157.80000000000001</v>
      </c>
      <c r="AC106" s="284">
        <v>157.80000000000001</v>
      </c>
      <c r="AD106" s="282" t="s">
        <v>3277</v>
      </c>
      <c r="AE106" s="282" t="s">
        <v>10521</v>
      </c>
      <c r="AF106" s="282" t="s">
        <v>10685</v>
      </c>
      <c r="AG106" s="282" t="s">
        <v>9388</v>
      </c>
      <c r="AH106" s="282" t="s">
        <v>9402</v>
      </c>
      <c r="AI106" s="285">
        <f t="shared" si="2"/>
        <v>43738</v>
      </c>
      <c r="AJ106" s="330">
        <f t="shared" si="3"/>
        <v>157.80000000000001</v>
      </c>
    </row>
    <row r="107" spans="1:36" ht="50">
      <c r="A107" s="282" t="s">
        <v>11818</v>
      </c>
      <c r="B107" s="282" t="s">
        <v>11673</v>
      </c>
      <c r="C107" s="282" t="s">
        <v>11674</v>
      </c>
      <c r="D107" s="282" t="s">
        <v>9371</v>
      </c>
      <c r="E107" s="282" t="s">
        <v>9372</v>
      </c>
      <c r="F107" s="282" t="s">
        <v>9372</v>
      </c>
      <c r="G107" s="282" t="s">
        <v>9392</v>
      </c>
      <c r="H107" s="282" t="s">
        <v>11688</v>
      </c>
      <c r="I107" s="282" t="s">
        <v>9375</v>
      </c>
      <c r="J107" s="283"/>
      <c r="K107" s="283"/>
      <c r="L107" s="283"/>
      <c r="M107" s="283"/>
      <c r="N107" s="282" t="s">
        <v>9378</v>
      </c>
      <c r="O107" s="284">
        <v>90.18</v>
      </c>
      <c r="P107" s="282" t="s">
        <v>10437</v>
      </c>
      <c r="Q107" s="282" t="s">
        <v>9375</v>
      </c>
      <c r="R107" s="283"/>
      <c r="S107" s="283"/>
      <c r="T107" s="282" t="s">
        <v>9380</v>
      </c>
      <c r="U107" s="282" t="s">
        <v>10437</v>
      </c>
      <c r="V107" s="282" t="s">
        <v>10438</v>
      </c>
      <c r="W107" s="282" t="s">
        <v>10453</v>
      </c>
      <c r="X107" s="282" t="s">
        <v>9384</v>
      </c>
      <c r="Y107" s="282" t="s">
        <v>9385</v>
      </c>
      <c r="Z107" s="284">
        <v>90.18</v>
      </c>
      <c r="AA107" s="282" t="s">
        <v>3277</v>
      </c>
      <c r="AB107" s="284">
        <v>90.18</v>
      </c>
      <c r="AC107" s="284">
        <v>90.18</v>
      </c>
      <c r="AD107" s="282" t="s">
        <v>3277</v>
      </c>
      <c r="AE107" s="282" t="s">
        <v>10454</v>
      </c>
      <c r="AF107" s="282" t="s">
        <v>10685</v>
      </c>
      <c r="AG107" s="282" t="s">
        <v>9388</v>
      </c>
      <c r="AH107" s="282" t="s">
        <v>9402</v>
      </c>
      <c r="AI107" s="285">
        <f t="shared" si="2"/>
        <v>43886</v>
      </c>
      <c r="AJ107" s="330">
        <f t="shared" si="3"/>
        <v>90.18</v>
      </c>
    </row>
    <row r="108" spans="1:36" ht="50">
      <c r="A108" s="282" t="s">
        <v>11819</v>
      </c>
      <c r="B108" s="282" t="s">
        <v>11673</v>
      </c>
      <c r="C108" s="282" t="s">
        <v>11674</v>
      </c>
      <c r="D108" s="282" t="s">
        <v>9371</v>
      </c>
      <c r="E108" s="282" t="s">
        <v>9372</v>
      </c>
      <c r="F108" s="282" t="s">
        <v>9372</v>
      </c>
      <c r="G108" s="282" t="s">
        <v>9392</v>
      </c>
      <c r="H108" s="282" t="s">
        <v>10452</v>
      </c>
      <c r="I108" s="282" t="s">
        <v>9375</v>
      </c>
      <c r="J108" s="283"/>
      <c r="K108" s="283"/>
      <c r="L108" s="283"/>
      <c r="M108" s="283"/>
      <c r="N108" s="282" t="s">
        <v>9378</v>
      </c>
      <c r="O108" s="284">
        <v>45.09</v>
      </c>
      <c r="P108" s="282" t="s">
        <v>10437</v>
      </c>
      <c r="Q108" s="282" t="s">
        <v>9375</v>
      </c>
      <c r="R108" s="283"/>
      <c r="S108" s="283"/>
      <c r="T108" s="282" t="s">
        <v>9380</v>
      </c>
      <c r="U108" s="282" t="s">
        <v>10437</v>
      </c>
      <c r="V108" s="282" t="s">
        <v>10438</v>
      </c>
      <c r="W108" s="282" t="s">
        <v>10453</v>
      </c>
      <c r="X108" s="282" t="s">
        <v>9384</v>
      </c>
      <c r="Y108" s="282" t="s">
        <v>9385</v>
      </c>
      <c r="Z108" s="284">
        <v>45.09</v>
      </c>
      <c r="AA108" s="282" t="s">
        <v>3277</v>
      </c>
      <c r="AB108" s="284">
        <v>45.09</v>
      </c>
      <c r="AC108" s="284">
        <v>45.09</v>
      </c>
      <c r="AD108" s="282" t="s">
        <v>3277</v>
      </c>
      <c r="AE108" s="282" t="s">
        <v>10454</v>
      </c>
      <c r="AF108" s="282" t="s">
        <v>10685</v>
      </c>
      <c r="AG108" s="282" t="s">
        <v>9388</v>
      </c>
      <c r="AH108" s="282" t="s">
        <v>9402</v>
      </c>
      <c r="AI108" s="285">
        <f t="shared" si="2"/>
        <v>43890</v>
      </c>
      <c r="AJ108" s="330">
        <f t="shared" si="3"/>
        <v>45.09</v>
      </c>
    </row>
    <row r="109" spans="1:36" ht="50">
      <c r="A109" s="282" t="s">
        <v>11820</v>
      </c>
      <c r="B109" s="282" t="s">
        <v>11673</v>
      </c>
      <c r="C109" s="282" t="s">
        <v>11674</v>
      </c>
      <c r="D109" s="282" t="s">
        <v>9371</v>
      </c>
      <c r="E109" s="282" t="s">
        <v>9372</v>
      </c>
      <c r="F109" s="282" t="s">
        <v>9372</v>
      </c>
      <c r="G109" s="282" t="s">
        <v>9392</v>
      </c>
      <c r="H109" s="282" t="s">
        <v>10452</v>
      </c>
      <c r="I109" s="282" t="s">
        <v>9375</v>
      </c>
      <c r="J109" s="283"/>
      <c r="K109" s="283"/>
      <c r="L109" s="283"/>
      <c r="M109" s="283"/>
      <c r="N109" s="282" t="s">
        <v>9378</v>
      </c>
      <c r="O109" s="284">
        <v>45.09</v>
      </c>
      <c r="P109" s="282" t="s">
        <v>10437</v>
      </c>
      <c r="Q109" s="282" t="s">
        <v>9375</v>
      </c>
      <c r="R109" s="283"/>
      <c r="S109" s="283"/>
      <c r="T109" s="282" t="s">
        <v>9380</v>
      </c>
      <c r="U109" s="282" t="s">
        <v>10437</v>
      </c>
      <c r="V109" s="282" t="s">
        <v>10438</v>
      </c>
      <c r="W109" s="282" t="s">
        <v>10453</v>
      </c>
      <c r="X109" s="282" t="s">
        <v>9384</v>
      </c>
      <c r="Y109" s="282" t="s">
        <v>9385</v>
      </c>
      <c r="Z109" s="284">
        <v>45.09</v>
      </c>
      <c r="AA109" s="282" t="s">
        <v>3277</v>
      </c>
      <c r="AB109" s="284">
        <v>45.09</v>
      </c>
      <c r="AC109" s="284">
        <v>45.09</v>
      </c>
      <c r="AD109" s="282" t="s">
        <v>3277</v>
      </c>
      <c r="AE109" s="282" t="s">
        <v>10454</v>
      </c>
      <c r="AF109" s="282" t="s">
        <v>10685</v>
      </c>
      <c r="AG109" s="282" t="s">
        <v>9388</v>
      </c>
      <c r="AH109" s="282" t="s">
        <v>9402</v>
      </c>
      <c r="AI109" s="285">
        <f t="shared" si="2"/>
        <v>43890</v>
      </c>
      <c r="AJ109" s="330">
        <f t="shared" si="3"/>
        <v>45.09</v>
      </c>
    </row>
    <row r="110" spans="1:36" ht="50">
      <c r="A110" s="282" t="s">
        <v>11821</v>
      </c>
      <c r="B110" s="282" t="s">
        <v>11673</v>
      </c>
      <c r="C110" s="282" t="s">
        <v>11674</v>
      </c>
      <c r="D110" s="282" t="s">
        <v>9371</v>
      </c>
      <c r="E110" s="282" t="s">
        <v>9372</v>
      </c>
      <c r="F110" s="282" t="s">
        <v>9372</v>
      </c>
      <c r="G110" s="282" t="s">
        <v>9392</v>
      </c>
      <c r="H110" s="282" t="s">
        <v>10452</v>
      </c>
      <c r="I110" s="282" t="s">
        <v>9375</v>
      </c>
      <c r="J110" s="283"/>
      <c r="K110" s="283"/>
      <c r="L110" s="283"/>
      <c r="M110" s="283"/>
      <c r="N110" s="282" t="s">
        <v>9378</v>
      </c>
      <c r="O110" s="284">
        <v>39.450000000000003</v>
      </c>
      <c r="P110" s="282" t="s">
        <v>10437</v>
      </c>
      <c r="Q110" s="282" t="s">
        <v>9375</v>
      </c>
      <c r="R110" s="283"/>
      <c r="S110" s="283"/>
      <c r="T110" s="282" t="s">
        <v>9380</v>
      </c>
      <c r="U110" s="282" t="s">
        <v>10437</v>
      </c>
      <c r="V110" s="282" t="s">
        <v>10438</v>
      </c>
      <c r="W110" s="282" t="s">
        <v>10453</v>
      </c>
      <c r="X110" s="282" t="s">
        <v>9384</v>
      </c>
      <c r="Y110" s="282" t="s">
        <v>9385</v>
      </c>
      <c r="Z110" s="284">
        <v>39.450000000000003</v>
      </c>
      <c r="AA110" s="282" t="s">
        <v>3277</v>
      </c>
      <c r="AB110" s="284">
        <v>39.450000000000003</v>
      </c>
      <c r="AC110" s="284">
        <v>39.450000000000003</v>
      </c>
      <c r="AD110" s="282" t="s">
        <v>3277</v>
      </c>
      <c r="AE110" s="282" t="s">
        <v>10454</v>
      </c>
      <c r="AF110" s="282" t="s">
        <v>10685</v>
      </c>
      <c r="AG110" s="282" t="s">
        <v>9388</v>
      </c>
      <c r="AH110" s="282" t="s">
        <v>9402</v>
      </c>
      <c r="AI110" s="285">
        <f t="shared" si="2"/>
        <v>43890</v>
      </c>
      <c r="AJ110" s="330">
        <f t="shared" si="3"/>
        <v>39.450000000000003</v>
      </c>
    </row>
    <row r="111" spans="1:36" ht="50">
      <c r="A111" s="282" t="s">
        <v>11822</v>
      </c>
      <c r="B111" s="282" t="s">
        <v>11673</v>
      </c>
      <c r="C111" s="282" t="s">
        <v>11674</v>
      </c>
      <c r="D111" s="282" t="s">
        <v>9371</v>
      </c>
      <c r="E111" s="282" t="s">
        <v>9372</v>
      </c>
      <c r="F111" s="282" t="s">
        <v>9372</v>
      </c>
      <c r="G111" s="282" t="s">
        <v>9392</v>
      </c>
      <c r="H111" s="282" t="s">
        <v>10452</v>
      </c>
      <c r="I111" s="282" t="s">
        <v>9375</v>
      </c>
      <c r="J111" s="283"/>
      <c r="K111" s="283"/>
      <c r="L111" s="283"/>
      <c r="M111" s="283"/>
      <c r="N111" s="282" t="s">
        <v>9378</v>
      </c>
      <c r="O111" s="284">
        <v>98.63</v>
      </c>
      <c r="P111" s="282" t="s">
        <v>10437</v>
      </c>
      <c r="Q111" s="282" t="s">
        <v>9375</v>
      </c>
      <c r="R111" s="283"/>
      <c r="S111" s="283"/>
      <c r="T111" s="282" t="s">
        <v>9380</v>
      </c>
      <c r="U111" s="282" t="s">
        <v>10437</v>
      </c>
      <c r="V111" s="282" t="s">
        <v>10438</v>
      </c>
      <c r="W111" s="282" t="s">
        <v>10453</v>
      </c>
      <c r="X111" s="282" t="s">
        <v>9384</v>
      </c>
      <c r="Y111" s="282" t="s">
        <v>9385</v>
      </c>
      <c r="Z111" s="284">
        <v>98.63</v>
      </c>
      <c r="AA111" s="282" t="s">
        <v>3277</v>
      </c>
      <c r="AB111" s="284">
        <v>98.63</v>
      </c>
      <c r="AC111" s="284">
        <v>98.63</v>
      </c>
      <c r="AD111" s="282" t="s">
        <v>3277</v>
      </c>
      <c r="AE111" s="282" t="s">
        <v>10454</v>
      </c>
      <c r="AF111" s="282" t="s">
        <v>10685</v>
      </c>
      <c r="AG111" s="282" t="s">
        <v>9388</v>
      </c>
      <c r="AH111" s="282" t="s">
        <v>9402</v>
      </c>
      <c r="AI111" s="285">
        <f t="shared" si="2"/>
        <v>43890</v>
      </c>
      <c r="AJ111" s="330">
        <f t="shared" si="3"/>
        <v>98.63</v>
      </c>
    </row>
    <row r="112" spans="1:36" ht="50">
      <c r="A112" s="282" t="s">
        <v>11823</v>
      </c>
      <c r="B112" s="282" t="s">
        <v>11673</v>
      </c>
      <c r="C112" s="282" t="s">
        <v>11674</v>
      </c>
      <c r="D112" s="282" t="s">
        <v>9371</v>
      </c>
      <c r="E112" s="282" t="s">
        <v>9372</v>
      </c>
      <c r="F112" s="282" t="s">
        <v>9372</v>
      </c>
      <c r="G112" s="282" t="s">
        <v>9392</v>
      </c>
      <c r="H112" s="282" t="s">
        <v>10519</v>
      </c>
      <c r="I112" s="282" t="s">
        <v>9375</v>
      </c>
      <c r="J112" s="283"/>
      <c r="K112" s="283"/>
      <c r="L112" s="283"/>
      <c r="M112" s="283"/>
      <c r="N112" s="282" t="s">
        <v>9378</v>
      </c>
      <c r="O112" s="284">
        <v>157.80000000000001</v>
      </c>
      <c r="P112" s="282" t="s">
        <v>10437</v>
      </c>
      <c r="Q112" s="282" t="s">
        <v>9375</v>
      </c>
      <c r="R112" s="283"/>
      <c r="S112" s="283"/>
      <c r="T112" s="282" t="s">
        <v>9380</v>
      </c>
      <c r="U112" s="282" t="s">
        <v>10437</v>
      </c>
      <c r="V112" s="282" t="s">
        <v>10438</v>
      </c>
      <c r="W112" s="282" t="s">
        <v>10520</v>
      </c>
      <c r="X112" s="282" t="s">
        <v>9384</v>
      </c>
      <c r="Y112" s="282" t="s">
        <v>9385</v>
      </c>
      <c r="Z112" s="284">
        <v>157.80000000000001</v>
      </c>
      <c r="AA112" s="282" t="s">
        <v>3277</v>
      </c>
      <c r="AB112" s="284">
        <v>157.80000000000001</v>
      </c>
      <c r="AC112" s="284">
        <v>157.80000000000001</v>
      </c>
      <c r="AD112" s="282" t="s">
        <v>3277</v>
      </c>
      <c r="AE112" s="282" t="s">
        <v>10521</v>
      </c>
      <c r="AF112" s="282" t="s">
        <v>10685</v>
      </c>
      <c r="AG112" s="282" t="s">
        <v>9388</v>
      </c>
      <c r="AH112" s="282" t="s">
        <v>9402</v>
      </c>
      <c r="AI112" s="285">
        <f t="shared" si="2"/>
        <v>43738</v>
      </c>
      <c r="AJ112" s="330">
        <f t="shared" si="3"/>
        <v>157.80000000000001</v>
      </c>
    </row>
    <row r="113" spans="1:36" ht="50">
      <c r="A113" s="282" t="s">
        <v>11824</v>
      </c>
      <c r="B113" s="282" t="s">
        <v>11673</v>
      </c>
      <c r="C113" s="282" t="s">
        <v>11674</v>
      </c>
      <c r="D113" s="282" t="s">
        <v>9371</v>
      </c>
      <c r="E113" s="282" t="s">
        <v>9372</v>
      </c>
      <c r="F113" s="282" t="s">
        <v>9372</v>
      </c>
      <c r="G113" s="282" t="s">
        <v>9392</v>
      </c>
      <c r="H113" s="282" t="s">
        <v>10519</v>
      </c>
      <c r="I113" s="282" t="s">
        <v>9375</v>
      </c>
      <c r="J113" s="283"/>
      <c r="K113" s="283"/>
      <c r="L113" s="283"/>
      <c r="M113" s="283"/>
      <c r="N113" s="282" t="s">
        <v>9378</v>
      </c>
      <c r="O113" s="284">
        <v>157.80000000000001</v>
      </c>
      <c r="P113" s="282" t="s">
        <v>10437</v>
      </c>
      <c r="Q113" s="282" t="s">
        <v>9375</v>
      </c>
      <c r="R113" s="283"/>
      <c r="S113" s="283"/>
      <c r="T113" s="282" t="s">
        <v>9380</v>
      </c>
      <c r="U113" s="282" t="s">
        <v>10437</v>
      </c>
      <c r="V113" s="282" t="s">
        <v>10438</v>
      </c>
      <c r="W113" s="282" t="s">
        <v>10520</v>
      </c>
      <c r="X113" s="282" t="s">
        <v>9384</v>
      </c>
      <c r="Y113" s="282" t="s">
        <v>9385</v>
      </c>
      <c r="Z113" s="284">
        <v>157.80000000000001</v>
      </c>
      <c r="AA113" s="282" t="s">
        <v>3277</v>
      </c>
      <c r="AB113" s="284">
        <v>157.80000000000001</v>
      </c>
      <c r="AC113" s="284">
        <v>157.80000000000001</v>
      </c>
      <c r="AD113" s="282" t="s">
        <v>3277</v>
      </c>
      <c r="AE113" s="282" t="s">
        <v>10521</v>
      </c>
      <c r="AF113" s="282" t="s">
        <v>10685</v>
      </c>
      <c r="AG113" s="282" t="s">
        <v>9388</v>
      </c>
      <c r="AH113" s="282" t="s">
        <v>9402</v>
      </c>
      <c r="AI113" s="285">
        <f t="shared" si="2"/>
        <v>43738</v>
      </c>
      <c r="AJ113" s="330">
        <f t="shared" si="3"/>
        <v>157.80000000000001</v>
      </c>
    </row>
    <row r="114" spans="1:36" ht="50">
      <c r="A114" s="282" t="s">
        <v>11825</v>
      </c>
      <c r="B114" s="282" t="s">
        <v>11673</v>
      </c>
      <c r="C114" s="282" t="s">
        <v>11674</v>
      </c>
      <c r="D114" s="282" t="s">
        <v>9371</v>
      </c>
      <c r="E114" s="282" t="s">
        <v>9372</v>
      </c>
      <c r="F114" s="282" t="s">
        <v>9372</v>
      </c>
      <c r="G114" s="282" t="s">
        <v>9392</v>
      </c>
      <c r="H114" s="282" t="s">
        <v>10489</v>
      </c>
      <c r="I114" s="282" t="s">
        <v>9375</v>
      </c>
      <c r="J114" s="283"/>
      <c r="K114" s="283"/>
      <c r="L114" s="283"/>
      <c r="M114" s="283"/>
      <c r="N114" s="282" t="s">
        <v>9378</v>
      </c>
      <c r="O114" s="284">
        <v>90.18</v>
      </c>
      <c r="P114" s="282" t="s">
        <v>10437</v>
      </c>
      <c r="Q114" s="282" t="s">
        <v>9375</v>
      </c>
      <c r="R114" s="283"/>
      <c r="S114" s="283"/>
      <c r="T114" s="282" t="s">
        <v>9380</v>
      </c>
      <c r="U114" s="282" t="s">
        <v>10437</v>
      </c>
      <c r="V114" s="282" t="s">
        <v>10438</v>
      </c>
      <c r="W114" s="282" t="s">
        <v>10493</v>
      </c>
      <c r="X114" s="282" t="s">
        <v>9384</v>
      </c>
      <c r="Y114" s="282" t="s">
        <v>9385</v>
      </c>
      <c r="Z114" s="284">
        <v>90.18</v>
      </c>
      <c r="AA114" s="282" t="s">
        <v>3277</v>
      </c>
      <c r="AB114" s="284">
        <v>90.18</v>
      </c>
      <c r="AC114" s="284">
        <v>90.18</v>
      </c>
      <c r="AD114" s="282" t="s">
        <v>3277</v>
      </c>
      <c r="AE114" s="282" t="s">
        <v>10494</v>
      </c>
      <c r="AF114" s="282" t="s">
        <v>10685</v>
      </c>
      <c r="AG114" s="282" t="s">
        <v>9388</v>
      </c>
      <c r="AH114" s="282" t="s">
        <v>9402</v>
      </c>
      <c r="AI114" s="285">
        <f t="shared" si="2"/>
        <v>43799</v>
      </c>
      <c r="AJ114" s="330">
        <f t="shared" si="3"/>
        <v>90.18</v>
      </c>
    </row>
    <row r="115" spans="1:36" ht="50">
      <c r="A115" s="282" t="s">
        <v>11826</v>
      </c>
      <c r="B115" s="282" t="s">
        <v>11673</v>
      </c>
      <c r="C115" s="282" t="s">
        <v>11674</v>
      </c>
      <c r="D115" s="282" t="s">
        <v>9371</v>
      </c>
      <c r="E115" s="282" t="s">
        <v>9372</v>
      </c>
      <c r="F115" s="282" t="s">
        <v>9372</v>
      </c>
      <c r="G115" s="282" t="s">
        <v>9392</v>
      </c>
      <c r="H115" s="282" t="s">
        <v>10452</v>
      </c>
      <c r="I115" s="282" t="s">
        <v>9375</v>
      </c>
      <c r="J115" s="283"/>
      <c r="K115" s="283"/>
      <c r="L115" s="283"/>
      <c r="M115" s="283"/>
      <c r="N115" s="282" t="s">
        <v>9378</v>
      </c>
      <c r="O115" s="284">
        <v>39.450000000000003</v>
      </c>
      <c r="P115" s="282" t="s">
        <v>10437</v>
      </c>
      <c r="Q115" s="282" t="s">
        <v>9375</v>
      </c>
      <c r="R115" s="283"/>
      <c r="S115" s="283"/>
      <c r="T115" s="282" t="s">
        <v>9380</v>
      </c>
      <c r="U115" s="282" t="s">
        <v>10437</v>
      </c>
      <c r="V115" s="282" t="s">
        <v>10438</v>
      </c>
      <c r="W115" s="282" t="s">
        <v>10453</v>
      </c>
      <c r="X115" s="282" t="s">
        <v>9384</v>
      </c>
      <c r="Y115" s="282" t="s">
        <v>9385</v>
      </c>
      <c r="Z115" s="284">
        <v>39.450000000000003</v>
      </c>
      <c r="AA115" s="282" t="s">
        <v>3277</v>
      </c>
      <c r="AB115" s="284">
        <v>39.450000000000003</v>
      </c>
      <c r="AC115" s="284">
        <v>39.450000000000003</v>
      </c>
      <c r="AD115" s="282" t="s">
        <v>3277</v>
      </c>
      <c r="AE115" s="282" t="s">
        <v>10454</v>
      </c>
      <c r="AF115" s="282" t="s">
        <v>10685</v>
      </c>
      <c r="AG115" s="282" t="s">
        <v>9388</v>
      </c>
      <c r="AH115" s="282" t="s">
        <v>9402</v>
      </c>
      <c r="AI115" s="285">
        <f t="shared" si="2"/>
        <v>43890</v>
      </c>
      <c r="AJ115" s="330">
        <f t="shared" si="3"/>
        <v>39.450000000000003</v>
      </c>
    </row>
    <row r="116" spans="1:36" ht="50">
      <c r="A116" s="282" t="s">
        <v>11827</v>
      </c>
      <c r="B116" s="282" t="s">
        <v>11673</v>
      </c>
      <c r="C116" s="282" t="s">
        <v>11674</v>
      </c>
      <c r="D116" s="282" t="s">
        <v>9371</v>
      </c>
      <c r="E116" s="282" t="s">
        <v>9372</v>
      </c>
      <c r="F116" s="282" t="s">
        <v>9372</v>
      </c>
      <c r="G116" s="282" t="s">
        <v>9392</v>
      </c>
      <c r="H116" s="282" t="s">
        <v>11688</v>
      </c>
      <c r="I116" s="282" t="s">
        <v>9375</v>
      </c>
      <c r="J116" s="283"/>
      <c r="K116" s="283"/>
      <c r="L116" s="283"/>
      <c r="M116" s="283"/>
      <c r="N116" s="282" t="s">
        <v>9378</v>
      </c>
      <c r="O116" s="284">
        <v>135.27000000000001</v>
      </c>
      <c r="P116" s="282" t="s">
        <v>10437</v>
      </c>
      <c r="Q116" s="282" t="s">
        <v>9375</v>
      </c>
      <c r="R116" s="283"/>
      <c r="S116" s="283"/>
      <c r="T116" s="282" t="s">
        <v>9380</v>
      </c>
      <c r="U116" s="282" t="s">
        <v>10437</v>
      </c>
      <c r="V116" s="282" t="s">
        <v>10438</v>
      </c>
      <c r="W116" s="282" t="s">
        <v>10453</v>
      </c>
      <c r="X116" s="282" t="s">
        <v>9384</v>
      </c>
      <c r="Y116" s="282" t="s">
        <v>9385</v>
      </c>
      <c r="Z116" s="284">
        <v>135.27000000000001</v>
      </c>
      <c r="AA116" s="282" t="s">
        <v>3277</v>
      </c>
      <c r="AB116" s="284">
        <v>135.27000000000001</v>
      </c>
      <c r="AC116" s="284">
        <v>135.27000000000001</v>
      </c>
      <c r="AD116" s="282" t="s">
        <v>3277</v>
      </c>
      <c r="AE116" s="282" t="s">
        <v>10454</v>
      </c>
      <c r="AF116" s="282" t="s">
        <v>10685</v>
      </c>
      <c r="AG116" s="282" t="s">
        <v>9388</v>
      </c>
      <c r="AH116" s="282" t="s">
        <v>9402</v>
      </c>
      <c r="AI116" s="285">
        <f t="shared" si="2"/>
        <v>43886</v>
      </c>
      <c r="AJ116" s="330">
        <f t="shared" si="3"/>
        <v>135.27000000000001</v>
      </c>
    </row>
    <row r="117" spans="1:36" ht="50">
      <c r="A117" s="282" t="s">
        <v>11828</v>
      </c>
      <c r="B117" s="282" t="s">
        <v>11673</v>
      </c>
      <c r="C117" s="282" t="s">
        <v>11674</v>
      </c>
      <c r="D117" s="282" t="s">
        <v>9371</v>
      </c>
      <c r="E117" s="282" t="s">
        <v>9372</v>
      </c>
      <c r="F117" s="282" t="s">
        <v>9372</v>
      </c>
      <c r="G117" s="282" t="s">
        <v>9392</v>
      </c>
      <c r="H117" s="282" t="s">
        <v>11761</v>
      </c>
      <c r="I117" s="282" t="s">
        <v>9375</v>
      </c>
      <c r="J117" s="283"/>
      <c r="K117" s="283"/>
      <c r="L117" s="283"/>
      <c r="M117" s="283"/>
      <c r="N117" s="282" t="s">
        <v>9378</v>
      </c>
      <c r="O117" s="284">
        <v>45.09</v>
      </c>
      <c r="P117" s="282" t="s">
        <v>10437</v>
      </c>
      <c r="Q117" s="282" t="s">
        <v>9375</v>
      </c>
      <c r="R117" s="283"/>
      <c r="S117" s="283"/>
      <c r="T117" s="282" t="s">
        <v>9380</v>
      </c>
      <c r="U117" s="282" t="s">
        <v>10437</v>
      </c>
      <c r="V117" s="282" t="s">
        <v>10438</v>
      </c>
      <c r="W117" s="282" t="s">
        <v>10453</v>
      </c>
      <c r="X117" s="282" t="s">
        <v>9384</v>
      </c>
      <c r="Y117" s="282" t="s">
        <v>9385</v>
      </c>
      <c r="Z117" s="284">
        <v>45.09</v>
      </c>
      <c r="AA117" s="282" t="s">
        <v>3277</v>
      </c>
      <c r="AB117" s="284">
        <v>45.09</v>
      </c>
      <c r="AC117" s="284">
        <v>45.09</v>
      </c>
      <c r="AD117" s="282" t="s">
        <v>3277</v>
      </c>
      <c r="AE117" s="282" t="s">
        <v>10454</v>
      </c>
      <c r="AF117" s="282" t="s">
        <v>10685</v>
      </c>
      <c r="AG117" s="282" t="s">
        <v>9388</v>
      </c>
      <c r="AH117" s="282" t="s">
        <v>9402</v>
      </c>
      <c r="AI117" s="285">
        <f t="shared" si="2"/>
        <v>43876</v>
      </c>
      <c r="AJ117" s="330">
        <f t="shared" si="3"/>
        <v>45.09</v>
      </c>
    </row>
    <row r="118" spans="1:36" ht="50">
      <c r="A118" s="282" t="s">
        <v>11829</v>
      </c>
      <c r="B118" s="282" t="s">
        <v>11673</v>
      </c>
      <c r="C118" s="282" t="s">
        <v>11674</v>
      </c>
      <c r="D118" s="282" t="s">
        <v>9371</v>
      </c>
      <c r="E118" s="282" t="s">
        <v>9372</v>
      </c>
      <c r="F118" s="282" t="s">
        <v>9372</v>
      </c>
      <c r="G118" s="282" t="s">
        <v>9392</v>
      </c>
      <c r="H118" s="282" t="s">
        <v>10587</v>
      </c>
      <c r="I118" s="282" t="s">
        <v>9375</v>
      </c>
      <c r="J118" s="283"/>
      <c r="K118" s="283"/>
      <c r="L118" s="283"/>
      <c r="M118" s="283"/>
      <c r="N118" s="282" t="s">
        <v>9378</v>
      </c>
      <c r="O118" s="284">
        <v>225.45</v>
      </c>
      <c r="P118" s="282" t="s">
        <v>10437</v>
      </c>
      <c r="Q118" s="282" t="s">
        <v>9375</v>
      </c>
      <c r="R118" s="283"/>
      <c r="S118" s="283"/>
      <c r="T118" s="282" t="s">
        <v>9380</v>
      </c>
      <c r="U118" s="282" t="s">
        <v>10437</v>
      </c>
      <c r="V118" s="282" t="s">
        <v>10438</v>
      </c>
      <c r="W118" s="282" t="s">
        <v>10588</v>
      </c>
      <c r="X118" s="282" t="s">
        <v>9384</v>
      </c>
      <c r="Y118" s="282" t="s">
        <v>9385</v>
      </c>
      <c r="Z118" s="284">
        <v>225.45</v>
      </c>
      <c r="AA118" s="282" t="s">
        <v>3277</v>
      </c>
      <c r="AB118" s="284">
        <v>225.45</v>
      </c>
      <c r="AC118" s="284">
        <v>225.45</v>
      </c>
      <c r="AD118" s="282" t="s">
        <v>3277</v>
      </c>
      <c r="AE118" s="282" t="s">
        <v>10589</v>
      </c>
      <c r="AF118" s="282" t="s">
        <v>10685</v>
      </c>
      <c r="AG118" s="282" t="s">
        <v>9388</v>
      </c>
      <c r="AH118" s="282" t="s">
        <v>9402</v>
      </c>
      <c r="AI118" s="285">
        <f t="shared" si="2"/>
        <v>43616</v>
      </c>
      <c r="AJ118" s="330">
        <f t="shared" si="3"/>
        <v>225.45</v>
      </c>
    </row>
    <row r="119" spans="1:36" ht="50">
      <c r="A119" s="282" t="s">
        <v>11830</v>
      </c>
      <c r="B119" s="282" t="s">
        <v>11673</v>
      </c>
      <c r="C119" s="282" t="s">
        <v>11674</v>
      </c>
      <c r="D119" s="282" t="s">
        <v>9371</v>
      </c>
      <c r="E119" s="282" t="s">
        <v>9372</v>
      </c>
      <c r="F119" s="282" t="s">
        <v>9372</v>
      </c>
      <c r="G119" s="282" t="s">
        <v>9392</v>
      </c>
      <c r="H119" s="282" t="s">
        <v>11691</v>
      </c>
      <c r="I119" s="282" t="s">
        <v>9375</v>
      </c>
      <c r="J119" s="283"/>
      <c r="K119" s="283"/>
      <c r="L119" s="283"/>
      <c r="M119" s="283"/>
      <c r="N119" s="282" t="s">
        <v>9378</v>
      </c>
      <c r="O119" s="284">
        <v>157.80000000000001</v>
      </c>
      <c r="P119" s="282" t="s">
        <v>10437</v>
      </c>
      <c r="Q119" s="282" t="s">
        <v>9375</v>
      </c>
      <c r="R119" s="283"/>
      <c r="S119" s="283"/>
      <c r="T119" s="282" t="s">
        <v>9380</v>
      </c>
      <c r="U119" s="282" t="s">
        <v>10437</v>
      </c>
      <c r="V119" s="282" t="s">
        <v>10438</v>
      </c>
      <c r="W119" s="282" t="s">
        <v>10520</v>
      </c>
      <c r="X119" s="282" t="s">
        <v>9384</v>
      </c>
      <c r="Y119" s="282" t="s">
        <v>9385</v>
      </c>
      <c r="Z119" s="284">
        <v>157.80000000000001</v>
      </c>
      <c r="AA119" s="282" t="s">
        <v>3277</v>
      </c>
      <c r="AB119" s="284">
        <v>157.80000000000001</v>
      </c>
      <c r="AC119" s="284">
        <v>157.80000000000001</v>
      </c>
      <c r="AD119" s="282" t="s">
        <v>3277</v>
      </c>
      <c r="AE119" s="282" t="s">
        <v>10521</v>
      </c>
      <c r="AF119" s="282" t="s">
        <v>10685</v>
      </c>
      <c r="AG119" s="282" t="s">
        <v>9388</v>
      </c>
      <c r="AH119" s="282" t="s">
        <v>9402</v>
      </c>
      <c r="AI119" s="285">
        <f t="shared" si="2"/>
        <v>43732</v>
      </c>
      <c r="AJ119" s="330">
        <f t="shared" si="3"/>
        <v>157.80000000000001</v>
      </c>
    </row>
    <row r="120" spans="1:36" ht="50">
      <c r="A120" s="282" t="s">
        <v>11831</v>
      </c>
      <c r="B120" s="282" t="s">
        <v>11673</v>
      </c>
      <c r="C120" s="282" t="s">
        <v>11674</v>
      </c>
      <c r="D120" s="282" t="s">
        <v>9371</v>
      </c>
      <c r="E120" s="282" t="s">
        <v>9372</v>
      </c>
      <c r="F120" s="282" t="s">
        <v>9372</v>
      </c>
      <c r="G120" s="282" t="s">
        <v>9392</v>
      </c>
      <c r="H120" s="282" t="s">
        <v>11691</v>
      </c>
      <c r="I120" s="282" t="s">
        <v>9375</v>
      </c>
      <c r="J120" s="283"/>
      <c r="K120" s="283"/>
      <c r="L120" s="283"/>
      <c r="M120" s="283"/>
      <c r="N120" s="282" t="s">
        <v>9378</v>
      </c>
      <c r="O120" s="284">
        <v>157.80000000000001</v>
      </c>
      <c r="P120" s="282" t="s">
        <v>10437</v>
      </c>
      <c r="Q120" s="282" t="s">
        <v>9375</v>
      </c>
      <c r="R120" s="283"/>
      <c r="S120" s="283"/>
      <c r="T120" s="282" t="s">
        <v>9380</v>
      </c>
      <c r="U120" s="282" t="s">
        <v>10437</v>
      </c>
      <c r="V120" s="282" t="s">
        <v>10438</v>
      </c>
      <c r="W120" s="282" t="s">
        <v>10520</v>
      </c>
      <c r="X120" s="282" t="s">
        <v>9384</v>
      </c>
      <c r="Y120" s="282" t="s">
        <v>9385</v>
      </c>
      <c r="Z120" s="284">
        <v>157.80000000000001</v>
      </c>
      <c r="AA120" s="282" t="s">
        <v>3277</v>
      </c>
      <c r="AB120" s="284">
        <v>157.80000000000001</v>
      </c>
      <c r="AC120" s="284">
        <v>157.80000000000001</v>
      </c>
      <c r="AD120" s="282" t="s">
        <v>3277</v>
      </c>
      <c r="AE120" s="282" t="s">
        <v>10521</v>
      </c>
      <c r="AF120" s="282" t="s">
        <v>10685</v>
      </c>
      <c r="AG120" s="282" t="s">
        <v>9388</v>
      </c>
      <c r="AH120" s="282" t="s">
        <v>9402</v>
      </c>
      <c r="AI120" s="285">
        <f t="shared" si="2"/>
        <v>43732</v>
      </c>
      <c r="AJ120" s="330">
        <f t="shared" si="3"/>
        <v>157.80000000000001</v>
      </c>
    </row>
    <row r="121" spans="1:36" ht="50">
      <c r="A121" s="282" t="s">
        <v>11832</v>
      </c>
      <c r="B121" s="282" t="s">
        <v>11673</v>
      </c>
      <c r="C121" s="282" t="s">
        <v>11674</v>
      </c>
      <c r="D121" s="282" t="s">
        <v>9371</v>
      </c>
      <c r="E121" s="282" t="s">
        <v>9372</v>
      </c>
      <c r="F121" s="282" t="s">
        <v>9372</v>
      </c>
      <c r="G121" s="282" t="s">
        <v>9392</v>
      </c>
      <c r="H121" s="282" t="s">
        <v>10499</v>
      </c>
      <c r="I121" s="282" t="s">
        <v>9375</v>
      </c>
      <c r="J121" s="283"/>
      <c r="K121" s="283"/>
      <c r="L121" s="283"/>
      <c r="M121" s="283"/>
      <c r="N121" s="282" t="s">
        <v>9378</v>
      </c>
      <c r="O121" s="284">
        <v>148.56</v>
      </c>
      <c r="P121" s="282" t="s">
        <v>10437</v>
      </c>
      <c r="Q121" s="282" t="s">
        <v>9375</v>
      </c>
      <c r="R121" s="283"/>
      <c r="S121" s="283"/>
      <c r="T121" s="282" t="s">
        <v>9380</v>
      </c>
      <c r="U121" s="282" t="s">
        <v>10437</v>
      </c>
      <c r="V121" s="282" t="s">
        <v>10438</v>
      </c>
      <c r="W121" s="282" t="s">
        <v>10493</v>
      </c>
      <c r="X121" s="282" t="s">
        <v>9384</v>
      </c>
      <c r="Y121" s="282" t="s">
        <v>9385</v>
      </c>
      <c r="Z121" s="284">
        <v>148.56</v>
      </c>
      <c r="AA121" s="282" t="s">
        <v>3277</v>
      </c>
      <c r="AB121" s="284">
        <v>148.56</v>
      </c>
      <c r="AC121" s="284">
        <v>148.56</v>
      </c>
      <c r="AD121" s="282" t="s">
        <v>3277</v>
      </c>
      <c r="AE121" s="282" t="s">
        <v>10494</v>
      </c>
      <c r="AF121" s="282" t="s">
        <v>10685</v>
      </c>
      <c r="AG121" s="282" t="s">
        <v>9388</v>
      </c>
      <c r="AH121" s="282" t="s">
        <v>9402</v>
      </c>
      <c r="AI121" s="285">
        <f t="shared" si="2"/>
        <v>43784</v>
      </c>
      <c r="AJ121" s="330">
        <f t="shared" si="3"/>
        <v>148.56</v>
      </c>
    </row>
    <row r="122" spans="1:36" ht="50">
      <c r="A122" s="282" t="s">
        <v>11833</v>
      </c>
      <c r="B122" s="282" t="s">
        <v>11673</v>
      </c>
      <c r="C122" s="282" t="s">
        <v>11674</v>
      </c>
      <c r="D122" s="282" t="s">
        <v>9371</v>
      </c>
      <c r="E122" s="282" t="s">
        <v>9372</v>
      </c>
      <c r="F122" s="282" t="s">
        <v>9372</v>
      </c>
      <c r="G122" s="282" t="s">
        <v>9392</v>
      </c>
      <c r="H122" s="282" t="s">
        <v>10446</v>
      </c>
      <c r="I122" s="282" t="s">
        <v>9375</v>
      </c>
      <c r="J122" s="283"/>
      <c r="K122" s="283"/>
      <c r="L122" s="283"/>
      <c r="M122" s="283"/>
      <c r="N122" s="282" t="s">
        <v>9378</v>
      </c>
      <c r="O122" s="284">
        <v>118.35</v>
      </c>
      <c r="P122" s="282" t="s">
        <v>10437</v>
      </c>
      <c r="Q122" s="282" t="s">
        <v>9375</v>
      </c>
      <c r="R122" s="283"/>
      <c r="S122" s="283"/>
      <c r="T122" s="282" t="s">
        <v>9380</v>
      </c>
      <c r="U122" s="282" t="s">
        <v>10437</v>
      </c>
      <c r="V122" s="282" t="s">
        <v>10438</v>
      </c>
      <c r="W122" s="282" t="s">
        <v>10447</v>
      </c>
      <c r="X122" s="282" t="s">
        <v>9384</v>
      </c>
      <c r="Y122" s="282" t="s">
        <v>9385</v>
      </c>
      <c r="Z122" s="284">
        <v>118.35</v>
      </c>
      <c r="AA122" s="282" t="s">
        <v>3277</v>
      </c>
      <c r="AB122" s="284">
        <v>118.35</v>
      </c>
      <c r="AC122" s="284">
        <v>118.35</v>
      </c>
      <c r="AD122" s="282" t="s">
        <v>3277</v>
      </c>
      <c r="AE122" s="282" t="s">
        <v>10448</v>
      </c>
      <c r="AF122" s="282" t="s">
        <v>10685</v>
      </c>
      <c r="AG122" s="282" t="s">
        <v>9388</v>
      </c>
      <c r="AH122" s="282" t="s">
        <v>9402</v>
      </c>
      <c r="AI122" s="285">
        <f t="shared" si="2"/>
        <v>43921</v>
      </c>
      <c r="AJ122" s="330">
        <f t="shared" si="3"/>
        <v>118.35</v>
      </c>
    </row>
    <row r="123" spans="1:36" ht="50">
      <c r="A123" s="282" t="s">
        <v>11834</v>
      </c>
      <c r="B123" s="282" t="s">
        <v>11673</v>
      </c>
      <c r="C123" s="282" t="s">
        <v>11674</v>
      </c>
      <c r="D123" s="282" t="s">
        <v>9371</v>
      </c>
      <c r="E123" s="282" t="s">
        <v>9372</v>
      </c>
      <c r="F123" s="282" t="s">
        <v>9372</v>
      </c>
      <c r="G123" s="282" t="s">
        <v>9392</v>
      </c>
      <c r="H123" s="282" t="s">
        <v>10446</v>
      </c>
      <c r="I123" s="282" t="s">
        <v>9375</v>
      </c>
      <c r="J123" s="283"/>
      <c r="K123" s="283"/>
      <c r="L123" s="283"/>
      <c r="M123" s="283"/>
      <c r="N123" s="282" t="s">
        <v>9378</v>
      </c>
      <c r="O123" s="284">
        <v>39.450000000000003</v>
      </c>
      <c r="P123" s="282" t="s">
        <v>10437</v>
      </c>
      <c r="Q123" s="282" t="s">
        <v>9375</v>
      </c>
      <c r="R123" s="283"/>
      <c r="S123" s="283"/>
      <c r="T123" s="282" t="s">
        <v>9380</v>
      </c>
      <c r="U123" s="282" t="s">
        <v>10437</v>
      </c>
      <c r="V123" s="282" t="s">
        <v>10438</v>
      </c>
      <c r="W123" s="282" t="s">
        <v>10447</v>
      </c>
      <c r="X123" s="282" t="s">
        <v>9384</v>
      </c>
      <c r="Y123" s="282" t="s">
        <v>9385</v>
      </c>
      <c r="Z123" s="284">
        <v>39.450000000000003</v>
      </c>
      <c r="AA123" s="282" t="s">
        <v>3277</v>
      </c>
      <c r="AB123" s="284">
        <v>39.450000000000003</v>
      </c>
      <c r="AC123" s="284">
        <v>39.450000000000003</v>
      </c>
      <c r="AD123" s="282" t="s">
        <v>3277</v>
      </c>
      <c r="AE123" s="282" t="s">
        <v>10448</v>
      </c>
      <c r="AF123" s="282" t="s">
        <v>10685</v>
      </c>
      <c r="AG123" s="282" t="s">
        <v>9388</v>
      </c>
      <c r="AH123" s="282" t="s">
        <v>9402</v>
      </c>
      <c r="AI123" s="285">
        <f t="shared" si="2"/>
        <v>43921</v>
      </c>
      <c r="AJ123" s="330">
        <f t="shared" si="3"/>
        <v>39.450000000000003</v>
      </c>
    </row>
    <row r="124" spans="1:36" ht="50">
      <c r="A124" s="282" t="s">
        <v>11835</v>
      </c>
      <c r="B124" s="282" t="s">
        <v>11673</v>
      </c>
      <c r="C124" s="282" t="s">
        <v>11674</v>
      </c>
      <c r="D124" s="282" t="s">
        <v>9371</v>
      </c>
      <c r="E124" s="282" t="s">
        <v>9372</v>
      </c>
      <c r="F124" s="282" t="s">
        <v>9372</v>
      </c>
      <c r="G124" s="282" t="s">
        <v>9392</v>
      </c>
      <c r="H124" s="282" t="s">
        <v>10446</v>
      </c>
      <c r="I124" s="282" t="s">
        <v>9375</v>
      </c>
      <c r="J124" s="283"/>
      <c r="K124" s="283"/>
      <c r="L124" s="283"/>
      <c r="M124" s="283"/>
      <c r="N124" s="282" t="s">
        <v>9378</v>
      </c>
      <c r="O124" s="284">
        <v>39.450000000000003</v>
      </c>
      <c r="P124" s="282" t="s">
        <v>10437</v>
      </c>
      <c r="Q124" s="282" t="s">
        <v>9375</v>
      </c>
      <c r="R124" s="283"/>
      <c r="S124" s="283"/>
      <c r="T124" s="282" t="s">
        <v>9380</v>
      </c>
      <c r="U124" s="282" t="s">
        <v>10437</v>
      </c>
      <c r="V124" s="282" t="s">
        <v>10438</v>
      </c>
      <c r="W124" s="282" t="s">
        <v>10447</v>
      </c>
      <c r="X124" s="282" t="s">
        <v>9384</v>
      </c>
      <c r="Y124" s="282" t="s">
        <v>9385</v>
      </c>
      <c r="Z124" s="284">
        <v>39.450000000000003</v>
      </c>
      <c r="AA124" s="282" t="s">
        <v>3277</v>
      </c>
      <c r="AB124" s="284">
        <v>39.450000000000003</v>
      </c>
      <c r="AC124" s="284">
        <v>39.450000000000003</v>
      </c>
      <c r="AD124" s="282" t="s">
        <v>3277</v>
      </c>
      <c r="AE124" s="282" t="s">
        <v>10448</v>
      </c>
      <c r="AF124" s="282" t="s">
        <v>10685</v>
      </c>
      <c r="AG124" s="282" t="s">
        <v>9388</v>
      </c>
      <c r="AH124" s="282" t="s">
        <v>9402</v>
      </c>
      <c r="AI124" s="285">
        <f t="shared" si="2"/>
        <v>43921</v>
      </c>
      <c r="AJ124" s="330">
        <f t="shared" si="3"/>
        <v>39.450000000000003</v>
      </c>
    </row>
    <row r="125" spans="1:36" ht="70">
      <c r="A125" s="282" t="s">
        <v>11836</v>
      </c>
      <c r="B125" s="282" t="s">
        <v>11673</v>
      </c>
      <c r="C125" s="282" t="s">
        <v>11674</v>
      </c>
      <c r="D125" s="282" t="s">
        <v>9371</v>
      </c>
      <c r="E125" s="282" t="s">
        <v>9372</v>
      </c>
      <c r="F125" s="282" t="s">
        <v>9372</v>
      </c>
      <c r="G125" s="282" t="s">
        <v>9505</v>
      </c>
      <c r="H125" s="282" t="s">
        <v>10260</v>
      </c>
      <c r="I125" s="282" t="s">
        <v>9410</v>
      </c>
      <c r="J125" s="282" t="s">
        <v>9566</v>
      </c>
      <c r="K125" s="282" t="s">
        <v>9567</v>
      </c>
      <c r="L125" s="283"/>
      <c r="M125" s="282" t="s">
        <v>11736</v>
      </c>
      <c r="N125" s="282" t="s">
        <v>9378</v>
      </c>
      <c r="O125" s="284">
        <v>91.64</v>
      </c>
      <c r="P125" s="282" t="s">
        <v>9379</v>
      </c>
      <c r="Q125" s="282" t="s">
        <v>9375</v>
      </c>
      <c r="R125" s="283"/>
      <c r="S125" s="283"/>
      <c r="T125" s="282" t="s">
        <v>9380</v>
      </c>
      <c r="U125" s="282" t="s">
        <v>9381</v>
      </c>
      <c r="V125" s="282" t="s">
        <v>9382</v>
      </c>
      <c r="W125" s="282" t="s">
        <v>10255</v>
      </c>
      <c r="X125" s="282" t="s">
        <v>9384</v>
      </c>
      <c r="Y125" s="282" t="s">
        <v>9385</v>
      </c>
      <c r="Z125" s="284">
        <v>91.64</v>
      </c>
      <c r="AA125" s="282" t="s">
        <v>3277</v>
      </c>
      <c r="AB125" s="284">
        <v>91.64</v>
      </c>
      <c r="AC125" s="284">
        <v>91.64</v>
      </c>
      <c r="AD125" s="282" t="s">
        <v>3277</v>
      </c>
      <c r="AE125" s="282" t="s">
        <v>10243</v>
      </c>
      <c r="AF125" s="282" t="s">
        <v>10685</v>
      </c>
      <c r="AG125" s="282" t="s">
        <v>9388</v>
      </c>
      <c r="AH125" s="282" t="s">
        <v>9402</v>
      </c>
      <c r="AI125" s="285">
        <f t="shared" si="2"/>
        <v>44393</v>
      </c>
      <c r="AJ125" s="330">
        <f t="shared" si="3"/>
        <v>91.64</v>
      </c>
    </row>
    <row r="126" spans="1:36" ht="50">
      <c r="A126" s="282" t="s">
        <v>11837</v>
      </c>
      <c r="B126" s="282" t="s">
        <v>11673</v>
      </c>
      <c r="C126" s="282" t="s">
        <v>11674</v>
      </c>
      <c r="D126" s="282" t="s">
        <v>9371</v>
      </c>
      <c r="E126" s="282" t="s">
        <v>9372</v>
      </c>
      <c r="F126" s="282" t="s">
        <v>9372</v>
      </c>
      <c r="G126" s="282" t="s">
        <v>9392</v>
      </c>
      <c r="H126" s="282" t="s">
        <v>10514</v>
      </c>
      <c r="I126" s="282" t="s">
        <v>9375</v>
      </c>
      <c r="J126" s="283"/>
      <c r="K126" s="283"/>
      <c r="L126" s="283"/>
      <c r="M126" s="283"/>
      <c r="N126" s="282" t="s">
        <v>9378</v>
      </c>
      <c r="O126" s="284">
        <v>45.09</v>
      </c>
      <c r="P126" s="282" t="s">
        <v>10437</v>
      </c>
      <c r="Q126" s="282" t="s">
        <v>9375</v>
      </c>
      <c r="R126" s="283"/>
      <c r="S126" s="283"/>
      <c r="T126" s="282" t="s">
        <v>9380</v>
      </c>
      <c r="U126" s="282" t="s">
        <v>10437</v>
      </c>
      <c r="V126" s="282" t="s">
        <v>10438</v>
      </c>
      <c r="W126" s="282" t="s">
        <v>10509</v>
      </c>
      <c r="X126" s="282" t="s">
        <v>9384</v>
      </c>
      <c r="Y126" s="282" t="s">
        <v>9385</v>
      </c>
      <c r="Z126" s="284">
        <v>45.09</v>
      </c>
      <c r="AA126" s="282" t="s">
        <v>3277</v>
      </c>
      <c r="AB126" s="284">
        <v>45.09</v>
      </c>
      <c r="AC126" s="284">
        <v>45.09</v>
      </c>
      <c r="AD126" s="282" t="s">
        <v>3277</v>
      </c>
      <c r="AE126" s="282" t="s">
        <v>10510</v>
      </c>
      <c r="AF126" s="282" t="s">
        <v>10685</v>
      </c>
      <c r="AG126" s="282" t="s">
        <v>9388</v>
      </c>
      <c r="AH126" s="282" t="s">
        <v>9402</v>
      </c>
      <c r="AI126" s="285">
        <f t="shared" si="2"/>
        <v>43753</v>
      </c>
      <c r="AJ126" s="330">
        <f t="shared" si="3"/>
        <v>45.09</v>
      </c>
    </row>
    <row r="127" spans="1:36" ht="50">
      <c r="A127" s="282" t="s">
        <v>11838</v>
      </c>
      <c r="B127" s="282" t="s">
        <v>11673</v>
      </c>
      <c r="C127" s="282" t="s">
        <v>11674</v>
      </c>
      <c r="D127" s="282" t="s">
        <v>9371</v>
      </c>
      <c r="E127" s="282" t="s">
        <v>9372</v>
      </c>
      <c r="F127" s="282" t="s">
        <v>9372</v>
      </c>
      <c r="G127" s="282" t="s">
        <v>9505</v>
      </c>
      <c r="H127" s="282" t="s">
        <v>11678</v>
      </c>
      <c r="I127" s="282" t="s">
        <v>9410</v>
      </c>
      <c r="J127" s="282" t="s">
        <v>9507</v>
      </c>
      <c r="K127" s="282" t="s">
        <v>9508</v>
      </c>
      <c r="L127" s="283"/>
      <c r="M127" s="283"/>
      <c r="N127" s="282" t="s">
        <v>9378</v>
      </c>
      <c r="O127" s="284">
        <v>82.32</v>
      </c>
      <c r="P127" s="282" t="s">
        <v>9379</v>
      </c>
      <c r="Q127" s="282" t="s">
        <v>9375</v>
      </c>
      <c r="R127" s="283"/>
      <c r="S127" s="283"/>
      <c r="T127" s="282" t="s">
        <v>9380</v>
      </c>
      <c r="U127" s="282" t="s">
        <v>9381</v>
      </c>
      <c r="V127" s="282" t="s">
        <v>9382</v>
      </c>
      <c r="W127" s="282" t="s">
        <v>11793</v>
      </c>
      <c r="X127" s="282" t="s">
        <v>9384</v>
      </c>
      <c r="Y127" s="282" t="s">
        <v>9385</v>
      </c>
      <c r="Z127" s="284">
        <v>82.32</v>
      </c>
      <c r="AA127" s="282" t="s">
        <v>3277</v>
      </c>
      <c r="AB127" s="284">
        <v>82.32</v>
      </c>
      <c r="AC127" s="284">
        <v>82.32</v>
      </c>
      <c r="AD127" s="282" t="s">
        <v>3277</v>
      </c>
      <c r="AE127" s="282" t="s">
        <v>10427</v>
      </c>
      <c r="AF127" s="282" t="s">
        <v>10685</v>
      </c>
      <c r="AG127" s="282" t="s">
        <v>9388</v>
      </c>
      <c r="AH127" s="282" t="s">
        <v>9402</v>
      </c>
      <c r="AI127" s="285">
        <f t="shared" si="2"/>
        <v>43992</v>
      </c>
      <c r="AJ127" s="330">
        <f t="shared" si="3"/>
        <v>82.32</v>
      </c>
    </row>
    <row r="128" spans="1:36" ht="50">
      <c r="A128" s="282" t="s">
        <v>11839</v>
      </c>
      <c r="B128" s="282" t="s">
        <v>11673</v>
      </c>
      <c r="C128" s="282" t="s">
        <v>11674</v>
      </c>
      <c r="D128" s="282" t="s">
        <v>9371</v>
      </c>
      <c r="E128" s="282" t="s">
        <v>9372</v>
      </c>
      <c r="F128" s="282" t="s">
        <v>9372</v>
      </c>
      <c r="G128" s="282" t="s">
        <v>9392</v>
      </c>
      <c r="H128" s="282" t="s">
        <v>11739</v>
      </c>
      <c r="I128" s="282" t="s">
        <v>9375</v>
      </c>
      <c r="J128" s="283"/>
      <c r="K128" s="283"/>
      <c r="L128" s="283"/>
      <c r="M128" s="283"/>
      <c r="N128" s="282" t="s">
        <v>9378</v>
      </c>
      <c r="O128" s="284">
        <v>42.02</v>
      </c>
      <c r="P128" s="282" t="s">
        <v>10437</v>
      </c>
      <c r="Q128" s="282" t="s">
        <v>9375</v>
      </c>
      <c r="R128" s="283"/>
      <c r="S128" s="283"/>
      <c r="T128" s="282" t="s">
        <v>9380</v>
      </c>
      <c r="U128" s="282" t="s">
        <v>10437</v>
      </c>
      <c r="V128" s="282" t="s">
        <v>10438</v>
      </c>
      <c r="W128" s="282" t="s">
        <v>11682</v>
      </c>
      <c r="X128" s="282" t="s">
        <v>9384</v>
      </c>
      <c r="Y128" s="282" t="s">
        <v>9385</v>
      </c>
      <c r="Z128" s="284">
        <v>42.02</v>
      </c>
      <c r="AA128" s="282" t="s">
        <v>3277</v>
      </c>
      <c r="AB128" s="284">
        <v>42.02</v>
      </c>
      <c r="AC128" s="284">
        <v>42.02</v>
      </c>
      <c r="AD128" s="282" t="s">
        <v>3277</v>
      </c>
      <c r="AE128" s="282" t="s">
        <v>11683</v>
      </c>
      <c r="AF128" s="282" t="s">
        <v>10685</v>
      </c>
      <c r="AG128" s="282" t="s">
        <v>9388</v>
      </c>
      <c r="AH128" s="282" t="s">
        <v>9402</v>
      </c>
      <c r="AI128" s="285">
        <f t="shared" si="2"/>
        <v>43496</v>
      </c>
      <c r="AJ128" s="330">
        <f t="shared" si="3"/>
        <v>42.02</v>
      </c>
    </row>
    <row r="129" spans="1:36" ht="50">
      <c r="A129" s="282" t="s">
        <v>11840</v>
      </c>
      <c r="B129" s="282" t="s">
        <v>11673</v>
      </c>
      <c r="C129" s="282" t="s">
        <v>11674</v>
      </c>
      <c r="D129" s="282" t="s">
        <v>9371</v>
      </c>
      <c r="E129" s="282" t="s">
        <v>9372</v>
      </c>
      <c r="F129" s="282" t="s">
        <v>9372</v>
      </c>
      <c r="G129" s="282" t="s">
        <v>9392</v>
      </c>
      <c r="H129" s="282" t="s">
        <v>10527</v>
      </c>
      <c r="I129" s="282" t="s">
        <v>9375</v>
      </c>
      <c r="J129" s="283"/>
      <c r="K129" s="283"/>
      <c r="L129" s="283"/>
      <c r="M129" s="283"/>
      <c r="N129" s="282" t="s">
        <v>9378</v>
      </c>
      <c r="O129" s="284">
        <v>118.35</v>
      </c>
      <c r="P129" s="282" t="s">
        <v>10437</v>
      </c>
      <c r="Q129" s="282" t="s">
        <v>9375</v>
      </c>
      <c r="R129" s="283"/>
      <c r="S129" s="283"/>
      <c r="T129" s="282" t="s">
        <v>9380</v>
      </c>
      <c r="U129" s="282" t="s">
        <v>10437</v>
      </c>
      <c r="V129" s="282" t="s">
        <v>10438</v>
      </c>
      <c r="W129" s="282" t="s">
        <v>10520</v>
      </c>
      <c r="X129" s="282" t="s">
        <v>9384</v>
      </c>
      <c r="Y129" s="282" t="s">
        <v>9385</v>
      </c>
      <c r="Z129" s="284">
        <v>118.35</v>
      </c>
      <c r="AA129" s="282" t="s">
        <v>3277</v>
      </c>
      <c r="AB129" s="284">
        <v>118.35</v>
      </c>
      <c r="AC129" s="284">
        <v>118.35</v>
      </c>
      <c r="AD129" s="282" t="s">
        <v>3277</v>
      </c>
      <c r="AE129" s="282" t="s">
        <v>10521</v>
      </c>
      <c r="AF129" s="282" t="s">
        <v>10685</v>
      </c>
      <c r="AG129" s="282" t="s">
        <v>9388</v>
      </c>
      <c r="AH129" s="282" t="s">
        <v>9402</v>
      </c>
      <c r="AI129" s="285">
        <f t="shared" si="2"/>
        <v>43723</v>
      </c>
      <c r="AJ129" s="330">
        <f t="shared" si="3"/>
        <v>118.35</v>
      </c>
    </row>
    <row r="130" spans="1:36" ht="50">
      <c r="A130" s="282" t="s">
        <v>11841</v>
      </c>
      <c r="B130" s="282" t="s">
        <v>11673</v>
      </c>
      <c r="C130" s="282" t="s">
        <v>11674</v>
      </c>
      <c r="D130" s="282" t="s">
        <v>9371</v>
      </c>
      <c r="E130" s="282" t="s">
        <v>9372</v>
      </c>
      <c r="F130" s="282" t="s">
        <v>9372</v>
      </c>
      <c r="G130" s="282" t="s">
        <v>9392</v>
      </c>
      <c r="H130" s="282" t="s">
        <v>11693</v>
      </c>
      <c r="I130" s="282" t="s">
        <v>9375</v>
      </c>
      <c r="J130" s="283"/>
      <c r="K130" s="283"/>
      <c r="L130" s="283"/>
      <c r="M130" s="283"/>
      <c r="N130" s="282" t="s">
        <v>9378</v>
      </c>
      <c r="O130" s="284">
        <v>78.900000000000006</v>
      </c>
      <c r="P130" s="282" t="s">
        <v>10437</v>
      </c>
      <c r="Q130" s="282" t="s">
        <v>9375</v>
      </c>
      <c r="R130" s="283"/>
      <c r="S130" s="283"/>
      <c r="T130" s="282" t="s">
        <v>9380</v>
      </c>
      <c r="U130" s="282" t="s">
        <v>10437</v>
      </c>
      <c r="V130" s="282" t="s">
        <v>10438</v>
      </c>
      <c r="W130" s="282" t="s">
        <v>10520</v>
      </c>
      <c r="X130" s="282" t="s">
        <v>9384</v>
      </c>
      <c r="Y130" s="282" t="s">
        <v>9385</v>
      </c>
      <c r="Z130" s="284">
        <v>78.900000000000006</v>
      </c>
      <c r="AA130" s="282" t="s">
        <v>3277</v>
      </c>
      <c r="AB130" s="284">
        <v>78.900000000000006</v>
      </c>
      <c r="AC130" s="284">
        <v>78.900000000000006</v>
      </c>
      <c r="AD130" s="282" t="s">
        <v>3277</v>
      </c>
      <c r="AE130" s="282" t="s">
        <v>10521</v>
      </c>
      <c r="AF130" s="282" t="s">
        <v>10685</v>
      </c>
      <c r="AG130" s="282" t="s">
        <v>9388</v>
      </c>
      <c r="AH130" s="282" t="s">
        <v>9402</v>
      </c>
      <c r="AI130" s="285">
        <f t="shared" si="2"/>
        <v>43718</v>
      </c>
      <c r="AJ130" s="330">
        <f t="shared" si="3"/>
        <v>78.900000000000006</v>
      </c>
    </row>
    <row r="131" spans="1:36" ht="50">
      <c r="A131" s="282" t="s">
        <v>11842</v>
      </c>
      <c r="B131" s="282" t="s">
        <v>11673</v>
      </c>
      <c r="C131" s="282" t="s">
        <v>11674</v>
      </c>
      <c r="D131" s="282" t="s">
        <v>9371</v>
      </c>
      <c r="E131" s="282" t="s">
        <v>9372</v>
      </c>
      <c r="F131" s="282" t="s">
        <v>9372</v>
      </c>
      <c r="G131" s="282" t="s">
        <v>9392</v>
      </c>
      <c r="H131" s="282" t="s">
        <v>11743</v>
      </c>
      <c r="I131" s="282" t="s">
        <v>9375</v>
      </c>
      <c r="J131" s="283"/>
      <c r="K131" s="283"/>
      <c r="L131" s="283"/>
      <c r="M131" s="283"/>
      <c r="N131" s="282" t="s">
        <v>9378</v>
      </c>
      <c r="O131" s="284">
        <v>78.900000000000006</v>
      </c>
      <c r="P131" s="282" t="s">
        <v>10437</v>
      </c>
      <c r="Q131" s="282" t="s">
        <v>9375</v>
      </c>
      <c r="R131" s="283"/>
      <c r="S131" s="283"/>
      <c r="T131" s="282" t="s">
        <v>9380</v>
      </c>
      <c r="U131" s="282" t="s">
        <v>10437</v>
      </c>
      <c r="V131" s="282" t="s">
        <v>10438</v>
      </c>
      <c r="W131" s="282" t="s">
        <v>10540</v>
      </c>
      <c r="X131" s="282" t="s">
        <v>9384</v>
      </c>
      <c r="Y131" s="282" t="s">
        <v>9385</v>
      </c>
      <c r="Z131" s="284">
        <v>78.900000000000006</v>
      </c>
      <c r="AA131" s="282" t="s">
        <v>3277</v>
      </c>
      <c r="AB131" s="284">
        <v>78.900000000000006</v>
      </c>
      <c r="AC131" s="284">
        <v>78.900000000000006</v>
      </c>
      <c r="AD131" s="282" t="s">
        <v>3277</v>
      </c>
      <c r="AE131" s="282" t="s">
        <v>10541</v>
      </c>
      <c r="AF131" s="282" t="s">
        <v>10685</v>
      </c>
      <c r="AG131" s="282" t="s">
        <v>9388</v>
      </c>
      <c r="AH131" s="282" t="s">
        <v>9402</v>
      </c>
      <c r="AI131" s="285">
        <f t="shared" ref="AI131:AI194" si="4">DATE(YEAR(H131),MONTH(H131),DAY(H131))</f>
        <v>43704</v>
      </c>
      <c r="AJ131" s="330">
        <f t="shared" ref="AJ131:AJ194" si="5">AB131</f>
        <v>78.900000000000006</v>
      </c>
    </row>
    <row r="132" spans="1:36" ht="50">
      <c r="A132" s="282" t="s">
        <v>11843</v>
      </c>
      <c r="B132" s="282" t="s">
        <v>11673</v>
      </c>
      <c r="C132" s="282" t="s">
        <v>11674</v>
      </c>
      <c r="D132" s="282" t="s">
        <v>9371</v>
      </c>
      <c r="E132" s="282" t="s">
        <v>9372</v>
      </c>
      <c r="F132" s="282" t="s">
        <v>9372</v>
      </c>
      <c r="G132" s="282" t="s">
        <v>9392</v>
      </c>
      <c r="H132" s="282" t="s">
        <v>10539</v>
      </c>
      <c r="I132" s="282" t="s">
        <v>9375</v>
      </c>
      <c r="J132" s="283"/>
      <c r="K132" s="283"/>
      <c r="L132" s="283"/>
      <c r="M132" s="283"/>
      <c r="N132" s="282" t="s">
        <v>9378</v>
      </c>
      <c r="O132" s="284">
        <v>43.33</v>
      </c>
      <c r="P132" s="282" t="s">
        <v>10437</v>
      </c>
      <c r="Q132" s="282" t="s">
        <v>9375</v>
      </c>
      <c r="R132" s="283"/>
      <c r="S132" s="283"/>
      <c r="T132" s="282" t="s">
        <v>9380</v>
      </c>
      <c r="U132" s="282" t="s">
        <v>10437</v>
      </c>
      <c r="V132" s="282" t="s">
        <v>10438</v>
      </c>
      <c r="W132" s="282" t="s">
        <v>10540</v>
      </c>
      <c r="X132" s="282" t="s">
        <v>9384</v>
      </c>
      <c r="Y132" s="282" t="s">
        <v>9385</v>
      </c>
      <c r="Z132" s="284">
        <v>43.33</v>
      </c>
      <c r="AA132" s="282" t="s">
        <v>3277</v>
      </c>
      <c r="AB132" s="284">
        <v>43.33</v>
      </c>
      <c r="AC132" s="284">
        <v>43.33</v>
      </c>
      <c r="AD132" s="282" t="s">
        <v>3277</v>
      </c>
      <c r="AE132" s="282" t="s">
        <v>10541</v>
      </c>
      <c r="AF132" s="282" t="s">
        <v>10685</v>
      </c>
      <c r="AG132" s="282" t="s">
        <v>9388</v>
      </c>
      <c r="AH132" s="282" t="s">
        <v>9402</v>
      </c>
      <c r="AI132" s="285">
        <f t="shared" si="4"/>
        <v>43708</v>
      </c>
      <c r="AJ132" s="330">
        <f t="shared" si="5"/>
        <v>43.33</v>
      </c>
    </row>
    <row r="133" spans="1:36" ht="50">
      <c r="A133" s="282" t="s">
        <v>11844</v>
      </c>
      <c r="B133" s="282" t="s">
        <v>11673</v>
      </c>
      <c r="C133" s="282" t="s">
        <v>11674</v>
      </c>
      <c r="D133" s="282" t="s">
        <v>9371</v>
      </c>
      <c r="E133" s="282" t="s">
        <v>9372</v>
      </c>
      <c r="F133" s="282" t="s">
        <v>9372</v>
      </c>
      <c r="G133" s="282" t="s">
        <v>9392</v>
      </c>
      <c r="H133" s="282" t="s">
        <v>11802</v>
      </c>
      <c r="I133" s="282" t="s">
        <v>9375</v>
      </c>
      <c r="J133" s="283"/>
      <c r="K133" s="283"/>
      <c r="L133" s="283"/>
      <c r="M133" s="283"/>
      <c r="N133" s="282" t="s">
        <v>9378</v>
      </c>
      <c r="O133" s="284">
        <v>45.09</v>
      </c>
      <c r="P133" s="282" t="s">
        <v>10437</v>
      </c>
      <c r="Q133" s="282" t="s">
        <v>9375</v>
      </c>
      <c r="R133" s="283"/>
      <c r="S133" s="283"/>
      <c r="T133" s="282" t="s">
        <v>9380</v>
      </c>
      <c r="U133" s="282" t="s">
        <v>10437</v>
      </c>
      <c r="V133" s="282" t="s">
        <v>10438</v>
      </c>
      <c r="W133" s="282" t="s">
        <v>10447</v>
      </c>
      <c r="X133" s="282" t="s">
        <v>9384</v>
      </c>
      <c r="Y133" s="282" t="s">
        <v>9385</v>
      </c>
      <c r="Z133" s="284">
        <v>45.09</v>
      </c>
      <c r="AA133" s="282" t="s">
        <v>3277</v>
      </c>
      <c r="AB133" s="284">
        <v>45.09</v>
      </c>
      <c r="AC133" s="284">
        <v>45.09</v>
      </c>
      <c r="AD133" s="282" t="s">
        <v>3277</v>
      </c>
      <c r="AE133" s="282" t="s">
        <v>10448</v>
      </c>
      <c r="AF133" s="282" t="s">
        <v>10685</v>
      </c>
      <c r="AG133" s="282" t="s">
        <v>9388</v>
      </c>
      <c r="AH133" s="282" t="s">
        <v>9402</v>
      </c>
      <c r="AI133" s="285">
        <f t="shared" si="4"/>
        <v>43905</v>
      </c>
      <c r="AJ133" s="330">
        <f t="shared" si="5"/>
        <v>45.09</v>
      </c>
    </row>
    <row r="134" spans="1:36" ht="50">
      <c r="A134" s="282" t="s">
        <v>11845</v>
      </c>
      <c r="B134" s="282" t="s">
        <v>11673</v>
      </c>
      <c r="C134" s="282" t="s">
        <v>11674</v>
      </c>
      <c r="D134" s="282" t="s">
        <v>9371</v>
      </c>
      <c r="E134" s="282" t="s">
        <v>9372</v>
      </c>
      <c r="F134" s="282" t="s">
        <v>9372</v>
      </c>
      <c r="G134" s="282" t="s">
        <v>9505</v>
      </c>
      <c r="H134" s="282" t="s">
        <v>11678</v>
      </c>
      <c r="I134" s="282" t="s">
        <v>9375</v>
      </c>
      <c r="J134" s="282" t="s">
        <v>9566</v>
      </c>
      <c r="K134" s="282" t="s">
        <v>9567</v>
      </c>
      <c r="L134" s="283"/>
      <c r="M134" s="283"/>
      <c r="N134" s="282" t="s">
        <v>9378</v>
      </c>
      <c r="O134" s="284">
        <v>41.16</v>
      </c>
      <c r="P134" s="282" t="s">
        <v>9379</v>
      </c>
      <c r="Q134" s="282" t="s">
        <v>9375</v>
      </c>
      <c r="R134" s="283"/>
      <c r="S134" s="283"/>
      <c r="T134" s="282" t="s">
        <v>9380</v>
      </c>
      <c r="U134" s="282" t="s">
        <v>9381</v>
      </c>
      <c r="V134" s="282" t="s">
        <v>9382</v>
      </c>
      <c r="W134" s="282" t="s">
        <v>11708</v>
      </c>
      <c r="X134" s="282" t="s">
        <v>9384</v>
      </c>
      <c r="Y134" s="282" t="s">
        <v>9385</v>
      </c>
      <c r="Z134" s="284">
        <v>41.16</v>
      </c>
      <c r="AA134" s="282" t="s">
        <v>3277</v>
      </c>
      <c r="AB134" s="284">
        <v>41.16</v>
      </c>
      <c r="AC134" s="284">
        <v>41.16</v>
      </c>
      <c r="AD134" s="282" t="s">
        <v>3277</v>
      </c>
      <c r="AE134" s="282" t="s">
        <v>10427</v>
      </c>
      <c r="AF134" s="282" t="s">
        <v>10685</v>
      </c>
      <c r="AG134" s="282" t="s">
        <v>9388</v>
      </c>
      <c r="AH134" s="282" t="s">
        <v>9402</v>
      </c>
      <c r="AI134" s="285">
        <f t="shared" si="4"/>
        <v>43992</v>
      </c>
      <c r="AJ134" s="330">
        <f t="shared" si="5"/>
        <v>41.16</v>
      </c>
    </row>
    <row r="135" spans="1:36" ht="50">
      <c r="A135" s="282" t="s">
        <v>11846</v>
      </c>
      <c r="B135" s="282" t="s">
        <v>11673</v>
      </c>
      <c r="C135" s="282" t="s">
        <v>11674</v>
      </c>
      <c r="D135" s="282" t="s">
        <v>9371</v>
      </c>
      <c r="E135" s="282" t="s">
        <v>9372</v>
      </c>
      <c r="F135" s="282" t="s">
        <v>9372</v>
      </c>
      <c r="G135" s="282" t="s">
        <v>9392</v>
      </c>
      <c r="H135" s="282" t="s">
        <v>11713</v>
      </c>
      <c r="I135" s="282" t="s">
        <v>9375</v>
      </c>
      <c r="J135" s="283"/>
      <c r="K135" s="283"/>
      <c r="L135" s="283"/>
      <c r="M135" s="283"/>
      <c r="N135" s="282" t="s">
        <v>9378</v>
      </c>
      <c r="O135" s="284">
        <v>24.76</v>
      </c>
      <c r="P135" s="282" t="s">
        <v>10437</v>
      </c>
      <c r="Q135" s="282" t="s">
        <v>9375</v>
      </c>
      <c r="R135" s="283"/>
      <c r="S135" s="283"/>
      <c r="T135" s="282" t="s">
        <v>9380</v>
      </c>
      <c r="U135" s="282" t="s">
        <v>10437</v>
      </c>
      <c r="V135" s="282" t="s">
        <v>10438</v>
      </c>
      <c r="W135" s="282" t="s">
        <v>10439</v>
      </c>
      <c r="X135" s="282" t="s">
        <v>9384</v>
      </c>
      <c r="Y135" s="282" t="s">
        <v>9385</v>
      </c>
      <c r="Z135" s="284">
        <v>24.76</v>
      </c>
      <c r="AA135" s="282" t="s">
        <v>3277</v>
      </c>
      <c r="AB135" s="284">
        <v>24.76</v>
      </c>
      <c r="AC135" s="284">
        <v>24.76</v>
      </c>
      <c r="AD135" s="282" t="s">
        <v>3277</v>
      </c>
      <c r="AE135" s="282" t="s">
        <v>10440</v>
      </c>
      <c r="AF135" s="282" t="s">
        <v>10685</v>
      </c>
      <c r="AG135" s="282" t="s">
        <v>9388</v>
      </c>
      <c r="AH135" s="282" t="s">
        <v>9402</v>
      </c>
      <c r="AI135" s="285">
        <f t="shared" si="4"/>
        <v>43966</v>
      </c>
      <c r="AJ135" s="330">
        <f t="shared" si="5"/>
        <v>24.76</v>
      </c>
    </row>
    <row r="136" spans="1:36" ht="50">
      <c r="A136" s="282" t="s">
        <v>11847</v>
      </c>
      <c r="B136" s="282" t="s">
        <v>11673</v>
      </c>
      <c r="C136" s="282" t="s">
        <v>11674</v>
      </c>
      <c r="D136" s="282" t="s">
        <v>9371</v>
      </c>
      <c r="E136" s="282" t="s">
        <v>9372</v>
      </c>
      <c r="F136" s="282" t="s">
        <v>9372</v>
      </c>
      <c r="G136" s="282" t="s">
        <v>9392</v>
      </c>
      <c r="H136" s="282" t="s">
        <v>10596</v>
      </c>
      <c r="I136" s="282" t="s">
        <v>9375</v>
      </c>
      <c r="J136" s="283"/>
      <c r="K136" s="283"/>
      <c r="L136" s="283"/>
      <c r="M136" s="283"/>
      <c r="N136" s="282" t="s">
        <v>9378</v>
      </c>
      <c r="O136" s="284">
        <v>23.41</v>
      </c>
      <c r="P136" s="282" t="s">
        <v>10437</v>
      </c>
      <c r="Q136" s="282" t="s">
        <v>9375</v>
      </c>
      <c r="R136" s="283"/>
      <c r="S136" s="283"/>
      <c r="T136" s="282" t="s">
        <v>9380</v>
      </c>
      <c r="U136" s="282" t="s">
        <v>10437</v>
      </c>
      <c r="V136" s="282" t="s">
        <v>10438</v>
      </c>
      <c r="W136" s="282" t="s">
        <v>10597</v>
      </c>
      <c r="X136" s="282" t="s">
        <v>9384</v>
      </c>
      <c r="Y136" s="282" t="s">
        <v>9385</v>
      </c>
      <c r="Z136" s="284">
        <v>23.41</v>
      </c>
      <c r="AA136" s="282" t="s">
        <v>3277</v>
      </c>
      <c r="AB136" s="284">
        <v>23.41</v>
      </c>
      <c r="AC136" s="284">
        <v>23.41</v>
      </c>
      <c r="AD136" s="282" t="s">
        <v>3277</v>
      </c>
      <c r="AE136" s="282" t="s">
        <v>10598</v>
      </c>
      <c r="AF136" s="282" t="s">
        <v>10685</v>
      </c>
      <c r="AG136" s="282" t="s">
        <v>9388</v>
      </c>
      <c r="AH136" s="282" t="s">
        <v>9402</v>
      </c>
      <c r="AI136" s="285">
        <f t="shared" si="4"/>
        <v>43585</v>
      </c>
      <c r="AJ136" s="330">
        <f t="shared" si="5"/>
        <v>23.41</v>
      </c>
    </row>
    <row r="137" spans="1:36" ht="50">
      <c r="A137" s="282" t="s">
        <v>11848</v>
      </c>
      <c r="B137" s="282" t="s">
        <v>11673</v>
      </c>
      <c r="C137" s="282" t="s">
        <v>11674</v>
      </c>
      <c r="D137" s="282" t="s">
        <v>9371</v>
      </c>
      <c r="E137" s="282" t="s">
        <v>9372</v>
      </c>
      <c r="F137" s="282" t="s">
        <v>9372</v>
      </c>
      <c r="G137" s="282" t="s">
        <v>9392</v>
      </c>
      <c r="H137" s="282" t="s">
        <v>10596</v>
      </c>
      <c r="I137" s="282" t="s">
        <v>9375</v>
      </c>
      <c r="J137" s="283"/>
      <c r="K137" s="283"/>
      <c r="L137" s="283"/>
      <c r="M137" s="283"/>
      <c r="N137" s="282" t="s">
        <v>9378</v>
      </c>
      <c r="O137" s="284">
        <v>41.49</v>
      </c>
      <c r="P137" s="282" t="s">
        <v>10437</v>
      </c>
      <c r="Q137" s="282" t="s">
        <v>9375</v>
      </c>
      <c r="R137" s="283"/>
      <c r="S137" s="283"/>
      <c r="T137" s="282" t="s">
        <v>9380</v>
      </c>
      <c r="U137" s="282" t="s">
        <v>10437</v>
      </c>
      <c r="V137" s="282" t="s">
        <v>10438</v>
      </c>
      <c r="W137" s="282" t="s">
        <v>10597</v>
      </c>
      <c r="X137" s="282" t="s">
        <v>9384</v>
      </c>
      <c r="Y137" s="282" t="s">
        <v>9385</v>
      </c>
      <c r="Z137" s="284">
        <v>41.49</v>
      </c>
      <c r="AA137" s="282" t="s">
        <v>3277</v>
      </c>
      <c r="AB137" s="284">
        <v>41.49</v>
      </c>
      <c r="AC137" s="284">
        <v>41.49</v>
      </c>
      <c r="AD137" s="282" t="s">
        <v>3277</v>
      </c>
      <c r="AE137" s="282" t="s">
        <v>10598</v>
      </c>
      <c r="AF137" s="282" t="s">
        <v>10685</v>
      </c>
      <c r="AG137" s="282" t="s">
        <v>9388</v>
      </c>
      <c r="AH137" s="282" t="s">
        <v>9402</v>
      </c>
      <c r="AI137" s="285">
        <f t="shared" si="4"/>
        <v>43585</v>
      </c>
      <c r="AJ137" s="330">
        <f t="shared" si="5"/>
        <v>41.49</v>
      </c>
    </row>
    <row r="138" spans="1:36" ht="50">
      <c r="A138" s="282" t="s">
        <v>11849</v>
      </c>
      <c r="B138" s="282" t="s">
        <v>11673</v>
      </c>
      <c r="C138" s="282" t="s">
        <v>11674</v>
      </c>
      <c r="D138" s="282" t="s">
        <v>9371</v>
      </c>
      <c r="E138" s="282" t="s">
        <v>9372</v>
      </c>
      <c r="F138" s="282" t="s">
        <v>9372</v>
      </c>
      <c r="G138" s="282" t="s">
        <v>9392</v>
      </c>
      <c r="H138" s="282" t="s">
        <v>10596</v>
      </c>
      <c r="I138" s="282" t="s">
        <v>9375</v>
      </c>
      <c r="J138" s="283"/>
      <c r="K138" s="283"/>
      <c r="L138" s="283"/>
      <c r="M138" s="283"/>
      <c r="N138" s="282" t="s">
        <v>9378</v>
      </c>
      <c r="O138" s="284">
        <v>210.1</v>
      </c>
      <c r="P138" s="282" t="s">
        <v>10437</v>
      </c>
      <c r="Q138" s="282" t="s">
        <v>9375</v>
      </c>
      <c r="R138" s="283"/>
      <c r="S138" s="283"/>
      <c r="T138" s="282" t="s">
        <v>9380</v>
      </c>
      <c r="U138" s="282" t="s">
        <v>10437</v>
      </c>
      <c r="V138" s="282" t="s">
        <v>10438</v>
      </c>
      <c r="W138" s="282" t="s">
        <v>10597</v>
      </c>
      <c r="X138" s="282" t="s">
        <v>9384</v>
      </c>
      <c r="Y138" s="282" t="s">
        <v>9385</v>
      </c>
      <c r="Z138" s="284">
        <v>210.1</v>
      </c>
      <c r="AA138" s="282" t="s">
        <v>3277</v>
      </c>
      <c r="AB138" s="284">
        <v>210.1</v>
      </c>
      <c r="AC138" s="284">
        <v>210.1</v>
      </c>
      <c r="AD138" s="282" t="s">
        <v>3277</v>
      </c>
      <c r="AE138" s="282" t="s">
        <v>10598</v>
      </c>
      <c r="AF138" s="282" t="s">
        <v>10685</v>
      </c>
      <c r="AG138" s="282" t="s">
        <v>9388</v>
      </c>
      <c r="AH138" s="282" t="s">
        <v>9402</v>
      </c>
      <c r="AI138" s="285">
        <f t="shared" si="4"/>
        <v>43585</v>
      </c>
      <c r="AJ138" s="330">
        <f t="shared" si="5"/>
        <v>210.1</v>
      </c>
    </row>
    <row r="139" spans="1:36" ht="50">
      <c r="A139" s="282" t="s">
        <v>11850</v>
      </c>
      <c r="B139" s="282" t="s">
        <v>11673</v>
      </c>
      <c r="C139" s="282" t="s">
        <v>11674</v>
      </c>
      <c r="D139" s="282" t="s">
        <v>9371</v>
      </c>
      <c r="E139" s="282" t="s">
        <v>9372</v>
      </c>
      <c r="F139" s="282" t="s">
        <v>9372</v>
      </c>
      <c r="G139" s="282" t="s">
        <v>9392</v>
      </c>
      <c r="H139" s="282" t="s">
        <v>10596</v>
      </c>
      <c r="I139" s="282" t="s">
        <v>9375</v>
      </c>
      <c r="J139" s="283"/>
      <c r="K139" s="283"/>
      <c r="L139" s="283"/>
      <c r="M139" s="283"/>
      <c r="N139" s="282" t="s">
        <v>9378</v>
      </c>
      <c r="O139" s="284">
        <v>42.02</v>
      </c>
      <c r="P139" s="282" t="s">
        <v>10437</v>
      </c>
      <c r="Q139" s="282" t="s">
        <v>9375</v>
      </c>
      <c r="R139" s="283"/>
      <c r="S139" s="283"/>
      <c r="T139" s="282" t="s">
        <v>9380</v>
      </c>
      <c r="U139" s="282" t="s">
        <v>10437</v>
      </c>
      <c r="V139" s="282" t="s">
        <v>10438</v>
      </c>
      <c r="W139" s="282" t="s">
        <v>10597</v>
      </c>
      <c r="X139" s="282" t="s">
        <v>9384</v>
      </c>
      <c r="Y139" s="282" t="s">
        <v>9385</v>
      </c>
      <c r="Z139" s="284">
        <v>42.02</v>
      </c>
      <c r="AA139" s="282" t="s">
        <v>3277</v>
      </c>
      <c r="AB139" s="284">
        <v>42.02</v>
      </c>
      <c r="AC139" s="284">
        <v>42.02</v>
      </c>
      <c r="AD139" s="282" t="s">
        <v>3277</v>
      </c>
      <c r="AE139" s="282" t="s">
        <v>10598</v>
      </c>
      <c r="AF139" s="282" t="s">
        <v>10685</v>
      </c>
      <c r="AG139" s="282" t="s">
        <v>9388</v>
      </c>
      <c r="AH139" s="282" t="s">
        <v>9402</v>
      </c>
      <c r="AI139" s="285">
        <f t="shared" si="4"/>
        <v>43585</v>
      </c>
      <c r="AJ139" s="330">
        <f t="shared" si="5"/>
        <v>42.02</v>
      </c>
    </row>
    <row r="140" spans="1:36" ht="50">
      <c r="A140" s="282" t="s">
        <v>11851</v>
      </c>
      <c r="B140" s="282" t="s">
        <v>11673</v>
      </c>
      <c r="C140" s="282" t="s">
        <v>11674</v>
      </c>
      <c r="D140" s="282" t="s">
        <v>9371</v>
      </c>
      <c r="E140" s="282" t="s">
        <v>9372</v>
      </c>
      <c r="F140" s="282" t="s">
        <v>9372</v>
      </c>
      <c r="G140" s="282" t="s">
        <v>9392</v>
      </c>
      <c r="H140" s="282" t="s">
        <v>10519</v>
      </c>
      <c r="I140" s="282" t="s">
        <v>9375</v>
      </c>
      <c r="J140" s="283"/>
      <c r="K140" s="283"/>
      <c r="L140" s="283"/>
      <c r="M140" s="283"/>
      <c r="N140" s="282" t="s">
        <v>9378</v>
      </c>
      <c r="O140" s="284">
        <v>90.18</v>
      </c>
      <c r="P140" s="282" t="s">
        <v>10437</v>
      </c>
      <c r="Q140" s="282" t="s">
        <v>9375</v>
      </c>
      <c r="R140" s="283"/>
      <c r="S140" s="283"/>
      <c r="T140" s="282" t="s">
        <v>9380</v>
      </c>
      <c r="U140" s="282" t="s">
        <v>10437</v>
      </c>
      <c r="V140" s="282" t="s">
        <v>10438</v>
      </c>
      <c r="W140" s="282" t="s">
        <v>10520</v>
      </c>
      <c r="X140" s="282" t="s">
        <v>9384</v>
      </c>
      <c r="Y140" s="282" t="s">
        <v>9385</v>
      </c>
      <c r="Z140" s="284">
        <v>90.18</v>
      </c>
      <c r="AA140" s="282" t="s">
        <v>3277</v>
      </c>
      <c r="AB140" s="284">
        <v>90.18</v>
      </c>
      <c r="AC140" s="284">
        <v>90.18</v>
      </c>
      <c r="AD140" s="282" t="s">
        <v>3277</v>
      </c>
      <c r="AE140" s="282" t="s">
        <v>10521</v>
      </c>
      <c r="AF140" s="282" t="s">
        <v>10685</v>
      </c>
      <c r="AG140" s="282" t="s">
        <v>9388</v>
      </c>
      <c r="AH140" s="282" t="s">
        <v>9402</v>
      </c>
      <c r="AI140" s="285">
        <f t="shared" si="4"/>
        <v>43738</v>
      </c>
      <c r="AJ140" s="330">
        <f t="shared" si="5"/>
        <v>90.18</v>
      </c>
    </row>
    <row r="141" spans="1:36" ht="50">
      <c r="A141" s="282" t="s">
        <v>11852</v>
      </c>
      <c r="B141" s="282" t="s">
        <v>11673</v>
      </c>
      <c r="C141" s="282" t="s">
        <v>11674</v>
      </c>
      <c r="D141" s="282" t="s">
        <v>9371</v>
      </c>
      <c r="E141" s="282" t="s">
        <v>9372</v>
      </c>
      <c r="F141" s="282" t="s">
        <v>9372</v>
      </c>
      <c r="G141" s="282" t="s">
        <v>9392</v>
      </c>
      <c r="H141" s="282" t="s">
        <v>11688</v>
      </c>
      <c r="I141" s="282" t="s">
        <v>9375</v>
      </c>
      <c r="J141" s="283"/>
      <c r="K141" s="283"/>
      <c r="L141" s="283"/>
      <c r="M141" s="283"/>
      <c r="N141" s="282" t="s">
        <v>9378</v>
      </c>
      <c r="O141" s="284">
        <v>135.27000000000001</v>
      </c>
      <c r="P141" s="282" t="s">
        <v>10437</v>
      </c>
      <c r="Q141" s="282" t="s">
        <v>9375</v>
      </c>
      <c r="R141" s="283"/>
      <c r="S141" s="283"/>
      <c r="T141" s="282" t="s">
        <v>9380</v>
      </c>
      <c r="U141" s="282" t="s">
        <v>10437</v>
      </c>
      <c r="V141" s="282" t="s">
        <v>10438</v>
      </c>
      <c r="W141" s="282" t="s">
        <v>10453</v>
      </c>
      <c r="X141" s="282" t="s">
        <v>9384</v>
      </c>
      <c r="Y141" s="282" t="s">
        <v>9385</v>
      </c>
      <c r="Z141" s="284">
        <v>135.27000000000001</v>
      </c>
      <c r="AA141" s="282" t="s">
        <v>3277</v>
      </c>
      <c r="AB141" s="284">
        <v>135.27000000000001</v>
      </c>
      <c r="AC141" s="284">
        <v>135.27000000000001</v>
      </c>
      <c r="AD141" s="282" t="s">
        <v>3277</v>
      </c>
      <c r="AE141" s="282" t="s">
        <v>10454</v>
      </c>
      <c r="AF141" s="282" t="s">
        <v>10685</v>
      </c>
      <c r="AG141" s="282" t="s">
        <v>9388</v>
      </c>
      <c r="AH141" s="282" t="s">
        <v>9402</v>
      </c>
      <c r="AI141" s="285">
        <f t="shared" si="4"/>
        <v>43886</v>
      </c>
      <c r="AJ141" s="330">
        <f t="shared" si="5"/>
        <v>135.27000000000001</v>
      </c>
    </row>
    <row r="142" spans="1:36" ht="50">
      <c r="A142" s="282" t="s">
        <v>11853</v>
      </c>
      <c r="B142" s="282" t="s">
        <v>11673</v>
      </c>
      <c r="C142" s="282" t="s">
        <v>11674</v>
      </c>
      <c r="D142" s="282" t="s">
        <v>9371</v>
      </c>
      <c r="E142" s="282" t="s">
        <v>9372</v>
      </c>
      <c r="F142" s="282" t="s">
        <v>9372</v>
      </c>
      <c r="G142" s="282" t="s">
        <v>9392</v>
      </c>
      <c r="H142" s="282" t="s">
        <v>10452</v>
      </c>
      <c r="I142" s="282" t="s">
        <v>9375</v>
      </c>
      <c r="J142" s="283"/>
      <c r="K142" s="283"/>
      <c r="L142" s="283"/>
      <c r="M142" s="283"/>
      <c r="N142" s="282" t="s">
        <v>9378</v>
      </c>
      <c r="O142" s="284">
        <v>39.450000000000003</v>
      </c>
      <c r="P142" s="282" t="s">
        <v>10437</v>
      </c>
      <c r="Q142" s="282" t="s">
        <v>9375</v>
      </c>
      <c r="R142" s="283"/>
      <c r="S142" s="283"/>
      <c r="T142" s="282" t="s">
        <v>9380</v>
      </c>
      <c r="U142" s="282" t="s">
        <v>10437</v>
      </c>
      <c r="V142" s="282" t="s">
        <v>10438</v>
      </c>
      <c r="W142" s="282" t="s">
        <v>10453</v>
      </c>
      <c r="X142" s="282" t="s">
        <v>9384</v>
      </c>
      <c r="Y142" s="282" t="s">
        <v>9385</v>
      </c>
      <c r="Z142" s="284">
        <v>39.450000000000003</v>
      </c>
      <c r="AA142" s="282" t="s">
        <v>3277</v>
      </c>
      <c r="AB142" s="284">
        <v>39.450000000000003</v>
      </c>
      <c r="AC142" s="284">
        <v>39.450000000000003</v>
      </c>
      <c r="AD142" s="282" t="s">
        <v>3277</v>
      </c>
      <c r="AE142" s="282" t="s">
        <v>10454</v>
      </c>
      <c r="AF142" s="282" t="s">
        <v>10685</v>
      </c>
      <c r="AG142" s="282" t="s">
        <v>9388</v>
      </c>
      <c r="AH142" s="282" t="s">
        <v>9402</v>
      </c>
      <c r="AI142" s="285">
        <f t="shared" si="4"/>
        <v>43890</v>
      </c>
      <c r="AJ142" s="330">
        <f t="shared" si="5"/>
        <v>39.450000000000003</v>
      </c>
    </row>
    <row r="143" spans="1:36" ht="50">
      <c r="A143" s="282" t="s">
        <v>11854</v>
      </c>
      <c r="B143" s="282" t="s">
        <v>11673</v>
      </c>
      <c r="C143" s="282" t="s">
        <v>11674</v>
      </c>
      <c r="D143" s="282" t="s">
        <v>9371</v>
      </c>
      <c r="E143" s="282" t="s">
        <v>9372</v>
      </c>
      <c r="F143" s="282" t="s">
        <v>9372</v>
      </c>
      <c r="G143" s="282" t="s">
        <v>9392</v>
      </c>
      <c r="H143" s="282" t="s">
        <v>10452</v>
      </c>
      <c r="I143" s="282" t="s">
        <v>9375</v>
      </c>
      <c r="J143" s="283"/>
      <c r="K143" s="283"/>
      <c r="L143" s="283"/>
      <c r="M143" s="283"/>
      <c r="N143" s="282" t="s">
        <v>9378</v>
      </c>
      <c r="O143" s="284">
        <v>39.450000000000003</v>
      </c>
      <c r="P143" s="282" t="s">
        <v>10437</v>
      </c>
      <c r="Q143" s="282" t="s">
        <v>9375</v>
      </c>
      <c r="R143" s="283"/>
      <c r="S143" s="283"/>
      <c r="T143" s="282" t="s">
        <v>9380</v>
      </c>
      <c r="U143" s="282" t="s">
        <v>10437</v>
      </c>
      <c r="V143" s="282" t="s">
        <v>10438</v>
      </c>
      <c r="W143" s="282" t="s">
        <v>10453</v>
      </c>
      <c r="X143" s="282" t="s">
        <v>9384</v>
      </c>
      <c r="Y143" s="282" t="s">
        <v>9385</v>
      </c>
      <c r="Z143" s="284">
        <v>39.450000000000003</v>
      </c>
      <c r="AA143" s="282" t="s">
        <v>3277</v>
      </c>
      <c r="AB143" s="284">
        <v>39.450000000000003</v>
      </c>
      <c r="AC143" s="284">
        <v>39.450000000000003</v>
      </c>
      <c r="AD143" s="282" t="s">
        <v>3277</v>
      </c>
      <c r="AE143" s="282" t="s">
        <v>10454</v>
      </c>
      <c r="AF143" s="282" t="s">
        <v>10685</v>
      </c>
      <c r="AG143" s="282" t="s">
        <v>9388</v>
      </c>
      <c r="AH143" s="282" t="s">
        <v>9402</v>
      </c>
      <c r="AI143" s="285">
        <f t="shared" si="4"/>
        <v>43890</v>
      </c>
      <c r="AJ143" s="330">
        <f t="shared" si="5"/>
        <v>39.450000000000003</v>
      </c>
    </row>
    <row r="144" spans="1:36" ht="50">
      <c r="A144" s="282" t="s">
        <v>11855</v>
      </c>
      <c r="B144" s="282" t="s">
        <v>11673</v>
      </c>
      <c r="C144" s="282" t="s">
        <v>11674</v>
      </c>
      <c r="D144" s="282" t="s">
        <v>9371</v>
      </c>
      <c r="E144" s="282" t="s">
        <v>9372</v>
      </c>
      <c r="F144" s="282" t="s">
        <v>9372</v>
      </c>
      <c r="G144" s="282" t="s">
        <v>9392</v>
      </c>
      <c r="H144" s="282" t="s">
        <v>10452</v>
      </c>
      <c r="I144" s="282" t="s">
        <v>9375</v>
      </c>
      <c r="J144" s="283"/>
      <c r="K144" s="283"/>
      <c r="L144" s="283"/>
      <c r="M144" s="283"/>
      <c r="N144" s="282" t="s">
        <v>9378</v>
      </c>
      <c r="O144" s="284">
        <v>39.450000000000003</v>
      </c>
      <c r="P144" s="282" t="s">
        <v>10437</v>
      </c>
      <c r="Q144" s="282" t="s">
        <v>9375</v>
      </c>
      <c r="R144" s="283"/>
      <c r="S144" s="283"/>
      <c r="T144" s="282" t="s">
        <v>9380</v>
      </c>
      <c r="U144" s="282" t="s">
        <v>10437</v>
      </c>
      <c r="V144" s="282" t="s">
        <v>10438</v>
      </c>
      <c r="W144" s="282" t="s">
        <v>10453</v>
      </c>
      <c r="X144" s="282" t="s">
        <v>9384</v>
      </c>
      <c r="Y144" s="282" t="s">
        <v>9385</v>
      </c>
      <c r="Z144" s="284">
        <v>39.450000000000003</v>
      </c>
      <c r="AA144" s="282" t="s">
        <v>3277</v>
      </c>
      <c r="AB144" s="284">
        <v>39.450000000000003</v>
      </c>
      <c r="AC144" s="284">
        <v>39.450000000000003</v>
      </c>
      <c r="AD144" s="282" t="s">
        <v>3277</v>
      </c>
      <c r="AE144" s="282" t="s">
        <v>10454</v>
      </c>
      <c r="AF144" s="282" t="s">
        <v>10685</v>
      </c>
      <c r="AG144" s="282" t="s">
        <v>9388</v>
      </c>
      <c r="AH144" s="282" t="s">
        <v>9402</v>
      </c>
      <c r="AI144" s="285">
        <f t="shared" si="4"/>
        <v>43890</v>
      </c>
      <c r="AJ144" s="330">
        <f t="shared" si="5"/>
        <v>39.450000000000003</v>
      </c>
    </row>
    <row r="145" spans="1:36" ht="50">
      <c r="A145" s="282" t="s">
        <v>11856</v>
      </c>
      <c r="B145" s="282" t="s">
        <v>11673</v>
      </c>
      <c r="C145" s="282" t="s">
        <v>11674</v>
      </c>
      <c r="D145" s="282" t="s">
        <v>9371</v>
      </c>
      <c r="E145" s="282" t="s">
        <v>9372</v>
      </c>
      <c r="F145" s="282" t="s">
        <v>9372</v>
      </c>
      <c r="G145" s="282" t="s">
        <v>9392</v>
      </c>
      <c r="H145" s="282" t="s">
        <v>10596</v>
      </c>
      <c r="I145" s="282" t="s">
        <v>9375</v>
      </c>
      <c r="J145" s="283"/>
      <c r="K145" s="283"/>
      <c r="L145" s="283"/>
      <c r="M145" s="283"/>
      <c r="N145" s="282" t="s">
        <v>9378</v>
      </c>
      <c r="O145" s="284">
        <v>46.82</v>
      </c>
      <c r="P145" s="282" t="s">
        <v>10437</v>
      </c>
      <c r="Q145" s="282" t="s">
        <v>9375</v>
      </c>
      <c r="R145" s="283"/>
      <c r="S145" s="283"/>
      <c r="T145" s="282" t="s">
        <v>9380</v>
      </c>
      <c r="U145" s="282" t="s">
        <v>10437</v>
      </c>
      <c r="V145" s="282" t="s">
        <v>10438</v>
      </c>
      <c r="W145" s="282" t="s">
        <v>10597</v>
      </c>
      <c r="X145" s="282" t="s">
        <v>9384</v>
      </c>
      <c r="Y145" s="282" t="s">
        <v>9385</v>
      </c>
      <c r="Z145" s="284">
        <v>46.82</v>
      </c>
      <c r="AA145" s="282" t="s">
        <v>3277</v>
      </c>
      <c r="AB145" s="284">
        <v>46.82</v>
      </c>
      <c r="AC145" s="284">
        <v>46.82</v>
      </c>
      <c r="AD145" s="282" t="s">
        <v>3277</v>
      </c>
      <c r="AE145" s="282" t="s">
        <v>10598</v>
      </c>
      <c r="AF145" s="282" t="s">
        <v>10685</v>
      </c>
      <c r="AG145" s="282" t="s">
        <v>9388</v>
      </c>
      <c r="AH145" s="282" t="s">
        <v>9402</v>
      </c>
      <c r="AI145" s="285">
        <f t="shared" si="4"/>
        <v>43585</v>
      </c>
      <c r="AJ145" s="330">
        <f t="shared" si="5"/>
        <v>46.82</v>
      </c>
    </row>
    <row r="146" spans="1:36" ht="50">
      <c r="A146" s="282" t="s">
        <v>11857</v>
      </c>
      <c r="B146" s="282" t="s">
        <v>11673</v>
      </c>
      <c r="C146" s="282" t="s">
        <v>11674</v>
      </c>
      <c r="D146" s="282" t="s">
        <v>9371</v>
      </c>
      <c r="E146" s="282" t="s">
        <v>9372</v>
      </c>
      <c r="F146" s="282" t="s">
        <v>9372</v>
      </c>
      <c r="G146" s="282" t="s">
        <v>9392</v>
      </c>
      <c r="H146" s="282" t="s">
        <v>10587</v>
      </c>
      <c r="I146" s="282" t="s">
        <v>9375</v>
      </c>
      <c r="J146" s="283"/>
      <c r="K146" s="283"/>
      <c r="L146" s="283"/>
      <c r="M146" s="283"/>
      <c r="N146" s="282" t="s">
        <v>9378</v>
      </c>
      <c r="O146" s="284">
        <v>24.76</v>
      </c>
      <c r="P146" s="282" t="s">
        <v>10437</v>
      </c>
      <c r="Q146" s="282" t="s">
        <v>9375</v>
      </c>
      <c r="R146" s="283"/>
      <c r="S146" s="283"/>
      <c r="T146" s="282" t="s">
        <v>9380</v>
      </c>
      <c r="U146" s="282" t="s">
        <v>10437</v>
      </c>
      <c r="V146" s="282" t="s">
        <v>10438</v>
      </c>
      <c r="W146" s="282" t="s">
        <v>10588</v>
      </c>
      <c r="X146" s="282" t="s">
        <v>9384</v>
      </c>
      <c r="Y146" s="282" t="s">
        <v>9385</v>
      </c>
      <c r="Z146" s="284">
        <v>24.76</v>
      </c>
      <c r="AA146" s="282" t="s">
        <v>3277</v>
      </c>
      <c r="AB146" s="284">
        <v>24.76</v>
      </c>
      <c r="AC146" s="284">
        <v>24.76</v>
      </c>
      <c r="AD146" s="282" t="s">
        <v>3277</v>
      </c>
      <c r="AE146" s="282" t="s">
        <v>10589</v>
      </c>
      <c r="AF146" s="282" t="s">
        <v>10685</v>
      </c>
      <c r="AG146" s="282" t="s">
        <v>9388</v>
      </c>
      <c r="AH146" s="282" t="s">
        <v>9402</v>
      </c>
      <c r="AI146" s="285">
        <f t="shared" si="4"/>
        <v>43616</v>
      </c>
      <c r="AJ146" s="330">
        <f t="shared" si="5"/>
        <v>24.76</v>
      </c>
    </row>
    <row r="147" spans="1:36" ht="50">
      <c r="A147" s="282" t="s">
        <v>11858</v>
      </c>
      <c r="B147" s="282" t="s">
        <v>11673</v>
      </c>
      <c r="C147" s="282" t="s">
        <v>11674</v>
      </c>
      <c r="D147" s="282" t="s">
        <v>9371</v>
      </c>
      <c r="E147" s="282" t="s">
        <v>9372</v>
      </c>
      <c r="F147" s="282" t="s">
        <v>9372</v>
      </c>
      <c r="G147" s="282" t="s">
        <v>9392</v>
      </c>
      <c r="H147" s="282" t="s">
        <v>11691</v>
      </c>
      <c r="I147" s="282" t="s">
        <v>9375</v>
      </c>
      <c r="J147" s="283"/>
      <c r="K147" s="283"/>
      <c r="L147" s="283"/>
      <c r="M147" s="283"/>
      <c r="N147" s="282" t="s">
        <v>9378</v>
      </c>
      <c r="O147" s="284">
        <v>90.18</v>
      </c>
      <c r="P147" s="282" t="s">
        <v>10437</v>
      </c>
      <c r="Q147" s="282" t="s">
        <v>9375</v>
      </c>
      <c r="R147" s="283"/>
      <c r="S147" s="283"/>
      <c r="T147" s="282" t="s">
        <v>9380</v>
      </c>
      <c r="U147" s="282" t="s">
        <v>10437</v>
      </c>
      <c r="V147" s="282" t="s">
        <v>10438</v>
      </c>
      <c r="W147" s="282" t="s">
        <v>10520</v>
      </c>
      <c r="X147" s="282" t="s">
        <v>9384</v>
      </c>
      <c r="Y147" s="282" t="s">
        <v>9385</v>
      </c>
      <c r="Z147" s="284">
        <v>90.18</v>
      </c>
      <c r="AA147" s="282" t="s">
        <v>3277</v>
      </c>
      <c r="AB147" s="284">
        <v>90.18</v>
      </c>
      <c r="AC147" s="284">
        <v>90.18</v>
      </c>
      <c r="AD147" s="282" t="s">
        <v>3277</v>
      </c>
      <c r="AE147" s="282" t="s">
        <v>10521</v>
      </c>
      <c r="AF147" s="282" t="s">
        <v>10685</v>
      </c>
      <c r="AG147" s="282" t="s">
        <v>9388</v>
      </c>
      <c r="AH147" s="282" t="s">
        <v>9402</v>
      </c>
      <c r="AI147" s="285">
        <f t="shared" si="4"/>
        <v>43732</v>
      </c>
      <c r="AJ147" s="330">
        <f t="shared" si="5"/>
        <v>90.18</v>
      </c>
    </row>
    <row r="148" spans="1:36" ht="50">
      <c r="A148" s="282" t="s">
        <v>11859</v>
      </c>
      <c r="B148" s="282" t="s">
        <v>11673</v>
      </c>
      <c r="C148" s="282" t="s">
        <v>11674</v>
      </c>
      <c r="D148" s="282" t="s">
        <v>9371</v>
      </c>
      <c r="E148" s="282" t="s">
        <v>9372</v>
      </c>
      <c r="F148" s="282" t="s">
        <v>9372</v>
      </c>
      <c r="G148" s="282" t="s">
        <v>9392</v>
      </c>
      <c r="H148" s="282" t="s">
        <v>10499</v>
      </c>
      <c r="I148" s="282" t="s">
        <v>9375</v>
      </c>
      <c r="J148" s="283"/>
      <c r="K148" s="283"/>
      <c r="L148" s="283"/>
      <c r="M148" s="283"/>
      <c r="N148" s="282" t="s">
        <v>9378</v>
      </c>
      <c r="O148" s="284">
        <v>180.36</v>
      </c>
      <c r="P148" s="282" t="s">
        <v>10437</v>
      </c>
      <c r="Q148" s="282" t="s">
        <v>9375</v>
      </c>
      <c r="R148" s="283"/>
      <c r="S148" s="283"/>
      <c r="T148" s="282" t="s">
        <v>9380</v>
      </c>
      <c r="U148" s="282" t="s">
        <v>10437</v>
      </c>
      <c r="V148" s="282" t="s">
        <v>10438</v>
      </c>
      <c r="W148" s="282" t="s">
        <v>10493</v>
      </c>
      <c r="X148" s="282" t="s">
        <v>9384</v>
      </c>
      <c r="Y148" s="282" t="s">
        <v>9385</v>
      </c>
      <c r="Z148" s="284">
        <v>180.36</v>
      </c>
      <c r="AA148" s="282" t="s">
        <v>3277</v>
      </c>
      <c r="AB148" s="284">
        <v>180.36</v>
      </c>
      <c r="AC148" s="284">
        <v>180.36</v>
      </c>
      <c r="AD148" s="282" t="s">
        <v>3277</v>
      </c>
      <c r="AE148" s="282" t="s">
        <v>10494</v>
      </c>
      <c r="AF148" s="282" t="s">
        <v>10685</v>
      </c>
      <c r="AG148" s="282" t="s">
        <v>9388</v>
      </c>
      <c r="AH148" s="282" t="s">
        <v>9402</v>
      </c>
      <c r="AI148" s="285">
        <f t="shared" si="4"/>
        <v>43784</v>
      </c>
      <c r="AJ148" s="330">
        <f t="shared" si="5"/>
        <v>180.36</v>
      </c>
    </row>
    <row r="149" spans="1:36" ht="50">
      <c r="A149" s="282" t="s">
        <v>11860</v>
      </c>
      <c r="B149" s="282" t="s">
        <v>11673</v>
      </c>
      <c r="C149" s="282" t="s">
        <v>11674</v>
      </c>
      <c r="D149" s="282" t="s">
        <v>9371</v>
      </c>
      <c r="E149" s="282" t="s">
        <v>9372</v>
      </c>
      <c r="F149" s="282" t="s">
        <v>9372</v>
      </c>
      <c r="G149" s="282" t="s">
        <v>9392</v>
      </c>
      <c r="H149" s="282" t="s">
        <v>10461</v>
      </c>
      <c r="I149" s="282" t="s">
        <v>9375</v>
      </c>
      <c r="J149" s="283"/>
      <c r="K149" s="283"/>
      <c r="L149" s="283"/>
      <c r="M149" s="283"/>
      <c r="N149" s="282" t="s">
        <v>9378</v>
      </c>
      <c r="O149" s="284">
        <v>157.80000000000001</v>
      </c>
      <c r="P149" s="282" t="s">
        <v>10437</v>
      </c>
      <c r="Q149" s="282" t="s">
        <v>9375</v>
      </c>
      <c r="R149" s="283"/>
      <c r="S149" s="283"/>
      <c r="T149" s="282" t="s">
        <v>9380</v>
      </c>
      <c r="U149" s="282" t="s">
        <v>10437</v>
      </c>
      <c r="V149" s="282" t="s">
        <v>10438</v>
      </c>
      <c r="W149" s="282" t="s">
        <v>10462</v>
      </c>
      <c r="X149" s="282" t="s">
        <v>9384</v>
      </c>
      <c r="Y149" s="282" t="s">
        <v>9385</v>
      </c>
      <c r="Z149" s="284">
        <v>157.80000000000001</v>
      </c>
      <c r="AA149" s="282" t="s">
        <v>3277</v>
      </c>
      <c r="AB149" s="284">
        <v>157.80000000000001</v>
      </c>
      <c r="AC149" s="284">
        <v>157.80000000000001</v>
      </c>
      <c r="AD149" s="282" t="s">
        <v>3277</v>
      </c>
      <c r="AE149" s="282" t="s">
        <v>10463</v>
      </c>
      <c r="AF149" s="282" t="s">
        <v>10685</v>
      </c>
      <c r="AG149" s="282" t="s">
        <v>9388</v>
      </c>
      <c r="AH149" s="282" t="s">
        <v>9402</v>
      </c>
      <c r="AI149" s="285">
        <f t="shared" si="4"/>
        <v>43861</v>
      </c>
      <c r="AJ149" s="330">
        <f t="shared" si="5"/>
        <v>157.80000000000001</v>
      </c>
    </row>
    <row r="150" spans="1:36" ht="50">
      <c r="A150" s="282" t="s">
        <v>11861</v>
      </c>
      <c r="B150" s="282" t="s">
        <v>11673</v>
      </c>
      <c r="C150" s="282" t="s">
        <v>11674</v>
      </c>
      <c r="D150" s="282" t="s">
        <v>9371</v>
      </c>
      <c r="E150" s="282" t="s">
        <v>9372</v>
      </c>
      <c r="F150" s="282" t="s">
        <v>9372</v>
      </c>
      <c r="G150" s="282" t="s">
        <v>9392</v>
      </c>
      <c r="H150" s="282" t="s">
        <v>11731</v>
      </c>
      <c r="I150" s="282" t="s">
        <v>9375</v>
      </c>
      <c r="J150" s="283"/>
      <c r="K150" s="283"/>
      <c r="L150" s="283"/>
      <c r="M150" s="283"/>
      <c r="N150" s="282" t="s">
        <v>9378</v>
      </c>
      <c r="O150" s="284">
        <v>135.27000000000001</v>
      </c>
      <c r="P150" s="282" t="s">
        <v>10437</v>
      </c>
      <c r="Q150" s="282" t="s">
        <v>9375</v>
      </c>
      <c r="R150" s="283"/>
      <c r="S150" s="283"/>
      <c r="T150" s="282" t="s">
        <v>9380</v>
      </c>
      <c r="U150" s="282" t="s">
        <v>10437</v>
      </c>
      <c r="V150" s="282" t="s">
        <v>10438</v>
      </c>
      <c r="W150" s="282" t="s">
        <v>10443</v>
      </c>
      <c r="X150" s="282" t="s">
        <v>9384</v>
      </c>
      <c r="Y150" s="282" t="s">
        <v>9385</v>
      </c>
      <c r="Z150" s="284">
        <v>135.27000000000001</v>
      </c>
      <c r="AA150" s="282" t="s">
        <v>3277</v>
      </c>
      <c r="AB150" s="284">
        <v>135.27000000000001</v>
      </c>
      <c r="AC150" s="284">
        <v>135.27000000000001</v>
      </c>
      <c r="AD150" s="282" t="s">
        <v>3277</v>
      </c>
      <c r="AE150" s="282" t="s">
        <v>10444</v>
      </c>
      <c r="AF150" s="282" t="s">
        <v>10685</v>
      </c>
      <c r="AG150" s="282" t="s">
        <v>9388</v>
      </c>
      <c r="AH150" s="282" t="s">
        <v>9402</v>
      </c>
      <c r="AI150" s="285">
        <f t="shared" si="4"/>
        <v>43928</v>
      </c>
      <c r="AJ150" s="330">
        <f t="shared" si="5"/>
        <v>135.27000000000001</v>
      </c>
    </row>
    <row r="151" spans="1:36" ht="50">
      <c r="A151" s="282" t="s">
        <v>11862</v>
      </c>
      <c r="B151" s="282" t="s">
        <v>11673</v>
      </c>
      <c r="C151" s="282" t="s">
        <v>11674</v>
      </c>
      <c r="D151" s="282" t="s">
        <v>9371</v>
      </c>
      <c r="E151" s="282" t="s">
        <v>9372</v>
      </c>
      <c r="F151" s="282" t="s">
        <v>9372</v>
      </c>
      <c r="G151" s="282" t="s">
        <v>9392</v>
      </c>
      <c r="H151" s="282" t="s">
        <v>11731</v>
      </c>
      <c r="I151" s="282" t="s">
        <v>9375</v>
      </c>
      <c r="J151" s="283"/>
      <c r="K151" s="283"/>
      <c r="L151" s="283"/>
      <c r="M151" s="283"/>
      <c r="N151" s="282" t="s">
        <v>9378</v>
      </c>
      <c r="O151" s="284">
        <v>180.36</v>
      </c>
      <c r="P151" s="282" t="s">
        <v>10437</v>
      </c>
      <c r="Q151" s="282" t="s">
        <v>9375</v>
      </c>
      <c r="R151" s="283"/>
      <c r="S151" s="283"/>
      <c r="T151" s="282" t="s">
        <v>9380</v>
      </c>
      <c r="U151" s="282" t="s">
        <v>10437</v>
      </c>
      <c r="V151" s="282" t="s">
        <v>10438</v>
      </c>
      <c r="W151" s="282" t="s">
        <v>10443</v>
      </c>
      <c r="X151" s="282" t="s">
        <v>9384</v>
      </c>
      <c r="Y151" s="282" t="s">
        <v>9385</v>
      </c>
      <c r="Z151" s="284">
        <v>180.36</v>
      </c>
      <c r="AA151" s="282" t="s">
        <v>3277</v>
      </c>
      <c r="AB151" s="284">
        <v>180.36</v>
      </c>
      <c r="AC151" s="284">
        <v>180.36</v>
      </c>
      <c r="AD151" s="282" t="s">
        <v>3277</v>
      </c>
      <c r="AE151" s="282" t="s">
        <v>10444</v>
      </c>
      <c r="AF151" s="282" t="s">
        <v>10685</v>
      </c>
      <c r="AG151" s="282" t="s">
        <v>9388</v>
      </c>
      <c r="AH151" s="282" t="s">
        <v>9402</v>
      </c>
      <c r="AI151" s="285">
        <f t="shared" si="4"/>
        <v>43928</v>
      </c>
      <c r="AJ151" s="330">
        <f t="shared" si="5"/>
        <v>180.36</v>
      </c>
    </row>
    <row r="152" spans="1:36" ht="50">
      <c r="A152" s="282" t="s">
        <v>11863</v>
      </c>
      <c r="B152" s="282" t="s">
        <v>11673</v>
      </c>
      <c r="C152" s="282" t="s">
        <v>11674</v>
      </c>
      <c r="D152" s="282" t="s">
        <v>9371</v>
      </c>
      <c r="E152" s="282" t="s">
        <v>9372</v>
      </c>
      <c r="F152" s="282" t="s">
        <v>9372</v>
      </c>
      <c r="G152" s="282" t="s">
        <v>9505</v>
      </c>
      <c r="H152" s="282" t="s">
        <v>11864</v>
      </c>
      <c r="I152" s="282" t="s">
        <v>9410</v>
      </c>
      <c r="J152" s="282" t="s">
        <v>9507</v>
      </c>
      <c r="K152" s="282" t="s">
        <v>9508</v>
      </c>
      <c r="L152" s="283"/>
      <c r="M152" s="283"/>
      <c r="N152" s="282" t="s">
        <v>9378</v>
      </c>
      <c r="O152" s="284">
        <v>82.32</v>
      </c>
      <c r="P152" s="282" t="s">
        <v>9379</v>
      </c>
      <c r="Q152" s="282" t="s">
        <v>9375</v>
      </c>
      <c r="R152" s="283"/>
      <c r="S152" s="283"/>
      <c r="T152" s="282" t="s">
        <v>9380</v>
      </c>
      <c r="U152" s="282" t="s">
        <v>9381</v>
      </c>
      <c r="V152" s="282" t="s">
        <v>9382</v>
      </c>
      <c r="W152" s="282" t="s">
        <v>11734</v>
      </c>
      <c r="X152" s="282" t="s">
        <v>9384</v>
      </c>
      <c r="Y152" s="282" t="s">
        <v>9385</v>
      </c>
      <c r="Z152" s="284">
        <v>82.32</v>
      </c>
      <c r="AA152" s="282" t="s">
        <v>3277</v>
      </c>
      <c r="AB152" s="284">
        <v>82.32</v>
      </c>
      <c r="AC152" s="284">
        <v>82.32</v>
      </c>
      <c r="AD152" s="282" t="s">
        <v>3277</v>
      </c>
      <c r="AE152" s="282" t="s">
        <v>10427</v>
      </c>
      <c r="AF152" s="282" t="s">
        <v>10685</v>
      </c>
      <c r="AG152" s="282" t="s">
        <v>9388</v>
      </c>
      <c r="AH152" s="282" t="s">
        <v>9402</v>
      </c>
      <c r="AI152" s="285">
        <f t="shared" si="4"/>
        <v>44004</v>
      </c>
      <c r="AJ152" s="330">
        <f t="shared" si="5"/>
        <v>82.32</v>
      </c>
    </row>
    <row r="153" spans="1:36" ht="50">
      <c r="A153" s="282" t="s">
        <v>11865</v>
      </c>
      <c r="B153" s="282" t="s">
        <v>11673</v>
      </c>
      <c r="C153" s="282" t="s">
        <v>11674</v>
      </c>
      <c r="D153" s="282" t="s">
        <v>9371</v>
      </c>
      <c r="E153" s="282" t="s">
        <v>9372</v>
      </c>
      <c r="F153" s="282" t="s">
        <v>9372</v>
      </c>
      <c r="G153" s="282" t="s">
        <v>9392</v>
      </c>
      <c r="H153" s="282" t="s">
        <v>11693</v>
      </c>
      <c r="I153" s="282" t="s">
        <v>9375</v>
      </c>
      <c r="J153" s="283"/>
      <c r="K153" s="283"/>
      <c r="L153" s="283"/>
      <c r="M153" s="283"/>
      <c r="N153" s="282" t="s">
        <v>9378</v>
      </c>
      <c r="O153" s="284">
        <v>157.80000000000001</v>
      </c>
      <c r="P153" s="282" t="s">
        <v>10437</v>
      </c>
      <c r="Q153" s="282" t="s">
        <v>9375</v>
      </c>
      <c r="R153" s="283"/>
      <c r="S153" s="283"/>
      <c r="T153" s="282" t="s">
        <v>9380</v>
      </c>
      <c r="U153" s="282" t="s">
        <v>10437</v>
      </c>
      <c r="V153" s="282" t="s">
        <v>10438</v>
      </c>
      <c r="W153" s="282" t="s">
        <v>10520</v>
      </c>
      <c r="X153" s="282" t="s">
        <v>9384</v>
      </c>
      <c r="Y153" s="282" t="s">
        <v>9385</v>
      </c>
      <c r="Z153" s="284">
        <v>157.80000000000001</v>
      </c>
      <c r="AA153" s="282" t="s">
        <v>3277</v>
      </c>
      <c r="AB153" s="284">
        <v>157.80000000000001</v>
      </c>
      <c r="AC153" s="284">
        <v>157.80000000000001</v>
      </c>
      <c r="AD153" s="282" t="s">
        <v>3277</v>
      </c>
      <c r="AE153" s="282" t="s">
        <v>10521</v>
      </c>
      <c r="AF153" s="282" t="s">
        <v>10685</v>
      </c>
      <c r="AG153" s="282" t="s">
        <v>9388</v>
      </c>
      <c r="AH153" s="282" t="s">
        <v>9402</v>
      </c>
      <c r="AI153" s="285">
        <f t="shared" si="4"/>
        <v>43718</v>
      </c>
      <c r="AJ153" s="330">
        <f t="shared" si="5"/>
        <v>157.80000000000001</v>
      </c>
    </row>
    <row r="154" spans="1:36" ht="50">
      <c r="A154" s="282" t="s">
        <v>11866</v>
      </c>
      <c r="B154" s="282" t="s">
        <v>11673</v>
      </c>
      <c r="C154" s="282" t="s">
        <v>11674</v>
      </c>
      <c r="D154" s="282" t="s">
        <v>9371</v>
      </c>
      <c r="E154" s="282" t="s">
        <v>9372</v>
      </c>
      <c r="F154" s="282" t="s">
        <v>9372</v>
      </c>
      <c r="G154" s="282" t="s">
        <v>9392</v>
      </c>
      <c r="H154" s="282" t="s">
        <v>11743</v>
      </c>
      <c r="I154" s="282" t="s">
        <v>9375</v>
      </c>
      <c r="J154" s="283"/>
      <c r="K154" s="283"/>
      <c r="L154" s="283"/>
      <c r="M154" s="283"/>
      <c r="N154" s="282" t="s">
        <v>9378</v>
      </c>
      <c r="O154" s="284">
        <v>157.80000000000001</v>
      </c>
      <c r="P154" s="282" t="s">
        <v>10437</v>
      </c>
      <c r="Q154" s="282" t="s">
        <v>9375</v>
      </c>
      <c r="R154" s="283"/>
      <c r="S154" s="283"/>
      <c r="T154" s="282" t="s">
        <v>9380</v>
      </c>
      <c r="U154" s="282" t="s">
        <v>10437</v>
      </c>
      <c r="V154" s="282" t="s">
        <v>10438</v>
      </c>
      <c r="W154" s="282" t="s">
        <v>10540</v>
      </c>
      <c r="X154" s="282" t="s">
        <v>9384</v>
      </c>
      <c r="Y154" s="282" t="s">
        <v>9385</v>
      </c>
      <c r="Z154" s="284">
        <v>157.80000000000001</v>
      </c>
      <c r="AA154" s="282" t="s">
        <v>3277</v>
      </c>
      <c r="AB154" s="284">
        <v>157.80000000000001</v>
      </c>
      <c r="AC154" s="284">
        <v>157.80000000000001</v>
      </c>
      <c r="AD154" s="282" t="s">
        <v>3277</v>
      </c>
      <c r="AE154" s="282" t="s">
        <v>10541</v>
      </c>
      <c r="AF154" s="282" t="s">
        <v>10685</v>
      </c>
      <c r="AG154" s="282" t="s">
        <v>9388</v>
      </c>
      <c r="AH154" s="282" t="s">
        <v>9402</v>
      </c>
      <c r="AI154" s="285">
        <f t="shared" si="4"/>
        <v>43704</v>
      </c>
      <c r="AJ154" s="330">
        <f t="shared" si="5"/>
        <v>157.80000000000001</v>
      </c>
    </row>
    <row r="155" spans="1:36" ht="50">
      <c r="A155" s="282" t="s">
        <v>11867</v>
      </c>
      <c r="B155" s="282" t="s">
        <v>11673</v>
      </c>
      <c r="C155" s="282" t="s">
        <v>11674</v>
      </c>
      <c r="D155" s="282" t="s">
        <v>9371</v>
      </c>
      <c r="E155" s="282" t="s">
        <v>9372</v>
      </c>
      <c r="F155" s="282" t="s">
        <v>9372</v>
      </c>
      <c r="G155" s="282" t="s">
        <v>9392</v>
      </c>
      <c r="H155" s="282" t="s">
        <v>10539</v>
      </c>
      <c r="I155" s="282" t="s">
        <v>9375</v>
      </c>
      <c r="J155" s="283"/>
      <c r="K155" s="283"/>
      <c r="L155" s="283"/>
      <c r="M155" s="283"/>
      <c r="N155" s="282" t="s">
        <v>9378</v>
      </c>
      <c r="O155" s="284">
        <v>129.99</v>
      </c>
      <c r="P155" s="282" t="s">
        <v>10437</v>
      </c>
      <c r="Q155" s="282" t="s">
        <v>9375</v>
      </c>
      <c r="R155" s="283"/>
      <c r="S155" s="283"/>
      <c r="T155" s="282" t="s">
        <v>9380</v>
      </c>
      <c r="U155" s="282" t="s">
        <v>10437</v>
      </c>
      <c r="V155" s="282" t="s">
        <v>10438</v>
      </c>
      <c r="W155" s="282" t="s">
        <v>10540</v>
      </c>
      <c r="X155" s="282" t="s">
        <v>9384</v>
      </c>
      <c r="Y155" s="282" t="s">
        <v>9385</v>
      </c>
      <c r="Z155" s="284">
        <v>129.99</v>
      </c>
      <c r="AA155" s="282" t="s">
        <v>3277</v>
      </c>
      <c r="AB155" s="284">
        <v>129.99</v>
      </c>
      <c r="AC155" s="284">
        <v>129.99</v>
      </c>
      <c r="AD155" s="282" t="s">
        <v>3277</v>
      </c>
      <c r="AE155" s="282" t="s">
        <v>10541</v>
      </c>
      <c r="AF155" s="282" t="s">
        <v>10685</v>
      </c>
      <c r="AG155" s="282" t="s">
        <v>9388</v>
      </c>
      <c r="AH155" s="282" t="s">
        <v>9402</v>
      </c>
      <c r="AI155" s="285">
        <f t="shared" si="4"/>
        <v>43708</v>
      </c>
      <c r="AJ155" s="330">
        <f t="shared" si="5"/>
        <v>129.99</v>
      </c>
    </row>
    <row r="156" spans="1:36" ht="50">
      <c r="A156" s="282" t="s">
        <v>11868</v>
      </c>
      <c r="B156" s="282" t="s">
        <v>11673</v>
      </c>
      <c r="C156" s="282" t="s">
        <v>11674</v>
      </c>
      <c r="D156" s="282" t="s">
        <v>9371</v>
      </c>
      <c r="E156" s="282" t="s">
        <v>9372</v>
      </c>
      <c r="F156" s="282" t="s">
        <v>9372</v>
      </c>
      <c r="G156" s="282" t="s">
        <v>9392</v>
      </c>
      <c r="H156" s="282" t="s">
        <v>11704</v>
      </c>
      <c r="I156" s="282" t="s">
        <v>9375</v>
      </c>
      <c r="J156" s="283"/>
      <c r="K156" s="283"/>
      <c r="L156" s="283"/>
      <c r="M156" s="283"/>
      <c r="N156" s="282" t="s">
        <v>9378</v>
      </c>
      <c r="O156" s="284">
        <v>90.18</v>
      </c>
      <c r="P156" s="282" t="s">
        <v>10437</v>
      </c>
      <c r="Q156" s="282" t="s">
        <v>9375</v>
      </c>
      <c r="R156" s="283"/>
      <c r="S156" s="283"/>
      <c r="T156" s="282" t="s">
        <v>9380</v>
      </c>
      <c r="U156" s="282" t="s">
        <v>10437</v>
      </c>
      <c r="V156" s="282" t="s">
        <v>10438</v>
      </c>
      <c r="W156" s="282" t="s">
        <v>10447</v>
      </c>
      <c r="X156" s="282" t="s">
        <v>9384</v>
      </c>
      <c r="Y156" s="282" t="s">
        <v>9385</v>
      </c>
      <c r="Z156" s="284">
        <v>90.18</v>
      </c>
      <c r="AA156" s="282" t="s">
        <v>3277</v>
      </c>
      <c r="AB156" s="284">
        <v>90.18</v>
      </c>
      <c r="AC156" s="284">
        <v>90.18</v>
      </c>
      <c r="AD156" s="282" t="s">
        <v>3277</v>
      </c>
      <c r="AE156" s="282" t="s">
        <v>10448</v>
      </c>
      <c r="AF156" s="282" t="s">
        <v>10685</v>
      </c>
      <c r="AG156" s="282" t="s">
        <v>9388</v>
      </c>
      <c r="AH156" s="282" t="s">
        <v>9402</v>
      </c>
      <c r="AI156" s="285">
        <f t="shared" si="4"/>
        <v>43914</v>
      </c>
      <c r="AJ156" s="330">
        <f t="shared" si="5"/>
        <v>90.18</v>
      </c>
    </row>
    <row r="157" spans="1:36" ht="50">
      <c r="A157" s="282" t="s">
        <v>11869</v>
      </c>
      <c r="B157" s="282" t="s">
        <v>11673</v>
      </c>
      <c r="C157" s="282" t="s">
        <v>11674</v>
      </c>
      <c r="D157" s="282" t="s">
        <v>9371</v>
      </c>
      <c r="E157" s="282" t="s">
        <v>9372</v>
      </c>
      <c r="F157" s="282" t="s">
        <v>9372</v>
      </c>
      <c r="G157" s="282" t="s">
        <v>9392</v>
      </c>
      <c r="H157" s="282" t="s">
        <v>10442</v>
      </c>
      <c r="I157" s="282" t="s">
        <v>9375</v>
      </c>
      <c r="J157" s="283"/>
      <c r="K157" s="283"/>
      <c r="L157" s="283"/>
      <c r="M157" s="283"/>
      <c r="N157" s="282" t="s">
        <v>9378</v>
      </c>
      <c r="O157" s="284">
        <v>99.04</v>
      </c>
      <c r="P157" s="282" t="s">
        <v>10437</v>
      </c>
      <c r="Q157" s="282" t="s">
        <v>9375</v>
      </c>
      <c r="R157" s="283"/>
      <c r="S157" s="283"/>
      <c r="T157" s="282" t="s">
        <v>9380</v>
      </c>
      <c r="U157" s="282" t="s">
        <v>10437</v>
      </c>
      <c r="V157" s="282" t="s">
        <v>10438</v>
      </c>
      <c r="W157" s="282" t="s">
        <v>10443</v>
      </c>
      <c r="X157" s="282" t="s">
        <v>9384</v>
      </c>
      <c r="Y157" s="282" t="s">
        <v>9385</v>
      </c>
      <c r="Z157" s="284">
        <v>99.04</v>
      </c>
      <c r="AA157" s="282" t="s">
        <v>3277</v>
      </c>
      <c r="AB157" s="284">
        <v>99.04</v>
      </c>
      <c r="AC157" s="284">
        <v>99.04</v>
      </c>
      <c r="AD157" s="282" t="s">
        <v>3277</v>
      </c>
      <c r="AE157" s="282" t="s">
        <v>10444</v>
      </c>
      <c r="AF157" s="282" t="s">
        <v>10685</v>
      </c>
      <c r="AG157" s="282" t="s">
        <v>9388</v>
      </c>
      <c r="AH157" s="282" t="s">
        <v>9402</v>
      </c>
      <c r="AI157" s="285">
        <f t="shared" si="4"/>
        <v>43951</v>
      </c>
      <c r="AJ157" s="330">
        <f t="shared" si="5"/>
        <v>99.04</v>
      </c>
    </row>
    <row r="158" spans="1:36" ht="50">
      <c r="A158" s="282" t="s">
        <v>11870</v>
      </c>
      <c r="B158" s="282" t="s">
        <v>11673</v>
      </c>
      <c r="C158" s="282" t="s">
        <v>11674</v>
      </c>
      <c r="D158" s="282" t="s">
        <v>9371</v>
      </c>
      <c r="E158" s="282" t="s">
        <v>9372</v>
      </c>
      <c r="F158" s="282" t="s">
        <v>9372</v>
      </c>
      <c r="G158" s="282" t="s">
        <v>9392</v>
      </c>
      <c r="H158" s="282" t="s">
        <v>10596</v>
      </c>
      <c r="I158" s="282" t="s">
        <v>9375</v>
      </c>
      <c r="J158" s="283"/>
      <c r="K158" s="283"/>
      <c r="L158" s="283"/>
      <c r="M158" s="283"/>
      <c r="N158" s="282" t="s">
        <v>9378</v>
      </c>
      <c r="O158" s="284">
        <v>168.08</v>
      </c>
      <c r="P158" s="282" t="s">
        <v>10437</v>
      </c>
      <c r="Q158" s="282" t="s">
        <v>9375</v>
      </c>
      <c r="R158" s="283"/>
      <c r="S158" s="283"/>
      <c r="T158" s="282" t="s">
        <v>9380</v>
      </c>
      <c r="U158" s="282" t="s">
        <v>10437</v>
      </c>
      <c r="V158" s="282" t="s">
        <v>10438</v>
      </c>
      <c r="W158" s="282" t="s">
        <v>10597</v>
      </c>
      <c r="X158" s="282" t="s">
        <v>9384</v>
      </c>
      <c r="Y158" s="282" t="s">
        <v>9385</v>
      </c>
      <c r="Z158" s="284">
        <v>168.08</v>
      </c>
      <c r="AA158" s="282" t="s">
        <v>3277</v>
      </c>
      <c r="AB158" s="284">
        <v>168.08</v>
      </c>
      <c r="AC158" s="284">
        <v>168.08</v>
      </c>
      <c r="AD158" s="282" t="s">
        <v>3277</v>
      </c>
      <c r="AE158" s="282" t="s">
        <v>10598</v>
      </c>
      <c r="AF158" s="282" t="s">
        <v>10685</v>
      </c>
      <c r="AG158" s="282" t="s">
        <v>9388</v>
      </c>
      <c r="AH158" s="282" t="s">
        <v>9402</v>
      </c>
      <c r="AI158" s="285">
        <f t="shared" si="4"/>
        <v>43585</v>
      </c>
      <c r="AJ158" s="330">
        <f t="shared" si="5"/>
        <v>168.08</v>
      </c>
    </row>
    <row r="159" spans="1:36" ht="50">
      <c r="A159" s="282" t="s">
        <v>11871</v>
      </c>
      <c r="B159" s="282" t="s">
        <v>11673</v>
      </c>
      <c r="C159" s="282" t="s">
        <v>11674</v>
      </c>
      <c r="D159" s="282" t="s">
        <v>9371</v>
      </c>
      <c r="E159" s="282" t="s">
        <v>9372</v>
      </c>
      <c r="F159" s="282" t="s">
        <v>9372</v>
      </c>
      <c r="G159" s="282" t="s">
        <v>9392</v>
      </c>
      <c r="H159" s="282" t="s">
        <v>11743</v>
      </c>
      <c r="I159" s="282" t="s">
        <v>9375</v>
      </c>
      <c r="J159" s="283"/>
      <c r="K159" s="283"/>
      <c r="L159" s="283"/>
      <c r="M159" s="283"/>
      <c r="N159" s="282" t="s">
        <v>9378</v>
      </c>
      <c r="O159" s="284">
        <v>157.80000000000001</v>
      </c>
      <c r="P159" s="282" t="s">
        <v>10437</v>
      </c>
      <c r="Q159" s="282" t="s">
        <v>9375</v>
      </c>
      <c r="R159" s="283"/>
      <c r="S159" s="283"/>
      <c r="T159" s="282" t="s">
        <v>9380</v>
      </c>
      <c r="U159" s="282" t="s">
        <v>10437</v>
      </c>
      <c r="V159" s="282" t="s">
        <v>10438</v>
      </c>
      <c r="W159" s="282" t="s">
        <v>10540</v>
      </c>
      <c r="X159" s="282" t="s">
        <v>9384</v>
      </c>
      <c r="Y159" s="282" t="s">
        <v>9385</v>
      </c>
      <c r="Z159" s="284">
        <v>157.80000000000001</v>
      </c>
      <c r="AA159" s="282" t="s">
        <v>3277</v>
      </c>
      <c r="AB159" s="284">
        <v>157.80000000000001</v>
      </c>
      <c r="AC159" s="284">
        <v>157.80000000000001</v>
      </c>
      <c r="AD159" s="282" t="s">
        <v>3277</v>
      </c>
      <c r="AE159" s="282" t="s">
        <v>10541</v>
      </c>
      <c r="AF159" s="282" t="s">
        <v>10685</v>
      </c>
      <c r="AG159" s="282" t="s">
        <v>9388</v>
      </c>
      <c r="AH159" s="282" t="s">
        <v>9402</v>
      </c>
      <c r="AI159" s="285">
        <f t="shared" si="4"/>
        <v>43704</v>
      </c>
      <c r="AJ159" s="330">
        <f t="shared" si="5"/>
        <v>157.80000000000001</v>
      </c>
    </row>
    <row r="160" spans="1:36" ht="50">
      <c r="A160" s="282" t="s">
        <v>11872</v>
      </c>
      <c r="B160" s="282" t="s">
        <v>11673</v>
      </c>
      <c r="C160" s="282" t="s">
        <v>11674</v>
      </c>
      <c r="D160" s="282" t="s">
        <v>9371</v>
      </c>
      <c r="E160" s="282" t="s">
        <v>9372</v>
      </c>
      <c r="F160" s="282" t="s">
        <v>9372</v>
      </c>
      <c r="G160" s="282" t="s">
        <v>9392</v>
      </c>
      <c r="H160" s="282" t="s">
        <v>10519</v>
      </c>
      <c r="I160" s="282" t="s">
        <v>9375</v>
      </c>
      <c r="J160" s="283"/>
      <c r="K160" s="283"/>
      <c r="L160" s="283"/>
      <c r="M160" s="283"/>
      <c r="N160" s="282" t="s">
        <v>9378</v>
      </c>
      <c r="O160" s="284">
        <v>157.80000000000001</v>
      </c>
      <c r="P160" s="282" t="s">
        <v>10437</v>
      </c>
      <c r="Q160" s="282" t="s">
        <v>9375</v>
      </c>
      <c r="R160" s="283"/>
      <c r="S160" s="283"/>
      <c r="T160" s="282" t="s">
        <v>9380</v>
      </c>
      <c r="U160" s="282" t="s">
        <v>10437</v>
      </c>
      <c r="V160" s="282" t="s">
        <v>10438</v>
      </c>
      <c r="W160" s="282" t="s">
        <v>10520</v>
      </c>
      <c r="X160" s="282" t="s">
        <v>9384</v>
      </c>
      <c r="Y160" s="282" t="s">
        <v>9385</v>
      </c>
      <c r="Z160" s="284">
        <v>157.80000000000001</v>
      </c>
      <c r="AA160" s="282" t="s">
        <v>3277</v>
      </c>
      <c r="AB160" s="284">
        <v>157.80000000000001</v>
      </c>
      <c r="AC160" s="284">
        <v>157.80000000000001</v>
      </c>
      <c r="AD160" s="282" t="s">
        <v>3277</v>
      </c>
      <c r="AE160" s="282" t="s">
        <v>10521</v>
      </c>
      <c r="AF160" s="282" t="s">
        <v>10685</v>
      </c>
      <c r="AG160" s="282" t="s">
        <v>9388</v>
      </c>
      <c r="AH160" s="282" t="s">
        <v>9402</v>
      </c>
      <c r="AI160" s="285">
        <f t="shared" si="4"/>
        <v>43738</v>
      </c>
      <c r="AJ160" s="330">
        <f t="shared" si="5"/>
        <v>157.80000000000001</v>
      </c>
    </row>
    <row r="161" spans="1:36" ht="50">
      <c r="A161" s="282" t="s">
        <v>11873</v>
      </c>
      <c r="B161" s="282" t="s">
        <v>11673</v>
      </c>
      <c r="C161" s="282" t="s">
        <v>11674</v>
      </c>
      <c r="D161" s="282" t="s">
        <v>9371</v>
      </c>
      <c r="E161" s="282" t="s">
        <v>9372</v>
      </c>
      <c r="F161" s="282" t="s">
        <v>9372</v>
      </c>
      <c r="G161" s="282" t="s">
        <v>9392</v>
      </c>
      <c r="H161" s="282" t="s">
        <v>11874</v>
      </c>
      <c r="I161" s="282" t="s">
        <v>9375</v>
      </c>
      <c r="J161" s="283"/>
      <c r="K161" s="283"/>
      <c r="L161" s="283"/>
      <c r="M161" s="283"/>
      <c r="N161" s="282" t="s">
        <v>9378</v>
      </c>
      <c r="O161" s="284">
        <v>90.18</v>
      </c>
      <c r="P161" s="282" t="s">
        <v>10437</v>
      </c>
      <c r="Q161" s="282" t="s">
        <v>9375</v>
      </c>
      <c r="R161" s="283"/>
      <c r="S161" s="283"/>
      <c r="T161" s="282" t="s">
        <v>9380</v>
      </c>
      <c r="U161" s="282" t="s">
        <v>10437</v>
      </c>
      <c r="V161" s="282" t="s">
        <v>10438</v>
      </c>
      <c r="W161" s="282" t="s">
        <v>10493</v>
      </c>
      <c r="X161" s="282" t="s">
        <v>9384</v>
      </c>
      <c r="Y161" s="282" t="s">
        <v>9385</v>
      </c>
      <c r="Z161" s="284">
        <v>90.18</v>
      </c>
      <c r="AA161" s="282" t="s">
        <v>3277</v>
      </c>
      <c r="AB161" s="284">
        <v>90.18</v>
      </c>
      <c r="AC161" s="284">
        <v>90.18</v>
      </c>
      <c r="AD161" s="282" t="s">
        <v>3277</v>
      </c>
      <c r="AE161" s="282" t="s">
        <v>10494</v>
      </c>
      <c r="AF161" s="282" t="s">
        <v>10685</v>
      </c>
      <c r="AG161" s="282" t="s">
        <v>9388</v>
      </c>
      <c r="AH161" s="282" t="s">
        <v>9402</v>
      </c>
      <c r="AI161" s="285">
        <f t="shared" si="4"/>
        <v>43788</v>
      </c>
      <c r="AJ161" s="330">
        <f t="shared" si="5"/>
        <v>90.18</v>
      </c>
    </row>
    <row r="162" spans="1:36" ht="50">
      <c r="A162" s="282" t="s">
        <v>11875</v>
      </c>
      <c r="B162" s="282" t="s">
        <v>11673</v>
      </c>
      <c r="C162" s="282" t="s">
        <v>11674</v>
      </c>
      <c r="D162" s="282" t="s">
        <v>9371</v>
      </c>
      <c r="E162" s="282" t="s">
        <v>9372</v>
      </c>
      <c r="F162" s="282" t="s">
        <v>9372</v>
      </c>
      <c r="G162" s="282" t="s">
        <v>9392</v>
      </c>
      <c r="H162" s="282" t="s">
        <v>11693</v>
      </c>
      <c r="I162" s="282" t="s">
        <v>9375</v>
      </c>
      <c r="J162" s="283"/>
      <c r="K162" s="283"/>
      <c r="L162" s="283"/>
      <c r="M162" s="283"/>
      <c r="N162" s="282" t="s">
        <v>9378</v>
      </c>
      <c r="O162" s="284">
        <v>157.80000000000001</v>
      </c>
      <c r="P162" s="282" t="s">
        <v>10437</v>
      </c>
      <c r="Q162" s="282" t="s">
        <v>9375</v>
      </c>
      <c r="R162" s="283"/>
      <c r="S162" s="283"/>
      <c r="T162" s="282" t="s">
        <v>9380</v>
      </c>
      <c r="U162" s="282" t="s">
        <v>10437</v>
      </c>
      <c r="V162" s="282" t="s">
        <v>10438</v>
      </c>
      <c r="W162" s="282" t="s">
        <v>10520</v>
      </c>
      <c r="X162" s="282" t="s">
        <v>9384</v>
      </c>
      <c r="Y162" s="282" t="s">
        <v>9385</v>
      </c>
      <c r="Z162" s="284">
        <v>157.80000000000001</v>
      </c>
      <c r="AA162" s="282" t="s">
        <v>3277</v>
      </c>
      <c r="AB162" s="284">
        <v>157.80000000000001</v>
      </c>
      <c r="AC162" s="284">
        <v>157.80000000000001</v>
      </c>
      <c r="AD162" s="282" t="s">
        <v>3277</v>
      </c>
      <c r="AE162" s="282" t="s">
        <v>10521</v>
      </c>
      <c r="AF162" s="282" t="s">
        <v>10685</v>
      </c>
      <c r="AG162" s="282" t="s">
        <v>9388</v>
      </c>
      <c r="AH162" s="282" t="s">
        <v>9402</v>
      </c>
      <c r="AI162" s="285">
        <f t="shared" si="4"/>
        <v>43718</v>
      </c>
      <c r="AJ162" s="330">
        <f t="shared" si="5"/>
        <v>157.80000000000001</v>
      </c>
    </row>
    <row r="163" spans="1:36" ht="50">
      <c r="A163" s="282" t="s">
        <v>11876</v>
      </c>
      <c r="B163" s="282" t="s">
        <v>11673</v>
      </c>
      <c r="C163" s="282" t="s">
        <v>11674</v>
      </c>
      <c r="D163" s="282" t="s">
        <v>9371</v>
      </c>
      <c r="E163" s="282" t="s">
        <v>9372</v>
      </c>
      <c r="F163" s="282" t="s">
        <v>9372</v>
      </c>
      <c r="G163" s="282" t="s">
        <v>9392</v>
      </c>
      <c r="H163" s="282" t="s">
        <v>10474</v>
      </c>
      <c r="I163" s="282" t="s">
        <v>9375</v>
      </c>
      <c r="J163" s="283"/>
      <c r="K163" s="283"/>
      <c r="L163" s="283"/>
      <c r="M163" s="283"/>
      <c r="N163" s="282" t="s">
        <v>9378</v>
      </c>
      <c r="O163" s="284">
        <v>45.09</v>
      </c>
      <c r="P163" s="282" t="s">
        <v>10437</v>
      </c>
      <c r="Q163" s="282" t="s">
        <v>9375</v>
      </c>
      <c r="R163" s="283"/>
      <c r="S163" s="283"/>
      <c r="T163" s="282" t="s">
        <v>9380</v>
      </c>
      <c r="U163" s="282" t="s">
        <v>10437</v>
      </c>
      <c r="V163" s="282" t="s">
        <v>10438</v>
      </c>
      <c r="W163" s="282" t="s">
        <v>10475</v>
      </c>
      <c r="X163" s="282" t="s">
        <v>9384</v>
      </c>
      <c r="Y163" s="282" t="s">
        <v>9385</v>
      </c>
      <c r="Z163" s="284">
        <v>45.09</v>
      </c>
      <c r="AA163" s="282" t="s">
        <v>3277</v>
      </c>
      <c r="AB163" s="284">
        <v>45.09</v>
      </c>
      <c r="AC163" s="284">
        <v>45.09</v>
      </c>
      <c r="AD163" s="282" t="s">
        <v>3277</v>
      </c>
      <c r="AE163" s="282" t="s">
        <v>10476</v>
      </c>
      <c r="AF163" s="282" t="s">
        <v>10685</v>
      </c>
      <c r="AG163" s="282" t="s">
        <v>9388</v>
      </c>
      <c r="AH163" s="282" t="s">
        <v>9402</v>
      </c>
      <c r="AI163" s="285">
        <f t="shared" si="4"/>
        <v>43830</v>
      </c>
      <c r="AJ163" s="330">
        <f t="shared" si="5"/>
        <v>45.09</v>
      </c>
    </row>
    <row r="164" spans="1:36" ht="50">
      <c r="A164" s="282" t="s">
        <v>11877</v>
      </c>
      <c r="B164" s="282" t="s">
        <v>11673</v>
      </c>
      <c r="C164" s="282" t="s">
        <v>11674</v>
      </c>
      <c r="D164" s="282" t="s">
        <v>9371</v>
      </c>
      <c r="E164" s="282" t="s">
        <v>9372</v>
      </c>
      <c r="F164" s="282" t="s">
        <v>9372</v>
      </c>
      <c r="G164" s="282" t="s">
        <v>9392</v>
      </c>
      <c r="H164" s="282" t="s">
        <v>11763</v>
      </c>
      <c r="I164" s="282" t="s">
        <v>9375</v>
      </c>
      <c r="J164" s="283"/>
      <c r="K164" s="283"/>
      <c r="L164" s="283"/>
      <c r="M164" s="283"/>
      <c r="N164" s="282" t="s">
        <v>9378</v>
      </c>
      <c r="O164" s="284">
        <v>180.36</v>
      </c>
      <c r="P164" s="282" t="s">
        <v>10437</v>
      </c>
      <c r="Q164" s="282" t="s">
        <v>9375</v>
      </c>
      <c r="R164" s="283"/>
      <c r="S164" s="283"/>
      <c r="T164" s="282" t="s">
        <v>9380</v>
      </c>
      <c r="U164" s="282" t="s">
        <v>10437</v>
      </c>
      <c r="V164" s="282" t="s">
        <v>10438</v>
      </c>
      <c r="W164" s="282" t="s">
        <v>10453</v>
      </c>
      <c r="X164" s="282" t="s">
        <v>9384</v>
      </c>
      <c r="Y164" s="282" t="s">
        <v>9385</v>
      </c>
      <c r="Z164" s="284">
        <v>180.36</v>
      </c>
      <c r="AA164" s="282" t="s">
        <v>3277</v>
      </c>
      <c r="AB164" s="284">
        <v>180.36</v>
      </c>
      <c r="AC164" s="284">
        <v>180.36</v>
      </c>
      <c r="AD164" s="282" t="s">
        <v>3277</v>
      </c>
      <c r="AE164" s="282" t="s">
        <v>10454</v>
      </c>
      <c r="AF164" s="282" t="s">
        <v>10685</v>
      </c>
      <c r="AG164" s="282" t="s">
        <v>9388</v>
      </c>
      <c r="AH164" s="282" t="s">
        <v>9402</v>
      </c>
      <c r="AI164" s="285">
        <f t="shared" si="4"/>
        <v>43872</v>
      </c>
      <c r="AJ164" s="330">
        <f t="shared" si="5"/>
        <v>180.36</v>
      </c>
    </row>
    <row r="165" spans="1:36" ht="50">
      <c r="A165" s="282" t="s">
        <v>11878</v>
      </c>
      <c r="B165" s="282" t="s">
        <v>11673</v>
      </c>
      <c r="C165" s="282" t="s">
        <v>11674</v>
      </c>
      <c r="D165" s="282" t="s">
        <v>9371</v>
      </c>
      <c r="E165" s="282" t="s">
        <v>9372</v>
      </c>
      <c r="F165" s="282" t="s">
        <v>9372</v>
      </c>
      <c r="G165" s="282" t="s">
        <v>9392</v>
      </c>
      <c r="H165" s="282" t="s">
        <v>10446</v>
      </c>
      <c r="I165" s="282" t="s">
        <v>9375</v>
      </c>
      <c r="J165" s="283"/>
      <c r="K165" s="283"/>
      <c r="L165" s="283"/>
      <c r="M165" s="283"/>
      <c r="N165" s="282" t="s">
        <v>9378</v>
      </c>
      <c r="O165" s="284">
        <v>39.450000000000003</v>
      </c>
      <c r="P165" s="282" t="s">
        <v>10437</v>
      </c>
      <c r="Q165" s="282" t="s">
        <v>9375</v>
      </c>
      <c r="R165" s="283"/>
      <c r="S165" s="283"/>
      <c r="T165" s="282" t="s">
        <v>9380</v>
      </c>
      <c r="U165" s="282" t="s">
        <v>10437</v>
      </c>
      <c r="V165" s="282" t="s">
        <v>10438</v>
      </c>
      <c r="W165" s="282" t="s">
        <v>10447</v>
      </c>
      <c r="X165" s="282" t="s">
        <v>9384</v>
      </c>
      <c r="Y165" s="282" t="s">
        <v>9385</v>
      </c>
      <c r="Z165" s="284">
        <v>39.450000000000003</v>
      </c>
      <c r="AA165" s="282" t="s">
        <v>3277</v>
      </c>
      <c r="AB165" s="284">
        <v>39.450000000000003</v>
      </c>
      <c r="AC165" s="284">
        <v>39.450000000000003</v>
      </c>
      <c r="AD165" s="282" t="s">
        <v>3277</v>
      </c>
      <c r="AE165" s="282" t="s">
        <v>10448</v>
      </c>
      <c r="AF165" s="282" t="s">
        <v>10685</v>
      </c>
      <c r="AG165" s="282" t="s">
        <v>9388</v>
      </c>
      <c r="AH165" s="282" t="s">
        <v>9402</v>
      </c>
      <c r="AI165" s="285">
        <f t="shared" si="4"/>
        <v>43921</v>
      </c>
      <c r="AJ165" s="330">
        <f t="shared" si="5"/>
        <v>39.450000000000003</v>
      </c>
    </row>
    <row r="166" spans="1:36" ht="50">
      <c r="A166" s="282" t="s">
        <v>11879</v>
      </c>
      <c r="B166" s="282" t="s">
        <v>11673</v>
      </c>
      <c r="C166" s="282" t="s">
        <v>11674</v>
      </c>
      <c r="D166" s="282" t="s">
        <v>9371</v>
      </c>
      <c r="E166" s="282" t="s">
        <v>9372</v>
      </c>
      <c r="F166" s="282" t="s">
        <v>9372</v>
      </c>
      <c r="G166" s="282" t="s">
        <v>9392</v>
      </c>
      <c r="H166" s="282" t="s">
        <v>11880</v>
      </c>
      <c r="I166" s="282" t="s">
        <v>9375</v>
      </c>
      <c r="J166" s="283"/>
      <c r="K166" s="283"/>
      <c r="L166" s="283"/>
      <c r="M166" s="283"/>
      <c r="N166" s="282" t="s">
        <v>9378</v>
      </c>
      <c r="O166" s="284">
        <v>90.18</v>
      </c>
      <c r="P166" s="282" t="s">
        <v>10437</v>
      </c>
      <c r="Q166" s="282" t="s">
        <v>9375</v>
      </c>
      <c r="R166" s="283"/>
      <c r="S166" s="283"/>
      <c r="T166" s="282" t="s">
        <v>9380</v>
      </c>
      <c r="U166" s="282" t="s">
        <v>10437</v>
      </c>
      <c r="V166" s="282" t="s">
        <v>10438</v>
      </c>
      <c r="W166" s="282" t="s">
        <v>10509</v>
      </c>
      <c r="X166" s="282" t="s">
        <v>9384</v>
      </c>
      <c r="Y166" s="282" t="s">
        <v>9385</v>
      </c>
      <c r="Z166" s="284">
        <v>90.18</v>
      </c>
      <c r="AA166" s="282" t="s">
        <v>3277</v>
      </c>
      <c r="AB166" s="284">
        <v>90.18</v>
      </c>
      <c r="AC166" s="284">
        <v>90.18</v>
      </c>
      <c r="AD166" s="282" t="s">
        <v>3277</v>
      </c>
      <c r="AE166" s="282" t="s">
        <v>10510</v>
      </c>
      <c r="AF166" s="282" t="s">
        <v>10685</v>
      </c>
      <c r="AG166" s="282" t="s">
        <v>9388</v>
      </c>
      <c r="AH166" s="282" t="s">
        <v>9402</v>
      </c>
      <c r="AI166" s="285">
        <f t="shared" si="4"/>
        <v>43746</v>
      </c>
      <c r="AJ166" s="330">
        <f t="shared" si="5"/>
        <v>90.18</v>
      </c>
    </row>
    <row r="167" spans="1:36" ht="50">
      <c r="A167" s="282" t="s">
        <v>11881</v>
      </c>
      <c r="B167" s="282" t="s">
        <v>11673</v>
      </c>
      <c r="C167" s="282" t="s">
        <v>11674</v>
      </c>
      <c r="D167" s="282" t="s">
        <v>9371</v>
      </c>
      <c r="E167" s="282" t="s">
        <v>9372</v>
      </c>
      <c r="F167" s="282" t="s">
        <v>9372</v>
      </c>
      <c r="G167" s="282" t="s">
        <v>9392</v>
      </c>
      <c r="H167" s="282" t="s">
        <v>11739</v>
      </c>
      <c r="I167" s="282" t="s">
        <v>9375</v>
      </c>
      <c r="J167" s="283"/>
      <c r="K167" s="283"/>
      <c r="L167" s="283"/>
      <c r="M167" s="283"/>
      <c r="N167" s="282" t="s">
        <v>9378</v>
      </c>
      <c r="O167" s="284">
        <v>23.41</v>
      </c>
      <c r="P167" s="282" t="s">
        <v>10437</v>
      </c>
      <c r="Q167" s="282" t="s">
        <v>9375</v>
      </c>
      <c r="R167" s="283"/>
      <c r="S167" s="283"/>
      <c r="T167" s="282" t="s">
        <v>9380</v>
      </c>
      <c r="U167" s="282" t="s">
        <v>10437</v>
      </c>
      <c r="V167" s="282" t="s">
        <v>10438</v>
      </c>
      <c r="W167" s="282" t="s">
        <v>11682</v>
      </c>
      <c r="X167" s="282" t="s">
        <v>9384</v>
      </c>
      <c r="Y167" s="282" t="s">
        <v>9385</v>
      </c>
      <c r="Z167" s="284">
        <v>23.41</v>
      </c>
      <c r="AA167" s="282" t="s">
        <v>3277</v>
      </c>
      <c r="AB167" s="284">
        <v>23.41</v>
      </c>
      <c r="AC167" s="284">
        <v>23.41</v>
      </c>
      <c r="AD167" s="282" t="s">
        <v>3277</v>
      </c>
      <c r="AE167" s="282" t="s">
        <v>11683</v>
      </c>
      <c r="AF167" s="282" t="s">
        <v>10685</v>
      </c>
      <c r="AG167" s="282" t="s">
        <v>9388</v>
      </c>
      <c r="AH167" s="282" t="s">
        <v>9402</v>
      </c>
      <c r="AI167" s="285">
        <f t="shared" si="4"/>
        <v>43496</v>
      </c>
      <c r="AJ167" s="330">
        <f t="shared" si="5"/>
        <v>23.41</v>
      </c>
    </row>
    <row r="168" spans="1:36" ht="50">
      <c r="A168" s="282" t="s">
        <v>11882</v>
      </c>
      <c r="B168" s="282" t="s">
        <v>11673</v>
      </c>
      <c r="C168" s="282" t="s">
        <v>11674</v>
      </c>
      <c r="D168" s="282" t="s">
        <v>9371</v>
      </c>
      <c r="E168" s="282" t="s">
        <v>9372</v>
      </c>
      <c r="F168" s="282" t="s">
        <v>9372</v>
      </c>
      <c r="G168" s="282" t="s">
        <v>9392</v>
      </c>
      <c r="H168" s="282" t="s">
        <v>11693</v>
      </c>
      <c r="I168" s="282" t="s">
        <v>9375</v>
      </c>
      <c r="J168" s="283"/>
      <c r="K168" s="283"/>
      <c r="L168" s="283"/>
      <c r="M168" s="283"/>
      <c r="N168" s="282" t="s">
        <v>9378</v>
      </c>
      <c r="O168" s="284">
        <v>157.80000000000001</v>
      </c>
      <c r="P168" s="282" t="s">
        <v>10437</v>
      </c>
      <c r="Q168" s="282" t="s">
        <v>9375</v>
      </c>
      <c r="R168" s="283"/>
      <c r="S168" s="283"/>
      <c r="T168" s="282" t="s">
        <v>9380</v>
      </c>
      <c r="U168" s="282" t="s">
        <v>10437</v>
      </c>
      <c r="V168" s="282" t="s">
        <v>10438</v>
      </c>
      <c r="W168" s="282" t="s">
        <v>10520</v>
      </c>
      <c r="X168" s="282" t="s">
        <v>9384</v>
      </c>
      <c r="Y168" s="282" t="s">
        <v>9385</v>
      </c>
      <c r="Z168" s="284">
        <v>157.80000000000001</v>
      </c>
      <c r="AA168" s="282" t="s">
        <v>3277</v>
      </c>
      <c r="AB168" s="284">
        <v>157.80000000000001</v>
      </c>
      <c r="AC168" s="284">
        <v>157.80000000000001</v>
      </c>
      <c r="AD168" s="282" t="s">
        <v>3277</v>
      </c>
      <c r="AE168" s="282" t="s">
        <v>10521</v>
      </c>
      <c r="AF168" s="282" t="s">
        <v>10685</v>
      </c>
      <c r="AG168" s="282" t="s">
        <v>9388</v>
      </c>
      <c r="AH168" s="282" t="s">
        <v>9402</v>
      </c>
      <c r="AI168" s="285">
        <f t="shared" si="4"/>
        <v>43718</v>
      </c>
      <c r="AJ168" s="330">
        <f t="shared" si="5"/>
        <v>157.80000000000001</v>
      </c>
    </row>
    <row r="169" spans="1:36" ht="50">
      <c r="A169" s="282" t="s">
        <v>11883</v>
      </c>
      <c r="B169" s="282" t="s">
        <v>11673</v>
      </c>
      <c r="C169" s="282" t="s">
        <v>11674</v>
      </c>
      <c r="D169" s="282" t="s">
        <v>9371</v>
      </c>
      <c r="E169" s="282" t="s">
        <v>9372</v>
      </c>
      <c r="F169" s="282" t="s">
        <v>9372</v>
      </c>
      <c r="G169" s="282" t="s">
        <v>9392</v>
      </c>
      <c r="H169" s="282" t="s">
        <v>10527</v>
      </c>
      <c r="I169" s="282" t="s">
        <v>9375</v>
      </c>
      <c r="J169" s="283"/>
      <c r="K169" s="283"/>
      <c r="L169" s="283"/>
      <c r="M169" s="283"/>
      <c r="N169" s="282" t="s">
        <v>9378</v>
      </c>
      <c r="O169" s="284">
        <v>39.450000000000003</v>
      </c>
      <c r="P169" s="282" t="s">
        <v>10437</v>
      </c>
      <c r="Q169" s="282" t="s">
        <v>9375</v>
      </c>
      <c r="R169" s="283"/>
      <c r="S169" s="283"/>
      <c r="T169" s="282" t="s">
        <v>9380</v>
      </c>
      <c r="U169" s="282" t="s">
        <v>10437</v>
      </c>
      <c r="V169" s="282" t="s">
        <v>10438</v>
      </c>
      <c r="W169" s="282" t="s">
        <v>10520</v>
      </c>
      <c r="X169" s="282" t="s">
        <v>9384</v>
      </c>
      <c r="Y169" s="282" t="s">
        <v>9385</v>
      </c>
      <c r="Z169" s="284">
        <v>39.450000000000003</v>
      </c>
      <c r="AA169" s="282" t="s">
        <v>3277</v>
      </c>
      <c r="AB169" s="284">
        <v>39.450000000000003</v>
      </c>
      <c r="AC169" s="284">
        <v>39.450000000000003</v>
      </c>
      <c r="AD169" s="282" t="s">
        <v>3277</v>
      </c>
      <c r="AE169" s="282" t="s">
        <v>10521</v>
      </c>
      <c r="AF169" s="282" t="s">
        <v>10685</v>
      </c>
      <c r="AG169" s="282" t="s">
        <v>9388</v>
      </c>
      <c r="AH169" s="282" t="s">
        <v>9402</v>
      </c>
      <c r="AI169" s="285">
        <f t="shared" si="4"/>
        <v>43723</v>
      </c>
      <c r="AJ169" s="330">
        <f t="shared" si="5"/>
        <v>39.450000000000003</v>
      </c>
    </row>
    <row r="170" spans="1:36" ht="50">
      <c r="A170" s="282" t="s">
        <v>11884</v>
      </c>
      <c r="B170" s="282" t="s">
        <v>11673</v>
      </c>
      <c r="C170" s="282" t="s">
        <v>11674</v>
      </c>
      <c r="D170" s="282" t="s">
        <v>9371</v>
      </c>
      <c r="E170" s="282" t="s">
        <v>9372</v>
      </c>
      <c r="F170" s="282" t="s">
        <v>9372</v>
      </c>
      <c r="G170" s="282" t="s">
        <v>9392</v>
      </c>
      <c r="H170" s="282" t="s">
        <v>11693</v>
      </c>
      <c r="I170" s="282" t="s">
        <v>9375</v>
      </c>
      <c r="J170" s="283"/>
      <c r="K170" s="283"/>
      <c r="L170" s="283"/>
      <c r="M170" s="283"/>
      <c r="N170" s="282" t="s">
        <v>9378</v>
      </c>
      <c r="O170" s="284">
        <v>39.450000000000003</v>
      </c>
      <c r="P170" s="282" t="s">
        <v>10437</v>
      </c>
      <c r="Q170" s="282" t="s">
        <v>9375</v>
      </c>
      <c r="R170" s="283"/>
      <c r="S170" s="283"/>
      <c r="T170" s="282" t="s">
        <v>9380</v>
      </c>
      <c r="U170" s="282" t="s">
        <v>10437</v>
      </c>
      <c r="V170" s="282" t="s">
        <v>10438</v>
      </c>
      <c r="W170" s="282" t="s">
        <v>10520</v>
      </c>
      <c r="X170" s="282" t="s">
        <v>9384</v>
      </c>
      <c r="Y170" s="282" t="s">
        <v>9385</v>
      </c>
      <c r="Z170" s="284">
        <v>39.450000000000003</v>
      </c>
      <c r="AA170" s="282" t="s">
        <v>3277</v>
      </c>
      <c r="AB170" s="284">
        <v>39.450000000000003</v>
      </c>
      <c r="AC170" s="284">
        <v>39.450000000000003</v>
      </c>
      <c r="AD170" s="282" t="s">
        <v>3277</v>
      </c>
      <c r="AE170" s="282" t="s">
        <v>10521</v>
      </c>
      <c r="AF170" s="282" t="s">
        <v>10685</v>
      </c>
      <c r="AG170" s="282" t="s">
        <v>9388</v>
      </c>
      <c r="AH170" s="282" t="s">
        <v>9402</v>
      </c>
      <c r="AI170" s="285">
        <f t="shared" si="4"/>
        <v>43718</v>
      </c>
      <c r="AJ170" s="330">
        <f t="shared" si="5"/>
        <v>39.450000000000003</v>
      </c>
    </row>
    <row r="171" spans="1:36" ht="50">
      <c r="A171" s="282" t="s">
        <v>11885</v>
      </c>
      <c r="B171" s="282" t="s">
        <v>11673</v>
      </c>
      <c r="C171" s="282" t="s">
        <v>11674</v>
      </c>
      <c r="D171" s="282" t="s">
        <v>9371</v>
      </c>
      <c r="E171" s="282" t="s">
        <v>9372</v>
      </c>
      <c r="F171" s="282" t="s">
        <v>9372</v>
      </c>
      <c r="G171" s="282" t="s">
        <v>9392</v>
      </c>
      <c r="H171" s="282" t="s">
        <v>10539</v>
      </c>
      <c r="I171" s="282" t="s">
        <v>9375</v>
      </c>
      <c r="J171" s="283"/>
      <c r="K171" s="283"/>
      <c r="L171" s="283"/>
      <c r="M171" s="283"/>
      <c r="N171" s="282" t="s">
        <v>9378</v>
      </c>
      <c r="O171" s="284">
        <v>39.450000000000003</v>
      </c>
      <c r="P171" s="282" t="s">
        <v>10437</v>
      </c>
      <c r="Q171" s="282" t="s">
        <v>9375</v>
      </c>
      <c r="R171" s="283"/>
      <c r="S171" s="283"/>
      <c r="T171" s="282" t="s">
        <v>9380</v>
      </c>
      <c r="U171" s="282" t="s">
        <v>10437</v>
      </c>
      <c r="V171" s="282" t="s">
        <v>10438</v>
      </c>
      <c r="W171" s="282" t="s">
        <v>10540</v>
      </c>
      <c r="X171" s="282" t="s">
        <v>9384</v>
      </c>
      <c r="Y171" s="282" t="s">
        <v>9385</v>
      </c>
      <c r="Z171" s="284">
        <v>39.450000000000003</v>
      </c>
      <c r="AA171" s="282" t="s">
        <v>3277</v>
      </c>
      <c r="AB171" s="284">
        <v>39.450000000000003</v>
      </c>
      <c r="AC171" s="284">
        <v>39.450000000000003</v>
      </c>
      <c r="AD171" s="282" t="s">
        <v>3277</v>
      </c>
      <c r="AE171" s="282" t="s">
        <v>10541</v>
      </c>
      <c r="AF171" s="282" t="s">
        <v>10685</v>
      </c>
      <c r="AG171" s="282" t="s">
        <v>9388</v>
      </c>
      <c r="AH171" s="282" t="s">
        <v>9402</v>
      </c>
      <c r="AI171" s="285">
        <f t="shared" si="4"/>
        <v>43708</v>
      </c>
      <c r="AJ171" s="330">
        <f t="shared" si="5"/>
        <v>39.450000000000003</v>
      </c>
    </row>
    <row r="172" spans="1:36" ht="50">
      <c r="A172" s="282" t="s">
        <v>11886</v>
      </c>
      <c r="B172" s="282" t="s">
        <v>11673</v>
      </c>
      <c r="C172" s="282" t="s">
        <v>11674</v>
      </c>
      <c r="D172" s="282" t="s">
        <v>9371</v>
      </c>
      <c r="E172" s="282" t="s">
        <v>9372</v>
      </c>
      <c r="F172" s="282" t="s">
        <v>9372</v>
      </c>
      <c r="G172" s="282" t="s">
        <v>9392</v>
      </c>
      <c r="H172" s="282" t="s">
        <v>11743</v>
      </c>
      <c r="I172" s="282" t="s">
        <v>9375</v>
      </c>
      <c r="J172" s="283"/>
      <c r="K172" s="283"/>
      <c r="L172" s="283"/>
      <c r="M172" s="283"/>
      <c r="N172" s="282" t="s">
        <v>9378</v>
      </c>
      <c r="O172" s="284">
        <v>157.80000000000001</v>
      </c>
      <c r="P172" s="282" t="s">
        <v>10437</v>
      </c>
      <c r="Q172" s="282" t="s">
        <v>9375</v>
      </c>
      <c r="R172" s="283"/>
      <c r="S172" s="283"/>
      <c r="T172" s="282" t="s">
        <v>9380</v>
      </c>
      <c r="U172" s="282" t="s">
        <v>10437</v>
      </c>
      <c r="V172" s="282" t="s">
        <v>10438</v>
      </c>
      <c r="W172" s="282" t="s">
        <v>10540</v>
      </c>
      <c r="X172" s="282" t="s">
        <v>9384</v>
      </c>
      <c r="Y172" s="282" t="s">
        <v>9385</v>
      </c>
      <c r="Z172" s="284">
        <v>157.80000000000001</v>
      </c>
      <c r="AA172" s="282" t="s">
        <v>3277</v>
      </c>
      <c r="AB172" s="284">
        <v>157.80000000000001</v>
      </c>
      <c r="AC172" s="284">
        <v>157.80000000000001</v>
      </c>
      <c r="AD172" s="282" t="s">
        <v>3277</v>
      </c>
      <c r="AE172" s="282" t="s">
        <v>10541</v>
      </c>
      <c r="AF172" s="282" t="s">
        <v>10685</v>
      </c>
      <c r="AG172" s="282" t="s">
        <v>9388</v>
      </c>
      <c r="AH172" s="282" t="s">
        <v>9402</v>
      </c>
      <c r="AI172" s="285">
        <f t="shared" si="4"/>
        <v>43704</v>
      </c>
      <c r="AJ172" s="330">
        <f t="shared" si="5"/>
        <v>157.80000000000001</v>
      </c>
    </row>
    <row r="173" spans="1:36" ht="50">
      <c r="A173" s="282" t="s">
        <v>11887</v>
      </c>
      <c r="B173" s="282" t="s">
        <v>11673</v>
      </c>
      <c r="C173" s="282" t="s">
        <v>11674</v>
      </c>
      <c r="D173" s="282" t="s">
        <v>9371</v>
      </c>
      <c r="E173" s="282" t="s">
        <v>9372</v>
      </c>
      <c r="F173" s="282" t="s">
        <v>9372</v>
      </c>
      <c r="G173" s="282" t="s">
        <v>9392</v>
      </c>
      <c r="H173" s="282" t="s">
        <v>10539</v>
      </c>
      <c r="I173" s="282" t="s">
        <v>9375</v>
      </c>
      <c r="J173" s="283"/>
      <c r="K173" s="283"/>
      <c r="L173" s="283"/>
      <c r="M173" s="283"/>
      <c r="N173" s="282" t="s">
        <v>9378</v>
      </c>
      <c r="O173" s="284">
        <v>43.33</v>
      </c>
      <c r="P173" s="282" t="s">
        <v>10437</v>
      </c>
      <c r="Q173" s="282" t="s">
        <v>9375</v>
      </c>
      <c r="R173" s="283"/>
      <c r="S173" s="283"/>
      <c r="T173" s="282" t="s">
        <v>9380</v>
      </c>
      <c r="U173" s="282" t="s">
        <v>10437</v>
      </c>
      <c r="V173" s="282" t="s">
        <v>10438</v>
      </c>
      <c r="W173" s="282" t="s">
        <v>10540</v>
      </c>
      <c r="X173" s="282" t="s">
        <v>9384</v>
      </c>
      <c r="Y173" s="282" t="s">
        <v>9385</v>
      </c>
      <c r="Z173" s="284">
        <v>43.33</v>
      </c>
      <c r="AA173" s="282" t="s">
        <v>3277</v>
      </c>
      <c r="AB173" s="284">
        <v>43.33</v>
      </c>
      <c r="AC173" s="284">
        <v>43.33</v>
      </c>
      <c r="AD173" s="282" t="s">
        <v>3277</v>
      </c>
      <c r="AE173" s="282" t="s">
        <v>10541</v>
      </c>
      <c r="AF173" s="282" t="s">
        <v>10685</v>
      </c>
      <c r="AG173" s="282" t="s">
        <v>9388</v>
      </c>
      <c r="AH173" s="282" t="s">
        <v>9402</v>
      </c>
      <c r="AI173" s="285">
        <f t="shared" si="4"/>
        <v>43708</v>
      </c>
      <c r="AJ173" s="330">
        <f t="shared" si="5"/>
        <v>43.33</v>
      </c>
    </row>
    <row r="174" spans="1:36" ht="50">
      <c r="A174" s="282" t="s">
        <v>11888</v>
      </c>
      <c r="B174" s="282" t="s">
        <v>11673</v>
      </c>
      <c r="C174" s="282" t="s">
        <v>11674</v>
      </c>
      <c r="D174" s="282" t="s">
        <v>9371</v>
      </c>
      <c r="E174" s="282" t="s">
        <v>9372</v>
      </c>
      <c r="F174" s="282" t="s">
        <v>9372</v>
      </c>
      <c r="G174" s="282" t="s">
        <v>9392</v>
      </c>
      <c r="H174" s="282" t="s">
        <v>11889</v>
      </c>
      <c r="I174" s="282" t="s">
        <v>9375</v>
      </c>
      <c r="J174" s="283"/>
      <c r="K174" s="283"/>
      <c r="L174" s="283"/>
      <c r="M174" s="283"/>
      <c r="N174" s="282" t="s">
        <v>9378</v>
      </c>
      <c r="O174" s="284">
        <v>90.18</v>
      </c>
      <c r="P174" s="282" t="s">
        <v>10437</v>
      </c>
      <c r="Q174" s="282" t="s">
        <v>9375</v>
      </c>
      <c r="R174" s="283"/>
      <c r="S174" s="283"/>
      <c r="T174" s="282" t="s">
        <v>9380</v>
      </c>
      <c r="U174" s="282" t="s">
        <v>10437</v>
      </c>
      <c r="V174" s="282" t="s">
        <v>10438</v>
      </c>
      <c r="W174" s="282" t="s">
        <v>10462</v>
      </c>
      <c r="X174" s="282" t="s">
        <v>9384</v>
      </c>
      <c r="Y174" s="282" t="s">
        <v>9385</v>
      </c>
      <c r="Z174" s="284">
        <v>90.18</v>
      </c>
      <c r="AA174" s="282" t="s">
        <v>3277</v>
      </c>
      <c r="AB174" s="284">
        <v>90.18</v>
      </c>
      <c r="AC174" s="284">
        <v>90.18</v>
      </c>
      <c r="AD174" s="282" t="s">
        <v>3277</v>
      </c>
      <c r="AE174" s="282" t="s">
        <v>10463</v>
      </c>
      <c r="AF174" s="282" t="s">
        <v>10685</v>
      </c>
      <c r="AG174" s="282" t="s">
        <v>9388</v>
      </c>
      <c r="AH174" s="282" t="s">
        <v>9402</v>
      </c>
      <c r="AI174" s="285">
        <f t="shared" si="4"/>
        <v>43844</v>
      </c>
      <c r="AJ174" s="330">
        <f t="shared" si="5"/>
        <v>90.18</v>
      </c>
    </row>
    <row r="175" spans="1:36" ht="50">
      <c r="A175" s="282" t="s">
        <v>11890</v>
      </c>
      <c r="B175" s="282" t="s">
        <v>11673</v>
      </c>
      <c r="C175" s="282" t="s">
        <v>11674</v>
      </c>
      <c r="D175" s="282" t="s">
        <v>9371</v>
      </c>
      <c r="E175" s="282" t="s">
        <v>9372</v>
      </c>
      <c r="F175" s="282" t="s">
        <v>9372</v>
      </c>
      <c r="G175" s="282" t="s">
        <v>9392</v>
      </c>
      <c r="H175" s="282" t="s">
        <v>10483</v>
      </c>
      <c r="I175" s="282" t="s">
        <v>9375</v>
      </c>
      <c r="J175" s="283"/>
      <c r="K175" s="283"/>
      <c r="L175" s="283"/>
      <c r="M175" s="283"/>
      <c r="N175" s="282" t="s">
        <v>9378</v>
      </c>
      <c r="O175" s="284">
        <v>24.76</v>
      </c>
      <c r="P175" s="282" t="s">
        <v>10437</v>
      </c>
      <c r="Q175" s="282" t="s">
        <v>9375</v>
      </c>
      <c r="R175" s="283"/>
      <c r="S175" s="283"/>
      <c r="T175" s="282" t="s">
        <v>9380</v>
      </c>
      <c r="U175" s="282" t="s">
        <v>10437</v>
      </c>
      <c r="V175" s="282" t="s">
        <v>10438</v>
      </c>
      <c r="W175" s="282" t="s">
        <v>10475</v>
      </c>
      <c r="X175" s="282" t="s">
        <v>9384</v>
      </c>
      <c r="Y175" s="282" t="s">
        <v>9385</v>
      </c>
      <c r="Z175" s="284">
        <v>24.76</v>
      </c>
      <c r="AA175" s="282" t="s">
        <v>3277</v>
      </c>
      <c r="AB175" s="284">
        <v>24.76</v>
      </c>
      <c r="AC175" s="284">
        <v>24.76</v>
      </c>
      <c r="AD175" s="282" t="s">
        <v>3277</v>
      </c>
      <c r="AE175" s="282" t="s">
        <v>10476</v>
      </c>
      <c r="AF175" s="282" t="s">
        <v>10685</v>
      </c>
      <c r="AG175" s="282" t="s">
        <v>9388</v>
      </c>
      <c r="AH175" s="282" t="s">
        <v>9402</v>
      </c>
      <c r="AI175" s="285">
        <f t="shared" si="4"/>
        <v>43814</v>
      </c>
      <c r="AJ175" s="330">
        <f t="shared" si="5"/>
        <v>24.76</v>
      </c>
    </row>
    <row r="176" spans="1:36" ht="50">
      <c r="A176" s="282" t="s">
        <v>11891</v>
      </c>
      <c r="B176" s="282" t="s">
        <v>11673</v>
      </c>
      <c r="C176" s="282" t="s">
        <v>11674</v>
      </c>
      <c r="D176" s="282" t="s">
        <v>9371</v>
      </c>
      <c r="E176" s="282" t="s">
        <v>9372</v>
      </c>
      <c r="F176" s="282" t="s">
        <v>9372</v>
      </c>
      <c r="G176" s="282" t="s">
        <v>9392</v>
      </c>
      <c r="H176" s="282" t="s">
        <v>11704</v>
      </c>
      <c r="I176" s="282" t="s">
        <v>9375</v>
      </c>
      <c r="J176" s="283"/>
      <c r="K176" s="283"/>
      <c r="L176" s="283"/>
      <c r="M176" s="283"/>
      <c r="N176" s="282" t="s">
        <v>9378</v>
      </c>
      <c r="O176" s="284">
        <v>90.18</v>
      </c>
      <c r="P176" s="282" t="s">
        <v>10437</v>
      </c>
      <c r="Q176" s="282" t="s">
        <v>9375</v>
      </c>
      <c r="R176" s="283"/>
      <c r="S176" s="283"/>
      <c r="T176" s="282" t="s">
        <v>9380</v>
      </c>
      <c r="U176" s="282" t="s">
        <v>10437</v>
      </c>
      <c r="V176" s="282" t="s">
        <v>10438</v>
      </c>
      <c r="W176" s="282" t="s">
        <v>10447</v>
      </c>
      <c r="X176" s="282" t="s">
        <v>9384</v>
      </c>
      <c r="Y176" s="282" t="s">
        <v>9385</v>
      </c>
      <c r="Z176" s="284">
        <v>90.18</v>
      </c>
      <c r="AA176" s="282" t="s">
        <v>3277</v>
      </c>
      <c r="AB176" s="284">
        <v>90.18</v>
      </c>
      <c r="AC176" s="284">
        <v>90.18</v>
      </c>
      <c r="AD176" s="282" t="s">
        <v>3277</v>
      </c>
      <c r="AE176" s="282" t="s">
        <v>10448</v>
      </c>
      <c r="AF176" s="282" t="s">
        <v>10685</v>
      </c>
      <c r="AG176" s="282" t="s">
        <v>9388</v>
      </c>
      <c r="AH176" s="282" t="s">
        <v>9402</v>
      </c>
      <c r="AI176" s="285">
        <f t="shared" si="4"/>
        <v>43914</v>
      </c>
      <c r="AJ176" s="330">
        <f t="shared" si="5"/>
        <v>90.18</v>
      </c>
    </row>
    <row r="177" spans="1:36" ht="50">
      <c r="A177" s="282" t="s">
        <v>11892</v>
      </c>
      <c r="B177" s="282" t="s">
        <v>11673</v>
      </c>
      <c r="C177" s="282" t="s">
        <v>11674</v>
      </c>
      <c r="D177" s="282" t="s">
        <v>9371</v>
      </c>
      <c r="E177" s="282" t="s">
        <v>9372</v>
      </c>
      <c r="F177" s="282" t="s">
        <v>9372</v>
      </c>
      <c r="G177" s="282" t="s">
        <v>9392</v>
      </c>
      <c r="H177" s="282" t="s">
        <v>11704</v>
      </c>
      <c r="I177" s="282" t="s">
        <v>9375</v>
      </c>
      <c r="J177" s="283"/>
      <c r="K177" s="283"/>
      <c r="L177" s="283"/>
      <c r="M177" s="283"/>
      <c r="N177" s="282" t="s">
        <v>9378</v>
      </c>
      <c r="O177" s="284">
        <v>360.72</v>
      </c>
      <c r="P177" s="282" t="s">
        <v>10437</v>
      </c>
      <c r="Q177" s="282" t="s">
        <v>9375</v>
      </c>
      <c r="R177" s="283"/>
      <c r="S177" s="283"/>
      <c r="T177" s="282" t="s">
        <v>9380</v>
      </c>
      <c r="U177" s="282" t="s">
        <v>10437</v>
      </c>
      <c r="V177" s="282" t="s">
        <v>10438</v>
      </c>
      <c r="W177" s="282" t="s">
        <v>10447</v>
      </c>
      <c r="X177" s="282" t="s">
        <v>9384</v>
      </c>
      <c r="Y177" s="282" t="s">
        <v>9385</v>
      </c>
      <c r="Z177" s="284">
        <v>360.72</v>
      </c>
      <c r="AA177" s="282" t="s">
        <v>3277</v>
      </c>
      <c r="AB177" s="284">
        <v>360.72</v>
      </c>
      <c r="AC177" s="284">
        <v>360.72</v>
      </c>
      <c r="AD177" s="282" t="s">
        <v>3277</v>
      </c>
      <c r="AE177" s="282" t="s">
        <v>10448</v>
      </c>
      <c r="AF177" s="282" t="s">
        <v>10685</v>
      </c>
      <c r="AG177" s="282" t="s">
        <v>9388</v>
      </c>
      <c r="AH177" s="282" t="s">
        <v>9402</v>
      </c>
      <c r="AI177" s="285">
        <f t="shared" si="4"/>
        <v>43914</v>
      </c>
      <c r="AJ177" s="330">
        <f t="shared" si="5"/>
        <v>360.72</v>
      </c>
    </row>
    <row r="178" spans="1:36" ht="50">
      <c r="A178" s="282" t="s">
        <v>11893</v>
      </c>
      <c r="B178" s="282" t="s">
        <v>11673</v>
      </c>
      <c r="C178" s="282" t="s">
        <v>11674</v>
      </c>
      <c r="D178" s="282" t="s">
        <v>9371</v>
      </c>
      <c r="E178" s="282" t="s">
        <v>9372</v>
      </c>
      <c r="F178" s="282" t="s">
        <v>9372</v>
      </c>
      <c r="G178" s="282" t="s">
        <v>9392</v>
      </c>
      <c r="H178" s="282" t="s">
        <v>11802</v>
      </c>
      <c r="I178" s="282" t="s">
        <v>9375</v>
      </c>
      <c r="J178" s="283"/>
      <c r="K178" s="283"/>
      <c r="L178" s="283"/>
      <c r="M178" s="283"/>
      <c r="N178" s="282" t="s">
        <v>9378</v>
      </c>
      <c r="O178" s="284">
        <v>45.09</v>
      </c>
      <c r="P178" s="282" t="s">
        <v>10437</v>
      </c>
      <c r="Q178" s="282" t="s">
        <v>9375</v>
      </c>
      <c r="R178" s="283"/>
      <c r="S178" s="283"/>
      <c r="T178" s="282" t="s">
        <v>9380</v>
      </c>
      <c r="U178" s="282" t="s">
        <v>10437</v>
      </c>
      <c r="V178" s="282" t="s">
        <v>10438</v>
      </c>
      <c r="W178" s="282" t="s">
        <v>10447</v>
      </c>
      <c r="X178" s="282" t="s">
        <v>9384</v>
      </c>
      <c r="Y178" s="282" t="s">
        <v>9385</v>
      </c>
      <c r="Z178" s="284">
        <v>45.09</v>
      </c>
      <c r="AA178" s="282" t="s">
        <v>3277</v>
      </c>
      <c r="AB178" s="284">
        <v>45.09</v>
      </c>
      <c r="AC178" s="284">
        <v>45.09</v>
      </c>
      <c r="AD178" s="282" t="s">
        <v>3277</v>
      </c>
      <c r="AE178" s="282" t="s">
        <v>10448</v>
      </c>
      <c r="AF178" s="282" t="s">
        <v>10685</v>
      </c>
      <c r="AG178" s="282" t="s">
        <v>9388</v>
      </c>
      <c r="AH178" s="282" t="s">
        <v>9402</v>
      </c>
      <c r="AI178" s="285">
        <f t="shared" si="4"/>
        <v>43905</v>
      </c>
      <c r="AJ178" s="330">
        <f t="shared" si="5"/>
        <v>45.09</v>
      </c>
    </row>
    <row r="179" spans="1:36" ht="50">
      <c r="A179" s="282" t="s">
        <v>11894</v>
      </c>
      <c r="B179" s="282" t="s">
        <v>11673</v>
      </c>
      <c r="C179" s="282" t="s">
        <v>11674</v>
      </c>
      <c r="D179" s="282" t="s">
        <v>9371</v>
      </c>
      <c r="E179" s="282" t="s">
        <v>9372</v>
      </c>
      <c r="F179" s="282" t="s">
        <v>9372</v>
      </c>
      <c r="G179" s="282" t="s">
        <v>9392</v>
      </c>
      <c r="H179" s="282" t="s">
        <v>11802</v>
      </c>
      <c r="I179" s="282" t="s">
        <v>9375</v>
      </c>
      <c r="J179" s="283"/>
      <c r="K179" s="283"/>
      <c r="L179" s="283"/>
      <c r="M179" s="283"/>
      <c r="N179" s="282" t="s">
        <v>9378</v>
      </c>
      <c r="O179" s="284">
        <v>45.09</v>
      </c>
      <c r="P179" s="282" t="s">
        <v>10437</v>
      </c>
      <c r="Q179" s="282" t="s">
        <v>9375</v>
      </c>
      <c r="R179" s="283"/>
      <c r="S179" s="283"/>
      <c r="T179" s="282" t="s">
        <v>9380</v>
      </c>
      <c r="U179" s="282" t="s">
        <v>10437</v>
      </c>
      <c r="V179" s="282" t="s">
        <v>10438</v>
      </c>
      <c r="W179" s="282" t="s">
        <v>10447</v>
      </c>
      <c r="X179" s="282" t="s">
        <v>9384</v>
      </c>
      <c r="Y179" s="282" t="s">
        <v>9385</v>
      </c>
      <c r="Z179" s="284">
        <v>45.09</v>
      </c>
      <c r="AA179" s="282" t="s">
        <v>3277</v>
      </c>
      <c r="AB179" s="284">
        <v>45.09</v>
      </c>
      <c r="AC179" s="284">
        <v>45.09</v>
      </c>
      <c r="AD179" s="282" t="s">
        <v>3277</v>
      </c>
      <c r="AE179" s="282" t="s">
        <v>10448</v>
      </c>
      <c r="AF179" s="282" t="s">
        <v>10685</v>
      </c>
      <c r="AG179" s="282" t="s">
        <v>9388</v>
      </c>
      <c r="AH179" s="282" t="s">
        <v>9402</v>
      </c>
      <c r="AI179" s="285">
        <f t="shared" si="4"/>
        <v>43905</v>
      </c>
      <c r="AJ179" s="330">
        <f t="shared" si="5"/>
        <v>45.09</v>
      </c>
    </row>
    <row r="180" spans="1:36" ht="50">
      <c r="A180" s="282" t="s">
        <v>11895</v>
      </c>
      <c r="B180" s="282" t="s">
        <v>11673</v>
      </c>
      <c r="C180" s="282" t="s">
        <v>11674</v>
      </c>
      <c r="D180" s="282" t="s">
        <v>9371</v>
      </c>
      <c r="E180" s="282" t="s">
        <v>9372</v>
      </c>
      <c r="F180" s="282" t="s">
        <v>9372</v>
      </c>
      <c r="G180" s="282" t="s">
        <v>9392</v>
      </c>
      <c r="H180" s="282" t="s">
        <v>10442</v>
      </c>
      <c r="I180" s="282" t="s">
        <v>9375</v>
      </c>
      <c r="J180" s="283"/>
      <c r="K180" s="283"/>
      <c r="L180" s="283"/>
      <c r="M180" s="283"/>
      <c r="N180" s="282" t="s">
        <v>9378</v>
      </c>
      <c r="O180" s="284">
        <v>24.76</v>
      </c>
      <c r="P180" s="282" t="s">
        <v>10437</v>
      </c>
      <c r="Q180" s="282" t="s">
        <v>9375</v>
      </c>
      <c r="R180" s="283"/>
      <c r="S180" s="283"/>
      <c r="T180" s="282" t="s">
        <v>9380</v>
      </c>
      <c r="U180" s="282" t="s">
        <v>10437</v>
      </c>
      <c r="V180" s="282" t="s">
        <v>10438</v>
      </c>
      <c r="W180" s="282" t="s">
        <v>10443</v>
      </c>
      <c r="X180" s="282" t="s">
        <v>9384</v>
      </c>
      <c r="Y180" s="282" t="s">
        <v>9385</v>
      </c>
      <c r="Z180" s="284">
        <v>24.76</v>
      </c>
      <c r="AA180" s="282" t="s">
        <v>3277</v>
      </c>
      <c r="AB180" s="284">
        <v>24.76</v>
      </c>
      <c r="AC180" s="284">
        <v>24.76</v>
      </c>
      <c r="AD180" s="282" t="s">
        <v>3277</v>
      </c>
      <c r="AE180" s="282" t="s">
        <v>10444</v>
      </c>
      <c r="AF180" s="282" t="s">
        <v>10685</v>
      </c>
      <c r="AG180" s="282" t="s">
        <v>9388</v>
      </c>
      <c r="AH180" s="282" t="s">
        <v>9402</v>
      </c>
      <c r="AI180" s="285">
        <f t="shared" si="4"/>
        <v>43951</v>
      </c>
      <c r="AJ180" s="330">
        <f t="shared" si="5"/>
        <v>24.76</v>
      </c>
    </row>
    <row r="181" spans="1:36" ht="50">
      <c r="A181" s="282" t="s">
        <v>11896</v>
      </c>
      <c r="B181" s="282" t="s">
        <v>11673</v>
      </c>
      <c r="C181" s="282" t="s">
        <v>11674</v>
      </c>
      <c r="D181" s="282" t="s">
        <v>9371</v>
      </c>
      <c r="E181" s="282" t="s">
        <v>9372</v>
      </c>
      <c r="F181" s="282" t="s">
        <v>9372</v>
      </c>
      <c r="G181" s="282" t="s">
        <v>9392</v>
      </c>
      <c r="H181" s="282" t="s">
        <v>11681</v>
      </c>
      <c r="I181" s="282" t="s">
        <v>9375</v>
      </c>
      <c r="J181" s="283"/>
      <c r="K181" s="283"/>
      <c r="L181" s="283"/>
      <c r="M181" s="283"/>
      <c r="N181" s="282" t="s">
        <v>9378</v>
      </c>
      <c r="O181" s="284">
        <v>168.08</v>
      </c>
      <c r="P181" s="282" t="s">
        <v>10437</v>
      </c>
      <c r="Q181" s="282" t="s">
        <v>9375</v>
      </c>
      <c r="R181" s="283"/>
      <c r="S181" s="283"/>
      <c r="T181" s="282" t="s">
        <v>9380</v>
      </c>
      <c r="U181" s="282" t="s">
        <v>10437</v>
      </c>
      <c r="V181" s="282" t="s">
        <v>10438</v>
      </c>
      <c r="W181" s="282" t="s">
        <v>11682</v>
      </c>
      <c r="X181" s="282" t="s">
        <v>9384</v>
      </c>
      <c r="Y181" s="282" t="s">
        <v>9385</v>
      </c>
      <c r="Z181" s="284">
        <v>168.08</v>
      </c>
      <c r="AA181" s="282" t="s">
        <v>3277</v>
      </c>
      <c r="AB181" s="284">
        <v>168.08</v>
      </c>
      <c r="AC181" s="284">
        <v>168.08</v>
      </c>
      <c r="AD181" s="282" t="s">
        <v>3277</v>
      </c>
      <c r="AE181" s="282" t="s">
        <v>11683</v>
      </c>
      <c r="AF181" s="282" t="s">
        <v>10685</v>
      </c>
      <c r="AG181" s="282" t="s">
        <v>9388</v>
      </c>
      <c r="AH181" s="282" t="s">
        <v>9402</v>
      </c>
      <c r="AI181" s="285">
        <f t="shared" si="4"/>
        <v>43480</v>
      </c>
      <c r="AJ181" s="330">
        <f t="shared" si="5"/>
        <v>168.08</v>
      </c>
    </row>
    <row r="182" spans="1:36" ht="50">
      <c r="A182" s="282" t="s">
        <v>11897</v>
      </c>
      <c r="B182" s="282" t="s">
        <v>11673</v>
      </c>
      <c r="C182" s="282" t="s">
        <v>11674</v>
      </c>
      <c r="D182" s="282" t="s">
        <v>9371</v>
      </c>
      <c r="E182" s="282" t="s">
        <v>9372</v>
      </c>
      <c r="F182" s="282" t="s">
        <v>9372</v>
      </c>
      <c r="G182" s="282" t="s">
        <v>9392</v>
      </c>
      <c r="H182" s="282" t="s">
        <v>10596</v>
      </c>
      <c r="I182" s="282" t="s">
        <v>9375</v>
      </c>
      <c r="J182" s="283"/>
      <c r="K182" s="283"/>
      <c r="L182" s="283"/>
      <c r="M182" s="283"/>
      <c r="N182" s="282" t="s">
        <v>9378</v>
      </c>
      <c r="O182" s="284">
        <v>168.08</v>
      </c>
      <c r="P182" s="282" t="s">
        <v>10437</v>
      </c>
      <c r="Q182" s="282" t="s">
        <v>9375</v>
      </c>
      <c r="R182" s="283"/>
      <c r="S182" s="283"/>
      <c r="T182" s="282" t="s">
        <v>9380</v>
      </c>
      <c r="U182" s="282" t="s">
        <v>10437</v>
      </c>
      <c r="V182" s="282" t="s">
        <v>10438</v>
      </c>
      <c r="W182" s="282" t="s">
        <v>10597</v>
      </c>
      <c r="X182" s="282" t="s">
        <v>9384</v>
      </c>
      <c r="Y182" s="282" t="s">
        <v>9385</v>
      </c>
      <c r="Z182" s="284">
        <v>168.08</v>
      </c>
      <c r="AA182" s="282" t="s">
        <v>3277</v>
      </c>
      <c r="AB182" s="284">
        <v>168.08</v>
      </c>
      <c r="AC182" s="284">
        <v>168.08</v>
      </c>
      <c r="AD182" s="282" t="s">
        <v>3277</v>
      </c>
      <c r="AE182" s="282" t="s">
        <v>10598</v>
      </c>
      <c r="AF182" s="282" t="s">
        <v>10685</v>
      </c>
      <c r="AG182" s="282" t="s">
        <v>9388</v>
      </c>
      <c r="AH182" s="282" t="s">
        <v>9402</v>
      </c>
      <c r="AI182" s="285">
        <f t="shared" si="4"/>
        <v>43585</v>
      </c>
      <c r="AJ182" s="330">
        <f t="shared" si="5"/>
        <v>168.08</v>
      </c>
    </row>
    <row r="183" spans="1:36" ht="50">
      <c r="A183" s="282" t="s">
        <v>11898</v>
      </c>
      <c r="B183" s="282" t="s">
        <v>11673</v>
      </c>
      <c r="C183" s="282" t="s">
        <v>11674</v>
      </c>
      <c r="D183" s="282" t="s">
        <v>9371</v>
      </c>
      <c r="E183" s="282" t="s">
        <v>9372</v>
      </c>
      <c r="F183" s="282" t="s">
        <v>9372</v>
      </c>
      <c r="G183" s="282" t="s">
        <v>9392</v>
      </c>
      <c r="H183" s="282" t="s">
        <v>10519</v>
      </c>
      <c r="I183" s="282" t="s">
        <v>9375</v>
      </c>
      <c r="J183" s="283"/>
      <c r="K183" s="283"/>
      <c r="L183" s="283"/>
      <c r="M183" s="283"/>
      <c r="N183" s="282" t="s">
        <v>9378</v>
      </c>
      <c r="O183" s="284">
        <v>39.450000000000003</v>
      </c>
      <c r="P183" s="282" t="s">
        <v>10437</v>
      </c>
      <c r="Q183" s="282" t="s">
        <v>9375</v>
      </c>
      <c r="R183" s="283"/>
      <c r="S183" s="283"/>
      <c r="T183" s="282" t="s">
        <v>9380</v>
      </c>
      <c r="U183" s="282" t="s">
        <v>10437</v>
      </c>
      <c r="V183" s="282" t="s">
        <v>10438</v>
      </c>
      <c r="W183" s="282" t="s">
        <v>10520</v>
      </c>
      <c r="X183" s="282" t="s">
        <v>9384</v>
      </c>
      <c r="Y183" s="282" t="s">
        <v>9385</v>
      </c>
      <c r="Z183" s="284">
        <v>39.450000000000003</v>
      </c>
      <c r="AA183" s="282" t="s">
        <v>3277</v>
      </c>
      <c r="AB183" s="284">
        <v>39.450000000000003</v>
      </c>
      <c r="AC183" s="284">
        <v>39.450000000000003</v>
      </c>
      <c r="AD183" s="282" t="s">
        <v>3277</v>
      </c>
      <c r="AE183" s="282" t="s">
        <v>10521</v>
      </c>
      <c r="AF183" s="282" t="s">
        <v>10685</v>
      </c>
      <c r="AG183" s="282" t="s">
        <v>9388</v>
      </c>
      <c r="AH183" s="282" t="s">
        <v>9402</v>
      </c>
      <c r="AI183" s="285">
        <f t="shared" si="4"/>
        <v>43738</v>
      </c>
      <c r="AJ183" s="330">
        <f t="shared" si="5"/>
        <v>39.450000000000003</v>
      </c>
    </row>
    <row r="184" spans="1:36" ht="50">
      <c r="A184" s="282" t="s">
        <v>11899</v>
      </c>
      <c r="B184" s="282" t="s">
        <v>11673</v>
      </c>
      <c r="C184" s="282" t="s">
        <v>11674</v>
      </c>
      <c r="D184" s="282" t="s">
        <v>9371</v>
      </c>
      <c r="E184" s="282" t="s">
        <v>9372</v>
      </c>
      <c r="F184" s="282" t="s">
        <v>9372</v>
      </c>
      <c r="G184" s="282" t="s">
        <v>9392</v>
      </c>
      <c r="H184" s="282" t="s">
        <v>10519</v>
      </c>
      <c r="I184" s="282" t="s">
        <v>9375</v>
      </c>
      <c r="J184" s="283"/>
      <c r="K184" s="283"/>
      <c r="L184" s="283"/>
      <c r="M184" s="283"/>
      <c r="N184" s="282" t="s">
        <v>9378</v>
      </c>
      <c r="O184" s="284">
        <v>90.18</v>
      </c>
      <c r="P184" s="282" t="s">
        <v>10437</v>
      </c>
      <c r="Q184" s="282" t="s">
        <v>9375</v>
      </c>
      <c r="R184" s="283"/>
      <c r="S184" s="283"/>
      <c r="T184" s="282" t="s">
        <v>9380</v>
      </c>
      <c r="U184" s="282" t="s">
        <v>10437</v>
      </c>
      <c r="V184" s="282" t="s">
        <v>10438</v>
      </c>
      <c r="W184" s="282" t="s">
        <v>10520</v>
      </c>
      <c r="X184" s="282" t="s">
        <v>9384</v>
      </c>
      <c r="Y184" s="282" t="s">
        <v>9385</v>
      </c>
      <c r="Z184" s="284">
        <v>90.18</v>
      </c>
      <c r="AA184" s="282" t="s">
        <v>3277</v>
      </c>
      <c r="AB184" s="284">
        <v>90.18</v>
      </c>
      <c r="AC184" s="284">
        <v>90.18</v>
      </c>
      <c r="AD184" s="282" t="s">
        <v>3277</v>
      </c>
      <c r="AE184" s="282" t="s">
        <v>10521</v>
      </c>
      <c r="AF184" s="282" t="s">
        <v>10685</v>
      </c>
      <c r="AG184" s="282" t="s">
        <v>9388</v>
      </c>
      <c r="AH184" s="282" t="s">
        <v>9402</v>
      </c>
      <c r="AI184" s="285">
        <f t="shared" si="4"/>
        <v>43738</v>
      </c>
      <c r="AJ184" s="330">
        <f t="shared" si="5"/>
        <v>90.18</v>
      </c>
    </row>
    <row r="185" spans="1:36" ht="50">
      <c r="A185" s="282" t="s">
        <v>11900</v>
      </c>
      <c r="B185" s="282" t="s">
        <v>11673</v>
      </c>
      <c r="C185" s="282" t="s">
        <v>11674</v>
      </c>
      <c r="D185" s="282" t="s">
        <v>9371</v>
      </c>
      <c r="E185" s="282" t="s">
        <v>9372</v>
      </c>
      <c r="F185" s="282" t="s">
        <v>9372</v>
      </c>
      <c r="G185" s="282" t="s">
        <v>9392</v>
      </c>
      <c r="H185" s="282" t="s">
        <v>10489</v>
      </c>
      <c r="I185" s="282" t="s">
        <v>9375</v>
      </c>
      <c r="J185" s="283"/>
      <c r="K185" s="283"/>
      <c r="L185" s="283"/>
      <c r="M185" s="283"/>
      <c r="N185" s="282" t="s">
        <v>9378</v>
      </c>
      <c r="O185" s="284">
        <v>49.52</v>
      </c>
      <c r="P185" s="282" t="s">
        <v>10437</v>
      </c>
      <c r="Q185" s="282" t="s">
        <v>9375</v>
      </c>
      <c r="R185" s="283"/>
      <c r="S185" s="283"/>
      <c r="T185" s="282" t="s">
        <v>9380</v>
      </c>
      <c r="U185" s="282" t="s">
        <v>10437</v>
      </c>
      <c r="V185" s="282" t="s">
        <v>10438</v>
      </c>
      <c r="W185" s="282" t="s">
        <v>10493</v>
      </c>
      <c r="X185" s="282" t="s">
        <v>9384</v>
      </c>
      <c r="Y185" s="282" t="s">
        <v>9385</v>
      </c>
      <c r="Z185" s="284">
        <v>49.52</v>
      </c>
      <c r="AA185" s="282" t="s">
        <v>3277</v>
      </c>
      <c r="AB185" s="284">
        <v>49.52</v>
      </c>
      <c r="AC185" s="284">
        <v>49.52</v>
      </c>
      <c r="AD185" s="282" t="s">
        <v>3277</v>
      </c>
      <c r="AE185" s="282" t="s">
        <v>10494</v>
      </c>
      <c r="AF185" s="282" t="s">
        <v>10685</v>
      </c>
      <c r="AG185" s="282" t="s">
        <v>9388</v>
      </c>
      <c r="AH185" s="282" t="s">
        <v>9402</v>
      </c>
      <c r="AI185" s="285">
        <f t="shared" si="4"/>
        <v>43799</v>
      </c>
      <c r="AJ185" s="330">
        <f t="shared" si="5"/>
        <v>49.52</v>
      </c>
    </row>
    <row r="186" spans="1:36" ht="50">
      <c r="A186" s="282" t="s">
        <v>11901</v>
      </c>
      <c r="B186" s="282" t="s">
        <v>11673</v>
      </c>
      <c r="C186" s="282" t="s">
        <v>11674</v>
      </c>
      <c r="D186" s="282" t="s">
        <v>9371</v>
      </c>
      <c r="E186" s="282" t="s">
        <v>9372</v>
      </c>
      <c r="F186" s="282" t="s">
        <v>9372</v>
      </c>
      <c r="G186" s="282" t="s">
        <v>9392</v>
      </c>
      <c r="H186" s="282" t="s">
        <v>10499</v>
      </c>
      <c r="I186" s="282" t="s">
        <v>9375</v>
      </c>
      <c r="J186" s="283"/>
      <c r="K186" s="283"/>
      <c r="L186" s="283"/>
      <c r="M186" s="283"/>
      <c r="N186" s="282" t="s">
        <v>9378</v>
      </c>
      <c r="O186" s="284">
        <v>180.36</v>
      </c>
      <c r="P186" s="282" t="s">
        <v>10437</v>
      </c>
      <c r="Q186" s="282" t="s">
        <v>9375</v>
      </c>
      <c r="R186" s="283"/>
      <c r="S186" s="283"/>
      <c r="T186" s="282" t="s">
        <v>9380</v>
      </c>
      <c r="U186" s="282" t="s">
        <v>10437</v>
      </c>
      <c r="V186" s="282" t="s">
        <v>10438</v>
      </c>
      <c r="W186" s="282" t="s">
        <v>10493</v>
      </c>
      <c r="X186" s="282" t="s">
        <v>9384</v>
      </c>
      <c r="Y186" s="282" t="s">
        <v>9385</v>
      </c>
      <c r="Z186" s="284">
        <v>180.36</v>
      </c>
      <c r="AA186" s="282" t="s">
        <v>3277</v>
      </c>
      <c r="AB186" s="284">
        <v>180.36</v>
      </c>
      <c r="AC186" s="284">
        <v>180.36</v>
      </c>
      <c r="AD186" s="282" t="s">
        <v>3277</v>
      </c>
      <c r="AE186" s="282" t="s">
        <v>10494</v>
      </c>
      <c r="AF186" s="282" t="s">
        <v>10685</v>
      </c>
      <c r="AG186" s="282" t="s">
        <v>9388</v>
      </c>
      <c r="AH186" s="282" t="s">
        <v>9402</v>
      </c>
      <c r="AI186" s="285">
        <f t="shared" si="4"/>
        <v>43784</v>
      </c>
      <c r="AJ186" s="330">
        <f t="shared" si="5"/>
        <v>180.36</v>
      </c>
    </row>
    <row r="187" spans="1:36" ht="50">
      <c r="A187" s="282" t="s">
        <v>11902</v>
      </c>
      <c r="B187" s="282" t="s">
        <v>11673</v>
      </c>
      <c r="C187" s="282" t="s">
        <v>11674</v>
      </c>
      <c r="D187" s="282" t="s">
        <v>9371</v>
      </c>
      <c r="E187" s="282" t="s">
        <v>9372</v>
      </c>
      <c r="F187" s="282" t="s">
        <v>9372</v>
      </c>
      <c r="G187" s="282" t="s">
        <v>9392</v>
      </c>
      <c r="H187" s="282" t="s">
        <v>11688</v>
      </c>
      <c r="I187" s="282" t="s">
        <v>9375</v>
      </c>
      <c r="J187" s="283"/>
      <c r="K187" s="283"/>
      <c r="L187" s="283"/>
      <c r="M187" s="283"/>
      <c r="N187" s="282" t="s">
        <v>9378</v>
      </c>
      <c r="O187" s="284">
        <v>90.18</v>
      </c>
      <c r="P187" s="282" t="s">
        <v>10437</v>
      </c>
      <c r="Q187" s="282" t="s">
        <v>9375</v>
      </c>
      <c r="R187" s="283"/>
      <c r="S187" s="283"/>
      <c r="T187" s="282" t="s">
        <v>9380</v>
      </c>
      <c r="U187" s="282" t="s">
        <v>10437</v>
      </c>
      <c r="V187" s="282" t="s">
        <v>10438</v>
      </c>
      <c r="W187" s="282" t="s">
        <v>10453</v>
      </c>
      <c r="X187" s="282" t="s">
        <v>9384</v>
      </c>
      <c r="Y187" s="282" t="s">
        <v>9385</v>
      </c>
      <c r="Z187" s="284">
        <v>90.18</v>
      </c>
      <c r="AA187" s="282" t="s">
        <v>3277</v>
      </c>
      <c r="AB187" s="284">
        <v>90.18</v>
      </c>
      <c r="AC187" s="284">
        <v>90.18</v>
      </c>
      <c r="AD187" s="282" t="s">
        <v>3277</v>
      </c>
      <c r="AE187" s="282" t="s">
        <v>10454</v>
      </c>
      <c r="AF187" s="282" t="s">
        <v>10685</v>
      </c>
      <c r="AG187" s="282" t="s">
        <v>9388</v>
      </c>
      <c r="AH187" s="282" t="s">
        <v>9402</v>
      </c>
      <c r="AI187" s="285">
        <f t="shared" si="4"/>
        <v>43886</v>
      </c>
      <c r="AJ187" s="330">
        <f t="shared" si="5"/>
        <v>90.18</v>
      </c>
    </row>
    <row r="188" spans="1:36" ht="50">
      <c r="A188" s="282" t="s">
        <v>11903</v>
      </c>
      <c r="B188" s="282" t="s">
        <v>11673</v>
      </c>
      <c r="C188" s="282" t="s">
        <v>11674</v>
      </c>
      <c r="D188" s="282" t="s">
        <v>9371</v>
      </c>
      <c r="E188" s="282" t="s">
        <v>9372</v>
      </c>
      <c r="F188" s="282" t="s">
        <v>9372</v>
      </c>
      <c r="G188" s="282" t="s">
        <v>9392</v>
      </c>
      <c r="H188" s="282" t="s">
        <v>11763</v>
      </c>
      <c r="I188" s="282" t="s">
        <v>9375</v>
      </c>
      <c r="J188" s="283"/>
      <c r="K188" s="283"/>
      <c r="L188" s="283"/>
      <c r="M188" s="283"/>
      <c r="N188" s="282" t="s">
        <v>9378</v>
      </c>
      <c r="O188" s="284">
        <v>180.36</v>
      </c>
      <c r="P188" s="282" t="s">
        <v>10437</v>
      </c>
      <c r="Q188" s="282" t="s">
        <v>9375</v>
      </c>
      <c r="R188" s="283"/>
      <c r="S188" s="283"/>
      <c r="T188" s="282" t="s">
        <v>9380</v>
      </c>
      <c r="U188" s="282" t="s">
        <v>10437</v>
      </c>
      <c r="V188" s="282" t="s">
        <v>10438</v>
      </c>
      <c r="W188" s="282" t="s">
        <v>10453</v>
      </c>
      <c r="X188" s="282" t="s">
        <v>9384</v>
      </c>
      <c r="Y188" s="282" t="s">
        <v>9385</v>
      </c>
      <c r="Z188" s="284">
        <v>180.36</v>
      </c>
      <c r="AA188" s="282" t="s">
        <v>3277</v>
      </c>
      <c r="AB188" s="284">
        <v>180.36</v>
      </c>
      <c r="AC188" s="284">
        <v>180.36</v>
      </c>
      <c r="AD188" s="282" t="s">
        <v>3277</v>
      </c>
      <c r="AE188" s="282" t="s">
        <v>10454</v>
      </c>
      <c r="AF188" s="282" t="s">
        <v>10685</v>
      </c>
      <c r="AG188" s="282" t="s">
        <v>9388</v>
      </c>
      <c r="AH188" s="282" t="s">
        <v>9402</v>
      </c>
      <c r="AI188" s="285">
        <f t="shared" si="4"/>
        <v>43872</v>
      </c>
      <c r="AJ188" s="330">
        <f t="shared" si="5"/>
        <v>180.36</v>
      </c>
    </row>
    <row r="189" spans="1:36" ht="50">
      <c r="A189" s="282" t="s">
        <v>11904</v>
      </c>
      <c r="B189" s="282" t="s">
        <v>11673</v>
      </c>
      <c r="C189" s="282" t="s">
        <v>11674</v>
      </c>
      <c r="D189" s="282" t="s">
        <v>9371</v>
      </c>
      <c r="E189" s="282" t="s">
        <v>9372</v>
      </c>
      <c r="F189" s="282" t="s">
        <v>9372</v>
      </c>
      <c r="G189" s="282" t="s">
        <v>9392</v>
      </c>
      <c r="H189" s="282" t="s">
        <v>11761</v>
      </c>
      <c r="I189" s="282" t="s">
        <v>9375</v>
      </c>
      <c r="J189" s="283"/>
      <c r="K189" s="283"/>
      <c r="L189" s="283"/>
      <c r="M189" s="283"/>
      <c r="N189" s="282" t="s">
        <v>9378</v>
      </c>
      <c r="O189" s="284">
        <v>45.09</v>
      </c>
      <c r="P189" s="282" t="s">
        <v>10437</v>
      </c>
      <c r="Q189" s="282" t="s">
        <v>9375</v>
      </c>
      <c r="R189" s="283"/>
      <c r="S189" s="283"/>
      <c r="T189" s="282" t="s">
        <v>9380</v>
      </c>
      <c r="U189" s="282" t="s">
        <v>10437</v>
      </c>
      <c r="V189" s="282" t="s">
        <v>10438</v>
      </c>
      <c r="W189" s="282" t="s">
        <v>10453</v>
      </c>
      <c r="X189" s="282" t="s">
        <v>9384</v>
      </c>
      <c r="Y189" s="282" t="s">
        <v>9385</v>
      </c>
      <c r="Z189" s="284">
        <v>45.09</v>
      </c>
      <c r="AA189" s="282" t="s">
        <v>3277</v>
      </c>
      <c r="AB189" s="284">
        <v>45.09</v>
      </c>
      <c r="AC189" s="284">
        <v>45.09</v>
      </c>
      <c r="AD189" s="282" t="s">
        <v>3277</v>
      </c>
      <c r="AE189" s="282" t="s">
        <v>10454</v>
      </c>
      <c r="AF189" s="282" t="s">
        <v>10685</v>
      </c>
      <c r="AG189" s="282" t="s">
        <v>9388</v>
      </c>
      <c r="AH189" s="282" t="s">
        <v>9402</v>
      </c>
      <c r="AI189" s="285">
        <f t="shared" si="4"/>
        <v>43876</v>
      </c>
      <c r="AJ189" s="330">
        <f t="shared" si="5"/>
        <v>45.09</v>
      </c>
    </row>
    <row r="190" spans="1:36" ht="50">
      <c r="A190" s="282" t="s">
        <v>11905</v>
      </c>
      <c r="B190" s="282" t="s">
        <v>11673</v>
      </c>
      <c r="C190" s="282" t="s">
        <v>11674</v>
      </c>
      <c r="D190" s="282" t="s">
        <v>9371</v>
      </c>
      <c r="E190" s="282" t="s">
        <v>9372</v>
      </c>
      <c r="F190" s="282" t="s">
        <v>9372</v>
      </c>
      <c r="G190" s="282" t="s">
        <v>9505</v>
      </c>
      <c r="H190" s="282" t="s">
        <v>11906</v>
      </c>
      <c r="I190" s="282" t="s">
        <v>9410</v>
      </c>
      <c r="J190" s="282" t="s">
        <v>9507</v>
      </c>
      <c r="K190" s="282" t="s">
        <v>9508</v>
      </c>
      <c r="L190" s="283"/>
      <c r="M190" s="283"/>
      <c r="N190" s="282" t="s">
        <v>9378</v>
      </c>
      <c r="O190" s="284">
        <v>82.32</v>
      </c>
      <c r="P190" s="282" t="s">
        <v>9379</v>
      </c>
      <c r="Q190" s="282" t="s">
        <v>9375</v>
      </c>
      <c r="R190" s="283"/>
      <c r="S190" s="283"/>
      <c r="T190" s="282" t="s">
        <v>9380</v>
      </c>
      <c r="U190" s="282" t="s">
        <v>9381</v>
      </c>
      <c r="V190" s="282" t="s">
        <v>9382</v>
      </c>
      <c r="W190" s="282" t="s">
        <v>11783</v>
      </c>
      <c r="X190" s="282" t="s">
        <v>9384</v>
      </c>
      <c r="Y190" s="282" t="s">
        <v>9385</v>
      </c>
      <c r="Z190" s="284">
        <v>82.32</v>
      </c>
      <c r="AA190" s="282" t="s">
        <v>3277</v>
      </c>
      <c r="AB190" s="284">
        <v>82.32</v>
      </c>
      <c r="AC190" s="284">
        <v>82.32</v>
      </c>
      <c r="AD190" s="282" t="s">
        <v>3277</v>
      </c>
      <c r="AE190" s="282" t="s">
        <v>10418</v>
      </c>
      <c r="AF190" s="282" t="s">
        <v>10685</v>
      </c>
      <c r="AG190" s="282" t="s">
        <v>9388</v>
      </c>
      <c r="AH190" s="282" t="s">
        <v>9402</v>
      </c>
      <c r="AI190" s="285">
        <f t="shared" si="4"/>
        <v>44011</v>
      </c>
      <c r="AJ190" s="330">
        <f t="shared" si="5"/>
        <v>82.32</v>
      </c>
    </row>
    <row r="191" spans="1:36" ht="50">
      <c r="A191" s="282" t="s">
        <v>11907</v>
      </c>
      <c r="B191" s="282" t="s">
        <v>11673</v>
      </c>
      <c r="C191" s="282" t="s">
        <v>11674</v>
      </c>
      <c r="D191" s="282" t="s">
        <v>9371</v>
      </c>
      <c r="E191" s="282" t="s">
        <v>9372</v>
      </c>
      <c r="F191" s="282" t="s">
        <v>9372</v>
      </c>
      <c r="G191" s="282" t="s">
        <v>9392</v>
      </c>
      <c r="H191" s="282" t="s">
        <v>11691</v>
      </c>
      <c r="I191" s="282" t="s">
        <v>9375</v>
      </c>
      <c r="J191" s="283"/>
      <c r="K191" s="283"/>
      <c r="L191" s="283"/>
      <c r="M191" s="283"/>
      <c r="N191" s="282" t="s">
        <v>9378</v>
      </c>
      <c r="O191" s="284">
        <v>180.36</v>
      </c>
      <c r="P191" s="282" t="s">
        <v>10437</v>
      </c>
      <c r="Q191" s="282" t="s">
        <v>9375</v>
      </c>
      <c r="R191" s="283"/>
      <c r="S191" s="283"/>
      <c r="T191" s="282" t="s">
        <v>9380</v>
      </c>
      <c r="U191" s="282" t="s">
        <v>10437</v>
      </c>
      <c r="V191" s="282" t="s">
        <v>10438</v>
      </c>
      <c r="W191" s="282" t="s">
        <v>10520</v>
      </c>
      <c r="X191" s="282" t="s">
        <v>9384</v>
      </c>
      <c r="Y191" s="282" t="s">
        <v>9385</v>
      </c>
      <c r="Z191" s="284">
        <v>180.36</v>
      </c>
      <c r="AA191" s="282" t="s">
        <v>3277</v>
      </c>
      <c r="AB191" s="284">
        <v>180.36</v>
      </c>
      <c r="AC191" s="284">
        <v>180.36</v>
      </c>
      <c r="AD191" s="282" t="s">
        <v>3277</v>
      </c>
      <c r="AE191" s="282" t="s">
        <v>10521</v>
      </c>
      <c r="AF191" s="282" t="s">
        <v>10685</v>
      </c>
      <c r="AG191" s="282" t="s">
        <v>9388</v>
      </c>
      <c r="AH191" s="282" t="s">
        <v>9402</v>
      </c>
      <c r="AI191" s="285">
        <f t="shared" si="4"/>
        <v>43732</v>
      </c>
      <c r="AJ191" s="330">
        <f t="shared" si="5"/>
        <v>180.36</v>
      </c>
    </row>
    <row r="192" spans="1:36" ht="50">
      <c r="A192" s="282" t="s">
        <v>11908</v>
      </c>
      <c r="B192" s="282" t="s">
        <v>11673</v>
      </c>
      <c r="C192" s="282" t="s">
        <v>11674</v>
      </c>
      <c r="D192" s="282" t="s">
        <v>9371</v>
      </c>
      <c r="E192" s="282" t="s">
        <v>9372</v>
      </c>
      <c r="F192" s="282" t="s">
        <v>9372</v>
      </c>
      <c r="G192" s="282" t="s">
        <v>9392</v>
      </c>
      <c r="H192" s="282" t="s">
        <v>11693</v>
      </c>
      <c r="I192" s="282" t="s">
        <v>9375</v>
      </c>
      <c r="J192" s="283"/>
      <c r="K192" s="283"/>
      <c r="L192" s="283"/>
      <c r="M192" s="283"/>
      <c r="N192" s="282" t="s">
        <v>9378</v>
      </c>
      <c r="O192" s="284">
        <v>157.80000000000001</v>
      </c>
      <c r="P192" s="282" t="s">
        <v>10437</v>
      </c>
      <c r="Q192" s="282" t="s">
        <v>9375</v>
      </c>
      <c r="R192" s="283"/>
      <c r="S192" s="283"/>
      <c r="T192" s="282" t="s">
        <v>9380</v>
      </c>
      <c r="U192" s="282" t="s">
        <v>10437</v>
      </c>
      <c r="V192" s="282" t="s">
        <v>10438</v>
      </c>
      <c r="W192" s="282" t="s">
        <v>10520</v>
      </c>
      <c r="X192" s="282" t="s">
        <v>9384</v>
      </c>
      <c r="Y192" s="282" t="s">
        <v>9385</v>
      </c>
      <c r="Z192" s="284">
        <v>157.80000000000001</v>
      </c>
      <c r="AA192" s="282" t="s">
        <v>3277</v>
      </c>
      <c r="AB192" s="284">
        <v>157.80000000000001</v>
      </c>
      <c r="AC192" s="284">
        <v>157.80000000000001</v>
      </c>
      <c r="AD192" s="282" t="s">
        <v>3277</v>
      </c>
      <c r="AE192" s="282" t="s">
        <v>10521</v>
      </c>
      <c r="AF192" s="282" t="s">
        <v>10685</v>
      </c>
      <c r="AG192" s="282" t="s">
        <v>9388</v>
      </c>
      <c r="AH192" s="282" t="s">
        <v>9402</v>
      </c>
      <c r="AI192" s="285">
        <f t="shared" si="4"/>
        <v>43718</v>
      </c>
      <c r="AJ192" s="330">
        <f t="shared" si="5"/>
        <v>157.80000000000001</v>
      </c>
    </row>
    <row r="193" spans="1:36" ht="50">
      <c r="A193" s="282" t="s">
        <v>11909</v>
      </c>
      <c r="B193" s="282" t="s">
        <v>11673</v>
      </c>
      <c r="C193" s="282" t="s">
        <v>11674</v>
      </c>
      <c r="D193" s="282" t="s">
        <v>9371</v>
      </c>
      <c r="E193" s="282" t="s">
        <v>9372</v>
      </c>
      <c r="F193" s="282" t="s">
        <v>9372</v>
      </c>
      <c r="G193" s="282" t="s">
        <v>9392</v>
      </c>
      <c r="H193" s="282" t="s">
        <v>10587</v>
      </c>
      <c r="I193" s="282" t="s">
        <v>9375</v>
      </c>
      <c r="J193" s="283"/>
      <c r="K193" s="283"/>
      <c r="L193" s="283"/>
      <c r="M193" s="283"/>
      <c r="N193" s="282" t="s">
        <v>9378</v>
      </c>
      <c r="O193" s="284">
        <v>45.09</v>
      </c>
      <c r="P193" s="282" t="s">
        <v>10437</v>
      </c>
      <c r="Q193" s="282" t="s">
        <v>9375</v>
      </c>
      <c r="R193" s="283"/>
      <c r="S193" s="283"/>
      <c r="T193" s="282" t="s">
        <v>9380</v>
      </c>
      <c r="U193" s="282" t="s">
        <v>10437</v>
      </c>
      <c r="V193" s="282" t="s">
        <v>10438</v>
      </c>
      <c r="W193" s="282" t="s">
        <v>10588</v>
      </c>
      <c r="X193" s="282" t="s">
        <v>9384</v>
      </c>
      <c r="Y193" s="282" t="s">
        <v>9385</v>
      </c>
      <c r="Z193" s="284">
        <v>45.09</v>
      </c>
      <c r="AA193" s="282" t="s">
        <v>3277</v>
      </c>
      <c r="AB193" s="284">
        <v>45.09</v>
      </c>
      <c r="AC193" s="284">
        <v>45.09</v>
      </c>
      <c r="AD193" s="282" t="s">
        <v>3277</v>
      </c>
      <c r="AE193" s="282" t="s">
        <v>10589</v>
      </c>
      <c r="AF193" s="282" t="s">
        <v>10685</v>
      </c>
      <c r="AG193" s="282" t="s">
        <v>9388</v>
      </c>
      <c r="AH193" s="282" t="s">
        <v>9402</v>
      </c>
      <c r="AI193" s="285">
        <f t="shared" si="4"/>
        <v>43616</v>
      </c>
      <c r="AJ193" s="330">
        <f t="shared" si="5"/>
        <v>45.09</v>
      </c>
    </row>
    <row r="194" spans="1:36" ht="50">
      <c r="A194" s="282" t="s">
        <v>11910</v>
      </c>
      <c r="B194" s="282" t="s">
        <v>11673</v>
      </c>
      <c r="C194" s="282" t="s">
        <v>11674</v>
      </c>
      <c r="D194" s="282" t="s">
        <v>9371</v>
      </c>
      <c r="E194" s="282" t="s">
        <v>9372</v>
      </c>
      <c r="F194" s="282" t="s">
        <v>9372</v>
      </c>
      <c r="G194" s="282" t="s">
        <v>9392</v>
      </c>
      <c r="H194" s="282" t="s">
        <v>11691</v>
      </c>
      <c r="I194" s="282" t="s">
        <v>9375</v>
      </c>
      <c r="J194" s="283"/>
      <c r="K194" s="283"/>
      <c r="L194" s="283"/>
      <c r="M194" s="283"/>
      <c r="N194" s="282" t="s">
        <v>9378</v>
      </c>
      <c r="O194" s="284">
        <v>180.36</v>
      </c>
      <c r="P194" s="282" t="s">
        <v>10437</v>
      </c>
      <c r="Q194" s="282" t="s">
        <v>9375</v>
      </c>
      <c r="R194" s="283"/>
      <c r="S194" s="283"/>
      <c r="T194" s="282" t="s">
        <v>9380</v>
      </c>
      <c r="U194" s="282" t="s">
        <v>10437</v>
      </c>
      <c r="V194" s="282" t="s">
        <v>10438</v>
      </c>
      <c r="W194" s="282" t="s">
        <v>10520</v>
      </c>
      <c r="X194" s="282" t="s">
        <v>9384</v>
      </c>
      <c r="Y194" s="282" t="s">
        <v>9385</v>
      </c>
      <c r="Z194" s="284">
        <v>180.36</v>
      </c>
      <c r="AA194" s="282" t="s">
        <v>3277</v>
      </c>
      <c r="AB194" s="284">
        <v>180.36</v>
      </c>
      <c r="AC194" s="284">
        <v>180.36</v>
      </c>
      <c r="AD194" s="282" t="s">
        <v>3277</v>
      </c>
      <c r="AE194" s="282" t="s">
        <v>10521</v>
      </c>
      <c r="AF194" s="282" t="s">
        <v>10685</v>
      </c>
      <c r="AG194" s="282" t="s">
        <v>9388</v>
      </c>
      <c r="AH194" s="282" t="s">
        <v>9402</v>
      </c>
      <c r="AI194" s="285">
        <f t="shared" si="4"/>
        <v>43732</v>
      </c>
      <c r="AJ194" s="330">
        <f t="shared" si="5"/>
        <v>180.36</v>
      </c>
    </row>
    <row r="195" spans="1:36" ht="50">
      <c r="A195" s="282" t="s">
        <v>11911</v>
      </c>
      <c r="B195" s="282" t="s">
        <v>11673</v>
      </c>
      <c r="C195" s="282" t="s">
        <v>11674</v>
      </c>
      <c r="D195" s="282" t="s">
        <v>9371</v>
      </c>
      <c r="E195" s="282" t="s">
        <v>9372</v>
      </c>
      <c r="F195" s="282" t="s">
        <v>9372</v>
      </c>
      <c r="G195" s="282" t="s">
        <v>9392</v>
      </c>
      <c r="H195" s="282" t="s">
        <v>11731</v>
      </c>
      <c r="I195" s="282" t="s">
        <v>9375</v>
      </c>
      <c r="J195" s="283"/>
      <c r="K195" s="283"/>
      <c r="L195" s="283"/>
      <c r="M195" s="283"/>
      <c r="N195" s="282" t="s">
        <v>9378</v>
      </c>
      <c r="O195" s="284">
        <v>270.54000000000002</v>
      </c>
      <c r="P195" s="282" t="s">
        <v>10437</v>
      </c>
      <c r="Q195" s="282" t="s">
        <v>9375</v>
      </c>
      <c r="R195" s="283"/>
      <c r="S195" s="283"/>
      <c r="T195" s="282" t="s">
        <v>9380</v>
      </c>
      <c r="U195" s="282" t="s">
        <v>10437</v>
      </c>
      <c r="V195" s="282" t="s">
        <v>10438</v>
      </c>
      <c r="W195" s="282" t="s">
        <v>10443</v>
      </c>
      <c r="X195" s="282" t="s">
        <v>9384</v>
      </c>
      <c r="Y195" s="282" t="s">
        <v>9385</v>
      </c>
      <c r="Z195" s="284">
        <v>270.54000000000002</v>
      </c>
      <c r="AA195" s="282" t="s">
        <v>3277</v>
      </c>
      <c r="AB195" s="284">
        <v>270.54000000000002</v>
      </c>
      <c r="AC195" s="284">
        <v>270.54000000000002</v>
      </c>
      <c r="AD195" s="282" t="s">
        <v>3277</v>
      </c>
      <c r="AE195" s="282" t="s">
        <v>10444</v>
      </c>
      <c r="AF195" s="282" t="s">
        <v>10685</v>
      </c>
      <c r="AG195" s="282" t="s">
        <v>9388</v>
      </c>
      <c r="AH195" s="282" t="s">
        <v>9402</v>
      </c>
      <c r="AI195" s="285">
        <f t="shared" ref="AI195:AI249" si="6">DATE(YEAR(H195),MONTH(H195),DAY(H195))</f>
        <v>43928</v>
      </c>
      <c r="AJ195" s="330">
        <f t="shared" ref="AJ195:AJ249" si="7">AB195</f>
        <v>270.54000000000002</v>
      </c>
    </row>
    <row r="196" spans="1:36" ht="50">
      <c r="A196" s="282" t="s">
        <v>11912</v>
      </c>
      <c r="B196" s="282" t="s">
        <v>11673</v>
      </c>
      <c r="C196" s="282" t="s">
        <v>11674</v>
      </c>
      <c r="D196" s="282" t="s">
        <v>9371</v>
      </c>
      <c r="E196" s="282" t="s">
        <v>9372</v>
      </c>
      <c r="F196" s="282" t="s">
        <v>9372</v>
      </c>
      <c r="G196" s="282" t="s">
        <v>9392</v>
      </c>
      <c r="H196" s="282" t="s">
        <v>11731</v>
      </c>
      <c r="I196" s="282" t="s">
        <v>9375</v>
      </c>
      <c r="J196" s="283"/>
      <c r="K196" s="283"/>
      <c r="L196" s="283"/>
      <c r="M196" s="283"/>
      <c r="N196" s="282" t="s">
        <v>9378</v>
      </c>
      <c r="O196" s="284">
        <v>90.18</v>
      </c>
      <c r="P196" s="282" t="s">
        <v>10437</v>
      </c>
      <c r="Q196" s="282" t="s">
        <v>9375</v>
      </c>
      <c r="R196" s="283"/>
      <c r="S196" s="283"/>
      <c r="T196" s="282" t="s">
        <v>9380</v>
      </c>
      <c r="U196" s="282" t="s">
        <v>10437</v>
      </c>
      <c r="V196" s="282" t="s">
        <v>10438</v>
      </c>
      <c r="W196" s="282" t="s">
        <v>10443</v>
      </c>
      <c r="X196" s="282" t="s">
        <v>9384</v>
      </c>
      <c r="Y196" s="282" t="s">
        <v>9385</v>
      </c>
      <c r="Z196" s="284">
        <v>90.18</v>
      </c>
      <c r="AA196" s="282" t="s">
        <v>3277</v>
      </c>
      <c r="AB196" s="284">
        <v>90.18</v>
      </c>
      <c r="AC196" s="284">
        <v>90.18</v>
      </c>
      <c r="AD196" s="282" t="s">
        <v>3277</v>
      </c>
      <c r="AE196" s="282" t="s">
        <v>10444</v>
      </c>
      <c r="AF196" s="282" t="s">
        <v>10685</v>
      </c>
      <c r="AG196" s="282" t="s">
        <v>9388</v>
      </c>
      <c r="AH196" s="282" t="s">
        <v>9402</v>
      </c>
      <c r="AI196" s="285">
        <f t="shared" si="6"/>
        <v>43928</v>
      </c>
      <c r="AJ196" s="330">
        <f t="shared" si="7"/>
        <v>90.18</v>
      </c>
    </row>
    <row r="197" spans="1:36" ht="50">
      <c r="A197" s="282" t="s">
        <v>11913</v>
      </c>
      <c r="B197" s="282" t="s">
        <v>11673</v>
      </c>
      <c r="C197" s="282" t="s">
        <v>11674</v>
      </c>
      <c r="D197" s="282" t="s">
        <v>9371</v>
      </c>
      <c r="E197" s="282" t="s">
        <v>9372</v>
      </c>
      <c r="F197" s="282" t="s">
        <v>9372</v>
      </c>
      <c r="G197" s="282" t="s">
        <v>9392</v>
      </c>
      <c r="H197" s="282" t="s">
        <v>10446</v>
      </c>
      <c r="I197" s="282" t="s">
        <v>9375</v>
      </c>
      <c r="J197" s="283"/>
      <c r="K197" s="283"/>
      <c r="L197" s="283"/>
      <c r="M197" s="283"/>
      <c r="N197" s="282" t="s">
        <v>9378</v>
      </c>
      <c r="O197" s="284">
        <v>78.900000000000006</v>
      </c>
      <c r="P197" s="282" t="s">
        <v>10437</v>
      </c>
      <c r="Q197" s="282" t="s">
        <v>9375</v>
      </c>
      <c r="R197" s="283"/>
      <c r="S197" s="283"/>
      <c r="T197" s="282" t="s">
        <v>9380</v>
      </c>
      <c r="U197" s="282" t="s">
        <v>10437</v>
      </c>
      <c r="V197" s="282" t="s">
        <v>10438</v>
      </c>
      <c r="W197" s="282" t="s">
        <v>10447</v>
      </c>
      <c r="X197" s="282" t="s">
        <v>9384</v>
      </c>
      <c r="Y197" s="282" t="s">
        <v>9385</v>
      </c>
      <c r="Z197" s="284">
        <v>78.900000000000006</v>
      </c>
      <c r="AA197" s="282" t="s">
        <v>3277</v>
      </c>
      <c r="AB197" s="284">
        <v>78.900000000000006</v>
      </c>
      <c r="AC197" s="284">
        <v>78.900000000000006</v>
      </c>
      <c r="AD197" s="282" t="s">
        <v>3277</v>
      </c>
      <c r="AE197" s="282" t="s">
        <v>10448</v>
      </c>
      <c r="AF197" s="282" t="s">
        <v>10685</v>
      </c>
      <c r="AG197" s="282" t="s">
        <v>9388</v>
      </c>
      <c r="AH197" s="282" t="s">
        <v>9402</v>
      </c>
      <c r="AI197" s="285">
        <f t="shared" si="6"/>
        <v>43921</v>
      </c>
      <c r="AJ197" s="330">
        <f t="shared" si="7"/>
        <v>78.900000000000006</v>
      </c>
    </row>
    <row r="198" spans="1:36" ht="50">
      <c r="A198" s="282" t="s">
        <v>11914</v>
      </c>
      <c r="B198" s="282" t="s">
        <v>11673</v>
      </c>
      <c r="C198" s="282" t="s">
        <v>11674</v>
      </c>
      <c r="D198" s="282" t="s">
        <v>9371</v>
      </c>
      <c r="E198" s="282" t="s">
        <v>9372</v>
      </c>
      <c r="F198" s="282" t="s">
        <v>9372</v>
      </c>
      <c r="G198" s="282" t="s">
        <v>9392</v>
      </c>
      <c r="H198" s="282" t="s">
        <v>11739</v>
      </c>
      <c r="I198" s="282" t="s">
        <v>9375</v>
      </c>
      <c r="J198" s="283"/>
      <c r="K198" s="283"/>
      <c r="L198" s="283"/>
      <c r="M198" s="283"/>
      <c r="N198" s="282" t="s">
        <v>9378</v>
      </c>
      <c r="O198" s="284">
        <v>84.04</v>
      </c>
      <c r="P198" s="282" t="s">
        <v>10437</v>
      </c>
      <c r="Q198" s="282" t="s">
        <v>9375</v>
      </c>
      <c r="R198" s="283"/>
      <c r="S198" s="283"/>
      <c r="T198" s="282" t="s">
        <v>9380</v>
      </c>
      <c r="U198" s="282" t="s">
        <v>10437</v>
      </c>
      <c r="V198" s="282" t="s">
        <v>10438</v>
      </c>
      <c r="W198" s="282" t="s">
        <v>11682</v>
      </c>
      <c r="X198" s="282" t="s">
        <v>9384</v>
      </c>
      <c r="Y198" s="282" t="s">
        <v>9385</v>
      </c>
      <c r="Z198" s="284">
        <v>84.04</v>
      </c>
      <c r="AA198" s="282" t="s">
        <v>3277</v>
      </c>
      <c r="AB198" s="284">
        <v>84.04</v>
      </c>
      <c r="AC198" s="284">
        <v>84.04</v>
      </c>
      <c r="AD198" s="282" t="s">
        <v>3277</v>
      </c>
      <c r="AE198" s="282" t="s">
        <v>11683</v>
      </c>
      <c r="AF198" s="282" t="s">
        <v>10685</v>
      </c>
      <c r="AG198" s="282" t="s">
        <v>9388</v>
      </c>
      <c r="AH198" s="282" t="s">
        <v>9402</v>
      </c>
      <c r="AI198" s="285">
        <f t="shared" si="6"/>
        <v>43496</v>
      </c>
      <c r="AJ198" s="330">
        <f t="shared" si="7"/>
        <v>84.04</v>
      </c>
    </row>
    <row r="199" spans="1:36" ht="50">
      <c r="A199" s="282" t="s">
        <v>11915</v>
      </c>
      <c r="B199" s="282" t="s">
        <v>11673</v>
      </c>
      <c r="C199" s="282" t="s">
        <v>11674</v>
      </c>
      <c r="D199" s="282" t="s">
        <v>9371</v>
      </c>
      <c r="E199" s="282" t="s">
        <v>9372</v>
      </c>
      <c r="F199" s="282" t="s">
        <v>9372</v>
      </c>
      <c r="G199" s="282" t="s">
        <v>9392</v>
      </c>
      <c r="H199" s="282" t="s">
        <v>10527</v>
      </c>
      <c r="I199" s="282" t="s">
        <v>9375</v>
      </c>
      <c r="J199" s="283"/>
      <c r="K199" s="283"/>
      <c r="L199" s="283"/>
      <c r="M199" s="283"/>
      <c r="N199" s="282" t="s">
        <v>9378</v>
      </c>
      <c r="O199" s="284">
        <v>78.900000000000006</v>
      </c>
      <c r="P199" s="282" t="s">
        <v>10437</v>
      </c>
      <c r="Q199" s="282" t="s">
        <v>9375</v>
      </c>
      <c r="R199" s="283"/>
      <c r="S199" s="283"/>
      <c r="T199" s="282" t="s">
        <v>9380</v>
      </c>
      <c r="U199" s="282" t="s">
        <v>10437</v>
      </c>
      <c r="V199" s="282" t="s">
        <v>10438</v>
      </c>
      <c r="W199" s="282" t="s">
        <v>10520</v>
      </c>
      <c r="X199" s="282" t="s">
        <v>9384</v>
      </c>
      <c r="Y199" s="282" t="s">
        <v>9385</v>
      </c>
      <c r="Z199" s="284">
        <v>78.900000000000006</v>
      </c>
      <c r="AA199" s="282" t="s">
        <v>3277</v>
      </c>
      <c r="AB199" s="284">
        <v>78.900000000000006</v>
      </c>
      <c r="AC199" s="284">
        <v>78.900000000000006</v>
      </c>
      <c r="AD199" s="282" t="s">
        <v>3277</v>
      </c>
      <c r="AE199" s="282" t="s">
        <v>10521</v>
      </c>
      <c r="AF199" s="282" t="s">
        <v>10685</v>
      </c>
      <c r="AG199" s="282" t="s">
        <v>9388</v>
      </c>
      <c r="AH199" s="282" t="s">
        <v>9402</v>
      </c>
      <c r="AI199" s="285">
        <f t="shared" si="6"/>
        <v>43723</v>
      </c>
      <c r="AJ199" s="330">
        <f t="shared" si="7"/>
        <v>78.900000000000006</v>
      </c>
    </row>
    <row r="200" spans="1:36" ht="50">
      <c r="A200" s="282" t="s">
        <v>11916</v>
      </c>
      <c r="B200" s="282" t="s">
        <v>11673</v>
      </c>
      <c r="C200" s="282" t="s">
        <v>11674</v>
      </c>
      <c r="D200" s="282" t="s">
        <v>9371</v>
      </c>
      <c r="E200" s="282" t="s">
        <v>9372</v>
      </c>
      <c r="F200" s="282" t="s">
        <v>9372</v>
      </c>
      <c r="G200" s="282" t="s">
        <v>9392</v>
      </c>
      <c r="H200" s="282" t="s">
        <v>11693</v>
      </c>
      <c r="I200" s="282" t="s">
        <v>9375</v>
      </c>
      <c r="J200" s="283"/>
      <c r="K200" s="283"/>
      <c r="L200" s="283"/>
      <c r="M200" s="283"/>
      <c r="N200" s="282" t="s">
        <v>9378</v>
      </c>
      <c r="O200" s="284">
        <v>78.900000000000006</v>
      </c>
      <c r="P200" s="282" t="s">
        <v>10437</v>
      </c>
      <c r="Q200" s="282" t="s">
        <v>9375</v>
      </c>
      <c r="R200" s="283"/>
      <c r="S200" s="283"/>
      <c r="T200" s="282" t="s">
        <v>9380</v>
      </c>
      <c r="U200" s="282" t="s">
        <v>10437</v>
      </c>
      <c r="V200" s="282" t="s">
        <v>10438</v>
      </c>
      <c r="W200" s="282" t="s">
        <v>10520</v>
      </c>
      <c r="X200" s="282" t="s">
        <v>9384</v>
      </c>
      <c r="Y200" s="282" t="s">
        <v>9385</v>
      </c>
      <c r="Z200" s="284">
        <v>78.900000000000006</v>
      </c>
      <c r="AA200" s="282" t="s">
        <v>3277</v>
      </c>
      <c r="AB200" s="284">
        <v>78.900000000000006</v>
      </c>
      <c r="AC200" s="284">
        <v>78.900000000000006</v>
      </c>
      <c r="AD200" s="282" t="s">
        <v>3277</v>
      </c>
      <c r="AE200" s="282" t="s">
        <v>10521</v>
      </c>
      <c r="AF200" s="282" t="s">
        <v>10685</v>
      </c>
      <c r="AG200" s="282" t="s">
        <v>9388</v>
      </c>
      <c r="AH200" s="282" t="s">
        <v>9402</v>
      </c>
      <c r="AI200" s="285">
        <f t="shared" si="6"/>
        <v>43718</v>
      </c>
      <c r="AJ200" s="330">
        <f t="shared" si="7"/>
        <v>78.900000000000006</v>
      </c>
    </row>
    <row r="201" spans="1:36" ht="50">
      <c r="A201" s="282" t="s">
        <v>11917</v>
      </c>
      <c r="B201" s="282" t="s">
        <v>11673</v>
      </c>
      <c r="C201" s="282" t="s">
        <v>11674</v>
      </c>
      <c r="D201" s="282" t="s">
        <v>9371</v>
      </c>
      <c r="E201" s="282" t="s">
        <v>9372</v>
      </c>
      <c r="F201" s="282" t="s">
        <v>9372</v>
      </c>
      <c r="G201" s="282" t="s">
        <v>9392</v>
      </c>
      <c r="H201" s="282" t="s">
        <v>11693</v>
      </c>
      <c r="I201" s="282" t="s">
        <v>9375</v>
      </c>
      <c r="J201" s="283"/>
      <c r="K201" s="283"/>
      <c r="L201" s="283"/>
      <c r="M201" s="283"/>
      <c r="N201" s="282" t="s">
        <v>9378</v>
      </c>
      <c r="O201" s="284">
        <v>78.900000000000006</v>
      </c>
      <c r="P201" s="282" t="s">
        <v>10437</v>
      </c>
      <c r="Q201" s="282" t="s">
        <v>9375</v>
      </c>
      <c r="R201" s="283"/>
      <c r="S201" s="283"/>
      <c r="T201" s="282" t="s">
        <v>9380</v>
      </c>
      <c r="U201" s="282" t="s">
        <v>10437</v>
      </c>
      <c r="V201" s="282" t="s">
        <v>10438</v>
      </c>
      <c r="W201" s="282" t="s">
        <v>10520</v>
      </c>
      <c r="X201" s="282" t="s">
        <v>9384</v>
      </c>
      <c r="Y201" s="282" t="s">
        <v>9385</v>
      </c>
      <c r="Z201" s="284">
        <v>78.900000000000006</v>
      </c>
      <c r="AA201" s="282" t="s">
        <v>3277</v>
      </c>
      <c r="AB201" s="284">
        <v>78.900000000000006</v>
      </c>
      <c r="AC201" s="284">
        <v>78.900000000000006</v>
      </c>
      <c r="AD201" s="282" t="s">
        <v>3277</v>
      </c>
      <c r="AE201" s="282" t="s">
        <v>10521</v>
      </c>
      <c r="AF201" s="282" t="s">
        <v>10685</v>
      </c>
      <c r="AG201" s="282" t="s">
        <v>9388</v>
      </c>
      <c r="AH201" s="282" t="s">
        <v>9402</v>
      </c>
      <c r="AI201" s="285">
        <f t="shared" si="6"/>
        <v>43718</v>
      </c>
      <c r="AJ201" s="330">
        <f t="shared" si="7"/>
        <v>78.900000000000006</v>
      </c>
    </row>
    <row r="202" spans="1:36" ht="50">
      <c r="A202" s="282" t="s">
        <v>11918</v>
      </c>
      <c r="B202" s="282" t="s">
        <v>11673</v>
      </c>
      <c r="C202" s="282" t="s">
        <v>11674</v>
      </c>
      <c r="D202" s="282" t="s">
        <v>9371</v>
      </c>
      <c r="E202" s="282" t="s">
        <v>9372</v>
      </c>
      <c r="F202" s="282" t="s">
        <v>9372</v>
      </c>
      <c r="G202" s="282" t="s">
        <v>9392</v>
      </c>
      <c r="H202" s="282" t="s">
        <v>10442</v>
      </c>
      <c r="I202" s="282" t="s">
        <v>9375</v>
      </c>
      <c r="J202" s="283"/>
      <c r="K202" s="283"/>
      <c r="L202" s="283"/>
      <c r="M202" s="283"/>
      <c r="N202" s="282" t="s">
        <v>9378</v>
      </c>
      <c r="O202" s="284">
        <v>24.76</v>
      </c>
      <c r="P202" s="282" t="s">
        <v>10437</v>
      </c>
      <c r="Q202" s="282" t="s">
        <v>9375</v>
      </c>
      <c r="R202" s="283"/>
      <c r="S202" s="283"/>
      <c r="T202" s="282" t="s">
        <v>9380</v>
      </c>
      <c r="U202" s="282" t="s">
        <v>10437</v>
      </c>
      <c r="V202" s="282" t="s">
        <v>10438</v>
      </c>
      <c r="W202" s="282" t="s">
        <v>10443</v>
      </c>
      <c r="X202" s="282" t="s">
        <v>9384</v>
      </c>
      <c r="Y202" s="282" t="s">
        <v>9385</v>
      </c>
      <c r="Z202" s="284">
        <v>24.76</v>
      </c>
      <c r="AA202" s="282" t="s">
        <v>3277</v>
      </c>
      <c r="AB202" s="284">
        <v>24.76</v>
      </c>
      <c r="AC202" s="284">
        <v>24.76</v>
      </c>
      <c r="AD202" s="282" t="s">
        <v>3277</v>
      </c>
      <c r="AE202" s="282" t="s">
        <v>10444</v>
      </c>
      <c r="AF202" s="282" t="s">
        <v>10685</v>
      </c>
      <c r="AG202" s="282" t="s">
        <v>9388</v>
      </c>
      <c r="AH202" s="282" t="s">
        <v>9402</v>
      </c>
      <c r="AI202" s="285">
        <f t="shared" si="6"/>
        <v>43951</v>
      </c>
      <c r="AJ202" s="330">
        <f t="shared" si="7"/>
        <v>24.76</v>
      </c>
    </row>
    <row r="203" spans="1:36" ht="50">
      <c r="A203" s="282" t="s">
        <v>11919</v>
      </c>
      <c r="B203" s="282" t="s">
        <v>11673</v>
      </c>
      <c r="C203" s="282" t="s">
        <v>11674</v>
      </c>
      <c r="D203" s="282" t="s">
        <v>9371</v>
      </c>
      <c r="E203" s="282" t="s">
        <v>9372</v>
      </c>
      <c r="F203" s="282" t="s">
        <v>9372</v>
      </c>
      <c r="G203" s="282" t="s">
        <v>9392</v>
      </c>
      <c r="H203" s="282" t="s">
        <v>10436</v>
      </c>
      <c r="I203" s="282" t="s">
        <v>9375</v>
      </c>
      <c r="J203" s="283"/>
      <c r="K203" s="283"/>
      <c r="L203" s="283"/>
      <c r="M203" s="283"/>
      <c r="N203" s="282" t="s">
        <v>9378</v>
      </c>
      <c r="O203" s="284">
        <v>22.33</v>
      </c>
      <c r="P203" s="282" t="s">
        <v>10437</v>
      </c>
      <c r="Q203" s="282" t="s">
        <v>9375</v>
      </c>
      <c r="R203" s="283"/>
      <c r="S203" s="283"/>
      <c r="T203" s="282" t="s">
        <v>9380</v>
      </c>
      <c r="U203" s="282" t="s">
        <v>10437</v>
      </c>
      <c r="V203" s="282" t="s">
        <v>10438</v>
      </c>
      <c r="W203" s="282" t="s">
        <v>10439</v>
      </c>
      <c r="X203" s="282" t="s">
        <v>9384</v>
      </c>
      <c r="Y203" s="282" t="s">
        <v>9385</v>
      </c>
      <c r="Z203" s="284">
        <v>22.33</v>
      </c>
      <c r="AA203" s="282" t="s">
        <v>3277</v>
      </c>
      <c r="AB203" s="284">
        <v>22.33</v>
      </c>
      <c r="AC203" s="284">
        <v>22.33</v>
      </c>
      <c r="AD203" s="282" t="s">
        <v>3277</v>
      </c>
      <c r="AE203" s="282" t="s">
        <v>10440</v>
      </c>
      <c r="AF203" s="282" t="s">
        <v>10685</v>
      </c>
      <c r="AG203" s="282" t="s">
        <v>9388</v>
      </c>
      <c r="AH203" s="282" t="s">
        <v>9402</v>
      </c>
      <c r="AI203" s="285">
        <f t="shared" si="6"/>
        <v>43982</v>
      </c>
      <c r="AJ203" s="330">
        <f t="shared" si="7"/>
        <v>22.33</v>
      </c>
    </row>
    <row r="204" spans="1:36" ht="50">
      <c r="A204" s="282" t="s">
        <v>11920</v>
      </c>
      <c r="B204" s="282" t="s">
        <v>11673</v>
      </c>
      <c r="C204" s="282" t="s">
        <v>11674</v>
      </c>
      <c r="D204" s="282" t="s">
        <v>9371</v>
      </c>
      <c r="E204" s="282" t="s">
        <v>9372</v>
      </c>
      <c r="F204" s="282" t="s">
        <v>9372</v>
      </c>
      <c r="G204" s="282" t="s">
        <v>9392</v>
      </c>
      <c r="H204" s="282" t="s">
        <v>10596</v>
      </c>
      <c r="I204" s="282" t="s">
        <v>9375</v>
      </c>
      <c r="J204" s="283"/>
      <c r="K204" s="283"/>
      <c r="L204" s="283"/>
      <c r="M204" s="283"/>
      <c r="N204" s="282" t="s">
        <v>9378</v>
      </c>
      <c r="O204" s="284">
        <v>42.02</v>
      </c>
      <c r="P204" s="282" t="s">
        <v>10437</v>
      </c>
      <c r="Q204" s="282" t="s">
        <v>9375</v>
      </c>
      <c r="R204" s="283"/>
      <c r="S204" s="283"/>
      <c r="T204" s="282" t="s">
        <v>9380</v>
      </c>
      <c r="U204" s="282" t="s">
        <v>10437</v>
      </c>
      <c r="V204" s="282" t="s">
        <v>10438</v>
      </c>
      <c r="W204" s="282" t="s">
        <v>10597</v>
      </c>
      <c r="X204" s="282" t="s">
        <v>9384</v>
      </c>
      <c r="Y204" s="282" t="s">
        <v>9385</v>
      </c>
      <c r="Z204" s="284">
        <v>42.02</v>
      </c>
      <c r="AA204" s="282" t="s">
        <v>3277</v>
      </c>
      <c r="AB204" s="284">
        <v>42.02</v>
      </c>
      <c r="AC204" s="284">
        <v>42.02</v>
      </c>
      <c r="AD204" s="282" t="s">
        <v>3277</v>
      </c>
      <c r="AE204" s="282" t="s">
        <v>10598</v>
      </c>
      <c r="AF204" s="282" t="s">
        <v>10685</v>
      </c>
      <c r="AG204" s="282" t="s">
        <v>9388</v>
      </c>
      <c r="AH204" s="282" t="s">
        <v>9402</v>
      </c>
      <c r="AI204" s="285">
        <f t="shared" si="6"/>
        <v>43585</v>
      </c>
      <c r="AJ204" s="330">
        <f t="shared" si="7"/>
        <v>42.02</v>
      </c>
    </row>
    <row r="205" spans="1:36" ht="50">
      <c r="A205" s="282" t="s">
        <v>11921</v>
      </c>
      <c r="B205" s="282" t="s">
        <v>11673</v>
      </c>
      <c r="C205" s="282" t="s">
        <v>11674</v>
      </c>
      <c r="D205" s="282" t="s">
        <v>9371</v>
      </c>
      <c r="E205" s="282" t="s">
        <v>9372</v>
      </c>
      <c r="F205" s="282" t="s">
        <v>9372</v>
      </c>
      <c r="G205" s="282" t="s">
        <v>9392</v>
      </c>
      <c r="H205" s="282" t="s">
        <v>10539</v>
      </c>
      <c r="I205" s="282" t="s">
        <v>9375</v>
      </c>
      <c r="J205" s="283"/>
      <c r="K205" s="283"/>
      <c r="L205" s="283"/>
      <c r="M205" s="283"/>
      <c r="N205" s="282" t="s">
        <v>9378</v>
      </c>
      <c r="O205" s="284">
        <v>39.450000000000003</v>
      </c>
      <c r="P205" s="282" t="s">
        <v>10437</v>
      </c>
      <c r="Q205" s="282" t="s">
        <v>9375</v>
      </c>
      <c r="R205" s="283"/>
      <c r="S205" s="283"/>
      <c r="T205" s="282" t="s">
        <v>9380</v>
      </c>
      <c r="U205" s="282" t="s">
        <v>10437</v>
      </c>
      <c r="V205" s="282" t="s">
        <v>10438</v>
      </c>
      <c r="W205" s="282" t="s">
        <v>10540</v>
      </c>
      <c r="X205" s="282" t="s">
        <v>9384</v>
      </c>
      <c r="Y205" s="282" t="s">
        <v>9385</v>
      </c>
      <c r="Z205" s="284">
        <v>39.450000000000003</v>
      </c>
      <c r="AA205" s="282" t="s">
        <v>3277</v>
      </c>
      <c r="AB205" s="284">
        <v>39.450000000000003</v>
      </c>
      <c r="AC205" s="284">
        <v>39.450000000000003</v>
      </c>
      <c r="AD205" s="282" t="s">
        <v>3277</v>
      </c>
      <c r="AE205" s="282" t="s">
        <v>10541</v>
      </c>
      <c r="AF205" s="282" t="s">
        <v>10685</v>
      </c>
      <c r="AG205" s="282" t="s">
        <v>9388</v>
      </c>
      <c r="AH205" s="282" t="s">
        <v>9402</v>
      </c>
      <c r="AI205" s="285">
        <f t="shared" si="6"/>
        <v>43708</v>
      </c>
      <c r="AJ205" s="330">
        <f t="shared" si="7"/>
        <v>39.450000000000003</v>
      </c>
    </row>
    <row r="206" spans="1:36" ht="50">
      <c r="A206" s="282" t="s">
        <v>11922</v>
      </c>
      <c r="B206" s="282" t="s">
        <v>11673</v>
      </c>
      <c r="C206" s="282" t="s">
        <v>11674</v>
      </c>
      <c r="D206" s="282" t="s">
        <v>9371</v>
      </c>
      <c r="E206" s="282" t="s">
        <v>9372</v>
      </c>
      <c r="F206" s="282" t="s">
        <v>9372</v>
      </c>
      <c r="G206" s="282" t="s">
        <v>9392</v>
      </c>
      <c r="H206" s="282" t="s">
        <v>10519</v>
      </c>
      <c r="I206" s="282" t="s">
        <v>9375</v>
      </c>
      <c r="J206" s="283"/>
      <c r="K206" s="283"/>
      <c r="L206" s="283"/>
      <c r="M206" s="283"/>
      <c r="N206" s="282" t="s">
        <v>9378</v>
      </c>
      <c r="O206" s="284">
        <v>39.450000000000003</v>
      </c>
      <c r="P206" s="282" t="s">
        <v>10437</v>
      </c>
      <c r="Q206" s="282" t="s">
        <v>9375</v>
      </c>
      <c r="R206" s="283"/>
      <c r="S206" s="283"/>
      <c r="T206" s="282" t="s">
        <v>9380</v>
      </c>
      <c r="U206" s="282" t="s">
        <v>10437</v>
      </c>
      <c r="V206" s="282" t="s">
        <v>10438</v>
      </c>
      <c r="W206" s="282" t="s">
        <v>10520</v>
      </c>
      <c r="X206" s="282" t="s">
        <v>9384</v>
      </c>
      <c r="Y206" s="282" t="s">
        <v>9385</v>
      </c>
      <c r="Z206" s="284">
        <v>39.450000000000003</v>
      </c>
      <c r="AA206" s="282" t="s">
        <v>3277</v>
      </c>
      <c r="AB206" s="284">
        <v>39.450000000000003</v>
      </c>
      <c r="AC206" s="284">
        <v>39.450000000000003</v>
      </c>
      <c r="AD206" s="282" t="s">
        <v>3277</v>
      </c>
      <c r="AE206" s="282" t="s">
        <v>10521</v>
      </c>
      <c r="AF206" s="282" t="s">
        <v>10685</v>
      </c>
      <c r="AG206" s="282" t="s">
        <v>9388</v>
      </c>
      <c r="AH206" s="282" t="s">
        <v>9402</v>
      </c>
      <c r="AI206" s="285">
        <f t="shared" si="6"/>
        <v>43738</v>
      </c>
      <c r="AJ206" s="330">
        <f t="shared" si="7"/>
        <v>39.450000000000003</v>
      </c>
    </row>
    <row r="207" spans="1:36" ht="50">
      <c r="A207" s="282" t="s">
        <v>11923</v>
      </c>
      <c r="B207" s="282" t="s">
        <v>11673</v>
      </c>
      <c r="C207" s="282" t="s">
        <v>11674</v>
      </c>
      <c r="D207" s="282" t="s">
        <v>9371</v>
      </c>
      <c r="E207" s="282" t="s">
        <v>9372</v>
      </c>
      <c r="F207" s="282" t="s">
        <v>9372</v>
      </c>
      <c r="G207" s="282" t="s">
        <v>9392</v>
      </c>
      <c r="H207" s="282" t="s">
        <v>10452</v>
      </c>
      <c r="I207" s="282" t="s">
        <v>9375</v>
      </c>
      <c r="J207" s="283"/>
      <c r="K207" s="283"/>
      <c r="L207" s="283"/>
      <c r="M207" s="283"/>
      <c r="N207" s="282" t="s">
        <v>9378</v>
      </c>
      <c r="O207" s="284">
        <v>39.450000000000003</v>
      </c>
      <c r="P207" s="282" t="s">
        <v>10437</v>
      </c>
      <c r="Q207" s="282" t="s">
        <v>9375</v>
      </c>
      <c r="R207" s="283"/>
      <c r="S207" s="283"/>
      <c r="T207" s="282" t="s">
        <v>9380</v>
      </c>
      <c r="U207" s="282" t="s">
        <v>10437</v>
      </c>
      <c r="V207" s="282" t="s">
        <v>10438</v>
      </c>
      <c r="W207" s="282" t="s">
        <v>10453</v>
      </c>
      <c r="X207" s="282" t="s">
        <v>9384</v>
      </c>
      <c r="Y207" s="282" t="s">
        <v>9385</v>
      </c>
      <c r="Z207" s="284">
        <v>39.450000000000003</v>
      </c>
      <c r="AA207" s="282" t="s">
        <v>3277</v>
      </c>
      <c r="AB207" s="284">
        <v>39.450000000000003</v>
      </c>
      <c r="AC207" s="284">
        <v>39.450000000000003</v>
      </c>
      <c r="AD207" s="282" t="s">
        <v>3277</v>
      </c>
      <c r="AE207" s="282" t="s">
        <v>10454</v>
      </c>
      <c r="AF207" s="282" t="s">
        <v>10685</v>
      </c>
      <c r="AG207" s="282" t="s">
        <v>9388</v>
      </c>
      <c r="AH207" s="282" t="s">
        <v>9402</v>
      </c>
      <c r="AI207" s="285">
        <f t="shared" si="6"/>
        <v>43890</v>
      </c>
      <c r="AJ207" s="330">
        <f t="shared" si="7"/>
        <v>39.450000000000003</v>
      </c>
    </row>
    <row r="208" spans="1:36" ht="50">
      <c r="A208" s="282" t="s">
        <v>11924</v>
      </c>
      <c r="B208" s="282" t="s">
        <v>11673</v>
      </c>
      <c r="C208" s="282" t="s">
        <v>11674</v>
      </c>
      <c r="D208" s="282" t="s">
        <v>9371</v>
      </c>
      <c r="E208" s="282" t="s">
        <v>9372</v>
      </c>
      <c r="F208" s="282" t="s">
        <v>9372</v>
      </c>
      <c r="G208" s="282" t="s">
        <v>9392</v>
      </c>
      <c r="H208" s="282" t="s">
        <v>10452</v>
      </c>
      <c r="I208" s="282" t="s">
        <v>9375</v>
      </c>
      <c r="J208" s="283"/>
      <c r="K208" s="283"/>
      <c r="L208" s="283"/>
      <c r="M208" s="283"/>
      <c r="N208" s="282" t="s">
        <v>9378</v>
      </c>
      <c r="O208" s="284">
        <v>39.450000000000003</v>
      </c>
      <c r="P208" s="282" t="s">
        <v>10437</v>
      </c>
      <c r="Q208" s="282" t="s">
        <v>9375</v>
      </c>
      <c r="R208" s="283"/>
      <c r="S208" s="283"/>
      <c r="T208" s="282" t="s">
        <v>9380</v>
      </c>
      <c r="U208" s="282" t="s">
        <v>10437</v>
      </c>
      <c r="V208" s="282" t="s">
        <v>10438</v>
      </c>
      <c r="W208" s="282" t="s">
        <v>10453</v>
      </c>
      <c r="X208" s="282" t="s">
        <v>9384</v>
      </c>
      <c r="Y208" s="282" t="s">
        <v>9385</v>
      </c>
      <c r="Z208" s="284">
        <v>39.450000000000003</v>
      </c>
      <c r="AA208" s="282" t="s">
        <v>3277</v>
      </c>
      <c r="AB208" s="284">
        <v>39.450000000000003</v>
      </c>
      <c r="AC208" s="284">
        <v>39.450000000000003</v>
      </c>
      <c r="AD208" s="282" t="s">
        <v>3277</v>
      </c>
      <c r="AE208" s="282" t="s">
        <v>10454</v>
      </c>
      <c r="AF208" s="282" t="s">
        <v>10685</v>
      </c>
      <c r="AG208" s="282" t="s">
        <v>9388</v>
      </c>
      <c r="AH208" s="282" t="s">
        <v>9402</v>
      </c>
      <c r="AI208" s="285">
        <f t="shared" si="6"/>
        <v>43890</v>
      </c>
      <c r="AJ208" s="330">
        <f t="shared" si="7"/>
        <v>39.450000000000003</v>
      </c>
    </row>
    <row r="209" spans="1:36" ht="50">
      <c r="A209" s="282" t="s">
        <v>11925</v>
      </c>
      <c r="B209" s="282" t="s">
        <v>11673</v>
      </c>
      <c r="C209" s="282" t="s">
        <v>11674</v>
      </c>
      <c r="D209" s="282" t="s">
        <v>9371</v>
      </c>
      <c r="E209" s="282" t="s">
        <v>9372</v>
      </c>
      <c r="F209" s="282" t="s">
        <v>9372</v>
      </c>
      <c r="G209" s="282" t="s">
        <v>9392</v>
      </c>
      <c r="H209" s="282" t="s">
        <v>11761</v>
      </c>
      <c r="I209" s="282" t="s">
        <v>9375</v>
      </c>
      <c r="J209" s="283"/>
      <c r="K209" s="283"/>
      <c r="L209" s="283"/>
      <c r="M209" s="283"/>
      <c r="N209" s="282" t="s">
        <v>9378</v>
      </c>
      <c r="O209" s="284">
        <v>90.18</v>
      </c>
      <c r="P209" s="282" t="s">
        <v>10437</v>
      </c>
      <c r="Q209" s="282" t="s">
        <v>9375</v>
      </c>
      <c r="R209" s="283"/>
      <c r="S209" s="283"/>
      <c r="T209" s="282" t="s">
        <v>9380</v>
      </c>
      <c r="U209" s="282" t="s">
        <v>10437</v>
      </c>
      <c r="V209" s="282" t="s">
        <v>10438</v>
      </c>
      <c r="W209" s="282" t="s">
        <v>10453</v>
      </c>
      <c r="X209" s="282" t="s">
        <v>9384</v>
      </c>
      <c r="Y209" s="282" t="s">
        <v>9385</v>
      </c>
      <c r="Z209" s="284">
        <v>90.18</v>
      </c>
      <c r="AA209" s="282" t="s">
        <v>3277</v>
      </c>
      <c r="AB209" s="284">
        <v>90.18</v>
      </c>
      <c r="AC209" s="284">
        <v>90.18</v>
      </c>
      <c r="AD209" s="282" t="s">
        <v>3277</v>
      </c>
      <c r="AE209" s="282" t="s">
        <v>10454</v>
      </c>
      <c r="AF209" s="282" t="s">
        <v>10685</v>
      </c>
      <c r="AG209" s="282" t="s">
        <v>9388</v>
      </c>
      <c r="AH209" s="282" t="s">
        <v>9402</v>
      </c>
      <c r="AI209" s="285">
        <f t="shared" si="6"/>
        <v>43876</v>
      </c>
      <c r="AJ209" s="330">
        <f t="shared" si="7"/>
        <v>90.18</v>
      </c>
    </row>
    <row r="210" spans="1:36" ht="50">
      <c r="A210" s="282" t="s">
        <v>11926</v>
      </c>
      <c r="B210" s="282" t="s">
        <v>11673</v>
      </c>
      <c r="C210" s="282" t="s">
        <v>11674</v>
      </c>
      <c r="D210" s="282" t="s">
        <v>9371</v>
      </c>
      <c r="E210" s="282" t="s">
        <v>9422</v>
      </c>
      <c r="F210" s="282" t="s">
        <v>9422</v>
      </c>
      <c r="G210" s="282" t="s">
        <v>9392</v>
      </c>
      <c r="H210" s="282" t="s">
        <v>10452</v>
      </c>
      <c r="I210" s="282" t="s">
        <v>9375</v>
      </c>
      <c r="J210" s="283"/>
      <c r="K210" s="283"/>
      <c r="L210" s="283"/>
      <c r="M210" s="283"/>
      <c r="N210" s="282" t="s">
        <v>9378</v>
      </c>
      <c r="O210" s="284">
        <v>1591.93</v>
      </c>
      <c r="P210" s="282" t="s">
        <v>10437</v>
      </c>
      <c r="Q210" s="282" t="s">
        <v>9410</v>
      </c>
      <c r="R210" s="283"/>
      <c r="S210" s="283"/>
      <c r="T210" s="282" t="s">
        <v>9380</v>
      </c>
      <c r="U210" s="282" t="s">
        <v>10437</v>
      </c>
      <c r="V210" s="282" t="s">
        <v>10438</v>
      </c>
      <c r="W210" s="282" t="s">
        <v>10453</v>
      </c>
      <c r="X210" s="282" t="s">
        <v>9384</v>
      </c>
      <c r="Y210" s="282" t="s">
        <v>9385</v>
      </c>
      <c r="Z210" s="284">
        <v>1591.93</v>
      </c>
      <c r="AA210" s="282" t="s">
        <v>3277</v>
      </c>
      <c r="AB210" s="284">
        <v>1591.93</v>
      </c>
      <c r="AC210" s="284">
        <v>1591.93</v>
      </c>
      <c r="AD210" s="282" t="s">
        <v>3277</v>
      </c>
      <c r="AE210" s="282" t="s">
        <v>10454</v>
      </c>
      <c r="AF210" s="282" t="s">
        <v>10685</v>
      </c>
      <c r="AG210" s="282" t="s">
        <v>9388</v>
      </c>
      <c r="AH210" s="282" t="s">
        <v>9402</v>
      </c>
      <c r="AI210" s="285">
        <f t="shared" si="6"/>
        <v>43890</v>
      </c>
      <c r="AJ210" s="330">
        <f t="shared" si="7"/>
        <v>1591.93</v>
      </c>
    </row>
    <row r="211" spans="1:36" ht="50">
      <c r="A211" s="282" t="s">
        <v>11927</v>
      </c>
      <c r="B211" s="282" t="s">
        <v>11673</v>
      </c>
      <c r="C211" s="282" t="s">
        <v>11674</v>
      </c>
      <c r="D211" s="282" t="s">
        <v>9371</v>
      </c>
      <c r="E211" s="282" t="s">
        <v>9422</v>
      </c>
      <c r="F211" s="282" t="s">
        <v>9422</v>
      </c>
      <c r="G211" s="282" t="s">
        <v>9392</v>
      </c>
      <c r="H211" s="282" t="s">
        <v>10571</v>
      </c>
      <c r="I211" s="282" t="s">
        <v>9375</v>
      </c>
      <c r="J211" s="283"/>
      <c r="K211" s="283"/>
      <c r="L211" s="283"/>
      <c r="M211" s="283"/>
      <c r="N211" s="282" t="s">
        <v>9378</v>
      </c>
      <c r="O211" s="284">
        <v>145.94999999999999</v>
      </c>
      <c r="P211" s="282" t="s">
        <v>10437</v>
      </c>
      <c r="Q211" s="282" t="s">
        <v>9410</v>
      </c>
      <c r="R211" s="283"/>
      <c r="S211" s="283"/>
      <c r="T211" s="282" t="s">
        <v>9380</v>
      </c>
      <c r="U211" s="282" t="s">
        <v>10437</v>
      </c>
      <c r="V211" s="282" t="s">
        <v>10438</v>
      </c>
      <c r="W211" s="282" t="s">
        <v>10572</v>
      </c>
      <c r="X211" s="282" t="s">
        <v>9384</v>
      </c>
      <c r="Y211" s="282" t="s">
        <v>9385</v>
      </c>
      <c r="Z211" s="284">
        <v>145.94999999999999</v>
      </c>
      <c r="AA211" s="282" t="s">
        <v>3277</v>
      </c>
      <c r="AB211" s="284">
        <v>145.94999999999999</v>
      </c>
      <c r="AC211" s="284">
        <v>145.94999999999999</v>
      </c>
      <c r="AD211" s="282" t="s">
        <v>3277</v>
      </c>
      <c r="AE211" s="282" t="s">
        <v>10573</v>
      </c>
      <c r="AF211" s="282" t="s">
        <v>10685</v>
      </c>
      <c r="AG211" s="282" t="s">
        <v>9388</v>
      </c>
      <c r="AH211" s="282" t="s">
        <v>9402</v>
      </c>
      <c r="AI211" s="285">
        <f t="shared" si="6"/>
        <v>43646</v>
      </c>
      <c r="AJ211" s="330">
        <f t="shared" si="7"/>
        <v>145.94999999999999</v>
      </c>
    </row>
    <row r="212" spans="1:36" ht="50">
      <c r="A212" s="282" t="s">
        <v>11928</v>
      </c>
      <c r="B212" s="282" t="s">
        <v>11673</v>
      </c>
      <c r="C212" s="282" t="s">
        <v>11674</v>
      </c>
      <c r="D212" s="282" t="s">
        <v>9371</v>
      </c>
      <c r="E212" s="282" t="s">
        <v>9422</v>
      </c>
      <c r="F212" s="282" t="s">
        <v>9422</v>
      </c>
      <c r="G212" s="282" t="s">
        <v>9392</v>
      </c>
      <c r="H212" s="282" t="s">
        <v>10629</v>
      </c>
      <c r="I212" s="282" t="s">
        <v>9375</v>
      </c>
      <c r="J212" s="283"/>
      <c r="K212" s="283"/>
      <c r="L212" s="283"/>
      <c r="M212" s="283"/>
      <c r="N212" s="282" t="s">
        <v>9378</v>
      </c>
      <c r="O212" s="284">
        <v>134.66</v>
      </c>
      <c r="P212" s="282" t="s">
        <v>10437</v>
      </c>
      <c r="Q212" s="282" t="s">
        <v>9410</v>
      </c>
      <c r="R212" s="283"/>
      <c r="S212" s="283"/>
      <c r="T212" s="282" t="s">
        <v>9380</v>
      </c>
      <c r="U212" s="282" t="s">
        <v>10437</v>
      </c>
      <c r="V212" s="282" t="s">
        <v>10438</v>
      </c>
      <c r="W212" s="282" t="s">
        <v>10630</v>
      </c>
      <c r="X212" s="282" t="s">
        <v>9384</v>
      </c>
      <c r="Y212" s="282" t="s">
        <v>9385</v>
      </c>
      <c r="Z212" s="284">
        <v>134.66</v>
      </c>
      <c r="AA212" s="282" t="s">
        <v>3277</v>
      </c>
      <c r="AB212" s="284">
        <v>134.66</v>
      </c>
      <c r="AC212" s="284">
        <v>134.66</v>
      </c>
      <c r="AD212" s="282" t="s">
        <v>3277</v>
      </c>
      <c r="AE212" s="282" t="s">
        <v>10631</v>
      </c>
      <c r="AF212" s="282" t="s">
        <v>10685</v>
      </c>
      <c r="AG212" s="282" t="s">
        <v>9388</v>
      </c>
      <c r="AH212" s="282" t="s">
        <v>9402</v>
      </c>
      <c r="AI212" s="285">
        <f t="shared" si="6"/>
        <v>43555</v>
      </c>
      <c r="AJ212" s="330">
        <f t="shared" si="7"/>
        <v>134.66</v>
      </c>
    </row>
    <row r="213" spans="1:36" ht="50">
      <c r="A213" s="282" t="s">
        <v>11929</v>
      </c>
      <c r="B213" s="282" t="s">
        <v>11673</v>
      </c>
      <c r="C213" s="282" t="s">
        <v>11674</v>
      </c>
      <c r="D213" s="282" t="s">
        <v>9371</v>
      </c>
      <c r="E213" s="282" t="s">
        <v>9422</v>
      </c>
      <c r="F213" s="282" t="s">
        <v>9422</v>
      </c>
      <c r="G213" s="282" t="s">
        <v>9392</v>
      </c>
      <c r="H213" s="282" t="s">
        <v>10489</v>
      </c>
      <c r="I213" s="282" t="s">
        <v>10490</v>
      </c>
      <c r="J213" s="283"/>
      <c r="K213" s="283"/>
      <c r="L213" s="283"/>
      <c r="M213" s="283"/>
      <c r="N213" s="282" t="s">
        <v>9378</v>
      </c>
      <c r="O213" s="284">
        <v>-1572.43</v>
      </c>
      <c r="P213" s="282" t="s">
        <v>10437</v>
      </c>
      <c r="Q213" s="282" t="s">
        <v>9410</v>
      </c>
      <c r="R213" s="283"/>
      <c r="S213" s="283"/>
      <c r="T213" s="282" t="s">
        <v>9380</v>
      </c>
      <c r="U213" s="282" t="s">
        <v>10437</v>
      </c>
      <c r="V213" s="282" t="s">
        <v>10438</v>
      </c>
      <c r="W213" s="282" t="s">
        <v>10491</v>
      </c>
      <c r="X213" s="282" t="s">
        <v>9384</v>
      </c>
      <c r="Y213" s="282" t="s">
        <v>9385</v>
      </c>
      <c r="Z213" s="284">
        <v>-1572.43</v>
      </c>
      <c r="AA213" s="282" t="s">
        <v>3277</v>
      </c>
      <c r="AB213" s="284">
        <v>-1572.43</v>
      </c>
      <c r="AC213" s="284">
        <v>-1572.43</v>
      </c>
      <c r="AD213" s="282" t="s">
        <v>3277</v>
      </c>
      <c r="AE213" s="282" t="s">
        <v>10440</v>
      </c>
      <c r="AF213" s="282" t="s">
        <v>10685</v>
      </c>
      <c r="AG213" s="282" t="s">
        <v>9388</v>
      </c>
      <c r="AH213" s="282" t="s">
        <v>9402</v>
      </c>
      <c r="AI213" s="285">
        <f t="shared" si="6"/>
        <v>43799</v>
      </c>
      <c r="AJ213" s="330">
        <f t="shared" si="7"/>
        <v>-1572.43</v>
      </c>
    </row>
    <row r="214" spans="1:36" ht="50">
      <c r="A214" s="282" t="s">
        <v>11930</v>
      </c>
      <c r="B214" s="282" t="s">
        <v>11673</v>
      </c>
      <c r="C214" s="282" t="s">
        <v>11674</v>
      </c>
      <c r="D214" s="282" t="s">
        <v>9371</v>
      </c>
      <c r="E214" s="282" t="s">
        <v>9422</v>
      </c>
      <c r="F214" s="282" t="s">
        <v>9422</v>
      </c>
      <c r="G214" s="282" t="s">
        <v>9392</v>
      </c>
      <c r="H214" s="282" t="s">
        <v>10539</v>
      </c>
      <c r="I214" s="282" t="s">
        <v>9375</v>
      </c>
      <c r="J214" s="283"/>
      <c r="K214" s="283"/>
      <c r="L214" s="283"/>
      <c r="M214" s="283"/>
      <c r="N214" s="282" t="s">
        <v>9378</v>
      </c>
      <c r="O214" s="284">
        <v>374.71</v>
      </c>
      <c r="P214" s="282" t="s">
        <v>10437</v>
      </c>
      <c r="Q214" s="282" t="s">
        <v>9410</v>
      </c>
      <c r="R214" s="283"/>
      <c r="S214" s="283"/>
      <c r="T214" s="282" t="s">
        <v>9380</v>
      </c>
      <c r="U214" s="282" t="s">
        <v>10437</v>
      </c>
      <c r="V214" s="282" t="s">
        <v>10438</v>
      </c>
      <c r="W214" s="282" t="s">
        <v>10540</v>
      </c>
      <c r="X214" s="282" t="s">
        <v>9384</v>
      </c>
      <c r="Y214" s="282" t="s">
        <v>9385</v>
      </c>
      <c r="Z214" s="284">
        <v>374.71</v>
      </c>
      <c r="AA214" s="282" t="s">
        <v>3277</v>
      </c>
      <c r="AB214" s="284">
        <v>374.71</v>
      </c>
      <c r="AC214" s="284">
        <v>374.71</v>
      </c>
      <c r="AD214" s="282" t="s">
        <v>3277</v>
      </c>
      <c r="AE214" s="282" t="s">
        <v>10541</v>
      </c>
      <c r="AF214" s="282" t="s">
        <v>10685</v>
      </c>
      <c r="AG214" s="282" t="s">
        <v>9388</v>
      </c>
      <c r="AH214" s="282" t="s">
        <v>9402</v>
      </c>
      <c r="AI214" s="285">
        <f t="shared" si="6"/>
        <v>43708</v>
      </c>
      <c r="AJ214" s="330">
        <f t="shared" si="7"/>
        <v>374.71</v>
      </c>
    </row>
    <row r="215" spans="1:36" ht="50">
      <c r="A215" s="282" t="s">
        <v>11931</v>
      </c>
      <c r="B215" s="282" t="s">
        <v>11673</v>
      </c>
      <c r="C215" s="282" t="s">
        <v>11674</v>
      </c>
      <c r="D215" s="282" t="s">
        <v>9371</v>
      </c>
      <c r="E215" s="282" t="s">
        <v>9422</v>
      </c>
      <c r="F215" s="282" t="s">
        <v>9422</v>
      </c>
      <c r="G215" s="282" t="s">
        <v>9392</v>
      </c>
      <c r="H215" s="282" t="s">
        <v>10645</v>
      </c>
      <c r="I215" s="282" t="s">
        <v>9375</v>
      </c>
      <c r="J215" s="283"/>
      <c r="K215" s="283"/>
      <c r="L215" s="283"/>
      <c r="M215" s="283"/>
      <c r="N215" s="282" t="s">
        <v>9378</v>
      </c>
      <c r="O215" s="284">
        <v>133.82</v>
      </c>
      <c r="P215" s="282" t="s">
        <v>10437</v>
      </c>
      <c r="Q215" s="282" t="s">
        <v>9410</v>
      </c>
      <c r="R215" s="283"/>
      <c r="S215" s="283"/>
      <c r="T215" s="282" t="s">
        <v>9380</v>
      </c>
      <c r="U215" s="282" t="s">
        <v>10437</v>
      </c>
      <c r="V215" s="282" t="s">
        <v>10438</v>
      </c>
      <c r="W215" s="282" t="s">
        <v>10646</v>
      </c>
      <c r="X215" s="282" t="s">
        <v>9384</v>
      </c>
      <c r="Y215" s="282" t="s">
        <v>9385</v>
      </c>
      <c r="Z215" s="284">
        <v>133.82</v>
      </c>
      <c r="AA215" s="282" t="s">
        <v>3277</v>
      </c>
      <c r="AB215" s="284">
        <v>133.82</v>
      </c>
      <c r="AC215" s="284">
        <v>133.82</v>
      </c>
      <c r="AD215" s="282" t="s">
        <v>3277</v>
      </c>
      <c r="AE215" s="282" t="s">
        <v>10647</v>
      </c>
      <c r="AF215" s="282" t="s">
        <v>10685</v>
      </c>
      <c r="AG215" s="282" t="s">
        <v>9388</v>
      </c>
      <c r="AH215" s="282" t="s">
        <v>9402</v>
      </c>
      <c r="AI215" s="285">
        <f t="shared" si="6"/>
        <v>43524</v>
      </c>
      <c r="AJ215" s="330">
        <f t="shared" si="7"/>
        <v>133.82</v>
      </c>
    </row>
    <row r="216" spans="1:36" ht="50">
      <c r="A216" s="282" t="s">
        <v>11932</v>
      </c>
      <c r="B216" s="282" t="s">
        <v>11673</v>
      </c>
      <c r="C216" s="282" t="s">
        <v>11674</v>
      </c>
      <c r="D216" s="282" t="s">
        <v>9371</v>
      </c>
      <c r="E216" s="282" t="s">
        <v>9422</v>
      </c>
      <c r="F216" s="282" t="s">
        <v>9422</v>
      </c>
      <c r="G216" s="282" t="s">
        <v>9392</v>
      </c>
      <c r="H216" s="282" t="s">
        <v>10519</v>
      </c>
      <c r="I216" s="282" t="s">
        <v>9375</v>
      </c>
      <c r="J216" s="283"/>
      <c r="K216" s="283"/>
      <c r="L216" s="283"/>
      <c r="M216" s="283"/>
      <c r="N216" s="282" t="s">
        <v>9378</v>
      </c>
      <c r="O216" s="284">
        <v>465.62</v>
      </c>
      <c r="P216" s="282" t="s">
        <v>10437</v>
      </c>
      <c r="Q216" s="282" t="s">
        <v>9410</v>
      </c>
      <c r="R216" s="283"/>
      <c r="S216" s="283"/>
      <c r="T216" s="282" t="s">
        <v>9380</v>
      </c>
      <c r="U216" s="282" t="s">
        <v>10437</v>
      </c>
      <c r="V216" s="282" t="s">
        <v>10438</v>
      </c>
      <c r="W216" s="282" t="s">
        <v>10520</v>
      </c>
      <c r="X216" s="282" t="s">
        <v>9384</v>
      </c>
      <c r="Y216" s="282" t="s">
        <v>9385</v>
      </c>
      <c r="Z216" s="284">
        <v>465.62</v>
      </c>
      <c r="AA216" s="282" t="s">
        <v>3277</v>
      </c>
      <c r="AB216" s="284">
        <v>465.62</v>
      </c>
      <c r="AC216" s="284">
        <v>465.62</v>
      </c>
      <c r="AD216" s="282" t="s">
        <v>3277</v>
      </c>
      <c r="AE216" s="282" t="s">
        <v>10521</v>
      </c>
      <c r="AF216" s="282" t="s">
        <v>10685</v>
      </c>
      <c r="AG216" s="282" t="s">
        <v>9388</v>
      </c>
      <c r="AH216" s="282" t="s">
        <v>9402</v>
      </c>
      <c r="AI216" s="285">
        <f t="shared" si="6"/>
        <v>43738</v>
      </c>
      <c r="AJ216" s="330">
        <f t="shared" si="7"/>
        <v>465.62</v>
      </c>
    </row>
    <row r="217" spans="1:36" ht="50">
      <c r="A217" s="282" t="s">
        <v>11933</v>
      </c>
      <c r="B217" s="282" t="s">
        <v>11673</v>
      </c>
      <c r="C217" s="282" t="s">
        <v>11674</v>
      </c>
      <c r="D217" s="282" t="s">
        <v>9371</v>
      </c>
      <c r="E217" s="282" t="s">
        <v>9422</v>
      </c>
      <c r="F217" s="282" t="s">
        <v>9422</v>
      </c>
      <c r="G217" s="282" t="s">
        <v>9392</v>
      </c>
      <c r="H217" s="282" t="s">
        <v>10446</v>
      </c>
      <c r="I217" s="282" t="s">
        <v>9375</v>
      </c>
      <c r="J217" s="283"/>
      <c r="K217" s="283"/>
      <c r="L217" s="283"/>
      <c r="M217" s="283"/>
      <c r="N217" s="282" t="s">
        <v>9378</v>
      </c>
      <c r="O217" s="284">
        <v>1606.97</v>
      </c>
      <c r="P217" s="282" t="s">
        <v>10437</v>
      </c>
      <c r="Q217" s="282" t="s">
        <v>9410</v>
      </c>
      <c r="R217" s="283"/>
      <c r="S217" s="283"/>
      <c r="T217" s="282" t="s">
        <v>9380</v>
      </c>
      <c r="U217" s="282" t="s">
        <v>10437</v>
      </c>
      <c r="V217" s="282" t="s">
        <v>10438</v>
      </c>
      <c r="W217" s="282" t="s">
        <v>10447</v>
      </c>
      <c r="X217" s="282" t="s">
        <v>9384</v>
      </c>
      <c r="Y217" s="282" t="s">
        <v>9385</v>
      </c>
      <c r="Z217" s="284">
        <v>1606.97</v>
      </c>
      <c r="AA217" s="282" t="s">
        <v>3277</v>
      </c>
      <c r="AB217" s="284">
        <v>1606.97</v>
      </c>
      <c r="AC217" s="284">
        <v>1606.97</v>
      </c>
      <c r="AD217" s="282" t="s">
        <v>3277</v>
      </c>
      <c r="AE217" s="282" t="s">
        <v>10448</v>
      </c>
      <c r="AF217" s="282" t="s">
        <v>10685</v>
      </c>
      <c r="AG217" s="282" t="s">
        <v>9388</v>
      </c>
      <c r="AH217" s="282" t="s">
        <v>9402</v>
      </c>
      <c r="AI217" s="285">
        <f t="shared" si="6"/>
        <v>43921</v>
      </c>
      <c r="AJ217" s="330">
        <f t="shared" si="7"/>
        <v>1606.97</v>
      </c>
    </row>
    <row r="218" spans="1:36" ht="50">
      <c r="A218" s="282" t="s">
        <v>11934</v>
      </c>
      <c r="B218" s="282" t="s">
        <v>11673</v>
      </c>
      <c r="C218" s="282" t="s">
        <v>11674</v>
      </c>
      <c r="D218" s="282" t="s">
        <v>9371</v>
      </c>
      <c r="E218" s="282" t="s">
        <v>9422</v>
      </c>
      <c r="F218" s="282" t="s">
        <v>9422</v>
      </c>
      <c r="G218" s="282" t="s">
        <v>9392</v>
      </c>
      <c r="H218" s="282" t="s">
        <v>10461</v>
      </c>
      <c r="I218" s="282" t="s">
        <v>9375</v>
      </c>
      <c r="J218" s="283"/>
      <c r="K218" s="283"/>
      <c r="L218" s="283"/>
      <c r="M218" s="283"/>
      <c r="N218" s="282" t="s">
        <v>9378</v>
      </c>
      <c r="O218" s="284">
        <v>1575.39</v>
      </c>
      <c r="P218" s="282" t="s">
        <v>10437</v>
      </c>
      <c r="Q218" s="282" t="s">
        <v>9410</v>
      </c>
      <c r="R218" s="283"/>
      <c r="S218" s="283"/>
      <c r="T218" s="282" t="s">
        <v>9380</v>
      </c>
      <c r="U218" s="282" t="s">
        <v>10437</v>
      </c>
      <c r="V218" s="282" t="s">
        <v>10438</v>
      </c>
      <c r="W218" s="282" t="s">
        <v>10462</v>
      </c>
      <c r="X218" s="282" t="s">
        <v>9384</v>
      </c>
      <c r="Y218" s="282" t="s">
        <v>9385</v>
      </c>
      <c r="Z218" s="284">
        <v>1575.39</v>
      </c>
      <c r="AA218" s="282" t="s">
        <v>3277</v>
      </c>
      <c r="AB218" s="284">
        <v>1575.39</v>
      </c>
      <c r="AC218" s="284">
        <v>1575.39</v>
      </c>
      <c r="AD218" s="282" t="s">
        <v>3277</v>
      </c>
      <c r="AE218" s="282" t="s">
        <v>10463</v>
      </c>
      <c r="AF218" s="282" t="s">
        <v>10685</v>
      </c>
      <c r="AG218" s="282" t="s">
        <v>9388</v>
      </c>
      <c r="AH218" s="282" t="s">
        <v>9402</v>
      </c>
      <c r="AI218" s="285">
        <f t="shared" si="6"/>
        <v>43861</v>
      </c>
      <c r="AJ218" s="330">
        <f t="shared" si="7"/>
        <v>1575.39</v>
      </c>
    </row>
    <row r="219" spans="1:36" ht="50">
      <c r="A219" s="282" t="s">
        <v>11935</v>
      </c>
      <c r="B219" s="282" t="s">
        <v>11673</v>
      </c>
      <c r="C219" s="282" t="s">
        <v>11674</v>
      </c>
      <c r="D219" s="282" t="s">
        <v>9371</v>
      </c>
      <c r="E219" s="282" t="s">
        <v>9422</v>
      </c>
      <c r="F219" s="282" t="s">
        <v>9422</v>
      </c>
      <c r="G219" s="282" t="s">
        <v>9392</v>
      </c>
      <c r="H219" s="282" t="s">
        <v>11724</v>
      </c>
      <c r="I219" s="282" t="s">
        <v>9375</v>
      </c>
      <c r="J219" s="283"/>
      <c r="K219" s="283"/>
      <c r="L219" s="283"/>
      <c r="M219" s="282" t="s">
        <v>11725</v>
      </c>
      <c r="N219" s="282" t="s">
        <v>9378</v>
      </c>
      <c r="O219" s="284">
        <v>131.21</v>
      </c>
      <c r="P219" s="282" t="s">
        <v>10437</v>
      </c>
      <c r="Q219" s="282" t="s">
        <v>9410</v>
      </c>
      <c r="R219" s="283"/>
      <c r="S219" s="283"/>
      <c r="T219" s="282" t="s">
        <v>9380</v>
      </c>
      <c r="U219" s="282" t="s">
        <v>10437</v>
      </c>
      <c r="V219" s="282" t="s">
        <v>10438</v>
      </c>
      <c r="W219" s="282" t="s">
        <v>11726</v>
      </c>
      <c r="X219" s="282" t="s">
        <v>9384</v>
      </c>
      <c r="Y219" s="282" t="s">
        <v>9385</v>
      </c>
      <c r="Z219" s="284">
        <v>131.21</v>
      </c>
      <c r="AA219" s="282" t="s">
        <v>3277</v>
      </c>
      <c r="AB219" s="284">
        <v>131.21</v>
      </c>
      <c r="AC219" s="284">
        <v>131.21</v>
      </c>
      <c r="AD219" s="282" t="s">
        <v>3277</v>
      </c>
      <c r="AE219" s="282" t="s">
        <v>11727</v>
      </c>
      <c r="AF219" s="282" t="s">
        <v>10685</v>
      </c>
      <c r="AG219" s="282" t="s">
        <v>9388</v>
      </c>
      <c r="AH219" s="282" t="s">
        <v>9402</v>
      </c>
      <c r="AI219" s="285">
        <f t="shared" si="6"/>
        <v>43465</v>
      </c>
      <c r="AJ219" s="330">
        <f t="shared" si="7"/>
        <v>131.21</v>
      </c>
    </row>
    <row r="220" spans="1:36" ht="50">
      <c r="A220" s="282" t="s">
        <v>11936</v>
      </c>
      <c r="B220" s="282" t="s">
        <v>11673</v>
      </c>
      <c r="C220" s="282" t="s">
        <v>11674</v>
      </c>
      <c r="D220" s="282" t="s">
        <v>9371</v>
      </c>
      <c r="E220" s="282" t="s">
        <v>9422</v>
      </c>
      <c r="F220" s="282" t="s">
        <v>9422</v>
      </c>
      <c r="G220" s="282" t="s">
        <v>9392</v>
      </c>
      <c r="H220" s="282" t="s">
        <v>10442</v>
      </c>
      <c r="I220" s="282" t="s">
        <v>9375</v>
      </c>
      <c r="J220" s="283"/>
      <c r="K220" s="283"/>
      <c r="L220" s="283"/>
      <c r="M220" s="283"/>
      <c r="N220" s="282" t="s">
        <v>9378</v>
      </c>
      <c r="O220" s="284">
        <v>1621.47</v>
      </c>
      <c r="P220" s="282" t="s">
        <v>10437</v>
      </c>
      <c r="Q220" s="282" t="s">
        <v>9410</v>
      </c>
      <c r="R220" s="283"/>
      <c r="S220" s="283"/>
      <c r="T220" s="282" t="s">
        <v>9380</v>
      </c>
      <c r="U220" s="282" t="s">
        <v>10437</v>
      </c>
      <c r="V220" s="282" t="s">
        <v>10438</v>
      </c>
      <c r="W220" s="282" t="s">
        <v>10443</v>
      </c>
      <c r="X220" s="282" t="s">
        <v>9384</v>
      </c>
      <c r="Y220" s="282" t="s">
        <v>9385</v>
      </c>
      <c r="Z220" s="284">
        <v>1621.47</v>
      </c>
      <c r="AA220" s="282" t="s">
        <v>3277</v>
      </c>
      <c r="AB220" s="284">
        <v>1621.47</v>
      </c>
      <c r="AC220" s="284">
        <v>1621.47</v>
      </c>
      <c r="AD220" s="282" t="s">
        <v>3277</v>
      </c>
      <c r="AE220" s="282" t="s">
        <v>10444</v>
      </c>
      <c r="AF220" s="282" t="s">
        <v>10685</v>
      </c>
      <c r="AG220" s="282" t="s">
        <v>9388</v>
      </c>
      <c r="AH220" s="282" t="s">
        <v>9402</v>
      </c>
      <c r="AI220" s="285">
        <f t="shared" si="6"/>
        <v>43951</v>
      </c>
      <c r="AJ220" s="330">
        <f t="shared" si="7"/>
        <v>1621.47</v>
      </c>
    </row>
    <row r="221" spans="1:36" ht="50">
      <c r="A221" s="282" t="s">
        <v>11937</v>
      </c>
      <c r="B221" s="282" t="s">
        <v>11673</v>
      </c>
      <c r="C221" s="282" t="s">
        <v>11674</v>
      </c>
      <c r="D221" s="282" t="s">
        <v>9371</v>
      </c>
      <c r="E221" s="282" t="s">
        <v>9422</v>
      </c>
      <c r="F221" s="282" t="s">
        <v>9422</v>
      </c>
      <c r="G221" s="282" t="s">
        <v>9392</v>
      </c>
      <c r="H221" s="282" t="s">
        <v>10489</v>
      </c>
      <c r="I221" s="282" t="s">
        <v>9375</v>
      </c>
      <c r="J221" s="283"/>
      <c r="K221" s="283"/>
      <c r="L221" s="283"/>
      <c r="M221" s="283"/>
      <c r="N221" s="282" t="s">
        <v>9378</v>
      </c>
      <c r="O221" s="284">
        <v>1572.43</v>
      </c>
      <c r="P221" s="282" t="s">
        <v>10437</v>
      </c>
      <c r="Q221" s="282" t="s">
        <v>9410</v>
      </c>
      <c r="R221" s="283"/>
      <c r="S221" s="283"/>
      <c r="T221" s="282" t="s">
        <v>9380</v>
      </c>
      <c r="U221" s="282" t="s">
        <v>10437</v>
      </c>
      <c r="V221" s="282" t="s">
        <v>10438</v>
      </c>
      <c r="W221" s="282" t="s">
        <v>10491</v>
      </c>
      <c r="X221" s="282" t="s">
        <v>9384</v>
      </c>
      <c r="Y221" s="282" t="s">
        <v>9385</v>
      </c>
      <c r="Z221" s="284">
        <v>1572.43</v>
      </c>
      <c r="AA221" s="282" t="s">
        <v>3277</v>
      </c>
      <c r="AB221" s="284">
        <v>1572.43</v>
      </c>
      <c r="AC221" s="284">
        <v>1572.43</v>
      </c>
      <c r="AD221" s="282" t="s">
        <v>3277</v>
      </c>
      <c r="AE221" s="282" t="s">
        <v>10440</v>
      </c>
      <c r="AF221" s="282" t="s">
        <v>10685</v>
      </c>
      <c r="AG221" s="282" t="s">
        <v>9388</v>
      </c>
      <c r="AH221" s="282" t="s">
        <v>9402</v>
      </c>
      <c r="AI221" s="285">
        <f t="shared" si="6"/>
        <v>43799</v>
      </c>
      <c r="AJ221" s="330">
        <f t="shared" si="7"/>
        <v>1572.43</v>
      </c>
    </row>
    <row r="222" spans="1:36" ht="50">
      <c r="A222" s="282" t="s">
        <v>11938</v>
      </c>
      <c r="B222" s="282" t="s">
        <v>11673</v>
      </c>
      <c r="C222" s="282" t="s">
        <v>11674</v>
      </c>
      <c r="D222" s="282" t="s">
        <v>9371</v>
      </c>
      <c r="E222" s="282" t="s">
        <v>9422</v>
      </c>
      <c r="F222" s="282" t="s">
        <v>9422</v>
      </c>
      <c r="G222" s="282" t="s">
        <v>9392</v>
      </c>
      <c r="H222" s="282" t="s">
        <v>10587</v>
      </c>
      <c r="I222" s="282" t="s">
        <v>9375</v>
      </c>
      <c r="J222" s="283"/>
      <c r="K222" s="283"/>
      <c r="L222" s="283"/>
      <c r="M222" s="283"/>
      <c r="N222" s="282" t="s">
        <v>9378</v>
      </c>
      <c r="O222" s="284">
        <v>145.41999999999999</v>
      </c>
      <c r="P222" s="282" t="s">
        <v>10437</v>
      </c>
      <c r="Q222" s="282" t="s">
        <v>9410</v>
      </c>
      <c r="R222" s="283"/>
      <c r="S222" s="283"/>
      <c r="T222" s="282" t="s">
        <v>9380</v>
      </c>
      <c r="U222" s="282" t="s">
        <v>10437</v>
      </c>
      <c r="V222" s="282" t="s">
        <v>10438</v>
      </c>
      <c r="W222" s="282" t="s">
        <v>10588</v>
      </c>
      <c r="X222" s="282" t="s">
        <v>9384</v>
      </c>
      <c r="Y222" s="282" t="s">
        <v>9385</v>
      </c>
      <c r="Z222" s="284">
        <v>145.41999999999999</v>
      </c>
      <c r="AA222" s="282" t="s">
        <v>3277</v>
      </c>
      <c r="AB222" s="284">
        <v>145.41999999999999</v>
      </c>
      <c r="AC222" s="284">
        <v>145.41999999999999</v>
      </c>
      <c r="AD222" s="282" t="s">
        <v>3277</v>
      </c>
      <c r="AE222" s="282" t="s">
        <v>10589</v>
      </c>
      <c r="AF222" s="282" t="s">
        <v>10685</v>
      </c>
      <c r="AG222" s="282" t="s">
        <v>9388</v>
      </c>
      <c r="AH222" s="282" t="s">
        <v>9402</v>
      </c>
      <c r="AI222" s="285">
        <f t="shared" si="6"/>
        <v>43616</v>
      </c>
      <c r="AJ222" s="330">
        <f t="shared" si="7"/>
        <v>145.41999999999999</v>
      </c>
    </row>
    <row r="223" spans="1:36" ht="50">
      <c r="A223" s="282" t="s">
        <v>11939</v>
      </c>
      <c r="B223" s="282" t="s">
        <v>11673</v>
      </c>
      <c r="C223" s="282" t="s">
        <v>11674</v>
      </c>
      <c r="D223" s="282" t="s">
        <v>9371</v>
      </c>
      <c r="E223" s="282" t="s">
        <v>9422</v>
      </c>
      <c r="F223" s="282" t="s">
        <v>9422</v>
      </c>
      <c r="G223" s="282" t="s">
        <v>9392</v>
      </c>
      <c r="H223" s="282" t="s">
        <v>10436</v>
      </c>
      <c r="I223" s="282" t="s">
        <v>9375</v>
      </c>
      <c r="J223" s="283"/>
      <c r="K223" s="283"/>
      <c r="L223" s="283"/>
      <c r="M223" s="283"/>
      <c r="N223" s="282" t="s">
        <v>9378</v>
      </c>
      <c r="O223" s="284">
        <v>1991.87</v>
      </c>
      <c r="P223" s="282" t="s">
        <v>10437</v>
      </c>
      <c r="Q223" s="282" t="s">
        <v>9410</v>
      </c>
      <c r="R223" s="283"/>
      <c r="S223" s="283"/>
      <c r="T223" s="282" t="s">
        <v>9380</v>
      </c>
      <c r="U223" s="282" t="s">
        <v>10437</v>
      </c>
      <c r="V223" s="282" t="s">
        <v>10438</v>
      </c>
      <c r="W223" s="282" t="s">
        <v>10439</v>
      </c>
      <c r="X223" s="282" t="s">
        <v>9384</v>
      </c>
      <c r="Y223" s="282" t="s">
        <v>9385</v>
      </c>
      <c r="Z223" s="284">
        <v>1991.87</v>
      </c>
      <c r="AA223" s="282" t="s">
        <v>3277</v>
      </c>
      <c r="AB223" s="284">
        <v>1991.87</v>
      </c>
      <c r="AC223" s="284">
        <v>1991.87</v>
      </c>
      <c r="AD223" s="282" t="s">
        <v>3277</v>
      </c>
      <c r="AE223" s="282" t="s">
        <v>10440</v>
      </c>
      <c r="AF223" s="282" t="s">
        <v>10685</v>
      </c>
      <c r="AG223" s="282" t="s">
        <v>9388</v>
      </c>
      <c r="AH223" s="282" t="s">
        <v>9402</v>
      </c>
      <c r="AI223" s="285">
        <f t="shared" si="6"/>
        <v>43982</v>
      </c>
      <c r="AJ223" s="330">
        <f t="shared" si="7"/>
        <v>1991.87</v>
      </c>
    </row>
    <row r="224" spans="1:36" ht="50">
      <c r="A224" s="282" t="s">
        <v>11940</v>
      </c>
      <c r="B224" s="282" t="s">
        <v>11673</v>
      </c>
      <c r="C224" s="282" t="s">
        <v>11674</v>
      </c>
      <c r="D224" s="282" t="s">
        <v>9371</v>
      </c>
      <c r="E224" s="282" t="s">
        <v>9422</v>
      </c>
      <c r="F224" s="282" t="s">
        <v>9422</v>
      </c>
      <c r="G224" s="282" t="s">
        <v>9392</v>
      </c>
      <c r="H224" s="282" t="s">
        <v>11739</v>
      </c>
      <c r="I224" s="282" t="s">
        <v>9375</v>
      </c>
      <c r="J224" s="283"/>
      <c r="K224" s="283"/>
      <c r="L224" s="283"/>
      <c r="M224" s="283"/>
      <c r="N224" s="282" t="s">
        <v>9378</v>
      </c>
      <c r="O224" s="284">
        <v>135.49</v>
      </c>
      <c r="P224" s="282" t="s">
        <v>10437</v>
      </c>
      <c r="Q224" s="282" t="s">
        <v>9410</v>
      </c>
      <c r="R224" s="283"/>
      <c r="S224" s="283"/>
      <c r="T224" s="282" t="s">
        <v>9380</v>
      </c>
      <c r="U224" s="282" t="s">
        <v>10437</v>
      </c>
      <c r="V224" s="282" t="s">
        <v>10438</v>
      </c>
      <c r="W224" s="282" t="s">
        <v>11682</v>
      </c>
      <c r="X224" s="282" t="s">
        <v>9384</v>
      </c>
      <c r="Y224" s="282" t="s">
        <v>9385</v>
      </c>
      <c r="Z224" s="284">
        <v>135.49</v>
      </c>
      <c r="AA224" s="282" t="s">
        <v>3277</v>
      </c>
      <c r="AB224" s="284">
        <v>135.49</v>
      </c>
      <c r="AC224" s="284">
        <v>135.49</v>
      </c>
      <c r="AD224" s="282" t="s">
        <v>3277</v>
      </c>
      <c r="AE224" s="282" t="s">
        <v>11683</v>
      </c>
      <c r="AF224" s="282" t="s">
        <v>10685</v>
      </c>
      <c r="AG224" s="282" t="s">
        <v>9388</v>
      </c>
      <c r="AH224" s="282" t="s">
        <v>9402</v>
      </c>
      <c r="AI224" s="285">
        <f t="shared" si="6"/>
        <v>43496</v>
      </c>
      <c r="AJ224" s="330">
        <f t="shared" si="7"/>
        <v>135.49</v>
      </c>
    </row>
    <row r="225" spans="1:36" ht="50">
      <c r="A225" s="282" t="s">
        <v>11941</v>
      </c>
      <c r="B225" s="282" t="s">
        <v>11673</v>
      </c>
      <c r="C225" s="282" t="s">
        <v>11674</v>
      </c>
      <c r="D225" s="282" t="s">
        <v>9371</v>
      </c>
      <c r="E225" s="282" t="s">
        <v>9422</v>
      </c>
      <c r="F225" s="282" t="s">
        <v>9422</v>
      </c>
      <c r="G225" s="282" t="s">
        <v>9392</v>
      </c>
      <c r="H225" s="282" t="s">
        <v>10596</v>
      </c>
      <c r="I225" s="282" t="s">
        <v>9375</v>
      </c>
      <c r="J225" s="283"/>
      <c r="K225" s="283"/>
      <c r="L225" s="283"/>
      <c r="M225" s="283"/>
      <c r="N225" s="282" t="s">
        <v>9378</v>
      </c>
      <c r="O225" s="284">
        <v>134.66</v>
      </c>
      <c r="P225" s="282" t="s">
        <v>10437</v>
      </c>
      <c r="Q225" s="282" t="s">
        <v>9410</v>
      </c>
      <c r="R225" s="283"/>
      <c r="S225" s="283"/>
      <c r="T225" s="282" t="s">
        <v>9380</v>
      </c>
      <c r="U225" s="282" t="s">
        <v>10437</v>
      </c>
      <c r="V225" s="282" t="s">
        <v>10438</v>
      </c>
      <c r="W225" s="282" t="s">
        <v>10597</v>
      </c>
      <c r="X225" s="282" t="s">
        <v>9384</v>
      </c>
      <c r="Y225" s="282" t="s">
        <v>9385</v>
      </c>
      <c r="Z225" s="284">
        <v>134.66</v>
      </c>
      <c r="AA225" s="282" t="s">
        <v>3277</v>
      </c>
      <c r="AB225" s="284">
        <v>134.66</v>
      </c>
      <c r="AC225" s="284">
        <v>134.66</v>
      </c>
      <c r="AD225" s="282" t="s">
        <v>3277</v>
      </c>
      <c r="AE225" s="282" t="s">
        <v>10598</v>
      </c>
      <c r="AF225" s="282" t="s">
        <v>10685</v>
      </c>
      <c r="AG225" s="282" t="s">
        <v>9388</v>
      </c>
      <c r="AH225" s="282" t="s">
        <v>9402</v>
      </c>
      <c r="AI225" s="285">
        <f t="shared" si="6"/>
        <v>43585</v>
      </c>
      <c r="AJ225" s="330">
        <f t="shared" si="7"/>
        <v>134.66</v>
      </c>
    </row>
    <row r="226" spans="1:36" ht="50">
      <c r="A226" s="282" t="s">
        <v>11942</v>
      </c>
      <c r="B226" s="282" t="s">
        <v>11673</v>
      </c>
      <c r="C226" s="282" t="s">
        <v>11674</v>
      </c>
      <c r="D226" s="282" t="s">
        <v>9371</v>
      </c>
      <c r="E226" s="282" t="s">
        <v>9422</v>
      </c>
      <c r="F226" s="282" t="s">
        <v>9422</v>
      </c>
      <c r="G226" s="282" t="s">
        <v>9392</v>
      </c>
      <c r="H226" s="282" t="s">
        <v>10474</v>
      </c>
      <c r="I226" s="282" t="s">
        <v>9375</v>
      </c>
      <c r="J226" s="283"/>
      <c r="K226" s="283"/>
      <c r="L226" s="283"/>
      <c r="M226" s="283"/>
      <c r="N226" s="282" t="s">
        <v>9378</v>
      </c>
      <c r="O226" s="284">
        <v>1573.77</v>
      </c>
      <c r="P226" s="282" t="s">
        <v>10437</v>
      </c>
      <c r="Q226" s="282" t="s">
        <v>9410</v>
      </c>
      <c r="R226" s="283"/>
      <c r="S226" s="283"/>
      <c r="T226" s="282" t="s">
        <v>9380</v>
      </c>
      <c r="U226" s="282" t="s">
        <v>10437</v>
      </c>
      <c r="V226" s="282" t="s">
        <v>10438</v>
      </c>
      <c r="W226" s="282" t="s">
        <v>10475</v>
      </c>
      <c r="X226" s="282" t="s">
        <v>9384</v>
      </c>
      <c r="Y226" s="282" t="s">
        <v>9385</v>
      </c>
      <c r="Z226" s="284">
        <v>1573.77</v>
      </c>
      <c r="AA226" s="282" t="s">
        <v>3277</v>
      </c>
      <c r="AB226" s="284">
        <v>1573.77</v>
      </c>
      <c r="AC226" s="284">
        <v>1573.77</v>
      </c>
      <c r="AD226" s="282" t="s">
        <v>3277</v>
      </c>
      <c r="AE226" s="282" t="s">
        <v>10476</v>
      </c>
      <c r="AF226" s="282" t="s">
        <v>10685</v>
      </c>
      <c r="AG226" s="282" t="s">
        <v>9388</v>
      </c>
      <c r="AH226" s="282" t="s">
        <v>9402</v>
      </c>
      <c r="AI226" s="285">
        <f t="shared" si="6"/>
        <v>43830</v>
      </c>
      <c r="AJ226" s="330">
        <f t="shared" si="7"/>
        <v>1573.77</v>
      </c>
    </row>
    <row r="227" spans="1:36" ht="50">
      <c r="A227" s="282" t="s">
        <v>11943</v>
      </c>
      <c r="B227" s="282" t="s">
        <v>11673</v>
      </c>
      <c r="C227" s="282" t="s">
        <v>11674</v>
      </c>
      <c r="D227" s="282" t="s">
        <v>9371</v>
      </c>
      <c r="E227" s="282" t="s">
        <v>9422</v>
      </c>
      <c r="F227" s="282" t="s">
        <v>9422</v>
      </c>
      <c r="G227" s="282" t="s">
        <v>9392</v>
      </c>
      <c r="H227" s="282" t="s">
        <v>10554</v>
      </c>
      <c r="I227" s="282" t="s">
        <v>9375</v>
      </c>
      <c r="J227" s="283"/>
      <c r="K227" s="283"/>
      <c r="L227" s="283"/>
      <c r="M227" s="283"/>
      <c r="N227" s="282" t="s">
        <v>9378</v>
      </c>
      <c r="O227" s="284">
        <v>361.68</v>
      </c>
      <c r="P227" s="282" t="s">
        <v>10437</v>
      </c>
      <c r="Q227" s="282" t="s">
        <v>9410</v>
      </c>
      <c r="R227" s="283"/>
      <c r="S227" s="283"/>
      <c r="T227" s="282" t="s">
        <v>9380</v>
      </c>
      <c r="U227" s="282" t="s">
        <v>10437</v>
      </c>
      <c r="V227" s="282" t="s">
        <v>10438</v>
      </c>
      <c r="W227" s="282" t="s">
        <v>10555</v>
      </c>
      <c r="X227" s="282" t="s">
        <v>9384</v>
      </c>
      <c r="Y227" s="282" t="s">
        <v>9385</v>
      </c>
      <c r="Z227" s="284">
        <v>361.68</v>
      </c>
      <c r="AA227" s="282" t="s">
        <v>3277</v>
      </c>
      <c r="AB227" s="284">
        <v>361.68</v>
      </c>
      <c r="AC227" s="284">
        <v>361.68</v>
      </c>
      <c r="AD227" s="282" t="s">
        <v>3277</v>
      </c>
      <c r="AE227" s="282" t="s">
        <v>10556</v>
      </c>
      <c r="AF227" s="282" t="s">
        <v>10685</v>
      </c>
      <c r="AG227" s="282" t="s">
        <v>9388</v>
      </c>
      <c r="AH227" s="282" t="s">
        <v>9402</v>
      </c>
      <c r="AI227" s="285">
        <f t="shared" si="6"/>
        <v>43677</v>
      </c>
      <c r="AJ227" s="330">
        <f t="shared" si="7"/>
        <v>361.68</v>
      </c>
    </row>
    <row r="228" spans="1:36" ht="50">
      <c r="A228" s="282" t="s">
        <v>11944</v>
      </c>
      <c r="B228" s="282" t="s">
        <v>11673</v>
      </c>
      <c r="C228" s="282" t="s">
        <v>11674</v>
      </c>
      <c r="D228" s="282" t="s">
        <v>9371</v>
      </c>
      <c r="E228" s="282" t="s">
        <v>9422</v>
      </c>
      <c r="F228" s="282" t="s">
        <v>9422</v>
      </c>
      <c r="G228" s="282" t="s">
        <v>9392</v>
      </c>
      <c r="H228" s="282" t="s">
        <v>10508</v>
      </c>
      <c r="I228" s="282" t="s">
        <v>9375</v>
      </c>
      <c r="J228" s="283"/>
      <c r="K228" s="283"/>
      <c r="L228" s="283"/>
      <c r="M228" s="283"/>
      <c r="N228" s="282" t="s">
        <v>9378</v>
      </c>
      <c r="O228" s="284">
        <v>1119.55</v>
      </c>
      <c r="P228" s="282" t="s">
        <v>10437</v>
      </c>
      <c r="Q228" s="282" t="s">
        <v>9410</v>
      </c>
      <c r="R228" s="283"/>
      <c r="S228" s="283"/>
      <c r="T228" s="282" t="s">
        <v>9380</v>
      </c>
      <c r="U228" s="282" t="s">
        <v>10437</v>
      </c>
      <c r="V228" s="282" t="s">
        <v>10438</v>
      </c>
      <c r="W228" s="282" t="s">
        <v>10509</v>
      </c>
      <c r="X228" s="282" t="s">
        <v>9384</v>
      </c>
      <c r="Y228" s="282" t="s">
        <v>9385</v>
      </c>
      <c r="Z228" s="284">
        <v>1119.55</v>
      </c>
      <c r="AA228" s="282" t="s">
        <v>3277</v>
      </c>
      <c r="AB228" s="284">
        <v>1119.55</v>
      </c>
      <c r="AC228" s="284">
        <v>1119.55</v>
      </c>
      <c r="AD228" s="282" t="s">
        <v>3277</v>
      </c>
      <c r="AE228" s="282" t="s">
        <v>10510</v>
      </c>
      <c r="AF228" s="282" t="s">
        <v>10685</v>
      </c>
      <c r="AG228" s="282" t="s">
        <v>9388</v>
      </c>
      <c r="AH228" s="282" t="s">
        <v>9402</v>
      </c>
      <c r="AI228" s="285">
        <f t="shared" si="6"/>
        <v>43769</v>
      </c>
      <c r="AJ228" s="330">
        <f t="shared" si="7"/>
        <v>1119.55</v>
      </c>
    </row>
    <row r="229" spans="1:36" ht="50">
      <c r="A229" s="282" t="s">
        <v>11945</v>
      </c>
      <c r="B229" s="282" t="s">
        <v>11673</v>
      </c>
      <c r="C229" s="282" t="s">
        <v>11674</v>
      </c>
      <c r="D229" s="282" t="s">
        <v>9371</v>
      </c>
      <c r="E229" s="282" t="s">
        <v>9422</v>
      </c>
      <c r="F229" s="282" t="s">
        <v>9422</v>
      </c>
      <c r="G229" s="282" t="s">
        <v>9392</v>
      </c>
      <c r="H229" s="282" t="s">
        <v>10489</v>
      </c>
      <c r="I229" s="282" t="s">
        <v>9375</v>
      </c>
      <c r="J229" s="283"/>
      <c r="K229" s="283"/>
      <c r="L229" s="283"/>
      <c r="M229" s="283"/>
      <c r="N229" s="282" t="s">
        <v>9378</v>
      </c>
      <c r="O229" s="284">
        <v>1572.43</v>
      </c>
      <c r="P229" s="282" t="s">
        <v>10437</v>
      </c>
      <c r="Q229" s="282" t="s">
        <v>9410</v>
      </c>
      <c r="R229" s="283"/>
      <c r="S229" s="283"/>
      <c r="T229" s="282" t="s">
        <v>9380</v>
      </c>
      <c r="U229" s="282" t="s">
        <v>10437</v>
      </c>
      <c r="V229" s="282" t="s">
        <v>10438</v>
      </c>
      <c r="W229" s="282" t="s">
        <v>10493</v>
      </c>
      <c r="X229" s="282" t="s">
        <v>9384</v>
      </c>
      <c r="Y229" s="282" t="s">
        <v>9385</v>
      </c>
      <c r="Z229" s="284">
        <v>1572.43</v>
      </c>
      <c r="AA229" s="282" t="s">
        <v>3277</v>
      </c>
      <c r="AB229" s="284">
        <v>1572.43</v>
      </c>
      <c r="AC229" s="284">
        <v>1572.43</v>
      </c>
      <c r="AD229" s="282" t="s">
        <v>3277</v>
      </c>
      <c r="AE229" s="282" t="s">
        <v>10494</v>
      </c>
      <c r="AF229" s="282" t="s">
        <v>10685</v>
      </c>
      <c r="AG229" s="282" t="s">
        <v>9388</v>
      </c>
      <c r="AH229" s="282" t="s">
        <v>9402</v>
      </c>
      <c r="AI229" s="285">
        <f t="shared" si="6"/>
        <v>43799</v>
      </c>
      <c r="AJ229" s="330">
        <f t="shared" si="7"/>
        <v>1572.43</v>
      </c>
    </row>
    <row r="230" spans="1:36" ht="50">
      <c r="A230" s="282" t="s">
        <v>11946</v>
      </c>
      <c r="B230" s="282" t="s">
        <v>11673</v>
      </c>
      <c r="C230" s="282" t="s">
        <v>11674</v>
      </c>
      <c r="D230" s="282" t="s">
        <v>9371</v>
      </c>
      <c r="E230" s="282" t="s">
        <v>11947</v>
      </c>
      <c r="F230" s="282" t="s">
        <v>11947</v>
      </c>
      <c r="G230" s="282" t="s">
        <v>9392</v>
      </c>
      <c r="H230" s="282" t="s">
        <v>11948</v>
      </c>
      <c r="I230" s="282" t="s">
        <v>11949</v>
      </c>
      <c r="J230" s="283"/>
      <c r="K230" s="283"/>
      <c r="L230" s="283"/>
      <c r="M230" s="282" t="s">
        <v>11950</v>
      </c>
      <c r="N230" s="282" t="s">
        <v>9378</v>
      </c>
      <c r="O230" s="284">
        <v>4500</v>
      </c>
      <c r="P230" s="282" t="s">
        <v>10054</v>
      </c>
      <c r="Q230" s="282" t="s">
        <v>10706</v>
      </c>
      <c r="R230" s="282" t="s">
        <v>11951</v>
      </c>
      <c r="S230" s="282" t="s">
        <v>11952</v>
      </c>
      <c r="T230" s="282" t="s">
        <v>9380</v>
      </c>
      <c r="U230" s="282" t="s">
        <v>10057</v>
      </c>
      <c r="V230" s="282" t="s">
        <v>9400</v>
      </c>
      <c r="W230" s="282" t="s">
        <v>10432</v>
      </c>
      <c r="X230" s="282" t="s">
        <v>9384</v>
      </c>
      <c r="Y230" s="282" t="s">
        <v>9385</v>
      </c>
      <c r="Z230" s="284">
        <v>4500</v>
      </c>
      <c r="AA230" s="282" t="s">
        <v>3277</v>
      </c>
      <c r="AB230" s="284">
        <v>4500</v>
      </c>
      <c r="AC230" s="284">
        <v>4500</v>
      </c>
      <c r="AD230" s="282" t="s">
        <v>3277</v>
      </c>
      <c r="AE230" s="282" t="s">
        <v>10418</v>
      </c>
      <c r="AF230" s="282" t="s">
        <v>10685</v>
      </c>
      <c r="AG230" s="282" t="s">
        <v>9388</v>
      </c>
      <c r="AH230" s="282" t="s">
        <v>9402</v>
      </c>
      <c r="AI230" s="285">
        <f t="shared" si="6"/>
        <v>44000</v>
      </c>
      <c r="AJ230" s="330">
        <f t="shared" si="7"/>
        <v>4500</v>
      </c>
    </row>
    <row r="231" spans="1:36" ht="50">
      <c r="A231" s="282" t="s">
        <v>11953</v>
      </c>
      <c r="B231" s="282" t="s">
        <v>11673</v>
      </c>
      <c r="C231" s="282" t="s">
        <v>11674</v>
      </c>
      <c r="D231" s="282" t="s">
        <v>9371</v>
      </c>
      <c r="E231" s="282" t="s">
        <v>11947</v>
      </c>
      <c r="F231" s="282" t="s">
        <v>11947</v>
      </c>
      <c r="G231" s="282" t="s">
        <v>9392</v>
      </c>
      <c r="H231" s="282" t="s">
        <v>10497</v>
      </c>
      <c r="I231" s="282" t="s">
        <v>9375</v>
      </c>
      <c r="J231" s="283"/>
      <c r="K231" s="283"/>
      <c r="L231" s="283"/>
      <c r="M231" s="283"/>
      <c r="N231" s="282" t="s">
        <v>9378</v>
      </c>
      <c r="O231" s="284">
        <v>34200</v>
      </c>
      <c r="P231" s="282" t="s">
        <v>10437</v>
      </c>
      <c r="Q231" s="282" t="s">
        <v>10706</v>
      </c>
      <c r="R231" s="283"/>
      <c r="S231" s="283"/>
      <c r="T231" s="282" t="s">
        <v>9380</v>
      </c>
      <c r="U231" s="282" t="s">
        <v>10437</v>
      </c>
      <c r="V231" s="282" t="s">
        <v>10438</v>
      </c>
      <c r="W231" s="282" t="s">
        <v>10493</v>
      </c>
      <c r="X231" s="282" t="s">
        <v>9384</v>
      </c>
      <c r="Y231" s="282" t="s">
        <v>9385</v>
      </c>
      <c r="Z231" s="284">
        <v>34200</v>
      </c>
      <c r="AA231" s="282" t="s">
        <v>3277</v>
      </c>
      <c r="AB231" s="284">
        <v>34200</v>
      </c>
      <c r="AC231" s="284">
        <v>34200</v>
      </c>
      <c r="AD231" s="282" t="s">
        <v>3277</v>
      </c>
      <c r="AE231" s="282" t="s">
        <v>10494</v>
      </c>
      <c r="AF231" s="282" t="s">
        <v>10685</v>
      </c>
      <c r="AG231" s="282" t="s">
        <v>9388</v>
      </c>
      <c r="AH231" s="282" t="s">
        <v>9402</v>
      </c>
      <c r="AI231" s="285">
        <f t="shared" si="6"/>
        <v>43790</v>
      </c>
      <c r="AJ231" s="330">
        <f t="shared" si="7"/>
        <v>34200</v>
      </c>
    </row>
    <row r="232" spans="1:36" ht="50">
      <c r="A232" s="282" t="s">
        <v>11954</v>
      </c>
      <c r="B232" s="282" t="s">
        <v>11673</v>
      </c>
      <c r="C232" s="282" t="s">
        <v>11674</v>
      </c>
      <c r="D232" s="282" t="s">
        <v>9371</v>
      </c>
      <c r="E232" s="282" t="s">
        <v>11947</v>
      </c>
      <c r="F232" s="282" t="s">
        <v>11947</v>
      </c>
      <c r="G232" s="282" t="s">
        <v>9392</v>
      </c>
      <c r="H232" s="282" t="s">
        <v>11955</v>
      </c>
      <c r="I232" s="282" t="s">
        <v>9375</v>
      </c>
      <c r="J232" s="283"/>
      <c r="K232" s="283"/>
      <c r="L232" s="283"/>
      <c r="M232" s="283"/>
      <c r="N232" s="282" t="s">
        <v>9378</v>
      </c>
      <c r="O232" s="284">
        <v>1066.5</v>
      </c>
      <c r="P232" s="282" t="s">
        <v>10437</v>
      </c>
      <c r="Q232" s="282" t="s">
        <v>10706</v>
      </c>
      <c r="R232" s="283"/>
      <c r="S232" s="283"/>
      <c r="T232" s="282" t="s">
        <v>9380</v>
      </c>
      <c r="U232" s="282" t="s">
        <v>10437</v>
      </c>
      <c r="V232" s="282" t="s">
        <v>10438</v>
      </c>
      <c r="W232" s="282" t="s">
        <v>10520</v>
      </c>
      <c r="X232" s="282" t="s">
        <v>9384</v>
      </c>
      <c r="Y232" s="282" t="s">
        <v>9385</v>
      </c>
      <c r="Z232" s="284">
        <v>1066.5</v>
      </c>
      <c r="AA232" s="282" t="s">
        <v>3277</v>
      </c>
      <c r="AB232" s="284">
        <v>1066.5</v>
      </c>
      <c r="AC232" s="284">
        <v>1066.5</v>
      </c>
      <c r="AD232" s="282" t="s">
        <v>3277</v>
      </c>
      <c r="AE232" s="282" t="s">
        <v>10521</v>
      </c>
      <c r="AF232" s="282" t="s">
        <v>10685</v>
      </c>
      <c r="AG232" s="282" t="s">
        <v>9388</v>
      </c>
      <c r="AH232" s="282" t="s">
        <v>9402</v>
      </c>
      <c r="AI232" s="285">
        <f t="shared" si="6"/>
        <v>43721</v>
      </c>
      <c r="AJ232" s="330">
        <f t="shared" si="7"/>
        <v>1066.5</v>
      </c>
    </row>
    <row r="233" spans="1:36" ht="50">
      <c r="A233" s="282" t="s">
        <v>11956</v>
      </c>
      <c r="B233" s="282" t="s">
        <v>11673</v>
      </c>
      <c r="C233" s="282" t="s">
        <v>11674</v>
      </c>
      <c r="D233" s="282" t="s">
        <v>9371</v>
      </c>
      <c r="E233" s="282" t="s">
        <v>11947</v>
      </c>
      <c r="F233" s="282" t="s">
        <v>11947</v>
      </c>
      <c r="G233" s="282" t="s">
        <v>9392</v>
      </c>
      <c r="H233" s="282" t="s">
        <v>11957</v>
      </c>
      <c r="I233" s="282" t="s">
        <v>9375</v>
      </c>
      <c r="J233" s="283"/>
      <c r="K233" s="283"/>
      <c r="L233" s="283"/>
      <c r="M233" s="283"/>
      <c r="N233" s="282" t="s">
        <v>9378</v>
      </c>
      <c r="O233" s="284">
        <v>3953.27</v>
      </c>
      <c r="P233" s="282" t="s">
        <v>10437</v>
      </c>
      <c r="Q233" s="282" t="s">
        <v>10706</v>
      </c>
      <c r="R233" s="283"/>
      <c r="S233" s="283"/>
      <c r="T233" s="282" t="s">
        <v>9380</v>
      </c>
      <c r="U233" s="282" t="s">
        <v>10437</v>
      </c>
      <c r="V233" s="282" t="s">
        <v>10438</v>
      </c>
      <c r="W233" s="282" t="s">
        <v>10520</v>
      </c>
      <c r="X233" s="282" t="s">
        <v>9384</v>
      </c>
      <c r="Y233" s="282" t="s">
        <v>9385</v>
      </c>
      <c r="Z233" s="284">
        <v>3953.27</v>
      </c>
      <c r="AA233" s="282" t="s">
        <v>3277</v>
      </c>
      <c r="AB233" s="284">
        <v>3953.27</v>
      </c>
      <c r="AC233" s="284">
        <v>3953.27</v>
      </c>
      <c r="AD233" s="282" t="s">
        <v>3277</v>
      </c>
      <c r="AE233" s="282" t="s">
        <v>10521</v>
      </c>
      <c r="AF233" s="282" t="s">
        <v>10685</v>
      </c>
      <c r="AG233" s="282" t="s">
        <v>9388</v>
      </c>
      <c r="AH233" s="282" t="s">
        <v>9402</v>
      </c>
      <c r="AI233" s="285">
        <f t="shared" si="6"/>
        <v>43725</v>
      </c>
      <c r="AJ233" s="330">
        <f t="shared" si="7"/>
        <v>3953.27</v>
      </c>
    </row>
    <row r="234" spans="1:36" ht="50">
      <c r="A234" s="282" t="s">
        <v>11958</v>
      </c>
      <c r="B234" s="282" t="s">
        <v>11673</v>
      </c>
      <c r="C234" s="282" t="s">
        <v>11674</v>
      </c>
      <c r="D234" s="282" t="s">
        <v>9371</v>
      </c>
      <c r="E234" s="282" t="s">
        <v>11947</v>
      </c>
      <c r="F234" s="282" t="s">
        <v>11947</v>
      </c>
      <c r="G234" s="282" t="s">
        <v>9392</v>
      </c>
      <c r="H234" s="282" t="s">
        <v>11959</v>
      </c>
      <c r="I234" s="282" t="s">
        <v>9375</v>
      </c>
      <c r="J234" s="283"/>
      <c r="K234" s="283"/>
      <c r="L234" s="283"/>
      <c r="M234" s="283"/>
      <c r="N234" s="282" t="s">
        <v>9378</v>
      </c>
      <c r="O234" s="284">
        <v>55380</v>
      </c>
      <c r="P234" s="282" t="s">
        <v>10437</v>
      </c>
      <c r="Q234" s="282" t="s">
        <v>10706</v>
      </c>
      <c r="R234" s="283"/>
      <c r="S234" s="283"/>
      <c r="T234" s="282" t="s">
        <v>9380</v>
      </c>
      <c r="U234" s="282" t="s">
        <v>10437</v>
      </c>
      <c r="V234" s="282" t="s">
        <v>10438</v>
      </c>
      <c r="W234" s="282" t="s">
        <v>10439</v>
      </c>
      <c r="X234" s="282" t="s">
        <v>9384</v>
      </c>
      <c r="Y234" s="282" t="s">
        <v>9385</v>
      </c>
      <c r="Z234" s="284">
        <v>55380</v>
      </c>
      <c r="AA234" s="282" t="s">
        <v>3277</v>
      </c>
      <c r="AB234" s="284">
        <v>55380</v>
      </c>
      <c r="AC234" s="284">
        <v>55380</v>
      </c>
      <c r="AD234" s="282" t="s">
        <v>3277</v>
      </c>
      <c r="AE234" s="282" t="s">
        <v>10440</v>
      </c>
      <c r="AF234" s="282" t="s">
        <v>10685</v>
      </c>
      <c r="AG234" s="282" t="s">
        <v>9388</v>
      </c>
      <c r="AH234" s="282" t="s">
        <v>9402</v>
      </c>
      <c r="AI234" s="285">
        <f t="shared" si="6"/>
        <v>43978</v>
      </c>
      <c r="AJ234" s="330">
        <f t="shared" si="7"/>
        <v>55380</v>
      </c>
    </row>
    <row r="235" spans="1:36" ht="50">
      <c r="A235" s="282" t="s">
        <v>11960</v>
      </c>
      <c r="B235" s="282" t="s">
        <v>11673</v>
      </c>
      <c r="C235" s="282" t="s">
        <v>11674</v>
      </c>
      <c r="D235" s="282" t="s">
        <v>9371</v>
      </c>
      <c r="E235" s="282" t="s">
        <v>11947</v>
      </c>
      <c r="F235" s="282" t="s">
        <v>11947</v>
      </c>
      <c r="G235" s="282" t="s">
        <v>9392</v>
      </c>
      <c r="H235" s="282" t="s">
        <v>10569</v>
      </c>
      <c r="I235" s="282" t="s">
        <v>9375</v>
      </c>
      <c r="J235" s="283"/>
      <c r="K235" s="283"/>
      <c r="L235" s="283"/>
      <c r="M235" s="283"/>
      <c r="N235" s="282" t="s">
        <v>9378</v>
      </c>
      <c r="O235" s="284">
        <v>16687.5</v>
      </c>
      <c r="P235" s="282" t="s">
        <v>10437</v>
      </c>
      <c r="Q235" s="282" t="s">
        <v>10706</v>
      </c>
      <c r="R235" s="283"/>
      <c r="S235" s="283"/>
      <c r="T235" s="282" t="s">
        <v>9380</v>
      </c>
      <c r="U235" s="282" t="s">
        <v>10437</v>
      </c>
      <c r="V235" s="282" t="s">
        <v>10438</v>
      </c>
      <c r="W235" s="282" t="s">
        <v>10555</v>
      </c>
      <c r="X235" s="282" t="s">
        <v>9384</v>
      </c>
      <c r="Y235" s="282" t="s">
        <v>9385</v>
      </c>
      <c r="Z235" s="284">
        <v>16687.5</v>
      </c>
      <c r="AA235" s="282" t="s">
        <v>3277</v>
      </c>
      <c r="AB235" s="284">
        <v>16687.5</v>
      </c>
      <c r="AC235" s="284">
        <v>16687.5</v>
      </c>
      <c r="AD235" s="282" t="s">
        <v>3277</v>
      </c>
      <c r="AE235" s="282" t="s">
        <v>10556</v>
      </c>
      <c r="AF235" s="282" t="s">
        <v>10685</v>
      </c>
      <c r="AG235" s="282" t="s">
        <v>9388</v>
      </c>
      <c r="AH235" s="282" t="s">
        <v>9402</v>
      </c>
      <c r="AI235" s="285">
        <f t="shared" si="6"/>
        <v>43648</v>
      </c>
      <c r="AJ235" s="330">
        <f t="shared" si="7"/>
        <v>16687.5</v>
      </c>
    </row>
    <row r="236" spans="1:36" ht="50">
      <c r="A236" s="282" t="s">
        <v>11961</v>
      </c>
      <c r="B236" s="282" t="s">
        <v>11673</v>
      </c>
      <c r="C236" s="282" t="s">
        <v>11674</v>
      </c>
      <c r="D236" s="282" t="s">
        <v>9371</v>
      </c>
      <c r="E236" s="282" t="s">
        <v>11947</v>
      </c>
      <c r="F236" s="282" t="s">
        <v>11947</v>
      </c>
      <c r="G236" s="282" t="s">
        <v>9392</v>
      </c>
      <c r="H236" s="282" t="s">
        <v>10497</v>
      </c>
      <c r="I236" s="282" t="s">
        <v>9375</v>
      </c>
      <c r="J236" s="283"/>
      <c r="K236" s="283"/>
      <c r="L236" s="283"/>
      <c r="M236" s="283"/>
      <c r="N236" s="282" t="s">
        <v>9378</v>
      </c>
      <c r="O236" s="284">
        <v>34200</v>
      </c>
      <c r="P236" s="282" t="s">
        <v>10437</v>
      </c>
      <c r="Q236" s="282" t="s">
        <v>10706</v>
      </c>
      <c r="R236" s="283"/>
      <c r="S236" s="283"/>
      <c r="T236" s="282" t="s">
        <v>9380</v>
      </c>
      <c r="U236" s="282" t="s">
        <v>10437</v>
      </c>
      <c r="V236" s="282" t="s">
        <v>10438</v>
      </c>
      <c r="W236" s="282" t="s">
        <v>10493</v>
      </c>
      <c r="X236" s="282" t="s">
        <v>9384</v>
      </c>
      <c r="Y236" s="282" t="s">
        <v>9385</v>
      </c>
      <c r="Z236" s="284">
        <v>34200</v>
      </c>
      <c r="AA236" s="282" t="s">
        <v>3277</v>
      </c>
      <c r="AB236" s="284">
        <v>34200</v>
      </c>
      <c r="AC236" s="284">
        <v>34200</v>
      </c>
      <c r="AD236" s="282" t="s">
        <v>3277</v>
      </c>
      <c r="AE236" s="282" t="s">
        <v>10494</v>
      </c>
      <c r="AF236" s="282" t="s">
        <v>10685</v>
      </c>
      <c r="AG236" s="282" t="s">
        <v>9388</v>
      </c>
      <c r="AH236" s="282" t="s">
        <v>9402</v>
      </c>
      <c r="AI236" s="285">
        <f t="shared" si="6"/>
        <v>43790</v>
      </c>
      <c r="AJ236" s="330">
        <f t="shared" si="7"/>
        <v>34200</v>
      </c>
    </row>
    <row r="237" spans="1:36" ht="160">
      <c r="A237" s="326" t="s">
        <v>11962</v>
      </c>
      <c r="B237" s="326" t="s">
        <v>11673</v>
      </c>
      <c r="C237" s="326" t="s">
        <v>11674</v>
      </c>
      <c r="D237" s="326" t="s">
        <v>9371</v>
      </c>
      <c r="E237" s="326" t="s">
        <v>11947</v>
      </c>
      <c r="F237" s="326" t="s">
        <v>9422</v>
      </c>
      <c r="G237" s="326" t="s">
        <v>9392</v>
      </c>
      <c r="H237" s="326" t="s">
        <v>9964</v>
      </c>
      <c r="I237" s="326" t="s">
        <v>11963</v>
      </c>
      <c r="J237" s="327"/>
      <c r="K237" s="327"/>
      <c r="L237" s="327"/>
      <c r="M237" s="326" t="s">
        <v>11964</v>
      </c>
      <c r="N237" s="326" t="s">
        <v>9378</v>
      </c>
      <c r="O237" s="328">
        <v>250</v>
      </c>
      <c r="P237" s="326" t="s">
        <v>9395</v>
      </c>
      <c r="Q237" s="326" t="s">
        <v>10706</v>
      </c>
      <c r="R237" s="326" t="s">
        <v>11965</v>
      </c>
      <c r="S237" s="326" t="s">
        <v>11966</v>
      </c>
      <c r="T237" s="326" t="s">
        <v>9380</v>
      </c>
      <c r="U237" s="326" t="s">
        <v>9399</v>
      </c>
      <c r="V237" s="326" t="s">
        <v>9400</v>
      </c>
      <c r="W237" s="326" t="s">
        <v>10005</v>
      </c>
      <c r="X237" s="326" t="s">
        <v>9384</v>
      </c>
      <c r="Y237" s="326" t="s">
        <v>9385</v>
      </c>
      <c r="Z237" s="328">
        <v>250</v>
      </c>
      <c r="AA237" s="326" t="s">
        <v>3277</v>
      </c>
      <c r="AB237" s="328">
        <v>250</v>
      </c>
      <c r="AC237" s="328">
        <v>250</v>
      </c>
      <c r="AD237" s="326" t="s">
        <v>3277</v>
      </c>
      <c r="AE237" s="326" t="s">
        <v>9917</v>
      </c>
      <c r="AF237" s="326" t="s">
        <v>10685</v>
      </c>
      <c r="AG237" s="326" t="s">
        <v>9388</v>
      </c>
      <c r="AH237" s="326" t="s">
        <v>9402</v>
      </c>
      <c r="AI237" s="329">
        <f t="shared" si="6"/>
        <v>44482</v>
      </c>
      <c r="AJ237" s="330"/>
    </row>
    <row r="238" spans="1:36" ht="50">
      <c r="A238" s="282" t="s">
        <v>11967</v>
      </c>
      <c r="B238" s="282" t="s">
        <v>11673</v>
      </c>
      <c r="C238" s="282" t="s">
        <v>11674</v>
      </c>
      <c r="D238" s="282" t="s">
        <v>9371</v>
      </c>
      <c r="E238" s="282" t="s">
        <v>11947</v>
      </c>
      <c r="F238" s="282" t="s">
        <v>11947</v>
      </c>
      <c r="G238" s="282" t="s">
        <v>9392</v>
      </c>
      <c r="H238" s="282" t="s">
        <v>11968</v>
      </c>
      <c r="I238" s="282" t="s">
        <v>11969</v>
      </c>
      <c r="J238" s="283"/>
      <c r="K238" s="283"/>
      <c r="L238" s="283"/>
      <c r="M238" s="282" t="s">
        <v>11970</v>
      </c>
      <c r="N238" s="282" t="s">
        <v>9378</v>
      </c>
      <c r="O238" s="284">
        <v>4480</v>
      </c>
      <c r="P238" s="282" t="s">
        <v>9395</v>
      </c>
      <c r="Q238" s="282" t="s">
        <v>10706</v>
      </c>
      <c r="R238" s="282" t="s">
        <v>11965</v>
      </c>
      <c r="S238" s="282" t="s">
        <v>11971</v>
      </c>
      <c r="T238" s="282" t="s">
        <v>9380</v>
      </c>
      <c r="U238" s="282" t="s">
        <v>9399</v>
      </c>
      <c r="V238" s="282" t="s">
        <v>9400</v>
      </c>
      <c r="W238" s="282" t="s">
        <v>11972</v>
      </c>
      <c r="X238" s="282" t="s">
        <v>9384</v>
      </c>
      <c r="Y238" s="282" t="s">
        <v>9385</v>
      </c>
      <c r="Z238" s="284">
        <v>4480</v>
      </c>
      <c r="AA238" s="282" t="s">
        <v>3277</v>
      </c>
      <c r="AB238" s="284">
        <v>4480</v>
      </c>
      <c r="AC238" s="284">
        <v>4480</v>
      </c>
      <c r="AD238" s="282" t="s">
        <v>3277</v>
      </c>
      <c r="AE238" s="282" t="s">
        <v>10384</v>
      </c>
      <c r="AF238" s="282" t="s">
        <v>10685</v>
      </c>
      <c r="AG238" s="282" t="s">
        <v>9388</v>
      </c>
      <c r="AH238" s="282" t="s">
        <v>9402</v>
      </c>
      <c r="AI238" s="285">
        <f t="shared" si="6"/>
        <v>44228</v>
      </c>
      <c r="AJ238" s="330">
        <f t="shared" si="7"/>
        <v>4480</v>
      </c>
    </row>
    <row r="239" spans="1:36" ht="50">
      <c r="A239" s="282" t="s">
        <v>11973</v>
      </c>
      <c r="B239" s="282" t="s">
        <v>11673</v>
      </c>
      <c r="C239" s="282" t="s">
        <v>11674</v>
      </c>
      <c r="D239" s="282" t="s">
        <v>9371</v>
      </c>
      <c r="E239" s="282" t="s">
        <v>11947</v>
      </c>
      <c r="F239" s="282" t="s">
        <v>11947</v>
      </c>
      <c r="G239" s="282" t="s">
        <v>9392</v>
      </c>
      <c r="H239" s="282" t="s">
        <v>11948</v>
      </c>
      <c r="I239" s="282" t="s">
        <v>11974</v>
      </c>
      <c r="J239" s="283"/>
      <c r="K239" s="283"/>
      <c r="L239" s="283"/>
      <c r="M239" s="282" t="s">
        <v>11975</v>
      </c>
      <c r="N239" s="282" t="s">
        <v>9378</v>
      </c>
      <c r="O239" s="284">
        <v>9300</v>
      </c>
      <c r="P239" s="282" t="s">
        <v>10054</v>
      </c>
      <c r="Q239" s="282" t="s">
        <v>10706</v>
      </c>
      <c r="R239" s="282" t="s">
        <v>11951</v>
      </c>
      <c r="S239" s="282" t="s">
        <v>11976</v>
      </c>
      <c r="T239" s="282" t="s">
        <v>9380</v>
      </c>
      <c r="U239" s="282" t="s">
        <v>10057</v>
      </c>
      <c r="V239" s="282" t="s">
        <v>9400</v>
      </c>
      <c r="W239" s="282" t="s">
        <v>10432</v>
      </c>
      <c r="X239" s="282" t="s">
        <v>9384</v>
      </c>
      <c r="Y239" s="282" t="s">
        <v>9385</v>
      </c>
      <c r="Z239" s="284">
        <v>9300</v>
      </c>
      <c r="AA239" s="282" t="s">
        <v>3277</v>
      </c>
      <c r="AB239" s="284">
        <v>9300</v>
      </c>
      <c r="AC239" s="284">
        <v>9300</v>
      </c>
      <c r="AD239" s="282" t="s">
        <v>3277</v>
      </c>
      <c r="AE239" s="282" t="s">
        <v>10418</v>
      </c>
      <c r="AF239" s="282" t="s">
        <v>10685</v>
      </c>
      <c r="AG239" s="282" t="s">
        <v>9388</v>
      </c>
      <c r="AH239" s="282" t="s">
        <v>9402</v>
      </c>
      <c r="AI239" s="285">
        <f t="shared" si="6"/>
        <v>44000</v>
      </c>
      <c r="AJ239" s="330">
        <f t="shared" si="7"/>
        <v>9300</v>
      </c>
    </row>
    <row r="240" spans="1:36" ht="50">
      <c r="A240" s="282" t="s">
        <v>11977</v>
      </c>
      <c r="B240" s="282" t="s">
        <v>11673</v>
      </c>
      <c r="C240" s="282" t="s">
        <v>11674</v>
      </c>
      <c r="D240" s="282" t="s">
        <v>9371</v>
      </c>
      <c r="E240" s="282" t="s">
        <v>11947</v>
      </c>
      <c r="F240" s="282" t="s">
        <v>11947</v>
      </c>
      <c r="G240" s="282" t="s">
        <v>9392</v>
      </c>
      <c r="H240" s="282" t="s">
        <v>11978</v>
      </c>
      <c r="I240" s="282" t="s">
        <v>9375</v>
      </c>
      <c r="J240" s="283"/>
      <c r="K240" s="283"/>
      <c r="L240" s="283"/>
      <c r="M240" s="283"/>
      <c r="N240" s="282" t="s">
        <v>9378</v>
      </c>
      <c r="O240" s="284">
        <v>49844</v>
      </c>
      <c r="P240" s="282" t="s">
        <v>10437</v>
      </c>
      <c r="Q240" s="282" t="s">
        <v>10706</v>
      </c>
      <c r="R240" s="283"/>
      <c r="S240" s="283"/>
      <c r="T240" s="282" t="s">
        <v>9380</v>
      </c>
      <c r="U240" s="282" t="s">
        <v>10437</v>
      </c>
      <c r="V240" s="282" t="s">
        <v>10438</v>
      </c>
      <c r="W240" s="282" t="s">
        <v>10509</v>
      </c>
      <c r="X240" s="282" t="s">
        <v>9384</v>
      </c>
      <c r="Y240" s="282" t="s">
        <v>9385</v>
      </c>
      <c r="Z240" s="284">
        <v>49844</v>
      </c>
      <c r="AA240" s="282" t="s">
        <v>3277</v>
      </c>
      <c r="AB240" s="284">
        <v>49844</v>
      </c>
      <c r="AC240" s="284">
        <v>49844</v>
      </c>
      <c r="AD240" s="282" t="s">
        <v>3277</v>
      </c>
      <c r="AE240" s="282" t="s">
        <v>10510</v>
      </c>
      <c r="AF240" s="282" t="s">
        <v>10685</v>
      </c>
      <c r="AG240" s="282" t="s">
        <v>9388</v>
      </c>
      <c r="AH240" s="282" t="s">
        <v>9402</v>
      </c>
      <c r="AI240" s="285">
        <f t="shared" si="6"/>
        <v>43739</v>
      </c>
      <c r="AJ240" s="330">
        <f t="shared" si="7"/>
        <v>49844</v>
      </c>
    </row>
    <row r="241" spans="1:36" ht="60">
      <c r="A241" s="282" t="s">
        <v>11979</v>
      </c>
      <c r="B241" s="282" t="s">
        <v>11673</v>
      </c>
      <c r="C241" s="282" t="s">
        <v>11674</v>
      </c>
      <c r="D241" s="282" t="s">
        <v>9371</v>
      </c>
      <c r="E241" s="282" t="s">
        <v>11947</v>
      </c>
      <c r="F241" s="282" t="s">
        <v>11947</v>
      </c>
      <c r="G241" s="282" t="s">
        <v>9392</v>
      </c>
      <c r="H241" s="282" t="s">
        <v>11980</v>
      </c>
      <c r="I241" s="282" t="s">
        <v>11321</v>
      </c>
      <c r="J241" s="283"/>
      <c r="K241" s="283"/>
      <c r="L241" s="283"/>
      <c r="M241" s="282" t="s">
        <v>11981</v>
      </c>
      <c r="N241" s="282" t="s">
        <v>9378</v>
      </c>
      <c r="O241" s="284">
        <v>300</v>
      </c>
      <c r="P241" s="282" t="s">
        <v>9395</v>
      </c>
      <c r="Q241" s="282" t="s">
        <v>10706</v>
      </c>
      <c r="R241" s="282" t="s">
        <v>11982</v>
      </c>
      <c r="S241" s="283"/>
      <c r="T241" s="282" t="s">
        <v>9380</v>
      </c>
      <c r="U241" s="282" t="s">
        <v>9399</v>
      </c>
      <c r="V241" s="282" t="s">
        <v>9400</v>
      </c>
      <c r="W241" s="282" t="s">
        <v>11983</v>
      </c>
      <c r="X241" s="282" t="s">
        <v>9384</v>
      </c>
      <c r="Y241" s="282" t="s">
        <v>9385</v>
      </c>
      <c r="Z241" s="284">
        <v>300</v>
      </c>
      <c r="AA241" s="282" t="s">
        <v>3277</v>
      </c>
      <c r="AB241" s="284">
        <v>300</v>
      </c>
      <c r="AC241" s="284">
        <v>300</v>
      </c>
      <c r="AD241" s="282" t="s">
        <v>3277</v>
      </c>
      <c r="AE241" s="282" t="s">
        <v>10393</v>
      </c>
      <c r="AF241" s="282" t="s">
        <v>10685</v>
      </c>
      <c r="AG241" s="282" t="s">
        <v>9388</v>
      </c>
      <c r="AH241" s="282" t="s">
        <v>9402</v>
      </c>
      <c r="AI241" s="285">
        <f t="shared" si="6"/>
        <v>44077</v>
      </c>
      <c r="AJ241" s="330">
        <f t="shared" si="7"/>
        <v>300</v>
      </c>
    </row>
    <row r="242" spans="1:36" ht="50">
      <c r="A242" s="282" t="s">
        <v>11984</v>
      </c>
      <c r="B242" s="282" t="s">
        <v>11673</v>
      </c>
      <c r="C242" s="282" t="s">
        <v>11674</v>
      </c>
      <c r="D242" s="282" t="s">
        <v>9371</v>
      </c>
      <c r="E242" s="282" t="s">
        <v>11947</v>
      </c>
      <c r="F242" s="282" t="s">
        <v>11947</v>
      </c>
      <c r="G242" s="282" t="s">
        <v>9392</v>
      </c>
      <c r="H242" s="282" t="s">
        <v>11724</v>
      </c>
      <c r="I242" s="282" t="s">
        <v>9375</v>
      </c>
      <c r="J242" s="283"/>
      <c r="K242" s="283"/>
      <c r="L242" s="283"/>
      <c r="M242" s="282" t="s">
        <v>11725</v>
      </c>
      <c r="N242" s="282" t="s">
        <v>9378</v>
      </c>
      <c r="O242" s="284">
        <v>18910.330000000002</v>
      </c>
      <c r="P242" s="282" t="s">
        <v>10437</v>
      </c>
      <c r="Q242" s="282" t="s">
        <v>10706</v>
      </c>
      <c r="R242" s="283"/>
      <c r="S242" s="283"/>
      <c r="T242" s="282" t="s">
        <v>9380</v>
      </c>
      <c r="U242" s="282" t="s">
        <v>10437</v>
      </c>
      <c r="V242" s="282" t="s">
        <v>10438</v>
      </c>
      <c r="W242" s="282" t="s">
        <v>11726</v>
      </c>
      <c r="X242" s="282" t="s">
        <v>9384</v>
      </c>
      <c r="Y242" s="282" t="s">
        <v>9385</v>
      </c>
      <c r="Z242" s="284">
        <v>18910.330000000002</v>
      </c>
      <c r="AA242" s="282" t="s">
        <v>3277</v>
      </c>
      <c r="AB242" s="284">
        <v>18910.330000000002</v>
      </c>
      <c r="AC242" s="284">
        <v>18910.330000000002</v>
      </c>
      <c r="AD242" s="282" t="s">
        <v>3277</v>
      </c>
      <c r="AE242" s="282" t="s">
        <v>11727</v>
      </c>
      <c r="AF242" s="282" t="s">
        <v>10685</v>
      </c>
      <c r="AG242" s="282" t="s">
        <v>9388</v>
      </c>
      <c r="AH242" s="282" t="s">
        <v>9402</v>
      </c>
      <c r="AI242" s="285">
        <f t="shared" si="6"/>
        <v>43465</v>
      </c>
      <c r="AJ242" s="330">
        <f t="shared" si="7"/>
        <v>18910.330000000002</v>
      </c>
    </row>
    <row r="243" spans="1:36" ht="50">
      <c r="A243" s="282" t="s">
        <v>11985</v>
      </c>
      <c r="B243" s="282" t="s">
        <v>11673</v>
      </c>
      <c r="C243" s="282" t="s">
        <v>11674</v>
      </c>
      <c r="D243" s="282" t="s">
        <v>9371</v>
      </c>
      <c r="E243" s="282" t="s">
        <v>11947</v>
      </c>
      <c r="F243" s="282" t="s">
        <v>11947</v>
      </c>
      <c r="G243" s="282" t="s">
        <v>9392</v>
      </c>
      <c r="H243" s="282" t="s">
        <v>10442</v>
      </c>
      <c r="I243" s="282" t="s">
        <v>9375</v>
      </c>
      <c r="J243" s="283"/>
      <c r="K243" s="283"/>
      <c r="L243" s="283"/>
      <c r="M243" s="283"/>
      <c r="N243" s="282" t="s">
        <v>9378</v>
      </c>
      <c r="O243" s="284">
        <v>1125.45</v>
      </c>
      <c r="P243" s="282" t="s">
        <v>10437</v>
      </c>
      <c r="Q243" s="282" t="s">
        <v>10706</v>
      </c>
      <c r="R243" s="283"/>
      <c r="S243" s="283"/>
      <c r="T243" s="282" t="s">
        <v>9380</v>
      </c>
      <c r="U243" s="282" t="s">
        <v>10437</v>
      </c>
      <c r="V243" s="282" t="s">
        <v>10438</v>
      </c>
      <c r="W243" s="282" t="s">
        <v>10443</v>
      </c>
      <c r="X243" s="282" t="s">
        <v>9384</v>
      </c>
      <c r="Y243" s="282" t="s">
        <v>9385</v>
      </c>
      <c r="Z243" s="284">
        <v>1125.45</v>
      </c>
      <c r="AA243" s="282" t="s">
        <v>3277</v>
      </c>
      <c r="AB243" s="284">
        <v>1125.45</v>
      </c>
      <c r="AC243" s="284">
        <v>1125.45</v>
      </c>
      <c r="AD243" s="282" t="s">
        <v>3277</v>
      </c>
      <c r="AE243" s="282" t="s">
        <v>10444</v>
      </c>
      <c r="AF243" s="282" t="s">
        <v>10685</v>
      </c>
      <c r="AG243" s="282" t="s">
        <v>9388</v>
      </c>
      <c r="AH243" s="282" t="s">
        <v>9402</v>
      </c>
      <c r="AI243" s="285">
        <f t="shared" si="6"/>
        <v>43951</v>
      </c>
      <c r="AJ243" s="330">
        <f t="shared" si="7"/>
        <v>1125.45</v>
      </c>
    </row>
    <row r="244" spans="1:36" ht="50">
      <c r="A244" s="282" t="s">
        <v>11986</v>
      </c>
      <c r="B244" s="282" t="s">
        <v>11673</v>
      </c>
      <c r="C244" s="282" t="s">
        <v>11674</v>
      </c>
      <c r="D244" s="282" t="s">
        <v>9371</v>
      </c>
      <c r="E244" s="282" t="s">
        <v>11947</v>
      </c>
      <c r="F244" s="282" t="s">
        <v>11947</v>
      </c>
      <c r="G244" s="282" t="s">
        <v>9392</v>
      </c>
      <c r="H244" s="282" t="s">
        <v>11955</v>
      </c>
      <c r="I244" s="282" t="s">
        <v>9375</v>
      </c>
      <c r="J244" s="283"/>
      <c r="K244" s="283"/>
      <c r="L244" s="283"/>
      <c r="M244" s="283"/>
      <c r="N244" s="282" t="s">
        <v>9378</v>
      </c>
      <c r="O244" s="284">
        <v>960.25</v>
      </c>
      <c r="P244" s="282" t="s">
        <v>10437</v>
      </c>
      <c r="Q244" s="282" t="s">
        <v>10706</v>
      </c>
      <c r="R244" s="283"/>
      <c r="S244" s="283"/>
      <c r="T244" s="282" t="s">
        <v>9380</v>
      </c>
      <c r="U244" s="282" t="s">
        <v>10437</v>
      </c>
      <c r="V244" s="282" t="s">
        <v>10438</v>
      </c>
      <c r="W244" s="282" t="s">
        <v>10520</v>
      </c>
      <c r="X244" s="282" t="s">
        <v>9384</v>
      </c>
      <c r="Y244" s="282" t="s">
        <v>9385</v>
      </c>
      <c r="Z244" s="284">
        <v>960.25</v>
      </c>
      <c r="AA244" s="282" t="s">
        <v>3277</v>
      </c>
      <c r="AB244" s="284">
        <v>960.25</v>
      </c>
      <c r="AC244" s="284">
        <v>960.25</v>
      </c>
      <c r="AD244" s="282" t="s">
        <v>3277</v>
      </c>
      <c r="AE244" s="282" t="s">
        <v>10521</v>
      </c>
      <c r="AF244" s="282" t="s">
        <v>10685</v>
      </c>
      <c r="AG244" s="282" t="s">
        <v>9388</v>
      </c>
      <c r="AH244" s="282" t="s">
        <v>9402</v>
      </c>
      <c r="AI244" s="285">
        <f t="shared" si="6"/>
        <v>43721</v>
      </c>
      <c r="AJ244" s="330">
        <f t="shared" si="7"/>
        <v>960.25</v>
      </c>
    </row>
    <row r="245" spans="1:36" ht="50">
      <c r="A245" s="282" t="s">
        <v>11987</v>
      </c>
      <c r="B245" s="282" t="s">
        <v>11673</v>
      </c>
      <c r="C245" s="282" t="s">
        <v>11674</v>
      </c>
      <c r="D245" s="282" t="s">
        <v>9371</v>
      </c>
      <c r="E245" s="282" t="s">
        <v>11947</v>
      </c>
      <c r="F245" s="282" t="s">
        <v>11947</v>
      </c>
      <c r="G245" s="282" t="s">
        <v>9392</v>
      </c>
      <c r="H245" s="282" t="s">
        <v>10569</v>
      </c>
      <c r="I245" s="282" t="s">
        <v>9375</v>
      </c>
      <c r="J245" s="283"/>
      <c r="K245" s="283"/>
      <c r="L245" s="283"/>
      <c r="M245" s="283"/>
      <c r="N245" s="282" t="s">
        <v>9378</v>
      </c>
      <c r="O245" s="284">
        <v>16687.5</v>
      </c>
      <c r="P245" s="282" t="s">
        <v>10437</v>
      </c>
      <c r="Q245" s="282" t="s">
        <v>10706</v>
      </c>
      <c r="R245" s="283"/>
      <c r="S245" s="283"/>
      <c r="T245" s="282" t="s">
        <v>9380</v>
      </c>
      <c r="U245" s="282" t="s">
        <v>10437</v>
      </c>
      <c r="V245" s="282" t="s">
        <v>10438</v>
      </c>
      <c r="W245" s="282" t="s">
        <v>10555</v>
      </c>
      <c r="X245" s="282" t="s">
        <v>9384</v>
      </c>
      <c r="Y245" s="282" t="s">
        <v>9385</v>
      </c>
      <c r="Z245" s="284">
        <v>16687.5</v>
      </c>
      <c r="AA245" s="282" t="s">
        <v>3277</v>
      </c>
      <c r="AB245" s="284">
        <v>16687.5</v>
      </c>
      <c r="AC245" s="284">
        <v>16687.5</v>
      </c>
      <c r="AD245" s="282" t="s">
        <v>3277</v>
      </c>
      <c r="AE245" s="282" t="s">
        <v>10556</v>
      </c>
      <c r="AF245" s="282" t="s">
        <v>10685</v>
      </c>
      <c r="AG245" s="282" t="s">
        <v>9388</v>
      </c>
      <c r="AH245" s="282" t="s">
        <v>9402</v>
      </c>
      <c r="AI245" s="285">
        <f t="shared" si="6"/>
        <v>43648</v>
      </c>
      <c r="AJ245" s="330">
        <f t="shared" si="7"/>
        <v>16687.5</v>
      </c>
    </row>
    <row r="246" spans="1:36" ht="50">
      <c r="A246" s="282" t="s">
        <v>11988</v>
      </c>
      <c r="B246" s="282" t="s">
        <v>11673</v>
      </c>
      <c r="C246" s="282" t="s">
        <v>11674</v>
      </c>
      <c r="D246" s="282" t="s">
        <v>9371</v>
      </c>
      <c r="E246" s="282" t="s">
        <v>11947</v>
      </c>
      <c r="F246" s="282" t="s">
        <v>11947</v>
      </c>
      <c r="G246" s="282" t="s">
        <v>9392</v>
      </c>
      <c r="H246" s="282" t="s">
        <v>11955</v>
      </c>
      <c r="I246" s="282" t="s">
        <v>9375</v>
      </c>
      <c r="J246" s="283"/>
      <c r="K246" s="283"/>
      <c r="L246" s="283"/>
      <c r="M246" s="283"/>
      <c r="N246" s="282" t="s">
        <v>9378</v>
      </c>
      <c r="O246" s="284">
        <v>2554.65</v>
      </c>
      <c r="P246" s="282" t="s">
        <v>10437</v>
      </c>
      <c r="Q246" s="282" t="s">
        <v>10706</v>
      </c>
      <c r="R246" s="283"/>
      <c r="S246" s="283"/>
      <c r="T246" s="282" t="s">
        <v>9380</v>
      </c>
      <c r="U246" s="282" t="s">
        <v>10437</v>
      </c>
      <c r="V246" s="282" t="s">
        <v>10438</v>
      </c>
      <c r="W246" s="282" t="s">
        <v>10520</v>
      </c>
      <c r="X246" s="282" t="s">
        <v>9384</v>
      </c>
      <c r="Y246" s="282" t="s">
        <v>9385</v>
      </c>
      <c r="Z246" s="284">
        <v>2554.65</v>
      </c>
      <c r="AA246" s="282" t="s">
        <v>3277</v>
      </c>
      <c r="AB246" s="284">
        <v>2554.65</v>
      </c>
      <c r="AC246" s="284">
        <v>2554.65</v>
      </c>
      <c r="AD246" s="282" t="s">
        <v>3277</v>
      </c>
      <c r="AE246" s="282" t="s">
        <v>10521</v>
      </c>
      <c r="AF246" s="282" t="s">
        <v>10685</v>
      </c>
      <c r="AG246" s="282" t="s">
        <v>9388</v>
      </c>
      <c r="AH246" s="282" t="s">
        <v>9402</v>
      </c>
      <c r="AI246" s="285">
        <f t="shared" si="6"/>
        <v>43721</v>
      </c>
      <c r="AJ246" s="330">
        <f t="shared" si="7"/>
        <v>2554.65</v>
      </c>
    </row>
    <row r="247" spans="1:36" ht="160">
      <c r="A247" s="326" t="s">
        <v>11989</v>
      </c>
      <c r="B247" s="326" t="s">
        <v>11673</v>
      </c>
      <c r="C247" s="326" t="s">
        <v>11674</v>
      </c>
      <c r="D247" s="326" t="s">
        <v>9371</v>
      </c>
      <c r="E247" s="326" t="s">
        <v>11947</v>
      </c>
      <c r="F247" s="326" t="s">
        <v>9422</v>
      </c>
      <c r="G247" s="326" t="s">
        <v>9392</v>
      </c>
      <c r="H247" s="326" t="s">
        <v>9964</v>
      </c>
      <c r="I247" s="326" t="s">
        <v>11990</v>
      </c>
      <c r="J247" s="327"/>
      <c r="K247" s="327"/>
      <c r="L247" s="327"/>
      <c r="M247" s="326" t="s">
        <v>11964</v>
      </c>
      <c r="N247" s="326" t="s">
        <v>9378</v>
      </c>
      <c r="O247" s="328">
        <v>4150</v>
      </c>
      <c r="P247" s="326" t="s">
        <v>9395</v>
      </c>
      <c r="Q247" s="326" t="s">
        <v>10706</v>
      </c>
      <c r="R247" s="326" t="s">
        <v>11965</v>
      </c>
      <c r="S247" s="326" t="s">
        <v>11966</v>
      </c>
      <c r="T247" s="326" t="s">
        <v>9380</v>
      </c>
      <c r="U247" s="326" t="s">
        <v>9399</v>
      </c>
      <c r="V247" s="326" t="s">
        <v>9400</v>
      </c>
      <c r="W247" s="326" t="s">
        <v>10005</v>
      </c>
      <c r="X247" s="326" t="s">
        <v>9384</v>
      </c>
      <c r="Y247" s="326" t="s">
        <v>9385</v>
      </c>
      <c r="Z247" s="328">
        <v>4150</v>
      </c>
      <c r="AA247" s="326" t="s">
        <v>3277</v>
      </c>
      <c r="AB247" s="328">
        <v>4150</v>
      </c>
      <c r="AC247" s="328">
        <v>4150</v>
      </c>
      <c r="AD247" s="326" t="s">
        <v>3277</v>
      </c>
      <c r="AE247" s="326" t="s">
        <v>9917</v>
      </c>
      <c r="AF247" s="326" t="s">
        <v>10685</v>
      </c>
      <c r="AG247" s="326" t="s">
        <v>9388</v>
      </c>
      <c r="AH247" s="326" t="s">
        <v>9402</v>
      </c>
      <c r="AI247" s="329">
        <f t="shared" si="6"/>
        <v>44482</v>
      </c>
      <c r="AJ247" s="330"/>
    </row>
    <row r="248" spans="1:36" ht="50">
      <c r="A248" s="282" t="s">
        <v>11991</v>
      </c>
      <c r="B248" s="282" t="s">
        <v>11673</v>
      </c>
      <c r="C248" s="282" t="s">
        <v>11674</v>
      </c>
      <c r="D248" s="282" t="s">
        <v>9371</v>
      </c>
      <c r="E248" s="282" t="s">
        <v>11947</v>
      </c>
      <c r="F248" s="282" t="s">
        <v>11947</v>
      </c>
      <c r="G248" s="282" t="s">
        <v>9392</v>
      </c>
      <c r="H248" s="282" t="s">
        <v>11978</v>
      </c>
      <c r="I248" s="282" t="s">
        <v>9375</v>
      </c>
      <c r="J248" s="283"/>
      <c r="K248" s="283"/>
      <c r="L248" s="283"/>
      <c r="M248" s="283"/>
      <c r="N248" s="282" t="s">
        <v>9378</v>
      </c>
      <c r="O248" s="284">
        <v>49844</v>
      </c>
      <c r="P248" s="282" t="s">
        <v>10437</v>
      </c>
      <c r="Q248" s="282" t="s">
        <v>10706</v>
      </c>
      <c r="R248" s="283"/>
      <c r="S248" s="283"/>
      <c r="T248" s="282" t="s">
        <v>9380</v>
      </c>
      <c r="U248" s="282" t="s">
        <v>10437</v>
      </c>
      <c r="V248" s="282" t="s">
        <v>10438</v>
      </c>
      <c r="W248" s="282" t="s">
        <v>10509</v>
      </c>
      <c r="X248" s="282" t="s">
        <v>9384</v>
      </c>
      <c r="Y248" s="282" t="s">
        <v>9385</v>
      </c>
      <c r="Z248" s="284">
        <v>49844</v>
      </c>
      <c r="AA248" s="282" t="s">
        <v>3277</v>
      </c>
      <c r="AB248" s="284">
        <v>49844</v>
      </c>
      <c r="AC248" s="284">
        <v>49844</v>
      </c>
      <c r="AD248" s="282" t="s">
        <v>3277</v>
      </c>
      <c r="AE248" s="282" t="s">
        <v>10510</v>
      </c>
      <c r="AF248" s="282" t="s">
        <v>10685</v>
      </c>
      <c r="AG248" s="282" t="s">
        <v>9388</v>
      </c>
      <c r="AH248" s="282" t="s">
        <v>9402</v>
      </c>
      <c r="AI248" s="285">
        <f t="shared" si="6"/>
        <v>43739</v>
      </c>
      <c r="AJ248" s="330">
        <f t="shared" si="7"/>
        <v>49844</v>
      </c>
    </row>
    <row r="249" spans="1:36" ht="50">
      <c r="A249" s="282" t="s">
        <v>11992</v>
      </c>
      <c r="B249" s="282" t="s">
        <v>11673</v>
      </c>
      <c r="C249" s="282" t="s">
        <v>11674</v>
      </c>
      <c r="D249" s="282" t="s">
        <v>9371</v>
      </c>
      <c r="E249" s="282" t="s">
        <v>11947</v>
      </c>
      <c r="F249" s="282" t="s">
        <v>11947</v>
      </c>
      <c r="G249" s="282" t="s">
        <v>9392</v>
      </c>
      <c r="H249" s="282" t="s">
        <v>11955</v>
      </c>
      <c r="I249" s="282" t="s">
        <v>9375</v>
      </c>
      <c r="J249" s="283"/>
      <c r="K249" s="283"/>
      <c r="L249" s="283"/>
      <c r="M249" s="283"/>
      <c r="N249" s="282" t="s">
        <v>9378</v>
      </c>
      <c r="O249" s="284">
        <v>734.17</v>
      </c>
      <c r="P249" s="282" t="s">
        <v>10437</v>
      </c>
      <c r="Q249" s="282" t="s">
        <v>10706</v>
      </c>
      <c r="R249" s="283"/>
      <c r="S249" s="283"/>
      <c r="T249" s="282" t="s">
        <v>9380</v>
      </c>
      <c r="U249" s="282" t="s">
        <v>10437</v>
      </c>
      <c r="V249" s="282" t="s">
        <v>10438</v>
      </c>
      <c r="W249" s="282" t="s">
        <v>10520</v>
      </c>
      <c r="X249" s="282" t="s">
        <v>9384</v>
      </c>
      <c r="Y249" s="282" t="s">
        <v>9385</v>
      </c>
      <c r="Z249" s="284">
        <v>734.17</v>
      </c>
      <c r="AA249" s="282" t="s">
        <v>3277</v>
      </c>
      <c r="AB249" s="284">
        <v>734.17</v>
      </c>
      <c r="AC249" s="284">
        <v>734.17</v>
      </c>
      <c r="AD249" s="282" t="s">
        <v>3277</v>
      </c>
      <c r="AE249" s="282" t="s">
        <v>10521</v>
      </c>
      <c r="AF249" s="282" t="s">
        <v>10685</v>
      </c>
      <c r="AG249" s="282" t="s">
        <v>9388</v>
      </c>
      <c r="AH249" s="282" t="s">
        <v>9402</v>
      </c>
      <c r="AI249" s="285">
        <f t="shared" si="6"/>
        <v>43721</v>
      </c>
      <c r="AJ249" s="330">
        <f t="shared" si="7"/>
        <v>734.17</v>
      </c>
    </row>
  </sheetData>
  <autoFilter ref="A1:AI249" xr:uid="{1A5D3E18-75FF-49BC-9465-B2A1EED9852F}"/>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19C21-A1FE-45B8-829F-406F5625CC06}">
  <dimension ref="C1:L92"/>
  <sheetViews>
    <sheetView showGridLines="0" zoomScale="60" zoomScaleNormal="60" workbookViewId="0">
      <pane xSplit="3" ySplit="2" topLeftCell="D37" activePane="bottomRight" state="frozen"/>
      <selection pane="topRight" activeCell="D1" sqref="D1"/>
      <selection pane="bottomLeft" activeCell="A3" sqref="A3"/>
      <selection pane="bottomRight" activeCell="F40" sqref="F40"/>
    </sheetView>
  </sheetViews>
  <sheetFormatPr defaultRowHeight="14.5" outlineLevelRow="1"/>
  <cols>
    <col min="3" max="3" width="9.81640625" bestFit="1" customWidth="1"/>
    <col min="4" max="4" width="4.81640625" customWidth="1"/>
    <col min="5" max="5" width="52.1796875" customWidth="1"/>
    <col min="6" max="6" width="13.26953125" bestFit="1" customWidth="1"/>
    <col min="7" max="7" width="11.54296875" customWidth="1"/>
    <col min="8" max="8" width="11.81640625" customWidth="1"/>
    <col min="9" max="9" width="12.453125" customWidth="1"/>
    <col min="10" max="10" width="10.81640625" customWidth="1"/>
    <col min="11" max="11" width="10" bestFit="1" customWidth="1"/>
  </cols>
  <sheetData>
    <row r="1" spans="3:11">
      <c r="D1" s="286" t="s">
        <v>2</v>
      </c>
    </row>
    <row r="2" spans="3:11" ht="29">
      <c r="F2" s="332" t="s">
        <v>3</v>
      </c>
      <c r="G2" s="332" t="s">
        <v>4</v>
      </c>
      <c r="H2" s="332" t="s">
        <v>5</v>
      </c>
      <c r="I2" s="332" t="s">
        <v>6</v>
      </c>
      <c r="J2" s="331" t="s">
        <v>7</v>
      </c>
    </row>
    <row r="3" spans="3:11" hidden="1" outlineLevel="1">
      <c r="D3" t="s">
        <v>8</v>
      </c>
      <c r="F3" s="64">
        <f>'Sch.C-R.B (original filing)'!L49</f>
        <v>15990534.960363762</v>
      </c>
      <c r="G3" s="64">
        <f>ROUND('Sch.C-R.B (original filing)'!L49,0)</f>
        <v>15990535</v>
      </c>
      <c r="H3" s="64">
        <f>G3-F3</f>
        <v>3.9636237546801567E-2</v>
      </c>
      <c r="I3" s="276">
        <f>G3/F3-1</f>
        <v>2.4787312202789735E-9</v>
      </c>
      <c r="J3" t="s">
        <v>9</v>
      </c>
    </row>
    <row r="4" spans="3:11" hidden="1" outlineLevel="1">
      <c r="F4" s="64"/>
      <c r="G4" s="64"/>
      <c r="H4" s="64"/>
      <c r="I4" s="276"/>
    </row>
    <row r="5" spans="3:11" hidden="1" outlineLevel="1">
      <c r="D5" t="s">
        <v>10</v>
      </c>
      <c r="E5" t="s">
        <v>11</v>
      </c>
      <c r="F5" s="64">
        <v>0</v>
      </c>
      <c r="G5" s="64">
        <v>2288764</v>
      </c>
      <c r="H5" s="64">
        <f t="shared" ref="H5:H15" si="0">G5-F5</f>
        <v>2288764</v>
      </c>
      <c r="I5" s="400" t="str">
        <f t="shared" ref="I5" si="1">IFERROR(G5/F5-1,"")</f>
        <v/>
      </c>
      <c r="J5" t="s">
        <v>12</v>
      </c>
    </row>
    <row r="6" spans="3:11" hidden="1" outlineLevel="1">
      <c r="E6" t="s">
        <v>13</v>
      </c>
      <c r="F6" s="64">
        <f>'UPIS Assets'!K81-SUM('2018166'!AJ2:AJ249)</f>
        <v>4399.9999999999418</v>
      </c>
      <c r="G6" s="64">
        <v>6061</v>
      </c>
      <c r="H6" s="64">
        <f t="shared" si="0"/>
        <v>1661.0000000000582</v>
      </c>
      <c r="I6" s="400">
        <f>IFERROR(G6/F6-1,"")</f>
        <v>0.37750000000001815</v>
      </c>
      <c r="J6" t="s">
        <v>14</v>
      </c>
    </row>
    <row r="7" spans="3:11" hidden="1" outlineLevel="1">
      <c r="E7" t="s">
        <v>15</v>
      </c>
      <c r="F7" s="64">
        <f>'UPIS Assets'!K85</f>
        <v>772322.95</v>
      </c>
      <c r="G7" s="64">
        <f>ROUND(786877.135654523+445952.09375,0)</f>
        <v>1232829</v>
      </c>
      <c r="H7" s="64">
        <f t="shared" si="0"/>
        <v>460506.05000000005</v>
      </c>
      <c r="I7" s="400">
        <f t="shared" ref="I7:I15" si="2">IFERROR(G7/F7-1,"")</f>
        <v>0.59626099418643475</v>
      </c>
      <c r="J7" t="s">
        <v>16</v>
      </c>
    </row>
    <row r="8" spans="3:11" hidden="1" outlineLevel="1">
      <c r="E8" t="s">
        <v>17</v>
      </c>
      <c r="F8" s="64">
        <v>0</v>
      </c>
      <c r="G8" s="64">
        <f>ROUND(800523.4525,0)</f>
        <v>800523</v>
      </c>
      <c r="H8" s="64">
        <f t="shared" si="0"/>
        <v>800523</v>
      </c>
      <c r="I8" s="400" t="str">
        <f t="shared" si="2"/>
        <v/>
      </c>
      <c r="J8" t="s">
        <v>18</v>
      </c>
    </row>
    <row r="9" spans="3:11" hidden="1" outlineLevel="1">
      <c r="E9" t="s">
        <v>19</v>
      </c>
      <c r="F9" s="64">
        <f>'UPIS Assets'!K84</f>
        <v>498310.86</v>
      </c>
      <c r="G9" s="64">
        <v>124470</v>
      </c>
      <c r="H9" s="64">
        <f t="shared" si="0"/>
        <v>-373840.86</v>
      </c>
      <c r="I9" s="400">
        <f t="shared" si="2"/>
        <v>-0.75021616024984883</v>
      </c>
      <c r="J9" t="s">
        <v>20</v>
      </c>
    </row>
    <row r="10" spans="3:11" hidden="1" outlineLevel="1">
      <c r="E10" t="s">
        <v>21</v>
      </c>
      <c r="F10" s="64">
        <v>0</v>
      </c>
      <c r="G10" s="64">
        <v>69352</v>
      </c>
      <c r="H10" s="64">
        <f t="shared" si="0"/>
        <v>69352</v>
      </c>
      <c r="I10" s="400" t="str">
        <f t="shared" si="2"/>
        <v/>
      </c>
      <c r="J10" t="s">
        <v>22</v>
      </c>
    </row>
    <row r="11" spans="3:11" hidden="1" outlineLevel="1">
      <c r="E11" t="s">
        <v>23</v>
      </c>
      <c r="F11" s="401">
        <f>'wp-p1 Restmt of Vehicles'!P19-'wp-p1 Restmt of Vehicles (Orig)'!P19</f>
        <v>-2897.7259463127702</v>
      </c>
      <c r="G11" s="64">
        <v>0</v>
      </c>
      <c r="H11" s="64">
        <f t="shared" si="0"/>
        <v>2897.7259463127702</v>
      </c>
      <c r="I11" s="400">
        <f t="shared" si="2"/>
        <v>-1</v>
      </c>
      <c r="J11" t="s">
        <v>24</v>
      </c>
    </row>
    <row r="12" spans="3:11" hidden="1" outlineLevel="1">
      <c r="E12" t="s">
        <v>25</v>
      </c>
      <c r="F12" s="64">
        <f>'Linked UE TB'!G1765-SUM(F3:F11,F13:F15)</f>
        <v>388854.80641897768</v>
      </c>
      <c r="G12" s="64">
        <v>432730</v>
      </c>
      <c r="H12" s="64">
        <f t="shared" si="0"/>
        <v>43875.193581022322</v>
      </c>
      <c r="I12" s="400">
        <f t="shared" si="2"/>
        <v>0.11283181500333139</v>
      </c>
      <c r="J12" t="s">
        <v>26</v>
      </c>
    </row>
    <row r="13" spans="3:11" hidden="1" outlineLevel="1">
      <c r="E13" t="s">
        <v>27</v>
      </c>
      <c r="F13" s="64">
        <f>SUMIFS('GL Captime (PPE)'!N:N,'GL Captime (PPE)'!O:O,"W")</f>
        <v>31722.520000000004</v>
      </c>
      <c r="G13" s="64">
        <v>30134</v>
      </c>
      <c r="H13" s="64">
        <f t="shared" si="0"/>
        <v>-1588.5200000000041</v>
      </c>
      <c r="I13" s="400">
        <f t="shared" si="2"/>
        <v>-5.0075466892289922E-2</v>
      </c>
      <c r="J13" t="s">
        <v>28</v>
      </c>
    </row>
    <row r="14" spans="3:11" hidden="1" outlineLevel="1">
      <c r="E14" t="s">
        <v>29</v>
      </c>
      <c r="F14" s="402">
        <f>SUMIFS('Retirements (PPE)'!I:I,'Retirements (PPE)'!$D:$D,"10")</f>
        <v>-68059.339999999982</v>
      </c>
      <c r="G14" s="64">
        <v>-1987741</v>
      </c>
      <c r="H14" s="64">
        <f t="shared" si="0"/>
        <v>-1919681.66</v>
      </c>
      <c r="I14" s="400">
        <f t="shared" si="2"/>
        <v>28.205998765195204</v>
      </c>
    </row>
    <row r="15" spans="3:11" hidden="1" outlineLevel="1">
      <c r="E15" t="s">
        <v>30</v>
      </c>
      <c r="F15" s="278">
        <v>0</v>
      </c>
      <c r="G15" s="278">
        <v>-8906</v>
      </c>
      <c r="H15" s="278">
        <f t="shared" si="0"/>
        <v>-8906</v>
      </c>
      <c r="I15" s="408" t="str">
        <f t="shared" si="2"/>
        <v/>
      </c>
      <c r="J15" t="s">
        <v>31</v>
      </c>
    </row>
    <row r="16" spans="3:11" hidden="1" outlineLevel="1">
      <c r="C16" s="64">
        <f>F16-F3</f>
        <v>1624654.0704726633</v>
      </c>
      <c r="D16" t="s">
        <v>32</v>
      </c>
      <c r="F16" s="64">
        <f>SUM(F3:F15)</f>
        <v>17615189.030836426</v>
      </c>
      <c r="G16" s="64">
        <f>SUM(G3:G15)</f>
        <v>18978751</v>
      </c>
      <c r="H16" s="64">
        <f t="shared" ref="H16" si="3">G16-F16</f>
        <v>1363561.9691635743</v>
      </c>
      <c r="I16" s="400">
        <f t="shared" ref="I16" si="4">IFERROR(G16/F16-1,"")</f>
        <v>7.7408307499657214E-2</v>
      </c>
      <c r="J16" s="294" t="s">
        <v>33</v>
      </c>
      <c r="K16" s="295">
        <f>'Linked UE TB'!G1765-F16</f>
        <v>0</v>
      </c>
    </row>
    <row r="17" spans="4:10" hidden="1" outlineLevel="1">
      <c r="G17" s="64"/>
    </row>
    <row r="18" spans="4:10" hidden="1" outlineLevel="1">
      <c r="D18" t="s">
        <v>34</v>
      </c>
    </row>
    <row r="19" spans="4:10" hidden="1" outlineLevel="1">
      <c r="E19" t="s">
        <v>11</v>
      </c>
      <c r="F19" s="64">
        <f>SUMIFS('2019017'!AC:AC,'2019017'!$AJ:$AJ,"Yes")</f>
        <v>2078655.0500000045</v>
      </c>
      <c r="G19" s="64">
        <v>0</v>
      </c>
      <c r="H19" s="409"/>
      <c r="I19" s="409"/>
      <c r="J19" t="s">
        <v>35</v>
      </c>
    </row>
    <row r="20" spans="4:10" hidden="1" outlineLevel="1">
      <c r="E20" t="s">
        <v>36</v>
      </c>
      <c r="F20" s="64">
        <f>SUM('2022168'!AL6:AL586)</f>
        <v>182387.1550000009</v>
      </c>
      <c r="G20" s="64">
        <v>0</v>
      </c>
      <c r="H20" s="409"/>
      <c r="I20" s="409"/>
      <c r="J20" t="s">
        <v>37</v>
      </c>
    </row>
    <row r="21" spans="4:10" hidden="1" outlineLevel="1">
      <c r="E21" t="s">
        <v>21</v>
      </c>
      <c r="F21" s="64">
        <f>'Linked UE TB'!G698</f>
        <v>117850.16231223539</v>
      </c>
      <c r="G21" s="64">
        <v>0</v>
      </c>
      <c r="H21" s="409"/>
      <c r="I21" s="409"/>
      <c r="J21" t="s">
        <v>38</v>
      </c>
    </row>
    <row r="22" spans="4:10" hidden="1" outlineLevel="1">
      <c r="E22" t="s">
        <v>39</v>
      </c>
      <c r="F22" s="64">
        <f>-'2019017 Retirement'!N2</f>
        <v>-512083.49</v>
      </c>
      <c r="G22" s="64">
        <v>0</v>
      </c>
      <c r="H22" s="409"/>
      <c r="I22" s="409"/>
      <c r="J22" t="s">
        <v>35</v>
      </c>
    </row>
    <row r="23" spans="4:10" hidden="1" outlineLevel="1">
      <c r="E23" t="s">
        <v>40</v>
      </c>
      <c r="F23" s="64">
        <f>-'2021049 Retirement'!N2</f>
        <v>-351297.45</v>
      </c>
      <c r="G23" s="64">
        <v>0</v>
      </c>
      <c r="H23" s="409"/>
      <c r="I23" s="409"/>
    </row>
    <row r="24" spans="4:10" hidden="1" outlineLevel="1">
      <c r="E24" t="s">
        <v>30</v>
      </c>
      <c r="F24" s="278">
        <f>'wp MAS-RB-1W (modified)'!F17</f>
        <v>-17012.5</v>
      </c>
      <c r="G24" s="278">
        <v>0</v>
      </c>
      <c r="H24" s="410"/>
      <c r="I24" s="410"/>
      <c r="J24" t="s">
        <v>41</v>
      </c>
    </row>
    <row r="25" spans="4:10" hidden="1" outlineLevel="1">
      <c r="D25" t="s">
        <v>42</v>
      </c>
      <c r="F25" s="64">
        <f>SUM(F16:F24)</f>
        <v>19113687.958148669</v>
      </c>
      <c r="G25" s="64">
        <f>SUM(G16:G24)</f>
        <v>18978751</v>
      </c>
      <c r="H25" s="409"/>
      <c r="I25" s="409"/>
    </row>
    <row r="26" spans="4:10" hidden="1" outlineLevel="1"/>
    <row r="27" spans="4:10" collapsed="1">
      <c r="D27" s="286" t="s">
        <v>43</v>
      </c>
    </row>
    <row r="28" spans="4:10">
      <c r="D28" t="str">
        <f>D3</f>
        <v>Gross Plant in Service at 09/30/2021</v>
      </c>
      <c r="F28" s="64">
        <f>F3</f>
        <v>15990534.960363762</v>
      </c>
      <c r="G28" s="64">
        <f>G3</f>
        <v>15990535</v>
      </c>
      <c r="H28" s="64">
        <f t="shared" ref="H28" si="5">G28-F28</f>
        <v>3.9636237546801567E-2</v>
      </c>
      <c r="I28" s="400">
        <f t="shared" ref="I28" si="6">IFERROR(G28/F28-1,"")</f>
        <v>2.4787312202789735E-9</v>
      </c>
    </row>
    <row r="30" spans="4:10">
      <c r="D30" t="s">
        <v>10</v>
      </c>
      <c r="E30" t="s">
        <v>11</v>
      </c>
      <c r="F30" s="64">
        <f>SUM(F19,F5)</f>
        <v>2078655.0500000045</v>
      </c>
      <c r="G30" s="64">
        <f>SUM(G19,G5)</f>
        <v>2288764</v>
      </c>
      <c r="H30" s="64">
        <f t="shared" ref="H30" si="7">G30-F30</f>
        <v>210108.94999999553</v>
      </c>
      <c r="I30" s="400">
        <f t="shared" ref="I30:I35" si="8">IFERROR(G30/F30-1,"")</f>
        <v>0.10107927719897303</v>
      </c>
      <c r="J30" t="s">
        <v>44</v>
      </c>
    </row>
    <row r="31" spans="4:10">
      <c r="E31" t="str">
        <f t="shared" ref="E31:G33" si="9">E6</f>
        <v>TLUI Wells #12 and #13</v>
      </c>
      <c r="F31" s="64">
        <f t="shared" si="9"/>
        <v>4399.9999999999418</v>
      </c>
      <c r="G31" s="64">
        <f t="shared" si="9"/>
        <v>6061</v>
      </c>
      <c r="H31" s="64">
        <f t="shared" ref="H31:H35" si="10">G31-F31</f>
        <v>1661.0000000000582</v>
      </c>
      <c r="I31" s="400">
        <f t="shared" si="8"/>
        <v>0.37750000000001815</v>
      </c>
      <c r="J31" t="str">
        <f>J6</f>
        <v>Final landscaping came in under forecasted level - total project variance is below 5%</v>
      </c>
    </row>
    <row r="32" spans="4:10">
      <c r="E32" t="str">
        <f t="shared" si="9"/>
        <v>*TLUI Watermain and Service Line Replacements</v>
      </c>
      <c r="F32" s="64">
        <f t="shared" si="9"/>
        <v>772322.95</v>
      </c>
      <c r="G32" s="64">
        <f t="shared" si="9"/>
        <v>1232829</v>
      </c>
      <c r="H32" s="64">
        <f t="shared" si="10"/>
        <v>460506.05000000005</v>
      </c>
      <c r="I32" s="400">
        <f t="shared" si="8"/>
        <v>0.59626099418643475</v>
      </c>
      <c r="J32" t="str">
        <f>J7</f>
        <v>2022 watermain replacement efforts were stalled due to difficulty procuring bids.</v>
      </c>
    </row>
    <row r="33" spans="4:10">
      <c r="E33" t="str">
        <f t="shared" si="9"/>
        <v>*IWSI Watermain Replacements</v>
      </c>
      <c r="F33" s="64">
        <f t="shared" si="9"/>
        <v>0</v>
      </c>
      <c r="G33" s="64">
        <f t="shared" si="9"/>
        <v>800523</v>
      </c>
      <c r="H33" s="64">
        <f t="shared" si="10"/>
        <v>800523</v>
      </c>
      <c r="I33" s="400" t="str">
        <f t="shared" si="8"/>
        <v/>
      </c>
      <c r="J33" t="s">
        <v>45</v>
      </c>
    </row>
    <row r="34" spans="4:10">
      <c r="E34" t="str">
        <f>E9</f>
        <v>AMR Replacements</v>
      </c>
      <c r="F34" s="64">
        <f>F20+F9</f>
        <v>680698.01500000083</v>
      </c>
      <c r="G34" s="64">
        <f>G20+G9</f>
        <v>124470</v>
      </c>
      <c r="H34" s="64">
        <f t="shared" si="10"/>
        <v>-556228.01500000083</v>
      </c>
      <c r="I34" s="400">
        <f t="shared" si="8"/>
        <v>-0.81714358312033586</v>
      </c>
      <c r="J34" t="s">
        <v>46</v>
      </c>
    </row>
    <row r="35" spans="4:10">
      <c r="E35" t="str">
        <f>E10</f>
        <v>Computers</v>
      </c>
      <c r="F35" s="64">
        <f>F21</f>
        <v>117850.16231223539</v>
      </c>
      <c r="G35" s="64">
        <f>G10</f>
        <v>69352</v>
      </c>
      <c r="H35" s="64">
        <f t="shared" si="10"/>
        <v>-48498.162312235392</v>
      </c>
      <c r="I35" s="400">
        <f t="shared" si="8"/>
        <v>-0.41152393310874746</v>
      </c>
      <c r="J35" t="s">
        <v>47</v>
      </c>
    </row>
    <row r="36" spans="4:10">
      <c r="E36" t="str">
        <f>E11</f>
        <v>Vehicles</v>
      </c>
      <c r="F36" s="64">
        <f>F11</f>
        <v>-2897.7259463127702</v>
      </c>
      <c r="G36" s="64">
        <f>G11</f>
        <v>0</v>
      </c>
      <c r="H36" s="64">
        <f t="shared" ref="H36" si="11">G36-F36</f>
        <v>2897.7259463127702</v>
      </c>
      <c r="I36" s="400">
        <f t="shared" ref="I36" si="12">IFERROR(G36/F36-1,"")</f>
        <v>-1</v>
      </c>
      <c r="J36" t="str">
        <f>J11</f>
        <v>A vehicle at the SVP level was removed from plant in service</v>
      </c>
    </row>
    <row r="37" spans="4:10">
      <c r="E37" t="str">
        <f t="shared" ref="E37:G37" si="13">E12</f>
        <v>General Plant Additions</v>
      </c>
      <c r="F37" s="64">
        <f t="shared" si="13"/>
        <v>388854.80641897768</v>
      </c>
      <c r="G37" s="64">
        <f t="shared" si="13"/>
        <v>432730</v>
      </c>
      <c r="H37" s="64">
        <f t="shared" ref="H37:H38" si="14">G37-F37</f>
        <v>43875.193581022322</v>
      </c>
      <c r="I37" s="400">
        <f t="shared" ref="I37:I38" si="15">IFERROR(G37/F37-1,"")</f>
        <v>0.11283181500333139</v>
      </c>
      <c r="J37" t="str">
        <f>J12</f>
        <v>General annual capital needs were below forecast in the Phase I period</v>
      </c>
    </row>
    <row r="38" spans="4:10">
      <c r="E38" t="str">
        <f>E13</f>
        <v>General Plant Capitalized Time</v>
      </c>
      <c r="F38" s="64">
        <f>F13</f>
        <v>31722.520000000004</v>
      </c>
      <c r="G38" s="64">
        <f>G13</f>
        <v>30134</v>
      </c>
      <c r="H38" s="64">
        <f t="shared" si="14"/>
        <v>-1588.5200000000041</v>
      </c>
      <c r="I38" s="400">
        <f t="shared" si="15"/>
        <v>-5.0075466892289922E-2</v>
      </c>
      <c r="J38" t="str">
        <f>J13</f>
        <v>Elevated efforts on meters and service lines to locate lines and address b-box replacements where required in association with meter replacements</v>
      </c>
    </row>
    <row r="39" spans="4:10">
      <c r="E39" t="str">
        <f>E14</f>
        <v>*Retirements</v>
      </c>
      <c r="F39" s="64">
        <f>F14+F22+F23</f>
        <v>-931440.28</v>
      </c>
      <c r="G39" s="64">
        <f>G14+G22</f>
        <v>-1987741</v>
      </c>
      <c r="H39" s="64">
        <f t="shared" ref="H39" si="16">G39-F39</f>
        <v>-1056300.72</v>
      </c>
      <c r="I39" s="400">
        <f t="shared" ref="I39" si="17">IFERROR(G39/F39-1,"")</f>
        <v>1.1340509345376386</v>
      </c>
      <c r="J39" t="s">
        <v>48</v>
      </c>
    </row>
    <row r="40" spans="4:10">
      <c r="E40" t="str">
        <f>E15</f>
        <v>Disallowed Capital Costs</v>
      </c>
      <c r="F40" s="278">
        <f>F15+F24</f>
        <v>-17012.5</v>
      </c>
      <c r="G40" s="278">
        <f>G15+G24</f>
        <v>-8906</v>
      </c>
      <c r="H40" s="278">
        <f t="shared" ref="H40:H41" si="18">G40-F40</f>
        <v>8106.5</v>
      </c>
      <c r="I40" s="408">
        <f t="shared" ref="I40:I41" si="19">IFERROR(G40/F40-1,"")</f>
        <v>-0.47650257163850107</v>
      </c>
      <c r="J40" t="str">
        <f>J24</f>
        <v>Total disallowance in the order appears to include the filter media replacement at the North Filter, despite it's exclusion from the disallowed capital amount identified on pg. 41</v>
      </c>
    </row>
    <row r="41" spans="4:10">
      <c r="D41" s="286" t="s">
        <v>42</v>
      </c>
      <c r="F41" s="64">
        <f>SUM(F28:F40)</f>
        <v>19113687.958148662</v>
      </c>
      <c r="G41" s="64">
        <f>SUM(G28:G40)</f>
        <v>18978751</v>
      </c>
      <c r="H41" s="64">
        <f t="shared" si="18"/>
        <v>-134936.958148662</v>
      </c>
      <c r="I41" s="400">
        <f t="shared" si="19"/>
        <v>-7.0597028916722371E-3</v>
      </c>
    </row>
    <row r="42" spans="4:10">
      <c r="F42" s="64"/>
      <c r="G42" s="64"/>
      <c r="H42" s="64"/>
      <c r="I42" s="400"/>
    </row>
    <row r="43" spans="4:10" hidden="1" outlineLevel="1">
      <c r="D43" t="s">
        <v>49</v>
      </c>
      <c r="F43" s="64">
        <f>'Linked UE TB (original filing)'!G1765</f>
        <v>-3836155.9148025322</v>
      </c>
      <c r="G43" s="64">
        <f>ROUND('Linked UE TB (original filing)'!G1765,0)</f>
        <v>-3836156</v>
      </c>
      <c r="H43" s="64">
        <f t="shared" ref="H43" si="20">G43-F43</f>
        <v>-8.519746782258153E-2</v>
      </c>
      <c r="I43" s="400">
        <f t="shared" ref="I43" si="21">IFERROR(G43/F43-1,"")</f>
        <v>2.2209073247125843E-8</v>
      </c>
    </row>
    <row r="44" spans="4:10" hidden="1" outlineLevel="1">
      <c r="F44" s="64"/>
      <c r="G44" s="64"/>
      <c r="H44" s="64"/>
      <c r="I44" s="400"/>
    </row>
    <row r="45" spans="4:10" hidden="1" outlineLevel="1">
      <c r="D45" t="s">
        <v>10</v>
      </c>
      <c r="E45" t="s">
        <v>29</v>
      </c>
      <c r="F45" s="64">
        <f>-F14</f>
        <v>68059.339999999982</v>
      </c>
      <c r="G45" s="411">
        <v>1987741</v>
      </c>
      <c r="H45" s="64">
        <f t="shared" ref="H45:H51" si="22">G45-F45</f>
        <v>1919681.66</v>
      </c>
      <c r="I45" s="400">
        <f t="shared" ref="I45:I51" si="23">IFERROR(G45/F45-1,"")</f>
        <v>28.205998765195204</v>
      </c>
    </row>
    <row r="46" spans="4:10" hidden="1" outlineLevel="1">
      <c r="E46" t="s">
        <v>50</v>
      </c>
      <c r="F46" s="64">
        <v>0</v>
      </c>
      <c r="G46" s="411">
        <v>506</v>
      </c>
      <c r="H46" s="64">
        <f t="shared" si="22"/>
        <v>506</v>
      </c>
      <c r="I46" s="400" t="str">
        <f t="shared" si="23"/>
        <v/>
      </c>
    </row>
    <row r="47" spans="4:10" hidden="1" outlineLevel="1">
      <c r="E47" t="s">
        <v>51</v>
      </c>
      <c r="F47" s="64">
        <v>0</v>
      </c>
      <c r="G47" s="411">
        <v>538883</v>
      </c>
      <c r="H47" s="64">
        <f t="shared" si="22"/>
        <v>538883</v>
      </c>
      <c r="I47" s="400" t="str">
        <f t="shared" si="23"/>
        <v/>
      </c>
    </row>
    <row r="48" spans="4:10" hidden="1" outlineLevel="1">
      <c r="E48" t="s">
        <v>52</v>
      </c>
      <c r="F48" s="64">
        <v>0</v>
      </c>
      <c r="G48" s="411">
        <v>187495</v>
      </c>
      <c r="H48" s="64">
        <f t="shared" si="22"/>
        <v>187495</v>
      </c>
      <c r="I48" s="400" t="str">
        <f t="shared" si="23"/>
        <v/>
      </c>
    </row>
    <row r="49" spans="4:12" hidden="1" outlineLevel="1">
      <c r="E49" t="s">
        <v>53</v>
      </c>
      <c r="F49" s="64">
        <f>F51-SUM(F50,F43:F48)</f>
        <v>-62707.381113340147</v>
      </c>
      <c r="G49" s="64">
        <v>0</v>
      </c>
      <c r="H49" s="64">
        <v>0</v>
      </c>
      <c r="I49" s="400"/>
    </row>
    <row r="50" spans="4:12" hidden="1" outlineLevel="1">
      <c r="E50" t="s">
        <v>54</v>
      </c>
      <c r="F50" s="278">
        <f>-'Depr. Exp.'!C64</f>
        <v>-374111.81999999995</v>
      </c>
      <c r="G50" s="412">
        <v>-376228</v>
      </c>
      <c r="H50" s="278">
        <f t="shared" si="22"/>
        <v>-2116.1800000000512</v>
      </c>
      <c r="I50" s="408">
        <f t="shared" si="23"/>
        <v>5.6565440781850551E-3</v>
      </c>
      <c r="K50">
        <v>374111.81999999995</v>
      </c>
      <c r="L50" t="s">
        <v>55</v>
      </c>
    </row>
    <row r="51" spans="4:12" hidden="1" outlineLevel="1">
      <c r="D51" s="291" t="s">
        <v>56</v>
      </c>
      <c r="F51" s="411">
        <f>'Linked UE TB'!G1766</f>
        <v>-4204915.7759158723</v>
      </c>
      <c r="G51" s="411">
        <f>SUM(G43:G50)</f>
        <v>-1497759</v>
      </c>
      <c r="H51" s="64">
        <f t="shared" si="22"/>
        <v>2707156.7759158723</v>
      </c>
      <c r="I51" s="400">
        <f t="shared" si="23"/>
        <v>-0.64380760999338371</v>
      </c>
      <c r="K51" s="417">
        <f>F51-SUM(F43:F50)</f>
        <v>0</v>
      </c>
      <c r="L51" s="418" t="s">
        <v>57</v>
      </c>
    </row>
    <row r="52" spans="4:12" hidden="1" outlineLevel="1">
      <c r="F52" s="64"/>
      <c r="G52" s="402"/>
    </row>
    <row r="53" spans="4:12" hidden="1" outlineLevel="1">
      <c r="D53" t="s">
        <v>34</v>
      </c>
    </row>
    <row r="54" spans="4:12" hidden="1" outlineLevel="1">
      <c r="E54" t="str">
        <f>E22</f>
        <v>Retirement: TLUI WTP Iron Filter</v>
      </c>
      <c r="F54" s="64">
        <f>-F22</f>
        <v>512083.49</v>
      </c>
      <c r="G54">
        <v>0</v>
      </c>
      <c r="H54" s="409"/>
      <c r="I54" s="409"/>
    </row>
    <row r="55" spans="4:12" hidden="1" outlineLevel="1">
      <c r="E55" t="str">
        <f>E23</f>
        <v>Retirement: 2021 AMR Replacements</v>
      </c>
      <c r="F55" s="64">
        <f>-F23</f>
        <v>351297.45</v>
      </c>
      <c r="G55">
        <v>0</v>
      </c>
      <c r="H55" s="409"/>
      <c r="I55" s="409"/>
    </row>
    <row r="56" spans="4:12" hidden="1" outlineLevel="1">
      <c r="E56" t="s">
        <v>50</v>
      </c>
      <c r="F56" s="64">
        <f>-'wp MAS-RB-1W (modified)'!H17</f>
        <v>911</v>
      </c>
      <c r="G56">
        <v>0</v>
      </c>
      <c r="H56" s="409"/>
      <c r="I56" s="409"/>
    </row>
    <row r="57" spans="4:12" hidden="1" outlineLevel="1">
      <c r="E57" t="s">
        <v>51</v>
      </c>
      <c r="F57" s="64">
        <f>-(SUM('Linked UE TB'!G542,'Linked UE TB'!G548)-'wp-p2 Restmt of Computers'!P34)</f>
        <v>538665.60928243981</v>
      </c>
      <c r="G57">
        <v>0</v>
      </c>
      <c r="H57" s="409"/>
      <c r="I57" s="409"/>
    </row>
    <row r="58" spans="4:12" hidden="1" outlineLevel="1">
      <c r="E58" t="s">
        <v>52</v>
      </c>
      <c r="F58" s="278">
        <f>-('Linked UE TB'!G535-'wp-p1 Restmt of Vehicles'!P34)</f>
        <v>218754.90603079065</v>
      </c>
      <c r="G58" s="416">
        <v>0</v>
      </c>
      <c r="H58" s="410"/>
      <c r="I58" s="410"/>
    </row>
    <row r="59" spans="4:12" hidden="1" outlineLevel="1">
      <c r="D59" t="s">
        <v>58</v>
      </c>
      <c r="F59" s="402">
        <f>SUM(F51:F58)</f>
        <v>-2583203.3206026414</v>
      </c>
      <c r="G59" s="402">
        <f t="shared" ref="G59" si="24">SUM(G51:G58)</f>
        <v>-1497759</v>
      </c>
      <c r="H59" s="409"/>
      <c r="I59" s="409"/>
    </row>
    <row r="60" spans="4:12" hidden="1" outlineLevel="1"/>
    <row r="61" spans="4:12" collapsed="1">
      <c r="D61" s="286" t="s">
        <v>43</v>
      </c>
    </row>
    <row r="62" spans="4:12">
      <c r="D62" t="s">
        <v>49</v>
      </c>
      <c r="F62" s="64">
        <f>F43</f>
        <v>-3836155.9148025322</v>
      </c>
      <c r="G62" s="64">
        <f>G43</f>
        <v>-3836156</v>
      </c>
      <c r="H62" s="64">
        <f t="shared" ref="H62" si="25">G62-F62</f>
        <v>-8.519746782258153E-2</v>
      </c>
      <c r="I62" s="400">
        <f t="shared" ref="I62" si="26">IFERROR(G62/F62-1,"")</f>
        <v>2.2209073247125843E-8</v>
      </c>
    </row>
    <row r="63" spans="4:12">
      <c r="F63" s="64"/>
      <c r="G63" s="64"/>
    </row>
    <row r="64" spans="4:12">
      <c r="D64" t="s">
        <v>10</v>
      </c>
      <c r="E64" t="s">
        <v>29</v>
      </c>
      <c r="F64" s="64">
        <f>F45+F54+F55</f>
        <v>931440.28</v>
      </c>
      <c r="G64" s="64">
        <f>G45+G54+G55</f>
        <v>1987741</v>
      </c>
      <c r="H64" s="64">
        <f t="shared" ref="H64:H70" si="27">G64-F64</f>
        <v>1056300.72</v>
      </c>
      <c r="I64" s="400">
        <f t="shared" ref="I64:I70" si="28">IFERROR(G64/F64-1,"")</f>
        <v>1.1340509345376386</v>
      </c>
      <c r="J64" t="s">
        <v>59</v>
      </c>
    </row>
    <row r="65" spans="4:10">
      <c r="E65" t="s">
        <v>50</v>
      </c>
      <c r="F65" s="64">
        <f t="shared" ref="F65:G67" si="29">F46+F56</f>
        <v>911</v>
      </c>
      <c r="G65" s="64">
        <f t="shared" si="29"/>
        <v>506</v>
      </c>
      <c r="H65" s="64">
        <f t="shared" si="27"/>
        <v>-405</v>
      </c>
      <c r="I65" s="400">
        <f t="shared" si="28"/>
        <v>-0.44456641053787049</v>
      </c>
      <c r="J65" t="str">
        <f>J40</f>
        <v>Total disallowance in the order appears to include the filter media replacement at the North Filter, despite it's exclusion from the disallowed capital amount identified on pg. 41</v>
      </c>
    </row>
    <row r="66" spans="4:10">
      <c r="E66" t="s">
        <v>51</v>
      </c>
      <c r="F66" s="64">
        <f t="shared" si="29"/>
        <v>538665.60928243981</v>
      </c>
      <c r="G66" s="64">
        <f t="shared" si="29"/>
        <v>538883</v>
      </c>
      <c r="H66" s="64">
        <f t="shared" si="27"/>
        <v>217.39071756019257</v>
      </c>
      <c r="I66" s="400">
        <f t="shared" si="28"/>
        <v>4.0357266885804322E-4</v>
      </c>
    </row>
    <row r="67" spans="4:10">
      <c r="E67" t="s">
        <v>52</v>
      </c>
      <c r="F67" s="64">
        <f t="shared" si="29"/>
        <v>218754.90603079065</v>
      </c>
      <c r="G67" s="64">
        <f t="shared" si="29"/>
        <v>187495</v>
      </c>
      <c r="H67" s="64">
        <f t="shared" si="27"/>
        <v>-31259.906030790647</v>
      </c>
      <c r="I67" s="400">
        <f t="shared" si="28"/>
        <v>-0.14289922268710487</v>
      </c>
      <c r="J67" t="str">
        <f>J36</f>
        <v>A vehicle at the SVP level was removed from plant in service</v>
      </c>
    </row>
    <row r="68" spans="4:10">
      <c r="E68" t="s">
        <v>53</v>
      </c>
      <c r="F68" s="64">
        <f>F49</f>
        <v>-62707.381113340147</v>
      </c>
      <c r="G68" s="64">
        <f>G49</f>
        <v>0</v>
      </c>
      <c r="H68" s="64">
        <f t="shared" si="27"/>
        <v>62707.381113340147</v>
      </c>
      <c r="I68" s="400">
        <f t="shared" si="28"/>
        <v>-1</v>
      </c>
      <c r="J68" t="s">
        <v>60</v>
      </c>
    </row>
    <row r="69" spans="4:10">
      <c r="E69" t="s">
        <v>54</v>
      </c>
      <c r="F69" s="278">
        <f>F50</f>
        <v>-374111.81999999995</v>
      </c>
      <c r="G69" s="278">
        <f>G50</f>
        <v>-376228</v>
      </c>
      <c r="H69" s="278">
        <f t="shared" si="27"/>
        <v>-2116.1800000000512</v>
      </c>
      <c r="I69" s="408">
        <f t="shared" si="28"/>
        <v>5.6565440781850551E-3</v>
      </c>
    </row>
    <row r="70" spans="4:10">
      <c r="D70" s="287" t="s">
        <v>61</v>
      </c>
      <c r="F70" s="402">
        <f>SUM(F62:F69)</f>
        <v>-2583203.3206026419</v>
      </c>
      <c r="G70" s="402">
        <f>SUM(G62:G69)</f>
        <v>-1497759</v>
      </c>
      <c r="H70" s="64">
        <f t="shared" si="27"/>
        <v>1085444.3206026419</v>
      </c>
      <c r="I70" s="400">
        <f t="shared" si="28"/>
        <v>-0.42019314234599847</v>
      </c>
    </row>
    <row r="71" spans="4:10">
      <c r="G71" s="64"/>
    </row>
    <row r="72" spans="4:10">
      <c r="D72" t="s">
        <v>62</v>
      </c>
      <c r="F72" s="64">
        <f>'wp-n-CIAC (Orig)'!H19</f>
        <v>-2822779.96</v>
      </c>
      <c r="G72" s="64">
        <f>ROUND('wp-n-CIAC (Orig)'!H19,0)</f>
        <v>-2822780</v>
      </c>
      <c r="H72" s="64">
        <f t="shared" ref="H72" si="30">G72-F72</f>
        <v>-4.0000000037252903E-2</v>
      </c>
      <c r="I72" s="400">
        <f t="shared" ref="I72" si="31">IFERROR(G72/F72-1,"")</f>
        <v>1.4170427942161723E-8</v>
      </c>
    </row>
    <row r="73" spans="4:10">
      <c r="D73" t="s">
        <v>10</v>
      </c>
      <c r="E73" t="s">
        <v>63</v>
      </c>
      <c r="F73" s="64">
        <f>'wp-n-CIAC'!H13</f>
        <v>554333.6</v>
      </c>
      <c r="G73" s="64">
        <v>540099</v>
      </c>
      <c r="H73" s="64">
        <f t="shared" ref="H73:H75" si="32">G73-F73</f>
        <v>-14234.599999999977</v>
      </c>
      <c r="I73" s="400">
        <f t="shared" ref="I73:I74" si="33">IFERROR(G73/F73-1,"")</f>
        <v>-2.5678760948280921E-2</v>
      </c>
      <c r="J73" t="s">
        <v>64</v>
      </c>
    </row>
    <row r="74" spans="4:10">
      <c r="E74" t="s">
        <v>65</v>
      </c>
      <c r="F74" s="64">
        <v>0</v>
      </c>
      <c r="G74" s="64">
        <v>14235</v>
      </c>
      <c r="H74" s="64">
        <f t="shared" si="32"/>
        <v>14235</v>
      </c>
      <c r="I74" s="400" t="str">
        <f t="shared" si="33"/>
        <v/>
      </c>
    </row>
    <row r="75" spans="4:10">
      <c r="E75" t="s">
        <v>66</v>
      </c>
      <c r="F75" s="278">
        <f>F76-SUM(F72:F74)</f>
        <v>-289</v>
      </c>
      <c r="G75" s="278">
        <v>0</v>
      </c>
      <c r="H75" s="278">
        <f t="shared" si="32"/>
        <v>289</v>
      </c>
      <c r="I75" s="408"/>
    </row>
    <row r="76" spans="4:10">
      <c r="D76" t="s">
        <v>67</v>
      </c>
      <c r="F76" s="402">
        <f>'wp-n-CIAC'!H29</f>
        <v>-2268735.36</v>
      </c>
      <c r="G76" s="64">
        <f>SUM(G72:G75)</f>
        <v>-2268446</v>
      </c>
      <c r="H76" s="64">
        <f t="shared" ref="H76" si="34">G76-F76</f>
        <v>289.35999999986961</v>
      </c>
      <c r="I76" s="400">
        <f t="shared" ref="I76" si="35">IFERROR(G76/F76-1,"")</f>
        <v>-1.2754242081358669E-4</v>
      </c>
    </row>
    <row r="78" spans="4:10">
      <c r="D78" t="s">
        <v>68</v>
      </c>
      <c r="F78" s="64">
        <f>SUM(F76,F70,F41)</f>
        <v>14261749.27754602</v>
      </c>
      <c r="G78" s="64">
        <f>SUM(G76,G70,G41)</f>
        <v>15212546</v>
      </c>
      <c r="H78" s="64">
        <f t="shared" ref="H78" si="36">G78-F78</f>
        <v>950796.72245397978</v>
      </c>
      <c r="I78" s="400">
        <f t="shared" ref="I78" si="37">IFERROR(G78/F78-1,"")</f>
        <v>6.6667608857136074E-2</v>
      </c>
    </row>
    <row r="80" spans="4:10">
      <c r="D80" t="s">
        <v>10</v>
      </c>
      <c r="E80" t="s">
        <v>69</v>
      </c>
      <c r="F80" s="64">
        <f>'Linked UE TB'!G1772</f>
        <v>-1051837.1895738638</v>
      </c>
      <c r="G80" s="64">
        <v>-723082</v>
      </c>
      <c r="H80" s="64">
        <f t="shared" ref="H80" si="38">G80-F80</f>
        <v>328755.18957386375</v>
      </c>
      <c r="I80" s="400">
        <f t="shared" ref="I80" si="39">IFERROR(G80/F80-1,"")</f>
        <v>-0.31255330466785836</v>
      </c>
    </row>
    <row r="81" spans="4:10">
      <c r="E81" t="s">
        <v>70</v>
      </c>
      <c r="F81" s="64">
        <v>-261238.50500390737</v>
      </c>
      <c r="G81" s="64">
        <f>ROUND(F81,0)</f>
        <v>-261239</v>
      </c>
      <c r="H81" s="64">
        <f>G81-F81</f>
        <v>-0.49499609263148159</v>
      </c>
      <c r="I81" s="400">
        <f>IFERROR(G81/F81-1,"")</f>
        <v>1.8948052571410301E-6</v>
      </c>
      <c r="J81" t="s">
        <v>71</v>
      </c>
    </row>
    <row r="82" spans="4:10">
      <c r="E82" t="s">
        <v>72</v>
      </c>
      <c r="F82" s="64">
        <f>'Linked UE TB'!G1771</f>
        <v>-6020.8909717124943</v>
      </c>
      <c r="G82" s="64">
        <v>-6026</v>
      </c>
      <c r="H82" s="64">
        <f t="shared" ref="H82:H83" si="40">G82-F82</f>
        <v>-5.1090282875056801</v>
      </c>
      <c r="I82" s="400">
        <f t="shared" ref="I82:I83" si="41">IFERROR(G82/F82-1,"")</f>
        <v>8.4855020818497273E-4</v>
      </c>
    </row>
    <row r="83" spans="4:10">
      <c r="E83" t="s">
        <v>73</v>
      </c>
      <c r="F83" s="64">
        <f>'Linked UE TB'!G1774</f>
        <v>-20045.442625486976</v>
      </c>
      <c r="G83" s="64">
        <v>-28964</v>
      </c>
      <c r="H83" s="64">
        <f t="shared" si="40"/>
        <v>-8918.5573745130241</v>
      </c>
      <c r="I83" s="400">
        <f t="shared" si="41"/>
        <v>0.44491695898864503</v>
      </c>
    </row>
    <row r="84" spans="4:10">
      <c r="E84" t="s">
        <v>74</v>
      </c>
      <c r="F84" s="64">
        <v>201602</v>
      </c>
      <c r="G84" s="64">
        <v>201602</v>
      </c>
      <c r="H84" s="64">
        <f t="shared" ref="H84" si="42">G84-F84</f>
        <v>0</v>
      </c>
      <c r="I84" s="400">
        <f t="shared" ref="I84" si="43">IFERROR(G84/F84-1,"")</f>
        <v>0</v>
      </c>
      <c r="J84" t="s">
        <v>71</v>
      </c>
    </row>
    <row r="85" spans="4:10">
      <c r="G85" s="64"/>
      <c r="H85" s="64"/>
      <c r="I85" s="400"/>
    </row>
    <row r="86" spans="4:10">
      <c r="D86" t="s">
        <v>75</v>
      </c>
      <c r="F86" s="402">
        <f>SUM(F78:F84)</f>
        <v>13124209.24937105</v>
      </c>
      <c r="G86" s="402">
        <f>SUM(G78:G84)</f>
        <v>14394837</v>
      </c>
      <c r="H86" s="64">
        <f t="shared" ref="H86" si="44">G86-F86</f>
        <v>1270627.7506289501</v>
      </c>
      <c r="I86" s="400">
        <f t="shared" ref="I86" si="45">IFERROR(G86/F86-1,"")</f>
        <v>9.6815566293248612E-2</v>
      </c>
    </row>
    <row r="92" spans="4:10">
      <c r="F92" s="415"/>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9C291-4283-4934-9BDF-BD6839F31E61}">
  <sheetPr filterMode="1"/>
  <dimension ref="A1:AI22"/>
  <sheetViews>
    <sheetView showGridLines="0" topLeftCell="D3" workbookViewId="0">
      <selection activeCell="M18" sqref="M18"/>
    </sheetView>
  </sheetViews>
  <sheetFormatPr defaultColWidth="8.7265625" defaultRowHeight="14.5"/>
  <cols>
    <col min="1" max="1" width="8.81640625" style="296" customWidth="1"/>
    <col min="2" max="2" width="20.54296875" style="296" customWidth="1"/>
    <col min="3" max="3" width="54.81640625" style="296" customWidth="1"/>
    <col min="4" max="4" width="27.453125" style="296" customWidth="1"/>
    <col min="5" max="34" width="8.81640625" style="296" customWidth="1"/>
    <col min="35" max="35" width="9.453125" style="296" bestFit="1" customWidth="1"/>
    <col min="36" max="16384" width="8.7265625" style="296"/>
  </cols>
  <sheetData>
    <row r="1" spans="1:35">
      <c r="B1" s="483"/>
      <c r="C1" s="484" t="s">
        <v>10671</v>
      </c>
      <c r="D1" s="297" t="s">
        <v>10672</v>
      </c>
    </row>
    <row r="2" spans="1:35">
      <c r="B2" s="483"/>
      <c r="C2" s="484"/>
      <c r="D2" s="297" t="s">
        <v>10673</v>
      </c>
    </row>
    <row r="3" spans="1:35">
      <c r="A3" s="298"/>
    </row>
    <row r="4" spans="1:35">
      <c r="A4" s="485" t="s">
        <v>10674</v>
      </c>
      <c r="B4" s="485"/>
      <c r="C4" s="485"/>
      <c r="D4" s="485"/>
      <c r="E4" s="485"/>
      <c r="F4" s="485"/>
      <c r="G4" s="485"/>
      <c r="H4" s="485"/>
      <c r="I4" s="485"/>
      <c r="J4" s="485"/>
      <c r="K4" s="485"/>
      <c r="L4" s="485"/>
      <c r="M4" s="485"/>
      <c r="N4" s="485"/>
      <c r="O4" s="485"/>
      <c r="P4" s="485"/>
      <c r="Q4" s="485"/>
      <c r="R4" s="485"/>
      <c r="S4" s="485"/>
      <c r="T4" s="485"/>
      <c r="U4" s="485"/>
      <c r="V4" s="485"/>
      <c r="W4" s="485"/>
      <c r="X4" s="485"/>
      <c r="Y4" s="485"/>
    </row>
    <row r="5" spans="1:35" ht="50">
      <c r="A5" s="299" t="s">
        <v>9333</v>
      </c>
      <c r="B5" s="299" t="s">
        <v>9334</v>
      </c>
      <c r="C5" s="299" t="s">
        <v>9335</v>
      </c>
      <c r="D5" s="299" t="s">
        <v>9336</v>
      </c>
      <c r="E5" s="299" t="s">
        <v>9337</v>
      </c>
      <c r="F5" s="299" t="s">
        <v>9338</v>
      </c>
      <c r="G5" s="299" t="s">
        <v>9339</v>
      </c>
      <c r="H5" s="299" t="s">
        <v>9340</v>
      </c>
      <c r="I5" s="299" t="s">
        <v>9341</v>
      </c>
      <c r="J5" s="299" t="s">
        <v>9342</v>
      </c>
      <c r="K5" s="299" t="s">
        <v>9343</v>
      </c>
      <c r="L5" s="299" t="s">
        <v>9344</v>
      </c>
      <c r="M5" s="299" t="s">
        <v>9345</v>
      </c>
      <c r="N5" s="299" t="s">
        <v>9346</v>
      </c>
      <c r="O5" s="299" t="s">
        <v>9347</v>
      </c>
      <c r="P5" s="299" t="s">
        <v>9348</v>
      </c>
      <c r="Q5" s="299" t="s">
        <v>9349</v>
      </c>
      <c r="R5" s="299" t="s">
        <v>9350</v>
      </c>
      <c r="S5" s="299" t="s">
        <v>9351</v>
      </c>
      <c r="T5" s="299" t="s">
        <v>9352</v>
      </c>
      <c r="U5" s="299" t="s">
        <v>9353</v>
      </c>
      <c r="V5" s="299" t="s">
        <v>9354</v>
      </c>
      <c r="W5" s="299" t="s">
        <v>9355</v>
      </c>
      <c r="X5" s="299" t="s">
        <v>9356</v>
      </c>
      <c r="Y5" s="299" t="s">
        <v>9357</v>
      </c>
      <c r="Z5" s="299" t="s">
        <v>9358</v>
      </c>
      <c r="AA5" s="299" t="s">
        <v>9359</v>
      </c>
      <c r="AB5" s="299" t="s">
        <v>9360</v>
      </c>
      <c r="AC5" s="299" t="s">
        <v>9361</v>
      </c>
      <c r="AD5" s="299" t="s">
        <v>9362</v>
      </c>
      <c r="AE5" s="299" t="s">
        <v>9363</v>
      </c>
      <c r="AF5" s="299" t="s">
        <v>9364</v>
      </c>
      <c r="AG5" s="299" t="s">
        <v>1868</v>
      </c>
      <c r="AH5" s="299" t="s">
        <v>9365</v>
      </c>
      <c r="AI5" s="301" t="s">
        <v>9366</v>
      </c>
    </row>
    <row r="6" spans="1:35" ht="40" hidden="1">
      <c r="A6" s="302" t="s">
        <v>11993</v>
      </c>
      <c r="B6" s="302" t="s">
        <v>11994</v>
      </c>
      <c r="C6" s="302" t="s">
        <v>11995</v>
      </c>
      <c r="D6" s="302" t="s">
        <v>9371</v>
      </c>
      <c r="E6" s="302" t="s">
        <v>11996</v>
      </c>
      <c r="F6" s="302" t="s">
        <v>9372</v>
      </c>
      <c r="G6" s="302" t="s">
        <v>9373</v>
      </c>
      <c r="H6" s="302" t="s">
        <v>10902</v>
      </c>
      <c r="I6" s="302" t="s">
        <v>11997</v>
      </c>
      <c r="J6" s="302" t="s">
        <v>9376</v>
      </c>
      <c r="K6" s="302" t="s">
        <v>9377</v>
      </c>
      <c r="L6" s="300"/>
      <c r="M6" s="300"/>
      <c r="N6" s="302" t="s">
        <v>9378</v>
      </c>
      <c r="O6" s="303">
        <v>18.63</v>
      </c>
      <c r="P6" s="302" t="s">
        <v>9379</v>
      </c>
      <c r="Q6" s="302" t="s">
        <v>11998</v>
      </c>
      <c r="R6" s="300"/>
      <c r="S6" s="300"/>
      <c r="T6" s="302" t="s">
        <v>9380</v>
      </c>
      <c r="U6" s="302" t="s">
        <v>9381</v>
      </c>
      <c r="V6" s="302" t="s">
        <v>9382</v>
      </c>
      <c r="W6" s="302" t="s">
        <v>11999</v>
      </c>
      <c r="X6" s="302" t="s">
        <v>9384</v>
      </c>
      <c r="Y6" s="302" t="s">
        <v>9385</v>
      </c>
      <c r="Z6" s="303">
        <v>18.625</v>
      </c>
      <c r="AA6" s="302" t="s">
        <v>3277</v>
      </c>
      <c r="AB6" s="303">
        <v>18.625</v>
      </c>
      <c r="AC6" s="303">
        <v>18.625</v>
      </c>
      <c r="AD6" s="302" t="s">
        <v>3277</v>
      </c>
      <c r="AE6" s="302" t="s">
        <v>10727</v>
      </c>
      <c r="AF6" s="302" t="s">
        <v>9387</v>
      </c>
      <c r="AG6" s="302" t="s">
        <v>9388</v>
      </c>
      <c r="AH6" s="302" t="s">
        <v>9389</v>
      </c>
      <c r="AI6" s="304">
        <f>DATE(YEAR(H6),MONTH(H6),DAY(H6))</f>
        <v>44823</v>
      </c>
    </row>
    <row r="7" spans="1:35" ht="40" hidden="1">
      <c r="A7" s="302" t="s">
        <v>12000</v>
      </c>
      <c r="B7" s="302" t="s">
        <v>11994</v>
      </c>
      <c r="C7" s="302" t="s">
        <v>11995</v>
      </c>
      <c r="D7" s="302" t="s">
        <v>9371</v>
      </c>
      <c r="E7" s="302" t="s">
        <v>11996</v>
      </c>
      <c r="F7" s="302" t="s">
        <v>9372</v>
      </c>
      <c r="G7" s="302" t="s">
        <v>9373</v>
      </c>
      <c r="H7" s="302" t="s">
        <v>10721</v>
      </c>
      <c r="I7" s="302" t="s">
        <v>12001</v>
      </c>
      <c r="J7" s="302" t="s">
        <v>9376</v>
      </c>
      <c r="K7" s="302" t="s">
        <v>9377</v>
      </c>
      <c r="L7" s="300"/>
      <c r="M7" s="300"/>
      <c r="N7" s="302" t="s">
        <v>9378</v>
      </c>
      <c r="O7" s="303">
        <v>55.88</v>
      </c>
      <c r="P7" s="302" t="s">
        <v>9379</v>
      </c>
      <c r="Q7" s="302" t="s">
        <v>11998</v>
      </c>
      <c r="R7" s="300"/>
      <c r="S7" s="300"/>
      <c r="T7" s="302" t="s">
        <v>9380</v>
      </c>
      <c r="U7" s="302" t="s">
        <v>9381</v>
      </c>
      <c r="V7" s="302" t="s">
        <v>9382</v>
      </c>
      <c r="W7" s="302" t="s">
        <v>12002</v>
      </c>
      <c r="X7" s="302" t="s">
        <v>9384</v>
      </c>
      <c r="Y7" s="302" t="s">
        <v>9385</v>
      </c>
      <c r="Z7" s="303">
        <v>55.875</v>
      </c>
      <c r="AA7" s="302" t="s">
        <v>3277</v>
      </c>
      <c r="AB7" s="303">
        <v>55.875</v>
      </c>
      <c r="AC7" s="303">
        <v>55.875</v>
      </c>
      <c r="AD7" s="302" t="s">
        <v>3277</v>
      </c>
      <c r="AE7" s="302" t="s">
        <v>9429</v>
      </c>
      <c r="AF7" s="302" t="s">
        <v>9387</v>
      </c>
      <c r="AG7" s="302" t="s">
        <v>9388</v>
      </c>
      <c r="AH7" s="302" t="s">
        <v>9389</v>
      </c>
      <c r="AI7" s="304">
        <f t="shared" ref="AI7:AI21" si="0">DATE(YEAR(H7),MONTH(H7),DAY(H7))</f>
        <v>44775</v>
      </c>
    </row>
    <row r="8" spans="1:35" ht="40" hidden="1">
      <c r="A8" s="302" t="s">
        <v>12003</v>
      </c>
      <c r="B8" s="302" t="s">
        <v>11994</v>
      </c>
      <c r="C8" s="302" t="s">
        <v>11995</v>
      </c>
      <c r="D8" s="302" t="s">
        <v>9371</v>
      </c>
      <c r="E8" s="302" t="s">
        <v>11996</v>
      </c>
      <c r="F8" s="302" t="s">
        <v>9372</v>
      </c>
      <c r="G8" s="302" t="s">
        <v>9373</v>
      </c>
      <c r="H8" s="302" t="s">
        <v>10899</v>
      </c>
      <c r="I8" s="302" t="s">
        <v>9375</v>
      </c>
      <c r="J8" s="302" t="s">
        <v>9376</v>
      </c>
      <c r="K8" s="302" t="s">
        <v>9377</v>
      </c>
      <c r="L8" s="300"/>
      <c r="M8" s="300"/>
      <c r="N8" s="302" t="s">
        <v>9378</v>
      </c>
      <c r="O8" s="303">
        <v>74.5</v>
      </c>
      <c r="P8" s="302" t="s">
        <v>9379</v>
      </c>
      <c r="Q8" s="302" t="s">
        <v>11998</v>
      </c>
      <c r="R8" s="300"/>
      <c r="S8" s="300"/>
      <c r="T8" s="302" t="s">
        <v>9380</v>
      </c>
      <c r="U8" s="302" t="s">
        <v>9381</v>
      </c>
      <c r="V8" s="302" t="s">
        <v>9382</v>
      </c>
      <c r="W8" s="302" t="s">
        <v>10906</v>
      </c>
      <c r="X8" s="302" t="s">
        <v>9384</v>
      </c>
      <c r="Y8" s="302" t="s">
        <v>9385</v>
      </c>
      <c r="Z8" s="303">
        <v>74.5</v>
      </c>
      <c r="AA8" s="302" t="s">
        <v>3277</v>
      </c>
      <c r="AB8" s="303">
        <v>74.5</v>
      </c>
      <c r="AC8" s="303">
        <v>74.5</v>
      </c>
      <c r="AD8" s="302" t="s">
        <v>3277</v>
      </c>
      <c r="AE8" s="302" t="s">
        <v>10727</v>
      </c>
      <c r="AF8" s="302" t="s">
        <v>9387</v>
      </c>
      <c r="AG8" s="302" t="s">
        <v>9388</v>
      </c>
      <c r="AH8" s="302" t="s">
        <v>9389</v>
      </c>
      <c r="AI8" s="304">
        <f t="shared" si="0"/>
        <v>44820</v>
      </c>
    </row>
    <row r="9" spans="1:35" ht="50" hidden="1">
      <c r="A9" s="302" t="s">
        <v>12004</v>
      </c>
      <c r="B9" s="302" t="s">
        <v>11994</v>
      </c>
      <c r="C9" s="302" t="s">
        <v>11995</v>
      </c>
      <c r="D9" s="302" t="s">
        <v>9371</v>
      </c>
      <c r="E9" s="302" t="s">
        <v>11996</v>
      </c>
      <c r="F9" s="302" t="s">
        <v>9422</v>
      </c>
      <c r="G9" s="302" t="s">
        <v>12005</v>
      </c>
      <c r="H9" s="302" t="s">
        <v>10688</v>
      </c>
      <c r="I9" s="302" t="s">
        <v>12006</v>
      </c>
      <c r="J9" s="300"/>
      <c r="K9" s="300"/>
      <c r="L9" s="300"/>
      <c r="M9" s="300"/>
      <c r="N9" s="302" t="s">
        <v>9378</v>
      </c>
      <c r="O9" s="303">
        <v>36.299999999999997</v>
      </c>
      <c r="P9" s="302" t="s">
        <v>9425</v>
      </c>
      <c r="Q9" s="302" t="s">
        <v>11998</v>
      </c>
      <c r="R9" s="300"/>
      <c r="S9" s="300"/>
      <c r="T9" s="302" t="s">
        <v>9380</v>
      </c>
      <c r="U9" s="302" t="s">
        <v>9426</v>
      </c>
      <c r="V9" s="302" t="s">
        <v>9427</v>
      </c>
      <c r="W9" s="302" t="s">
        <v>10690</v>
      </c>
      <c r="X9" s="302" t="s">
        <v>9384</v>
      </c>
      <c r="Y9" s="302" t="s">
        <v>9385</v>
      </c>
      <c r="Z9" s="303">
        <v>36.299999999999997</v>
      </c>
      <c r="AA9" s="302" t="s">
        <v>3277</v>
      </c>
      <c r="AB9" s="303">
        <v>36.299999999999997</v>
      </c>
      <c r="AC9" s="303">
        <v>36.299999999999997</v>
      </c>
      <c r="AD9" s="302" t="s">
        <v>3277</v>
      </c>
      <c r="AE9" s="302" t="s">
        <v>10691</v>
      </c>
      <c r="AF9" s="302" t="s">
        <v>9387</v>
      </c>
      <c r="AG9" s="302" t="s">
        <v>9388</v>
      </c>
      <c r="AH9" s="302" t="s">
        <v>9402</v>
      </c>
      <c r="AI9" s="304">
        <f t="shared" si="0"/>
        <v>44865</v>
      </c>
    </row>
    <row r="10" spans="1:35" ht="50" hidden="1">
      <c r="A10" s="302" t="s">
        <v>12007</v>
      </c>
      <c r="B10" s="302" t="s">
        <v>11994</v>
      </c>
      <c r="C10" s="302" t="s">
        <v>11995</v>
      </c>
      <c r="D10" s="302" t="s">
        <v>9371</v>
      </c>
      <c r="E10" s="302" t="s">
        <v>11996</v>
      </c>
      <c r="F10" s="302" t="s">
        <v>9422</v>
      </c>
      <c r="G10" s="302" t="s">
        <v>12005</v>
      </c>
      <c r="H10" s="302" t="s">
        <v>10725</v>
      </c>
      <c r="I10" s="302" t="s">
        <v>12006</v>
      </c>
      <c r="J10" s="300"/>
      <c r="K10" s="300"/>
      <c r="L10" s="300"/>
      <c r="M10" s="300"/>
      <c r="N10" s="302" t="s">
        <v>9378</v>
      </c>
      <c r="O10" s="303">
        <v>36.299999999999997</v>
      </c>
      <c r="P10" s="302" t="s">
        <v>9425</v>
      </c>
      <c r="Q10" s="302" t="s">
        <v>11998</v>
      </c>
      <c r="R10" s="300"/>
      <c r="S10" s="300"/>
      <c r="T10" s="302" t="s">
        <v>9380</v>
      </c>
      <c r="U10" s="302" t="s">
        <v>9426</v>
      </c>
      <c r="V10" s="302" t="s">
        <v>9427</v>
      </c>
      <c r="W10" s="302" t="s">
        <v>10726</v>
      </c>
      <c r="X10" s="302" t="s">
        <v>9384</v>
      </c>
      <c r="Y10" s="302" t="s">
        <v>9385</v>
      </c>
      <c r="Z10" s="303">
        <v>36.299999999999997</v>
      </c>
      <c r="AA10" s="302" t="s">
        <v>3277</v>
      </c>
      <c r="AB10" s="303">
        <v>36.299999999999997</v>
      </c>
      <c r="AC10" s="303">
        <v>36.299999999999997</v>
      </c>
      <c r="AD10" s="302" t="s">
        <v>3277</v>
      </c>
      <c r="AE10" s="302" t="s">
        <v>10727</v>
      </c>
      <c r="AF10" s="302" t="s">
        <v>9387</v>
      </c>
      <c r="AG10" s="302" t="s">
        <v>9388</v>
      </c>
      <c r="AH10" s="302" t="s">
        <v>9402</v>
      </c>
      <c r="AI10" s="304">
        <f t="shared" si="0"/>
        <v>44834</v>
      </c>
    </row>
    <row r="11" spans="1:35" ht="40" hidden="1">
      <c r="A11" s="302" t="s">
        <v>12008</v>
      </c>
      <c r="B11" s="302" t="s">
        <v>11994</v>
      </c>
      <c r="C11" s="302" t="s">
        <v>11995</v>
      </c>
      <c r="D11" s="302" t="s">
        <v>9371</v>
      </c>
      <c r="E11" s="302" t="s">
        <v>11996</v>
      </c>
      <c r="F11" s="302" t="s">
        <v>9372</v>
      </c>
      <c r="G11" s="302" t="s">
        <v>9373</v>
      </c>
      <c r="H11" s="302" t="s">
        <v>11194</v>
      </c>
      <c r="I11" s="302" t="s">
        <v>9413</v>
      </c>
      <c r="J11" s="302" t="s">
        <v>9376</v>
      </c>
      <c r="K11" s="302" t="s">
        <v>9377</v>
      </c>
      <c r="L11" s="300"/>
      <c r="M11" s="302" t="s">
        <v>12009</v>
      </c>
      <c r="N11" s="302" t="s">
        <v>9378</v>
      </c>
      <c r="O11" s="303">
        <v>37.25</v>
      </c>
      <c r="P11" s="302" t="s">
        <v>9379</v>
      </c>
      <c r="Q11" s="302" t="s">
        <v>11998</v>
      </c>
      <c r="R11" s="300"/>
      <c r="S11" s="300"/>
      <c r="T11" s="302" t="s">
        <v>9380</v>
      </c>
      <c r="U11" s="302" t="s">
        <v>9381</v>
      </c>
      <c r="V11" s="302" t="s">
        <v>9382</v>
      </c>
      <c r="W11" s="302" t="s">
        <v>11999</v>
      </c>
      <c r="X11" s="302" t="s">
        <v>9384</v>
      </c>
      <c r="Y11" s="302" t="s">
        <v>9385</v>
      </c>
      <c r="Z11" s="303">
        <v>37.25</v>
      </c>
      <c r="AA11" s="302" t="s">
        <v>3277</v>
      </c>
      <c r="AB11" s="303">
        <v>37.25</v>
      </c>
      <c r="AC11" s="303">
        <v>37.25</v>
      </c>
      <c r="AD11" s="302" t="s">
        <v>3277</v>
      </c>
      <c r="AE11" s="302" t="s">
        <v>10727</v>
      </c>
      <c r="AF11" s="302" t="s">
        <v>9387</v>
      </c>
      <c r="AG11" s="302" t="s">
        <v>9388</v>
      </c>
      <c r="AH11" s="302" t="s">
        <v>9389</v>
      </c>
      <c r="AI11" s="304">
        <f t="shared" si="0"/>
        <v>44833</v>
      </c>
    </row>
    <row r="12" spans="1:35" ht="50" hidden="1">
      <c r="A12" s="302" t="s">
        <v>12010</v>
      </c>
      <c r="B12" s="302" t="s">
        <v>11994</v>
      </c>
      <c r="C12" s="302" t="s">
        <v>11995</v>
      </c>
      <c r="D12" s="302" t="s">
        <v>9371</v>
      </c>
      <c r="E12" s="302" t="s">
        <v>11996</v>
      </c>
      <c r="F12" s="302" t="s">
        <v>9422</v>
      </c>
      <c r="G12" s="302" t="s">
        <v>12005</v>
      </c>
      <c r="H12" s="302" t="s">
        <v>9423</v>
      </c>
      <c r="I12" s="302" t="s">
        <v>12011</v>
      </c>
      <c r="J12" s="300"/>
      <c r="K12" s="300"/>
      <c r="L12" s="300"/>
      <c r="M12" s="300"/>
      <c r="N12" s="302" t="s">
        <v>9378</v>
      </c>
      <c r="O12" s="303">
        <v>1.52</v>
      </c>
      <c r="P12" s="302" t="s">
        <v>9425</v>
      </c>
      <c r="Q12" s="302" t="s">
        <v>11998</v>
      </c>
      <c r="R12" s="300"/>
      <c r="S12" s="300"/>
      <c r="T12" s="302" t="s">
        <v>9380</v>
      </c>
      <c r="U12" s="302" t="s">
        <v>9426</v>
      </c>
      <c r="V12" s="302" t="s">
        <v>9427</v>
      </c>
      <c r="W12" s="302" t="s">
        <v>9428</v>
      </c>
      <c r="X12" s="302" t="s">
        <v>9384</v>
      </c>
      <c r="Y12" s="302" t="s">
        <v>9385</v>
      </c>
      <c r="Z12" s="303">
        <v>1.52</v>
      </c>
      <c r="AA12" s="302" t="s">
        <v>3277</v>
      </c>
      <c r="AB12" s="303">
        <v>1.52</v>
      </c>
      <c r="AC12" s="303">
        <v>1.52</v>
      </c>
      <c r="AD12" s="302" t="s">
        <v>3277</v>
      </c>
      <c r="AE12" s="302" t="s">
        <v>9429</v>
      </c>
      <c r="AF12" s="302" t="s">
        <v>9387</v>
      </c>
      <c r="AG12" s="302" t="s">
        <v>9388</v>
      </c>
      <c r="AH12" s="302" t="s">
        <v>9402</v>
      </c>
      <c r="AI12" s="304">
        <f t="shared" si="0"/>
        <v>44804</v>
      </c>
    </row>
    <row r="13" spans="1:35" ht="40" hidden="1">
      <c r="A13" s="302" t="s">
        <v>12012</v>
      </c>
      <c r="B13" s="302" t="s">
        <v>11994</v>
      </c>
      <c r="C13" s="302" t="s">
        <v>11995</v>
      </c>
      <c r="D13" s="302" t="s">
        <v>9371</v>
      </c>
      <c r="E13" s="302" t="s">
        <v>11996</v>
      </c>
      <c r="F13" s="302" t="s">
        <v>9372</v>
      </c>
      <c r="G13" s="302" t="s">
        <v>9373</v>
      </c>
      <c r="H13" s="302" t="s">
        <v>11599</v>
      </c>
      <c r="I13" s="302" t="s">
        <v>9375</v>
      </c>
      <c r="J13" s="302" t="s">
        <v>9376</v>
      </c>
      <c r="K13" s="302" t="s">
        <v>9377</v>
      </c>
      <c r="L13" s="300"/>
      <c r="M13" s="300"/>
      <c r="N13" s="302" t="s">
        <v>9378</v>
      </c>
      <c r="O13" s="303">
        <v>74.5</v>
      </c>
      <c r="P13" s="302" t="s">
        <v>9379</v>
      </c>
      <c r="Q13" s="302" t="s">
        <v>11998</v>
      </c>
      <c r="R13" s="300"/>
      <c r="S13" s="300"/>
      <c r="T13" s="302" t="s">
        <v>9380</v>
      </c>
      <c r="U13" s="302" t="s">
        <v>9381</v>
      </c>
      <c r="V13" s="302" t="s">
        <v>9382</v>
      </c>
      <c r="W13" s="302" t="s">
        <v>10906</v>
      </c>
      <c r="X13" s="302" t="s">
        <v>9384</v>
      </c>
      <c r="Y13" s="302" t="s">
        <v>9385</v>
      </c>
      <c r="Z13" s="303">
        <v>74.5</v>
      </c>
      <c r="AA13" s="302" t="s">
        <v>3277</v>
      </c>
      <c r="AB13" s="303">
        <v>74.5</v>
      </c>
      <c r="AC13" s="303">
        <v>74.5</v>
      </c>
      <c r="AD13" s="302" t="s">
        <v>3277</v>
      </c>
      <c r="AE13" s="302" t="s">
        <v>10727</v>
      </c>
      <c r="AF13" s="302" t="s">
        <v>9387</v>
      </c>
      <c r="AG13" s="302" t="s">
        <v>9388</v>
      </c>
      <c r="AH13" s="302" t="s">
        <v>9389</v>
      </c>
      <c r="AI13" s="304">
        <f t="shared" si="0"/>
        <v>44810</v>
      </c>
    </row>
    <row r="14" spans="1:35" ht="70">
      <c r="A14" s="302" t="s">
        <v>12013</v>
      </c>
      <c r="B14" s="302" t="s">
        <v>11994</v>
      </c>
      <c r="C14" s="302" t="s">
        <v>11995</v>
      </c>
      <c r="D14" s="302" t="s">
        <v>9371</v>
      </c>
      <c r="E14" s="302" t="s">
        <v>11996</v>
      </c>
      <c r="F14" s="302" t="s">
        <v>1393</v>
      </c>
      <c r="G14" s="302" t="s">
        <v>12005</v>
      </c>
      <c r="H14" s="302" t="s">
        <v>11264</v>
      </c>
      <c r="I14" s="302" t="s">
        <v>12014</v>
      </c>
      <c r="J14" s="300"/>
      <c r="K14" s="300"/>
      <c r="L14" s="300"/>
      <c r="M14" s="302" t="s">
        <v>12015</v>
      </c>
      <c r="N14" s="302" t="s">
        <v>9378</v>
      </c>
      <c r="O14" s="303">
        <v>4897.5</v>
      </c>
      <c r="P14" s="302" t="s">
        <v>9395</v>
      </c>
      <c r="Q14" s="302" t="s">
        <v>11998</v>
      </c>
      <c r="R14" s="302" t="s">
        <v>12016</v>
      </c>
      <c r="S14" s="302" t="s">
        <v>12017</v>
      </c>
      <c r="T14" s="302" t="s">
        <v>9380</v>
      </c>
      <c r="U14" s="302" t="s">
        <v>9399</v>
      </c>
      <c r="V14" s="302" t="s">
        <v>9400</v>
      </c>
      <c r="W14" s="302" t="s">
        <v>12018</v>
      </c>
      <c r="X14" s="302" t="s">
        <v>9384</v>
      </c>
      <c r="Y14" s="302" t="s">
        <v>9385</v>
      </c>
      <c r="Z14" s="303">
        <v>4897.5</v>
      </c>
      <c r="AA14" s="302" t="s">
        <v>3277</v>
      </c>
      <c r="AB14" s="303">
        <v>4897.5</v>
      </c>
      <c r="AC14" s="303">
        <v>4897.5</v>
      </c>
      <c r="AD14" s="302" t="s">
        <v>3277</v>
      </c>
      <c r="AE14" s="302" t="s">
        <v>10727</v>
      </c>
      <c r="AF14" s="302" t="s">
        <v>9387</v>
      </c>
      <c r="AG14" s="302" t="s">
        <v>9388</v>
      </c>
      <c r="AH14" s="302" t="s">
        <v>9402</v>
      </c>
      <c r="AI14" s="304">
        <f t="shared" si="0"/>
        <v>44812</v>
      </c>
    </row>
    <row r="15" spans="1:35" ht="40" hidden="1">
      <c r="A15" s="302" t="s">
        <v>12019</v>
      </c>
      <c r="B15" s="302" t="s">
        <v>11994</v>
      </c>
      <c r="C15" s="302" t="s">
        <v>11995</v>
      </c>
      <c r="D15" s="302" t="s">
        <v>9371</v>
      </c>
      <c r="E15" s="302" t="s">
        <v>11996</v>
      </c>
      <c r="F15" s="302" t="s">
        <v>9372</v>
      </c>
      <c r="G15" s="302" t="s">
        <v>9373</v>
      </c>
      <c r="H15" s="302" t="s">
        <v>11372</v>
      </c>
      <c r="I15" s="302" t="s">
        <v>12001</v>
      </c>
      <c r="J15" s="302" t="s">
        <v>9376</v>
      </c>
      <c r="K15" s="302" t="s">
        <v>9377</v>
      </c>
      <c r="L15" s="300"/>
      <c r="M15" s="300"/>
      <c r="N15" s="302" t="s">
        <v>9378</v>
      </c>
      <c r="O15" s="303">
        <v>55.88</v>
      </c>
      <c r="P15" s="302" t="s">
        <v>9379</v>
      </c>
      <c r="Q15" s="302" t="s">
        <v>11998</v>
      </c>
      <c r="R15" s="300"/>
      <c r="S15" s="300"/>
      <c r="T15" s="302" t="s">
        <v>9380</v>
      </c>
      <c r="U15" s="302" t="s">
        <v>9381</v>
      </c>
      <c r="V15" s="302" t="s">
        <v>9382</v>
      </c>
      <c r="W15" s="302" t="s">
        <v>12002</v>
      </c>
      <c r="X15" s="302" t="s">
        <v>9384</v>
      </c>
      <c r="Y15" s="302" t="s">
        <v>9385</v>
      </c>
      <c r="Z15" s="303">
        <v>55.875</v>
      </c>
      <c r="AA15" s="302" t="s">
        <v>3277</v>
      </c>
      <c r="AB15" s="303">
        <v>55.875</v>
      </c>
      <c r="AC15" s="303">
        <v>55.875</v>
      </c>
      <c r="AD15" s="302" t="s">
        <v>3277</v>
      </c>
      <c r="AE15" s="302" t="s">
        <v>9429</v>
      </c>
      <c r="AF15" s="302" t="s">
        <v>9387</v>
      </c>
      <c r="AG15" s="302" t="s">
        <v>9388</v>
      </c>
      <c r="AH15" s="302" t="s">
        <v>9389</v>
      </c>
      <c r="AI15" s="304">
        <f t="shared" si="0"/>
        <v>44774</v>
      </c>
    </row>
    <row r="16" spans="1:35" ht="40" hidden="1">
      <c r="A16" s="302" t="s">
        <v>12020</v>
      </c>
      <c r="B16" s="302" t="s">
        <v>11994</v>
      </c>
      <c r="C16" s="302" t="s">
        <v>11995</v>
      </c>
      <c r="D16" s="302" t="s">
        <v>9371</v>
      </c>
      <c r="E16" s="302" t="s">
        <v>11996</v>
      </c>
      <c r="F16" s="302" t="s">
        <v>9372</v>
      </c>
      <c r="G16" s="302" t="s">
        <v>9373</v>
      </c>
      <c r="H16" s="302" t="s">
        <v>12021</v>
      </c>
      <c r="I16" s="302" t="s">
        <v>12001</v>
      </c>
      <c r="J16" s="302" t="s">
        <v>9376</v>
      </c>
      <c r="K16" s="302" t="s">
        <v>9377</v>
      </c>
      <c r="L16" s="300"/>
      <c r="M16" s="300"/>
      <c r="N16" s="302" t="s">
        <v>9378</v>
      </c>
      <c r="O16" s="303">
        <v>55.88</v>
      </c>
      <c r="P16" s="302" t="s">
        <v>9379</v>
      </c>
      <c r="Q16" s="302" t="s">
        <v>11998</v>
      </c>
      <c r="R16" s="300"/>
      <c r="S16" s="300"/>
      <c r="T16" s="302" t="s">
        <v>9380</v>
      </c>
      <c r="U16" s="302" t="s">
        <v>9381</v>
      </c>
      <c r="V16" s="302" t="s">
        <v>9382</v>
      </c>
      <c r="W16" s="302" t="s">
        <v>12002</v>
      </c>
      <c r="X16" s="302" t="s">
        <v>9384</v>
      </c>
      <c r="Y16" s="302" t="s">
        <v>9385</v>
      </c>
      <c r="Z16" s="303">
        <v>55.875</v>
      </c>
      <c r="AA16" s="302" t="s">
        <v>3277</v>
      </c>
      <c r="AB16" s="303">
        <v>55.875</v>
      </c>
      <c r="AC16" s="303">
        <v>55.875</v>
      </c>
      <c r="AD16" s="302" t="s">
        <v>3277</v>
      </c>
      <c r="AE16" s="302" t="s">
        <v>9429</v>
      </c>
      <c r="AF16" s="302" t="s">
        <v>9387</v>
      </c>
      <c r="AG16" s="302" t="s">
        <v>9388</v>
      </c>
      <c r="AH16" s="302" t="s">
        <v>9389</v>
      </c>
      <c r="AI16" s="304">
        <f t="shared" si="0"/>
        <v>44771</v>
      </c>
    </row>
    <row r="17" spans="1:35" ht="40" hidden="1">
      <c r="A17" s="302" t="s">
        <v>12022</v>
      </c>
      <c r="B17" s="302" t="s">
        <v>11994</v>
      </c>
      <c r="C17" s="302" t="s">
        <v>11995</v>
      </c>
      <c r="D17" s="302" t="s">
        <v>9371</v>
      </c>
      <c r="E17" s="302" t="s">
        <v>11996</v>
      </c>
      <c r="F17" s="302" t="s">
        <v>9372</v>
      </c>
      <c r="G17" s="302" t="s">
        <v>9373</v>
      </c>
      <c r="H17" s="302" t="s">
        <v>10803</v>
      </c>
      <c r="I17" s="302" t="s">
        <v>12001</v>
      </c>
      <c r="J17" s="302" t="s">
        <v>9376</v>
      </c>
      <c r="K17" s="302" t="s">
        <v>9377</v>
      </c>
      <c r="L17" s="300"/>
      <c r="M17" s="300"/>
      <c r="N17" s="302" t="s">
        <v>9378</v>
      </c>
      <c r="O17" s="303">
        <v>55.88</v>
      </c>
      <c r="P17" s="302" t="s">
        <v>9379</v>
      </c>
      <c r="Q17" s="302" t="s">
        <v>11998</v>
      </c>
      <c r="R17" s="300"/>
      <c r="S17" s="300"/>
      <c r="T17" s="302" t="s">
        <v>9380</v>
      </c>
      <c r="U17" s="302" t="s">
        <v>9381</v>
      </c>
      <c r="V17" s="302" t="s">
        <v>9382</v>
      </c>
      <c r="W17" s="302" t="s">
        <v>12002</v>
      </c>
      <c r="X17" s="302" t="s">
        <v>9384</v>
      </c>
      <c r="Y17" s="302" t="s">
        <v>9385</v>
      </c>
      <c r="Z17" s="303">
        <v>55.875</v>
      </c>
      <c r="AA17" s="302" t="s">
        <v>3277</v>
      </c>
      <c r="AB17" s="303">
        <v>55.875</v>
      </c>
      <c r="AC17" s="303">
        <v>55.875</v>
      </c>
      <c r="AD17" s="302" t="s">
        <v>3277</v>
      </c>
      <c r="AE17" s="302" t="s">
        <v>9429</v>
      </c>
      <c r="AF17" s="302" t="s">
        <v>9387</v>
      </c>
      <c r="AG17" s="302" t="s">
        <v>9388</v>
      </c>
      <c r="AH17" s="302" t="s">
        <v>9389</v>
      </c>
      <c r="AI17" s="304">
        <f t="shared" si="0"/>
        <v>44777</v>
      </c>
    </row>
    <row r="18" spans="1:35" ht="110">
      <c r="A18" s="302" t="s">
        <v>12023</v>
      </c>
      <c r="B18" s="302" t="s">
        <v>11994</v>
      </c>
      <c r="C18" s="302" t="s">
        <v>11995</v>
      </c>
      <c r="D18" s="302" t="s">
        <v>9371</v>
      </c>
      <c r="E18" s="302" t="s">
        <v>10745</v>
      </c>
      <c r="F18" s="302" t="s">
        <v>10850</v>
      </c>
      <c r="G18" s="302" t="s">
        <v>12005</v>
      </c>
      <c r="H18" s="302" t="s">
        <v>12024</v>
      </c>
      <c r="I18" s="302">
        <v>41833.75</v>
      </c>
      <c r="J18" s="300"/>
      <c r="K18" s="300"/>
      <c r="L18" s="300"/>
      <c r="M18" s="302" t="s">
        <v>12025</v>
      </c>
      <c r="N18" s="302" t="s">
        <v>9378</v>
      </c>
      <c r="O18" s="303">
        <v>41833.75</v>
      </c>
      <c r="P18" s="302" t="s">
        <v>9395</v>
      </c>
      <c r="Q18" s="302" t="s">
        <v>9435</v>
      </c>
      <c r="R18" s="302" t="s">
        <v>12026</v>
      </c>
      <c r="S18" s="302" t="s">
        <v>12027</v>
      </c>
      <c r="T18" s="302" t="s">
        <v>9380</v>
      </c>
      <c r="U18" s="302" t="s">
        <v>9399</v>
      </c>
      <c r="V18" s="302" t="s">
        <v>9400</v>
      </c>
      <c r="W18" s="302" t="s">
        <v>12028</v>
      </c>
      <c r="X18" s="302" t="s">
        <v>9384</v>
      </c>
      <c r="Y18" s="302" t="s">
        <v>9385</v>
      </c>
      <c r="Z18" s="303">
        <v>41833.75</v>
      </c>
      <c r="AA18" s="302" t="s">
        <v>3277</v>
      </c>
      <c r="AB18" s="303">
        <v>41833.75</v>
      </c>
      <c r="AC18" s="303">
        <v>41833.75</v>
      </c>
      <c r="AD18" s="302" t="s">
        <v>3277</v>
      </c>
      <c r="AE18" s="302" t="s">
        <v>9454</v>
      </c>
      <c r="AF18" s="302" t="s">
        <v>9387</v>
      </c>
      <c r="AG18" s="302" t="s">
        <v>9388</v>
      </c>
      <c r="AH18" s="302" t="s">
        <v>9402</v>
      </c>
      <c r="AI18" s="304">
        <f t="shared" si="0"/>
        <v>44772</v>
      </c>
    </row>
    <row r="19" spans="1:35" ht="50" hidden="1">
      <c r="A19" s="302" t="s">
        <v>12029</v>
      </c>
      <c r="B19" s="302" t="s">
        <v>11994</v>
      </c>
      <c r="C19" s="302" t="s">
        <v>11995</v>
      </c>
      <c r="D19" s="302" t="s">
        <v>9371</v>
      </c>
      <c r="E19" s="302" t="s">
        <v>10745</v>
      </c>
      <c r="F19" s="302" t="s">
        <v>9422</v>
      </c>
      <c r="G19" s="302" t="s">
        <v>12005</v>
      </c>
      <c r="H19" s="302" t="s">
        <v>9423</v>
      </c>
      <c r="I19" s="302" t="s">
        <v>12030</v>
      </c>
      <c r="J19" s="300"/>
      <c r="K19" s="300"/>
      <c r="L19" s="300"/>
      <c r="M19" s="300"/>
      <c r="N19" s="302" t="s">
        <v>9378</v>
      </c>
      <c r="O19" s="303">
        <v>285.17</v>
      </c>
      <c r="P19" s="302" t="s">
        <v>9425</v>
      </c>
      <c r="Q19" s="302" t="s">
        <v>9435</v>
      </c>
      <c r="R19" s="300"/>
      <c r="S19" s="300"/>
      <c r="T19" s="302" t="s">
        <v>9380</v>
      </c>
      <c r="U19" s="302" t="s">
        <v>9426</v>
      </c>
      <c r="V19" s="302" t="s">
        <v>9427</v>
      </c>
      <c r="W19" s="302" t="s">
        <v>9428</v>
      </c>
      <c r="X19" s="302" t="s">
        <v>9384</v>
      </c>
      <c r="Y19" s="302" t="s">
        <v>9385</v>
      </c>
      <c r="Z19" s="303">
        <v>285.17</v>
      </c>
      <c r="AA19" s="302" t="s">
        <v>3277</v>
      </c>
      <c r="AB19" s="303">
        <v>285.17</v>
      </c>
      <c r="AC19" s="303">
        <v>285.17</v>
      </c>
      <c r="AD19" s="302" t="s">
        <v>3277</v>
      </c>
      <c r="AE19" s="302" t="s">
        <v>9429</v>
      </c>
      <c r="AF19" s="302" t="s">
        <v>9387</v>
      </c>
      <c r="AG19" s="302" t="s">
        <v>9388</v>
      </c>
      <c r="AH19" s="302" t="s">
        <v>9402</v>
      </c>
      <c r="AI19" s="304">
        <f t="shared" si="0"/>
        <v>44804</v>
      </c>
    </row>
    <row r="20" spans="1:35" ht="50" hidden="1">
      <c r="A20" s="302" t="s">
        <v>12031</v>
      </c>
      <c r="B20" s="302" t="s">
        <v>11994</v>
      </c>
      <c r="C20" s="302" t="s">
        <v>11995</v>
      </c>
      <c r="D20" s="302" t="s">
        <v>9371</v>
      </c>
      <c r="E20" s="302" t="s">
        <v>10745</v>
      </c>
      <c r="F20" s="302" t="s">
        <v>9422</v>
      </c>
      <c r="G20" s="302" t="s">
        <v>12005</v>
      </c>
      <c r="H20" s="302" t="s">
        <v>10688</v>
      </c>
      <c r="I20" s="302" t="s">
        <v>12030</v>
      </c>
      <c r="J20" s="300"/>
      <c r="K20" s="300"/>
      <c r="L20" s="300"/>
      <c r="M20" s="300"/>
      <c r="N20" s="302" t="s">
        <v>9378</v>
      </c>
      <c r="O20" s="303">
        <v>285.17</v>
      </c>
      <c r="P20" s="302" t="s">
        <v>9425</v>
      </c>
      <c r="Q20" s="302" t="s">
        <v>9435</v>
      </c>
      <c r="R20" s="300"/>
      <c r="S20" s="300"/>
      <c r="T20" s="302" t="s">
        <v>9380</v>
      </c>
      <c r="U20" s="302" t="s">
        <v>9426</v>
      </c>
      <c r="V20" s="302" t="s">
        <v>9427</v>
      </c>
      <c r="W20" s="302" t="s">
        <v>10690</v>
      </c>
      <c r="X20" s="302" t="s">
        <v>9384</v>
      </c>
      <c r="Y20" s="302" t="s">
        <v>9385</v>
      </c>
      <c r="Z20" s="303">
        <v>285.17</v>
      </c>
      <c r="AA20" s="302" t="s">
        <v>3277</v>
      </c>
      <c r="AB20" s="303">
        <v>285.17</v>
      </c>
      <c r="AC20" s="303">
        <v>285.17</v>
      </c>
      <c r="AD20" s="302" t="s">
        <v>3277</v>
      </c>
      <c r="AE20" s="302" t="s">
        <v>10691</v>
      </c>
      <c r="AF20" s="302" t="s">
        <v>9387</v>
      </c>
      <c r="AG20" s="302" t="s">
        <v>9388</v>
      </c>
      <c r="AH20" s="302" t="s">
        <v>9402</v>
      </c>
      <c r="AI20" s="304">
        <f t="shared" si="0"/>
        <v>44865</v>
      </c>
    </row>
    <row r="21" spans="1:35" ht="50" hidden="1">
      <c r="A21" s="302" t="s">
        <v>12032</v>
      </c>
      <c r="B21" s="302" t="s">
        <v>11994</v>
      </c>
      <c r="C21" s="302" t="s">
        <v>11995</v>
      </c>
      <c r="D21" s="302" t="s">
        <v>9371</v>
      </c>
      <c r="E21" s="302" t="s">
        <v>10745</v>
      </c>
      <c r="F21" s="302" t="s">
        <v>9422</v>
      </c>
      <c r="G21" s="302" t="s">
        <v>12005</v>
      </c>
      <c r="H21" s="302" t="s">
        <v>10725</v>
      </c>
      <c r="I21" s="302" t="s">
        <v>12030</v>
      </c>
      <c r="J21" s="300"/>
      <c r="K21" s="300"/>
      <c r="L21" s="300"/>
      <c r="M21" s="300"/>
      <c r="N21" s="302" t="s">
        <v>9378</v>
      </c>
      <c r="O21" s="303">
        <v>285.17</v>
      </c>
      <c r="P21" s="302" t="s">
        <v>9425</v>
      </c>
      <c r="Q21" s="302" t="s">
        <v>9435</v>
      </c>
      <c r="R21" s="300"/>
      <c r="S21" s="300"/>
      <c r="T21" s="302" t="s">
        <v>9380</v>
      </c>
      <c r="U21" s="302" t="s">
        <v>9426</v>
      </c>
      <c r="V21" s="302" t="s">
        <v>9427</v>
      </c>
      <c r="W21" s="302" t="s">
        <v>10726</v>
      </c>
      <c r="X21" s="302" t="s">
        <v>9384</v>
      </c>
      <c r="Y21" s="302" t="s">
        <v>9385</v>
      </c>
      <c r="Z21" s="303">
        <v>285.17</v>
      </c>
      <c r="AA21" s="302" t="s">
        <v>3277</v>
      </c>
      <c r="AB21" s="303">
        <v>285.17</v>
      </c>
      <c r="AC21" s="303">
        <v>285.17</v>
      </c>
      <c r="AD21" s="302" t="s">
        <v>3277</v>
      </c>
      <c r="AE21" s="302" t="s">
        <v>10727</v>
      </c>
      <c r="AF21" s="302" t="s">
        <v>9387</v>
      </c>
      <c r="AG21" s="302" t="s">
        <v>9388</v>
      </c>
      <c r="AH21" s="302" t="s">
        <v>9402</v>
      </c>
      <c r="AI21" s="304">
        <f t="shared" si="0"/>
        <v>44834</v>
      </c>
    </row>
    <row r="22" spans="1:35">
      <c r="A22" s="309"/>
    </row>
  </sheetData>
  <autoFilter ref="A5:AI21" xr:uid="{00000000-0001-0000-0000-000000000000}">
    <filterColumn colId="5">
      <filters>
        <filter val="Engineering"/>
        <filter val="Labor/Installation"/>
      </filters>
    </filterColumn>
  </autoFilter>
  <mergeCells count="3">
    <mergeCell ref="B1:B2"/>
    <mergeCell ref="C1:C2"/>
    <mergeCell ref="A4:Y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96DC2-C182-49BD-86F2-921315AACDC2}">
  <dimension ref="A1:M22"/>
  <sheetViews>
    <sheetView showGridLines="0" view="pageBreakPreview" zoomScale="60" zoomScaleNormal="100" workbookViewId="0">
      <selection activeCell="F13" sqref="F13:F15"/>
    </sheetView>
  </sheetViews>
  <sheetFormatPr defaultColWidth="8.7265625" defaultRowHeight="14.5"/>
  <cols>
    <col min="1" max="1" width="4.7265625" style="281" customWidth="1"/>
    <col min="2" max="3" width="8.7265625" style="281"/>
    <col min="4" max="4" width="24.81640625" style="281" customWidth="1"/>
    <col min="5" max="5" width="22.1796875" style="281" customWidth="1"/>
    <col min="6" max="6" width="13.54296875" style="277" customWidth="1"/>
    <col min="7" max="7" width="1.7265625" style="281" customWidth="1"/>
    <col min="8" max="10" width="12.1796875" style="281" customWidth="1"/>
    <col min="11" max="11" width="8.7265625" style="281"/>
    <col min="12" max="12" width="9.7265625" style="281" bestFit="1" customWidth="1"/>
    <col min="13" max="13" width="8.7265625" style="281"/>
    <col min="14" max="14" width="10.81640625" style="281" bestFit="1" customWidth="1"/>
    <col min="15" max="16384" width="8.7265625" style="281"/>
  </cols>
  <sheetData>
    <row r="1" spans="1:13" ht="21">
      <c r="A1" s="333" t="s">
        <v>1130</v>
      </c>
      <c r="I1" s="334"/>
      <c r="K1" s="335" t="s">
        <v>12033</v>
      </c>
    </row>
    <row r="2" spans="1:13" ht="18.5">
      <c r="A2" s="336" t="s">
        <v>12034</v>
      </c>
      <c r="I2" s="337"/>
      <c r="K2" s="338" t="s">
        <v>12035</v>
      </c>
    </row>
    <row r="3" spans="1:13" ht="15.5">
      <c r="A3" s="339" t="s">
        <v>12036</v>
      </c>
      <c r="I3" s="334"/>
      <c r="K3" s="335" t="s">
        <v>12037</v>
      </c>
    </row>
    <row r="4" spans="1:13" ht="15.5">
      <c r="A4" s="339"/>
    </row>
    <row r="5" spans="1:13" ht="15.5">
      <c r="A5" s="339" t="s">
        <v>12038</v>
      </c>
    </row>
    <row r="7" spans="1:13" ht="29">
      <c r="F7" s="340" t="s">
        <v>12039</v>
      </c>
      <c r="H7" s="341" t="s">
        <v>12040</v>
      </c>
      <c r="I7" s="342"/>
      <c r="J7" s="343" t="s">
        <v>12041</v>
      </c>
      <c r="K7" s="343" t="s">
        <v>12042</v>
      </c>
    </row>
    <row r="8" spans="1:13" ht="15.5">
      <c r="A8" s="344"/>
    </row>
    <row r="9" spans="1:13" ht="15.5">
      <c r="A9" s="345" t="s">
        <v>1519</v>
      </c>
    </row>
    <row r="10" spans="1:13" ht="15.5">
      <c r="B10" s="344" t="s">
        <v>12043</v>
      </c>
      <c r="F10" s="372">
        <v>-8106.5</v>
      </c>
      <c r="G10" s="347"/>
      <c r="H10" s="372">
        <f>ROUND(F10*0.02/12*K10,0)</f>
        <v>-405</v>
      </c>
      <c r="I10" s="346"/>
      <c r="J10" s="285">
        <v>43556</v>
      </c>
      <c r="K10" s="281">
        <f>9+12+9</f>
        <v>30</v>
      </c>
      <c r="L10" s="285"/>
      <c r="M10" s="277"/>
    </row>
    <row r="11" spans="1:13" ht="15.5">
      <c r="B11" s="344" t="s">
        <v>12044</v>
      </c>
      <c r="E11" s="347" t="s">
        <v>94</v>
      </c>
      <c r="F11" s="348">
        <v>0</v>
      </c>
      <c r="H11" s="277">
        <f t="shared" ref="H11:H15" si="0">ROUND(F11*0.02/12*K11,0)</f>
        <v>0</v>
      </c>
      <c r="I11" s="277"/>
      <c r="J11" s="349">
        <v>43101</v>
      </c>
      <c r="K11" s="281">
        <f>12+12+12+9</f>
        <v>45</v>
      </c>
    </row>
    <row r="12" spans="1:13" ht="15.5">
      <c r="B12" s="344" t="s">
        <v>12044</v>
      </c>
      <c r="E12" s="347" t="s">
        <v>94</v>
      </c>
      <c r="F12" s="348">
        <v>0</v>
      </c>
      <c r="H12" s="277">
        <f t="shared" si="0"/>
        <v>0</v>
      </c>
      <c r="I12" s="277"/>
      <c r="J12" s="349">
        <v>43466</v>
      </c>
      <c r="K12" s="281">
        <f>12+12+9</f>
        <v>33</v>
      </c>
    </row>
    <row r="13" spans="1:13" ht="15.5">
      <c r="B13" s="344" t="s">
        <v>12045</v>
      </c>
      <c r="E13" s="347"/>
      <c r="F13" s="348">
        <v>-1950</v>
      </c>
      <c r="H13" s="277">
        <f t="shared" si="0"/>
        <v>-78</v>
      </c>
      <c r="I13" s="277"/>
      <c r="J13" s="349">
        <v>43709</v>
      </c>
      <c r="K13" s="281">
        <v>24</v>
      </c>
    </row>
    <row r="14" spans="1:13" ht="15.5">
      <c r="B14" s="344" t="s">
        <v>12046</v>
      </c>
      <c r="F14" s="348">
        <v>-4970</v>
      </c>
      <c r="H14" s="277">
        <f t="shared" si="0"/>
        <v>-315</v>
      </c>
      <c r="I14" s="277"/>
      <c r="J14" s="285">
        <v>43313</v>
      </c>
      <c r="K14" s="281">
        <f>5+12+12+9</f>
        <v>38</v>
      </c>
    </row>
    <row r="15" spans="1:13" ht="15.5">
      <c r="B15" s="344" t="s">
        <v>12047</v>
      </c>
      <c r="F15" s="348">
        <v>-1986</v>
      </c>
      <c r="H15" s="277">
        <f t="shared" si="0"/>
        <v>-113</v>
      </c>
      <c r="I15" s="277"/>
      <c r="J15" s="285">
        <v>43435</v>
      </c>
      <c r="K15" s="281">
        <f>1+12+12+9</f>
        <v>34</v>
      </c>
    </row>
    <row r="16" spans="1:13">
      <c r="F16" s="348"/>
    </row>
    <row r="17" spans="1:11" ht="16" thickBot="1">
      <c r="A17" s="344" t="s">
        <v>12048</v>
      </c>
      <c r="F17" s="350">
        <f>SUM(F10:F16)</f>
        <v>-17012.5</v>
      </c>
      <c r="H17" s="350">
        <f>SUM(H10:H16)</f>
        <v>-911</v>
      </c>
      <c r="I17" s="351"/>
      <c r="K17" s="347"/>
    </row>
    <row r="18" spans="1:11" ht="16" thickTop="1">
      <c r="H18" s="277"/>
      <c r="I18" s="277"/>
      <c r="K18" s="352"/>
    </row>
    <row r="19" spans="1:11" ht="15.5">
      <c r="A19" s="353" t="s">
        <v>12049</v>
      </c>
      <c r="H19" s="277"/>
      <c r="I19" s="277"/>
      <c r="K19" s="352"/>
    </row>
    <row r="20" spans="1:11" ht="15.5">
      <c r="A20" s="353" t="s">
        <v>10676</v>
      </c>
      <c r="F20" s="277">
        <f>F17-F13</f>
        <v>-15062.5</v>
      </c>
      <c r="H20" s="277">
        <f>H17-H13</f>
        <v>-833</v>
      </c>
      <c r="I20" s="277"/>
    </row>
    <row r="21" spans="1:11" ht="15.5">
      <c r="A21" s="353" t="s">
        <v>12050</v>
      </c>
    </row>
    <row r="22" spans="1:11" ht="15.5">
      <c r="A22" s="353" t="s">
        <v>10675</v>
      </c>
      <c r="F22" s="277">
        <f>F13</f>
        <v>-1950</v>
      </c>
      <c r="H22" s="354">
        <f>H13</f>
        <v>-78</v>
      </c>
    </row>
  </sheetData>
  <pageMargins left="0.7" right="0.7" top="0.75" bottom="0.75" header="0.3" footer="0.3"/>
  <pageSetup scale="7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E88D7-3560-4CA3-923F-B5CF2DD8A2CF}">
  <dimension ref="A1:K29"/>
  <sheetViews>
    <sheetView showGridLines="0" view="pageBreakPreview" zoomScale="60" zoomScaleNormal="100" workbookViewId="0">
      <selection activeCell="H15" sqref="H15"/>
    </sheetView>
  </sheetViews>
  <sheetFormatPr defaultColWidth="8.7265625" defaultRowHeight="15.5"/>
  <cols>
    <col min="1" max="1" width="4.7265625" style="353" customWidth="1"/>
    <col min="2" max="2" width="58.1796875" style="353" customWidth="1"/>
    <col min="3" max="3" width="8.7265625" style="353"/>
    <col min="4" max="4" width="27.1796875" style="353" customWidth="1"/>
    <col min="5" max="5" width="12.54296875" style="353" customWidth="1"/>
    <col min="6" max="6" width="14.26953125" style="356" bestFit="1" customWidth="1"/>
    <col min="7" max="7" width="1.7265625" style="353" customWidth="1"/>
    <col min="8" max="8" width="12" style="353" bestFit="1" customWidth="1"/>
    <col min="9" max="16384" width="8.7265625" style="353"/>
  </cols>
  <sheetData>
    <row r="1" spans="1:11" ht="21">
      <c r="A1" s="355" t="s">
        <v>1130</v>
      </c>
      <c r="H1" s="357" t="s">
        <v>12033</v>
      </c>
    </row>
    <row r="2" spans="1:11" ht="18.5">
      <c r="A2" s="358" t="s">
        <v>12051</v>
      </c>
      <c r="H2" s="359" t="s">
        <v>12052</v>
      </c>
    </row>
    <row r="3" spans="1:11">
      <c r="A3" s="360" t="s">
        <v>12036</v>
      </c>
      <c r="H3" s="357" t="s">
        <v>12037</v>
      </c>
    </row>
    <row r="4" spans="1:11">
      <c r="A4" s="360"/>
    </row>
    <row r="5" spans="1:11">
      <c r="A5" s="360" t="s">
        <v>12038</v>
      </c>
      <c r="E5" s="361" t="s">
        <v>12053</v>
      </c>
    </row>
    <row r="7" spans="1:11">
      <c r="F7" s="362" t="s">
        <v>12039</v>
      </c>
      <c r="H7" s="363" t="s">
        <v>12040</v>
      </c>
    </row>
    <row r="9" spans="1:11">
      <c r="A9" s="364" t="s">
        <v>1519</v>
      </c>
    </row>
    <row r="10" spans="1:11">
      <c r="B10" s="353" t="s">
        <v>12044</v>
      </c>
      <c r="E10" s="353" t="s">
        <v>94</v>
      </c>
      <c r="F10" s="365">
        <v>0</v>
      </c>
      <c r="G10" s="365"/>
      <c r="H10" s="365">
        <f>ROUND(F10*0.02/12*45,0)</f>
        <v>0</v>
      </c>
      <c r="I10" s="366">
        <v>43101</v>
      </c>
      <c r="J10" s="353">
        <f>12+12+12+9</f>
        <v>45</v>
      </c>
    </row>
    <row r="11" spans="1:11">
      <c r="B11" s="353" t="s">
        <v>12044</v>
      </c>
      <c r="E11" s="353" t="s">
        <v>94</v>
      </c>
      <c r="F11" s="356">
        <v>0</v>
      </c>
      <c r="H11" s="356">
        <f>ROUND(F11*0.02/12*33,0)</f>
        <v>0</v>
      </c>
      <c r="I11" s="366">
        <v>43466</v>
      </c>
      <c r="J11" s="353">
        <f>12+12+9</f>
        <v>33</v>
      </c>
    </row>
    <row r="12" spans="1:11">
      <c r="B12" s="353" t="s">
        <v>12054</v>
      </c>
      <c r="E12" s="367">
        <v>2018</v>
      </c>
      <c r="F12" s="368">
        <v>-8715.9599999999991</v>
      </c>
      <c r="G12" s="368"/>
      <c r="H12" s="368">
        <f>ROUND(F12*0.02/12*39,0)</f>
        <v>-567</v>
      </c>
      <c r="I12" s="366">
        <v>43282</v>
      </c>
      <c r="J12" s="353">
        <f>6+12+12+9</f>
        <v>39</v>
      </c>
      <c r="K12" s="353" t="s">
        <v>10676</v>
      </c>
    </row>
    <row r="13" spans="1:11">
      <c r="B13" s="353" t="s">
        <v>12055</v>
      </c>
      <c r="E13" s="367">
        <v>2018</v>
      </c>
      <c r="F13" s="368">
        <v>-1956.13</v>
      </c>
      <c r="G13" s="369"/>
      <c r="H13" s="368">
        <f>ROUND(F13*0.02/12*39,0)</f>
        <v>-127</v>
      </c>
      <c r="I13" s="366">
        <v>43282</v>
      </c>
      <c r="J13" s="353">
        <f>6+12+12+9</f>
        <v>39</v>
      </c>
      <c r="K13" s="353" t="s">
        <v>12050</v>
      </c>
    </row>
    <row r="14" spans="1:11">
      <c r="B14" s="353" t="s">
        <v>12056</v>
      </c>
      <c r="E14" s="367">
        <v>2017</v>
      </c>
      <c r="F14" s="356">
        <v>0</v>
      </c>
      <c r="H14" s="356">
        <f>ROUND(F14*0.02/12*48,0)</f>
        <v>0</v>
      </c>
      <c r="I14" s="366">
        <v>43009</v>
      </c>
      <c r="J14" s="353">
        <f>12*4</f>
        <v>48</v>
      </c>
    </row>
    <row r="15" spans="1:11">
      <c r="B15" s="353" t="s">
        <v>12057</v>
      </c>
      <c r="E15" s="367">
        <v>2018</v>
      </c>
      <c r="F15" s="368">
        <v>-4311</v>
      </c>
      <c r="G15" s="369"/>
      <c r="H15" s="368">
        <f>ROUND(F15*0.02/12*34,0)</f>
        <v>-244</v>
      </c>
      <c r="I15" s="366">
        <v>43405</v>
      </c>
      <c r="J15" s="353">
        <f>36-2</f>
        <v>34</v>
      </c>
      <c r="K15" s="353" t="s">
        <v>10676</v>
      </c>
    </row>
    <row r="16" spans="1:11">
      <c r="B16" s="353" t="s">
        <v>12057</v>
      </c>
      <c r="E16" s="367">
        <v>2017</v>
      </c>
      <c r="F16" s="368">
        <v>-2275.5</v>
      </c>
      <c r="G16" s="369"/>
      <c r="H16" s="368">
        <f>ROUND(F16*0.02/12*46,0)</f>
        <v>-174</v>
      </c>
      <c r="I16" s="366">
        <v>43040</v>
      </c>
      <c r="J16" s="353">
        <f>48-2</f>
        <v>46</v>
      </c>
      <c r="K16" s="353" t="s">
        <v>10676</v>
      </c>
    </row>
    <row r="17" spans="1:10">
      <c r="B17" s="353" t="s">
        <v>12058</v>
      </c>
      <c r="E17" s="367">
        <v>2017</v>
      </c>
      <c r="F17" s="370">
        <v>0</v>
      </c>
      <c r="H17" s="356">
        <f>ROUND(F17*0.02/12*48,0)</f>
        <v>0</v>
      </c>
      <c r="I17" s="353">
        <v>2017</v>
      </c>
      <c r="J17" s="353">
        <v>48</v>
      </c>
    </row>
    <row r="18" spans="1:10">
      <c r="B18" s="353" t="s">
        <v>12059</v>
      </c>
      <c r="E18" s="367">
        <v>2018</v>
      </c>
      <c r="F18" s="370">
        <v>0</v>
      </c>
      <c r="H18" s="356">
        <f>ROUND(F18*0.02/12*36,0)</f>
        <v>0</v>
      </c>
      <c r="I18" s="353">
        <v>2018</v>
      </c>
      <c r="J18" s="353">
        <v>36</v>
      </c>
    </row>
    <row r="19" spans="1:10">
      <c r="B19" s="353" t="s">
        <v>12060</v>
      </c>
      <c r="E19" s="367">
        <v>2019</v>
      </c>
      <c r="F19" s="370">
        <v>0</v>
      </c>
      <c r="H19" s="356">
        <f>ROUND(F19*0.02/12*24,0)</f>
        <v>0</v>
      </c>
      <c r="I19" s="366">
        <v>2019</v>
      </c>
      <c r="J19" s="353">
        <v>24</v>
      </c>
    </row>
    <row r="20" spans="1:10">
      <c r="B20" s="353" t="s">
        <v>12061</v>
      </c>
      <c r="E20" s="367">
        <v>2017</v>
      </c>
      <c r="F20" s="370">
        <v>0</v>
      </c>
      <c r="H20" s="356">
        <f>ROUND(F20*0.02/12*48,0)</f>
        <v>0</v>
      </c>
      <c r="I20" s="366">
        <v>2017</v>
      </c>
      <c r="J20" s="353">
        <v>48</v>
      </c>
    </row>
    <row r="21" spans="1:10">
      <c r="B21" s="353" t="s">
        <v>12062</v>
      </c>
      <c r="E21" s="367">
        <v>2019</v>
      </c>
      <c r="F21" s="370">
        <v>0</v>
      </c>
      <c r="H21" s="356">
        <f>ROUND(F21*0.02/12*24,0)</f>
        <v>0</v>
      </c>
    </row>
    <row r="22" spans="1:10">
      <c r="B22" s="353" t="s">
        <v>12063</v>
      </c>
      <c r="E22" s="367">
        <v>2018</v>
      </c>
      <c r="F22" s="370">
        <v>0</v>
      </c>
      <c r="H22" s="356">
        <f>ROUND(F22*0.02/12*36,0)</f>
        <v>0</v>
      </c>
    </row>
    <row r="23" spans="1:10">
      <c r="B23" s="353" t="s">
        <v>12064</v>
      </c>
      <c r="E23" s="367">
        <v>2017</v>
      </c>
      <c r="F23" s="370">
        <v>0</v>
      </c>
      <c r="H23" s="356">
        <f>ROUND(F23*0.02/12*48,0)</f>
        <v>0</v>
      </c>
    </row>
    <row r="24" spans="1:10">
      <c r="E24" s="367"/>
      <c r="H24" s="356"/>
      <c r="I24" s="366"/>
    </row>
    <row r="25" spans="1:10" ht="22" customHeight="1" thickBot="1">
      <c r="A25" s="353" t="s">
        <v>12048</v>
      </c>
      <c r="F25" s="371">
        <f>SUM(F10:F24)</f>
        <v>-17258.59</v>
      </c>
      <c r="H25" s="371">
        <f>SUM(H10:H24)</f>
        <v>-1112</v>
      </c>
    </row>
    <row r="26" spans="1:10" ht="16" thickTop="1">
      <c r="H26" s="356"/>
    </row>
    <row r="27" spans="1:10">
      <c r="A27" s="353" t="s">
        <v>12049</v>
      </c>
      <c r="H27" s="356"/>
    </row>
    <row r="28" spans="1:10">
      <c r="A28" s="353" t="s">
        <v>10676</v>
      </c>
      <c r="F28" s="356">
        <f>SUM(F12,F15:F16)</f>
        <v>-15302.46</v>
      </c>
      <c r="H28" s="356">
        <f>SUM(H12,H15:H16)</f>
        <v>-985</v>
      </c>
    </row>
    <row r="29" spans="1:10">
      <c r="A29" s="353" t="s">
        <v>12050</v>
      </c>
      <c r="F29" s="356">
        <f>F13</f>
        <v>-1956.13</v>
      </c>
      <c r="H29" s="356">
        <f>H13</f>
        <v>-127</v>
      </c>
    </row>
  </sheetData>
  <printOptions horizontalCentered="1"/>
  <pageMargins left="0.45" right="0.45" top="0.75" bottom="0.75" header="0.3" footer="0.3"/>
  <pageSetup scale="5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FA185-9E00-4EB0-BA4B-F783D8892826}">
  <sheetPr>
    <pageSetUpPr fitToPage="1"/>
  </sheetPr>
  <dimension ref="A1:AD62"/>
  <sheetViews>
    <sheetView showGridLines="0" view="pageBreakPreview" zoomScale="60" zoomScaleNormal="100" workbookViewId="0">
      <pane xSplit="4" ySplit="8" topLeftCell="G9" activePane="bottomRight" state="frozen"/>
      <selection pane="topRight" activeCell="A81" sqref="A81:XFD89"/>
      <selection pane="bottomLeft" activeCell="A81" sqref="A81:XFD89"/>
      <selection pane="bottomRight" activeCell="A81" sqref="A81:XFD89"/>
    </sheetView>
  </sheetViews>
  <sheetFormatPr defaultColWidth="12.453125" defaultRowHeight="13"/>
  <cols>
    <col min="1" max="1" width="10.1796875" style="380" customWidth="1"/>
    <col min="2" max="2" width="3.54296875" style="374" customWidth="1"/>
    <col min="3" max="3" width="14.26953125" style="374" customWidth="1"/>
    <col min="4" max="4" width="21" style="374" customWidth="1"/>
    <col min="5" max="5" width="7.1796875" style="374" customWidth="1"/>
    <col min="6" max="6" width="34.1796875" style="374" bestFit="1" customWidth="1"/>
    <col min="7" max="7" width="2.26953125" style="374" customWidth="1"/>
    <col min="8" max="8" width="28.7265625" style="374" customWidth="1"/>
    <col min="9" max="9" width="2.26953125" style="374" customWidth="1"/>
    <col min="10" max="10" width="34.1796875" style="374" bestFit="1" customWidth="1"/>
    <col min="11" max="11" width="2.26953125" style="374" customWidth="1"/>
    <col min="12" max="12" width="28.7265625" style="374" customWidth="1"/>
    <col min="13" max="13" width="2.26953125" style="374" customWidth="1"/>
    <col min="14" max="14" width="28.7265625" style="374" customWidth="1"/>
    <col min="15" max="15" width="2.26953125" style="374" customWidth="1"/>
    <col min="16" max="16" width="34.1796875" style="374" bestFit="1" customWidth="1"/>
    <col min="17" max="17" width="2.54296875" style="374" customWidth="1"/>
    <col min="18" max="18" width="34.1796875" style="380" bestFit="1" customWidth="1"/>
    <col min="19" max="25" width="12.453125" style="380" customWidth="1"/>
    <col min="26" max="30" width="10.1796875" style="380" hidden="1" customWidth="1"/>
    <col min="31" max="16384" width="12.453125" style="380"/>
  </cols>
  <sheetData>
    <row r="1" spans="1:20">
      <c r="A1" s="373" t="s">
        <v>1130</v>
      </c>
      <c r="H1" s="461">
        <v>2.8226756912814212E-2</v>
      </c>
      <c r="I1" s="376"/>
      <c r="J1" s="462">
        <v>0.17147183460630985</v>
      </c>
      <c r="K1" s="376"/>
      <c r="L1" s="462">
        <v>0.27206255088403813</v>
      </c>
      <c r="R1" s="378" t="s">
        <v>1801</v>
      </c>
      <c r="S1" s="463">
        <v>756</v>
      </c>
    </row>
    <row r="2" spans="1:20" s="382" customFormat="1">
      <c r="A2" s="381" t="s">
        <v>1802</v>
      </c>
      <c r="C2" s="381"/>
      <c r="D2" s="381"/>
      <c r="E2" s="381"/>
      <c r="F2" s="381"/>
      <c r="G2" s="378"/>
      <c r="H2" s="383" t="s">
        <v>1803</v>
      </c>
      <c r="I2" s="384"/>
      <c r="J2" s="384" t="s">
        <v>1804</v>
      </c>
      <c r="K2" s="384"/>
      <c r="L2" s="384" t="s">
        <v>1805</v>
      </c>
      <c r="M2" s="378"/>
      <c r="N2" s="378"/>
      <c r="O2" s="378"/>
      <c r="P2" s="385"/>
      <c r="Q2" s="381"/>
    </row>
    <row r="3" spans="1:20" s="382" customFormat="1">
      <c r="A3" s="481">
        <v>44834</v>
      </c>
      <c r="B3" s="481"/>
      <c r="C3" s="481"/>
      <c r="D3" s="481"/>
      <c r="E3" s="381"/>
      <c r="F3" s="381"/>
      <c r="G3" s="378"/>
      <c r="H3" s="378"/>
      <c r="I3" s="378"/>
      <c r="J3" s="378"/>
      <c r="K3" s="378"/>
      <c r="L3" s="378"/>
      <c r="M3" s="378"/>
      <c r="N3" s="378"/>
      <c r="O3" s="378"/>
      <c r="P3" s="385"/>
      <c r="Q3" s="381"/>
    </row>
    <row r="4" spans="1:20">
      <c r="A4" s="482">
        <v>45199</v>
      </c>
      <c r="B4" s="482"/>
      <c r="C4" s="482"/>
      <c r="D4" s="482"/>
      <c r="F4" s="386">
        <v>2205</v>
      </c>
      <c r="G4" s="386"/>
      <c r="H4" s="386">
        <v>2020</v>
      </c>
      <c r="I4" s="386"/>
      <c r="J4" s="386" t="s">
        <v>1806</v>
      </c>
      <c r="K4" s="386"/>
      <c r="L4" s="386">
        <v>310005</v>
      </c>
      <c r="M4" s="386"/>
      <c r="N4" s="386"/>
      <c r="O4" s="386"/>
      <c r="P4" s="386"/>
    </row>
    <row r="6" spans="1:20" s="387" customFormat="1">
      <c r="B6" s="383"/>
      <c r="C6" s="383" t="s">
        <v>1136</v>
      </c>
      <c r="D6" s="383"/>
      <c r="E6" s="383"/>
      <c r="F6" s="383" t="s">
        <v>1137</v>
      </c>
      <c r="G6" s="383"/>
      <c r="H6" s="383"/>
      <c r="I6" s="383"/>
      <c r="J6" s="383"/>
      <c r="K6" s="383"/>
      <c r="L6" s="383"/>
      <c r="M6" s="383"/>
      <c r="N6" s="383"/>
      <c r="O6" s="383"/>
      <c r="P6" s="383" t="s">
        <v>1138</v>
      </c>
      <c r="Q6" s="383"/>
      <c r="R6" s="387" t="s">
        <v>1139</v>
      </c>
    </row>
    <row r="7" spans="1:20">
      <c r="F7" s="383" t="str">
        <f>A1</f>
        <v>Community Utilities of Indiana, Inc.</v>
      </c>
      <c r="H7" s="383" t="s">
        <v>1807</v>
      </c>
      <c r="J7" s="383" t="s">
        <v>1808</v>
      </c>
      <c r="L7" s="383" t="s">
        <v>1809</v>
      </c>
      <c r="N7" s="383" t="str">
        <f>F7</f>
        <v>Community Utilities of Indiana, Inc.</v>
      </c>
      <c r="P7" s="383" t="str">
        <f>A1</f>
        <v>Community Utilities of Indiana, Inc.</v>
      </c>
      <c r="R7" s="387" t="str">
        <f>A1</f>
        <v>Community Utilities of Indiana, Inc.</v>
      </c>
      <c r="S7" s="374"/>
      <c r="T7" s="374"/>
    </row>
    <row r="8" spans="1:20">
      <c r="A8" s="388" t="s">
        <v>1146</v>
      </c>
      <c r="B8" s="389"/>
      <c r="C8" s="390"/>
      <c r="D8" s="390"/>
      <c r="E8" s="390"/>
      <c r="F8" s="391" t="s">
        <v>95</v>
      </c>
      <c r="H8" s="391" t="s">
        <v>95</v>
      </c>
      <c r="J8" s="391" t="s">
        <v>95</v>
      </c>
      <c r="L8" s="391" t="s">
        <v>95</v>
      </c>
      <c r="N8" s="391" t="s">
        <v>1810</v>
      </c>
      <c r="P8" s="388" t="s">
        <v>2</v>
      </c>
      <c r="Q8" s="376"/>
      <c r="R8" s="388" t="s">
        <v>76</v>
      </c>
    </row>
    <row r="9" spans="1:20">
      <c r="S9" s="374"/>
    </row>
    <row r="10" spans="1:20">
      <c r="B10" s="392">
        <v>44834</v>
      </c>
      <c r="C10" s="390"/>
      <c r="D10" s="390"/>
      <c r="S10" s="374"/>
    </row>
    <row r="11" spans="1:20">
      <c r="A11" s="393">
        <v>1</v>
      </c>
      <c r="B11" s="394" t="s">
        <v>1811</v>
      </c>
      <c r="C11" s="395"/>
      <c r="D11" s="395"/>
    </row>
    <row r="12" spans="1:20">
      <c r="A12" s="393">
        <v>2</v>
      </c>
      <c r="B12" s="374" t="s">
        <v>1812</v>
      </c>
      <c r="F12" s="374">
        <v>44081.22</v>
      </c>
      <c r="H12" s="374">
        <v>58344265.769999936</v>
      </c>
      <c r="J12" s="374">
        <v>36217.74</v>
      </c>
      <c r="L12" s="374">
        <v>0</v>
      </c>
      <c r="N12" s="374">
        <f>F12+H12*$H$1+J12*$J$1+L12*$L$1</f>
        <v>1697160.9494695095</v>
      </c>
      <c r="P12" s="374">
        <v>1021842.1038203975</v>
      </c>
      <c r="R12" s="374">
        <v>675318.8456491119</v>
      </c>
    </row>
    <row r="13" spans="1:20">
      <c r="A13" s="393">
        <v>3</v>
      </c>
      <c r="B13" s="374" t="s">
        <v>1813</v>
      </c>
      <c r="F13" s="464">
        <v>-42949.7</v>
      </c>
      <c r="H13" s="464">
        <v>-37356344.789999977</v>
      </c>
      <c r="J13" s="374">
        <v>-15971.369999999999</v>
      </c>
      <c r="L13" s="374">
        <v>0</v>
      </c>
      <c r="N13" s="374">
        <f>F13+H13*$H$1+J13*$J$1+L13*$L$1</f>
        <v>-1100136.8036536791</v>
      </c>
      <c r="P13" s="374">
        <v>-662380.37487670779</v>
      </c>
      <c r="R13" s="374">
        <v>-437756.42877697124</v>
      </c>
    </row>
    <row r="14" spans="1:20" ht="13.5" thickBot="1">
      <c r="A14" s="393">
        <v>6</v>
      </c>
      <c r="B14" s="374" t="s">
        <v>1826</v>
      </c>
      <c r="F14" s="465">
        <f>F12+F13</f>
        <v>1131.5200000000041</v>
      </c>
      <c r="H14" s="465">
        <f>H12+H13</f>
        <v>20987920.979999959</v>
      </c>
      <c r="J14" s="465">
        <f>J12+J13</f>
        <v>20246.37</v>
      </c>
      <c r="L14" s="465">
        <f>L12+L13</f>
        <v>0</v>
      </c>
      <c r="N14" s="465">
        <f>N12+N13</f>
        <v>597024.14581583044</v>
      </c>
      <c r="P14" s="465">
        <f>P12+P13</f>
        <v>359461.72894368973</v>
      </c>
      <c r="R14" s="465">
        <f>R12+R13</f>
        <v>237562.41687214066</v>
      </c>
    </row>
    <row r="15" spans="1:20" ht="13.5" thickTop="1">
      <c r="A15" s="393">
        <v>7</v>
      </c>
      <c r="R15" s="374"/>
    </row>
    <row r="16" spans="1:20">
      <c r="A16" s="393">
        <v>8</v>
      </c>
      <c r="R16" s="374"/>
    </row>
    <row r="17" spans="1:18">
      <c r="A17" s="393">
        <v>9</v>
      </c>
      <c r="B17" s="392">
        <v>44834</v>
      </c>
      <c r="C17" s="390"/>
      <c r="D17" s="390"/>
    </row>
    <row r="18" spans="1:18">
      <c r="A18" s="393">
        <v>10</v>
      </c>
      <c r="B18" s="394" t="s">
        <v>1815</v>
      </c>
      <c r="C18" s="395"/>
      <c r="D18" s="395"/>
    </row>
    <row r="19" spans="1:18">
      <c r="A19" s="393">
        <v>11</v>
      </c>
      <c r="B19" s="374" t="s">
        <v>12065</v>
      </c>
      <c r="F19" s="374">
        <f>F12</f>
        <v>44081.22</v>
      </c>
      <c r="H19" s="374">
        <f>H12</f>
        <v>58344265.769999936</v>
      </c>
      <c r="J19" s="374">
        <f>J12</f>
        <v>36217.74</v>
      </c>
      <c r="L19" s="374">
        <f>L12</f>
        <v>0</v>
      </c>
      <c r="N19" s="374">
        <f>N12</f>
        <v>1697160.9494695095</v>
      </c>
      <c r="P19" s="374">
        <v>1021842.1038203975</v>
      </c>
      <c r="R19" s="374">
        <v>675318.8456491119</v>
      </c>
    </row>
    <row r="20" spans="1:18">
      <c r="A20" s="393">
        <v>12</v>
      </c>
      <c r="B20" s="374" t="s">
        <v>12066</v>
      </c>
      <c r="F20" s="464">
        <v>-12559.205899999999</v>
      </c>
      <c r="H20" s="464">
        <v>-9897652.9160833098</v>
      </c>
      <c r="J20" s="374">
        <v>-2319.6339666666672</v>
      </c>
      <c r="L20" s="374">
        <v>0</v>
      </c>
      <c r="N20" s="374">
        <f>F20+H20*$H$1+J20*$J$1+L20*$L$1</f>
        <v>-292335.60066156974</v>
      </c>
      <c r="P20" s="374">
        <v>-176012.07787333944</v>
      </c>
      <c r="R20" s="374">
        <v>-116323.52278823027</v>
      </c>
    </row>
    <row r="21" spans="1:18" ht="13.5" thickBot="1">
      <c r="A21" s="393">
        <v>13</v>
      </c>
      <c r="B21" s="374" t="s">
        <v>12067</v>
      </c>
      <c r="F21" s="465">
        <f>F19+F20</f>
        <v>31522.0141</v>
      </c>
      <c r="H21" s="465">
        <f>H19+H20</f>
        <v>48446612.85391663</v>
      </c>
      <c r="J21" s="465">
        <f>J19+J20</f>
        <v>33898.10603333333</v>
      </c>
      <c r="L21" s="465">
        <f>L19+L20</f>
        <v>0</v>
      </c>
      <c r="N21" s="465">
        <f>N19+N20</f>
        <v>1404825.3488079398</v>
      </c>
      <c r="P21" s="465">
        <f>P19+P20</f>
        <v>845830.02594705811</v>
      </c>
      <c r="R21" s="465">
        <f>R19+R20</f>
        <v>558995.32286088169</v>
      </c>
    </row>
    <row r="22" spans="1:18" ht="13.5" thickTop="1">
      <c r="A22" s="393">
        <v>14</v>
      </c>
      <c r="R22" s="374"/>
    </row>
    <row r="23" spans="1:18">
      <c r="A23" s="393">
        <v>15</v>
      </c>
      <c r="R23" s="374"/>
    </row>
    <row r="24" spans="1:18">
      <c r="A24" s="393">
        <v>16</v>
      </c>
      <c r="B24" s="392">
        <v>44834</v>
      </c>
      <c r="C24" s="390"/>
      <c r="D24" s="390"/>
    </row>
    <row r="25" spans="1:18">
      <c r="A25" s="393">
        <v>17</v>
      </c>
      <c r="B25" s="394" t="s">
        <v>1811</v>
      </c>
      <c r="C25" s="395"/>
      <c r="D25" s="395"/>
    </row>
    <row r="26" spans="1:18">
      <c r="A26" s="393">
        <v>18</v>
      </c>
      <c r="B26" s="374" t="s">
        <v>12068</v>
      </c>
      <c r="F26" s="374">
        <f>F19</f>
        <v>44081.22</v>
      </c>
      <c r="H26" s="374">
        <f>H19</f>
        <v>58344265.769999936</v>
      </c>
      <c r="J26" s="374">
        <f>J19</f>
        <v>36217.74</v>
      </c>
      <c r="L26" s="374">
        <f>L19</f>
        <v>0</v>
      </c>
      <c r="N26" s="374">
        <f>N19</f>
        <v>1697160.9494695095</v>
      </c>
      <c r="P26" s="374">
        <v>1021842.1038203975</v>
      </c>
      <c r="R26" s="374">
        <v>675318.8456491119</v>
      </c>
    </row>
    <row r="27" spans="1:18">
      <c r="A27" s="393">
        <v>19</v>
      </c>
      <c r="B27" s="374" t="s">
        <v>1820</v>
      </c>
      <c r="F27" s="464"/>
      <c r="H27" s="464"/>
      <c r="J27" s="464"/>
      <c r="L27" s="464"/>
      <c r="N27" s="374">
        <f>F27+H27*$H$1+J27*$J$1+L27*$L$1</f>
        <v>0</v>
      </c>
      <c r="P27" s="374">
        <v>0</v>
      </c>
      <c r="R27" s="374">
        <v>0</v>
      </c>
    </row>
    <row r="28" spans="1:18">
      <c r="A28" s="393">
        <v>20</v>
      </c>
      <c r="B28" s="374" t="s">
        <v>1821</v>
      </c>
      <c r="F28" s="464"/>
      <c r="H28" s="464"/>
      <c r="J28" s="464"/>
      <c r="L28" s="464"/>
      <c r="N28" s="464">
        <v>0</v>
      </c>
      <c r="P28" s="374">
        <v>0</v>
      </c>
      <c r="R28" s="374">
        <v>0</v>
      </c>
    </row>
    <row r="29" spans="1:18">
      <c r="A29" s="393">
        <v>21</v>
      </c>
      <c r="B29" s="374" t="s">
        <v>1822</v>
      </c>
      <c r="F29" s="466">
        <f>SUM(F26:F28)</f>
        <v>44081.22</v>
      </c>
      <c r="H29" s="466">
        <f>SUM(H26:H28)</f>
        <v>58344265.769999936</v>
      </c>
      <c r="J29" s="466">
        <f>SUM(J26:J28)</f>
        <v>36217.74</v>
      </c>
      <c r="L29" s="466">
        <f>SUM(L26:L28)</f>
        <v>0</v>
      </c>
      <c r="N29" s="466">
        <f>SUM(N26:N28)</f>
        <v>1697160.9494695095</v>
      </c>
      <c r="P29" s="466">
        <f>SUM(P26:P28)</f>
        <v>1021842.1038203975</v>
      </c>
      <c r="R29" s="466">
        <f>SUM(R26:R28)</f>
        <v>675318.8456491119</v>
      </c>
    </row>
    <row r="30" spans="1:18">
      <c r="A30" s="393">
        <v>22</v>
      </c>
      <c r="F30" s="464"/>
      <c r="H30" s="464"/>
      <c r="J30" s="464"/>
      <c r="L30" s="464"/>
      <c r="N30" s="464"/>
      <c r="R30" s="374"/>
    </row>
    <row r="31" spans="1:18">
      <c r="A31" s="393">
        <v>23</v>
      </c>
      <c r="B31" s="374" t="s">
        <v>12069</v>
      </c>
      <c r="F31" s="464">
        <f>F20</f>
        <v>-12559.205899999999</v>
      </c>
      <c r="H31" s="464">
        <f>H20</f>
        <v>-9897652.9160833098</v>
      </c>
      <c r="J31" s="464">
        <f>J20</f>
        <v>-2319.6339666666672</v>
      </c>
      <c r="L31" s="464">
        <f>L20</f>
        <v>0</v>
      </c>
      <c r="N31" s="464">
        <f>N20</f>
        <v>-292335.60066156974</v>
      </c>
      <c r="P31" s="374">
        <v>-176012.07787333944</v>
      </c>
      <c r="R31" s="374">
        <v>-116323.52278823027</v>
      </c>
    </row>
    <row r="32" spans="1:18">
      <c r="A32" s="393">
        <v>24</v>
      </c>
      <c r="B32" s="374" t="s">
        <v>1821</v>
      </c>
      <c r="F32" s="464"/>
      <c r="H32" s="464"/>
      <c r="J32" s="464"/>
      <c r="L32" s="464"/>
      <c r="N32" s="464"/>
      <c r="P32" s="464"/>
      <c r="R32" s="464"/>
    </row>
    <row r="33" spans="1:18">
      <c r="A33" s="393">
        <v>25</v>
      </c>
      <c r="B33" s="374" t="s">
        <v>1824</v>
      </c>
      <c r="F33" s="464"/>
      <c r="H33" s="464"/>
      <c r="J33" s="464"/>
      <c r="L33" s="464"/>
      <c r="N33" s="464"/>
      <c r="P33" s="464"/>
      <c r="R33" s="464"/>
    </row>
    <row r="34" spans="1:18">
      <c r="A34" s="393">
        <v>26</v>
      </c>
      <c r="B34" s="374" t="s">
        <v>1825</v>
      </c>
      <c r="F34" s="466">
        <f>F31+F32+F33</f>
        <v>-12559.205899999999</v>
      </c>
      <c r="H34" s="466">
        <f>H31+H32+H33</f>
        <v>-9897652.9160833098</v>
      </c>
      <c r="J34" s="466">
        <f>J31+J32+J33</f>
        <v>-2319.6339666666672</v>
      </c>
      <c r="L34" s="466">
        <f>L31+L32+L33</f>
        <v>0</v>
      </c>
      <c r="N34" s="466">
        <f>N31+N32+N33</f>
        <v>-292335.60066156974</v>
      </c>
      <c r="P34" s="466">
        <f>P31+P32+P33</f>
        <v>-176012.07787333944</v>
      </c>
      <c r="Q34" s="464"/>
      <c r="R34" s="466">
        <f>R31+R32+R33</f>
        <v>-116323.52278823027</v>
      </c>
    </row>
    <row r="35" spans="1:18">
      <c r="A35" s="393">
        <v>27</v>
      </c>
      <c r="F35" s="464"/>
      <c r="H35" s="464"/>
      <c r="J35" s="464"/>
      <c r="L35" s="464"/>
      <c r="N35" s="464"/>
      <c r="P35" s="464"/>
      <c r="Q35" s="464"/>
      <c r="R35" s="464"/>
    </row>
    <row r="36" spans="1:18" ht="13.5" thickBot="1">
      <c r="A36" s="393">
        <v>28</v>
      </c>
      <c r="B36" s="374" t="s">
        <v>1826</v>
      </c>
      <c r="F36" s="465">
        <f>F29+F34</f>
        <v>31522.0141</v>
      </c>
      <c r="H36" s="465">
        <f>H29+H34</f>
        <v>48446612.85391663</v>
      </c>
      <c r="J36" s="465">
        <f>J29+J34</f>
        <v>33898.10603333333</v>
      </c>
      <c r="L36" s="465">
        <f>L29+L34</f>
        <v>0</v>
      </c>
      <c r="N36" s="465">
        <f>N29+N34</f>
        <v>1404825.3488079398</v>
      </c>
      <c r="P36" s="465">
        <f>P29+P34</f>
        <v>845830.02594705811</v>
      </c>
      <c r="R36" s="465">
        <f>R29+R34</f>
        <v>558995.32286088169</v>
      </c>
    </row>
    <row r="37" spans="1:18" ht="13.5" thickTop="1">
      <c r="A37" s="393">
        <v>29</v>
      </c>
      <c r="R37" s="374"/>
    </row>
    <row r="38" spans="1:18">
      <c r="A38" s="393">
        <v>30</v>
      </c>
      <c r="F38" s="467"/>
      <c r="R38" s="374"/>
    </row>
    <row r="39" spans="1:18">
      <c r="A39" s="393">
        <v>31</v>
      </c>
      <c r="B39" s="374" t="s">
        <v>1827</v>
      </c>
      <c r="F39" s="467">
        <f>P39+R39</f>
        <v>0</v>
      </c>
      <c r="P39" s="464">
        <f>SUM(P27:P28)</f>
        <v>0</v>
      </c>
      <c r="Q39" s="464"/>
      <c r="R39" s="464">
        <f>SUM(R27:R28)</f>
        <v>0</v>
      </c>
    </row>
    <row r="40" spans="1:18">
      <c r="A40" s="393">
        <v>32</v>
      </c>
      <c r="B40" s="374" t="s">
        <v>1828</v>
      </c>
      <c r="F40" s="467">
        <f>P40+R40</f>
        <v>0</v>
      </c>
      <c r="P40" s="464">
        <f>SUM(P32:P33)</f>
        <v>0</v>
      </c>
      <c r="Q40" s="464"/>
      <c r="R40" s="464">
        <f>SUM(R32:R33)</f>
        <v>0</v>
      </c>
    </row>
    <row r="41" spans="1:18">
      <c r="A41" s="393">
        <v>33</v>
      </c>
      <c r="B41" s="374" t="s">
        <v>54</v>
      </c>
      <c r="F41" s="467">
        <f>P41+R41</f>
        <v>0</v>
      </c>
      <c r="P41" s="464">
        <f>-P33</f>
        <v>0</v>
      </c>
      <c r="Q41" s="464"/>
      <c r="R41" s="464">
        <f>-R33</f>
        <v>0</v>
      </c>
    </row>
    <row r="42" spans="1:18">
      <c r="A42" s="393">
        <v>34</v>
      </c>
      <c r="F42" s="467"/>
      <c r="R42" s="374"/>
    </row>
    <row r="43" spans="1:18">
      <c r="A43" s="393">
        <v>35</v>
      </c>
      <c r="B43" s="392">
        <v>45199</v>
      </c>
      <c r="C43" s="390"/>
      <c r="D43" s="390"/>
    </row>
    <row r="44" spans="1:18">
      <c r="A44" s="393">
        <v>36</v>
      </c>
      <c r="B44" s="394" t="s">
        <v>1811</v>
      </c>
      <c r="C44" s="395"/>
      <c r="D44" s="395"/>
    </row>
    <row r="45" spans="1:18">
      <c r="A45" s="393">
        <v>37</v>
      </c>
      <c r="B45" s="374" t="s">
        <v>1822</v>
      </c>
      <c r="F45" s="464">
        <f>F29</f>
        <v>44081.22</v>
      </c>
      <c r="G45" s="464"/>
      <c r="H45" s="464">
        <f>H29</f>
        <v>58344265.769999936</v>
      </c>
      <c r="I45" s="464"/>
      <c r="J45" s="464">
        <f>J29</f>
        <v>36217.74</v>
      </c>
      <c r="K45" s="464"/>
      <c r="L45" s="464">
        <f>L29</f>
        <v>0</v>
      </c>
      <c r="M45" s="464"/>
      <c r="N45" s="464">
        <f>N29</f>
        <v>1697160.9494695095</v>
      </c>
      <c r="O45" s="464"/>
      <c r="P45" s="464">
        <f>P29</f>
        <v>1021842.1038203975</v>
      </c>
      <c r="Q45" s="464"/>
      <c r="R45" s="464">
        <f>R29</f>
        <v>675318.8456491119</v>
      </c>
    </row>
    <row r="46" spans="1:18">
      <c r="A46" s="393">
        <v>38</v>
      </c>
      <c r="B46" s="374" t="s">
        <v>1820</v>
      </c>
      <c r="F46" s="464">
        <v>0</v>
      </c>
      <c r="H46" s="464">
        <v>260937.5</v>
      </c>
      <c r="J46" s="464">
        <v>0</v>
      </c>
      <c r="L46" s="464">
        <v>0</v>
      </c>
      <c r="N46" s="374">
        <f>F46+H46*$H$1+J46*$J$1+L46*$L$1</f>
        <v>7365.4193819374586</v>
      </c>
      <c r="P46" s="374">
        <v>4434.6387059583467</v>
      </c>
      <c r="R46" s="374">
        <v>2930.7806759791115</v>
      </c>
    </row>
    <row r="47" spans="1:18">
      <c r="A47" s="393">
        <v>39</v>
      </c>
      <c r="B47" s="374" t="s">
        <v>1821</v>
      </c>
      <c r="F47" s="464">
        <v>0</v>
      </c>
      <c r="H47" s="464">
        <v>0</v>
      </c>
      <c r="J47" s="464">
        <v>0</v>
      </c>
      <c r="L47" s="464">
        <v>0</v>
      </c>
      <c r="N47" s="464">
        <v>0</v>
      </c>
      <c r="P47" s="374">
        <v>0</v>
      </c>
      <c r="R47" s="374">
        <v>0</v>
      </c>
    </row>
    <row r="48" spans="1:18">
      <c r="A48" s="393">
        <v>40</v>
      </c>
      <c r="B48" s="374" t="s">
        <v>1829</v>
      </c>
      <c r="F48" s="466">
        <f>SUM(F45:F47)</f>
        <v>44081.22</v>
      </c>
      <c r="H48" s="466">
        <f>SUM(H45:H47)</f>
        <v>58605203.269999936</v>
      </c>
      <c r="J48" s="466">
        <f>SUM(J45:J47)</f>
        <v>36217.74</v>
      </c>
      <c r="L48" s="466">
        <f>SUM(L45:L47)</f>
        <v>0</v>
      </c>
      <c r="N48" s="466">
        <f>SUM(N45:N47)</f>
        <v>1704526.368851447</v>
      </c>
      <c r="P48" s="466">
        <f>SUM(P45:P47)</f>
        <v>1026276.7425263559</v>
      </c>
      <c r="R48" s="466">
        <f>SUM(R45:R47)</f>
        <v>678249.626325091</v>
      </c>
    </row>
    <row r="49" spans="1:18">
      <c r="A49" s="393">
        <v>41</v>
      </c>
      <c r="F49" s="464"/>
      <c r="H49" s="464"/>
      <c r="J49" s="464"/>
      <c r="L49" s="464"/>
      <c r="N49" s="464"/>
      <c r="R49" s="374"/>
    </row>
    <row r="50" spans="1:18">
      <c r="A50" s="393">
        <v>42</v>
      </c>
      <c r="B50" s="374" t="s">
        <v>1830</v>
      </c>
      <c r="F50" s="464">
        <f>F34</f>
        <v>-12559.205899999999</v>
      </c>
      <c r="H50" s="464">
        <f>H34</f>
        <v>-9897652.9160833098</v>
      </c>
      <c r="J50" s="464">
        <f>J34</f>
        <v>-2319.6339666666672</v>
      </c>
      <c r="L50" s="464">
        <f>L34</f>
        <v>0</v>
      </c>
      <c r="N50" s="464">
        <f>N34</f>
        <v>-292335.60066156974</v>
      </c>
      <c r="P50" s="464">
        <f>P34</f>
        <v>-176012.07787333944</v>
      </c>
      <c r="R50" s="464">
        <f>R34</f>
        <v>-116323.52278823027</v>
      </c>
    </row>
    <row r="51" spans="1:18">
      <c r="A51" s="393">
        <v>43</v>
      </c>
      <c r="B51" s="374" t="s">
        <v>1821</v>
      </c>
      <c r="F51" s="464">
        <v>0</v>
      </c>
      <c r="H51" s="464">
        <v>0</v>
      </c>
      <c r="J51" s="464">
        <v>0</v>
      </c>
      <c r="L51" s="464">
        <v>0</v>
      </c>
      <c r="N51" s="464">
        <v>0</v>
      </c>
      <c r="P51" s="374">
        <v>0</v>
      </c>
      <c r="R51" s="374">
        <v>0</v>
      </c>
    </row>
    <row r="52" spans="1:18">
      <c r="A52" s="393">
        <v>44</v>
      </c>
      <c r="B52" s="374" t="s">
        <v>1824</v>
      </c>
      <c r="F52" s="464">
        <f>-F45*0.02</f>
        <v>-881.62440000000004</v>
      </c>
      <c r="H52" s="464">
        <f>-H45*0.02</f>
        <v>-1166885.3153999988</v>
      </c>
      <c r="J52" s="464">
        <f>-J48*0.02</f>
        <v>-724.35479999999995</v>
      </c>
      <c r="L52" s="464">
        <f>-L48*0.02</f>
        <v>0</v>
      </c>
      <c r="N52" s="464">
        <f>-N48*0.02</f>
        <v>-34090.527377028942</v>
      </c>
      <c r="P52" s="374">
        <v>-20525.534850527118</v>
      </c>
      <c r="R52" s="374">
        <v>-13564.992526501821</v>
      </c>
    </row>
    <row r="53" spans="1:18">
      <c r="A53" s="393">
        <v>45</v>
      </c>
      <c r="B53" s="374" t="s">
        <v>1831</v>
      </c>
      <c r="F53" s="466">
        <f>F50+F51+F52</f>
        <v>-13440.8303</v>
      </c>
      <c r="H53" s="466">
        <f>H50+H51+H52</f>
        <v>-11064538.231483309</v>
      </c>
      <c r="J53" s="466">
        <f>J50+J51+J52</f>
        <v>-3043.9887666666673</v>
      </c>
      <c r="L53" s="466">
        <f>L50+L51+L52</f>
        <v>0</v>
      </c>
      <c r="N53" s="466">
        <f>N50+N51+N52</f>
        <v>-326426.12803859869</v>
      </c>
      <c r="P53" s="466">
        <f>P50+P51+P52</f>
        <v>-196537.61272386656</v>
      </c>
      <c r="Q53" s="464"/>
      <c r="R53" s="466">
        <f>R50+R51+R52</f>
        <v>-129888.5153147321</v>
      </c>
    </row>
    <row r="54" spans="1:18">
      <c r="A54" s="393">
        <v>46</v>
      </c>
      <c r="F54" s="464"/>
      <c r="H54" s="464"/>
      <c r="J54" s="464"/>
      <c r="L54" s="464"/>
      <c r="N54" s="464"/>
      <c r="P54" s="464"/>
      <c r="Q54" s="464"/>
      <c r="R54" s="464"/>
    </row>
    <row r="55" spans="1:18" ht="13.5" thickBot="1">
      <c r="A55" s="393">
        <v>47</v>
      </c>
      <c r="B55" s="374" t="s">
        <v>1832</v>
      </c>
      <c r="F55" s="465">
        <f>F48+F53</f>
        <v>30640.3897</v>
      </c>
      <c r="H55" s="465">
        <f>H48+H53</f>
        <v>47540665.038516626</v>
      </c>
      <c r="J55" s="465">
        <f>J48+J53</f>
        <v>33173.751233333329</v>
      </c>
      <c r="L55" s="465">
        <f>L48+L53</f>
        <v>0</v>
      </c>
      <c r="N55" s="465">
        <f>N48+N53</f>
        <v>1378100.2408128483</v>
      </c>
      <c r="P55" s="465">
        <f>P48+P53</f>
        <v>829739.1298024893</v>
      </c>
      <c r="R55" s="465">
        <f>R48+R53</f>
        <v>548361.1110103589</v>
      </c>
    </row>
    <row r="56" spans="1:18" ht="13.5" thickTop="1">
      <c r="A56" s="393">
        <v>48</v>
      </c>
      <c r="R56" s="374"/>
    </row>
    <row r="57" spans="1:18">
      <c r="A57" s="393">
        <v>49</v>
      </c>
      <c r="F57" s="467"/>
      <c r="R57" s="374"/>
    </row>
    <row r="58" spans="1:18">
      <c r="A58" s="393">
        <v>50</v>
      </c>
      <c r="B58" s="374" t="s">
        <v>1827</v>
      </c>
      <c r="F58" s="467">
        <f>P58+R58</f>
        <v>7365.4193819374577</v>
      </c>
      <c r="P58" s="464">
        <f>SUM(P46:P47)</f>
        <v>4434.6387059583467</v>
      </c>
      <c r="Q58" s="464"/>
      <c r="R58" s="464">
        <f>SUM(R46:R47)</f>
        <v>2930.7806759791115</v>
      </c>
    </row>
    <row r="59" spans="1:18">
      <c r="A59" s="393">
        <v>51</v>
      </c>
      <c r="B59" s="374" t="s">
        <v>1828</v>
      </c>
      <c r="F59" s="467">
        <f>P59+R59</f>
        <v>-34090.527377028935</v>
      </c>
      <c r="P59" s="464">
        <f>SUM(P51:P52)</f>
        <v>-20525.534850527118</v>
      </c>
      <c r="Q59" s="464"/>
      <c r="R59" s="464">
        <f>SUM(R51:R52)</f>
        <v>-13564.992526501821</v>
      </c>
    </row>
    <row r="60" spans="1:18">
      <c r="A60" s="393">
        <v>52</v>
      </c>
      <c r="B60" s="374" t="s">
        <v>54</v>
      </c>
      <c r="F60" s="467">
        <f>P60+R60</f>
        <v>34090.527377028935</v>
      </c>
      <c r="P60" s="464">
        <f>-P52</f>
        <v>20525.534850527118</v>
      </c>
      <c r="Q60" s="464"/>
      <c r="R60" s="464">
        <f>-R52</f>
        <v>13564.992526501821</v>
      </c>
    </row>
    <row r="61" spans="1:18">
      <c r="A61" s="393">
        <v>53</v>
      </c>
    </row>
    <row r="62" spans="1:18">
      <c r="A62" s="393">
        <v>54</v>
      </c>
    </row>
  </sheetData>
  <mergeCells count="2">
    <mergeCell ref="A3:D3"/>
    <mergeCell ref="A4:D4"/>
  </mergeCells>
  <pageMargins left="0.5" right="0.5" top="0.5" bottom="0.5" header="0.25" footer="0.25"/>
  <pageSetup scale="31" orientation="portrait" horizontalDpi="4294967292" verticalDpi="4294967292"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5F52F-6443-48B6-81D1-B693C9DD124B}">
  <sheetPr>
    <pageSetUpPr fitToPage="1"/>
  </sheetPr>
  <dimension ref="A1:AD62"/>
  <sheetViews>
    <sheetView showGridLines="0" view="pageBreakPreview" zoomScale="50" zoomScaleNormal="100" zoomScaleSheetLayoutView="50" workbookViewId="0">
      <pane xSplit="4" ySplit="8" topLeftCell="E32" activePane="bottomRight" state="frozen"/>
      <selection pane="topRight" activeCell="A81" sqref="A81:XFD89"/>
      <selection pane="bottomLeft" activeCell="A81" sqref="A81:XFD89"/>
      <selection pane="bottomRight" activeCell="A81" sqref="A81:XFD89"/>
    </sheetView>
  </sheetViews>
  <sheetFormatPr defaultColWidth="12.453125" defaultRowHeight="13"/>
  <cols>
    <col min="1" max="1" width="10.1796875" style="380" customWidth="1"/>
    <col min="2" max="2" width="3.54296875" style="374" customWidth="1"/>
    <col min="3" max="3" width="14.26953125" style="374" customWidth="1"/>
    <col min="4" max="4" width="21" style="374" customWidth="1"/>
    <col min="5" max="5" width="7.1796875" style="374" customWidth="1"/>
    <col min="6" max="6" width="34.1796875" style="374" bestFit="1" customWidth="1"/>
    <col min="7" max="7" width="2.26953125" style="374" customWidth="1"/>
    <col min="8" max="8" width="28.7265625" style="374" customWidth="1"/>
    <col min="9" max="9" width="2.26953125" style="374" customWidth="1"/>
    <col min="10" max="10" width="28.7265625" style="374" customWidth="1"/>
    <col min="11" max="11" width="2.26953125" style="374" customWidth="1"/>
    <col min="12" max="12" width="28.7265625" style="374" customWidth="1"/>
    <col min="13" max="13" width="2.26953125" style="374" customWidth="1"/>
    <col min="14" max="14" width="28.7265625" style="374" customWidth="1"/>
    <col min="15" max="15" width="2.26953125" style="374" customWidth="1"/>
    <col min="16" max="16" width="34.1796875" style="374" bestFit="1" customWidth="1"/>
    <col min="17" max="17" width="2.54296875" style="374" customWidth="1"/>
    <col min="18" max="18" width="34.1796875" style="380" bestFit="1" customWidth="1"/>
    <col min="19" max="25" width="12.453125" style="380" customWidth="1"/>
    <col min="26" max="30" width="10.1796875" style="380" hidden="1" customWidth="1"/>
    <col min="31" max="16384" width="12.453125" style="380"/>
  </cols>
  <sheetData>
    <row r="1" spans="1:20">
      <c r="A1" s="373" t="s">
        <v>1130</v>
      </c>
      <c r="H1" s="461">
        <v>2.8226756912814212E-2</v>
      </c>
      <c r="I1" s="376"/>
      <c r="J1" s="462">
        <v>0.17147183460630985</v>
      </c>
      <c r="K1" s="376"/>
      <c r="L1" s="462">
        <v>0.27206255088403813</v>
      </c>
      <c r="R1" s="378" t="s">
        <v>1833</v>
      </c>
      <c r="S1" s="463">
        <v>756</v>
      </c>
    </row>
    <row r="2" spans="1:20" s="382" customFormat="1">
      <c r="A2" s="381" t="s">
        <v>1834</v>
      </c>
      <c r="C2" s="381"/>
      <c r="D2" s="381"/>
      <c r="E2" s="381"/>
      <c r="F2" s="381"/>
      <c r="G2" s="378"/>
      <c r="H2" s="381" t="s">
        <v>1803</v>
      </c>
      <c r="I2" s="378"/>
      <c r="J2" s="378" t="s">
        <v>1804</v>
      </c>
      <c r="K2" s="378"/>
      <c r="L2" s="378" t="s">
        <v>1805</v>
      </c>
      <c r="M2" s="378"/>
      <c r="N2" s="378"/>
      <c r="O2" s="378"/>
      <c r="P2" s="385"/>
      <c r="Q2" s="381"/>
    </row>
    <row r="3" spans="1:20" s="382" customFormat="1">
      <c r="A3" s="486">
        <v>44834</v>
      </c>
      <c r="B3" s="486"/>
      <c r="C3" s="486"/>
      <c r="D3" s="486"/>
      <c r="E3" s="381"/>
      <c r="F3" s="381"/>
      <c r="G3" s="378"/>
      <c r="H3" s="378"/>
      <c r="I3" s="378"/>
      <c r="J3" s="378"/>
      <c r="K3" s="378"/>
      <c r="L3" s="378"/>
      <c r="M3" s="378"/>
      <c r="N3" s="378"/>
      <c r="O3" s="378"/>
      <c r="P3" s="385"/>
      <c r="Q3" s="381"/>
    </row>
    <row r="4" spans="1:20">
      <c r="A4" s="482">
        <v>45199</v>
      </c>
      <c r="B4" s="482"/>
      <c r="C4" s="482"/>
      <c r="D4" s="482"/>
      <c r="F4" s="386">
        <v>2205</v>
      </c>
      <c r="G4" s="386"/>
      <c r="H4" s="386">
        <v>2020</v>
      </c>
      <c r="I4" s="386"/>
      <c r="J4" s="386" t="s">
        <v>1806</v>
      </c>
      <c r="K4" s="386"/>
      <c r="L4" s="386">
        <v>310005</v>
      </c>
      <c r="M4" s="386"/>
      <c r="N4" s="386"/>
      <c r="O4" s="386"/>
      <c r="P4" s="386"/>
    </row>
    <row r="6" spans="1:20" s="387" customFormat="1">
      <c r="B6" s="383"/>
      <c r="C6" s="383" t="s">
        <v>1136</v>
      </c>
      <c r="D6" s="383"/>
      <c r="E6" s="383"/>
      <c r="F6" s="383" t="s">
        <v>1137</v>
      </c>
      <c r="G6" s="383"/>
      <c r="H6" s="383"/>
      <c r="I6" s="383"/>
      <c r="J6" s="383"/>
      <c r="K6" s="383"/>
      <c r="L6" s="383"/>
      <c r="M6" s="383"/>
      <c r="N6" s="383"/>
      <c r="O6" s="383"/>
      <c r="P6" s="383" t="s">
        <v>1138</v>
      </c>
      <c r="Q6" s="383"/>
      <c r="R6" s="387" t="s">
        <v>1139</v>
      </c>
    </row>
    <row r="7" spans="1:20">
      <c r="F7" s="383" t="str">
        <f>A1</f>
        <v>Community Utilities of Indiana, Inc.</v>
      </c>
      <c r="H7" s="383" t="s">
        <v>1807</v>
      </c>
      <c r="J7" s="383" t="s">
        <v>1808</v>
      </c>
      <c r="L7" s="383" t="s">
        <v>1809</v>
      </c>
      <c r="N7" s="383" t="str">
        <f>F7</f>
        <v>Community Utilities of Indiana, Inc.</v>
      </c>
      <c r="P7" s="383" t="str">
        <f>A1</f>
        <v>Community Utilities of Indiana, Inc.</v>
      </c>
      <c r="R7" s="387" t="str">
        <f>A1</f>
        <v>Community Utilities of Indiana, Inc.</v>
      </c>
      <c r="S7" s="374"/>
      <c r="T7" s="374"/>
    </row>
    <row r="8" spans="1:20">
      <c r="A8" s="388" t="s">
        <v>1146</v>
      </c>
      <c r="B8" s="389"/>
      <c r="C8" s="390"/>
      <c r="D8" s="390"/>
      <c r="E8" s="390"/>
      <c r="F8" s="391" t="s">
        <v>95</v>
      </c>
      <c r="H8" s="391" t="s">
        <v>95</v>
      </c>
      <c r="J8" s="391" t="s">
        <v>95</v>
      </c>
      <c r="L8" s="391" t="s">
        <v>95</v>
      </c>
      <c r="N8" s="391" t="s">
        <v>1810</v>
      </c>
      <c r="P8" s="388" t="s">
        <v>2</v>
      </c>
      <c r="Q8" s="376"/>
      <c r="R8" s="388" t="s">
        <v>76</v>
      </c>
    </row>
    <row r="9" spans="1:20">
      <c r="S9" s="374"/>
    </row>
    <row r="10" spans="1:20">
      <c r="B10" s="392">
        <v>44834</v>
      </c>
      <c r="C10" s="390"/>
      <c r="D10" s="390"/>
      <c r="F10" s="468"/>
      <c r="G10" s="468"/>
      <c r="H10" s="468"/>
      <c r="I10" s="468"/>
      <c r="J10" s="468"/>
      <c r="K10" s="468"/>
      <c r="L10" s="468"/>
      <c r="S10" s="374"/>
    </row>
    <row r="11" spans="1:20">
      <c r="A11" s="393">
        <v>1</v>
      </c>
      <c r="B11" s="394" t="s">
        <v>1835</v>
      </c>
      <c r="C11" s="395"/>
      <c r="D11" s="395"/>
    </row>
    <row r="12" spans="1:20">
      <c r="A12" s="393">
        <v>2</v>
      </c>
      <c r="B12" s="374" t="s">
        <v>1812</v>
      </c>
      <c r="F12" s="374">
        <v>515203.9599999999</v>
      </c>
      <c r="H12" s="374">
        <v>50625.43</v>
      </c>
      <c r="J12" s="374">
        <v>60700</v>
      </c>
      <c r="L12" s="374">
        <v>30350</v>
      </c>
      <c r="N12" s="374">
        <f>F12+H12*$H$1+J12*$J$1+L12*$L$1</f>
        <v>535298.39048615017</v>
      </c>
      <c r="P12" s="374">
        <v>322297.32464502909</v>
      </c>
      <c r="R12" s="374">
        <v>213001.06584112102</v>
      </c>
    </row>
    <row r="13" spans="1:20">
      <c r="A13" s="393">
        <v>3</v>
      </c>
      <c r="B13" s="374" t="s">
        <v>1813</v>
      </c>
      <c r="F13" s="374">
        <v>-408684.77</v>
      </c>
      <c r="H13" s="374">
        <v>-50625.43</v>
      </c>
      <c r="J13" s="374">
        <v>-58695.96</v>
      </c>
      <c r="L13" s="374">
        <v>-29347.98</v>
      </c>
      <c r="N13" s="374">
        <f>F13+H13*$H$1+J13*$J$1+L13*$L$1</f>
        <v>-428162.95195348904</v>
      </c>
      <c r="P13" s="374">
        <v>-257792.24518385329</v>
      </c>
      <c r="R13" s="374">
        <v>-170370.70676963573</v>
      </c>
    </row>
    <row r="14" spans="1:20" ht="13.5" thickBot="1">
      <c r="A14" s="393">
        <v>6</v>
      </c>
      <c r="B14" s="374" t="s">
        <v>1826</v>
      </c>
      <c r="F14" s="465">
        <f>F12+F13</f>
        <v>106519.18999999989</v>
      </c>
      <c r="H14" s="465">
        <f>H12+H13</f>
        <v>0</v>
      </c>
      <c r="J14" s="465">
        <f>J12+J13</f>
        <v>2004.0400000000009</v>
      </c>
      <c r="L14" s="465">
        <f>L12+L13</f>
        <v>1002.0200000000004</v>
      </c>
      <c r="N14" s="465">
        <f>N12+N13</f>
        <v>107135.43853266112</v>
      </c>
      <c r="P14" s="465">
        <f>P12+P13</f>
        <v>64505.079461175803</v>
      </c>
      <c r="R14" s="465">
        <f>R12+R13</f>
        <v>42630.359071485291</v>
      </c>
    </row>
    <row r="15" spans="1:20" ht="13.5" thickTop="1">
      <c r="A15" s="393">
        <v>7</v>
      </c>
      <c r="R15" s="374"/>
    </row>
    <row r="16" spans="1:20">
      <c r="A16" s="393">
        <v>8</v>
      </c>
      <c r="H16" s="374">
        <f>H12*H1</f>
        <v>1428.9917062166919</v>
      </c>
      <c r="J16" s="374">
        <f>J12*J1</f>
        <v>10408.340360603008</v>
      </c>
      <c r="L16" s="374">
        <f>L12*L1</f>
        <v>8257.0984193305576</v>
      </c>
      <c r="R16" s="374"/>
    </row>
    <row r="17" spans="1:18">
      <c r="A17" s="393">
        <v>9</v>
      </c>
      <c r="B17" s="392">
        <v>44834</v>
      </c>
      <c r="C17" s="390"/>
      <c r="D17" s="390"/>
    </row>
    <row r="18" spans="1:18">
      <c r="A18" s="393">
        <v>10</v>
      </c>
      <c r="B18" s="394" t="s">
        <v>1836</v>
      </c>
      <c r="C18" s="395"/>
      <c r="D18" s="395"/>
    </row>
    <row r="19" spans="1:18">
      <c r="A19" s="393">
        <v>11</v>
      </c>
      <c r="B19" s="374" t="s">
        <v>12065</v>
      </c>
      <c r="F19" s="374">
        <f>F12</f>
        <v>515203.9599999999</v>
      </c>
      <c r="H19" s="374">
        <f>H12</f>
        <v>50625.43</v>
      </c>
      <c r="J19" s="374">
        <f>J12</f>
        <v>60700</v>
      </c>
      <c r="L19" s="374">
        <f>L12</f>
        <v>30350</v>
      </c>
      <c r="N19" s="374">
        <f>N12</f>
        <v>535298.39048615017</v>
      </c>
      <c r="P19" s="374">
        <v>322297.32464502909</v>
      </c>
      <c r="R19" s="374">
        <v>213001.06584112102</v>
      </c>
    </row>
    <row r="20" spans="1:18">
      <c r="A20" s="393">
        <v>12</v>
      </c>
      <c r="B20" s="374" t="s">
        <v>12066</v>
      </c>
      <c r="F20" s="374">
        <v>-75213.514416666643</v>
      </c>
      <c r="H20" s="374">
        <v>-7358.5976666666675</v>
      </c>
      <c r="J20" s="374">
        <v>-5766.5</v>
      </c>
      <c r="L20" s="374">
        <v>-2883.25</v>
      </c>
      <c r="N20" s="374">
        <f>F20+H20*$H$1+J20*$J$1+L20*$L$1</f>
        <v>-77194.440448316542</v>
      </c>
      <c r="P20" s="374">
        <v>-46477.930956166689</v>
      </c>
      <c r="R20" s="374">
        <v>-30716.509492149849</v>
      </c>
    </row>
    <row r="21" spans="1:18" ht="13.5" thickBot="1">
      <c r="A21" s="393">
        <v>13</v>
      </c>
      <c r="B21" s="374" t="s">
        <v>12067</v>
      </c>
      <c r="F21" s="465">
        <f>F19+F20</f>
        <v>439990.44558333326</v>
      </c>
      <c r="H21" s="465">
        <f>H19+H20</f>
        <v>43266.832333333332</v>
      </c>
      <c r="J21" s="465">
        <f>J19+J20</f>
        <v>54933.5</v>
      </c>
      <c r="L21" s="465">
        <f>L19+L20</f>
        <v>27466.75</v>
      </c>
      <c r="N21" s="465">
        <f>N19+N20</f>
        <v>458103.95003783365</v>
      </c>
      <c r="P21" s="465">
        <f>P19+P20</f>
        <v>275819.39368886239</v>
      </c>
      <c r="R21" s="465">
        <f>R19+R20</f>
        <v>182284.55634897118</v>
      </c>
    </row>
    <row r="22" spans="1:18" ht="13.5" thickTop="1">
      <c r="A22" s="393">
        <v>14</v>
      </c>
      <c r="R22" s="374"/>
    </row>
    <row r="23" spans="1:18">
      <c r="A23" s="393">
        <v>15</v>
      </c>
      <c r="R23" s="374"/>
    </row>
    <row r="24" spans="1:18">
      <c r="A24" s="393">
        <v>16</v>
      </c>
      <c r="B24" s="392">
        <v>44834</v>
      </c>
      <c r="C24" s="390"/>
      <c r="D24" s="390"/>
    </row>
    <row r="25" spans="1:18">
      <c r="A25" s="393">
        <v>17</v>
      </c>
      <c r="B25" s="394" t="s">
        <v>1835</v>
      </c>
      <c r="C25" s="395"/>
      <c r="D25" s="395"/>
    </row>
    <row r="26" spans="1:18">
      <c r="A26" s="393">
        <v>18</v>
      </c>
      <c r="B26" s="374" t="s">
        <v>12068</v>
      </c>
      <c r="F26" s="374">
        <f>F19</f>
        <v>515203.9599999999</v>
      </c>
      <c r="H26" s="374">
        <f>H19</f>
        <v>50625.43</v>
      </c>
      <c r="J26" s="374">
        <f>J19</f>
        <v>60700</v>
      </c>
      <c r="L26" s="374">
        <f>L19</f>
        <v>30350</v>
      </c>
      <c r="N26" s="374">
        <f>N19</f>
        <v>535298.39048615017</v>
      </c>
      <c r="P26" s="374">
        <v>322297.32464502909</v>
      </c>
      <c r="R26" s="374">
        <v>213001.06584112102</v>
      </c>
    </row>
    <row r="27" spans="1:18">
      <c r="A27" s="393">
        <v>19</v>
      </c>
      <c r="B27" s="374" t="s">
        <v>1820</v>
      </c>
      <c r="F27" s="464"/>
      <c r="H27" s="464"/>
      <c r="J27" s="464"/>
      <c r="L27" s="464"/>
      <c r="N27" s="464"/>
      <c r="P27" s="464"/>
      <c r="R27" s="464"/>
    </row>
    <row r="28" spans="1:18">
      <c r="A28" s="393">
        <v>20</v>
      </c>
      <c r="B28" s="374" t="s">
        <v>1821</v>
      </c>
      <c r="F28" s="464"/>
      <c r="H28" s="464"/>
      <c r="J28" s="464"/>
      <c r="L28" s="464"/>
      <c r="N28" s="464"/>
      <c r="P28" s="464"/>
      <c r="R28" s="464"/>
    </row>
    <row r="29" spans="1:18">
      <c r="A29" s="393">
        <v>21</v>
      </c>
      <c r="B29" s="374" t="s">
        <v>1822</v>
      </c>
      <c r="F29" s="466">
        <f>SUM(F26:F28)</f>
        <v>515203.9599999999</v>
      </c>
      <c r="H29" s="466">
        <f>SUM(H26:H28)</f>
        <v>50625.43</v>
      </c>
      <c r="J29" s="466">
        <f>SUM(J26:J28)</f>
        <v>60700</v>
      </c>
      <c r="L29" s="466">
        <f>SUM(L26:L28)</f>
        <v>30350</v>
      </c>
      <c r="N29" s="466">
        <f>SUM(N26:N28)</f>
        <v>535298.39048615017</v>
      </c>
      <c r="P29" s="466">
        <f>SUM(P26:P28)</f>
        <v>322297.32464502909</v>
      </c>
      <c r="R29" s="466">
        <f>SUM(R26:R28)</f>
        <v>213001.06584112102</v>
      </c>
    </row>
    <row r="30" spans="1:18">
      <c r="A30" s="393">
        <v>22</v>
      </c>
      <c r="F30" s="464"/>
      <c r="H30" s="464"/>
      <c r="J30" s="464"/>
      <c r="L30" s="464"/>
      <c r="N30" s="464"/>
      <c r="R30" s="374"/>
    </row>
    <row r="31" spans="1:18">
      <c r="A31" s="393">
        <v>23</v>
      </c>
      <c r="B31" s="374" t="s">
        <v>12069</v>
      </c>
      <c r="F31" s="464">
        <f>F20</f>
        <v>-75213.514416666643</v>
      </c>
      <c r="H31" s="464">
        <f>H20</f>
        <v>-7358.5976666666675</v>
      </c>
      <c r="J31" s="464">
        <f>J20</f>
        <v>-5766.5</v>
      </c>
      <c r="L31" s="464">
        <f>L20</f>
        <v>-2883.25</v>
      </c>
      <c r="N31" s="464">
        <f>N20</f>
        <v>-77194.440448316542</v>
      </c>
      <c r="P31" s="374">
        <v>-46477.930956166689</v>
      </c>
      <c r="R31" s="374">
        <v>-30716.509492149849</v>
      </c>
    </row>
    <row r="32" spans="1:18">
      <c r="A32" s="393">
        <v>24</v>
      </c>
      <c r="B32" s="374" t="s">
        <v>1821</v>
      </c>
      <c r="F32" s="464"/>
      <c r="H32" s="464"/>
      <c r="J32" s="464"/>
      <c r="L32" s="464"/>
      <c r="N32" s="464"/>
      <c r="P32" s="464"/>
      <c r="R32" s="464"/>
    </row>
    <row r="33" spans="1:18">
      <c r="A33" s="393">
        <v>25</v>
      </c>
      <c r="B33" s="374" t="s">
        <v>1824</v>
      </c>
      <c r="F33" s="464"/>
      <c r="H33" s="464"/>
      <c r="J33" s="464"/>
      <c r="L33" s="464"/>
      <c r="N33" s="464"/>
      <c r="P33" s="464"/>
      <c r="R33" s="464"/>
    </row>
    <row r="34" spans="1:18">
      <c r="A34" s="393">
        <v>26</v>
      </c>
      <c r="B34" s="374" t="s">
        <v>1825</v>
      </c>
      <c r="F34" s="466">
        <f>F31+F32+F33</f>
        <v>-75213.514416666643</v>
      </c>
      <c r="H34" s="466">
        <f>H31+H32+H33</f>
        <v>-7358.5976666666675</v>
      </c>
      <c r="J34" s="466">
        <f>J31+J32+J33</f>
        <v>-5766.5</v>
      </c>
      <c r="L34" s="466">
        <f>L31+L32+L33</f>
        <v>-2883.25</v>
      </c>
      <c r="N34" s="466">
        <f>N31+N32+N33</f>
        <v>-77194.440448316542</v>
      </c>
      <c r="P34" s="466">
        <f>P31+P32+P33</f>
        <v>-46477.930956166689</v>
      </c>
      <c r="Q34" s="464"/>
      <c r="R34" s="466">
        <f>R31+R32+R33</f>
        <v>-30716.509492149849</v>
      </c>
    </row>
    <row r="35" spans="1:18">
      <c r="A35" s="393">
        <v>27</v>
      </c>
      <c r="F35" s="464"/>
      <c r="H35" s="464"/>
      <c r="J35" s="464"/>
      <c r="L35" s="464"/>
      <c r="N35" s="464"/>
      <c r="P35" s="464"/>
      <c r="Q35" s="464"/>
      <c r="R35" s="464"/>
    </row>
    <row r="36" spans="1:18" ht="13.5" thickBot="1">
      <c r="A36" s="393">
        <v>28</v>
      </c>
      <c r="B36" s="374" t="s">
        <v>1826</v>
      </c>
      <c r="F36" s="465">
        <f>F29+F34</f>
        <v>439990.44558333326</v>
      </c>
      <c r="H36" s="465">
        <f>H29+H34</f>
        <v>43266.832333333332</v>
      </c>
      <c r="J36" s="465">
        <f>J29+J34</f>
        <v>54933.5</v>
      </c>
      <c r="L36" s="465">
        <f>L29+L34</f>
        <v>27466.75</v>
      </c>
      <c r="N36" s="465">
        <f>N29+N34</f>
        <v>458103.95003783365</v>
      </c>
      <c r="P36" s="465">
        <f>P29+P34</f>
        <v>275819.39368886239</v>
      </c>
      <c r="R36" s="465">
        <f>R29+R34</f>
        <v>182284.55634897118</v>
      </c>
    </row>
    <row r="37" spans="1:18" ht="13.5" thickTop="1">
      <c r="A37" s="393">
        <v>29</v>
      </c>
      <c r="R37" s="374"/>
    </row>
    <row r="38" spans="1:18">
      <c r="A38" s="393">
        <v>30</v>
      </c>
      <c r="F38" s="467"/>
      <c r="R38" s="374"/>
    </row>
    <row r="39" spans="1:18">
      <c r="A39" s="393">
        <v>31</v>
      </c>
      <c r="B39" s="374" t="s">
        <v>1827</v>
      </c>
      <c r="F39" s="467">
        <f>P39+R39</f>
        <v>0</v>
      </c>
      <c r="P39" s="464">
        <f>SUM(P27:P28)</f>
        <v>0</v>
      </c>
      <c r="Q39" s="464"/>
      <c r="R39" s="464">
        <f>SUM(R27:R28)</f>
        <v>0</v>
      </c>
    </row>
    <row r="40" spans="1:18">
      <c r="A40" s="393">
        <v>32</v>
      </c>
      <c r="B40" s="374" t="s">
        <v>1828</v>
      </c>
      <c r="F40" s="467">
        <f>P40+R40</f>
        <v>0</v>
      </c>
      <c r="P40" s="464">
        <f>SUM(P32:P33)</f>
        <v>0</v>
      </c>
      <c r="Q40" s="464"/>
      <c r="R40" s="464">
        <f>SUM(R32:R33)</f>
        <v>0</v>
      </c>
    </row>
    <row r="41" spans="1:18">
      <c r="A41" s="393">
        <v>33</v>
      </c>
      <c r="B41" s="374" t="s">
        <v>54</v>
      </c>
      <c r="F41" s="467">
        <f>P41+R41</f>
        <v>0</v>
      </c>
      <c r="P41" s="464">
        <f>-P33</f>
        <v>0</v>
      </c>
      <c r="Q41" s="464"/>
      <c r="R41" s="464">
        <f>-R33</f>
        <v>0</v>
      </c>
    </row>
    <row r="42" spans="1:18">
      <c r="A42" s="393">
        <v>34</v>
      </c>
      <c r="F42" s="467"/>
      <c r="R42" s="374"/>
    </row>
    <row r="43" spans="1:18">
      <c r="A43" s="393">
        <v>35</v>
      </c>
      <c r="B43" s="392">
        <v>45199</v>
      </c>
      <c r="C43" s="390"/>
      <c r="D43" s="390"/>
    </row>
    <row r="44" spans="1:18">
      <c r="A44" s="393">
        <v>36</v>
      </c>
      <c r="B44" s="394" t="s">
        <v>1835</v>
      </c>
      <c r="C44" s="395"/>
      <c r="D44" s="395"/>
    </row>
    <row r="45" spans="1:18">
      <c r="A45" s="393">
        <v>37</v>
      </c>
      <c r="B45" s="374" t="s">
        <v>1822</v>
      </c>
      <c r="F45" s="464">
        <f>F29</f>
        <v>515203.9599999999</v>
      </c>
      <c r="G45" s="464"/>
      <c r="H45" s="464">
        <f>H29</f>
        <v>50625.43</v>
      </c>
      <c r="I45" s="464"/>
      <c r="J45" s="464">
        <f>J29</f>
        <v>60700</v>
      </c>
      <c r="K45" s="464"/>
      <c r="L45" s="464">
        <f>L29</f>
        <v>30350</v>
      </c>
      <c r="M45" s="464"/>
      <c r="N45" s="464">
        <f>N29</f>
        <v>535298.39048615017</v>
      </c>
      <c r="O45" s="464"/>
      <c r="P45" s="464">
        <f>P29</f>
        <v>322297.32464502909</v>
      </c>
      <c r="Q45" s="464"/>
      <c r="R45" s="464">
        <f>R29</f>
        <v>213001.06584112102</v>
      </c>
    </row>
    <row r="46" spans="1:18">
      <c r="A46" s="393">
        <v>38</v>
      </c>
      <c r="B46" s="374" t="s">
        <v>1820</v>
      </c>
      <c r="F46" s="464">
        <v>70000</v>
      </c>
      <c r="H46" s="464">
        <v>0</v>
      </c>
      <c r="J46" s="464">
        <v>0</v>
      </c>
      <c r="L46" s="464">
        <v>0</v>
      </c>
      <c r="N46" s="374">
        <f>F46+H46*$H$1+J46*$J$1+L46*$L$1</f>
        <v>70000</v>
      </c>
      <c r="P46" s="374">
        <v>42146.236801987463</v>
      </c>
      <c r="R46" s="374">
        <v>27853.763198012533</v>
      </c>
    </row>
    <row r="47" spans="1:18">
      <c r="A47" s="393">
        <v>39</v>
      </c>
      <c r="B47" s="374" t="s">
        <v>1821</v>
      </c>
      <c r="F47" s="464">
        <v>0</v>
      </c>
      <c r="H47" s="464">
        <v>0</v>
      </c>
      <c r="J47" s="464">
        <v>0</v>
      </c>
      <c r="L47" s="464">
        <v>0</v>
      </c>
      <c r="N47" s="464">
        <v>0</v>
      </c>
      <c r="P47" s="374">
        <v>0</v>
      </c>
      <c r="R47" s="374">
        <v>0</v>
      </c>
    </row>
    <row r="48" spans="1:18">
      <c r="A48" s="393">
        <v>40</v>
      </c>
      <c r="B48" s="374" t="s">
        <v>1829</v>
      </c>
      <c r="F48" s="466">
        <f>SUM(F45:F47)</f>
        <v>585203.96</v>
      </c>
      <c r="H48" s="466">
        <f>SUM(H45:H47)</f>
        <v>50625.43</v>
      </c>
      <c r="J48" s="466">
        <f>SUM(J45:J47)</f>
        <v>60700</v>
      </c>
      <c r="L48" s="466">
        <f>SUM(L45:L47)</f>
        <v>30350</v>
      </c>
      <c r="N48" s="466">
        <f>SUM(N45:N47)</f>
        <v>605298.39048615017</v>
      </c>
      <c r="P48" s="466">
        <f>SUM(P45:P47)</f>
        <v>364443.56144701655</v>
      </c>
      <c r="R48" s="466">
        <f>SUM(R45:R47)</f>
        <v>240854.82903913356</v>
      </c>
    </row>
    <row r="49" spans="1:18">
      <c r="A49" s="393">
        <v>41</v>
      </c>
      <c r="F49" s="464"/>
      <c r="H49" s="464"/>
      <c r="J49" s="464"/>
      <c r="L49" s="464"/>
      <c r="N49" s="464"/>
      <c r="R49" s="374"/>
    </row>
    <row r="50" spans="1:18">
      <c r="A50" s="393">
        <v>42</v>
      </c>
      <c r="B50" s="374" t="s">
        <v>1830</v>
      </c>
      <c r="F50" s="464">
        <f>F34</f>
        <v>-75213.514416666643</v>
      </c>
      <c r="H50" s="464">
        <f>H34</f>
        <v>-7358.5976666666675</v>
      </c>
      <c r="J50" s="464">
        <f>J34</f>
        <v>-5766.5</v>
      </c>
      <c r="L50" s="464">
        <f>L34</f>
        <v>-2883.25</v>
      </c>
      <c r="N50" s="464">
        <f>N34</f>
        <v>-77194.440448316542</v>
      </c>
      <c r="P50" s="464">
        <f>P34</f>
        <v>-46477.930956166689</v>
      </c>
      <c r="R50" s="464">
        <f>R34</f>
        <v>-30716.509492149849</v>
      </c>
    </row>
    <row r="51" spans="1:18">
      <c r="A51" s="393">
        <v>43</v>
      </c>
      <c r="B51" s="374" t="s">
        <v>1821</v>
      </c>
      <c r="F51" s="464">
        <v>0</v>
      </c>
      <c r="H51" s="464">
        <v>0</v>
      </c>
      <c r="J51" s="464">
        <v>0</v>
      </c>
      <c r="L51" s="464">
        <v>0</v>
      </c>
      <c r="N51" s="464">
        <v>0</v>
      </c>
      <c r="P51" s="374">
        <v>0</v>
      </c>
      <c r="R51" s="374">
        <v>0</v>
      </c>
    </row>
    <row r="52" spans="1:18">
      <c r="A52" s="393">
        <v>44</v>
      </c>
      <c r="B52" s="374" t="s">
        <v>1824</v>
      </c>
      <c r="F52" s="464">
        <f>-F48*0.02</f>
        <v>-11704.0792</v>
      </c>
      <c r="H52" s="464">
        <f>-H48*0.02</f>
        <v>-1012.5086</v>
      </c>
      <c r="J52" s="464">
        <f>-J48*0.02</f>
        <v>-1214</v>
      </c>
      <c r="L52" s="464">
        <f>-L48*0.02</f>
        <v>-607</v>
      </c>
      <c r="N52" s="464">
        <f>-N48*0.02</f>
        <v>-12105.967809723004</v>
      </c>
      <c r="P52" s="374">
        <v>-7288.871228940332</v>
      </c>
      <c r="R52" s="374">
        <v>-4817.0965807826715</v>
      </c>
    </row>
    <row r="53" spans="1:18">
      <c r="A53" s="393">
        <v>45</v>
      </c>
      <c r="B53" s="374" t="s">
        <v>1831</v>
      </c>
      <c r="F53" s="466">
        <f>F50+F51+F52</f>
        <v>-86917.593616666651</v>
      </c>
      <c r="H53" s="466">
        <f>H50+H51+H52</f>
        <v>-8371.1062666666676</v>
      </c>
      <c r="J53" s="466">
        <f>J50+J51+J52</f>
        <v>-6980.5</v>
      </c>
      <c r="L53" s="466">
        <f>L50+L51+L52</f>
        <v>-3490.25</v>
      </c>
      <c r="N53" s="466">
        <f>N50+N51+N52</f>
        <v>-89300.408258039548</v>
      </c>
      <c r="P53" s="466">
        <f>P50+P51+P52</f>
        <v>-53766.802185107023</v>
      </c>
      <c r="Q53" s="464"/>
      <c r="R53" s="466">
        <f>R50+R51+R52</f>
        <v>-35533.606072932518</v>
      </c>
    </row>
    <row r="54" spans="1:18">
      <c r="A54" s="393">
        <v>46</v>
      </c>
      <c r="F54" s="464"/>
      <c r="H54" s="464"/>
      <c r="J54" s="464"/>
      <c r="L54" s="464"/>
      <c r="N54" s="464"/>
      <c r="P54" s="464"/>
      <c r="Q54" s="464"/>
      <c r="R54" s="464"/>
    </row>
    <row r="55" spans="1:18" ht="13.5" thickBot="1">
      <c r="A55" s="393">
        <v>47</v>
      </c>
      <c r="B55" s="374" t="s">
        <v>1832</v>
      </c>
      <c r="F55" s="465">
        <f>F48+F53</f>
        <v>498286.36638333334</v>
      </c>
      <c r="H55" s="465">
        <f>H48+H53</f>
        <v>42254.323733333331</v>
      </c>
      <c r="J55" s="465">
        <f>J48+J53</f>
        <v>53719.5</v>
      </c>
      <c r="L55" s="465">
        <f>L48+L53</f>
        <v>26859.75</v>
      </c>
      <c r="N55" s="465">
        <f>N48+N53</f>
        <v>515997.9822281106</v>
      </c>
      <c r="P55" s="465">
        <f>P48+P53</f>
        <v>310676.75926190952</v>
      </c>
      <c r="R55" s="465">
        <f>R48+R53</f>
        <v>205321.22296620105</v>
      </c>
    </row>
    <row r="56" spans="1:18" ht="13.5" thickTop="1">
      <c r="A56" s="393">
        <v>48</v>
      </c>
      <c r="R56" s="374"/>
    </row>
    <row r="57" spans="1:18">
      <c r="A57" s="393">
        <v>49</v>
      </c>
      <c r="F57" s="467"/>
      <c r="R57" s="374"/>
    </row>
    <row r="58" spans="1:18">
      <c r="A58" s="393">
        <v>50</v>
      </c>
      <c r="B58" s="374" t="s">
        <v>1827</v>
      </c>
      <c r="F58" s="467">
        <f>P58+R58</f>
        <v>70000</v>
      </c>
      <c r="P58" s="464">
        <f>SUM(P46:P47)</f>
        <v>42146.236801987463</v>
      </c>
      <c r="Q58" s="464"/>
      <c r="R58" s="464">
        <f>SUM(R46:R47)</f>
        <v>27853.763198012533</v>
      </c>
    </row>
    <row r="59" spans="1:18">
      <c r="A59" s="393">
        <v>51</v>
      </c>
      <c r="B59" s="374" t="s">
        <v>1828</v>
      </c>
      <c r="F59" s="467">
        <f>P59+R59</f>
        <v>-12105.967809723003</v>
      </c>
      <c r="P59" s="464">
        <f>SUM(P51:P52)</f>
        <v>-7288.871228940332</v>
      </c>
      <c r="Q59" s="464"/>
      <c r="R59" s="464">
        <f>SUM(R51:R52)</f>
        <v>-4817.0965807826715</v>
      </c>
    </row>
    <row r="60" spans="1:18">
      <c r="A60" s="393">
        <v>52</v>
      </c>
      <c r="B60" s="374" t="s">
        <v>54</v>
      </c>
      <c r="F60" s="467">
        <f>P60+R60</f>
        <v>12105.967809723003</v>
      </c>
      <c r="P60" s="464">
        <f>-P52</f>
        <v>7288.871228940332</v>
      </c>
      <c r="Q60" s="464"/>
      <c r="R60" s="464">
        <f>-R52</f>
        <v>4817.0965807826715</v>
      </c>
    </row>
    <row r="61" spans="1:18">
      <c r="A61" s="393">
        <v>53</v>
      </c>
    </row>
    <row r="62" spans="1:18">
      <c r="A62" s="393">
        <v>54</v>
      </c>
    </row>
  </sheetData>
  <mergeCells count="2">
    <mergeCell ref="A3:D3"/>
    <mergeCell ref="A4:D4"/>
  </mergeCells>
  <pageMargins left="0.5" right="0.5" top="0.5" bottom="0.5" header="0.25" footer="0.25"/>
  <pageSetup scale="31" orientation="portrait" horizontalDpi="4294967292" verticalDpi="4294967292"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FE2DB-59E1-43B5-ACE4-BF9A93A15DB4}">
  <sheetPr>
    <pageSetUpPr fitToPage="1"/>
  </sheetPr>
  <dimension ref="A1:V55"/>
  <sheetViews>
    <sheetView showGridLines="0" view="pageBreakPreview" zoomScale="60" zoomScaleNormal="100" workbookViewId="0">
      <pane xSplit="4" ySplit="8" topLeftCell="E9" activePane="bottomRight" state="frozen"/>
      <selection pane="topRight" activeCell="A81" sqref="A81:XFD89"/>
      <selection pane="bottomLeft" activeCell="A81" sqref="A81:XFD89"/>
      <selection pane="bottomRight" activeCell="A81" sqref="A81:XFD89"/>
    </sheetView>
  </sheetViews>
  <sheetFormatPr defaultColWidth="12.453125" defaultRowHeight="13"/>
  <cols>
    <col min="1" max="1" width="10.1796875" style="380" customWidth="1"/>
    <col min="2" max="2" width="3.54296875" style="374" customWidth="1"/>
    <col min="3" max="3" width="14.26953125" style="374" customWidth="1"/>
    <col min="4" max="4" width="21" style="374" customWidth="1"/>
    <col min="5" max="5" width="7.1796875" style="374" customWidth="1"/>
    <col min="6" max="6" width="34.1796875" style="374" bestFit="1" customWidth="1"/>
    <col min="7" max="7" width="2.26953125" style="374" customWidth="1"/>
    <col min="8" max="8" width="34.1796875" style="374" bestFit="1" customWidth="1"/>
    <col min="9" max="9" width="2.54296875" style="374" customWidth="1"/>
    <col min="10" max="10" width="34.1796875" style="380" bestFit="1" customWidth="1"/>
    <col min="11" max="17" width="12.453125" style="380" customWidth="1"/>
    <col min="18" max="22" width="10.1796875" style="380" hidden="1" customWidth="1"/>
    <col min="23" max="16384" width="12.453125" style="380"/>
  </cols>
  <sheetData>
    <row r="1" spans="1:14">
      <c r="A1" s="373" t="s">
        <v>1837</v>
      </c>
      <c r="J1" s="378" t="s">
        <v>1838</v>
      </c>
      <c r="K1" s="9">
        <v>756</v>
      </c>
    </row>
    <row r="2" spans="1:14" s="382" customFormat="1">
      <c r="A2" s="381" t="s">
        <v>1839</v>
      </c>
      <c r="C2" s="381"/>
      <c r="D2" s="381"/>
      <c r="E2" s="381"/>
      <c r="F2" s="381"/>
      <c r="G2" s="378"/>
      <c r="H2" s="420"/>
      <c r="I2" s="374"/>
      <c r="J2" s="380"/>
      <c r="L2" s="420"/>
      <c r="M2" s="374"/>
      <c r="N2" s="380" t="s">
        <v>1841</v>
      </c>
    </row>
    <row r="3" spans="1:14" s="382" customFormat="1">
      <c r="A3" s="481">
        <v>44834</v>
      </c>
      <c r="B3" s="481"/>
      <c r="C3" s="481"/>
      <c r="D3" s="481"/>
      <c r="E3" s="381"/>
      <c r="F3" s="381"/>
      <c r="G3" s="378"/>
      <c r="H3" s="385"/>
      <c r="I3" s="381"/>
    </row>
    <row r="4" spans="1:14">
      <c r="A4" s="482">
        <v>45199</v>
      </c>
      <c r="B4" s="482"/>
      <c r="C4" s="482"/>
      <c r="D4" s="482"/>
      <c r="F4" s="386">
        <v>2205</v>
      </c>
      <c r="G4" s="386"/>
      <c r="H4" s="386"/>
    </row>
    <row r="6" spans="1:14" s="387" customFormat="1">
      <c r="B6" s="383"/>
      <c r="C6" s="383" t="s">
        <v>1136</v>
      </c>
      <c r="D6" s="383"/>
      <c r="E6" s="383"/>
      <c r="F6" s="383" t="s">
        <v>1137</v>
      </c>
      <c r="G6" s="383"/>
      <c r="H6" s="383" t="s">
        <v>1138</v>
      </c>
      <c r="I6" s="383"/>
      <c r="J6" s="387" t="s">
        <v>1139</v>
      </c>
    </row>
    <row r="7" spans="1:14">
      <c r="F7" s="383" t="s">
        <v>1130</v>
      </c>
      <c r="H7" s="383" t="s">
        <v>1130</v>
      </c>
      <c r="J7" s="383" t="s">
        <v>1130</v>
      </c>
      <c r="K7" s="374"/>
      <c r="L7" s="374"/>
    </row>
    <row r="8" spans="1:14">
      <c r="A8" s="388" t="s">
        <v>1146</v>
      </c>
      <c r="B8" s="389"/>
      <c r="C8" s="390"/>
      <c r="D8" s="390"/>
      <c r="E8" s="390"/>
      <c r="F8" s="391" t="s">
        <v>95</v>
      </c>
      <c r="H8" s="388" t="s">
        <v>2</v>
      </c>
      <c r="I8" s="376"/>
      <c r="J8" s="388" t="s">
        <v>76</v>
      </c>
    </row>
    <row r="9" spans="1:14">
      <c r="K9" s="374"/>
    </row>
    <row r="10" spans="1:14">
      <c r="B10" s="392">
        <v>44834</v>
      </c>
      <c r="C10" s="390"/>
      <c r="D10" s="390"/>
      <c r="K10" s="374"/>
    </row>
    <row r="11" spans="1:14">
      <c r="A11" s="393">
        <v>1</v>
      </c>
      <c r="B11" s="394" t="s">
        <v>921</v>
      </c>
      <c r="C11" s="395"/>
      <c r="D11" s="395"/>
    </row>
    <row r="12" spans="1:14">
      <c r="A12" s="393">
        <v>2</v>
      </c>
      <c r="B12" s="374" t="s">
        <v>1842</v>
      </c>
      <c r="F12" s="374">
        <f>H12+J12</f>
        <v>-6591886.4399999995</v>
      </c>
      <c r="H12" s="374">
        <v>-2823068.96</v>
      </c>
      <c r="J12" s="374">
        <v>-3768817.48</v>
      </c>
    </row>
    <row r="13" spans="1:14">
      <c r="A13" s="393">
        <v>3</v>
      </c>
      <c r="B13" s="374" t="s">
        <v>1843</v>
      </c>
      <c r="F13" s="374">
        <f>H13+J13</f>
        <v>556016.84</v>
      </c>
      <c r="H13" s="374">
        <v>554333.6</v>
      </c>
      <c r="J13" s="374">
        <v>1683.24</v>
      </c>
      <c r="K13" s="382" t="s">
        <v>1844</v>
      </c>
    </row>
    <row r="14" spans="1:14" ht="13.5" thickBot="1">
      <c r="A14" s="393">
        <v>4</v>
      </c>
      <c r="B14" s="374" t="s">
        <v>1826</v>
      </c>
      <c r="F14" s="465">
        <f>F12+F13</f>
        <v>-6035869.5999999996</v>
      </c>
      <c r="H14" s="465">
        <f>H12+H13</f>
        <v>-2268735.36</v>
      </c>
      <c r="J14" s="465">
        <f>J12+J13</f>
        <v>-3767134.2399999998</v>
      </c>
    </row>
    <row r="15" spans="1:14" ht="13.5" thickTop="1">
      <c r="A15" s="393">
        <v>5</v>
      </c>
      <c r="J15" s="374"/>
    </row>
    <row r="16" spans="1:14">
      <c r="A16" s="393">
        <v>6</v>
      </c>
      <c r="J16" s="374"/>
    </row>
    <row r="17" spans="1:14">
      <c r="A17" s="393">
        <v>7</v>
      </c>
      <c r="B17" s="392">
        <v>44834</v>
      </c>
      <c r="C17" s="390"/>
      <c r="D17" s="390"/>
    </row>
    <row r="18" spans="1:14">
      <c r="A18" s="393">
        <v>8</v>
      </c>
      <c r="B18" s="394" t="s">
        <v>921</v>
      </c>
      <c r="C18" s="395"/>
      <c r="D18" s="395"/>
    </row>
    <row r="19" spans="1:14">
      <c r="A19" s="393">
        <v>9</v>
      </c>
      <c r="B19" s="374" t="s">
        <v>12070</v>
      </c>
      <c r="F19" s="374">
        <f t="shared" ref="F19:F21" si="0">H19+J19</f>
        <v>-6591886.4399999995</v>
      </c>
      <c r="H19" s="374">
        <v>-2823068.96</v>
      </c>
      <c r="J19" s="374">
        <v>-3768817.48</v>
      </c>
    </row>
    <row r="20" spans="1:14">
      <c r="A20" s="393">
        <v>10</v>
      </c>
      <c r="B20" s="374" t="s">
        <v>1820</v>
      </c>
      <c r="F20" s="374">
        <f t="shared" si="0"/>
        <v>0</v>
      </c>
      <c r="H20" s="374">
        <v>0</v>
      </c>
      <c r="J20" s="374">
        <v>0</v>
      </c>
      <c r="L20" s="421"/>
      <c r="M20" s="421"/>
      <c r="N20" s="421">
        <v>2022</v>
      </c>
    </row>
    <row r="21" spans="1:14">
      <c r="A21" s="393">
        <v>13</v>
      </c>
      <c r="B21" s="374" t="s">
        <v>1821</v>
      </c>
      <c r="F21" s="374">
        <f t="shared" si="0"/>
        <v>0</v>
      </c>
      <c r="H21" s="374">
        <v>0</v>
      </c>
      <c r="J21" s="374">
        <v>0</v>
      </c>
      <c r="L21" s="421"/>
      <c r="M21" s="421"/>
      <c r="N21" s="421">
        <v>2022</v>
      </c>
    </row>
    <row r="22" spans="1:14">
      <c r="A22" s="393">
        <v>14</v>
      </c>
      <c r="B22" s="374" t="s">
        <v>1846</v>
      </c>
      <c r="F22" s="466">
        <f>SUM(F19:F21)</f>
        <v>-6591886.4399999995</v>
      </c>
      <c r="H22" s="466">
        <f>SUM(H19:H21)</f>
        <v>-2823068.96</v>
      </c>
      <c r="J22" s="466">
        <f>SUM(J19:J21)</f>
        <v>-3768817.48</v>
      </c>
    </row>
    <row r="23" spans="1:14">
      <c r="A23" s="393">
        <v>15</v>
      </c>
      <c r="F23" s="464"/>
      <c r="J23" s="374"/>
    </row>
    <row r="24" spans="1:14">
      <c r="A24" s="393">
        <v>16</v>
      </c>
      <c r="B24" s="374" t="s">
        <v>1847</v>
      </c>
      <c r="F24" s="374">
        <f t="shared" ref="F24:F25" si="1">H24+J24</f>
        <v>556016.84</v>
      </c>
      <c r="H24" s="374">
        <v>554333.6</v>
      </c>
      <c r="J24" s="374">
        <v>1683.24</v>
      </c>
    </row>
    <row r="25" spans="1:14">
      <c r="A25" s="393">
        <v>17</v>
      </c>
      <c r="B25" s="374" t="s">
        <v>1821</v>
      </c>
      <c r="F25" s="374">
        <f t="shared" si="1"/>
        <v>0</v>
      </c>
      <c r="H25" s="374">
        <v>0</v>
      </c>
      <c r="J25" s="374">
        <v>0</v>
      </c>
    </row>
    <row r="26" spans="1:14">
      <c r="A26" s="393">
        <v>18</v>
      </c>
      <c r="B26" s="374" t="s">
        <v>1848</v>
      </c>
      <c r="J26" s="374"/>
    </row>
    <row r="27" spans="1:14">
      <c r="A27" s="393">
        <v>19</v>
      </c>
      <c r="B27" s="374" t="s">
        <v>1849</v>
      </c>
      <c r="F27" s="466">
        <f>F24+F25+F26</f>
        <v>556016.84</v>
      </c>
      <c r="H27" s="466">
        <f>H24+H25+H26</f>
        <v>554333.6</v>
      </c>
      <c r="I27" s="464"/>
      <c r="J27" s="466">
        <f>J24+J25+J26</f>
        <v>1683.24</v>
      </c>
    </row>
    <row r="28" spans="1:14">
      <c r="A28" s="393">
        <v>20</v>
      </c>
      <c r="F28" s="464"/>
      <c r="H28" s="464"/>
      <c r="I28" s="464"/>
      <c r="J28" s="464"/>
    </row>
    <row r="29" spans="1:14" ht="13.5" thickBot="1">
      <c r="A29" s="393">
        <v>21</v>
      </c>
      <c r="B29" s="374" t="s">
        <v>1826</v>
      </c>
      <c r="F29" s="465">
        <f>F22+F27</f>
        <v>-6035869.5999999996</v>
      </c>
      <c r="H29" s="465">
        <f>H22+H27</f>
        <v>-2268735.36</v>
      </c>
      <c r="J29" s="465">
        <f>J22+J27</f>
        <v>-3767134.2399999998</v>
      </c>
    </row>
    <row r="30" spans="1:14" ht="13.5" thickTop="1">
      <c r="A30" s="393">
        <v>22</v>
      </c>
      <c r="J30" s="374"/>
    </row>
    <row r="31" spans="1:14">
      <c r="A31" s="393">
        <v>23</v>
      </c>
      <c r="F31" s="467"/>
      <c r="J31" s="374"/>
    </row>
    <row r="32" spans="1:14">
      <c r="A32" s="393">
        <v>24</v>
      </c>
      <c r="B32" s="374" t="s">
        <v>1850</v>
      </c>
      <c r="F32" s="467">
        <f>H32+J32</f>
        <v>0</v>
      </c>
      <c r="H32" s="464">
        <f>SUM(H20:H21)</f>
        <v>0</v>
      </c>
      <c r="I32" s="464"/>
      <c r="J32" s="464">
        <f>SUM(J20:J21)</f>
        <v>0</v>
      </c>
    </row>
    <row r="33" spans="1:14">
      <c r="A33" s="393">
        <v>25</v>
      </c>
      <c r="B33" s="374" t="s">
        <v>1851</v>
      </c>
      <c r="F33" s="467">
        <f>H33+J33</f>
        <v>0</v>
      </c>
      <c r="H33" s="464">
        <f>SUM(H25:H26)</f>
        <v>0</v>
      </c>
      <c r="I33" s="464"/>
      <c r="J33" s="464">
        <f>SUM(J25:J26)</f>
        <v>0</v>
      </c>
    </row>
    <row r="34" spans="1:14">
      <c r="A34" s="393">
        <v>26</v>
      </c>
      <c r="B34" s="374" t="s">
        <v>1848</v>
      </c>
      <c r="F34" s="467">
        <f>H34+J34</f>
        <v>0</v>
      </c>
      <c r="H34" s="464">
        <f>-H26</f>
        <v>0</v>
      </c>
      <c r="I34" s="464"/>
      <c r="J34" s="464">
        <f>-J26</f>
        <v>0</v>
      </c>
    </row>
    <row r="35" spans="1:14">
      <c r="A35" s="393">
        <v>27</v>
      </c>
      <c r="F35" s="467"/>
      <c r="J35" s="374"/>
    </row>
    <row r="36" spans="1:14">
      <c r="A36" s="393">
        <v>28</v>
      </c>
      <c r="B36" s="392">
        <v>45199</v>
      </c>
      <c r="C36" s="390"/>
      <c r="D36" s="390"/>
    </row>
    <row r="37" spans="1:14">
      <c r="A37" s="393">
        <v>29</v>
      </c>
      <c r="B37" s="394" t="s">
        <v>921</v>
      </c>
      <c r="C37" s="395"/>
      <c r="D37" s="395"/>
    </row>
    <row r="38" spans="1:14">
      <c r="A38" s="393">
        <v>30</v>
      </c>
      <c r="B38" s="374" t="s">
        <v>1846</v>
      </c>
      <c r="F38" s="374">
        <f t="shared" ref="F38:F40" si="2">H38+J38</f>
        <v>-6591886.4399999995</v>
      </c>
      <c r="G38" s="464"/>
      <c r="H38" s="464">
        <f>H22</f>
        <v>-2823068.96</v>
      </c>
      <c r="I38" s="464"/>
      <c r="J38" s="464">
        <f>J22</f>
        <v>-3768817.48</v>
      </c>
    </row>
    <row r="39" spans="1:14">
      <c r="A39" s="393">
        <v>31</v>
      </c>
      <c r="B39" s="374" t="s">
        <v>1820</v>
      </c>
      <c r="F39" s="374">
        <f t="shared" si="2"/>
        <v>0</v>
      </c>
      <c r="H39" s="374">
        <v>0</v>
      </c>
      <c r="J39" s="374">
        <v>0</v>
      </c>
      <c r="L39" s="421"/>
      <c r="M39" s="421"/>
      <c r="N39" s="421">
        <v>2023</v>
      </c>
    </row>
    <row r="40" spans="1:14">
      <c r="A40" s="393">
        <v>34</v>
      </c>
      <c r="B40" s="374" t="s">
        <v>1821</v>
      </c>
      <c r="F40" s="374">
        <f t="shared" si="2"/>
        <v>0</v>
      </c>
      <c r="H40" s="374">
        <v>0</v>
      </c>
      <c r="J40" s="374">
        <v>0</v>
      </c>
      <c r="L40" s="421"/>
      <c r="M40" s="421"/>
      <c r="N40" s="421">
        <v>2023</v>
      </c>
    </row>
    <row r="41" spans="1:14">
      <c r="A41" s="393">
        <v>35</v>
      </c>
      <c r="B41" s="374" t="s">
        <v>1852</v>
      </c>
      <c r="F41" s="466">
        <f>SUM(F38:F40)</f>
        <v>-6591886.4399999995</v>
      </c>
      <c r="H41" s="466">
        <f>SUM(H38:H40)</f>
        <v>-2823068.96</v>
      </c>
      <c r="J41" s="466">
        <f>SUM(J38:J40)</f>
        <v>-3768817.48</v>
      </c>
    </row>
    <row r="42" spans="1:14">
      <c r="A42" s="393">
        <v>36</v>
      </c>
      <c r="F42" s="464"/>
      <c r="J42" s="374"/>
    </row>
    <row r="43" spans="1:14">
      <c r="A43" s="393">
        <v>37</v>
      </c>
      <c r="B43" s="374" t="s">
        <v>1849</v>
      </c>
      <c r="F43" s="374">
        <f t="shared" ref="F43:F45" si="3">H43+J43</f>
        <v>556016.84</v>
      </c>
      <c r="H43" s="464">
        <f>H27</f>
        <v>554333.6</v>
      </c>
      <c r="J43" s="464">
        <f>J27</f>
        <v>1683.24</v>
      </c>
    </row>
    <row r="44" spans="1:14">
      <c r="A44" s="393">
        <v>38</v>
      </c>
      <c r="B44" s="374" t="s">
        <v>1821</v>
      </c>
      <c r="F44" s="374">
        <f t="shared" si="3"/>
        <v>0</v>
      </c>
      <c r="H44" s="464">
        <f>-H40</f>
        <v>0</v>
      </c>
      <c r="I44" s="464"/>
      <c r="J44" s="464">
        <f>-J40</f>
        <v>0</v>
      </c>
    </row>
    <row r="45" spans="1:14">
      <c r="A45" s="393">
        <v>39</v>
      </c>
      <c r="B45" s="374" t="s">
        <v>1848</v>
      </c>
      <c r="F45" s="374">
        <f t="shared" si="3"/>
        <v>14369.125000000002</v>
      </c>
      <c r="H45" s="374">
        <v>14234.945000000002</v>
      </c>
      <c r="J45" s="374">
        <v>134.18</v>
      </c>
    </row>
    <row r="46" spans="1:14">
      <c r="A46" s="393">
        <v>40</v>
      </c>
      <c r="B46" s="374" t="s">
        <v>1853</v>
      </c>
      <c r="F46" s="466">
        <f>F43+F44+F45</f>
        <v>570385.96499999997</v>
      </c>
      <c r="H46" s="466">
        <f>H43+H44+H45</f>
        <v>568568.54499999993</v>
      </c>
      <c r="I46" s="464"/>
      <c r="J46" s="466">
        <f>J43+J44+J45</f>
        <v>1817.42</v>
      </c>
    </row>
    <row r="47" spans="1:14">
      <c r="A47" s="393">
        <v>41</v>
      </c>
      <c r="F47" s="464"/>
      <c r="H47" s="464"/>
      <c r="I47" s="464"/>
      <c r="J47" s="464"/>
    </row>
    <row r="48" spans="1:14" ht="13.5" thickBot="1">
      <c r="A48" s="393">
        <v>42</v>
      </c>
      <c r="B48" s="374" t="s">
        <v>1832</v>
      </c>
      <c r="F48" s="465">
        <f>F41+F46</f>
        <v>-6021500.4749999996</v>
      </c>
      <c r="H48" s="465">
        <f>H41+H46</f>
        <v>-2254500.415</v>
      </c>
      <c r="J48" s="465">
        <f>J41+J46</f>
        <v>-3767000.06</v>
      </c>
    </row>
    <row r="49" spans="1:10" ht="13.5" thickTop="1">
      <c r="A49" s="393">
        <v>43</v>
      </c>
      <c r="J49" s="374"/>
    </row>
    <row r="50" spans="1:10">
      <c r="A50" s="393">
        <v>44</v>
      </c>
      <c r="F50" s="467"/>
      <c r="J50" s="374"/>
    </row>
    <row r="51" spans="1:10">
      <c r="A51" s="393">
        <v>45</v>
      </c>
      <c r="B51" s="374" t="s">
        <v>1850</v>
      </c>
      <c r="F51" s="467">
        <f>H51+J51</f>
        <v>0</v>
      </c>
      <c r="H51" s="464">
        <f>SUM(H39:H40)</f>
        <v>0</v>
      </c>
      <c r="I51" s="464"/>
      <c r="J51" s="464">
        <f>SUM(J39:J40)</f>
        <v>0</v>
      </c>
    </row>
    <row r="52" spans="1:10">
      <c r="A52" s="393">
        <v>46</v>
      </c>
      <c r="B52" s="374" t="s">
        <v>1851</v>
      </c>
      <c r="F52" s="467">
        <f>H52+J52</f>
        <v>14369.125000000002</v>
      </c>
      <c r="H52" s="464">
        <f>SUM(H44:H45)</f>
        <v>14234.945000000002</v>
      </c>
      <c r="I52" s="464"/>
      <c r="J52" s="464">
        <f>SUM(J44:J45)</f>
        <v>134.18</v>
      </c>
    </row>
    <row r="53" spans="1:10">
      <c r="A53" s="393">
        <v>47</v>
      </c>
      <c r="B53" s="374" t="s">
        <v>1848</v>
      </c>
      <c r="F53" s="467">
        <f>H53+J53</f>
        <v>-14369.125000000002</v>
      </c>
      <c r="H53" s="464">
        <f>-H45</f>
        <v>-14234.945000000002</v>
      </c>
      <c r="I53" s="464"/>
      <c r="J53" s="464">
        <f>-J45</f>
        <v>-134.18</v>
      </c>
    </row>
    <row r="54" spans="1:10">
      <c r="A54" s="393">
        <v>48</v>
      </c>
    </row>
    <row r="55" spans="1:10">
      <c r="A55" s="393">
        <v>49</v>
      </c>
    </row>
  </sheetData>
  <mergeCells count="2">
    <mergeCell ref="A3:D3"/>
    <mergeCell ref="A4:D4"/>
  </mergeCells>
  <pageMargins left="0.5" right="0.5" top="0.5" bottom="0.5" header="0.25" footer="0.25"/>
  <pageSetup scale="58" orientation="portrait" horizontalDpi="4294967292" verticalDpi="4294967292"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8C7FB-49B0-48D8-B3F6-09BF7A1BADE9}">
  <dimension ref="A1:W239"/>
  <sheetViews>
    <sheetView zoomScale="40" zoomScaleNormal="40" workbookViewId="0">
      <pane ySplit="2" topLeftCell="A84" activePane="bottomLeft" state="frozen"/>
      <selection activeCell="A81" sqref="A81:XFD89"/>
      <selection pane="bottomLeft" activeCell="B84" sqref="B84"/>
    </sheetView>
  </sheetViews>
  <sheetFormatPr defaultColWidth="8.7265625" defaultRowHeight="14.5"/>
  <cols>
    <col min="1" max="1" width="16.54296875" style="296" bestFit="1" customWidth="1"/>
    <col min="2" max="2" width="47.453125" style="296" bestFit="1" customWidth="1"/>
    <col min="3" max="3" width="13.1796875" style="296" bestFit="1" customWidth="1"/>
    <col min="4" max="4" width="15.26953125" style="296" customWidth="1"/>
    <col min="5" max="5" width="22.1796875" style="296" customWidth="1"/>
    <col min="6" max="6" width="13.7265625" style="296" customWidth="1"/>
    <col min="7" max="7" width="13.26953125" style="296" bestFit="1" customWidth="1"/>
    <col min="8" max="8" width="14.453125" style="296" bestFit="1" customWidth="1"/>
    <col min="9" max="10" width="8.7265625" style="296"/>
    <col min="11" max="11" width="10" style="296" bestFit="1" customWidth="1"/>
    <col min="12" max="12" width="9.26953125" style="296" customWidth="1"/>
    <col min="13" max="13" width="10" style="296" customWidth="1"/>
    <col min="14" max="14" width="9.1796875" style="296" customWidth="1"/>
    <col min="15" max="15" width="9.26953125" style="296" customWidth="1"/>
    <col min="16" max="16" width="9.1796875" style="296" customWidth="1"/>
    <col min="17" max="17" width="9.26953125" style="296" customWidth="1"/>
    <col min="18" max="18" width="10" style="296" customWidth="1"/>
    <col min="19" max="19" width="10.7265625" style="296" bestFit="1" customWidth="1"/>
    <col min="20" max="20" width="10.7265625" style="296" customWidth="1"/>
    <col min="21" max="21" width="19.26953125" style="296" bestFit="1" customWidth="1"/>
    <col min="22" max="22" width="34.1796875" style="296" bestFit="1" customWidth="1"/>
    <col min="23" max="23" width="34.1796875" style="296" customWidth="1"/>
    <col min="24" max="16384" width="8.7265625" style="296"/>
  </cols>
  <sheetData>
    <row r="1" spans="1:23">
      <c r="B1" s="296" t="s">
        <v>12071</v>
      </c>
    </row>
    <row r="2" spans="1:23">
      <c r="A2" s="310" t="s">
        <v>12072</v>
      </c>
      <c r="B2" s="311" t="s">
        <v>12073</v>
      </c>
      <c r="C2" s="310" t="s">
        <v>12074</v>
      </c>
      <c r="D2" s="310" t="s">
        <v>12075</v>
      </c>
      <c r="E2" s="310" t="s">
        <v>12076</v>
      </c>
      <c r="F2" s="310" t="s">
        <v>12077</v>
      </c>
      <c r="G2" s="310" t="s">
        <v>12078</v>
      </c>
      <c r="H2" s="310" t="s">
        <v>3249</v>
      </c>
      <c r="I2" s="310" t="s">
        <v>3250</v>
      </c>
      <c r="J2" s="310" t="s">
        <v>12079</v>
      </c>
      <c r="K2" s="312" t="s">
        <v>12080</v>
      </c>
      <c r="L2" s="312" t="s">
        <v>12081</v>
      </c>
      <c r="M2" s="312" t="s">
        <v>1154</v>
      </c>
      <c r="N2" s="312" t="s">
        <v>12082</v>
      </c>
      <c r="O2" s="312" t="s">
        <v>12083</v>
      </c>
      <c r="P2" s="312" t="s">
        <v>12084</v>
      </c>
      <c r="Q2" s="312" t="s">
        <v>12085</v>
      </c>
      <c r="R2" s="312" t="s">
        <v>12086</v>
      </c>
      <c r="S2" s="313" t="s">
        <v>12087</v>
      </c>
      <c r="T2" s="313" t="s">
        <v>12088</v>
      </c>
      <c r="U2" s="312" t="s">
        <v>12089</v>
      </c>
      <c r="V2" s="312" t="s">
        <v>12090</v>
      </c>
      <c r="W2" s="312" t="s">
        <v>12091</v>
      </c>
    </row>
    <row r="3" spans="1:23">
      <c r="A3" s="314" t="s">
        <v>12092</v>
      </c>
      <c r="B3" s="315" t="s">
        <v>12093</v>
      </c>
      <c r="C3" s="314" t="s">
        <v>12094</v>
      </c>
      <c r="D3" s="314" t="s">
        <v>12095</v>
      </c>
      <c r="E3" s="314" t="s">
        <v>12096</v>
      </c>
      <c r="F3" s="314" t="s">
        <v>12097</v>
      </c>
      <c r="G3" s="314" t="s">
        <v>3271</v>
      </c>
      <c r="H3" s="314">
        <v>311015</v>
      </c>
      <c r="I3" s="314" t="s">
        <v>3281</v>
      </c>
      <c r="J3" s="314" t="s">
        <v>12098</v>
      </c>
      <c r="K3" s="316">
        <v>34559.160000000003</v>
      </c>
      <c r="L3" s="317">
        <v>141244</v>
      </c>
      <c r="M3" s="316">
        <v>7045.08</v>
      </c>
      <c r="N3" s="317" t="s">
        <v>4755</v>
      </c>
      <c r="O3" s="316">
        <v>648</v>
      </c>
      <c r="P3" s="317" t="s">
        <v>8822</v>
      </c>
      <c r="Q3" s="316">
        <v>72</v>
      </c>
      <c r="R3" s="316">
        <v>27514.080000000002</v>
      </c>
      <c r="S3" s="296" t="s">
        <v>12039</v>
      </c>
      <c r="T3" s="296" t="s">
        <v>1841</v>
      </c>
      <c r="U3" s="469" t="str">
        <f>IF(E3="FLAT",J3,1/(J3/12))</f>
        <v>2.5%</v>
      </c>
      <c r="V3" s="470">
        <v>2.5000000000000001E-2</v>
      </c>
      <c r="W3" s="471">
        <f>K3*V3</f>
        <v>863.97900000000016</v>
      </c>
    </row>
    <row r="4" spans="1:23">
      <c r="A4" s="314" t="s">
        <v>12099</v>
      </c>
      <c r="B4" s="315" t="s">
        <v>12100</v>
      </c>
      <c r="C4" s="314" t="s">
        <v>12101</v>
      </c>
      <c r="D4" s="314" t="s">
        <v>12095</v>
      </c>
      <c r="E4" s="314" t="s">
        <v>12096</v>
      </c>
      <c r="F4" s="314" t="s">
        <v>12097</v>
      </c>
      <c r="G4" s="314" t="s">
        <v>3271</v>
      </c>
      <c r="H4" s="314">
        <v>311030</v>
      </c>
      <c r="I4" s="314" t="s">
        <v>3281</v>
      </c>
      <c r="J4" s="314" t="s">
        <v>12098</v>
      </c>
      <c r="K4" s="316">
        <v>8840.67</v>
      </c>
      <c r="L4" s="317">
        <v>141244</v>
      </c>
      <c r="M4" s="316">
        <v>24.7</v>
      </c>
      <c r="N4" s="317" t="s">
        <v>4755</v>
      </c>
      <c r="O4" s="316">
        <v>159.30000000000001</v>
      </c>
      <c r="P4" s="317" t="s">
        <v>8822</v>
      </c>
      <c r="Q4" s="316">
        <v>18.420000000000002</v>
      </c>
      <c r="R4" s="316">
        <v>8815.9699999999993</v>
      </c>
      <c r="S4" s="296" t="s">
        <v>12039</v>
      </c>
      <c r="T4" s="296" t="s">
        <v>12102</v>
      </c>
      <c r="U4" s="469" t="str">
        <f t="shared" ref="U4:U17" si="0">IF(E4="FLAT",J4,1/(J4/12))</f>
        <v>2.5%</v>
      </c>
      <c r="V4" s="470">
        <v>2.5000000000000001E-2</v>
      </c>
      <c r="W4" s="471">
        <f t="shared" ref="W4:W17" si="1">K4*V4</f>
        <v>221.01675</v>
      </c>
    </row>
    <row r="5" spans="1:23">
      <c r="A5" s="314" t="s">
        <v>12103</v>
      </c>
      <c r="B5" s="315" t="s">
        <v>12104</v>
      </c>
      <c r="C5" s="314" t="s">
        <v>12105</v>
      </c>
      <c r="D5" s="314" t="s">
        <v>12095</v>
      </c>
      <c r="E5" s="314" t="s">
        <v>12096</v>
      </c>
      <c r="F5" s="314" t="s">
        <v>12097</v>
      </c>
      <c r="G5" s="314" t="s">
        <v>3271</v>
      </c>
      <c r="H5" s="314">
        <v>311030</v>
      </c>
      <c r="I5" s="314" t="s">
        <v>3281</v>
      </c>
      <c r="J5" s="314" t="s">
        <v>12098</v>
      </c>
      <c r="K5" s="316">
        <v>12150</v>
      </c>
      <c r="L5" s="317">
        <v>141254</v>
      </c>
      <c r="M5" s="316">
        <v>3746.15</v>
      </c>
      <c r="N5" s="317" t="s">
        <v>4815</v>
      </c>
      <c r="O5" s="316">
        <v>227.79</v>
      </c>
      <c r="P5" s="317" t="s">
        <v>8859</v>
      </c>
      <c r="Q5" s="316">
        <v>25.31</v>
      </c>
      <c r="R5" s="316">
        <v>8403.85</v>
      </c>
      <c r="S5" s="296" t="s">
        <v>12039</v>
      </c>
      <c r="T5" s="296" t="s">
        <v>12102</v>
      </c>
      <c r="U5" s="469" t="str">
        <f t="shared" si="0"/>
        <v>2.5%</v>
      </c>
      <c r="V5" s="470">
        <v>2.5000000000000001E-2</v>
      </c>
      <c r="W5" s="471">
        <f t="shared" si="1"/>
        <v>303.75</v>
      </c>
    </row>
    <row r="6" spans="1:23">
      <c r="A6" s="314" t="s">
        <v>12106</v>
      </c>
      <c r="B6" s="315" t="s">
        <v>12107</v>
      </c>
      <c r="C6" s="314" t="s">
        <v>12108</v>
      </c>
      <c r="D6" s="314" t="s">
        <v>12095</v>
      </c>
      <c r="E6" s="314" t="s">
        <v>12096</v>
      </c>
      <c r="F6" s="314" t="s">
        <v>12097</v>
      </c>
      <c r="G6" s="314" t="s">
        <v>3271</v>
      </c>
      <c r="H6" s="314">
        <v>311015</v>
      </c>
      <c r="I6" s="314" t="s">
        <v>3281</v>
      </c>
      <c r="J6" s="314" t="s">
        <v>12098</v>
      </c>
      <c r="K6" s="316">
        <v>400</v>
      </c>
      <c r="L6" s="317">
        <v>141210</v>
      </c>
      <c r="M6" s="316">
        <v>141.63</v>
      </c>
      <c r="N6" s="317" t="s">
        <v>4545</v>
      </c>
      <c r="O6" s="316">
        <v>7.47</v>
      </c>
      <c r="P6" s="317" t="s">
        <v>8684</v>
      </c>
      <c r="Q6" s="316">
        <v>0.83</v>
      </c>
      <c r="R6" s="316">
        <v>258.37</v>
      </c>
      <c r="S6" s="296" t="s">
        <v>12039</v>
      </c>
      <c r="T6" s="296" t="s">
        <v>1841</v>
      </c>
      <c r="U6" s="469" t="str">
        <f t="shared" si="0"/>
        <v>2.5%</v>
      </c>
      <c r="V6" s="470">
        <v>2.5000000000000001E-2</v>
      </c>
      <c r="W6" s="471">
        <f t="shared" si="1"/>
        <v>10</v>
      </c>
    </row>
    <row r="7" spans="1:23">
      <c r="A7" s="314" t="s">
        <v>12109</v>
      </c>
      <c r="B7" s="315" t="s">
        <v>12110</v>
      </c>
      <c r="C7" s="314" t="s">
        <v>12111</v>
      </c>
      <c r="D7" s="314" t="s">
        <v>12095</v>
      </c>
      <c r="E7" s="314" t="s">
        <v>12096</v>
      </c>
      <c r="F7" s="314" t="s">
        <v>12097</v>
      </c>
      <c r="G7" s="314" t="s">
        <v>3271</v>
      </c>
      <c r="H7" s="314">
        <v>311015</v>
      </c>
      <c r="I7" s="314" t="s">
        <v>3281</v>
      </c>
      <c r="J7" s="314" t="s">
        <v>12098</v>
      </c>
      <c r="K7" s="316">
        <v>15565.36</v>
      </c>
      <c r="L7" s="317">
        <v>141254</v>
      </c>
      <c r="M7" s="316">
        <v>5444</v>
      </c>
      <c r="N7" s="317" t="s">
        <v>4815</v>
      </c>
      <c r="O7" s="316">
        <v>291.87</v>
      </c>
      <c r="P7" s="317" t="s">
        <v>8859</v>
      </c>
      <c r="Q7" s="316">
        <v>32.43</v>
      </c>
      <c r="R7" s="316">
        <v>10121.36</v>
      </c>
      <c r="S7" s="296" t="s">
        <v>12039</v>
      </c>
      <c r="T7" s="296" t="s">
        <v>1841</v>
      </c>
      <c r="U7" s="469" t="str">
        <f t="shared" si="0"/>
        <v>2.5%</v>
      </c>
      <c r="V7" s="470">
        <v>2.5000000000000001E-2</v>
      </c>
      <c r="W7" s="471">
        <f t="shared" si="1"/>
        <v>389.13400000000001</v>
      </c>
    </row>
    <row r="8" spans="1:23">
      <c r="A8" s="314" t="s">
        <v>12112</v>
      </c>
      <c r="B8" s="315" t="s">
        <v>12110</v>
      </c>
      <c r="C8" s="314" t="s">
        <v>12111</v>
      </c>
      <c r="D8" s="314" t="s">
        <v>12095</v>
      </c>
      <c r="E8" s="314" t="s">
        <v>12096</v>
      </c>
      <c r="F8" s="314" t="s">
        <v>12097</v>
      </c>
      <c r="G8" s="314" t="s">
        <v>3271</v>
      </c>
      <c r="H8" s="314">
        <v>311030</v>
      </c>
      <c r="I8" s="314" t="s">
        <v>3281</v>
      </c>
      <c r="J8" s="314" t="s">
        <v>12098</v>
      </c>
      <c r="K8" s="316">
        <v>984.58</v>
      </c>
      <c r="L8" s="317">
        <v>141273</v>
      </c>
      <c r="M8" s="316">
        <v>284.38</v>
      </c>
      <c r="N8" s="317" t="s">
        <v>4858</v>
      </c>
      <c r="O8" s="316">
        <v>18.45</v>
      </c>
      <c r="P8" s="317" t="s">
        <v>8886</v>
      </c>
      <c r="Q8" s="316">
        <v>2.0499999999999998</v>
      </c>
      <c r="R8" s="316">
        <v>700.2</v>
      </c>
      <c r="S8" s="296" t="s">
        <v>12039</v>
      </c>
      <c r="T8" s="296" t="s">
        <v>12102</v>
      </c>
      <c r="U8" s="469" t="str">
        <f t="shared" si="0"/>
        <v>2.5%</v>
      </c>
      <c r="V8" s="470">
        <v>2.5000000000000001E-2</v>
      </c>
      <c r="W8" s="471">
        <f t="shared" si="1"/>
        <v>24.614500000000003</v>
      </c>
    </row>
    <row r="9" spans="1:23">
      <c r="A9" s="314" t="s">
        <v>12113</v>
      </c>
      <c r="B9" s="315" t="s">
        <v>12114</v>
      </c>
      <c r="C9" s="314" t="s">
        <v>12115</v>
      </c>
      <c r="D9" s="314" t="s">
        <v>12095</v>
      </c>
      <c r="E9" s="314" t="s">
        <v>12096</v>
      </c>
      <c r="F9" s="314" t="s">
        <v>12097</v>
      </c>
      <c r="G9" s="314" t="s">
        <v>3271</v>
      </c>
      <c r="H9" s="314">
        <v>311030</v>
      </c>
      <c r="I9" s="314" t="s">
        <v>3281</v>
      </c>
      <c r="J9" s="314" t="s">
        <v>12098</v>
      </c>
      <c r="K9" s="316">
        <v>488.76</v>
      </c>
      <c r="L9" s="317">
        <v>141308</v>
      </c>
      <c r="M9" s="316">
        <v>-246.92</v>
      </c>
      <c r="N9" s="317" t="s">
        <v>4943</v>
      </c>
      <c r="O9" s="316">
        <v>9.18</v>
      </c>
      <c r="P9" s="317" t="s">
        <v>8927</v>
      </c>
      <c r="Q9" s="316">
        <v>1.02</v>
      </c>
      <c r="R9" s="316">
        <v>735.68</v>
      </c>
      <c r="S9" s="296" t="s">
        <v>12039</v>
      </c>
      <c r="T9" s="296" t="s">
        <v>12102</v>
      </c>
      <c r="U9" s="469" t="str">
        <f t="shared" si="0"/>
        <v>2.5%</v>
      </c>
      <c r="V9" s="470">
        <v>2.5000000000000001E-2</v>
      </c>
      <c r="W9" s="471">
        <f t="shared" si="1"/>
        <v>12.219000000000001</v>
      </c>
    </row>
    <row r="10" spans="1:23">
      <c r="A10" s="314" t="s">
        <v>12116</v>
      </c>
      <c r="B10" s="315" t="s">
        <v>12117</v>
      </c>
      <c r="C10" s="314" t="s">
        <v>12118</v>
      </c>
      <c r="D10" s="314" t="s">
        <v>12095</v>
      </c>
      <c r="E10" s="314" t="s">
        <v>12096</v>
      </c>
      <c r="F10" s="314" t="s">
        <v>12097</v>
      </c>
      <c r="G10" s="314" t="s">
        <v>3271</v>
      </c>
      <c r="H10" s="314">
        <v>311015</v>
      </c>
      <c r="I10" s="314" t="s">
        <v>3281</v>
      </c>
      <c r="J10" s="314" t="s">
        <v>12098</v>
      </c>
      <c r="K10" s="316">
        <v>10325.35</v>
      </c>
      <c r="L10" s="317">
        <v>141310</v>
      </c>
      <c r="M10" s="316">
        <v>3359.63</v>
      </c>
      <c r="N10" s="317" t="s">
        <v>4991</v>
      </c>
      <c r="O10" s="316">
        <v>193.59</v>
      </c>
      <c r="P10" s="317" t="s">
        <v>8963</v>
      </c>
      <c r="Q10" s="316">
        <v>21.51</v>
      </c>
      <c r="R10" s="316">
        <v>6965.72</v>
      </c>
      <c r="S10" s="296" t="s">
        <v>12039</v>
      </c>
      <c r="T10" s="296" t="s">
        <v>1841</v>
      </c>
      <c r="U10" s="469" t="str">
        <f t="shared" si="0"/>
        <v>2.5%</v>
      </c>
      <c r="V10" s="470">
        <v>2.5000000000000001E-2</v>
      </c>
      <c r="W10" s="471">
        <f t="shared" si="1"/>
        <v>258.13375000000002</v>
      </c>
    </row>
    <row r="11" spans="1:23">
      <c r="A11" s="314" t="s">
        <v>12119</v>
      </c>
      <c r="B11" s="315" t="s">
        <v>12120</v>
      </c>
      <c r="C11" s="314" t="s">
        <v>12121</v>
      </c>
      <c r="D11" s="314" t="s">
        <v>12095</v>
      </c>
      <c r="E11" s="314" t="s">
        <v>12096</v>
      </c>
      <c r="F11" s="314" t="s">
        <v>12097</v>
      </c>
      <c r="G11" s="314" t="s">
        <v>3271</v>
      </c>
      <c r="H11" s="314">
        <v>311015</v>
      </c>
      <c r="I11" s="314" t="s">
        <v>3281</v>
      </c>
      <c r="J11" s="314" t="s">
        <v>12098</v>
      </c>
      <c r="K11" s="316">
        <v>250</v>
      </c>
      <c r="L11" s="317">
        <v>141305</v>
      </c>
      <c r="M11" s="316">
        <v>86.01</v>
      </c>
      <c r="N11" s="317" t="s">
        <v>4915</v>
      </c>
      <c r="O11" s="316">
        <v>4.68</v>
      </c>
      <c r="P11" s="317" t="s">
        <v>8915</v>
      </c>
      <c r="Q11" s="316">
        <v>0.52</v>
      </c>
      <c r="R11" s="316">
        <v>163.99</v>
      </c>
      <c r="S11" s="296" t="s">
        <v>12039</v>
      </c>
      <c r="T11" s="296" t="s">
        <v>1841</v>
      </c>
      <c r="U11" s="469" t="str">
        <f t="shared" si="0"/>
        <v>2.5%</v>
      </c>
      <c r="V11" s="470">
        <v>2.5000000000000001E-2</v>
      </c>
      <c r="W11" s="471">
        <f t="shared" si="1"/>
        <v>6.25</v>
      </c>
    </row>
    <row r="12" spans="1:23">
      <c r="A12" s="314" t="s">
        <v>12122</v>
      </c>
      <c r="B12" s="315" t="s">
        <v>12123</v>
      </c>
      <c r="C12" s="314" t="s">
        <v>12124</v>
      </c>
      <c r="D12" s="314" t="s">
        <v>12095</v>
      </c>
      <c r="E12" s="314" t="s">
        <v>12096</v>
      </c>
      <c r="F12" s="314" t="s">
        <v>12097</v>
      </c>
      <c r="G12" s="314" t="s">
        <v>3271</v>
      </c>
      <c r="H12" s="314">
        <v>311000</v>
      </c>
      <c r="I12" s="314" t="s">
        <v>3392</v>
      </c>
      <c r="J12" s="314" t="s">
        <v>12125</v>
      </c>
      <c r="K12" s="316">
        <v>4577.9799999999996</v>
      </c>
      <c r="L12" s="317">
        <v>141303</v>
      </c>
      <c r="M12" s="316">
        <v>557.04999999999995</v>
      </c>
      <c r="N12" s="317" t="s">
        <v>4879</v>
      </c>
      <c r="O12" s="316">
        <v>51.48</v>
      </c>
      <c r="P12" s="317" t="s">
        <v>8896</v>
      </c>
      <c r="Q12" s="316">
        <v>5.72</v>
      </c>
      <c r="R12" s="316">
        <v>4020.93</v>
      </c>
      <c r="S12" s="296" t="s">
        <v>12039</v>
      </c>
      <c r="T12" s="296" t="s">
        <v>12126</v>
      </c>
      <c r="U12" s="469" t="str">
        <f t="shared" si="0"/>
        <v>1.5%</v>
      </c>
      <c r="V12" s="470">
        <v>0.02</v>
      </c>
      <c r="W12" s="471">
        <f t="shared" si="1"/>
        <v>91.559599999999989</v>
      </c>
    </row>
    <row r="13" spans="1:23">
      <c r="A13" s="314" t="s">
        <v>12127</v>
      </c>
      <c r="B13" s="315" t="s">
        <v>12128</v>
      </c>
      <c r="C13" s="314" t="s">
        <v>12129</v>
      </c>
      <c r="D13" s="314" t="s">
        <v>12095</v>
      </c>
      <c r="E13" s="314" t="s">
        <v>12096</v>
      </c>
      <c r="F13" s="314" t="s">
        <v>12097</v>
      </c>
      <c r="G13" s="314" t="s">
        <v>3271</v>
      </c>
      <c r="H13" s="314">
        <v>311015</v>
      </c>
      <c r="I13" s="314" t="s">
        <v>3281</v>
      </c>
      <c r="J13" s="314" t="s">
        <v>12098</v>
      </c>
      <c r="K13" s="316">
        <v>9771</v>
      </c>
      <c r="L13" s="317">
        <v>141207</v>
      </c>
      <c r="M13" s="316">
        <v>3394.28</v>
      </c>
      <c r="N13" s="317" t="s">
        <v>4532</v>
      </c>
      <c r="O13" s="316">
        <v>183.24</v>
      </c>
      <c r="P13" s="317" t="s">
        <v>8676</v>
      </c>
      <c r="Q13" s="316">
        <v>20.36</v>
      </c>
      <c r="R13" s="316">
        <v>6376.72</v>
      </c>
      <c r="S13" s="296" t="s">
        <v>12039</v>
      </c>
      <c r="T13" s="296" t="s">
        <v>1841</v>
      </c>
      <c r="U13" s="469" t="str">
        <f t="shared" si="0"/>
        <v>2.5%</v>
      </c>
      <c r="V13" s="470">
        <v>2.5000000000000001E-2</v>
      </c>
      <c r="W13" s="471">
        <f t="shared" si="1"/>
        <v>244.27500000000001</v>
      </c>
    </row>
    <row r="14" spans="1:23">
      <c r="A14" s="314" t="s">
        <v>12130</v>
      </c>
      <c r="B14" s="315" t="s">
        <v>12131</v>
      </c>
      <c r="C14" s="314" t="s">
        <v>12132</v>
      </c>
      <c r="D14" s="314" t="s">
        <v>12095</v>
      </c>
      <c r="E14" s="314" t="s">
        <v>12096</v>
      </c>
      <c r="F14" s="314" t="s">
        <v>12097</v>
      </c>
      <c r="G14" s="314" t="s">
        <v>3271</v>
      </c>
      <c r="H14" s="314">
        <v>311010</v>
      </c>
      <c r="I14" s="314" t="s">
        <v>3273</v>
      </c>
      <c r="J14" s="314" t="s">
        <v>12133</v>
      </c>
      <c r="K14" s="316">
        <v>91738.94</v>
      </c>
      <c r="L14" s="317">
        <v>141203</v>
      </c>
      <c r="M14" s="316">
        <v>27111.34</v>
      </c>
      <c r="N14" s="317" t="s">
        <v>4505</v>
      </c>
      <c r="O14" s="316">
        <v>1376.1</v>
      </c>
      <c r="P14" s="317" t="s">
        <v>8657</v>
      </c>
      <c r="Q14" s="316">
        <v>152.9</v>
      </c>
      <c r="R14" s="316">
        <v>64627.6</v>
      </c>
      <c r="S14" s="296" t="s">
        <v>12039</v>
      </c>
      <c r="T14" s="296" t="s">
        <v>1840</v>
      </c>
      <c r="U14" s="469" t="str">
        <f t="shared" si="0"/>
        <v>2%</v>
      </c>
      <c r="V14" s="470">
        <v>0.02</v>
      </c>
      <c r="W14" s="471">
        <f t="shared" si="1"/>
        <v>1834.7788</v>
      </c>
    </row>
    <row r="15" spans="1:23">
      <c r="A15" s="314" t="s">
        <v>12134</v>
      </c>
      <c r="B15" s="315" t="s">
        <v>12135</v>
      </c>
      <c r="C15" s="314" t="s">
        <v>12132</v>
      </c>
      <c r="D15" s="314" t="s">
        <v>12095</v>
      </c>
      <c r="E15" s="314" t="s">
        <v>12096</v>
      </c>
      <c r="F15" s="314" t="s">
        <v>12097</v>
      </c>
      <c r="G15" s="314" t="s">
        <v>3271</v>
      </c>
      <c r="H15" s="314">
        <v>311025</v>
      </c>
      <c r="I15" s="314" t="s">
        <v>3273</v>
      </c>
      <c r="J15" s="314" t="s">
        <v>12133</v>
      </c>
      <c r="K15" s="316">
        <v>30849.1</v>
      </c>
      <c r="L15" s="317">
        <v>141203</v>
      </c>
      <c r="M15" s="316">
        <v>9221.68</v>
      </c>
      <c r="N15" s="317" t="s">
        <v>4505</v>
      </c>
      <c r="O15" s="316">
        <v>462.78</v>
      </c>
      <c r="P15" s="317" t="s">
        <v>8657</v>
      </c>
      <c r="Q15" s="316">
        <v>51.42</v>
      </c>
      <c r="R15" s="316">
        <v>21627.42</v>
      </c>
      <c r="S15" s="296" t="s">
        <v>12039</v>
      </c>
      <c r="T15" s="296" t="s">
        <v>12136</v>
      </c>
      <c r="U15" s="469" t="str">
        <f t="shared" si="0"/>
        <v>2%</v>
      </c>
      <c r="V15" s="470">
        <v>0.02</v>
      </c>
      <c r="W15" s="471">
        <f t="shared" si="1"/>
        <v>616.98199999999997</v>
      </c>
    </row>
    <row r="16" spans="1:23">
      <c r="A16" s="314" t="s">
        <v>12137</v>
      </c>
      <c r="B16" s="315" t="s">
        <v>12138</v>
      </c>
      <c r="C16" s="314" t="s">
        <v>12139</v>
      </c>
      <c r="D16" s="314" t="s">
        <v>12095</v>
      </c>
      <c r="E16" s="314" t="s">
        <v>12096</v>
      </c>
      <c r="F16" s="314" t="s">
        <v>12097</v>
      </c>
      <c r="G16" s="314" t="s">
        <v>3271</v>
      </c>
      <c r="H16" s="314">
        <v>311015</v>
      </c>
      <c r="I16" s="314" t="s">
        <v>3281</v>
      </c>
      <c r="J16" s="314" t="s">
        <v>12098</v>
      </c>
      <c r="K16" s="316">
        <v>658.3</v>
      </c>
      <c r="L16" s="317">
        <v>141303</v>
      </c>
      <c r="M16" s="316">
        <v>200.76</v>
      </c>
      <c r="N16" s="317" t="s">
        <v>4879</v>
      </c>
      <c r="O16" s="316">
        <v>12.33</v>
      </c>
      <c r="P16" s="317" t="s">
        <v>8896</v>
      </c>
      <c r="Q16" s="316">
        <v>1.37</v>
      </c>
      <c r="R16" s="316">
        <v>457.54</v>
      </c>
      <c r="S16" s="296" t="s">
        <v>12039</v>
      </c>
      <c r="T16" s="296" t="s">
        <v>1841</v>
      </c>
      <c r="U16" s="469" t="str">
        <f t="shared" si="0"/>
        <v>2.5%</v>
      </c>
      <c r="V16" s="470">
        <v>2.5000000000000001E-2</v>
      </c>
      <c r="W16" s="471">
        <f t="shared" si="1"/>
        <v>16.4575</v>
      </c>
    </row>
    <row r="17" spans="1:23">
      <c r="A17" s="314" t="s">
        <v>12140</v>
      </c>
      <c r="B17" s="315" t="s">
        <v>12141</v>
      </c>
      <c r="C17" s="314" t="s">
        <v>12142</v>
      </c>
      <c r="D17" s="314" t="s">
        <v>12095</v>
      </c>
      <c r="E17" s="314" t="s">
        <v>12096</v>
      </c>
      <c r="F17" s="314" t="s">
        <v>12097</v>
      </c>
      <c r="G17" s="314" t="s">
        <v>3271</v>
      </c>
      <c r="H17" s="314">
        <v>311015</v>
      </c>
      <c r="I17" s="314" t="s">
        <v>3281</v>
      </c>
      <c r="J17" s="314" t="s">
        <v>12098</v>
      </c>
      <c r="K17" s="316">
        <v>6159</v>
      </c>
      <c r="L17" s="317">
        <v>141201</v>
      </c>
      <c r="M17" s="316">
        <v>-1625.84</v>
      </c>
      <c r="N17" s="317" t="s">
        <v>4479</v>
      </c>
      <c r="O17" s="316">
        <v>115.47</v>
      </c>
      <c r="P17" s="317" t="s">
        <v>8638</v>
      </c>
      <c r="Q17" s="316">
        <v>12.83</v>
      </c>
      <c r="R17" s="316">
        <v>7784.84</v>
      </c>
      <c r="S17" s="296" t="s">
        <v>12039</v>
      </c>
      <c r="T17" s="296" t="s">
        <v>1841</v>
      </c>
      <c r="U17" s="469" t="str">
        <f t="shared" si="0"/>
        <v>2.5%</v>
      </c>
      <c r="V17" s="470">
        <v>2.5000000000000001E-2</v>
      </c>
      <c r="W17" s="471">
        <f t="shared" si="1"/>
        <v>153.97500000000002</v>
      </c>
    </row>
    <row r="18" spans="1:23">
      <c r="A18" s="314" t="s">
        <v>12143</v>
      </c>
      <c r="B18" s="315" t="s">
        <v>12141</v>
      </c>
      <c r="C18" s="314" t="s">
        <v>12144</v>
      </c>
      <c r="D18" s="314" t="s">
        <v>12095</v>
      </c>
      <c r="E18" s="314" t="s">
        <v>12145</v>
      </c>
      <c r="F18" s="314" t="s">
        <v>12097</v>
      </c>
      <c r="G18" s="314" t="s">
        <v>3271</v>
      </c>
      <c r="H18" s="314">
        <v>311045</v>
      </c>
      <c r="I18" s="314" t="s">
        <v>3301</v>
      </c>
      <c r="J18" s="314" t="s">
        <v>12146</v>
      </c>
      <c r="K18" s="316">
        <v>153075.54999999999</v>
      </c>
      <c r="L18" s="317">
        <v>141101</v>
      </c>
      <c r="M18" s="316">
        <v>0</v>
      </c>
      <c r="N18" s="317" t="s">
        <v>4876</v>
      </c>
      <c r="O18" s="316">
        <v>0</v>
      </c>
      <c r="P18" s="317" t="s">
        <v>12147</v>
      </c>
      <c r="Q18" s="316">
        <v>0</v>
      </c>
      <c r="R18" s="316">
        <v>153075.54999999999</v>
      </c>
      <c r="S18" s="296" t="s">
        <v>12148</v>
      </c>
      <c r="T18" s="296" t="s">
        <v>1841</v>
      </c>
      <c r="U18" s="469">
        <v>0</v>
      </c>
      <c r="V18" s="470">
        <v>0</v>
      </c>
      <c r="W18" s="471">
        <v>0</v>
      </c>
    </row>
    <row r="19" spans="1:23">
      <c r="A19" s="314" t="s">
        <v>12149</v>
      </c>
      <c r="B19" s="315" t="s">
        <v>12141</v>
      </c>
      <c r="C19" s="314" t="s">
        <v>12142</v>
      </c>
      <c r="D19" s="314" t="s">
        <v>12095</v>
      </c>
      <c r="E19" s="314" t="s">
        <v>12096</v>
      </c>
      <c r="F19" s="314" t="s">
        <v>12097</v>
      </c>
      <c r="G19" s="314" t="s">
        <v>3271</v>
      </c>
      <c r="H19" s="314">
        <v>311015</v>
      </c>
      <c r="I19" s="314" t="s">
        <v>3281</v>
      </c>
      <c r="J19" s="314" t="s">
        <v>12098</v>
      </c>
      <c r="K19" s="316">
        <v>95626.08</v>
      </c>
      <c r="L19" s="317">
        <v>141203</v>
      </c>
      <c r="M19" s="316">
        <v>38781.79</v>
      </c>
      <c r="N19" s="317" t="s">
        <v>4505</v>
      </c>
      <c r="O19" s="316">
        <v>1792.98</v>
      </c>
      <c r="P19" s="317" t="s">
        <v>8657</v>
      </c>
      <c r="Q19" s="316">
        <v>199.22</v>
      </c>
      <c r="R19" s="316">
        <v>56844.29</v>
      </c>
      <c r="S19" s="296" t="s">
        <v>12039</v>
      </c>
      <c r="T19" s="296" t="s">
        <v>1841</v>
      </c>
      <c r="U19" s="469" t="str">
        <f t="shared" ref="U19:U27" si="2">IF(E19="FLAT",J19,1/(J19/12))</f>
        <v>2.5%</v>
      </c>
      <c r="V19" s="470">
        <v>2.5000000000000001E-2</v>
      </c>
      <c r="W19" s="471">
        <f t="shared" ref="W19:W31" si="3">K19*V19</f>
        <v>2390.652</v>
      </c>
    </row>
    <row r="20" spans="1:23">
      <c r="A20" s="314" t="s">
        <v>12150</v>
      </c>
      <c r="B20" s="315" t="s">
        <v>12151</v>
      </c>
      <c r="C20" s="314" t="s">
        <v>12152</v>
      </c>
      <c r="D20" s="314" t="s">
        <v>12095</v>
      </c>
      <c r="E20" s="314" t="s">
        <v>12096</v>
      </c>
      <c r="F20" s="314" t="s">
        <v>12097</v>
      </c>
      <c r="G20" s="314" t="s">
        <v>3271</v>
      </c>
      <c r="H20" s="314">
        <v>311015</v>
      </c>
      <c r="I20" s="314" t="s">
        <v>3281</v>
      </c>
      <c r="J20" s="314" t="s">
        <v>12098</v>
      </c>
      <c r="K20" s="316">
        <v>-698.35</v>
      </c>
      <c r="L20" s="317">
        <v>141250</v>
      </c>
      <c r="M20" s="316">
        <v>-157.62</v>
      </c>
      <c r="N20" s="317" t="s">
        <v>4796</v>
      </c>
      <c r="O20" s="316">
        <v>-13.05</v>
      </c>
      <c r="P20" s="317" t="s">
        <v>8845</v>
      </c>
      <c r="Q20" s="316">
        <v>-1.45</v>
      </c>
      <c r="R20" s="316">
        <v>-540.73</v>
      </c>
      <c r="S20" s="296" t="s">
        <v>12039</v>
      </c>
      <c r="T20" s="296" t="s">
        <v>1841</v>
      </c>
      <c r="U20" s="469" t="str">
        <f t="shared" si="2"/>
        <v>2.5%</v>
      </c>
      <c r="V20" s="470">
        <v>2.5000000000000001E-2</v>
      </c>
      <c r="W20" s="471">
        <f t="shared" si="3"/>
        <v>-17.458750000000002</v>
      </c>
    </row>
    <row r="21" spans="1:23">
      <c r="A21" s="314" t="s">
        <v>12153</v>
      </c>
      <c r="B21" s="315" t="s">
        <v>12154</v>
      </c>
      <c r="C21" s="314" t="s">
        <v>12155</v>
      </c>
      <c r="D21" s="314" t="s">
        <v>12095</v>
      </c>
      <c r="E21" s="314" t="s">
        <v>12096</v>
      </c>
      <c r="F21" s="314" t="s">
        <v>12097</v>
      </c>
      <c r="G21" s="314" t="s">
        <v>3271</v>
      </c>
      <c r="H21" s="314">
        <v>311015</v>
      </c>
      <c r="I21" s="314" t="s">
        <v>3281</v>
      </c>
      <c r="J21" s="314" t="s">
        <v>12098</v>
      </c>
      <c r="K21" s="316">
        <v>651.07000000000005</v>
      </c>
      <c r="L21" s="317">
        <v>141251</v>
      </c>
      <c r="M21" s="316">
        <v>-943.62</v>
      </c>
      <c r="N21" s="317" t="s">
        <v>4799</v>
      </c>
      <c r="O21" s="316">
        <v>12.24</v>
      </c>
      <c r="P21" s="317" t="s">
        <v>8848</v>
      </c>
      <c r="Q21" s="316">
        <v>1.36</v>
      </c>
      <c r="R21" s="316">
        <v>1594.69</v>
      </c>
      <c r="S21" s="296" t="s">
        <v>12039</v>
      </c>
      <c r="T21" s="296" t="s">
        <v>1841</v>
      </c>
      <c r="U21" s="469" t="str">
        <f t="shared" si="2"/>
        <v>2.5%</v>
      </c>
      <c r="V21" s="470">
        <v>2.5000000000000001E-2</v>
      </c>
      <c r="W21" s="471">
        <f t="shared" si="3"/>
        <v>16.276750000000003</v>
      </c>
    </row>
    <row r="22" spans="1:23">
      <c r="A22" s="314" t="s">
        <v>12156</v>
      </c>
      <c r="B22" s="315" t="s">
        <v>12157</v>
      </c>
      <c r="C22" s="314" t="s">
        <v>12158</v>
      </c>
      <c r="D22" s="314" t="s">
        <v>12095</v>
      </c>
      <c r="E22" s="314" t="s">
        <v>12096</v>
      </c>
      <c r="F22" s="314" t="s">
        <v>12097</v>
      </c>
      <c r="G22" s="314" t="s">
        <v>3271</v>
      </c>
      <c r="H22" s="314">
        <v>311000</v>
      </c>
      <c r="I22" s="314" t="s">
        <v>3392</v>
      </c>
      <c r="J22" s="314" t="s">
        <v>12133</v>
      </c>
      <c r="K22" s="316">
        <v>6419.88</v>
      </c>
      <c r="L22" s="317">
        <v>141308</v>
      </c>
      <c r="M22" s="316">
        <v>542.38</v>
      </c>
      <c r="N22" s="317" t="s">
        <v>4943</v>
      </c>
      <c r="O22" s="316">
        <v>93.56</v>
      </c>
      <c r="P22" s="317" t="s">
        <v>8927</v>
      </c>
      <c r="Q22" s="316">
        <v>10.7</v>
      </c>
      <c r="R22" s="316">
        <v>5877.5</v>
      </c>
      <c r="S22" s="296" t="s">
        <v>12039</v>
      </c>
      <c r="T22" s="296" t="s">
        <v>12126</v>
      </c>
      <c r="U22" s="469" t="str">
        <f t="shared" si="2"/>
        <v>2%</v>
      </c>
      <c r="V22" s="470">
        <v>0.02</v>
      </c>
      <c r="W22" s="471">
        <f t="shared" si="3"/>
        <v>128.39760000000001</v>
      </c>
    </row>
    <row r="23" spans="1:23">
      <c r="A23" s="314" t="s">
        <v>12159</v>
      </c>
      <c r="B23" s="315" t="s">
        <v>12160</v>
      </c>
      <c r="C23" s="314" t="s">
        <v>12161</v>
      </c>
      <c r="D23" s="314" t="s">
        <v>12095</v>
      </c>
      <c r="E23" s="314" t="s">
        <v>12096</v>
      </c>
      <c r="F23" s="314" t="s">
        <v>12097</v>
      </c>
      <c r="G23" s="314" t="s">
        <v>3271</v>
      </c>
      <c r="H23" s="314">
        <v>311025</v>
      </c>
      <c r="I23" s="314" t="s">
        <v>3273</v>
      </c>
      <c r="J23" s="314" t="s">
        <v>12133</v>
      </c>
      <c r="K23" s="316">
        <v>431</v>
      </c>
      <c r="L23" s="317">
        <v>141220</v>
      </c>
      <c r="M23" s="316">
        <v>46.06</v>
      </c>
      <c r="N23" s="317" t="s">
        <v>4548</v>
      </c>
      <c r="O23" s="316">
        <v>6.48</v>
      </c>
      <c r="P23" s="317" t="s">
        <v>8686</v>
      </c>
      <c r="Q23" s="316">
        <v>0.72</v>
      </c>
      <c r="R23" s="316">
        <v>384.94</v>
      </c>
      <c r="S23" s="296" t="s">
        <v>12039</v>
      </c>
      <c r="T23" s="296" t="s">
        <v>12136</v>
      </c>
      <c r="U23" s="469" t="str">
        <f t="shared" si="2"/>
        <v>2%</v>
      </c>
      <c r="V23" s="470">
        <v>0.02</v>
      </c>
      <c r="W23" s="471">
        <f t="shared" si="3"/>
        <v>8.620000000000001</v>
      </c>
    </row>
    <row r="24" spans="1:23">
      <c r="A24" s="314" t="s">
        <v>12162</v>
      </c>
      <c r="B24" s="315" t="s">
        <v>12163</v>
      </c>
      <c r="C24" s="314" t="s">
        <v>12164</v>
      </c>
      <c r="D24" s="314" t="s">
        <v>12095</v>
      </c>
      <c r="E24" s="314" t="s">
        <v>12096</v>
      </c>
      <c r="F24" s="314" t="s">
        <v>12097</v>
      </c>
      <c r="G24" s="314" t="s">
        <v>3271</v>
      </c>
      <c r="H24" s="314">
        <v>311000</v>
      </c>
      <c r="I24" s="314" t="s">
        <v>3392</v>
      </c>
      <c r="J24" s="314" t="s">
        <v>12165</v>
      </c>
      <c r="K24" s="316">
        <v>518.66</v>
      </c>
      <c r="L24" s="317">
        <v>141220</v>
      </c>
      <c r="M24" s="316">
        <v>57.63</v>
      </c>
      <c r="N24" s="317" t="s">
        <v>4548</v>
      </c>
      <c r="O24" s="316">
        <v>8.2799999999999994</v>
      </c>
      <c r="P24" s="317" t="s">
        <v>8686</v>
      </c>
      <c r="Q24" s="316">
        <v>0.92</v>
      </c>
      <c r="R24" s="316">
        <v>461.03</v>
      </c>
      <c r="S24" s="296" t="s">
        <v>12039</v>
      </c>
      <c r="T24" s="296" t="s">
        <v>12126</v>
      </c>
      <c r="U24" s="472" t="str">
        <f t="shared" si="2"/>
        <v>2.12%</v>
      </c>
      <c r="V24" s="470">
        <v>0.02</v>
      </c>
      <c r="W24" s="471">
        <f t="shared" si="3"/>
        <v>10.373199999999999</v>
      </c>
    </row>
    <row r="25" spans="1:23">
      <c r="A25" s="314" t="s">
        <v>12166</v>
      </c>
      <c r="B25" s="315" t="s">
        <v>12167</v>
      </c>
      <c r="C25" s="314" t="s">
        <v>12168</v>
      </c>
      <c r="D25" s="314" t="s">
        <v>12095</v>
      </c>
      <c r="E25" s="314" t="s">
        <v>12096</v>
      </c>
      <c r="F25" s="314" t="s">
        <v>12097</v>
      </c>
      <c r="G25" s="314" t="s">
        <v>3271</v>
      </c>
      <c r="H25" s="314">
        <v>311020</v>
      </c>
      <c r="I25" s="314" t="s">
        <v>3291</v>
      </c>
      <c r="J25" s="314" t="s">
        <v>12169</v>
      </c>
      <c r="K25" s="316">
        <v>18.09</v>
      </c>
      <c r="L25" s="317">
        <v>141308</v>
      </c>
      <c r="M25" s="316">
        <v>2</v>
      </c>
      <c r="N25" s="317" t="s">
        <v>4943</v>
      </c>
      <c r="O25" s="316">
        <v>0.9</v>
      </c>
      <c r="P25" s="317" t="s">
        <v>8927</v>
      </c>
      <c r="Q25" s="316">
        <v>0.1</v>
      </c>
      <c r="R25" s="316">
        <v>16.09</v>
      </c>
      <c r="S25" s="296" t="s">
        <v>12039</v>
      </c>
      <c r="T25" s="296" t="s">
        <v>12126</v>
      </c>
      <c r="U25" s="469" t="str">
        <f t="shared" si="2"/>
        <v>6.67%</v>
      </c>
      <c r="V25" s="470">
        <v>0.02</v>
      </c>
      <c r="W25" s="471">
        <f t="shared" si="3"/>
        <v>0.36180000000000001</v>
      </c>
    </row>
    <row r="26" spans="1:23">
      <c r="A26" s="314" t="s">
        <v>12170</v>
      </c>
      <c r="B26" s="315" t="s">
        <v>12167</v>
      </c>
      <c r="C26" s="314" t="s">
        <v>12171</v>
      </c>
      <c r="D26" s="314" t="s">
        <v>12095</v>
      </c>
      <c r="E26" s="314" t="s">
        <v>12096</v>
      </c>
      <c r="F26" s="314" t="s">
        <v>12097</v>
      </c>
      <c r="G26" s="314" t="s">
        <v>3271</v>
      </c>
      <c r="H26" s="314">
        <v>311020</v>
      </c>
      <c r="I26" s="314" t="s">
        <v>3291</v>
      </c>
      <c r="J26" s="314" t="s">
        <v>12172</v>
      </c>
      <c r="K26" s="316">
        <v>17.63</v>
      </c>
      <c r="L26" s="317">
        <v>141311</v>
      </c>
      <c r="M26" s="316">
        <v>3.29</v>
      </c>
      <c r="N26" s="317" t="s">
        <v>5014</v>
      </c>
      <c r="O26" s="316">
        <v>1.35</v>
      </c>
      <c r="P26" s="317" t="s">
        <v>8980</v>
      </c>
      <c r="Q26" s="316">
        <v>0.15</v>
      </c>
      <c r="R26" s="316">
        <v>14.34</v>
      </c>
      <c r="S26" s="296" t="s">
        <v>12039</v>
      </c>
      <c r="T26" s="296" t="s">
        <v>12126</v>
      </c>
      <c r="U26" s="469" t="str">
        <f t="shared" si="2"/>
        <v>10%</v>
      </c>
      <c r="V26" s="470">
        <v>0.02</v>
      </c>
      <c r="W26" s="471">
        <f t="shared" si="3"/>
        <v>0.35259999999999997</v>
      </c>
    </row>
    <row r="27" spans="1:23">
      <c r="A27" s="314" t="s">
        <v>12173</v>
      </c>
      <c r="B27" s="315" t="s">
        <v>12167</v>
      </c>
      <c r="C27" s="314" t="s">
        <v>12171</v>
      </c>
      <c r="D27" s="314" t="s">
        <v>12095</v>
      </c>
      <c r="E27" s="314" t="s">
        <v>12096</v>
      </c>
      <c r="F27" s="314" t="s">
        <v>12097</v>
      </c>
      <c r="G27" s="314" t="s">
        <v>3271</v>
      </c>
      <c r="H27" s="314">
        <v>311035</v>
      </c>
      <c r="I27" s="314" t="s">
        <v>3291</v>
      </c>
      <c r="J27" s="314" t="s">
        <v>12172</v>
      </c>
      <c r="K27" s="316">
        <v>208.46</v>
      </c>
      <c r="L27" s="317">
        <v>141310</v>
      </c>
      <c r="M27" s="316">
        <v>38.270000000000003</v>
      </c>
      <c r="N27" s="317" t="s">
        <v>4991</v>
      </c>
      <c r="O27" s="316">
        <v>15.66</v>
      </c>
      <c r="P27" s="317" t="s">
        <v>8963</v>
      </c>
      <c r="Q27" s="316">
        <v>1.74</v>
      </c>
      <c r="R27" s="316">
        <v>170.19</v>
      </c>
      <c r="S27" s="296" t="s">
        <v>12039</v>
      </c>
      <c r="T27" s="296" t="s">
        <v>12126</v>
      </c>
      <c r="U27" s="469" t="str">
        <f t="shared" si="2"/>
        <v>10%</v>
      </c>
      <c r="V27" s="470">
        <v>0.02</v>
      </c>
      <c r="W27" s="471">
        <f t="shared" si="3"/>
        <v>4.1692</v>
      </c>
    </row>
    <row r="28" spans="1:23">
      <c r="A28" s="314" t="s">
        <v>12174</v>
      </c>
      <c r="B28" s="315" t="s">
        <v>313</v>
      </c>
      <c r="C28" s="314" t="s">
        <v>12175</v>
      </c>
      <c r="D28" s="314" t="s">
        <v>12095</v>
      </c>
      <c r="E28" s="314" t="s">
        <v>12096</v>
      </c>
      <c r="F28" s="314" t="s">
        <v>12097</v>
      </c>
      <c r="G28" s="314" t="s">
        <v>3271</v>
      </c>
      <c r="H28" s="314">
        <v>311030</v>
      </c>
      <c r="I28" s="314" t="s">
        <v>3281</v>
      </c>
      <c r="J28" s="314" t="s">
        <v>12133</v>
      </c>
      <c r="K28" s="316">
        <v>242.88</v>
      </c>
      <c r="L28" s="317">
        <v>141226</v>
      </c>
      <c r="M28" s="316">
        <v>0.4</v>
      </c>
      <c r="N28" s="317" t="s">
        <v>4593</v>
      </c>
      <c r="O28" s="316">
        <v>0.4</v>
      </c>
      <c r="P28" s="317" t="s">
        <v>8717</v>
      </c>
      <c r="Q28" s="316">
        <v>0.4</v>
      </c>
      <c r="R28" s="316">
        <v>242.48</v>
      </c>
      <c r="S28" s="296" t="s">
        <v>12039</v>
      </c>
      <c r="T28" s="296" t="s">
        <v>12102</v>
      </c>
      <c r="U28" s="472" t="str">
        <f>IF(E28="FLAT",J28,1/(J28/12))</f>
        <v>2%</v>
      </c>
      <c r="V28" s="470">
        <v>2.5000000000000001E-2</v>
      </c>
      <c r="W28" s="471">
        <f t="shared" si="3"/>
        <v>6.0720000000000001</v>
      </c>
    </row>
    <row r="29" spans="1:23">
      <c r="A29" s="314" t="s">
        <v>12176</v>
      </c>
      <c r="B29" s="315" t="s">
        <v>12141</v>
      </c>
      <c r="C29" s="314" t="s">
        <v>12177</v>
      </c>
      <c r="D29" s="314" t="s">
        <v>12095</v>
      </c>
      <c r="E29" s="314" t="s">
        <v>12096</v>
      </c>
      <c r="F29" s="314" t="s">
        <v>12097</v>
      </c>
      <c r="G29" s="314" t="s">
        <v>3271</v>
      </c>
      <c r="H29" s="314">
        <v>311030</v>
      </c>
      <c r="I29" s="314" t="s">
        <v>3281</v>
      </c>
      <c r="J29" s="314" t="s">
        <v>12098</v>
      </c>
      <c r="K29" s="316">
        <v>23703.83</v>
      </c>
      <c r="L29" s="317">
        <v>141201</v>
      </c>
      <c r="M29" s="316">
        <v>9760.84</v>
      </c>
      <c r="N29" s="317" t="s">
        <v>4479</v>
      </c>
      <c r="O29" s="316">
        <v>444.42</v>
      </c>
      <c r="P29" s="317" t="s">
        <v>8638</v>
      </c>
      <c r="Q29" s="316">
        <v>49.38</v>
      </c>
      <c r="R29" s="316">
        <v>13942.99</v>
      </c>
      <c r="S29" s="296" t="s">
        <v>12039</v>
      </c>
      <c r="T29" s="296" t="s">
        <v>12102</v>
      </c>
      <c r="U29" s="469" t="str">
        <f t="shared" ref="U29:U31" si="4">IF(E29="FLAT",J29,1/(J29/12))</f>
        <v>2.5%</v>
      </c>
      <c r="V29" s="470">
        <v>2.5000000000000001E-2</v>
      </c>
      <c r="W29" s="471">
        <f t="shared" si="3"/>
        <v>592.59575000000007</v>
      </c>
    </row>
    <row r="30" spans="1:23">
      <c r="A30" s="314" t="s">
        <v>12178</v>
      </c>
      <c r="B30" s="315" t="s">
        <v>12141</v>
      </c>
      <c r="C30" s="314" t="s">
        <v>12179</v>
      </c>
      <c r="D30" s="314" t="s">
        <v>12095</v>
      </c>
      <c r="E30" s="314" t="s">
        <v>12096</v>
      </c>
      <c r="F30" s="314" t="s">
        <v>12097</v>
      </c>
      <c r="G30" s="314" t="s">
        <v>3271</v>
      </c>
      <c r="H30" s="314">
        <v>311030</v>
      </c>
      <c r="I30" s="314" t="s">
        <v>3281</v>
      </c>
      <c r="J30" s="314" t="s">
        <v>12098</v>
      </c>
      <c r="K30" s="316">
        <v>3502.91</v>
      </c>
      <c r="L30" s="317">
        <v>141202</v>
      </c>
      <c r="M30" s="316">
        <v>2377.67</v>
      </c>
      <c r="N30" s="317" t="s">
        <v>4494</v>
      </c>
      <c r="O30" s="316">
        <v>65.7</v>
      </c>
      <c r="P30" s="317" t="s">
        <v>8650</v>
      </c>
      <c r="Q30" s="316">
        <v>7.3</v>
      </c>
      <c r="R30" s="316">
        <v>1125.24</v>
      </c>
      <c r="S30" s="296" t="s">
        <v>12039</v>
      </c>
      <c r="T30" s="296" t="s">
        <v>12102</v>
      </c>
      <c r="U30" s="469" t="str">
        <f t="shared" si="4"/>
        <v>2.5%</v>
      </c>
      <c r="V30" s="470">
        <v>2.5000000000000001E-2</v>
      </c>
      <c r="W30" s="471">
        <f t="shared" si="3"/>
        <v>87.572749999999999</v>
      </c>
    </row>
    <row r="31" spans="1:23">
      <c r="A31" s="314" t="s">
        <v>12180</v>
      </c>
      <c r="B31" s="315" t="s">
        <v>12181</v>
      </c>
      <c r="C31" s="314" t="s">
        <v>12182</v>
      </c>
      <c r="D31" s="314" t="s">
        <v>12095</v>
      </c>
      <c r="E31" s="314" t="s">
        <v>12096</v>
      </c>
      <c r="F31" s="314" t="s">
        <v>12097</v>
      </c>
      <c r="G31" s="314" t="s">
        <v>3271</v>
      </c>
      <c r="H31" s="314">
        <v>311010</v>
      </c>
      <c r="I31" s="314" t="s">
        <v>3273</v>
      </c>
      <c r="J31" s="314" t="s">
        <v>12133</v>
      </c>
      <c r="K31" s="316">
        <v>440</v>
      </c>
      <c r="L31" s="317">
        <v>141202</v>
      </c>
      <c r="M31" s="316">
        <v>231.63</v>
      </c>
      <c r="N31" s="317" t="s">
        <v>4494</v>
      </c>
      <c r="O31" s="316">
        <v>6.57</v>
      </c>
      <c r="P31" s="317" t="s">
        <v>8650</v>
      </c>
      <c r="Q31" s="316">
        <v>0.73</v>
      </c>
      <c r="R31" s="316">
        <v>208.37</v>
      </c>
      <c r="S31" s="296" t="s">
        <v>12039</v>
      </c>
      <c r="T31" s="296" t="s">
        <v>1840</v>
      </c>
      <c r="U31" s="469" t="str">
        <f t="shared" si="4"/>
        <v>2%</v>
      </c>
      <c r="V31" s="470">
        <v>0.02</v>
      </c>
      <c r="W31" s="471">
        <f t="shared" si="3"/>
        <v>8.8000000000000007</v>
      </c>
    </row>
    <row r="32" spans="1:23">
      <c r="A32" s="314" t="s">
        <v>12183</v>
      </c>
      <c r="B32" s="315" t="s">
        <v>12181</v>
      </c>
      <c r="C32" s="314" t="s">
        <v>12144</v>
      </c>
      <c r="D32" s="314" t="s">
        <v>12095</v>
      </c>
      <c r="E32" s="314" t="s">
        <v>12145</v>
      </c>
      <c r="F32" s="314" t="s">
        <v>12097</v>
      </c>
      <c r="G32" s="314" t="s">
        <v>3271</v>
      </c>
      <c r="H32" s="314">
        <v>311045</v>
      </c>
      <c r="I32" s="314" t="s">
        <v>3301</v>
      </c>
      <c r="J32" s="314" t="s">
        <v>12146</v>
      </c>
      <c r="K32" s="316">
        <v>6000</v>
      </c>
      <c r="L32" s="317">
        <v>141102</v>
      </c>
      <c r="M32" s="316">
        <v>0</v>
      </c>
      <c r="N32" s="317" t="s">
        <v>4876</v>
      </c>
      <c r="O32" s="316">
        <v>0</v>
      </c>
      <c r="P32" s="317" t="s">
        <v>12147</v>
      </c>
      <c r="Q32" s="316">
        <v>0</v>
      </c>
      <c r="R32" s="316">
        <v>6000</v>
      </c>
      <c r="S32" s="296" t="s">
        <v>12148</v>
      </c>
      <c r="T32" s="296" t="s">
        <v>1841</v>
      </c>
      <c r="U32" s="469">
        <v>0</v>
      </c>
      <c r="V32" s="470">
        <v>0</v>
      </c>
      <c r="W32" s="471">
        <v>0</v>
      </c>
    </row>
    <row r="33" spans="1:23">
      <c r="A33" s="314" t="s">
        <v>12184</v>
      </c>
      <c r="B33" s="315" t="s">
        <v>12181</v>
      </c>
      <c r="C33" s="314" t="s">
        <v>12144</v>
      </c>
      <c r="D33" s="314" t="s">
        <v>12095</v>
      </c>
      <c r="E33" s="314" t="s">
        <v>12145</v>
      </c>
      <c r="F33" s="314" t="s">
        <v>12097</v>
      </c>
      <c r="G33" s="314" t="s">
        <v>3271</v>
      </c>
      <c r="H33" s="314">
        <v>311045</v>
      </c>
      <c r="I33" s="314" t="s">
        <v>3301</v>
      </c>
      <c r="J33" s="314" t="s">
        <v>12146</v>
      </c>
      <c r="K33" s="316">
        <v>12000</v>
      </c>
      <c r="L33" s="317">
        <v>141104</v>
      </c>
      <c r="M33" s="316">
        <v>0</v>
      </c>
      <c r="N33" s="317" t="s">
        <v>4876</v>
      </c>
      <c r="O33" s="316">
        <v>0</v>
      </c>
      <c r="P33" s="317" t="s">
        <v>12147</v>
      </c>
      <c r="Q33" s="316">
        <v>0</v>
      </c>
      <c r="R33" s="316">
        <v>12000</v>
      </c>
      <c r="S33" s="296" t="s">
        <v>12148</v>
      </c>
      <c r="T33" s="296" t="s">
        <v>1841</v>
      </c>
      <c r="U33" s="469">
        <v>0</v>
      </c>
      <c r="V33" s="470">
        <v>0</v>
      </c>
      <c r="W33" s="471">
        <v>0</v>
      </c>
    </row>
    <row r="34" spans="1:23">
      <c r="A34" s="314" t="s">
        <v>12185</v>
      </c>
      <c r="B34" s="315" t="s">
        <v>12181</v>
      </c>
      <c r="C34" s="314" t="s">
        <v>12144</v>
      </c>
      <c r="D34" s="314" t="s">
        <v>12095</v>
      </c>
      <c r="E34" s="314" t="s">
        <v>12145</v>
      </c>
      <c r="F34" s="314" t="s">
        <v>12097</v>
      </c>
      <c r="G34" s="314" t="s">
        <v>3271</v>
      </c>
      <c r="H34" s="314">
        <v>311045</v>
      </c>
      <c r="I34" s="314" t="s">
        <v>3301</v>
      </c>
      <c r="J34" s="314" t="s">
        <v>12146</v>
      </c>
      <c r="K34" s="316">
        <v>71541.94</v>
      </c>
      <c r="L34" s="317">
        <v>141101</v>
      </c>
      <c r="M34" s="316">
        <v>0</v>
      </c>
      <c r="N34" s="317" t="s">
        <v>4876</v>
      </c>
      <c r="O34" s="316">
        <v>0</v>
      </c>
      <c r="P34" s="317" t="s">
        <v>12147</v>
      </c>
      <c r="Q34" s="316">
        <v>0</v>
      </c>
      <c r="R34" s="316">
        <v>71541.94</v>
      </c>
      <c r="S34" s="296" t="s">
        <v>12148</v>
      </c>
      <c r="T34" s="296" t="s">
        <v>1841</v>
      </c>
      <c r="U34" s="469">
        <v>0</v>
      </c>
      <c r="V34" s="470">
        <v>0</v>
      </c>
      <c r="W34" s="471">
        <v>0</v>
      </c>
    </row>
    <row r="35" spans="1:23">
      <c r="A35" s="314" t="s">
        <v>12186</v>
      </c>
      <c r="B35" s="315" t="s">
        <v>12181</v>
      </c>
      <c r="C35" s="314" t="s">
        <v>12182</v>
      </c>
      <c r="D35" s="314" t="s">
        <v>12095</v>
      </c>
      <c r="E35" s="314" t="s">
        <v>12096</v>
      </c>
      <c r="F35" s="314" t="s">
        <v>12097</v>
      </c>
      <c r="G35" s="314" t="s">
        <v>3271</v>
      </c>
      <c r="H35" s="314">
        <v>311010</v>
      </c>
      <c r="I35" s="314" t="s">
        <v>3273</v>
      </c>
      <c r="J35" s="314" t="s">
        <v>12133</v>
      </c>
      <c r="K35" s="316">
        <v>5455.88</v>
      </c>
      <c r="L35" s="317">
        <v>141220</v>
      </c>
      <c r="M35" s="316">
        <v>2572.5100000000002</v>
      </c>
      <c r="N35" s="317" t="s">
        <v>4548</v>
      </c>
      <c r="O35" s="316">
        <v>81.81</v>
      </c>
      <c r="P35" s="317" t="s">
        <v>8686</v>
      </c>
      <c r="Q35" s="316">
        <v>9.09</v>
      </c>
      <c r="R35" s="316">
        <v>2883.37</v>
      </c>
      <c r="S35" s="296" t="s">
        <v>12039</v>
      </c>
      <c r="T35" s="296" t="s">
        <v>1840</v>
      </c>
      <c r="U35" s="469" t="str">
        <f t="shared" ref="U35:U40" si="5">IF(E35="FLAT",J35,1/(J35/12))</f>
        <v>2%</v>
      </c>
      <c r="V35" s="470">
        <v>0.02</v>
      </c>
      <c r="W35" s="471">
        <f t="shared" ref="W35:W40" si="6">K35*V35</f>
        <v>109.11760000000001</v>
      </c>
    </row>
    <row r="36" spans="1:23">
      <c r="A36" s="314" t="s">
        <v>12187</v>
      </c>
      <c r="B36" s="315" t="s">
        <v>12181</v>
      </c>
      <c r="C36" s="314" t="s">
        <v>12182</v>
      </c>
      <c r="D36" s="314" t="s">
        <v>12095</v>
      </c>
      <c r="E36" s="314" t="s">
        <v>12096</v>
      </c>
      <c r="F36" s="314" t="s">
        <v>12097</v>
      </c>
      <c r="G36" s="314" t="s">
        <v>3271</v>
      </c>
      <c r="H36" s="314">
        <v>311010</v>
      </c>
      <c r="I36" s="314" t="s">
        <v>3273</v>
      </c>
      <c r="J36" s="314" t="s">
        <v>12133</v>
      </c>
      <c r="K36" s="316">
        <v>13317.31</v>
      </c>
      <c r="L36" s="317">
        <v>141303</v>
      </c>
      <c r="M36" s="316">
        <v>3876.18</v>
      </c>
      <c r="N36" s="317" t="s">
        <v>4879</v>
      </c>
      <c r="O36" s="316">
        <v>199.8</v>
      </c>
      <c r="P36" s="317" t="s">
        <v>8896</v>
      </c>
      <c r="Q36" s="316">
        <v>22.2</v>
      </c>
      <c r="R36" s="316">
        <v>9441.1299999999992</v>
      </c>
      <c r="S36" s="296" t="s">
        <v>12039</v>
      </c>
      <c r="T36" s="296" t="s">
        <v>1840</v>
      </c>
      <c r="U36" s="469" t="str">
        <f t="shared" si="5"/>
        <v>2%</v>
      </c>
      <c r="V36" s="470">
        <v>0.02</v>
      </c>
      <c r="W36" s="471">
        <f t="shared" si="6"/>
        <v>266.34620000000001</v>
      </c>
    </row>
    <row r="37" spans="1:23">
      <c r="A37" s="314" t="s">
        <v>12188</v>
      </c>
      <c r="B37" s="315" t="s">
        <v>12181</v>
      </c>
      <c r="C37" s="314" t="s">
        <v>12182</v>
      </c>
      <c r="D37" s="314" t="s">
        <v>12095</v>
      </c>
      <c r="E37" s="314" t="s">
        <v>12096</v>
      </c>
      <c r="F37" s="314" t="s">
        <v>12097</v>
      </c>
      <c r="G37" s="314" t="s">
        <v>3271</v>
      </c>
      <c r="H37" s="314">
        <v>311010</v>
      </c>
      <c r="I37" s="314" t="s">
        <v>3273</v>
      </c>
      <c r="J37" s="314" t="s">
        <v>12133</v>
      </c>
      <c r="K37" s="316">
        <v>13462.73</v>
      </c>
      <c r="L37" s="317">
        <v>141310</v>
      </c>
      <c r="M37" s="316">
        <v>4326.8900000000003</v>
      </c>
      <c r="N37" s="317" t="s">
        <v>4991</v>
      </c>
      <c r="O37" s="316">
        <v>201.88</v>
      </c>
      <c r="P37" s="317" t="s">
        <v>8963</v>
      </c>
      <c r="Q37" s="316">
        <v>22.44</v>
      </c>
      <c r="R37" s="316">
        <v>9135.84</v>
      </c>
      <c r="S37" s="296" t="s">
        <v>12039</v>
      </c>
      <c r="T37" s="296" t="s">
        <v>1840</v>
      </c>
      <c r="U37" s="469" t="str">
        <f t="shared" si="5"/>
        <v>2%</v>
      </c>
      <c r="V37" s="470">
        <v>0.02</v>
      </c>
      <c r="W37" s="471">
        <f t="shared" si="6"/>
        <v>269.25459999999998</v>
      </c>
    </row>
    <row r="38" spans="1:23">
      <c r="A38" s="314" t="s">
        <v>12189</v>
      </c>
      <c r="B38" s="315" t="s">
        <v>12181</v>
      </c>
      <c r="C38" s="314" t="s">
        <v>12190</v>
      </c>
      <c r="D38" s="314" t="s">
        <v>12095</v>
      </c>
      <c r="E38" s="314" t="s">
        <v>12096</v>
      </c>
      <c r="F38" s="314" t="s">
        <v>12097</v>
      </c>
      <c r="G38" s="314" t="s">
        <v>3271</v>
      </c>
      <c r="H38" s="314">
        <v>311025</v>
      </c>
      <c r="I38" s="314" t="s">
        <v>3273</v>
      </c>
      <c r="J38" s="314" t="s">
        <v>12133</v>
      </c>
      <c r="K38" s="316">
        <v>51819.040000000001</v>
      </c>
      <c r="L38" s="317">
        <v>141201</v>
      </c>
      <c r="M38" s="316">
        <v>13888.05</v>
      </c>
      <c r="N38" s="317" t="s">
        <v>4479</v>
      </c>
      <c r="O38" s="316">
        <v>777.33</v>
      </c>
      <c r="P38" s="317" t="s">
        <v>8638</v>
      </c>
      <c r="Q38" s="316">
        <v>86.37</v>
      </c>
      <c r="R38" s="316">
        <v>37930.99</v>
      </c>
      <c r="S38" s="296" t="s">
        <v>12039</v>
      </c>
      <c r="T38" s="296" t="s">
        <v>12136</v>
      </c>
      <c r="U38" s="469" t="str">
        <f t="shared" si="5"/>
        <v>2%</v>
      </c>
      <c r="V38" s="470">
        <v>0.02</v>
      </c>
      <c r="W38" s="471">
        <f t="shared" si="6"/>
        <v>1036.3808000000001</v>
      </c>
    </row>
    <row r="39" spans="1:23">
      <c r="A39" s="314" t="s">
        <v>12191</v>
      </c>
      <c r="B39" s="315" t="s">
        <v>12181</v>
      </c>
      <c r="C39" s="314" t="s">
        <v>12192</v>
      </c>
      <c r="D39" s="314" t="s">
        <v>12095</v>
      </c>
      <c r="E39" s="314" t="s">
        <v>12096</v>
      </c>
      <c r="F39" s="314" t="s">
        <v>12097</v>
      </c>
      <c r="G39" s="314" t="s">
        <v>3271</v>
      </c>
      <c r="H39" s="314">
        <v>311025</v>
      </c>
      <c r="I39" s="314" t="s">
        <v>3273</v>
      </c>
      <c r="J39" s="314" t="s">
        <v>12133</v>
      </c>
      <c r="K39" s="316">
        <v>3502.91</v>
      </c>
      <c r="L39" s="317">
        <v>141202</v>
      </c>
      <c r="M39" s="316">
        <v>1275.51</v>
      </c>
      <c r="N39" s="317" t="s">
        <v>4494</v>
      </c>
      <c r="O39" s="316">
        <v>52.56</v>
      </c>
      <c r="P39" s="317" t="s">
        <v>8650</v>
      </c>
      <c r="Q39" s="316">
        <v>5.84</v>
      </c>
      <c r="R39" s="316">
        <v>2227.4</v>
      </c>
      <c r="S39" s="296" t="s">
        <v>12039</v>
      </c>
      <c r="T39" s="296" t="s">
        <v>12136</v>
      </c>
      <c r="U39" s="469" t="str">
        <f t="shared" si="5"/>
        <v>2%</v>
      </c>
      <c r="V39" s="470">
        <v>0.02</v>
      </c>
      <c r="W39" s="471">
        <f t="shared" si="6"/>
        <v>70.058199999999999</v>
      </c>
    </row>
    <row r="40" spans="1:23">
      <c r="A40" s="314" t="s">
        <v>12193</v>
      </c>
      <c r="B40" s="315" t="s">
        <v>12181</v>
      </c>
      <c r="C40" s="314" t="s">
        <v>12194</v>
      </c>
      <c r="D40" s="314" t="s">
        <v>12095</v>
      </c>
      <c r="E40" s="314" t="s">
        <v>12096</v>
      </c>
      <c r="F40" s="314" t="s">
        <v>12097</v>
      </c>
      <c r="G40" s="314" t="s">
        <v>3271</v>
      </c>
      <c r="H40" s="314">
        <v>311040</v>
      </c>
      <c r="I40" s="314" t="s">
        <v>3273</v>
      </c>
      <c r="J40" s="314" t="s">
        <v>12133</v>
      </c>
      <c r="K40" s="316">
        <v>71947.320000000007</v>
      </c>
      <c r="L40" s="317">
        <v>141201</v>
      </c>
      <c r="M40" s="316">
        <v>29642.240000000002</v>
      </c>
      <c r="N40" s="317" t="s">
        <v>4479</v>
      </c>
      <c r="O40" s="316">
        <v>1079.19</v>
      </c>
      <c r="P40" s="317" t="s">
        <v>8638</v>
      </c>
      <c r="Q40" s="316">
        <v>119.91</v>
      </c>
      <c r="R40" s="316">
        <v>42305.08</v>
      </c>
      <c r="S40" s="296" t="s">
        <v>12039</v>
      </c>
      <c r="T40" s="296" t="s">
        <v>12195</v>
      </c>
      <c r="U40" s="469" t="str">
        <f t="shared" si="5"/>
        <v>2%</v>
      </c>
      <c r="V40" s="470">
        <v>0.02</v>
      </c>
      <c r="W40" s="471">
        <f t="shared" si="6"/>
        <v>1438.9464000000003</v>
      </c>
    </row>
    <row r="41" spans="1:23">
      <c r="A41" s="314" t="s">
        <v>12196</v>
      </c>
      <c r="B41" s="315" t="s">
        <v>12181</v>
      </c>
      <c r="C41" s="314" t="s">
        <v>12144</v>
      </c>
      <c r="D41" s="314" t="s">
        <v>12095</v>
      </c>
      <c r="E41" s="314" t="s">
        <v>12145</v>
      </c>
      <c r="F41" s="314" t="s">
        <v>12097</v>
      </c>
      <c r="G41" s="314" t="s">
        <v>3271</v>
      </c>
      <c r="H41" s="314">
        <v>311040</v>
      </c>
      <c r="I41" s="314" t="s">
        <v>3273</v>
      </c>
      <c r="J41" s="314" t="s">
        <v>12146</v>
      </c>
      <c r="K41" s="316">
        <v>1200</v>
      </c>
      <c r="L41" s="317">
        <v>141102</v>
      </c>
      <c r="M41" s="316">
        <v>0</v>
      </c>
      <c r="N41" s="317" t="s">
        <v>4876</v>
      </c>
      <c r="O41" s="316">
        <v>0</v>
      </c>
      <c r="P41" s="317" t="s">
        <v>12147</v>
      </c>
      <c r="Q41" s="316">
        <v>0</v>
      </c>
      <c r="R41" s="316">
        <v>1200</v>
      </c>
      <c r="S41" s="296" t="s">
        <v>12148</v>
      </c>
      <c r="T41" s="296" t="s">
        <v>12195</v>
      </c>
      <c r="U41" s="469">
        <v>0</v>
      </c>
      <c r="V41" s="470">
        <v>0</v>
      </c>
      <c r="W41" s="471">
        <v>0</v>
      </c>
    </row>
    <row r="42" spans="1:23">
      <c r="A42" s="314" t="s">
        <v>12197</v>
      </c>
      <c r="B42" s="315" t="s">
        <v>12198</v>
      </c>
      <c r="C42" s="314" t="s">
        <v>12199</v>
      </c>
      <c r="D42" s="314" t="s">
        <v>12095</v>
      </c>
      <c r="E42" s="314" t="s">
        <v>12145</v>
      </c>
      <c r="F42" s="314" t="s">
        <v>12097</v>
      </c>
      <c r="G42" s="314" t="s">
        <v>3271</v>
      </c>
      <c r="H42" s="314">
        <v>311045</v>
      </c>
      <c r="I42" s="314" t="s">
        <v>3301</v>
      </c>
      <c r="J42" s="314" t="s">
        <v>12146</v>
      </c>
      <c r="K42" s="316">
        <v>280.5</v>
      </c>
      <c r="L42" s="317">
        <v>141101</v>
      </c>
      <c r="M42" s="316">
        <v>0</v>
      </c>
      <c r="N42" s="317" t="s">
        <v>4876</v>
      </c>
      <c r="O42" s="316">
        <v>0</v>
      </c>
      <c r="P42" s="317" t="s">
        <v>12147</v>
      </c>
      <c r="Q42" s="316">
        <v>0</v>
      </c>
      <c r="R42" s="316">
        <v>280.5</v>
      </c>
      <c r="S42" s="296" t="s">
        <v>12148</v>
      </c>
      <c r="T42" s="296" t="s">
        <v>1841</v>
      </c>
      <c r="U42" s="469">
        <v>0</v>
      </c>
      <c r="V42" s="470">
        <v>0</v>
      </c>
      <c r="W42" s="471">
        <v>0</v>
      </c>
    </row>
    <row r="43" spans="1:23">
      <c r="A43" s="314" t="s">
        <v>12200</v>
      </c>
      <c r="B43" s="315" t="s">
        <v>12201</v>
      </c>
      <c r="C43" s="314" t="s">
        <v>12202</v>
      </c>
      <c r="D43" s="314" t="s">
        <v>12095</v>
      </c>
      <c r="E43" s="314" t="s">
        <v>12096</v>
      </c>
      <c r="F43" s="314" t="s">
        <v>12097</v>
      </c>
      <c r="G43" s="314" t="s">
        <v>3271</v>
      </c>
      <c r="H43" s="314">
        <v>311025</v>
      </c>
      <c r="I43" s="314" t="s">
        <v>3273</v>
      </c>
      <c r="J43" s="314" t="s">
        <v>12133</v>
      </c>
      <c r="K43" s="316">
        <v>2621.96</v>
      </c>
      <c r="L43" s="317">
        <v>141311</v>
      </c>
      <c r="M43" s="316">
        <v>710.07</v>
      </c>
      <c r="N43" s="317" t="s">
        <v>5014</v>
      </c>
      <c r="O43" s="316">
        <v>39.33</v>
      </c>
      <c r="P43" s="317" t="s">
        <v>8980</v>
      </c>
      <c r="Q43" s="316">
        <v>4.37</v>
      </c>
      <c r="R43" s="316">
        <v>1911.89</v>
      </c>
      <c r="S43" s="296" t="s">
        <v>12039</v>
      </c>
      <c r="T43" s="296" t="s">
        <v>12136</v>
      </c>
      <c r="U43" s="469" t="str">
        <f t="shared" ref="U43:U48" si="7">IF(E43="FLAT",J43,1/(J43/12))</f>
        <v>2%</v>
      </c>
      <c r="V43" s="470">
        <v>0.02</v>
      </c>
      <c r="W43" s="471">
        <f t="shared" ref="W43:W48" si="8">K43*V43</f>
        <v>52.4392</v>
      </c>
    </row>
    <row r="44" spans="1:23">
      <c r="A44" s="314" t="s">
        <v>12203</v>
      </c>
      <c r="B44" s="315" t="s">
        <v>12204</v>
      </c>
      <c r="C44" s="314" t="s">
        <v>12205</v>
      </c>
      <c r="D44" s="314" t="s">
        <v>12095</v>
      </c>
      <c r="E44" s="314" t="s">
        <v>12096</v>
      </c>
      <c r="F44" s="314" t="s">
        <v>12097</v>
      </c>
      <c r="G44" s="314" t="s">
        <v>3271</v>
      </c>
      <c r="H44" s="314">
        <v>311015</v>
      </c>
      <c r="I44" s="314" t="s">
        <v>3281</v>
      </c>
      <c r="J44" s="314" t="s">
        <v>12098</v>
      </c>
      <c r="K44" s="316">
        <v>2641.33</v>
      </c>
      <c r="L44" s="317">
        <v>141247</v>
      </c>
      <c r="M44" s="316">
        <v>422.54</v>
      </c>
      <c r="N44" s="317" t="s">
        <v>4782</v>
      </c>
      <c r="O44" s="316">
        <v>49.5</v>
      </c>
      <c r="P44" s="317" t="s">
        <v>8837</v>
      </c>
      <c r="Q44" s="316">
        <v>5.5</v>
      </c>
      <c r="R44" s="316">
        <v>2218.79</v>
      </c>
      <c r="S44" s="296" t="s">
        <v>12039</v>
      </c>
      <c r="T44" s="296" t="s">
        <v>1841</v>
      </c>
      <c r="U44" s="469" t="str">
        <f t="shared" si="7"/>
        <v>2.5%</v>
      </c>
      <c r="V44" s="470">
        <v>2.5000000000000001E-2</v>
      </c>
      <c r="W44" s="471">
        <f t="shared" si="8"/>
        <v>66.033249999999995</v>
      </c>
    </row>
    <row r="45" spans="1:23">
      <c r="A45" s="314" t="s">
        <v>12206</v>
      </c>
      <c r="B45" s="315" t="s">
        <v>12207</v>
      </c>
      <c r="C45" s="314" t="s">
        <v>12208</v>
      </c>
      <c r="D45" s="314" t="s">
        <v>12095</v>
      </c>
      <c r="E45" s="314" t="s">
        <v>12096</v>
      </c>
      <c r="F45" s="314" t="s">
        <v>12097</v>
      </c>
      <c r="G45" s="314" t="s">
        <v>3271</v>
      </c>
      <c r="H45" s="314">
        <v>311010</v>
      </c>
      <c r="I45" s="314" t="s">
        <v>3273</v>
      </c>
      <c r="J45" s="314" t="s">
        <v>12133</v>
      </c>
      <c r="K45" s="316">
        <v>9419.24</v>
      </c>
      <c r="L45" s="317">
        <v>141269</v>
      </c>
      <c r="M45" s="316">
        <v>817.36</v>
      </c>
      <c r="N45" s="317" t="s">
        <v>4839</v>
      </c>
      <c r="O45" s="316">
        <v>90.58</v>
      </c>
      <c r="P45" s="317" t="s">
        <v>8875</v>
      </c>
      <c r="Q45" s="316">
        <v>15.7</v>
      </c>
      <c r="R45" s="316">
        <v>8601.8799999999992</v>
      </c>
      <c r="S45" s="296" t="s">
        <v>12039</v>
      </c>
      <c r="T45" s="296" t="s">
        <v>1840</v>
      </c>
      <c r="U45" s="469" t="str">
        <f t="shared" si="7"/>
        <v>2%</v>
      </c>
      <c r="V45" s="470">
        <v>0.02</v>
      </c>
      <c r="W45" s="471">
        <f t="shared" si="8"/>
        <v>188.38480000000001</v>
      </c>
    </row>
    <row r="46" spans="1:23">
      <c r="A46" s="314" t="s">
        <v>12209</v>
      </c>
      <c r="B46" s="315" t="s">
        <v>12210</v>
      </c>
      <c r="C46" s="314" t="s">
        <v>12211</v>
      </c>
      <c r="D46" s="314" t="s">
        <v>12095</v>
      </c>
      <c r="E46" s="314" t="s">
        <v>12096</v>
      </c>
      <c r="F46" s="314" t="s">
        <v>12097</v>
      </c>
      <c r="G46" s="314" t="s">
        <v>3271</v>
      </c>
      <c r="H46" s="314">
        <v>311010</v>
      </c>
      <c r="I46" s="314" t="s">
        <v>3273</v>
      </c>
      <c r="J46" s="314" t="s">
        <v>12133</v>
      </c>
      <c r="K46" s="316">
        <v>52713.63</v>
      </c>
      <c r="L46" s="317">
        <v>141201</v>
      </c>
      <c r="M46" s="316">
        <v>-24088.6</v>
      </c>
      <c r="N46" s="317" t="s">
        <v>4479</v>
      </c>
      <c r="O46" s="316">
        <v>790.74</v>
      </c>
      <c r="P46" s="317" t="s">
        <v>8638</v>
      </c>
      <c r="Q46" s="316">
        <v>87.86</v>
      </c>
      <c r="R46" s="316">
        <v>76802.23</v>
      </c>
      <c r="S46" s="296" t="s">
        <v>12039</v>
      </c>
      <c r="T46" s="296" t="s">
        <v>1840</v>
      </c>
      <c r="U46" s="469" t="str">
        <f t="shared" si="7"/>
        <v>2%</v>
      </c>
      <c r="V46" s="470">
        <v>0.02</v>
      </c>
      <c r="W46" s="471">
        <f t="shared" si="8"/>
        <v>1054.2726</v>
      </c>
    </row>
    <row r="47" spans="1:23">
      <c r="A47" s="314" t="s">
        <v>12212</v>
      </c>
      <c r="B47" s="315" t="s">
        <v>12213</v>
      </c>
      <c r="C47" s="314" t="s">
        <v>12214</v>
      </c>
      <c r="D47" s="314" t="s">
        <v>12095</v>
      </c>
      <c r="E47" s="314" t="s">
        <v>12096</v>
      </c>
      <c r="F47" s="314" t="s">
        <v>12097</v>
      </c>
      <c r="G47" s="314" t="s">
        <v>3271</v>
      </c>
      <c r="H47" s="314">
        <v>311015</v>
      </c>
      <c r="I47" s="314" t="s">
        <v>3281</v>
      </c>
      <c r="J47" s="314" t="s">
        <v>12098</v>
      </c>
      <c r="K47" s="316">
        <v>20097.14</v>
      </c>
      <c r="L47" s="317">
        <v>141272</v>
      </c>
      <c r="M47" s="316">
        <v>7159.9</v>
      </c>
      <c r="N47" s="317" t="s">
        <v>4853</v>
      </c>
      <c r="O47" s="316">
        <v>376.83</v>
      </c>
      <c r="P47" s="317" t="s">
        <v>8883</v>
      </c>
      <c r="Q47" s="316">
        <v>41.87</v>
      </c>
      <c r="R47" s="316">
        <v>12937.24</v>
      </c>
      <c r="S47" s="296" t="s">
        <v>12039</v>
      </c>
      <c r="T47" s="296" t="s">
        <v>1841</v>
      </c>
      <c r="U47" s="469" t="str">
        <f t="shared" si="7"/>
        <v>2.5%</v>
      </c>
      <c r="V47" s="470">
        <v>2.5000000000000001E-2</v>
      </c>
      <c r="W47" s="471">
        <f t="shared" si="8"/>
        <v>502.42849999999999</v>
      </c>
    </row>
    <row r="48" spans="1:23">
      <c r="A48" s="314" t="s">
        <v>12215</v>
      </c>
      <c r="B48" s="315" t="s">
        <v>12216</v>
      </c>
      <c r="C48" s="314" t="s">
        <v>12217</v>
      </c>
      <c r="D48" s="314" t="s">
        <v>12095</v>
      </c>
      <c r="E48" s="314" t="s">
        <v>12096</v>
      </c>
      <c r="F48" s="314" t="s">
        <v>12097</v>
      </c>
      <c r="G48" s="314" t="s">
        <v>3271</v>
      </c>
      <c r="H48" s="314">
        <v>311015</v>
      </c>
      <c r="I48" s="314" t="s">
        <v>3281</v>
      </c>
      <c r="J48" s="314" t="s">
        <v>12098</v>
      </c>
      <c r="K48" s="316">
        <v>46835.81</v>
      </c>
      <c r="L48" s="317">
        <v>141240</v>
      </c>
      <c r="M48" s="316">
        <v>14794.14</v>
      </c>
      <c r="N48" s="317" t="s">
        <v>4719</v>
      </c>
      <c r="O48" s="316">
        <v>878.13</v>
      </c>
      <c r="P48" s="317" t="s">
        <v>8802</v>
      </c>
      <c r="Q48" s="316">
        <v>97.57</v>
      </c>
      <c r="R48" s="316">
        <v>32041.67</v>
      </c>
      <c r="S48" s="296" t="s">
        <v>12039</v>
      </c>
      <c r="T48" s="296" t="s">
        <v>1841</v>
      </c>
      <c r="U48" s="469" t="str">
        <f t="shared" si="7"/>
        <v>2.5%</v>
      </c>
      <c r="V48" s="470">
        <v>2.5000000000000001E-2</v>
      </c>
      <c r="W48" s="471">
        <f t="shared" si="8"/>
        <v>1170.89525</v>
      </c>
    </row>
    <row r="49" spans="1:23">
      <c r="A49" s="314" t="s">
        <v>12218</v>
      </c>
      <c r="B49" s="315" t="s">
        <v>12219</v>
      </c>
      <c r="C49" s="314" t="s">
        <v>12220</v>
      </c>
      <c r="D49" s="314" t="s">
        <v>12095</v>
      </c>
      <c r="E49" s="314" t="s">
        <v>12145</v>
      </c>
      <c r="F49" s="314" t="s">
        <v>12097</v>
      </c>
      <c r="G49" s="314" t="s">
        <v>3271</v>
      </c>
      <c r="H49" s="314">
        <v>311010</v>
      </c>
      <c r="I49" s="314" t="s">
        <v>3273</v>
      </c>
      <c r="J49" s="314" t="s">
        <v>12146</v>
      </c>
      <c r="K49" s="316">
        <v>766.22</v>
      </c>
      <c r="L49" s="317">
        <v>141103</v>
      </c>
      <c r="M49" s="316">
        <v>0</v>
      </c>
      <c r="N49" s="317" t="s">
        <v>4876</v>
      </c>
      <c r="O49" s="316">
        <v>0</v>
      </c>
      <c r="P49" s="317" t="s">
        <v>12147</v>
      </c>
      <c r="Q49" s="316">
        <v>0</v>
      </c>
      <c r="R49" s="316">
        <v>766.22</v>
      </c>
      <c r="S49" s="296" t="s">
        <v>12148</v>
      </c>
      <c r="T49" s="296" t="s">
        <v>1840</v>
      </c>
      <c r="U49" s="469">
        <v>0</v>
      </c>
      <c r="V49" s="470">
        <v>0</v>
      </c>
      <c r="W49" s="471">
        <v>0</v>
      </c>
    </row>
    <row r="50" spans="1:23">
      <c r="A50" s="314" t="s">
        <v>12221</v>
      </c>
      <c r="B50" s="315" t="s">
        <v>12222</v>
      </c>
      <c r="C50" s="314" t="s">
        <v>12223</v>
      </c>
      <c r="D50" s="314" t="s">
        <v>12095</v>
      </c>
      <c r="E50" s="314" t="s">
        <v>12096</v>
      </c>
      <c r="F50" s="314" t="s">
        <v>12097</v>
      </c>
      <c r="G50" s="314" t="s">
        <v>3271</v>
      </c>
      <c r="H50" s="314">
        <v>311030</v>
      </c>
      <c r="I50" s="314" t="s">
        <v>3281</v>
      </c>
      <c r="J50" s="314" t="s">
        <v>12098</v>
      </c>
      <c r="K50" s="316">
        <v>42865.94</v>
      </c>
      <c r="L50" s="317">
        <v>141208</v>
      </c>
      <c r="M50" s="316">
        <v>13646.69</v>
      </c>
      <c r="N50" s="317" t="s">
        <v>4535</v>
      </c>
      <c r="O50" s="316">
        <v>803.7</v>
      </c>
      <c r="P50" s="317" t="s">
        <v>8678</v>
      </c>
      <c r="Q50" s="316">
        <v>89.3</v>
      </c>
      <c r="R50" s="316">
        <v>29219.25</v>
      </c>
      <c r="S50" s="296" t="s">
        <v>12039</v>
      </c>
      <c r="T50" s="296" t="s">
        <v>12102</v>
      </c>
      <c r="U50" s="469" t="str">
        <f t="shared" ref="U50:U113" si="9">IF(E50="FLAT",J50,1/(J50/12))</f>
        <v>2.5%</v>
      </c>
      <c r="V50" s="470">
        <v>2.5000000000000001E-2</v>
      </c>
      <c r="W50" s="471">
        <f t="shared" ref="W50:W113" si="10">K50*V50</f>
        <v>1071.6485</v>
      </c>
    </row>
    <row r="51" spans="1:23">
      <c r="A51" s="314" t="s">
        <v>12224</v>
      </c>
      <c r="B51" s="315" t="s">
        <v>12225</v>
      </c>
      <c r="C51" s="314" t="s">
        <v>12226</v>
      </c>
      <c r="D51" s="314" t="s">
        <v>12095</v>
      </c>
      <c r="E51" s="314" t="s">
        <v>12096</v>
      </c>
      <c r="F51" s="314" t="s">
        <v>12097</v>
      </c>
      <c r="G51" s="314" t="s">
        <v>3271</v>
      </c>
      <c r="H51" s="314">
        <v>311015</v>
      </c>
      <c r="I51" s="314" t="s">
        <v>3281</v>
      </c>
      <c r="J51" s="314" t="s">
        <v>12098</v>
      </c>
      <c r="K51" s="316">
        <v>189286.25</v>
      </c>
      <c r="L51" s="317">
        <v>141242</v>
      </c>
      <c r="M51" s="316">
        <v>63900.65</v>
      </c>
      <c r="N51" s="317" t="s">
        <v>4737</v>
      </c>
      <c r="O51" s="316">
        <v>3549.15</v>
      </c>
      <c r="P51" s="317" t="s">
        <v>8812</v>
      </c>
      <c r="Q51" s="316">
        <v>394.35</v>
      </c>
      <c r="R51" s="316">
        <v>125385.60000000001</v>
      </c>
      <c r="S51" s="296" t="s">
        <v>12039</v>
      </c>
      <c r="T51" s="296" t="s">
        <v>1841</v>
      </c>
      <c r="U51" s="469" t="str">
        <f t="shared" si="9"/>
        <v>2.5%</v>
      </c>
      <c r="V51" s="470">
        <v>2.5000000000000001E-2</v>
      </c>
      <c r="W51" s="471">
        <f t="shared" si="10"/>
        <v>4732.15625</v>
      </c>
    </row>
    <row r="52" spans="1:23">
      <c r="A52" s="314" t="s">
        <v>12227</v>
      </c>
      <c r="B52" s="315" t="s">
        <v>12228</v>
      </c>
      <c r="C52" s="314" t="s">
        <v>12229</v>
      </c>
      <c r="D52" s="314" t="s">
        <v>12095</v>
      </c>
      <c r="E52" s="314" t="s">
        <v>12096</v>
      </c>
      <c r="F52" s="314" t="s">
        <v>12097</v>
      </c>
      <c r="G52" s="314" t="s">
        <v>3271</v>
      </c>
      <c r="H52" s="314">
        <v>311015</v>
      </c>
      <c r="I52" s="314" t="s">
        <v>3281</v>
      </c>
      <c r="J52" s="314" t="s">
        <v>12098</v>
      </c>
      <c r="K52" s="316">
        <v>163700.85999999999</v>
      </c>
      <c r="L52" s="317">
        <v>141208</v>
      </c>
      <c r="M52" s="316">
        <v>44341.87</v>
      </c>
      <c r="N52" s="317" t="s">
        <v>4535</v>
      </c>
      <c r="O52" s="316">
        <v>3069.36</v>
      </c>
      <c r="P52" s="317" t="s">
        <v>8678</v>
      </c>
      <c r="Q52" s="316">
        <v>341.04</v>
      </c>
      <c r="R52" s="316">
        <v>119358.99</v>
      </c>
      <c r="S52" s="296" t="s">
        <v>12039</v>
      </c>
      <c r="T52" s="296" t="s">
        <v>1841</v>
      </c>
      <c r="U52" s="469" t="str">
        <f t="shared" si="9"/>
        <v>2.5%</v>
      </c>
      <c r="V52" s="470">
        <v>2.5000000000000001E-2</v>
      </c>
      <c r="W52" s="471">
        <f t="shared" si="10"/>
        <v>4092.5214999999998</v>
      </c>
    </row>
    <row r="53" spans="1:23">
      <c r="A53" s="314" t="s">
        <v>12230</v>
      </c>
      <c r="B53" s="315" t="s">
        <v>12231</v>
      </c>
      <c r="C53" s="314" t="s">
        <v>12232</v>
      </c>
      <c r="D53" s="314" t="s">
        <v>12095</v>
      </c>
      <c r="E53" s="314" t="s">
        <v>12096</v>
      </c>
      <c r="F53" s="314" t="s">
        <v>12097</v>
      </c>
      <c r="G53" s="314" t="s">
        <v>3271</v>
      </c>
      <c r="H53" s="314">
        <v>311015</v>
      </c>
      <c r="I53" s="314" t="s">
        <v>3281</v>
      </c>
      <c r="J53" s="314" t="s">
        <v>12098</v>
      </c>
      <c r="K53" s="316">
        <v>36791.550000000003</v>
      </c>
      <c r="L53" s="317">
        <v>141243</v>
      </c>
      <c r="M53" s="316">
        <v>9410.8700000000008</v>
      </c>
      <c r="N53" s="317" t="s">
        <v>4746</v>
      </c>
      <c r="O53" s="316">
        <v>689.85</v>
      </c>
      <c r="P53" s="317" t="s">
        <v>8817</v>
      </c>
      <c r="Q53" s="316">
        <v>76.650000000000006</v>
      </c>
      <c r="R53" s="316">
        <v>27380.68</v>
      </c>
      <c r="S53" s="296" t="s">
        <v>12039</v>
      </c>
      <c r="T53" s="296" t="s">
        <v>1841</v>
      </c>
      <c r="U53" s="469" t="str">
        <f t="shared" si="9"/>
        <v>2.5%</v>
      </c>
      <c r="V53" s="470">
        <v>2.5000000000000001E-2</v>
      </c>
      <c r="W53" s="471">
        <f t="shared" si="10"/>
        <v>919.78875000000016</v>
      </c>
    </row>
    <row r="54" spans="1:23">
      <c r="A54" s="314" t="s">
        <v>12233</v>
      </c>
      <c r="B54" s="315" t="s">
        <v>12234</v>
      </c>
      <c r="C54" s="314" t="s">
        <v>12232</v>
      </c>
      <c r="D54" s="314" t="s">
        <v>12095</v>
      </c>
      <c r="E54" s="314" t="s">
        <v>12096</v>
      </c>
      <c r="F54" s="314" t="s">
        <v>12097</v>
      </c>
      <c r="G54" s="314" t="s">
        <v>3271</v>
      </c>
      <c r="H54" s="314">
        <v>311015</v>
      </c>
      <c r="I54" s="314" t="s">
        <v>3281</v>
      </c>
      <c r="J54" s="314" t="s">
        <v>12098</v>
      </c>
      <c r="K54" s="316">
        <v>2117.0700000000002</v>
      </c>
      <c r="L54" s="317">
        <v>141242</v>
      </c>
      <c r="M54" s="316">
        <v>752.82</v>
      </c>
      <c r="N54" s="317" t="s">
        <v>4737</v>
      </c>
      <c r="O54" s="316">
        <v>39.69</v>
      </c>
      <c r="P54" s="317" t="s">
        <v>8812</v>
      </c>
      <c r="Q54" s="316">
        <v>4.41</v>
      </c>
      <c r="R54" s="316">
        <v>1364.25</v>
      </c>
      <c r="S54" s="296" t="s">
        <v>12039</v>
      </c>
      <c r="T54" s="296" t="s">
        <v>1841</v>
      </c>
      <c r="U54" s="469" t="str">
        <f t="shared" si="9"/>
        <v>2.5%</v>
      </c>
      <c r="V54" s="470">
        <v>2.5000000000000001E-2</v>
      </c>
      <c r="W54" s="471">
        <f t="shared" si="10"/>
        <v>52.926750000000006</v>
      </c>
    </row>
    <row r="55" spans="1:23">
      <c r="A55" s="314" t="s">
        <v>12235</v>
      </c>
      <c r="B55" s="315" t="s">
        <v>12236</v>
      </c>
      <c r="C55" s="314" t="s">
        <v>12232</v>
      </c>
      <c r="D55" s="314" t="s">
        <v>12095</v>
      </c>
      <c r="E55" s="314" t="s">
        <v>12096</v>
      </c>
      <c r="F55" s="314" t="s">
        <v>12097</v>
      </c>
      <c r="G55" s="314" t="s">
        <v>3271</v>
      </c>
      <c r="H55" s="314">
        <v>311015</v>
      </c>
      <c r="I55" s="314" t="s">
        <v>3281</v>
      </c>
      <c r="J55" s="314" t="s">
        <v>12098</v>
      </c>
      <c r="K55" s="316">
        <v>99513.65</v>
      </c>
      <c r="L55" s="317">
        <v>141242</v>
      </c>
      <c r="M55" s="316">
        <v>25296.44</v>
      </c>
      <c r="N55" s="317" t="s">
        <v>4737</v>
      </c>
      <c r="O55" s="316">
        <v>1865.88</v>
      </c>
      <c r="P55" s="317" t="s">
        <v>8812</v>
      </c>
      <c r="Q55" s="316">
        <v>207.32</v>
      </c>
      <c r="R55" s="316">
        <v>74217.210000000006</v>
      </c>
      <c r="S55" s="296" t="s">
        <v>12039</v>
      </c>
      <c r="T55" s="296" t="s">
        <v>1841</v>
      </c>
      <c r="U55" s="469" t="str">
        <f t="shared" si="9"/>
        <v>2.5%</v>
      </c>
      <c r="V55" s="470">
        <v>2.5000000000000001E-2</v>
      </c>
      <c r="W55" s="471">
        <f t="shared" si="10"/>
        <v>2487.8412499999999</v>
      </c>
    </row>
    <row r="56" spans="1:23">
      <c r="A56" s="314" t="s">
        <v>12237</v>
      </c>
      <c r="B56" s="315" t="s">
        <v>12238</v>
      </c>
      <c r="C56" s="314" t="s">
        <v>12239</v>
      </c>
      <c r="D56" s="314" t="s">
        <v>12095</v>
      </c>
      <c r="E56" s="314" t="s">
        <v>12096</v>
      </c>
      <c r="F56" s="314" t="s">
        <v>12097</v>
      </c>
      <c r="G56" s="314" t="s">
        <v>3271</v>
      </c>
      <c r="H56" s="314">
        <v>311015</v>
      </c>
      <c r="I56" s="314" t="s">
        <v>3281</v>
      </c>
      <c r="J56" s="314" t="s">
        <v>12098</v>
      </c>
      <c r="K56" s="316">
        <v>6752.9</v>
      </c>
      <c r="L56" s="317">
        <v>141208</v>
      </c>
      <c r="M56" s="316">
        <v>1631.84</v>
      </c>
      <c r="N56" s="317" t="s">
        <v>4535</v>
      </c>
      <c r="O56" s="316">
        <v>126.63</v>
      </c>
      <c r="P56" s="317" t="s">
        <v>8678</v>
      </c>
      <c r="Q56" s="316">
        <v>14.07</v>
      </c>
      <c r="R56" s="316">
        <v>5121.0600000000004</v>
      </c>
      <c r="S56" s="296" t="s">
        <v>12039</v>
      </c>
      <c r="T56" s="296" t="s">
        <v>1841</v>
      </c>
      <c r="U56" s="469" t="str">
        <f t="shared" si="9"/>
        <v>2.5%</v>
      </c>
      <c r="V56" s="470">
        <v>2.5000000000000001E-2</v>
      </c>
      <c r="W56" s="471">
        <f t="shared" si="10"/>
        <v>168.82249999999999</v>
      </c>
    </row>
    <row r="57" spans="1:23">
      <c r="A57" s="314" t="s">
        <v>12240</v>
      </c>
      <c r="B57" s="315" t="s">
        <v>12238</v>
      </c>
      <c r="C57" s="314" t="s">
        <v>12239</v>
      </c>
      <c r="D57" s="314" t="s">
        <v>12095</v>
      </c>
      <c r="E57" s="314" t="s">
        <v>12096</v>
      </c>
      <c r="F57" s="314" t="s">
        <v>12097</v>
      </c>
      <c r="G57" s="314" t="s">
        <v>3271</v>
      </c>
      <c r="H57" s="314">
        <v>311015</v>
      </c>
      <c r="I57" s="314" t="s">
        <v>3281</v>
      </c>
      <c r="J57" s="314" t="s">
        <v>12098</v>
      </c>
      <c r="K57" s="316">
        <v>96437.54</v>
      </c>
      <c r="L57" s="317">
        <v>141242</v>
      </c>
      <c r="M57" s="316">
        <v>23302.080000000002</v>
      </c>
      <c r="N57" s="317" t="s">
        <v>4737</v>
      </c>
      <c r="O57" s="316">
        <v>1808.19</v>
      </c>
      <c r="P57" s="317" t="s">
        <v>8812</v>
      </c>
      <c r="Q57" s="316">
        <v>200.91</v>
      </c>
      <c r="R57" s="316">
        <v>73135.460000000006</v>
      </c>
      <c r="S57" s="296" t="s">
        <v>12039</v>
      </c>
      <c r="T57" s="296" t="s">
        <v>1841</v>
      </c>
      <c r="U57" s="469" t="str">
        <f t="shared" si="9"/>
        <v>2.5%</v>
      </c>
      <c r="V57" s="470">
        <v>2.5000000000000001E-2</v>
      </c>
      <c r="W57" s="471">
        <f t="shared" si="10"/>
        <v>2410.9384999999997</v>
      </c>
    </row>
    <row r="58" spans="1:23">
      <c r="A58" s="314" t="s">
        <v>12241</v>
      </c>
      <c r="B58" s="315" t="s">
        <v>12238</v>
      </c>
      <c r="C58" s="314" t="s">
        <v>12239</v>
      </c>
      <c r="D58" s="314" t="s">
        <v>12095</v>
      </c>
      <c r="E58" s="314" t="s">
        <v>12096</v>
      </c>
      <c r="F58" s="314" t="s">
        <v>12097</v>
      </c>
      <c r="G58" s="314" t="s">
        <v>3271</v>
      </c>
      <c r="H58" s="314">
        <v>311015</v>
      </c>
      <c r="I58" s="314" t="s">
        <v>3281</v>
      </c>
      <c r="J58" s="314" t="s">
        <v>12098</v>
      </c>
      <c r="K58" s="316">
        <v>137009.63</v>
      </c>
      <c r="L58" s="317">
        <v>141243</v>
      </c>
      <c r="M58" s="316">
        <v>33105.99</v>
      </c>
      <c r="N58" s="317" t="s">
        <v>4746</v>
      </c>
      <c r="O58" s="316">
        <v>2568.96</v>
      </c>
      <c r="P58" s="317" t="s">
        <v>8817</v>
      </c>
      <c r="Q58" s="316">
        <v>285.44</v>
      </c>
      <c r="R58" s="316">
        <v>103903.64</v>
      </c>
      <c r="S58" s="296" t="s">
        <v>12039</v>
      </c>
      <c r="T58" s="296" t="s">
        <v>1841</v>
      </c>
      <c r="U58" s="469" t="str">
        <f t="shared" si="9"/>
        <v>2.5%</v>
      </c>
      <c r="V58" s="470">
        <v>2.5000000000000001E-2</v>
      </c>
      <c r="W58" s="471">
        <f t="shared" si="10"/>
        <v>3425.2407500000004</v>
      </c>
    </row>
    <row r="59" spans="1:23">
      <c r="A59" s="314" t="s">
        <v>12242</v>
      </c>
      <c r="B59" s="315" t="s">
        <v>12243</v>
      </c>
      <c r="C59" s="314" t="s">
        <v>12244</v>
      </c>
      <c r="D59" s="314" t="s">
        <v>12095</v>
      </c>
      <c r="E59" s="314" t="s">
        <v>12096</v>
      </c>
      <c r="F59" s="314" t="s">
        <v>12097</v>
      </c>
      <c r="G59" s="314" t="s">
        <v>3271</v>
      </c>
      <c r="H59" s="314">
        <v>311010</v>
      </c>
      <c r="I59" s="314" t="s">
        <v>3273</v>
      </c>
      <c r="J59" s="314" t="s">
        <v>12133</v>
      </c>
      <c r="K59" s="316">
        <v>724448.96</v>
      </c>
      <c r="L59" s="317">
        <v>141234</v>
      </c>
      <c r="M59" s="316">
        <v>135169.5</v>
      </c>
      <c r="N59" s="317" t="s">
        <v>4667</v>
      </c>
      <c r="O59" s="316">
        <v>10866.69</v>
      </c>
      <c r="P59" s="317" t="s">
        <v>8764</v>
      </c>
      <c r="Q59" s="316">
        <v>1207.4100000000001</v>
      </c>
      <c r="R59" s="316">
        <v>589279.46</v>
      </c>
      <c r="S59" s="296" t="s">
        <v>12039</v>
      </c>
      <c r="T59" s="296" t="s">
        <v>1840</v>
      </c>
      <c r="U59" s="469" t="str">
        <f t="shared" si="9"/>
        <v>2%</v>
      </c>
      <c r="V59" s="470">
        <v>0.02</v>
      </c>
      <c r="W59" s="471">
        <f t="shared" si="10"/>
        <v>14488.9792</v>
      </c>
    </row>
    <row r="60" spans="1:23">
      <c r="A60" s="314" t="s">
        <v>12245</v>
      </c>
      <c r="B60" s="315" t="s">
        <v>12246</v>
      </c>
      <c r="C60" s="314" t="s">
        <v>12244</v>
      </c>
      <c r="D60" s="314" t="s">
        <v>12095</v>
      </c>
      <c r="E60" s="314" t="s">
        <v>12096</v>
      </c>
      <c r="F60" s="314" t="s">
        <v>12097</v>
      </c>
      <c r="G60" s="314" t="s">
        <v>3271</v>
      </c>
      <c r="H60" s="314">
        <v>311040</v>
      </c>
      <c r="I60" s="314" t="s">
        <v>3273</v>
      </c>
      <c r="J60" s="314" t="s">
        <v>12133</v>
      </c>
      <c r="K60" s="316">
        <v>467025.13</v>
      </c>
      <c r="L60" s="317">
        <v>141234</v>
      </c>
      <c r="M60" s="316">
        <v>86389.38</v>
      </c>
      <c r="N60" s="317" t="s">
        <v>4667</v>
      </c>
      <c r="O60" s="316">
        <v>7005.42</v>
      </c>
      <c r="P60" s="317" t="s">
        <v>8764</v>
      </c>
      <c r="Q60" s="316">
        <v>778.38</v>
      </c>
      <c r="R60" s="316">
        <v>380635.75</v>
      </c>
      <c r="S60" s="296" t="s">
        <v>12039</v>
      </c>
      <c r="T60" s="296" t="s">
        <v>12195</v>
      </c>
      <c r="U60" s="469" t="str">
        <f t="shared" si="9"/>
        <v>2%</v>
      </c>
      <c r="V60" s="470">
        <v>0.02</v>
      </c>
      <c r="W60" s="471">
        <f t="shared" si="10"/>
        <v>9340.5025999999998</v>
      </c>
    </row>
    <row r="61" spans="1:23">
      <c r="A61" s="314" t="s">
        <v>12247</v>
      </c>
      <c r="B61" s="315" t="s">
        <v>12248</v>
      </c>
      <c r="C61" s="314" t="s">
        <v>12249</v>
      </c>
      <c r="D61" s="314" t="s">
        <v>12095</v>
      </c>
      <c r="E61" s="314" t="s">
        <v>12096</v>
      </c>
      <c r="F61" s="314" t="s">
        <v>12097</v>
      </c>
      <c r="G61" s="314" t="s">
        <v>3271</v>
      </c>
      <c r="H61" s="314">
        <v>311015</v>
      </c>
      <c r="I61" s="314" t="s">
        <v>3281</v>
      </c>
      <c r="J61" s="314" t="s">
        <v>12098</v>
      </c>
      <c r="K61" s="316">
        <v>100231.69</v>
      </c>
      <c r="L61" s="317">
        <v>141209</v>
      </c>
      <c r="M61" s="316">
        <v>23178.83</v>
      </c>
      <c r="N61" s="317" t="s">
        <v>4540</v>
      </c>
      <c r="O61" s="316">
        <v>1879.38</v>
      </c>
      <c r="P61" s="317" t="s">
        <v>8681</v>
      </c>
      <c r="Q61" s="316">
        <v>208.82</v>
      </c>
      <c r="R61" s="316">
        <v>77052.86</v>
      </c>
      <c r="S61" s="296" t="s">
        <v>12039</v>
      </c>
      <c r="T61" s="296" t="s">
        <v>1841</v>
      </c>
      <c r="U61" s="469" t="str">
        <f t="shared" si="9"/>
        <v>2.5%</v>
      </c>
      <c r="V61" s="470">
        <v>2.5000000000000001E-2</v>
      </c>
      <c r="W61" s="471">
        <f t="shared" si="10"/>
        <v>2505.7922500000004</v>
      </c>
    </row>
    <row r="62" spans="1:23">
      <c r="A62" s="314" t="s">
        <v>12250</v>
      </c>
      <c r="B62" s="315" t="s">
        <v>12248</v>
      </c>
      <c r="C62" s="314" t="s">
        <v>12249</v>
      </c>
      <c r="D62" s="314" t="s">
        <v>12095</v>
      </c>
      <c r="E62" s="314" t="s">
        <v>12096</v>
      </c>
      <c r="F62" s="314" t="s">
        <v>12097</v>
      </c>
      <c r="G62" s="314" t="s">
        <v>3271</v>
      </c>
      <c r="H62" s="314">
        <v>311015</v>
      </c>
      <c r="I62" s="314" t="s">
        <v>3281</v>
      </c>
      <c r="J62" s="314" t="s">
        <v>12098</v>
      </c>
      <c r="K62" s="316">
        <v>31418.06</v>
      </c>
      <c r="L62" s="317">
        <v>141249</v>
      </c>
      <c r="M62" s="316">
        <v>7265</v>
      </c>
      <c r="N62" s="317" t="s">
        <v>4787</v>
      </c>
      <c r="O62" s="316">
        <v>589.04999999999995</v>
      </c>
      <c r="P62" s="317" t="s">
        <v>8840</v>
      </c>
      <c r="Q62" s="316">
        <v>65.45</v>
      </c>
      <c r="R62" s="316">
        <v>24153.06</v>
      </c>
      <c r="S62" s="296" t="s">
        <v>12039</v>
      </c>
      <c r="T62" s="296" t="s">
        <v>1841</v>
      </c>
      <c r="U62" s="469" t="str">
        <f t="shared" si="9"/>
        <v>2.5%</v>
      </c>
      <c r="V62" s="470">
        <v>2.5000000000000001E-2</v>
      </c>
      <c r="W62" s="471">
        <f t="shared" si="10"/>
        <v>785.45150000000012</v>
      </c>
    </row>
    <row r="63" spans="1:23">
      <c r="A63" s="314" t="s">
        <v>12251</v>
      </c>
      <c r="B63" s="315" t="s">
        <v>12252</v>
      </c>
      <c r="C63" s="314" t="s">
        <v>12253</v>
      </c>
      <c r="D63" s="314" t="s">
        <v>12095</v>
      </c>
      <c r="E63" s="314" t="s">
        <v>12096</v>
      </c>
      <c r="F63" s="314" t="s">
        <v>12097</v>
      </c>
      <c r="G63" s="314" t="s">
        <v>3271</v>
      </c>
      <c r="H63" s="314">
        <v>311015</v>
      </c>
      <c r="I63" s="314" t="s">
        <v>3281</v>
      </c>
      <c r="J63" s="314" t="s">
        <v>12098</v>
      </c>
      <c r="K63" s="316">
        <v>230724.74</v>
      </c>
      <c r="L63" s="317">
        <v>141242</v>
      </c>
      <c r="M63" s="316">
        <v>50864.21</v>
      </c>
      <c r="N63" s="317" t="s">
        <v>4737</v>
      </c>
      <c r="O63" s="316">
        <v>4326.12</v>
      </c>
      <c r="P63" s="317" t="s">
        <v>8812</v>
      </c>
      <c r="Q63" s="316">
        <v>480.68</v>
      </c>
      <c r="R63" s="316">
        <v>179860.53</v>
      </c>
      <c r="S63" s="296" t="s">
        <v>12039</v>
      </c>
      <c r="T63" s="296" t="s">
        <v>1841</v>
      </c>
      <c r="U63" s="469" t="str">
        <f t="shared" si="9"/>
        <v>2.5%</v>
      </c>
      <c r="V63" s="470">
        <v>2.5000000000000001E-2</v>
      </c>
      <c r="W63" s="471">
        <f t="shared" si="10"/>
        <v>5768.1185000000005</v>
      </c>
    </row>
    <row r="64" spans="1:23">
      <c r="A64" s="314" t="s">
        <v>12254</v>
      </c>
      <c r="B64" s="315" t="s">
        <v>12252</v>
      </c>
      <c r="C64" s="314" t="s">
        <v>12253</v>
      </c>
      <c r="D64" s="314" t="s">
        <v>12095</v>
      </c>
      <c r="E64" s="314" t="s">
        <v>12096</v>
      </c>
      <c r="F64" s="314" t="s">
        <v>12097</v>
      </c>
      <c r="G64" s="314" t="s">
        <v>3271</v>
      </c>
      <c r="H64" s="314">
        <v>311015</v>
      </c>
      <c r="I64" s="314" t="s">
        <v>3281</v>
      </c>
      <c r="J64" s="314" t="s">
        <v>12098</v>
      </c>
      <c r="K64" s="316">
        <v>77528.17</v>
      </c>
      <c r="L64" s="317">
        <v>141243</v>
      </c>
      <c r="M64" s="316">
        <v>17121.080000000002</v>
      </c>
      <c r="N64" s="317" t="s">
        <v>4746</v>
      </c>
      <c r="O64" s="316">
        <v>1453.68</v>
      </c>
      <c r="P64" s="317" t="s">
        <v>8817</v>
      </c>
      <c r="Q64" s="316">
        <v>161.52000000000001</v>
      </c>
      <c r="R64" s="316">
        <v>60407.09</v>
      </c>
      <c r="S64" s="296" t="s">
        <v>12039</v>
      </c>
      <c r="T64" s="296" t="s">
        <v>1841</v>
      </c>
      <c r="U64" s="469" t="str">
        <f t="shared" si="9"/>
        <v>2.5%</v>
      </c>
      <c r="V64" s="470">
        <v>2.5000000000000001E-2</v>
      </c>
      <c r="W64" s="471">
        <f t="shared" si="10"/>
        <v>1938.20425</v>
      </c>
    </row>
    <row r="65" spans="1:23">
      <c r="A65" s="314" t="s">
        <v>12255</v>
      </c>
      <c r="B65" s="315" t="s">
        <v>12256</v>
      </c>
      <c r="C65" s="314" t="s">
        <v>12257</v>
      </c>
      <c r="D65" s="314" t="s">
        <v>12095</v>
      </c>
      <c r="E65" s="314" t="s">
        <v>12096</v>
      </c>
      <c r="F65" s="314" t="s">
        <v>12097</v>
      </c>
      <c r="G65" s="314" t="s">
        <v>3271</v>
      </c>
      <c r="H65" s="314">
        <v>311010</v>
      </c>
      <c r="I65" s="314" t="s">
        <v>3273</v>
      </c>
      <c r="J65" s="314" t="s">
        <v>12133</v>
      </c>
      <c r="K65" s="316">
        <v>646541.79</v>
      </c>
      <c r="L65" s="317">
        <v>141231</v>
      </c>
      <c r="M65" s="316">
        <v>102144.34</v>
      </c>
      <c r="N65" s="317" t="s">
        <v>4634</v>
      </c>
      <c r="O65" s="316">
        <v>9698.1299999999992</v>
      </c>
      <c r="P65" s="317" t="s">
        <v>8743</v>
      </c>
      <c r="Q65" s="316">
        <v>1077.57</v>
      </c>
      <c r="R65" s="316">
        <v>544397.44999999995</v>
      </c>
      <c r="S65" s="296" t="s">
        <v>12039</v>
      </c>
      <c r="T65" s="296" t="s">
        <v>1840</v>
      </c>
      <c r="U65" s="469" t="str">
        <f t="shared" si="9"/>
        <v>2%</v>
      </c>
      <c r="V65" s="470">
        <v>0.02</v>
      </c>
      <c r="W65" s="471">
        <f t="shared" si="10"/>
        <v>12930.835800000001</v>
      </c>
    </row>
    <row r="66" spans="1:23">
      <c r="A66" s="314" t="s">
        <v>12258</v>
      </c>
      <c r="B66" s="315" t="s">
        <v>12259</v>
      </c>
      <c r="C66" s="314" t="s">
        <v>12260</v>
      </c>
      <c r="D66" s="314" t="s">
        <v>12095</v>
      </c>
      <c r="E66" s="314" t="s">
        <v>12096</v>
      </c>
      <c r="F66" s="314" t="s">
        <v>12097</v>
      </c>
      <c r="G66" s="314" t="s">
        <v>3271</v>
      </c>
      <c r="H66" s="314">
        <v>311015</v>
      </c>
      <c r="I66" s="314" t="s">
        <v>3281</v>
      </c>
      <c r="J66" s="314" t="s">
        <v>12098</v>
      </c>
      <c r="K66" s="316">
        <v>496282.24</v>
      </c>
      <c r="L66" s="317">
        <v>141242</v>
      </c>
      <c r="M66" s="316">
        <v>96679</v>
      </c>
      <c r="N66" s="317" t="s">
        <v>4737</v>
      </c>
      <c r="O66" s="316">
        <v>9305.2800000000007</v>
      </c>
      <c r="P66" s="317" t="s">
        <v>8812</v>
      </c>
      <c r="Q66" s="316">
        <v>1033.92</v>
      </c>
      <c r="R66" s="316">
        <v>399603.24</v>
      </c>
      <c r="S66" s="296" t="s">
        <v>12039</v>
      </c>
      <c r="T66" s="296" t="s">
        <v>1841</v>
      </c>
      <c r="U66" s="469" t="str">
        <f t="shared" si="9"/>
        <v>2.5%</v>
      </c>
      <c r="V66" s="470">
        <v>2.5000000000000001E-2</v>
      </c>
      <c r="W66" s="471">
        <f t="shared" si="10"/>
        <v>12407.056</v>
      </c>
    </row>
    <row r="67" spans="1:23">
      <c r="A67" s="314" t="s">
        <v>12261</v>
      </c>
      <c r="B67" s="315" t="s">
        <v>12259</v>
      </c>
      <c r="C67" s="314" t="s">
        <v>12260</v>
      </c>
      <c r="D67" s="314" t="s">
        <v>12095</v>
      </c>
      <c r="E67" s="314" t="s">
        <v>12096</v>
      </c>
      <c r="F67" s="314" t="s">
        <v>12097</v>
      </c>
      <c r="G67" s="314" t="s">
        <v>3271</v>
      </c>
      <c r="H67" s="314">
        <v>311015</v>
      </c>
      <c r="I67" s="314" t="s">
        <v>3281</v>
      </c>
      <c r="J67" s="314" t="s">
        <v>12098</v>
      </c>
      <c r="K67" s="316">
        <v>48531.41</v>
      </c>
      <c r="L67" s="317">
        <v>141243</v>
      </c>
      <c r="M67" s="316">
        <v>9269.84</v>
      </c>
      <c r="N67" s="317" t="s">
        <v>4746</v>
      </c>
      <c r="O67" s="316">
        <v>909.99</v>
      </c>
      <c r="P67" s="317" t="s">
        <v>8817</v>
      </c>
      <c r="Q67" s="316">
        <v>101.11</v>
      </c>
      <c r="R67" s="316">
        <v>39261.57</v>
      </c>
      <c r="S67" s="296" t="s">
        <v>12039</v>
      </c>
      <c r="T67" s="296" t="s">
        <v>1841</v>
      </c>
      <c r="U67" s="469" t="str">
        <f t="shared" si="9"/>
        <v>2.5%</v>
      </c>
      <c r="V67" s="470">
        <v>2.5000000000000001E-2</v>
      </c>
      <c r="W67" s="471">
        <f t="shared" si="10"/>
        <v>1213.2852500000001</v>
      </c>
    </row>
    <row r="68" spans="1:23">
      <c r="A68" s="314" t="s">
        <v>12262</v>
      </c>
      <c r="B68" s="315" t="s">
        <v>12263</v>
      </c>
      <c r="C68" s="314" t="s">
        <v>12264</v>
      </c>
      <c r="D68" s="314" t="s">
        <v>12095</v>
      </c>
      <c r="E68" s="314" t="s">
        <v>12096</v>
      </c>
      <c r="F68" s="314" t="s">
        <v>12097</v>
      </c>
      <c r="G68" s="314" t="s">
        <v>3271</v>
      </c>
      <c r="H68" s="314">
        <v>311010</v>
      </c>
      <c r="I68" s="314" t="s">
        <v>3273</v>
      </c>
      <c r="J68" s="314" t="s">
        <v>12133</v>
      </c>
      <c r="K68" s="316">
        <v>490567.02</v>
      </c>
      <c r="L68" s="317">
        <v>141231</v>
      </c>
      <c r="M68" s="316">
        <v>67163.460000000006</v>
      </c>
      <c r="N68" s="317" t="s">
        <v>4634</v>
      </c>
      <c r="O68" s="316">
        <v>7358.49</v>
      </c>
      <c r="P68" s="317" t="s">
        <v>8743</v>
      </c>
      <c r="Q68" s="316">
        <v>817.61</v>
      </c>
      <c r="R68" s="316">
        <v>423403.56</v>
      </c>
      <c r="S68" s="296" t="s">
        <v>12039</v>
      </c>
      <c r="T68" s="296" t="s">
        <v>1840</v>
      </c>
      <c r="U68" s="469" t="str">
        <f t="shared" si="9"/>
        <v>2%</v>
      </c>
      <c r="V68" s="470">
        <v>0.02</v>
      </c>
      <c r="W68" s="471">
        <f t="shared" si="10"/>
        <v>9811.340400000001</v>
      </c>
    </row>
    <row r="69" spans="1:23">
      <c r="A69" s="314" t="s">
        <v>12265</v>
      </c>
      <c r="B69" s="315" t="s">
        <v>12266</v>
      </c>
      <c r="C69" s="314" t="s">
        <v>12267</v>
      </c>
      <c r="D69" s="314" t="s">
        <v>12095</v>
      </c>
      <c r="E69" s="314" t="s">
        <v>12096</v>
      </c>
      <c r="F69" s="314" t="s">
        <v>12097</v>
      </c>
      <c r="G69" s="314" t="s">
        <v>3271</v>
      </c>
      <c r="H69" s="314">
        <v>311025</v>
      </c>
      <c r="I69" s="314" t="s">
        <v>3273</v>
      </c>
      <c r="J69" s="314" t="s">
        <v>12133</v>
      </c>
      <c r="K69" s="316">
        <v>183768.43</v>
      </c>
      <c r="L69" s="317">
        <v>141231</v>
      </c>
      <c r="M69" s="316">
        <v>24808.75</v>
      </c>
      <c r="N69" s="317" t="s">
        <v>4634</v>
      </c>
      <c r="O69" s="316">
        <v>2756.52</v>
      </c>
      <c r="P69" s="317" t="s">
        <v>8743</v>
      </c>
      <c r="Q69" s="316">
        <v>306.27999999999997</v>
      </c>
      <c r="R69" s="316">
        <v>158959.67999999999</v>
      </c>
      <c r="S69" s="296" t="s">
        <v>12039</v>
      </c>
      <c r="T69" s="296" t="s">
        <v>12136</v>
      </c>
      <c r="U69" s="469" t="str">
        <f t="shared" si="9"/>
        <v>2%</v>
      </c>
      <c r="V69" s="470">
        <v>0.02</v>
      </c>
      <c r="W69" s="471">
        <f t="shared" si="10"/>
        <v>3675.3685999999998</v>
      </c>
    </row>
    <row r="70" spans="1:23">
      <c r="A70" s="314" t="s">
        <v>12268</v>
      </c>
      <c r="B70" s="315" t="s">
        <v>12269</v>
      </c>
      <c r="C70" s="314" t="s">
        <v>12270</v>
      </c>
      <c r="D70" s="314" t="s">
        <v>12095</v>
      </c>
      <c r="E70" s="314" t="s">
        <v>12096</v>
      </c>
      <c r="F70" s="314" t="s">
        <v>12097</v>
      </c>
      <c r="G70" s="314" t="s">
        <v>3271</v>
      </c>
      <c r="H70" s="314">
        <v>311015</v>
      </c>
      <c r="I70" s="314" t="s">
        <v>3281</v>
      </c>
      <c r="J70" s="314" t="s">
        <v>12098</v>
      </c>
      <c r="K70" s="316">
        <v>54284.87</v>
      </c>
      <c r="L70" s="317">
        <v>141242</v>
      </c>
      <c r="M70" s="316">
        <v>15051.09</v>
      </c>
      <c r="N70" s="317" t="s">
        <v>4737</v>
      </c>
      <c r="O70" s="316">
        <v>1017.81</v>
      </c>
      <c r="P70" s="317" t="s">
        <v>8812</v>
      </c>
      <c r="Q70" s="316">
        <v>113.09</v>
      </c>
      <c r="R70" s="316">
        <v>39233.78</v>
      </c>
      <c r="S70" s="296" t="s">
        <v>12039</v>
      </c>
      <c r="T70" s="296" t="s">
        <v>1841</v>
      </c>
      <c r="U70" s="469" t="str">
        <f t="shared" si="9"/>
        <v>2.5%</v>
      </c>
      <c r="V70" s="470">
        <v>2.5000000000000001E-2</v>
      </c>
      <c r="W70" s="471">
        <f t="shared" si="10"/>
        <v>1357.1217500000002</v>
      </c>
    </row>
    <row r="71" spans="1:23">
      <c r="A71" s="314" t="s">
        <v>12271</v>
      </c>
      <c r="B71" s="315" t="s">
        <v>12272</v>
      </c>
      <c r="C71" s="314" t="s">
        <v>12273</v>
      </c>
      <c r="D71" s="314" t="s">
        <v>12095</v>
      </c>
      <c r="E71" s="314" t="s">
        <v>12096</v>
      </c>
      <c r="F71" s="314" t="s">
        <v>12097</v>
      </c>
      <c r="G71" s="314" t="s">
        <v>3271</v>
      </c>
      <c r="H71" s="314">
        <v>311015</v>
      </c>
      <c r="I71" s="314" t="s">
        <v>3281</v>
      </c>
      <c r="J71" s="314" t="s">
        <v>12098</v>
      </c>
      <c r="K71" s="316">
        <v>107403.74</v>
      </c>
      <c r="L71" s="317">
        <v>141242</v>
      </c>
      <c r="M71" s="316">
        <v>15663.17</v>
      </c>
      <c r="N71" s="317" t="s">
        <v>4737</v>
      </c>
      <c r="O71" s="316">
        <v>2013.84</v>
      </c>
      <c r="P71" s="317" t="s">
        <v>8812</v>
      </c>
      <c r="Q71" s="316">
        <v>223.76</v>
      </c>
      <c r="R71" s="316">
        <v>91740.57</v>
      </c>
      <c r="S71" s="296" t="s">
        <v>12039</v>
      </c>
      <c r="T71" s="296" t="s">
        <v>1841</v>
      </c>
      <c r="U71" s="469" t="str">
        <f t="shared" si="9"/>
        <v>2.5%</v>
      </c>
      <c r="V71" s="470">
        <v>2.5000000000000001E-2</v>
      </c>
      <c r="W71" s="471">
        <f t="shared" si="10"/>
        <v>2685.0935000000004</v>
      </c>
    </row>
    <row r="72" spans="1:23">
      <c r="A72" s="314" t="s">
        <v>12274</v>
      </c>
      <c r="B72" s="315" t="s">
        <v>12275</v>
      </c>
      <c r="C72" s="314" t="s">
        <v>12276</v>
      </c>
      <c r="D72" s="314" t="s">
        <v>12095</v>
      </c>
      <c r="E72" s="314" t="s">
        <v>12096</v>
      </c>
      <c r="F72" s="314" t="s">
        <v>12097</v>
      </c>
      <c r="G72" s="314" t="s">
        <v>3271</v>
      </c>
      <c r="H72" s="314">
        <v>311015</v>
      </c>
      <c r="I72" s="314" t="s">
        <v>3281</v>
      </c>
      <c r="J72" s="314" t="s">
        <v>12098</v>
      </c>
      <c r="K72" s="316">
        <v>127403.69</v>
      </c>
      <c r="L72" s="317">
        <v>141242</v>
      </c>
      <c r="M72" s="316">
        <v>16203.34</v>
      </c>
      <c r="N72" s="317" t="s">
        <v>4737</v>
      </c>
      <c r="O72" s="316">
        <v>2388.7800000000002</v>
      </c>
      <c r="P72" s="317" t="s">
        <v>8812</v>
      </c>
      <c r="Q72" s="316">
        <v>265.42</v>
      </c>
      <c r="R72" s="316">
        <v>111200.35</v>
      </c>
      <c r="S72" s="296" t="s">
        <v>12039</v>
      </c>
      <c r="T72" s="296" t="s">
        <v>1841</v>
      </c>
      <c r="U72" s="469" t="str">
        <f t="shared" si="9"/>
        <v>2.5%</v>
      </c>
      <c r="V72" s="470">
        <v>2.5000000000000001E-2</v>
      </c>
      <c r="W72" s="471">
        <f t="shared" si="10"/>
        <v>3185.0922500000001</v>
      </c>
    </row>
    <row r="73" spans="1:23">
      <c r="A73" s="314" t="s">
        <v>12277</v>
      </c>
      <c r="B73" s="315" t="s">
        <v>12275</v>
      </c>
      <c r="C73" s="314" t="s">
        <v>12276</v>
      </c>
      <c r="D73" s="314" t="s">
        <v>12095</v>
      </c>
      <c r="E73" s="314" t="s">
        <v>12096</v>
      </c>
      <c r="F73" s="314" t="s">
        <v>12097</v>
      </c>
      <c r="G73" s="314" t="s">
        <v>3271</v>
      </c>
      <c r="H73" s="314">
        <v>311015</v>
      </c>
      <c r="I73" s="314" t="s">
        <v>3281</v>
      </c>
      <c r="J73" s="314" t="s">
        <v>12098</v>
      </c>
      <c r="K73" s="316">
        <v>63393.75</v>
      </c>
      <c r="L73" s="317">
        <v>141243</v>
      </c>
      <c r="M73" s="316">
        <v>8056.27</v>
      </c>
      <c r="N73" s="317" t="s">
        <v>4746</v>
      </c>
      <c r="O73" s="316">
        <v>1188.6300000000001</v>
      </c>
      <c r="P73" s="317" t="s">
        <v>8817</v>
      </c>
      <c r="Q73" s="316">
        <v>132.07</v>
      </c>
      <c r="R73" s="316">
        <v>55337.48</v>
      </c>
      <c r="S73" s="296" t="s">
        <v>12039</v>
      </c>
      <c r="T73" s="296" t="s">
        <v>1841</v>
      </c>
      <c r="U73" s="469" t="str">
        <f t="shared" si="9"/>
        <v>2.5%</v>
      </c>
      <c r="V73" s="470">
        <v>2.5000000000000001E-2</v>
      </c>
      <c r="W73" s="471">
        <f t="shared" si="10"/>
        <v>1584.84375</v>
      </c>
    </row>
    <row r="74" spans="1:23">
      <c r="A74" s="314" t="s">
        <v>12278</v>
      </c>
      <c r="B74" s="315" t="s">
        <v>12279</v>
      </c>
      <c r="C74" s="314" t="s">
        <v>12280</v>
      </c>
      <c r="D74" s="314" t="s">
        <v>12095</v>
      </c>
      <c r="E74" s="314" t="s">
        <v>12096</v>
      </c>
      <c r="F74" s="314" t="s">
        <v>12097</v>
      </c>
      <c r="G74" s="314" t="s">
        <v>3271</v>
      </c>
      <c r="H74" s="314">
        <v>311015</v>
      </c>
      <c r="I74" s="314" t="s">
        <v>3281</v>
      </c>
      <c r="J74" s="314" t="s">
        <v>12098</v>
      </c>
      <c r="K74" s="316">
        <v>61957.46</v>
      </c>
      <c r="L74" s="317">
        <v>141242</v>
      </c>
      <c r="M74" s="316">
        <v>7486.61</v>
      </c>
      <c r="N74" s="317" t="s">
        <v>4737</v>
      </c>
      <c r="O74" s="316">
        <v>1161.72</v>
      </c>
      <c r="P74" s="317" t="s">
        <v>8812</v>
      </c>
      <c r="Q74" s="316">
        <v>129.08000000000001</v>
      </c>
      <c r="R74" s="316">
        <v>54470.85</v>
      </c>
      <c r="S74" s="296" t="s">
        <v>12039</v>
      </c>
      <c r="T74" s="296" t="s">
        <v>1841</v>
      </c>
      <c r="U74" s="469" t="str">
        <f t="shared" si="9"/>
        <v>2.5%</v>
      </c>
      <c r="V74" s="470">
        <v>2.5000000000000001E-2</v>
      </c>
      <c r="W74" s="471">
        <f t="shared" si="10"/>
        <v>1548.9365</v>
      </c>
    </row>
    <row r="75" spans="1:23">
      <c r="A75" s="314" t="s">
        <v>12281</v>
      </c>
      <c r="B75" s="315" t="s">
        <v>12282</v>
      </c>
      <c r="C75" s="314" t="s">
        <v>12283</v>
      </c>
      <c r="D75" s="314" t="s">
        <v>12095</v>
      </c>
      <c r="E75" s="314" t="s">
        <v>12096</v>
      </c>
      <c r="F75" s="314" t="s">
        <v>12097</v>
      </c>
      <c r="G75" s="314" t="s">
        <v>3271</v>
      </c>
      <c r="H75" s="314">
        <v>311015</v>
      </c>
      <c r="I75" s="314" t="s">
        <v>3281</v>
      </c>
      <c r="J75" s="314" t="s">
        <v>12098</v>
      </c>
      <c r="K75" s="316">
        <v>141140.95000000001</v>
      </c>
      <c r="L75" s="317">
        <v>141209</v>
      </c>
      <c r="M75" s="316">
        <v>14364.72</v>
      </c>
      <c r="N75" s="317" t="s">
        <v>4540</v>
      </c>
      <c r="O75" s="316">
        <v>2646.36</v>
      </c>
      <c r="P75" s="317" t="s">
        <v>8681</v>
      </c>
      <c r="Q75" s="316">
        <v>294.04000000000002</v>
      </c>
      <c r="R75" s="316">
        <v>126776.23</v>
      </c>
      <c r="S75" s="296" t="s">
        <v>12039</v>
      </c>
      <c r="T75" s="296" t="s">
        <v>1841</v>
      </c>
      <c r="U75" s="469" t="str">
        <f t="shared" si="9"/>
        <v>2.5%</v>
      </c>
      <c r="V75" s="470">
        <v>2.5000000000000001E-2</v>
      </c>
      <c r="W75" s="471">
        <f t="shared" si="10"/>
        <v>3528.5237500000003</v>
      </c>
    </row>
    <row r="76" spans="1:23">
      <c r="A76" s="314" t="s">
        <v>12284</v>
      </c>
      <c r="B76" s="315" t="s">
        <v>12285</v>
      </c>
      <c r="C76" s="314" t="s">
        <v>12286</v>
      </c>
      <c r="D76" s="314" t="s">
        <v>12095</v>
      </c>
      <c r="E76" s="314" t="s">
        <v>12096</v>
      </c>
      <c r="F76" s="314" t="s">
        <v>12097</v>
      </c>
      <c r="G76" s="314" t="s">
        <v>3271</v>
      </c>
      <c r="H76" s="314">
        <v>311015</v>
      </c>
      <c r="I76" s="314" t="s">
        <v>3281</v>
      </c>
      <c r="J76" s="314" t="s">
        <v>12098</v>
      </c>
      <c r="K76" s="316">
        <v>153267.37</v>
      </c>
      <c r="L76" s="317">
        <v>141242</v>
      </c>
      <c r="M76" s="316">
        <v>11151.36</v>
      </c>
      <c r="N76" s="317" t="s">
        <v>4737</v>
      </c>
      <c r="O76" s="316">
        <v>2873.79</v>
      </c>
      <c r="P76" s="317" t="s">
        <v>8812</v>
      </c>
      <c r="Q76" s="316">
        <v>319.31</v>
      </c>
      <c r="R76" s="316">
        <v>142116.01</v>
      </c>
      <c r="S76" s="296" t="s">
        <v>12039</v>
      </c>
      <c r="T76" s="296" t="s">
        <v>1841</v>
      </c>
      <c r="U76" s="469" t="str">
        <f t="shared" si="9"/>
        <v>2.5%</v>
      </c>
      <c r="V76" s="470">
        <v>2.5000000000000001E-2</v>
      </c>
      <c r="W76" s="471">
        <f t="shared" si="10"/>
        <v>3831.6842500000002</v>
      </c>
    </row>
    <row r="77" spans="1:23">
      <c r="A77" s="314" t="s">
        <v>12287</v>
      </c>
      <c r="B77" s="315" t="s">
        <v>12288</v>
      </c>
      <c r="C77" s="314" t="s">
        <v>12286</v>
      </c>
      <c r="D77" s="314" t="s">
        <v>12095</v>
      </c>
      <c r="E77" s="314" t="s">
        <v>12096</v>
      </c>
      <c r="F77" s="314" t="s">
        <v>12097</v>
      </c>
      <c r="G77" s="314" t="s">
        <v>3271</v>
      </c>
      <c r="H77" s="314">
        <v>311030</v>
      </c>
      <c r="I77" s="314" t="s">
        <v>3281</v>
      </c>
      <c r="J77" s="314" t="s">
        <v>12098</v>
      </c>
      <c r="K77" s="316">
        <v>49848.03</v>
      </c>
      <c r="L77" s="317">
        <v>141242</v>
      </c>
      <c r="M77" s="316">
        <v>3634.75</v>
      </c>
      <c r="N77" s="317" t="s">
        <v>4737</v>
      </c>
      <c r="O77" s="316">
        <v>934.65</v>
      </c>
      <c r="P77" s="317" t="s">
        <v>8812</v>
      </c>
      <c r="Q77" s="316">
        <v>103.85</v>
      </c>
      <c r="R77" s="316">
        <v>46213.279999999999</v>
      </c>
      <c r="S77" s="296" t="s">
        <v>12039</v>
      </c>
      <c r="T77" s="296" t="s">
        <v>12102</v>
      </c>
      <c r="U77" s="469" t="str">
        <f t="shared" si="9"/>
        <v>2.5%</v>
      </c>
      <c r="V77" s="470">
        <v>2.5000000000000001E-2</v>
      </c>
      <c r="W77" s="471">
        <f t="shared" si="10"/>
        <v>1246.20075</v>
      </c>
    </row>
    <row r="78" spans="1:23">
      <c r="A78" s="314" t="s">
        <v>12289</v>
      </c>
      <c r="B78" s="315" t="s">
        <v>12290</v>
      </c>
      <c r="C78" s="314" t="s">
        <v>12291</v>
      </c>
      <c r="D78" s="314" t="s">
        <v>12095</v>
      </c>
      <c r="E78" s="314" t="s">
        <v>12096</v>
      </c>
      <c r="F78" s="314" t="s">
        <v>12097</v>
      </c>
      <c r="G78" s="314" t="s">
        <v>3271</v>
      </c>
      <c r="H78" s="314">
        <v>311010</v>
      </c>
      <c r="I78" s="314" t="s">
        <v>3273</v>
      </c>
      <c r="J78" s="314" t="s">
        <v>12133</v>
      </c>
      <c r="K78" s="316">
        <v>429191.03</v>
      </c>
      <c r="L78" s="317">
        <v>141232</v>
      </c>
      <c r="M78" s="316">
        <v>24003.11</v>
      </c>
      <c r="N78" s="317" t="s">
        <v>4645</v>
      </c>
      <c r="O78" s="316">
        <v>6437.88</v>
      </c>
      <c r="P78" s="317" t="s">
        <v>8750</v>
      </c>
      <c r="Q78" s="316">
        <v>715.32</v>
      </c>
      <c r="R78" s="316">
        <v>405187.92</v>
      </c>
      <c r="S78" s="296" t="s">
        <v>12039</v>
      </c>
      <c r="T78" s="296" t="s">
        <v>1840</v>
      </c>
      <c r="U78" s="469" t="str">
        <f t="shared" si="9"/>
        <v>2%</v>
      </c>
      <c r="V78" s="470">
        <v>0.02</v>
      </c>
      <c r="W78" s="471">
        <f t="shared" si="10"/>
        <v>8583.8206000000009</v>
      </c>
    </row>
    <row r="79" spans="1:23">
      <c r="A79" s="314" t="s">
        <v>12292</v>
      </c>
      <c r="B79" s="315" t="s">
        <v>12293</v>
      </c>
      <c r="C79" s="314" t="s">
        <v>12294</v>
      </c>
      <c r="D79" s="314" t="s">
        <v>12095</v>
      </c>
      <c r="E79" s="314" t="s">
        <v>12096</v>
      </c>
      <c r="F79" s="314" t="s">
        <v>12097</v>
      </c>
      <c r="G79" s="314" t="s">
        <v>3271</v>
      </c>
      <c r="H79" s="314">
        <v>311040</v>
      </c>
      <c r="I79" s="314" t="s">
        <v>3273</v>
      </c>
      <c r="J79" s="314" t="s">
        <v>12133</v>
      </c>
      <c r="K79" s="316">
        <v>282828.62</v>
      </c>
      <c r="L79" s="317">
        <v>141232</v>
      </c>
      <c r="M79" s="316">
        <v>15693.5</v>
      </c>
      <c r="N79" s="317" t="s">
        <v>4645</v>
      </c>
      <c r="O79" s="316">
        <v>4242.42</v>
      </c>
      <c r="P79" s="317" t="s">
        <v>8750</v>
      </c>
      <c r="Q79" s="316">
        <v>471.38</v>
      </c>
      <c r="R79" s="316">
        <v>267135.12</v>
      </c>
      <c r="S79" s="296" t="s">
        <v>12039</v>
      </c>
      <c r="T79" s="296" t="s">
        <v>12195</v>
      </c>
      <c r="U79" s="469" t="str">
        <f t="shared" si="9"/>
        <v>2%</v>
      </c>
      <c r="V79" s="470">
        <v>0.02</v>
      </c>
      <c r="W79" s="471">
        <f t="shared" si="10"/>
        <v>5656.5724</v>
      </c>
    </row>
    <row r="80" spans="1:23">
      <c r="A80" s="314" t="s">
        <v>12295</v>
      </c>
      <c r="B80" s="315" t="s">
        <v>12296</v>
      </c>
      <c r="C80" s="314" t="s">
        <v>12297</v>
      </c>
      <c r="D80" s="314" t="s">
        <v>12095</v>
      </c>
      <c r="E80" s="314" t="s">
        <v>12096</v>
      </c>
      <c r="F80" s="314" t="s">
        <v>12097</v>
      </c>
      <c r="G80" s="314" t="s">
        <v>3271</v>
      </c>
      <c r="H80" s="314">
        <v>311015</v>
      </c>
      <c r="I80" s="314" t="s">
        <v>3281</v>
      </c>
      <c r="J80" s="314" t="s">
        <v>12098</v>
      </c>
      <c r="K80" s="316">
        <v>116068.3</v>
      </c>
      <c r="L80" s="317">
        <v>141242</v>
      </c>
      <c r="M80" s="316">
        <v>15244.57</v>
      </c>
      <c r="N80" s="317" t="s">
        <v>4737</v>
      </c>
      <c r="O80" s="316">
        <v>2176.29</v>
      </c>
      <c r="P80" s="317" t="s">
        <v>8812</v>
      </c>
      <c r="Q80" s="316">
        <v>241.81</v>
      </c>
      <c r="R80" s="316">
        <v>100823.73</v>
      </c>
      <c r="S80" s="296" t="s">
        <v>12039</v>
      </c>
      <c r="T80" s="296" t="s">
        <v>1841</v>
      </c>
      <c r="U80" s="469" t="str">
        <f t="shared" si="9"/>
        <v>2.5%</v>
      </c>
      <c r="V80" s="470">
        <v>2.5000000000000001E-2</v>
      </c>
      <c r="W80" s="471">
        <f t="shared" si="10"/>
        <v>2901.7075000000004</v>
      </c>
    </row>
    <row r="81" spans="1:23">
      <c r="A81" s="314" t="s">
        <v>12298</v>
      </c>
      <c r="B81" s="315" t="s">
        <v>12299</v>
      </c>
      <c r="C81" s="314" t="s">
        <v>12300</v>
      </c>
      <c r="D81" s="314" t="s">
        <v>12095</v>
      </c>
      <c r="E81" s="314" t="s">
        <v>12096</v>
      </c>
      <c r="F81" s="314" t="s">
        <v>12097</v>
      </c>
      <c r="G81" s="314" t="s">
        <v>3271</v>
      </c>
      <c r="H81" s="314">
        <v>311010</v>
      </c>
      <c r="I81" s="314" t="s">
        <v>3273</v>
      </c>
      <c r="J81" s="314" t="s">
        <v>12133</v>
      </c>
      <c r="K81" s="316">
        <v>344825.43</v>
      </c>
      <c r="L81" s="317">
        <v>141223</v>
      </c>
      <c r="M81" s="316">
        <v>16091.87</v>
      </c>
      <c r="N81" s="317" t="s">
        <v>4571</v>
      </c>
      <c r="O81" s="316">
        <v>5172.3900000000003</v>
      </c>
      <c r="P81" s="317" t="s">
        <v>8703</v>
      </c>
      <c r="Q81" s="316">
        <v>574.71</v>
      </c>
      <c r="R81" s="316">
        <v>328733.56</v>
      </c>
      <c r="S81" s="296" t="s">
        <v>12039</v>
      </c>
      <c r="T81" s="296" t="s">
        <v>1840</v>
      </c>
      <c r="U81" s="469" t="str">
        <f t="shared" si="9"/>
        <v>2%</v>
      </c>
      <c r="V81" s="470">
        <v>0.02</v>
      </c>
      <c r="W81" s="471">
        <f t="shared" si="10"/>
        <v>6896.5086000000001</v>
      </c>
    </row>
    <row r="82" spans="1:23">
      <c r="A82" s="314" t="s">
        <v>12301</v>
      </c>
      <c r="B82" s="315" t="s">
        <v>12302</v>
      </c>
      <c r="C82" s="314" t="s">
        <v>12303</v>
      </c>
      <c r="D82" s="314" t="s">
        <v>12095</v>
      </c>
      <c r="E82" s="314" t="s">
        <v>12096</v>
      </c>
      <c r="F82" s="314" t="s">
        <v>12097</v>
      </c>
      <c r="G82" s="314" t="s">
        <v>3271</v>
      </c>
      <c r="H82" s="314">
        <v>311015</v>
      </c>
      <c r="I82" s="314" t="s">
        <v>3281</v>
      </c>
      <c r="J82" s="314" t="s">
        <v>12172</v>
      </c>
      <c r="K82" s="316">
        <v>26522.93</v>
      </c>
      <c r="L82" s="317">
        <v>141209</v>
      </c>
      <c r="M82" s="316">
        <v>3757.34</v>
      </c>
      <c r="N82" s="317" t="s">
        <v>4540</v>
      </c>
      <c r="O82" s="316">
        <v>1989.18</v>
      </c>
      <c r="P82" s="317" t="s">
        <v>8681</v>
      </c>
      <c r="Q82" s="316">
        <v>221.02</v>
      </c>
      <c r="R82" s="316">
        <v>22765.59</v>
      </c>
      <c r="S82" s="296" t="s">
        <v>12039</v>
      </c>
      <c r="T82" s="296" t="s">
        <v>1841</v>
      </c>
      <c r="U82" s="469" t="str">
        <f t="shared" si="9"/>
        <v>10%</v>
      </c>
      <c r="V82" s="470">
        <v>2.5000000000000001E-2</v>
      </c>
      <c r="W82" s="471">
        <f t="shared" si="10"/>
        <v>663.07325000000003</v>
      </c>
    </row>
    <row r="83" spans="1:23">
      <c r="A83" s="314" t="s">
        <v>12304</v>
      </c>
      <c r="B83" s="315" t="s">
        <v>12305</v>
      </c>
      <c r="C83" s="314" t="s">
        <v>12306</v>
      </c>
      <c r="D83" s="314" t="s">
        <v>12095</v>
      </c>
      <c r="E83" s="314" t="s">
        <v>12096</v>
      </c>
      <c r="F83" s="314" t="s">
        <v>12097</v>
      </c>
      <c r="G83" s="314" t="s">
        <v>3271</v>
      </c>
      <c r="H83" s="314">
        <v>311015</v>
      </c>
      <c r="I83" s="314" t="s">
        <v>3281</v>
      </c>
      <c r="J83" s="314" t="s">
        <v>12307</v>
      </c>
      <c r="K83" s="316">
        <v>368417.14</v>
      </c>
      <c r="L83" s="317">
        <v>141242</v>
      </c>
      <c r="M83" s="316">
        <v>24561.200000000001</v>
      </c>
      <c r="N83" s="317" t="s">
        <v>4737</v>
      </c>
      <c r="O83" s="316">
        <v>11052.54</v>
      </c>
      <c r="P83" s="317" t="s">
        <v>8812</v>
      </c>
      <c r="Q83" s="316">
        <v>1228.06</v>
      </c>
      <c r="R83" s="316">
        <v>343855.94</v>
      </c>
      <c r="S83" s="296" t="s">
        <v>12039</v>
      </c>
      <c r="T83" s="296" t="s">
        <v>1841</v>
      </c>
      <c r="U83" s="469" t="str">
        <f t="shared" si="9"/>
        <v>4%</v>
      </c>
      <c r="V83" s="470">
        <v>2.5000000000000001E-2</v>
      </c>
      <c r="W83" s="471">
        <f t="shared" si="10"/>
        <v>9210.4285</v>
      </c>
    </row>
    <row r="84" spans="1:23">
      <c r="A84" s="314" t="s">
        <v>12308</v>
      </c>
      <c r="B84" s="315" t="s">
        <v>12309</v>
      </c>
      <c r="C84" s="314" t="s">
        <v>12310</v>
      </c>
      <c r="D84" s="314" t="s">
        <v>12095</v>
      </c>
      <c r="E84" s="314" t="s">
        <v>12096</v>
      </c>
      <c r="F84" s="314" t="s">
        <v>12097</v>
      </c>
      <c r="G84" s="314" t="s">
        <v>3271</v>
      </c>
      <c r="H84" s="314">
        <v>311000</v>
      </c>
      <c r="I84" s="314" t="s">
        <v>3392</v>
      </c>
      <c r="J84" s="314" t="s">
        <v>12172</v>
      </c>
      <c r="K84" s="316">
        <v>498310.86</v>
      </c>
      <c r="L84" s="317">
        <v>141234</v>
      </c>
      <c r="M84" s="316">
        <v>41525.9</v>
      </c>
      <c r="N84" s="317" t="s">
        <v>4667</v>
      </c>
      <c r="O84" s="316">
        <v>41525.9</v>
      </c>
      <c r="P84" s="317" t="s">
        <v>8764</v>
      </c>
      <c r="Q84" s="316">
        <v>4152.59</v>
      </c>
      <c r="R84" s="316">
        <v>456784.96</v>
      </c>
      <c r="S84" s="296" t="s">
        <v>12039</v>
      </c>
      <c r="T84" s="296" t="s">
        <v>12126</v>
      </c>
      <c r="U84" s="469" t="str">
        <f t="shared" si="9"/>
        <v>10%</v>
      </c>
      <c r="V84" s="470">
        <v>0.02</v>
      </c>
      <c r="W84" s="471">
        <f t="shared" si="10"/>
        <v>9966.2171999999991</v>
      </c>
    </row>
    <row r="85" spans="1:23">
      <c r="A85" s="314" t="s">
        <v>12311</v>
      </c>
      <c r="B85" s="315" t="s">
        <v>12312</v>
      </c>
      <c r="C85" s="314" t="s">
        <v>12313</v>
      </c>
      <c r="D85" s="314" t="s">
        <v>12095</v>
      </c>
      <c r="E85" s="314" t="s">
        <v>12096</v>
      </c>
      <c r="F85" s="314" t="s">
        <v>12097</v>
      </c>
      <c r="G85" s="314" t="s">
        <v>3271</v>
      </c>
      <c r="H85" s="314">
        <v>311010</v>
      </c>
      <c r="I85" s="314" t="s">
        <v>3273</v>
      </c>
      <c r="J85" s="314" t="s">
        <v>12314</v>
      </c>
      <c r="K85" s="316">
        <v>772322.95</v>
      </c>
      <c r="L85" s="317">
        <v>141232</v>
      </c>
      <c r="M85" s="316">
        <v>19822.919999999998</v>
      </c>
      <c r="N85" s="317" t="s">
        <v>4645</v>
      </c>
      <c r="O85" s="316">
        <v>19822.919999999998</v>
      </c>
      <c r="P85" s="317" t="s">
        <v>8750</v>
      </c>
      <c r="Q85" s="316">
        <v>707.96</v>
      </c>
      <c r="R85" s="316">
        <v>752500.03</v>
      </c>
      <c r="S85" s="296" t="s">
        <v>12039</v>
      </c>
      <c r="T85" s="296" t="s">
        <v>1840</v>
      </c>
      <c r="U85" s="469" t="str">
        <f t="shared" si="9"/>
        <v>1.1%</v>
      </c>
      <c r="V85" s="470">
        <v>0.02</v>
      </c>
      <c r="W85" s="471">
        <f t="shared" si="10"/>
        <v>15446.458999999999</v>
      </c>
    </row>
    <row r="86" spans="1:23">
      <c r="A86" s="314" t="s">
        <v>12315</v>
      </c>
      <c r="B86" s="315" t="s">
        <v>12316</v>
      </c>
      <c r="C86" s="314" t="s">
        <v>12317</v>
      </c>
      <c r="D86" s="314" t="s">
        <v>12095</v>
      </c>
      <c r="E86" s="314" t="s">
        <v>12096</v>
      </c>
      <c r="F86" s="314" t="s">
        <v>12097</v>
      </c>
      <c r="G86" s="314" t="s">
        <v>3271</v>
      </c>
      <c r="H86" s="314">
        <v>311015</v>
      </c>
      <c r="I86" s="314" t="s">
        <v>3281</v>
      </c>
      <c r="J86" s="314" t="s">
        <v>12314</v>
      </c>
      <c r="K86" s="316">
        <v>72171.95</v>
      </c>
      <c r="L86" s="317">
        <v>141242</v>
      </c>
      <c r="M86" s="316">
        <v>264.64</v>
      </c>
      <c r="N86" s="317" t="s">
        <v>4737</v>
      </c>
      <c r="O86" s="316">
        <v>264.64</v>
      </c>
      <c r="P86" s="317" t="s">
        <v>8812</v>
      </c>
      <c r="Q86" s="316">
        <v>66.16</v>
      </c>
      <c r="R86" s="316">
        <v>71907.31</v>
      </c>
      <c r="S86" s="296" t="s">
        <v>12039</v>
      </c>
      <c r="T86" s="296" t="s">
        <v>1841</v>
      </c>
      <c r="U86" s="469" t="str">
        <f t="shared" si="9"/>
        <v>1.1%</v>
      </c>
      <c r="V86" s="470">
        <v>2.5000000000000001E-2</v>
      </c>
      <c r="W86" s="471">
        <f t="shared" si="10"/>
        <v>1804.2987499999999</v>
      </c>
    </row>
    <row r="87" spans="1:23">
      <c r="A87" s="314" t="s">
        <v>12318</v>
      </c>
      <c r="B87" s="315" t="s">
        <v>12319</v>
      </c>
      <c r="C87" s="314" t="s">
        <v>12320</v>
      </c>
      <c r="D87" s="314" t="s">
        <v>12095</v>
      </c>
      <c r="E87" s="314" t="s">
        <v>12096</v>
      </c>
      <c r="F87" s="314" t="s">
        <v>12097</v>
      </c>
      <c r="G87" s="314" t="s">
        <v>3271</v>
      </c>
      <c r="H87" s="314">
        <v>311030</v>
      </c>
      <c r="I87" s="314" t="s">
        <v>3281</v>
      </c>
      <c r="J87" s="314" t="s">
        <v>12314</v>
      </c>
      <c r="K87" s="316">
        <v>18843.560000000001</v>
      </c>
      <c r="L87" s="317">
        <v>141242</v>
      </c>
      <c r="M87" s="316">
        <v>466.33</v>
      </c>
      <c r="N87" s="317" t="s">
        <v>4737</v>
      </c>
      <c r="O87" s="316">
        <v>466.33</v>
      </c>
      <c r="P87" s="317" t="s">
        <v>8812</v>
      </c>
      <c r="Q87" s="316">
        <v>17.27</v>
      </c>
      <c r="R87" s="316">
        <v>18377.23</v>
      </c>
      <c r="S87" s="296" t="s">
        <v>12039</v>
      </c>
      <c r="T87" s="296" t="s">
        <v>12102</v>
      </c>
      <c r="U87" s="469" t="str">
        <f t="shared" si="9"/>
        <v>1.1%</v>
      </c>
      <c r="V87" s="470">
        <v>2.5000000000000001E-2</v>
      </c>
      <c r="W87" s="471">
        <f t="shared" si="10"/>
        <v>471.08900000000006</v>
      </c>
    </row>
    <row r="88" spans="1:23">
      <c r="A88" s="314" t="s">
        <v>12321</v>
      </c>
      <c r="B88" s="315" t="s">
        <v>12322</v>
      </c>
      <c r="C88" s="314" t="s">
        <v>12323</v>
      </c>
      <c r="D88" s="314" t="s">
        <v>12095</v>
      </c>
      <c r="E88" s="314" t="s">
        <v>12096</v>
      </c>
      <c r="F88" s="314" t="s">
        <v>12097</v>
      </c>
      <c r="G88" s="314" t="s">
        <v>3271</v>
      </c>
      <c r="H88" s="314">
        <v>311010</v>
      </c>
      <c r="I88" s="314" t="s">
        <v>3273</v>
      </c>
      <c r="J88" s="314" t="s">
        <v>12133</v>
      </c>
      <c r="K88" s="316">
        <v>4379.4799999999996</v>
      </c>
      <c r="L88" s="317">
        <v>141226</v>
      </c>
      <c r="M88" s="316">
        <v>314.61</v>
      </c>
      <c r="N88" s="317" t="s">
        <v>4593</v>
      </c>
      <c r="O88" s="316">
        <v>65.7</v>
      </c>
      <c r="P88" s="317" t="s">
        <v>8717</v>
      </c>
      <c r="Q88" s="316">
        <v>7.3</v>
      </c>
      <c r="R88" s="316">
        <v>4064.87</v>
      </c>
      <c r="S88" s="296" t="s">
        <v>12039</v>
      </c>
      <c r="T88" s="296" t="s">
        <v>1840</v>
      </c>
      <c r="U88" s="469" t="str">
        <f t="shared" si="9"/>
        <v>2%</v>
      </c>
      <c r="V88" s="470">
        <v>0.02</v>
      </c>
      <c r="W88" s="471">
        <f t="shared" si="10"/>
        <v>87.58959999999999</v>
      </c>
    </row>
    <row r="89" spans="1:23">
      <c r="A89" s="314" t="s">
        <v>12324</v>
      </c>
      <c r="B89" s="315" t="s">
        <v>333</v>
      </c>
      <c r="C89" s="314" t="s">
        <v>12323</v>
      </c>
      <c r="D89" s="314" t="s">
        <v>12095</v>
      </c>
      <c r="E89" s="314" t="s">
        <v>12096</v>
      </c>
      <c r="F89" s="314" t="s">
        <v>12097</v>
      </c>
      <c r="G89" s="314" t="s">
        <v>3271</v>
      </c>
      <c r="H89" s="314">
        <v>311030</v>
      </c>
      <c r="I89" s="314" t="s">
        <v>3281</v>
      </c>
      <c r="J89" s="314" t="s">
        <v>12098</v>
      </c>
      <c r="K89" s="316">
        <v>6319.73</v>
      </c>
      <c r="L89" s="317">
        <v>141243</v>
      </c>
      <c r="M89" s="316">
        <v>1291.82</v>
      </c>
      <c r="N89" s="317" t="s">
        <v>4746</v>
      </c>
      <c r="O89" s="316">
        <v>118.53</v>
      </c>
      <c r="P89" s="317" t="s">
        <v>8817</v>
      </c>
      <c r="Q89" s="316">
        <v>13.17</v>
      </c>
      <c r="R89" s="316">
        <v>5027.91</v>
      </c>
      <c r="S89" s="296" t="s">
        <v>12039</v>
      </c>
      <c r="T89" s="296" t="s">
        <v>12102</v>
      </c>
      <c r="U89" s="469" t="str">
        <f t="shared" si="9"/>
        <v>2.5%</v>
      </c>
      <c r="V89" s="470">
        <v>2.5000000000000001E-2</v>
      </c>
      <c r="W89" s="471">
        <f t="shared" si="10"/>
        <v>157.99324999999999</v>
      </c>
    </row>
    <row r="90" spans="1:23">
      <c r="A90" s="314" t="s">
        <v>12325</v>
      </c>
      <c r="B90" s="315" t="s">
        <v>12326</v>
      </c>
      <c r="C90" s="314" t="s">
        <v>12323</v>
      </c>
      <c r="D90" s="314" t="s">
        <v>12095</v>
      </c>
      <c r="E90" s="314" t="s">
        <v>12096</v>
      </c>
      <c r="F90" s="314" t="s">
        <v>12097</v>
      </c>
      <c r="G90" s="314" t="s">
        <v>3271</v>
      </c>
      <c r="H90" s="314">
        <v>311030</v>
      </c>
      <c r="I90" s="314" t="s">
        <v>3281</v>
      </c>
      <c r="J90" s="314" t="s">
        <v>12098</v>
      </c>
      <c r="K90" s="316">
        <v>1775.27</v>
      </c>
      <c r="L90" s="317">
        <v>141246</v>
      </c>
      <c r="M90" s="316">
        <v>-386.49</v>
      </c>
      <c r="N90" s="317" t="s">
        <v>4773</v>
      </c>
      <c r="O90" s="316">
        <v>30.34</v>
      </c>
      <c r="P90" s="317" t="s">
        <v>8832</v>
      </c>
      <c r="Q90" s="316">
        <v>3.7</v>
      </c>
      <c r="R90" s="316">
        <v>2161.7600000000002</v>
      </c>
      <c r="S90" s="296" t="s">
        <v>12039</v>
      </c>
      <c r="T90" s="296" t="s">
        <v>12102</v>
      </c>
      <c r="U90" s="469" t="str">
        <f t="shared" si="9"/>
        <v>2.5%</v>
      </c>
      <c r="V90" s="470">
        <v>2.5000000000000001E-2</v>
      </c>
      <c r="W90" s="471">
        <f t="shared" si="10"/>
        <v>44.381750000000004</v>
      </c>
    </row>
    <row r="91" spans="1:23">
      <c r="A91" s="314" t="s">
        <v>12327</v>
      </c>
      <c r="B91" s="315" t="s">
        <v>12328</v>
      </c>
      <c r="C91" s="314" t="s">
        <v>12323</v>
      </c>
      <c r="D91" s="314" t="s">
        <v>12095</v>
      </c>
      <c r="E91" s="314" t="s">
        <v>12096</v>
      </c>
      <c r="F91" s="314" t="s">
        <v>12097</v>
      </c>
      <c r="G91" s="314" t="s">
        <v>3271</v>
      </c>
      <c r="H91" s="314">
        <v>311030</v>
      </c>
      <c r="I91" s="314" t="s">
        <v>3281</v>
      </c>
      <c r="J91" s="314" t="s">
        <v>12098</v>
      </c>
      <c r="K91" s="316">
        <v>1944.45</v>
      </c>
      <c r="L91" s="317">
        <v>141240</v>
      </c>
      <c r="M91" s="316">
        <v>456.16</v>
      </c>
      <c r="N91" s="317" t="s">
        <v>4719</v>
      </c>
      <c r="O91" s="316">
        <v>36.450000000000003</v>
      </c>
      <c r="P91" s="317" t="s">
        <v>8802</v>
      </c>
      <c r="Q91" s="316">
        <v>4.05</v>
      </c>
      <c r="R91" s="316">
        <v>1488.29</v>
      </c>
      <c r="S91" s="296" t="s">
        <v>12039</v>
      </c>
      <c r="T91" s="296" t="s">
        <v>12102</v>
      </c>
      <c r="U91" s="469" t="str">
        <f t="shared" si="9"/>
        <v>2.5%</v>
      </c>
      <c r="V91" s="470">
        <v>2.5000000000000001E-2</v>
      </c>
      <c r="W91" s="471">
        <f t="shared" si="10"/>
        <v>48.611250000000005</v>
      </c>
    </row>
    <row r="92" spans="1:23">
      <c r="A92" s="314" t="s">
        <v>12329</v>
      </c>
      <c r="B92" s="315" t="s">
        <v>12330</v>
      </c>
      <c r="C92" s="314" t="s">
        <v>12331</v>
      </c>
      <c r="D92" s="314" t="s">
        <v>12095</v>
      </c>
      <c r="E92" s="314" t="s">
        <v>12096</v>
      </c>
      <c r="F92" s="314" t="s">
        <v>12097</v>
      </c>
      <c r="G92" s="314" t="s">
        <v>3271</v>
      </c>
      <c r="H92" s="314">
        <v>311010</v>
      </c>
      <c r="I92" s="314" t="s">
        <v>3273</v>
      </c>
      <c r="J92" s="314" t="s">
        <v>12133</v>
      </c>
      <c r="K92" s="316">
        <v>7134.28</v>
      </c>
      <c r="L92" s="317">
        <v>141309</v>
      </c>
      <c r="M92" s="316">
        <v>-2563.1</v>
      </c>
      <c r="N92" s="317" t="s">
        <v>4978</v>
      </c>
      <c r="O92" s="316">
        <v>107.01</v>
      </c>
      <c r="P92" s="317" t="s">
        <v>8954</v>
      </c>
      <c r="Q92" s="316">
        <v>11.89</v>
      </c>
      <c r="R92" s="316">
        <v>9697.3799999999992</v>
      </c>
      <c r="S92" s="296" t="s">
        <v>12039</v>
      </c>
      <c r="T92" s="296" t="s">
        <v>1840</v>
      </c>
      <c r="U92" s="469" t="str">
        <f t="shared" si="9"/>
        <v>2%</v>
      </c>
      <c r="V92" s="470">
        <v>0.02</v>
      </c>
      <c r="W92" s="471">
        <f t="shared" si="10"/>
        <v>142.68559999999999</v>
      </c>
    </row>
    <row r="93" spans="1:23">
      <c r="A93" s="314" t="s">
        <v>12332</v>
      </c>
      <c r="B93" s="315" t="s">
        <v>12333</v>
      </c>
      <c r="C93" s="314" t="s">
        <v>12220</v>
      </c>
      <c r="D93" s="314" t="s">
        <v>12095</v>
      </c>
      <c r="E93" s="314" t="s">
        <v>12096</v>
      </c>
      <c r="F93" s="314" t="s">
        <v>12097</v>
      </c>
      <c r="G93" s="314" t="s">
        <v>3271</v>
      </c>
      <c r="H93" s="314">
        <v>311030</v>
      </c>
      <c r="I93" s="314" t="s">
        <v>3281</v>
      </c>
      <c r="J93" s="314" t="s">
        <v>12098</v>
      </c>
      <c r="K93" s="316">
        <v>56488</v>
      </c>
      <c r="L93" s="317">
        <v>141253</v>
      </c>
      <c r="M93" s="316">
        <v>113.95</v>
      </c>
      <c r="N93" s="317" t="s">
        <v>4809</v>
      </c>
      <c r="O93" s="316">
        <v>1059.1199999999999</v>
      </c>
      <c r="P93" s="317" t="s">
        <v>8854</v>
      </c>
      <c r="Q93" s="316">
        <v>117.68</v>
      </c>
      <c r="R93" s="316">
        <v>56374.05</v>
      </c>
      <c r="S93" s="296" t="s">
        <v>12039</v>
      </c>
      <c r="T93" s="296" t="s">
        <v>12102</v>
      </c>
      <c r="U93" s="469" t="str">
        <f t="shared" si="9"/>
        <v>2.5%</v>
      </c>
      <c r="V93" s="470">
        <v>2.5000000000000001E-2</v>
      </c>
      <c r="W93" s="471">
        <f t="shared" si="10"/>
        <v>1412.2</v>
      </c>
    </row>
    <row r="94" spans="1:23">
      <c r="A94" s="314" t="s">
        <v>12334</v>
      </c>
      <c r="B94" s="315" t="s">
        <v>12335</v>
      </c>
      <c r="C94" s="314" t="s">
        <v>12220</v>
      </c>
      <c r="D94" s="314" t="s">
        <v>12095</v>
      </c>
      <c r="E94" s="314" t="s">
        <v>12096</v>
      </c>
      <c r="F94" s="314" t="s">
        <v>12097</v>
      </c>
      <c r="G94" s="314" t="s">
        <v>3271</v>
      </c>
      <c r="H94" s="314">
        <v>311015</v>
      </c>
      <c r="I94" s="314" t="s">
        <v>3281</v>
      </c>
      <c r="J94" s="314" t="s">
        <v>12098</v>
      </c>
      <c r="K94" s="316">
        <v>492393.02</v>
      </c>
      <c r="L94" s="317">
        <v>141249</v>
      </c>
      <c r="M94" s="316">
        <v>-4804.3900000000003</v>
      </c>
      <c r="N94" s="317" t="s">
        <v>4787</v>
      </c>
      <c r="O94" s="316">
        <v>9238.8700000000008</v>
      </c>
      <c r="P94" s="317" t="s">
        <v>8840</v>
      </c>
      <c r="Q94" s="316">
        <v>1025.82</v>
      </c>
      <c r="R94" s="316">
        <v>497197.41</v>
      </c>
      <c r="S94" s="296" t="s">
        <v>12039</v>
      </c>
      <c r="T94" s="296" t="s">
        <v>1841</v>
      </c>
      <c r="U94" s="469" t="str">
        <f t="shared" si="9"/>
        <v>2.5%</v>
      </c>
      <c r="V94" s="470">
        <v>2.5000000000000001E-2</v>
      </c>
      <c r="W94" s="471">
        <f t="shared" si="10"/>
        <v>12309.825500000001</v>
      </c>
    </row>
    <row r="95" spans="1:23">
      <c r="A95" s="314" t="s">
        <v>12336</v>
      </c>
      <c r="B95" s="315" t="s">
        <v>12335</v>
      </c>
      <c r="C95" s="314" t="s">
        <v>12220</v>
      </c>
      <c r="D95" s="314" t="s">
        <v>12095</v>
      </c>
      <c r="E95" s="314" t="s">
        <v>12096</v>
      </c>
      <c r="F95" s="314" t="s">
        <v>12097</v>
      </c>
      <c r="G95" s="314" t="s">
        <v>3271</v>
      </c>
      <c r="H95" s="314">
        <v>311030</v>
      </c>
      <c r="I95" s="314" t="s">
        <v>3281</v>
      </c>
      <c r="J95" s="314" t="s">
        <v>12098</v>
      </c>
      <c r="K95" s="316">
        <v>63913.7</v>
      </c>
      <c r="L95" s="317">
        <v>141249</v>
      </c>
      <c r="M95" s="316">
        <v>-20613.63</v>
      </c>
      <c r="N95" s="317" t="s">
        <v>4787</v>
      </c>
      <c r="O95" s="316">
        <v>1194.93</v>
      </c>
      <c r="P95" s="317" t="s">
        <v>8840</v>
      </c>
      <c r="Q95" s="316">
        <v>133.15</v>
      </c>
      <c r="R95" s="316">
        <v>84527.33</v>
      </c>
      <c r="S95" s="296" t="s">
        <v>12039</v>
      </c>
      <c r="T95" s="296" t="s">
        <v>12102</v>
      </c>
      <c r="U95" s="469" t="str">
        <f t="shared" si="9"/>
        <v>2.5%</v>
      </c>
      <c r="V95" s="470">
        <v>2.5000000000000001E-2</v>
      </c>
      <c r="W95" s="471">
        <f t="shared" si="10"/>
        <v>1597.8425</v>
      </c>
    </row>
    <row r="96" spans="1:23">
      <c r="A96" s="314" t="s">
        <v>12337</v>
      </c>
      <c r="B96" s="315" t="s">
        <v>12338</v>
      </c>
      <c r="C96" s="314" t="s">
        <v>12220</v>
      </c>
      <c r="D96" s="314" t="s">
        <v>12095</v>
      </c>
      <c r="E96" s="314" t="s">
        <v>12096</v>
      </c>
      <c r="F96" s="314" t="s">
        <v>12097</v>
      </c>
      <c r="G96" s="314" t="s">
        <v>3271</v>
      </c>
      <c r="H96" s="314">
        <v>311030</v>
      </c>
      <c r="I96" s="314" t="s">
        <v>3281</v>
      </c>
      <c r="J96" s="314" t="s">
        <v>12098</v>
      </c>
      <c r="K96" s="316">
        <v>11749.87</v>
      </c>
      <c r="L96" s="317">
        <v>141203</v>
      </c>
      <c r="M96" s="316">
        <v>2999.53</v>
      </c>
      <c r="N96" s="317" t="s">
        <v>4505</v>
      </c>
      <c r="O96" s="316">
        <v>213.62</v>
      </c>
      <c r="P96" s="317" t="s">
        <v>8657</v>
      </c>
      <c r="Q96" s="316">
        <v>24.48</v>
      </c>
      <c r="R96" s="316">
        <v>8750.34</v>
      </c>
      <c r="S96" s="296" t="s">
        <v>12039</v>
      </c>
      <c r="T96" s="296" t="s">
        <v>12102</v>
      </c>
      <c r="U96" s="469" t="str">
        <f t="shared" si="9"/>
        <v>2.5%</v>
      </c>
      <c r="V96" s="470">
        <v>2.5000000000000001E-2</v>
      </c>
      <c r="W96" s="471">
        <f t="shared" si="10"/>
        <v>293.74675000000002</v>
      </c>
    </row>
    <row r="97" spans="1:23">
      <c r="A97" s="314" t="s">
        <v>12339</v>
      </c>
      <c r="B97" s="315" t="s">
        <v>12340</v>
      </c>
      <c r="C97" s="314" t="s">
        <v>12220</v>
      </c>
      <c r="D97" s="314" t="s">
        <v>12095</v>
      </c>
      <c r="E97" s="314" t="s">
        <v>12096</v>
      </c>
      <c r="F97" s="314" t="s">
        <v>12097</v>
      </c>
      <c r="G97" s="314" t="s">
        <v>3271</v>
      </c>
      <c r="H97" s="314">
        <v>311030</v>
      </c>
      <c r="I97" s="314" t="s">
        <v>3281</v>
      </c>
      <c r="J97" s="314" t="s">
        <v>12098</v>
      </c>
      <c r="K97" s="316">
        <v>10057.6</v>
      </c>
      <c r="L97" s="317">
        <v>141241</v>
      </c>
      <c r="M97" s="316">
        <v>5837.27</v>
      </c>
      <c r="N97" s="317" t="s">
        <v>4728</v>
      </c>
      <c r="O97" s="316">
        <v>188.55</v>
      </c>
      <c r="P97" s="317" t="s">
        <v>8807</v>
      </c>
      <c r="Q97" s="316">
        <v>20.95</v>
      </c>
      <c r="R97" s="316">
        <v>4220.33</v>
      </c>
      <c r="S97" s="296" t="s">
        <v>12039</v>
      </c>
      <c r="T97" s="296" t="s">
        <v>12102</v>
      </c>
      <c r="U97" s="469" t="str">
        <f t="shared" si="9"/>
        <v>2.5%</v>
      </c>
      <c r="V97" s="470">
        <v>2.5000000000000001E-2</v>
      </c>
      <c r="W97" s="471">
        <f t="shared" si="10"/>
        <v>251.44000000000003</v>
      </c>
    </row>
    <row r="98" spans="1:23">
      <c r="A98" s="314" t="s">
        <v>12341</v>
      </c>
      <c r="B98" s="315" t="s">
        <v>12342</v>
      </c>
      <c r="C98" s="314" t="s">
        <v>12220</v>
      </c>
      <c r="D98" s="314" t="s">
        <v>12095</v>
      </c>
      <c r="E98" s="314" t="s">
        <v>12096</v>
      </c>
      <c r="F98" s="314" t="s">
        <v>12097</v>
      </c>
      <c r="G98" s="314" t="s">
        <v>3271</v>
      </c>
      <c r="H98" s="314">
        <v>311015</v>
      </c>
      <c r="I98" s="314" t="s">
        <v>3281</v>
      </c>
      <c r="J98" s="314" t="s">
        <v>12098</v>
      </c>
      <c r="K98" s="316">
        <v>2556018.9300000002</v>
      </c>
      <c r="L98" s="317">
        <v>141242</v>
      </c>
      <c r="M98" s="316">
        <v>1277707.3400000001</v>
      </c>
      <c r="N98" s="317" t="s">
        <v>4737</v>
      </c>
      <c r="O98" s="316">
        <v>47919.5</v>
      </c>
      <c r="P98" s="317" t="s">
        <v>8812</v>
      </c>
      <c r="Q98" s="316">
        <v>5325.04</v>
      </c>
      <c r="R98" s="316">
        <v>1278311.5900000001</v>
      </c>
      <c r="S98" s="296" t="s">
        <v>12039</v>
      </c>
      <c r="T98" s="296" t="s">
        <v>1841</v>
      </c>
      <c r="U98" s="469" t="str">
        <f t="shared" si="9"/>
        <v>2.5%</v>
      </c>
      <c r="V98" s="470">
        <v>2.5000000000000001E-2</v>
      </c>
      <c r="W98" s="471">
        <f t="shared" si="10"/>
        <v>63900.47325000001</v>
      </c>
    </row>
    <row r="99" spans="1:23">
      <c r="A99" s="314" t="s">
        <v>12343</v>
      </c>
      <c r="B99" s="315" t="s">
        <v>12342</v>
      </c>
      <c r="C99" s="314" t="s">
        <v>12220</v>
      </c>
      <c r="D99" s="314" t="s">
        <v>12095</v>
      </c>
      <c r="E99" s="314" t="s">
        <v>12096</v>
      </c>
      <c r="F99" s="314" t="s">
        <v>12097</v>
      </c>
      <c r="G99" s="314" t="s">
        <v>3271</v>
      </c>
      <c r="H99" s="314">
        <v>311030</v>
      </c>
      <c r="I99" s="314" t="s">
        <v>3281</v>
      </c>
      <c r="J99" s="314" t="s">
        <v>12098</v>
      </c>
      <c r="K99" s="316">
        <v>557205.32999999996</v>
      </c>
      <c r="L99" s="317">
        <v>141242</v>
      </c>
      <c r="M99" s="316">
        <v>305244.08</v>
      </c>
      <c r="N99" s="317" t="s">
        <v>4737</v>
      </c>
      <c r="O99" s="316">
        <v>10447.56</v>
      </c>
      <c r="P99" s="317" t="s">
        <v>8812</v>
      </c>
      <c r="Q99" s="316">
        <v>1160.8399999999999</v>
      </c>
      <c r="R99" s="316">
        <v>251961.25</v>
      </c>
      <c r="S99" s="296" t="s">
        <v>12039</v>
      </c>
      <c r="T99" s="296" t="s">
        <v>12102</v>
      </c>
      <c r="U99" s="469" t="str">
        <f t="shared" si="9"/>
        <v>2.5%</v>
      </c>
      <c r="V99" s="470">
        <v>2.5000000000000001E-2</v>
      </c>
      <c r="W99" s="471">
        <f t="shared" si="10"/>
        <v>13930.133249999999</v>
      </c>
    </row>
    <row r="100" spans="1:23">
      <c r="A100" s="314" t="s">
        <v>12344</v>
      </c>
      <c r="B100" s="315" t="s">
        <v>12345</v>
      </c>
      <c r="C100" s="314" t="s">
        <v>12220</v>
      </c>
      <c r="D100" s="314" t="s">
        <v>12095</v>
      </c>
      <c r="E100" s="314" t="s">
        <v>12096</v>
      </c>
      <c r="F100" s="314" t="s">
        <v>12097</v>
      </c>
      <c r="G100" s="314" t="s">
        <v>3271</v>
      </c>
      <c r="H100" s="314">
        <v>311015</v>
      </c>
      <c r="I100" s="314" t="s">
        <v>3281</v>
      </c>
      <c r="J100" s="314" t="s">
        <v>12098</v>
      </c>
      <c r="K100" s="316">
        <v>6231732.2300000004</v>
      </c>
      <c r="L100" s="317">
        <v>141253</v>
      </c>
      <c r="M100" s="316">
        <v>3634531.73</v>
      </c>
      <c r="N100" s="317" t="s">
        <v>4809</v>
      </c>
      <c r="O100" s="316">
        <v>116842.12</v>
      </c>
      <c r="P100" s="317" t="s">
        <v>8854</v>
      </c>
      <c r="Q100" s="316">
        <v>12982.78</v>
      </c>
      <c r="R100" s="316">
        <v>2597200.5</v>
      </c>
      <c r="S100" s="296" t="s">
        <v>12039</v>
      </c>
      <c r="T100" s="296" t="s">
        <v>1841</v>
      </c>
      <c r="U100" s="469" t="str">
        <f t="shared" si="9"/>
        <v>2.5%</v>
      </c>
      <c r="V100" s="470">
        <v>2.5000000000000001E-2</v>
      </c>
      <c r="W100" s="471">
        <f t="shared" si="10"/>
        <v>155793.30575000003</v>
      </c>
    </row>
    <row r="101" spans="1:23">
      <c r="A101" s="314" t="s">
        <v>12346</v>
      </c>
      <c r="B101" s="315" t="s">
        <v>12345</v>
      </c>
      <c r="C101" s="314" t="s">
        <v>12220</v>
      </c>
      <c r="D101" s="314" t="s">
        <v>12095</v>
      </c>
      <c r="E101" s="314" t="s">
        <v>12096</v>
      </c>
      <c r="F101" s="314" t="s">
        <v>12097</v>
      </c>
      <c r="G101" s="314" t="s">
        <v>3271</v>
      </c>
      <c r="H101" s="314">
        <v>311030</v>
      </c>
      <c r="I101" s="314" t="s">
        <v>3281</v>
      </c>
      <c r="J101" s="314" t="s">
        <v>12133</v>
      </c>
      <c r="K101" s="316">
        <v>765</v>
      </c>
      <c r="L101" s="317">
        <v>141263</v>
      </c>
      <c r="M101" s="316">
        <v>204.74</v>
      </c>
      <c r="N101" s="317" t="s">
        <v>4829</v>
      </c>
      <c r="O101" s="316">
        <v>11.52</v>
      </c>
      <c r="P101" s="317" t="s">
        <v>8869</v>
      </c>
      <c r="Q101" s="316">
        <v>1.28</v>
      </c>
      <c r="R101" s="316">
        <v>560.26</v>
      </c>
      <c r="S101" s="296" t="s">
        <v>12039</v>
      </c>
      <c r="T101" s="296" t="s">
        <v>12102</v>
      </c>
      <c r="U101" s="469" t="str">
        <f t="shared" si="9"/>
        <v>2%</v>
      </c>
      <c r="V101" s="470">
        <v>2.5000000000000001E-2</v>
      </c>
      <c r="W101" s="471">
        <f t="shared" si="10"/>
        <v>19.125</v>
      </c>
    </row>
    <row r="102" spans="1:23">
      <c r="A102" s="314" t="s">
        <v>12347</v>
      </c>
      <c r="B102" s="315" t="s">
        <v>12348</v>
      </c>
      <c r="C102" s="314" t="s">
        <v>12220</v>
      </c>
      <c r="D102" s="314" t="s">
        <v>12095</v>
      </c>
      <c r="E102" s="314" t="s">
        <v>12096</v>
      </c>
      <c r="F102" s="314" t="s">
        <v>12097</v>
      </c>
      <c r="G102" s="314" t="s">
        <v>3271</v>
      </c>
      <c r="H102" s="314">
        <v>311015</v>
      </c>
      <c r="I102" s="314" t="s">
        <v>3281</v>
      </c>
      <c r="J102" s="314" t="s">
        <v>12098</v>
      </c>
      <c r="K102" s="316">
        <v>3262942.58</v>
      </c>
      <c r="L102" s="317">
        <v>141241</v>
      </c>
      <c r="M102" s="316">
        <v>1935896.65</v>
      </c>
      <c r="N102" s="317" t="s">
        <v>4728</v>
      </c>
      <c r="O102" s="316">
        <v>61168.59</v>
      </c>
      <c r="P102" s="317" t="s">
        <v>8807</v>
      </c>
      <c r="Q102" s="316">
        <v>6797.8</v>
      </c>
      <c r="R102" s="316">
        <v>1327045.93</v>
      </c>
      <c r="S102" s="296" t="s">
        <v>12039</v>
      </c>
      <c r="T102" s="296" t="s">
        <v>1841</v>
      </c>
      <c r="U102" s="469" t="str">
        <f t="shared" si="9"/>
        <v>2.5%</v>
      </c>
      <c r="V102" s="470">
        <v>2.5000000000000001E-2</v>
      </c>
      <c r="W102" s="471">
        <f t="shared" si="10"/>
        <v>81573.564500000008</v>
      </c>
    </row>
    <row r="103" spans="1:23">
      <c r="A103" s="314" t="s">
        <v>12349</v>
      </c>
      <c r="B103" s="315" t="s">
        <v>12348</v>
      </c>
      <c r="C103" s="314" t="s">
        <v>12220</v>
      </c>
      <c r="D103" s="314" t="s">
        <v>12095</v>
      </c>
      <c r="E103" s="314" t="s">
        <v>12096</v>
      </c>
      <c r="F103" s="314" t="s">
        <v>12097</v>
      </c>
      <c r="G103" s="314" t="s">
        <v>3271</v>
      </c>
      <c r="H103" s="314">
        <v>311030</v>
      </c>
      <c r="I103" s="314" t="s">
        <v>3281</v>
      </c>
      <c r="J103" s="314" t="s">
        <v>12133</v>
      </c>
      <c r="K103" s="316">
        <v>776.2</v>
      </c>
      <c r="L103" s="317">
        <v>141264</v>
      </c>
      <c r="M103" s="316">
        <v>189</v>
      </c>
      <c r="N103" s="317" t="s">
        <v>4834</v>
      </c>
      <c r="O103" s="316">
        <v>11.61</v>
      </c>
      <c r="P103" s="317" t="s">
        <v>8872</v>
      </c>
      <c r="Q103" s="316">
        <v>1.29</v>
      </c>
      <c r="R103" s="316">
        <v>587.20000000000005</v>
      </c>
      <c r="S103" s="296" t="s">
        <v>12039</v>
      </c>
      <c r="T103" s="296" t="s">
        <v>12102</v>
      </c>
      <c r="U103" s="469" t="str">
        <f t="shared" si="9"/>
        <v>2%</v>
      </c>
      <c r="V103" s="470">
        <v>2.5000000000000001E-2</v>
      </c>
      <c r="W103" s="471">
        <f t="shared" si="10"/>
        <v>19.405000000000001</v>
      </c>
    </row>
    <row r="104" spans="1:23">
      <c r="A104" s="314" t="s">
        <v>12350</v>
      </c>
      <c r="B104" s="315" t="s">
        <v>12351</v>
      </c>
      <c r="C104" s="314" t="s">
        <v>12220</v>
      </c>
      <c r="D104" s="314" t="s">
        <v>12095</v>
      </c>
      <c r="E104" s="314" t="s">
        <v>12096</v>
      </c>
      <c r="F104" s="314" t="s">
        <v>12097</v>
      </c>
      <c r="G104" s="314" t="s">
        <v>3271</v>
      </c>
      <c r="H104" s="314">
        <v>311010</v>
      </c>
      <c r="I104" s="314" t="s">
        <v>3273</v>
      </c>
      <c r="J104" s="314" t="s">
        <v>12133</v>
      </c>
      <c r="K104" s="316">
        <v>767581.88</v>
      </c>
      <c r="L104" s="317">
        <v>141228</v>
      </c>
      <c r="M104" s="316">
        <v>266601.63</v>
      </c>
      <c r="N104" s="317" t="s">
        <v>4613</v>
      </c>
      <c r="O104" s="316">
        <v>11512.13</v>
      </c>
      <c r="P104" s="317" t="s">
        <v>8729</v>
      </c>
      <c r="Q104" s="316">
        <v>1279.3</v>
      </c>
      <c r="R104" s="316">
        <v>500980.25</v>
      </c>
      <c r="S104" s="296" t="s">
        <v>12039</v>
      </c>
      <c r="T104" s="296" t="s">
        <v>1840</v>
      </c>
      <c r="U104" s="469" t="str">
        <f t="shared" si="9"/>
        <v>2%</v>
      </c>
      <c r="V104" s="470">
        <v>0.02</v>
      </c>
      <c r="W104" s="471">
        <f t="shared" si="10"/>
        <v>15351.6376</v>
      </c>
    </row>
    <row r="105" spans="1:23">
      <c r="A105" s="314" t="s">
        <v>12352</v>
      </c>
      <c r="B105" s="315" t="s">
        <v>12351</v>
      </c>
      <c r="C105" s="314" t="s">
        <v>12220</v>
      </c>
      <c r="D105" s="314" t="s">
        <v>12095</v>
      </c>
      <c r="E105" s="314" t="s">
        <v>12096</v>
      </c>
      <c r="F105" s="314" t="s">
        <v>12097</v>
      </c>
      <c r="G105" s="314" t="s">
        <v>3271</v>
      </c>
      <c r="H105" s="314">
        <v>311025</v>
      </c>
      <c r="I105" s="314" t="s">
        <v>3273</v>
      </c>
      <c r="J105" s="314" t="s">
        <v>12133</v>
      </c>
      <c r="K105" s="316">
        <v>61821.120000000003</v>
      </c>
      <c r="L105" s="317">
        <v>141228</v>
      </c>
      <c r="M105" s="316">
        <v>-40995.94</v>
      </c>
      <c r="N105" s="317" t="s">
        <v>4613</v>
      </c>
      <c r="O105" s="316">
        <v>927.36</v>
      </c>
      <c r="P105" s="317" t="s">
        <v>8729</v>
      </c>
      <c r="Q105" s="316">
        <v>103.04</v>
      </c>
      <c r="R105" s="316">
        <v>102817.06</v>
      </c>
      <c r="S105" s="296" t="s">
        <v>12039</v>
      </c>
      <c r="T105" s="296" t="s">
        <v>12136</v>
      </c>
      <c r="U105" s="469" t="str">
        <f t="shared" si="9"/>
        <v>2%</v>
      </c>
      <c r="V105" s="470">
        <v>0.02</v>
      </c>
      <c r="W105" s="471">
        <f t="shared" si="10"/>
        <v>1236.4224000000002</v>
      </c>
    </row>
    <row r="106" spans="1:23">
      <c r="A106" s="314" t="s">
        <v>12353</v>
      </c>
      <c r="B106" s="315" t="s">
        <v>12351</v>
      </c>
      <c r="C106" s="314" t="s">
        <v>12220</v>
      </c>
      <c r="D106" s="314" t="s">
        <v>12095</v>
      </c>
      <c r="E106" s="314" t="s">
        <v>12096</v>
      </c>
      <c r="F106" s="314" t="s">
        <v>12097</v>
      </c>
      <c r="G106" s="314" t="s">
        <v>3271</v>
      </c>
      <c r="H106" s="314">
        <v>311040</v>
      </c>
      <c r="I106" s="314" t="s">
        <v>3273</v>
      </c>
      <c r="J106" s="314" t="s">
        <v>12133</v>
      </c>
      <c r="K106" s="316">
        <v>287.77999999999997</v>
      </c>
      <c r="L106" s="317">
        <v>141228</v>
      </c>
      <c r="M106" s="316">
        <v>51.29</v>
      </c>
      <c r="N106" s="317" t="s">
        <v>4613</v>
      </c>
      <c r="O106" s="316">
        <v>4.32</v>
      </c>
      <c r="P106" s="317" t="s">
        <v>8729</v>
      </c>
      <c r="Q106" s="316">
        <v>0.48</v>
      </c>
      <c r="R106" s="316">
        <v>236.49</v>
      </c>
      <c r="S106" s="296" t="s">
        <v>12039</v>
      </c>
      <c r="T106" s="296" t="s">
        <v>12195</v>
      </c>
      <c r="U106" s="469" t="str">
        <f t="shared" si="9"/>
        <v>2%</v>
      </c>
      <c r="V106" s="470">
        <v>0.02</v>
      </c>
      <c r="W106" s="471">
        <f t="shared" si="10"/>
        <v>5.7555999999999994</v>
      </c>
    </row>
    <row r="107" spans="1:23">
      <c r="A107" s="314" t="s">
        <v>12354</v>
      </c>
      <c r="B107" s="315" t="s">
        <v>12355</v>
      </c>
      <c r="C107" s="314" t="s">
        <v>12220</v>
      </c>
      <c r="D107" s="314" t="s">
        <v>12095</v>
      </c>
      <c r="E107" s="314" t="s">
        <v>12096</v>
      </c>
      <c r="F107" s="314" t="s">
        <v>12097</v>
      </c>
      <c r="G107" s="314" t="s">
        <v>3271</v>
      </c>
      <c r="H107" s="314">
        <v>311010</v>
      </c>
      <c r="I107" s="314" t="s">
        <v>3273</v>
      </c>
      <c r="J107" s="314" t="s">
        <v>12133</v>
      </c>
      <c r="K107" s="316">
        <v>331014.88</v>
      </c>
      <c r="L107" s="317">
        <v>141231</v>
      </c>
      <c r="M107" s="316">
        <v>120446.58</v>
      </c>
      <c r="N107" s="317" t="s">
        <v>4634</v>
      </c>
      <c r="O107" s="316">
        <v>4964.76</v>
      </c>
      <c r="P107" s="317" t="s">
        <v>8743</v>
      </c>
      <c r="Q107" s="316">
        <v>551.69000000000005</v>
      </c>
      <c r="R107" s="316">
        <v>210568.3</v>
      </c>
      <c r="S107" s="296" t="s">
        <v>12039</v>
      </c>
      <c r="T107" s="296" t="s">
        <v>1840</v>
      </c>
      <c r="U107" s="469" t="str">
        <f t="shared" si="9"/>
        <v>2%</v>
      </c>
      <c r="V107" s="470">
        <v>0.02</v>
      </c>
      <c r="W107" s="471">
        <f t="shared" si="10"/>
        <v>6620.2975999999999</v>
      </c>
    </row>
    <row r="108" spans="1:23">
      <c r="A108" s="314" t="s">
        <v>12356</v>
      </c>
      <c r="B108" s="315" t="s">
        <v>12357</v>
      </c>
      <c r="C108" s="314" t="s">
        <v>12220</v>
      </c>
      <c r="D108" s="314" t="s">
        <v>12095</v>
      </c>
      <c r="E108" s="314" t="s">
        <v>12096</v>
      </c>
      <c r="F108" s="314" t="s">
        <v>12097</v>
      </c>
      <c r="G108" s="314" t="s">
        <v>3271</v>
      </c>
      <c r="H108" s="314">
        <v>311025</v>
      </c>
      <c r="I108" s="314" t="s">
        <v>3273</v>
      </c>
      <c r="J108" s="314" t="s">
        <v>12133</v>
      </c>
      <c r="K108" s="316">
        <v>4429.8900000000003</v>
      </c>
      <c r="L108" s="317">
        <v>141231</v>
      </c>
      <c r="M108" s="316">
        <v>-2198.66</v>
      </c>
      <c r="N108" s="317" t="s">
        <v>4634</v>
      </c>
      <c r="O108" s="316">
        <v>66.42</v>
      </c>
      <c r="P108" s="317" t="s">
        <v>8743</v>
      </c>
      <c r="Q108" s="316">
        <v>7.38</v>
      </c>
      <c r="R108" s="316">
        <v>6628.55</v>
      </c>
      <c r="S108" s="296" t="s">
        <v>12039</v>
      </c>
      <c r="T108" s="296" t="s">
        <v>12136</v>
      </c>
      <c r="U108" s="469" t="str">
        <f t="shared" si="9"/>
        <v>2%</v>
      </c>
      <c r="V108" s="470">
        <v>0.02</v>
      </c>
      <c r="W108" s="471">
        <f t="shared" si="10"/>
        <v>88.597800000000007</v>
      </c>
    </row>
    <row r="109" spans="1:23">
      <c r="A109" s="314" t="s">
        <v>12358</v>
      </c>
      <c r="B109" s="315" t="s">
        <v>12355</v>
      </c>
      <c r="C109" s="314" t="s">
        <v>12220</v>
      </c>
      <c r="D109" s="314" t="s">
        <v>12095</v>
      </c>
      <c r="E109" s="314" t="s">
        <v>12096</v>
      </c>
      <c r="F109" s="314" t="s">
        <v>12097</v>
      </c>
      <c r="G109" s="314" t="s">
        <v>3271</v>
      </c>
      <c r="H109" s="314">
        <v>311040</v>
      </c>
      <c r="I109" s="314" t="s">
        <v>3273</v>
      </c>
      <c r="J109" s="314" t="s">
        <v>12133</v>
      </c>
      <c r="K109" s="316">
        <v>2895.96</v>
      </c>
      <c r="L109" s="317">
        <v>141231</v>
      </c>
      <c r="M109" s="316">
        <v>866.9</v>
      </c>
      <c r="N109" s="317" t="s">
        <v>4634</v>
      </c>
      <c r="O109" s="316">
        <v>43.47</v>
      </c>
      <c r="P109" s="317" t="s">
        <v>8743</v>
      </c>
      <c r="Q109" s="316">
        <v>4.83</v>
      </c>
      <c r="R109" s="316">
        <v>2029.06</v>
      </c>
      <c r="S109" s="296" t="s">
        <v>12039</v>
      </c>
      <c r="T109" s="296" t="s">
        <v>12195</v>
      </c>
      <c r="U109" s="469" t="str">
        <f t="shared" si="9"/>
        <v>2%</v>
      </c>
      <c r="V109" s="470">
        <v>0.02</v>
      </c>
      <c r="W109" s="471">
        <f t="shared" si="10"/>
        <v>57.919200000000004</v>
      </c>
    </row>
    <row r="110" spans="1:23">
      <c r="A110" s="314" t="s">
        <v>12359</v>
      </c>
      <c r="B110" s="315" t="s">
        <v>12360</v>
      </c>
      <c r="C110" s="314" t="s">
        <v>12220</v>
      </c>
      <c r="D110" s="314" t="s">
        <v>12095</v>
      </c>
      <c r="E110" s="314" t="s">
        <v>12096</v>
      </c>
      <c r="F110" s="314" t="s">
        <v>12097</v>
      </c>
      <c r="G110" s="314" t="s">
        <v>3271</v>
      </c>
      <c r="H110" s="314">
        <v>311010</v>
      </c>
      <c r="I110" s="314" t="s">
        <v>3273</v>
      </c>
      <c r="J110" s="314" t="s">
        <v>12133</v>
      </c>
      <c r="K110" s="316">
        <v>1586151.91</v>
      </c>
      <c r="L110" s="317">
        <v>141232</v>
      </c>
      <c r="M110" s="316">
        <v>590112.44999999995</v>
      </c>
      <c r="N110" s="317" t="s">
        <v>4645</v>
      </c>
      <c r="O110" s="316">
        <v>23719.41</v>
      </c>
      <c r="P110" s="317" t="s">
        <v>8750</v>
      </c>
      <c r="Q110" s="316">
        <v>2643.59</v>
      </c>
      <c r="R110" s="316">
        <v>996039.46</v>
      </c>
      <c r="S110" s="296" t="s">
        <v>12039</v>
      </c>
      <c r="T110" s="296" t="s">
        <v>1840</v>
      </c>
      <c r="U110" s="469" t="str">
        <f t="shared" si="9"/>
        <v>2%</v>
      </c>
      <c r="V110" s="470">
        <v>0.02</v>
      </c>
      <c r="W110" s="471">
        <f t="shared" si="10"/>
        <v>31723.038199999999</v>
      </c>
    </row>
    <row r="111" spans="1:23">
      <c r="A111" s="314" t="s">
        <v>12361</v>
      </c>
      <c r="B111" s="315" t="s">
        <v>12360</v>
      </c>
      <c r="C111" s="314" t="s">
        <v>12220</v>
      </c>
      <c r="D111" s="314" t="s">
        <v>12095</v>
      </c>
      <c r="E111" s="314" t="s">
        <v>12096</v>
      </c>
      <c r="F111" s="314" t="s">
        <v>12097</v>
      </c>
      <c r="G111" s="314" t="s">
        <v>3271</v>
      </c>
      <c r="H111" s="314">
        <v>311025</v>
      </c>
      <c r="I111" s="314" t="s">
        <v>3273</v>
      </c>
      <c r="J111" s="314" t="s">
        <v>12133</v>
      </c>
      <c r="K111" s="316">
        <v>158545.82999999999</v>
      </c>
      <c r="L111" s="317">
        <v>141232</v>
      </c>
      <c r="M111" s="316">
        <v>38946.43</v>
      </c>
      <c r="N111" s="317" t="s">
        <v>4645</v>
      </c>
      <c r="O111" s="316">
        <v>2354.08</v>
      </c>
      <c r="P111" s="317" t="s">
        <v>8750</v>
      </c>
      <c r="Q111" s="316">
        <v>264.24</v>
      </c>
      <c r="R111" s="316">
        <v>119599.4</v>
      </c>
      <c r="S111" s="296" t="s">
        <v>12039</v>
      </c>
      <c r="T111" s="296" t="s">
        <v>12136</v>
      </c>
      <c r="U111" s="469" t="str">
        <f t="shared" si="9"/>
        <v>2%</v>
      </c>
      <c r="V111" s="470">
        <v>0.02</v>
      </c>
      <c r="W111" s="471">
        <f t="shared" si="10"/>
        <v>3170.9166</v>
      </c>
    </row>
    <row r="112" spans="1:23">
      <c r="A112" s="314" t="s">
        <v>12362</v>
      </c>
      <c r="B112" s="315" t="s">
        <v>12360</v>
      </c>
      <c r="C112" s="314" t="s">
        <v>12220</v>
      </c>
      <c r="D112" s="314" t="s">
        <v>12095</v>
      </c>
      <c r="E112" s="314" t="s">
        <v>12096</v>
      </c>
      <c r="F112" s="314" t="s">
        <v>12097</v>
      </c>
      <c r="G112" s="314" t="s">
        <v>3271</v>
      </c>
      <c r="H112" s="314">
        <v>311040</v>
      </c>
      <c r="I112" s="314" t="s">
        <v>3273</v>
      </c>
      <c r="J112" s="314" t="s">
        <v>12133</v>
      </c>
      <c r="K112" s="316">
        <v>1352214.51</v>
      </c>
      <c r="L112" s="317">
        <v>141232</v>
      </c>
      <c r="M112" s="316">
        <v>241361.72</v>
      </c>
      <c r="N112" s="317" t="s">
        <v>4645</v>
      </c>
      <c r="O112" s="316">
        <v>19753.62</v>
      </c>
      <c r="P112" s="317" t="s">
        <v>8750</v>
      </c>
      <c r="Q112" s="316">
        <v>2253.69</v>
      </c>
      <c r="R112" s="316">
        <v>1110852.79</v>
      </c>
      <c r="S112" s="296" t="s">
        <v>12039</v>
      </c>
      <c r="T112" s="296" t="s">
        <v>12195</v>
      </c>
      <c r="U112" s="469" t="str">
        <f t="shared" si="9"/>
        <v>2%</v>
      </c>
      <c r="V112" s="470">
        <v>0.02</v>
      </c>
      <c r="W112" s="471">
        <f t="shared" si="10"/>
        <v>27044.290199999999</v>
      </c>
    </row>
    <row r="113" spans="1:23">
      <c r="A113" s="314" t="s">
        <v>12363</v>
      </c>
      <c r="B113" s="315" t="s">
        <v>12364</v>
      </c>
      <c r="C113" s="314" t="s">
        <v>12220</v>
      </c>
      <c r="D113" s="314" t="s">
        <v>12095</v>
      </c>
      <c r="E113" s="314" t="s">
        <v>12096</v>
      </c>
      <c r="F113" s="314" t="s">
        <v>12097</v>
      </c>
      <c r="G113" s="314" t="s">
        <v>3271</v>
      </c>
      <c r="H113" s="314">
        <v>311010</v>
      </c>
      <c r="I113" s="314" t="s">
        <v>3273</v>
      </c>
      <c r="J113" s="314" t="s">
        <v>12133</v>
      </c>
      <c r="K113" s="316">
        <v>312866.84000000003</v>
      </c>
      <c r="L113" s="317">
        <v>141205</v>
      </c>
      <c r="M113" s="316">
        <v>112791.51</v>
      </c>
      <c r="N113" s="317" t="s">
        <v>4525</v>
      </c>
      <c r="O113" s="316">
        <v>4635.91</v>
      </c>
      <c r="P113" s="317" t="s">
        <v>8671</v>
      </c>
      <c r="Q113" s="316">
        <v>521.44000000000005</v>
      </c>
      <c r="R113" s="316">
        <v>200075.33</v>
      </c>
      <c r="S113" s="296" t="s">
        <v>12039</v>
      </c>
      <c r="T113" s="296" t="s">
        <v>1840</v>
      </c>
      <c r="U113" s="469" t="str">
        <f t="shared" si="9"/>
        <v>2%</v>
      </c>
      <c r="V113" s="470">
        <v>0.02</v>
      </c>
      <c r="W113" s="471">
        <f t="shared" si="10"/>
        <v>6257.3368000000009</v>
      </c>
    </row>
    <row r="114" spans="1:23">
      <c r="A114" s="314" t="s">
        <v>12365</v>
      </c>
      <c r="B114" s="315" t="s">
        <v>12364</v>
      </c>
      <c r="C114" s="314" t="s">
        <v>12220</v>
      </c>
      <c r="D114" s="314" t="s">
        <v>12095</v>
      </c>
      <c r="E114" s="314" t="s">
        <v>12096</v>
      </c>
      <c r="F114" s="314" t="s">
        <v>12097</v>
      </c>
      <c r="G114" s="314" t="s">
        <v>3271</v>
      </c>
      <c r="H114" s="314">
        <v>311025</v>
      </c>
      <c r="I114" s="314" t="s">
        <v>3273</v>
      </c>
      <c r="J114" s="314" t="s">
        <v>12133</v>
      </c>
      <c r="K114" s="316">
        <v>6006.09</v>
      </c>
      <c r="L114" s="317">
        <v>141205</v>
      </c>
      <c r="M114" s="316">
        <v>540.38</v>
      </c>
      <c r="N114" s="317" t="s">
        <v>4525</v>
      </c>
      <c r="O114" s="316">
        <v>90.09</v>
      </c>
      <c r="P114" s="317" t="s">
        <v>8671</v>
      </c>
      <c r="Q114" s="316">
        <v>10.01</v>
      </c>
      <c r="R114" s="316">
        <v>5465.71</v>
      </c>
      <c r="S114" s="296" t="s">
        <v>12039</v>
      </c>
      <c r="T114" s="296" t="s">
        <v>12136</v>
      </c>
      <c r="U114" s="469" t="str">
        <f t="shared" ref="U114:U169" si="11">IF(E114="FLAT",J114,1/(J114/12))</f>
        <v>2%</v>
      </c>
      <c r="V114" s="470">
        <v>0.02</v>
      </c>
      <c r="W114" s="471">
        <f t="shared" ref="W114:W169" si="12">K114*V114</f>
        <v>120.12180000000001</v>
      </c>
    </row>
    <row r="115" spans="1:23">
      <c r="A115" s="314" t="s">
        <v>12366</v>
      </c>
      <c r="B115" s="315" t="s">
        <v>12367</v>
      </c>
      <c r="C115" s="314" t="s">
        <v>12220</v>
      </c>
      <c r="D115" s="314" t="s">
        <v>12095</v>
      </c>
      <c r="E115" s="314" t="s">
        <v>12096</v>
      </c>
      <c r="F115" s="314" t="s">
        <v>12097</v>
      </c>
      <c r="G115" s="314" t="s">
        <v>3271</v>
      </c>
      <c r="H115" s="314">
        <v>311010</v>
      </c>
      <c r="I115" s="314" t="s">
        <v>3273</v>
      </c>
      <c r="J115" s="314" t="s">
        <v>12133</v>
      </c>
      <c r="K115" s="316">
        <v>1082830.6499999999</v>
      </c>
      <c r="L115" s="317">
        <v>141223</v>
      </c>
      <c r="M115" s="316">
        <v>421029.94</v>
      </c>
      <c r="N115" s="317" t="s">
        <v>4571</v>
      </c>
      <c r="O115" s="316">
        <v>16242.48</v>
      </c>
      <c r="P115" s="317" t="s">
        <v>8703</v>
      </c>
      <c r="Q115" s="316">
        <v>1804.72</v>
      </c>
      <c r="R115" s="316">
        <v>661800.71</v>
      </c>
      <c r="S115" s="296" t="s">
        <v>12039</v>
      </c>
      <c r="T115" s="296" t="s">
        <v>1840</v>
      </c>
      <c r="U115" s="469" t="str">
        <f t="shared" si="11"/>
        <v>2%</v>
      </c>
      <c r="V115" s="470">
        <v>0.02</v>
      </c>
      <c r="W115" s="471">
        <f t="shared" si="12"/>
        <v>21656.612999999998</v>
      </c>
    </row>
    <row r="116" spans="1:23">
      <c r="A116" s="314" t="s">
        <v>12368</v>
      </c>
      <c r="B116" s="315" t="s">
        <v>12367</v>
      </c>
      <c r="C116" s="314" t="s">
        <v>12220</v>
      </c>
      <c r="D116" s="314" t="s">
        <v>12095</v>
      </c>
      <c r="E116" s="314" t="s">
        <v>12096</v>
      </c>
      <c r="F116" s="314" t="s">
        <v>12097</v>
      </c>
      <c r="G116" s="314" t="s">
        <v>3271</v>
      </c>
      <c r="H116" s="314">
        <v>311025</v>
      </c>
      <c r="I116" s="314" t="s">
        <v>3273</v>
      </c>
      <c r="J116" s="314" t="s">
        <v>12133</v>
      </c>
      <c r="K116" s="316">
        <v>138846.74</v>
      </c>
      <c r="L116" s="317">
        <v>141223</v>
      </c>
      <c r="M116" s="316">
        <v>29159.439999999999</v>
      </c>
      <c r="N116" s="317" t="s">
        <v>4571</v>
      </c>
      <c r="O116" s="316">
        <v>2086.66</v>
      </c>
      <c r="P116" s="317" t="s">
        <v>8703</v>
      </c>
      <c r="Q116" s="316">
        <v>231.41</v>
      </c>
      <c r="R116" s="316">
        <v>109687.3</v>
      </c>
      <c r="S116" s="296" t="s">
        <v>12039</v>
      </c>
      <c r="T116" s="296" t="s">
        <v>12136</v>
      </c>
      <c r="U116" s="469" t="str">
        <f t="shared" si="11"/>
        <v>2%</v>
      </c>
      <c r="V116" s="470">
        <v>0.02</v>
      </c>
      <c r="W116" s="471">
        <f t="shared" si="12"/>
        <v>2776.9348</v>
      </c>
    </row>
    <row r="117" spans="1:23">
      <c r="A117" s="314" t="s">
        <v>12369</v>
      </c>
      <c r="B117" s="315" t="s">
        <v>12367</v>
      </c>
      <c r="C117" s="314" t="s">
        <v>12220</v>
      </c>
      <c r="D117" s="314" t="s">
        <v>12095</v>
      </c>
      <c r="E117" s="314" t="s">
        <v>12096</v>
      </c>
      <c r="F117" s="314" t="s">
        <v>12097</v>
      </c>
      <c r="G117" s="314" t="s">
        <v>3271</v>
      </c>
      <c r="H117" s="314">
        <v>311040</v>
      </c>
      <c r="I117" s="314" t="s">
        <v>3273</v>
      </c>
      <c r="J117" s="314" t="s">
        <v>12133</v>
      </c>
      <c r="K117" s="316">
        <v>252.22</v>
      </c>
      <c r="L117" s="317">
        <v>141223</v>
      </c>
      <c r="M117" s="316">
        <v>55.7</v>
      </c>
      <c r="N117" s="317" t="s">
        <v>4571</v>
      </c>
      <c r="O117" s="316">
        <v>3.78</v>
      </c>
      <c r="P117" s="317" t="s">
        <v>8703</v>
      </c>
      <c r="Q117" s="316">
        <v>0.42</v>
      </c>
      <c r="R117" s="316">
        <v>196.52</v>
      </c>
      <c r="S117" s="296" t="s">
        <v>12039</v>
      </c>
      <c r="T117" s="296" t="s">
        <v>12195</v>
      </c>
      <c r="U117" s="469" t="str">
        <f t="shared" si="11"/>
        <v>2%</v>
      </c>
      <c r="V117" s="470">
        <v>0.02</v>
      </c>
      <c r="W117" s="471">
        <f t="shared" si="12"/>
        <v>5.0444000000000004</v>
      </c>
    </row>
    <row r="118" spans="1:23">
      <c r="A118" s="314" t="s">
        <v>12370</v>
      </c>
      <c r="B118" s="315" t="s">
        <v>12371</v>
      </c>
      <c r="C118" s="314" t="s">
        <v>12220</v>
      </c>
      <c r="D118" s="314" t="s">
        <v>12095</v>
      </c>
      <c r="E118" s="314" t="s">
        <v>12096</v>
      </c>
      <c r="F118" s="314" t="s">
        <v>12097</v>
      </c>
      <c r="G118" s="314" t="s">
        <v>3271</v>
      </c>
      <c r="H118" s="314">
        <v>311010</v>
      </c>
      <c r="I118" s="314" t="s">
        <v>3273</v>
      </c>
      <c r="J118" s="314" t="s">
        <v>12133</v>
      </c>
      <c r="K118" s="316">
        <v>806221.76</v>
      </c>
      <c r="L118" s="317">
        <v>141230</v>
      </c>
      <c r="M118" s="316">
        <v>24203.83</v>
      </c>
      <c r="N118" s="317" t="s">
        <v>4623</v>
      </c>
      <c r="O118" s="316">
        <v>12084.25</v>
      </c>
      <c r="P118" s="317" t="s">
        <v>8736</v>
      </c>
      <c r="Q118" s="316">
        <v>1343.7</v>
      </c>
      <c r="R118" s="316">
        <v>782017.93</v>
      </c>
      <c r="S118" s="296" t="s">
        <v>12039</v>
      </c>
      <c r="T118" s="296" t="s">
        <v>1840</v>
      </c>
      <c r="U118" s="469" t="str">
        <f t="shared" si="11"/>
        <v>2%</v>
      </c>
      <c r="V118" s="470">
        <v>0.02</v>
      </c>
      <c r="W118" s="471">
        <f t="shared" si="12"/>
        <v>16124.4352</v>
      </c>
    </row>
    <row r="119" spans="1:23">
      <c r="A119" s="314" t="s">
        <v>12372</v>
      </c>
      <c r="B119" s="315" t="s">
        <v>12371</v>
      </c>
      <c r="C119" s="314" t="s">
        <v>12220</v>
      </c>
      <c r="D119" s="314" t="s">
        <v>12095</v>
      </c>
      <c r="E119" s="314" t="s">
        <v>12096</v>
      </c>
      <c r="F119" s="314" t="s">
        <v>12097</v>
      </c>
      <c r="G119" s="314" t="s">
        <v>3271</v>
      </c>
      <c r="H119" s="314">
        <v>311025</v>
      </c>
      <c r="I119" s="314" t="s">
        <v>3273</v>
      </c>
      <c r="J119" s="314" t="s">
        <v>12133</v>
      </c>
      <c r="K119" s="316">
        <v>72190.91</v>
      </c>
      <c r="L119" s="317">
        <v>141230</v>
      </c>
      <c r="M119" s="316">
        <v>16648.740000000002</v>
      </c>
      <c r="N119" s="317" t="s">
        <v>4623</v>
      </c>
      <c r="O119" s="316">
        <v>1078.8499999999999</v>
      </c>
      <c r="P119" s="317" t="s">
        <v>8736</v>
      </c>
      <c r="Q119" s="316">
        <v>120.32</v>
      </c>
      <c r="R119" s="316">
        <v>55542.17</v>
      </c>
      <c r="S119" s="296" t="s">
        <v>12039</v>
      </c>
      <c r="T119" s="296" t="s">
        <v>12136</v>
      </c>
      <c r="U119" s="469" t="str">
        <f t="shared" si="11"/>
        <v>2%</v>
      </c>
      <c r="V119" s="470">
        <v>0.02</v>
      </c>
      <c r="W119" s="471">
        <f t="shared" si="12"/>
        <v>1443.8182000000002</v>
      </c>
    </row>
    <row r="120" spans="1:23">
      <c r="A120" s="314" t="s">
        <v>12373</v>
      </c>
      <c r="B120" s="315" t="s">
        <v>12371</v>
      </c>
      <c r="C120" s="314" t="s">
        <v>12220</v>
      </c>
      <c r="D120" s="314" t="s">
        <v>12095</v>
      </c>
      <c r="E120" s="314" t="s">
        <v>12096</v>
      </c>
      <c r="F120" s="314" t="s">
        <v>12097</v>
      </c>
      <c r="G120" s="314" t="s">
        <v>3271</v>
      </c>
      <c r="H120" s="314">
        <v>311040</v>
      </c>
      <c r="I120" s="314" t="s">
        <v>3273</v>
      </c>
      <c r="J120" s="314" t="s">
        <v>12133</v>
      </c>
      <c r="K120" s="316">
        <v>20324.86</v>
      </c>
      <c r="L120" s="317">
        <v>141230</v>
      </c>
      <c r="M120" s="316">
        <v>5654.55</v>
      </c>
      <c r="N120" s="317" t="s">
        <v>4623</v>
      </c>
      <c r="O120" s="316">
        <v>304.83</v>
      </c>
      <c r="P120" s="317" t="s">
        <v>8736</v>
      </c>
      <c r="Q120" s="316">
        <v>33.869999999999997</v>
      </c>
      <c r="R120" s="316">
        <v>14670.31</v>
      </c>
      <c r="S120" s="296" t="s">
        <v>12039</v>
      </c>
      <c r="T120" s="296" t="s">
        <v>12195</v>
      </c>
      <c r="U120" s="469" t="str">
        <f t="shared" si="11"/>
        <v>2%</v>
      </c>
      <c r="V120" s="470">
        <v>0.02</v>
      </c>
      <c r="W120" s="471">
        <f t="shared" si="12"/>
        <v>406.49720000000002</v>
      </c>
    </row>
    <row r="121" spans="1:23">
      <c r="A121" s="314" t="s">
        <v>12374</v>
      </c>
      <c r="B121" s="315" t="s">
        <v>12375</v>
      </c>
      <c r="C121" s="314" t="s">
        <v>12220</v>
      </c>
      <c r="D121" s="314" t="s">
        <v>12095</v>
      </c>
      <c r="E121" s="314" t="s">
        <v>12096</v>
      </c>
      <c r="F121" s="314" t="s">
        <v>12097</v>
      </c>
      <c r="G121" s="314" t="s">
        <v>3271</v>
      </c>
      <c r="H121" s="314">
        <v>311010</v>
      </c>
      <c r="I121" s="314" t="s">
        <v>3273</v>
      </c>
      <c r="J121" s="314" t="s">
        <v>12133</v>
      </c>
      <c r="K121" s="316">
        <v>48088.65</v>
      </c>
      <c r="L121" s="317">
        <v>141235</v>
      </c>
      <c r="M121" s="316">
        <v>6873.11</v>
      </c>
      <c r="N121" s="317" t="s">
        <v>4692</v>
      </c>
      <c r="O121" s="316">
        <v>720.39</v>
      </c>
      <c r="P121" s="317" t="s">
        <v>8785</v>
      </c>
      <c r="Q121" s="316">
        <v>80.150000000000006</v>
      </c>
      <c r="R121" s="316">
        <v>41215.54</v>
      </c>
      <c r="S121" s="296" t="s">
        <v>12039</v>
      </c>
      <c r="T121" s="296" t="s">
        <v>1840</v>
      </c>
      <c r="U121" s="469" t="str">
        <f t="shared" si="11"/>
        <v>2%</v>
      </c>
      <c r="V121" s="470">
        <v>0.02</v>
      </c>
      <c r="W121" s="471">
        <f t="shared" si="12"/>
        <v>961.77300000000002</v>
      </c>
    </row>
    <row r="122" spans="1:23">
      <c r="A122" s="314" t="s">
        <v>12376</v>
      </c>
      <c r="B122" s="315" t="s">
        <v>12375</v>
      </c>
      <c r="C122" s="314" t="s">
        <v>12220</v>
      </c>
      <c r="D122" s="314" t="s">
        <v>12095</v>
      </c>
      <c r="E122" s="314" t="s">
        <v>12096</v>
      </c>
      <c r="F122" s="314" t="s">
        <v>12097</v>
      </c>
      <c r="G122" s="314" t="s">
        <v>3271</v>
      </c>
      <c r="H122" s="314">
        <v>311025</v>
      </c>
      <c r="I122" s="314" t="s">
        <v>3273</v>
      </c>
      <c r="J122" s="314" t="s">
        <v>12133</v>
      </c>
      <c r="K122" s="316">
        <v>28565.29</v>
      </c>
      <c r="L122" s="317">
        <v>141235</v>
      </c>
      <c r="M122" s="316">
        <v>5599.54</v>
      </c>
      <c r="N122" s="317" t="s">
        <v>4692</v>
      </c>
      <c r="O122" s="316">
        <v>423.56</v>
      </c>
      <c r="P122" s="317" t="s">
        <v>8785</v>
      </c>
      <c r="Q122" s="316">
        <v>47.61</v>
      </c>
      <c r="R122" s="316">
        <v>22965.75</v>
      </c>
      <c r="S122" s="296" t="s">
        <v>12039</v>
      </c>
      <c r="T122" s="296" t="s">
        <v>12136</v>
      </c>
      <c r="U122" s="469" t="str">
        <f t="shared" si="11"/>
        <v>2%</v>
      </c>
      <c r="V122" s="470">
        <v>0.02</v>
      </c>
      <c r="W122" s="471">
        <f t="shared" si="12"/>
        <v>571.30579999999998</v>
      </c>
    </row>
    <row r="123" spans="1:23">
      <c r="A123" s="314" t="s">
        <v>12377</v>
      </c>
      <c r="B123" s="315" t="s">
        <v>12375</v>
      </c>
      <c r="C123" s="314" t="s">
        <v>12220</v>
      </c>
      <c r="D123" s="314" t="s">
        <v>12095</v>
      </c>
      <c r="E123" s="314" t="s">
        <v>12096</v>
      </c>
      <c r="F123" s="314" t="s">
        <v>12097</v>
      </c>
      <c r="G123" s="314" t="s">
        <v>3271</v>
      </c>
      <c r="H123" s="314">
        <v>311040</v>
      </c>
      <c r="I123" s="314" t="s">
        <v>3273</v>
      </c>
      <c r="J123" s="314" t="s">
        <v>12133</v>
      </c>
      <c r="K123" s="316">
        <v>29745.74</v>
      </c>
      <c r="L123" s="317">
        <v>141235</v>
      </c>
      <c r="M123" s="316">
        <v>4056.57</v>
      </c>
      <c r="N123" s="317" t="s">
        <v>4692</v>
      </c>
      <c r="O123" s="316">
        <v>445.8</v>
      </c>
      <c r="P123" s="317" t="s">
        <v>8785</v>
      </c>
      <c r="Q123" s="316">
        <v>49.58</v>
      </c>
      <c r="R123" s="316">
        <v>25689.17</v>
      </c>
      <c r="S123" s="296" t="s">
        <v>12039</v>
      </c>
      <c r="T123" s="296" t="s">
        <v>12195</v>
      </c>
      <c r="U123" s="469" t="str">
        <f t="shared" si="11"/>
        <v>2%</v>
      </c>
      <c r="V123" s="470">
        <v>0.02</v>
      </c>
      <c r="W123" s="471">
        <f t="shared" si="12"/>
        <v>594.91480000000001</v>
      </c>
    </row>
    <row r="124" spans="1:23">
      <c r="A124" s="314" t="s">
        <v>12378</v>
      </c>
      <c r="B124" s="315" t="s">
        <v>12379</v>
      </c>
      <c r="C124" s="314" t="s">
        <v>12380</v>
      </c>
      <c r="D124" s="314" t="s">
        <v>12095</v>
      </c>
      <c r="E124" s="314" t="s">
        <v>12096</v>
      </c>
      <c r="F124" s="314" t="s">
        <v>12097</v>
      </c>
      <c r="G124" s="314" t="s">
        <v>3271</v>
      </c>
      <c r="H124" s="314">
        <v>311010</v>
      </c>
      <c r="I124" s="314" t="s">
        <v>3273</v>
      </c>
      <c r="J124" s="314" t="s">
        <v>12133</v>
      </c>
      <c r="K124" s="316">
        <v>514854.9</v>
      </c>
      <c r="L124" s="317">
        <v>141204</v>
      </c>
      <c r="M124" s="316">
        <v>261853.19</v>
      </c>
      <c r="N124" s="317" t="s">
        <v>4518</v>
      </c>
      <c r="O124" s="316">
        <v>7722.06</v>
      </c>
      <c r="P124" s="317" t="s">
        <v>8666</v>
      </c>
      <c r="Q124" s="316">
        <v>858.09</v>
      </c>
      <c r="R124" s="316">
        <v>253001.71</v>
      </c>
      <c r="S124" s="296" t="s">
        <v>12039</v>
      </c>
      <c r="T124" s="296" t="s">
        <v>1840</v>
      </c>
      <c r="U124" s="469" t="str">
        <f t="shared" si="11"/>
        <v>2%</v>
      </c>
      <c r="V124" s="470">
        <v>0.02</v>
      </c>
      <c r="W124" s="471">
        <f t="shared" si="12"/>
        <v>10297.098</v>
      </c>
    </row>
    <row r="125" spans="1:23">
      <c r="A125" s="314" t="s">
        <v>12381</v>
      </c>
      <c r="B125" s="315" t="s">
        <v>12379</v>
      </c>
      <c r="C125" s="314" t="s">
        <v>12382</v>
      </c>
      <c r="D125" s="314" t="s">
        <v>12095</v>
      </c>
      <c r="E125" s="314" t="s">
        <v>12096</v>
      </c>
      <c r="F125" s="314" t="s">
        <v>12097</v>
      </c>
      <c r="G125" s="314" t="s">
        <v>3271</v>
      </c>
      <c r="H125" s="314">
        <v>311025</v>
      </c>
      <c r="I125" s="314" t="s">
        <v>3273</v>
      </c>
      <c r="J125" s="314" t="s">
        <v>12133</v>
      </c>
      <c r="K125" s="316">
        <v>24210.41</v>
      </c>
      <c r="L125" s="317">
        <v>141204</v>
      </c>
      <c r="M125" s="316">
        <v>9031.98</v>
      </c>
      <c r="N125" s="317" t="s">
        <v>4518</v>
      </c>
      <c r="O125" s="316">
        <v>363.15</v>
      </c>
      <c r="P125" s="317" t="s">
        <v>8666</v>
      </c>
      <c r="Q125" s="316">
        <v>40.35</v>
      </c>
      <c r="R125" s="316">
        <v>15178.43</v>
      </c>
      <c r="S125" s="296" t="s">
        <v>12039</v>
      </c>
      <c r="T125" s="296" t="s">
        <v>12136</v>
      </c>
      <c r="U125" s="469" t="str">
        <f t="shared" si="11"/>
        <v>2%</v>
      </c>
      <c r="V125" s="470">
        <v>0.02</v>
      </c>
      <c r="W125" s="471">
        <f t="shared" si="12"/>
        <v>484.20820000000003</v>
      </c>
    </row>
    <row r="126" spans="1:23">
      <c r="A126" s="314" t="s">
        <v>12383</v>
      </c>
      <c r="B126" s="315" t="s">
        <v>12379</v>
      </c>
      <c r="C126" s="314" t="s">
        <v>12384</v>
      </c>
      <c r="D126" s="314" t="s">
        <v>12095</v>
      </c>
      <c r="E126" s="314" t="s">
        <v>12096</v>
      </c>
      <c r="F126" s="314" t="s">
        <v>12097</v>
      </c>
      <c r="G126" s="314" t="s">
        <v>3271</v>
      </c>
      <c r="H126" s="314">
        <v>311040</v>
      </c>
      <c r="I126" s="314" t="s">
        <v>3273</v>
      </c>
      <c r="J126" s="314" t="s">
        <v>12133</v>
      </c>
      <c r="K126" s="316">
        <v>4025.45</v>
      </c>
      <c r="L126" s="317">
        <v>141204</v>
      </c>
      <c r="M126" s="316">
        <v>730.83</v>
      </c>
      <c r="N126" s="317" t="s">
        <v>4518</v>
      </c>
      <c r="O126" s="316">
        <v>60.39</v>
      </c>
      <c r="P126" s="317" t="s">
        <v>8666</v>
      </c>
      <c r="Q126" s="316">
        <v>6.71</v>
      </c>
      <c r="R126" s="316">
        <v>3294.62</v>
      </c>
      <c r="S126" s="296" t="s">
        <v>12039</v>
      </c>
      <c r="T126" s="296" t="s">
        <v>12195</v>
      </c>
      <c r="U126" s="469" t="str">
        <f t="shared" si="11"/>
        <v>2%</v>
      </c>
      <c r="V126" s="470">
        <v>0.02</v>
      </c>
      <c r="W126" s="471">
        <f t="shared" si="12"/>
        <v>80.509</v>
      </c>
    </row>
    <row r="127" spans="1:23">
      <c r="A127" s="314" t="s">
        <v>12385</v>
      </c>
      <c r="B127" s="315" t="s">
        <v>12386</v>
      </c>
      <c r="C127" s="314" t="s">
        <v>12387</v>
      </c>
      <c r="D127" s="314" t="s">
        <v>12095</v>
      </c>
      <c r="E127" s="314" t="s">
        <v>12096</v>
      </c>
      <c r="F127" s="314" t="s">
        <v>12097</v>
      </c>
      <c r="G127" s="314" t="s">
        <v>3271</v>
      </c>
      <c r="H127" s="314">
        <v>311010</v>
      </c>
      <c r="I127" s="314" t="s">
        <v>3273</v>
      </c>
      <c r="J127" s="314" t="s">
        <v>12133</v>
      </c>
      <c r="K127" s="316">
        <v>16577.29</v>
      </c>
      <c r="L127" s="317">
        <v>141225</v>
      </c>
      <c r="M127" s="316">
        <v>3538.69</v>
      </c>
      <c r="N127" s="317" t="s">
        <v>4582</v>
      </c>
      <c r="O127" s="316">
        <v>248.67</v>
      </c>
      <c r="P127" s="317" t="s">
        <v>8710</v>
      </c>
      <c r="Q127" s="316">
        <v>27.63</v>
      </c>
      <c r="R127" s="316">
        <v>13038.6</v>
      </c>
      <c r="S127" s="296" t="s">
        <v>12039</v>
      </c>
      <c r="T127" s="296" t="s">
        <v>1840</v>
      </c>
      <c r="U127" s="469" t="str">
        <f t="shared" si="11"/>
        <v>2%</v>
      </c>
      <c r="V127" s="470">
        <v>0.02</v>
      </c>
      <c r="W127" s="471">
        <f t="shared" si="12"/>
        <v>331.54580000000004</v>
      </c>
    </row>
    <row r="128" spans="1:23">
      <c r="A128" s="314" t="s">
        <v>12388</v>
      </c>
      <c r="B128" s="315" t="s">
        <v>12389</v>
      </c>
      <c r="C128" s="314" t="s">
        <v>12382</v>
      </c>
      <c r="D128" s="314" t="s">
        <v>12095</v>
      </c>
      <c r="E128" s="314" t="s">
        <v>12096</v>
      </c>
      <c r="F128" s="314" t="s">
        <v>12097</v>
      </c>
      <c r="G128" s="314" t="s">
        <v>3271</v>
      </c>
      <c r="H128" s="314">
        <v>311025</v>
      </c>
      <c r="I128" s="314" t="s">
        <v>3273</v>
      </c>
      <c r="J128" s="314" t="s">
        <v>12133</v>
      </c>
      <c r="K128" s="316">
        <v>3958.27</v>
      </c>
      <c r="L128" s="317">
        <v>141225</v>
      </c>
      <c r="M128" s="316">
        <v>34.31</v>
      </c>
      <c r="N128" s="317" t="s">
        <v>4582</v>
      </c>
      <c r="O128" s="316">
        <v>59.4</v>
      </c>
      <c r="P128" s="317" t="s">
        <v>8710</v>
      </c>
      <c r="Q128" s="316">
        <v>6.6</v>
      </c>
      <c r="R128" s="316">
        <v>3923.96</v>
      </c>
      <c r="S128" s="296" t="s">
        <v>12039</v>
      </c>
      <c r="T128" s="296" t="s">
        <v>12136</v>
      </c>
      <c r="U128" s="469" t="str">
        <f t="shared" si="11"/>
        <v>2%</v>
      </c>
      <c r="V128" s="470">
        <v>0.02</v>
      </c>
      <c r="W128" s="471">
        <f t="shared" si="12"/>
        <v>79.165400000000005</v>
      </c>
    </row>
    <row r="129" spans="1:23">
      <c r="A129" s="314" t="s">
        <v>12390</v>
      </c>
      <c r="B129" s="315" t="s">
        <v>12389</v>
      </c>
      <c r="C129" s="314" t="s">
        <v>12382</v>
      </c>
      <c r="D129" s="314" t="s">
        <v>12095</v>
      </c>
      <c r="E129" s="314" t="s">
        <v>12096</v>
      </c>
      <c r="F129" s="314" t="s">
        <v>12097</v>
      </c>
      <c r="G129" s="314" t="s">
        <v>3271</v>
      </c>
      <c r="H129" s="314">
        <v>311040</v>
      </c>
      <c r="I129" s="314" t="s">
        <v>3273</v>
      </c>
      <c r="J129" s="314" t="s">
        <v>12133</v>
      </c>
      <c r="K129" s="316">
        <v>22675.57</v>
      </c>
      <c r="L129" s="317">
        <v>141225</v>
      </c>
      <c r="M129" s="316">
        <v>3444.8</v>
      </c>
      <c r="N129" s="317" t="s">
        <v>4582</v>
      </c>
      <c r="O129" s="316">
        <v>330.66</v>
      </c>
      <c r="P129" s="317" t="s">
        <v>8710</v>
      </c>
      <c r="Q129" s="316">
        <v>37.79</v>
      </c>
      <c r="R129" s="316">
        <v>19230.77</v>
      </c>
      <c r="S129" s="296" t="s">
        <v>12039</v>
      </c>
      <c r="T129" s="296" t="s">
        <v>12195</v>
      </c>
      <c r="U129" s="469" t="str">
        <f t="shared" si="11"/>
        <v>2%</v>
      </c>
      <c r="V129" s="470">
        <v>0.02</v>
      </c>
      <c r="W129" s="471">
        <f t="shared" si="12"/>
        <v>453.51139999999998</v>
      </c>
    </row>
    <row r="130" spans="1:23">
      <c r="A130" s="314" t="s">
        <v>12391</v>
      </c>
      <c r="B130" s="315" t="s">
        <v>12392</v>
      </c>
      <c r="C130" s="314" t="s">
        <v>12382</v>
      </c>
      <c r="D130" s="314" t="s">
        <v>12095</v>
      </c>
      <c r="E130" s="314" t="s">
        <v>12096</v>
      </c>
      <c r="F130" s="314" t="s">
        <v>12097</v>
      </c>
      <c r="G130" s="314" t="s">
        <v>3271</v>
      </c>
      <c r="H130" s="314">
        <v>311010</v>
      </c>
      <c r="I130" s="314" t="s">
        <v>3273</v>
      </c>
      <c r="J130" s="314" t="s">
        <v>12133</v>
      </c>
      <c r="K130" s="316">
        <v>146129.57</v>
      </c>
      <c r="L130" s="317">
        <v>141229</v>
      </c>
      <c r="M130" s="316">
        <v>-55434.67</v>
      </c>
      <c r="N130" s="317" t="s">
        <v>4620</v>
      </c>
      <c r="O130" s="316">
        <v>2191.9499999999998</v>
      </c>
      <c r="P130" s="317" t="s">
        <v>8734</v>
      </c>
      <c r="Q130" s="316">
        <v>243.55</v>
      </c>
      <c r="R130" s="316">
        <v>201564.24</v>
      </c>
      <c r="S130" s="296" t="s">
        <v>12039</v>
      </c>
      <c r="T130" s="296" t="s">
        <v>1840</v>
      </c>
      <c r="U130" s="469" t="str">
        <f t="shared" si="11"/>
        <v>2%</v>
      </c>
      <c r="V130" s="470">
        <v>0.02</v>
      </c>
      <c r="W130" s="471">
        <f t="shared" si="12"/>
        <v>2922.5914000000002</v>
      </c>
    </row>
    <row r="131" spans="1:23">
      <c r="A131" s="314" t="s">
        <v>12393</v>
      </c>
      <c r="B131" s="315" t="s">
        <v>12394</v>
      </c>
      <c r="C131" s="314" t="s">
        <v>12395</v>
      </c>
      <c r="D131" s="314" t="s">
        <v>12095</v>
      </c>
      <c r="E131" s="314" t="s">
        <v>12096</v>
      </c>
      <c r="F131" s="314" t="s">
        <v>12097</v>
      </c>
      <c r="G131" s="314" t="s">
        <v>3271</v>
      </c>
      <c r="H131" s="314">
        <v>311010</v>
      </c>
      <c r="I131" s="314" t="s">
        <v>3273</v>
      </c>
      <c r="J131" s="314" t="s">
        <v>12133</v>
      </c>
      <c r="K131" s="316">
        <v>1846505.16</v>
      </c>
      <c r="L131" s="317">
        <v>141233</v>
      </c>
      <c r="M131" s="316">
        <v>227326.56</v>
      </c>
      <c r="N131" s="317" t="s">
        <v>4656</v>
      </c>
      <c r="O131" s="316">
        <v>26759.4</v>
      </c>
      <c r="P131" s="317" t="s">
        <v>8757</v>
      </c>
      <c r="Q131" s="316">
        <v>3077.51</v>
      </c>
      <c r="R131" s="316">
        <v>1619178.6</v>
      </c>
      <c r="S131" s="296" t="s">
        <v>12039</v>
      </c>
      <c r="T131" s="296" t="s">
        <v>1840</v>
      </c>
      <c r="U131" s="469" t="str">
        <f t="shared" si="11"/>
        <v>2%</v>
      </c>
      <c r="V131" s="470">
        <v>0.02</v>
      </c>
      <c r="W131" s="471">
        <f t="shared" si="12"/>
        <v>36930.103199999998</v>
      </c>
    </row>
    <row r="132" spans="1:23">
      <c r="A132" s="314" t="s">
        <v>12396</v>
      </c>
      <c r="B132" s="315" t="s">
        <v>12394</v>
      </c>
      <c r="C132" s="314" t="s">
        <v>12382</v>
      </c>
      <c r="D132" s="314" t="s">
        <v>12095</v>
      </c>
      <c r="E132" s="314" t="s">
        <v>12096</v>
      </c>
      <c r="F132" s="314" t="s">
        <v>12097</v>
      </c>
      <c r="G132" s="314" t="s">
        <v>3271</v>
      </c>
      <c r="H132" s="314">
        <v>311025</v>
      </c>
      <c r="I132" s="314" t="s">
        <v>3273</v>
      </c>
      <c r="J132" s="314" t="s">
        <v>12133</v>
      </c>
      <c r="K132" s="316">
        <v>158504.63</v>
      </c>
      <c r="L132" s="317">
        <v>141233</v>
      </c>
      <c r="M132" s="316">
        <v>-12477.41</v>
      </c>
      <c r="N132" s="317" t="s">
        <v>4656</v>
      </c>
      <c r="O132" s="316">
        <v>2358.98</v>
      </c>
      <c r="P132" s="317" t="s">
        <v>8757</v>
      </c>
      <c r="Q132" s="316">
        <v>264.17</v>
      </c>
      <c r="R132" s="316">
        <v>170982.04</v>
      </c>
      <c r="S132" s="296" t="s">
        <v>12039</v>
      </c>
      <c r="T132" s="296" t="s">
        <v>12136</v>
      </c>
      <c r="U132" s="469" t="str">
        <f t="shared" si="11"/>
        <v>2%</v>
      </c>
      <c r="V132" s="470">
        <v>0.02</v>
      </c>
      <c r="W132" s="471">
        <f t="shared" si="12"/>
        <v>3170.0925999999999</v>
      </c>
    </row>
    <row r="133" spans="1:23">
      <c r="A133" s="314" t="s">
        <v>12397</v>
      </c>
      <c r="B133" s="315" t="s">
        <v>12394</v>
      </c>
      <c r="C133" s="314" t="s">
        <v>12398</v>
      </c>
      <c r="D133" s="314" t="s">
        <v>12095</v>
      </c>
      <c r="E133" s="314" t="s">
        <v>12096</v>
      </c>
      <c r="F133" s="314" t="s">
        <v>12097</v>
      </c>
      <c r="G133" s="314" t="s">
        <v>3271</v>
      </c>
      <c r="H133" s="314">
        <v>311040</v>
      </c>
      <c r="I133" s="314" t="s">
        <v>3273</v>
      </c>
      <c r="J133" s="314" t="s">
        <v>12133</v>
      </c>
      <c r="K133" s="316">
        <v>522512.48</v>
      </c>
      <c r="L133" s="317">
        <v>141233</v>
      </c>
      <c r="M133" s="316">
        <v>127244.55</v>
      </c>
      <c r="N133" s="317" t="s">
        <v>4656</v>
      </c>
      <c r="O133" s="316">
        <v>7643.56</v>
      </c>
      <c r="P133" s="317" t="s">
        <v>8757</v>
      </c>
      <c r="Q133" s="316">
        <v>870.85</v>
      </c>
      <c r="R133" s="316">
        <v>395267.93</v>
      </c>
      <c r="S133" s="296" t="s">
        <v>12039</v>
      </c>
      <c r="T133" s="296" t="s">
        <v>12195</v>
      </c>
      <c r="U133" s="469" t="str">
        <f t="shared" si="11"/>
        <v>2%</v>
      </c>
      <c r="V133" s="470">
        <v>0.02</v>
      </c>
      <c r="W133" s="471">
        <f t="shared" si="12"/>
        <v>10450.249599999999</v>
      </c>
    </row>
    <row r="134" spans="1:23">
      <c r="A134" s="314" t="s">
        <v>12399</v>
      </c>
      <c r="B134" s="315" t="s">
        <v>12400</v>
      </c>
      <c r="C134" s="314" t="s">
        <v>12382</v>
      </c>
      <c r="D134" s="314" t="s">
        <v>12095</v>
      </c>
      <c r="E134" s="314" t="s">
        <v>12096</v>
      </c>
      <c r="F134" s="314" t="s">
        <v>12097</v>
      </c>
      <c r="G134" s="314" t="s">
        <v>3271</v>
      </c>
      <c r="H134" s="314">
        <v>311010</v>
      </c>
      <c r="I134" s="314" t="s">
        <v>3273</v>
      </c>
      <c r="J134" s="314" t="s">
        <v>12133</v>
      </c>
      <c r="K134" s="316">
        <v>111222.21</v>
      </c>
      <c r="L134" s="317">
        <v>141308</v>
      </c>
      <c r="M134" s="316">
        <v>37373.449999999997</v>
      </c>
      <c r="N134" s="317" t="s">
        <v>4943</v>
      </c>
      <c r="O134" s="316">
        <v>1655.21</v>
      </c>
      <c r="P134" s="317" t="s">
        <v>8927</v>
      </c>
      <c r="Q134" s="316">
        <v>185.37</v>
      </c>
      <c r="R134" s="316">
        <v>73848.759999999995</v>
      </c>
      <c r="S134" s="296" t="s">
        <v>12039</v>
      </c>
      <c r="T134" s="296" t="s">
        <v>1840</v>
      </c>
      <c r="U134" s="469" t="str">
        <f t="shared" si="11"/>
        <v>2%</v>
      </c>
      <c r="V134" s="470">
        <v>0.02</v>
      </c>
      <c r="W134" s="471">
        <f t="shared" si="12"/>
        <v>2224.4442000000004</v>
      </c>
    </row>
    <row r="135" spans="1:23">
      <c r="A135" s="314" t="s">
        <v>12401</v>
      </c>
      <c r="B135" s="315" t="s">
        <v>12400</v>
      </c>
      <c r="C135" s="314" t="s">
        <v>12382</v>
      </c>
      <c r="D135" s="314" t="s">
        <v>12095</v>
      </c>
      <c r="E135" s="314" t="s">
        <v>12096</v>
      </c>
      <c r="F135" s="314" t="s">
        <v>12097</v>
      </c>
      <c r="G135" s="314" t="s">
        <v>3271</v>
      </c>
      <c r="H135" s="314">
        <v>311025</v>
      </c>
      <c r="I135" s="314" t="s">
        <v>3273</v>
      </c>
      <c r="J135" s="314" t="s">
        <v>12133</v>
      </c>
      <c r="K135" s="316">
        <v>24264.35</v>
      </c>
      <c r="L135" s="317">
        <v>141308</v>
      </c>
      <c r="M135" s="316">
        <v>6515.37</v>
      </c>
      <c r="N135" s="317" t="s">
        <v>4943</v>
      </c>
      <c r="O135" s="316">
        <v>363.96</v>
      </c>
      <c r="P135" s="317" t="s">
        <v>8927</v>
      </c>
      <c r="Q135" s="316">
        <v>40.44</v>
      </c>
      <c r="R135" s="316">
        <v>17748.98</v>
      </c>
      <c r="S135" s="296" t="s">
        <v>12039</v>
      </c>
      <c r="T135" s="296" t="s">
        <v>12136</v>
      </c>
      <c r="U135" s="469" t="str">
        <f t="shared" si="11"/>
        <v>2%</v>
      </c>
      <c r="V135" s="470">
        <v>0.02</v>
      </c>
      <c r="W135" s="471">
        <f t="shared" si="12"/>
        <v>485.28699999999998</v>
      </c>
    </row>
    <row r="136" spans="1:23">
      <c r="A136" s="314" t="s">
        <v>12402</v>
      </c>
      <c r="B136" s="315" t="s">
        <v>12400</v>
      </c>
      <c r="C136" s="314" t="s">
        <v>12382</v>
      </c>
      <c r="D136" s="314" t="s">
        <v>12095</v>
      </c>
      <c r="E136" s="314" t="s">
        <v>12096</v>
      </c>
      <c r="F136" s="314" t="s">
        <v>12097</v>
      </c>
      <c r="G136" s="314" t="s">
        <v>3271</v>
      </c>
      <c r="H136" s="314">
        <v>311040</v>
      </c>
      <c r="I136" s="314" t="s">
        <v>3273</v>
      </c>
      <c r="J136" s="314" t="s">
        <v>12133</v>
      </c>
      <c r="K136" s="316">
        <v>23705.74</v>
      </c>
      <c r="L136" s="317">
        <v>141308</v>
      </c>
      <c r="M136" s="316">
        <v>21173.439999999999</v>
      </c>
      <c r="N136" s="317" t="s">
        <v>4943</v>
      </c>
      <c r="O136" s="316">
        <v>352.44</v>
      </c>
      <c r="P136" s="317" t="s">
        <v>8927</v>
      </c>
      <c r="Q136" s="316">
        <v>39.51</v>
      </c>
      <c r="R136" s="316">
        <v>2532.3000000000002</v>
      </c>
      <c r="S136" s="296" t="s">
        <v>12039</v>
      </c>
      <c r="T136" s="296" t="s">
        <v>12195</v>
      </c>
      <c r="U136" s="469" t="str">
        <f t="shared" si="11"/>
        <v>2%</v>
      </c>
      <c r="V136" s="470">
        <v>0.02</v>
      </c>
      <c r="W136" s="471">
        <f t="shared" si="12"/>
        <v>474.11480000000006</v>
      </c>
    </row>
    <row r="137" spans="1:23">
      <c r="A137" s="314" t="s">
        <v>12403</v>
      </c>
      <c r="B137" s="315" t="s">
        <v>12404</v>
      </c>
      <c r="C137" s="314" t="s">
        <v>12382</v>
      </c>
      <c r="D137" s="314" t="s">
        <v>12095</v>
      </c>
      <c r="E137" s="314" t="s">
        <v>12096</v>
      </c>
      <c r="F137" s="314" t="s">
        <v>12097</v>
      </c>
      <c r="G137" s="314" t="s">
        <v>3271</v>
      </c>
      <c r="H137" s="314">
        <v>311015</v>
      </c>
      <c r="I137" s="314" t="s">
        <v>3281</v>
      </c>
      <c r="J137" s="314" t="s">
        <v>12098</v>
      </c>
      <c r="K137" s="316">
        <v>81911.289999999994</v>
      </c>
      <c r="L137" s="317">
        <v>141255</v>
      </c>
      <c r="M137" s="316">
        <v>23124.07</v>
      </c>
      <c r="N137" s="317" t="s">
        <v>4820</v>
      </c>
      <c r="O137" s="316">
        <v>1514.35</v>
      </c>
      <c r="P137" s="317" t="s">
        <v>8864</v>
      </c>
      <c r="Q137" s="316">
        <v>170.65</v>
      </c>
      <c r="R137" s="316">
        <v>58787.22</v>
      </c>
      <c r="S137" s="296" t="s">
        <v>12039</v>
      </c>
      <c r="T137" s="296" t="s">
        <v>1841</v>
      </c>
      <c r="U137" s="469" t="str">
        <f t="shared" si="11"/>
        <v>2.5%</v>
      </c>
      <c r="V137" s="470">
        <v>2.5000000000000001E-2</v>
      </c>
      <c r="W137" s="471">
        <f t="shared" si="12"/>
        <v>2047.78225</v>
      </c>
    </row>
    <row r="138" spans="1:23">
      <c r="A138" s="314" t="s">
        <v>12405</v>
      </c>
      <c r="B138" s="315" t="s">
        <v>12404</v>
      </c>
      <c r="C138" s="314" t="s">
        <v>12406</v>
      </c>
      <c r="D138" s="314" t="s">
        <v>12095</v>
      </c>
      <c r="E138" s="314" t="s">
        <v>12096</v>
      </c>
      <c r="F138" s="314" t="s">
        <v>12097</v>
      </c>
      <c r="G138" s="314" t="s">
        <v>3271</v>
      </c>
      <c r="H138" s="314">
        <v>311030</v>
      </c>
      <c r="I138" s="314" t="s">
        <v>3281</v>
      </c>
      <c r="J138" s="314" t="s">
        <v>12098</v>
      </c>
      <c r="K138" s="316">
        <v>8173.04</v>
      </c>
      <c r="L138" s="317">
        <v>141255</v>
      </c>
      <c r="M138" s="316">
        <v>-817.25</v>
      </c>
      <c r="N138" s="317" t="s">
        <v>4820</v>
      </c>
      <c r="O138" s="316">
        <v>77.599999999999994</v>
      </c>
      <c r="P138" s="317" t="s">
        <v>8864</v>
      </c>
      <c r="Q138" s="316">
        <v>17.03</v>
      </c>
      <c r="R138" s="316">
        <v>8990.2900000000009</v>
      </c>
      <c r="S138" s="296" t="s">
        <v>12039</v>
      </c>
      <c r="T138" s="296" t="s">
        <v>12102</v>
      </c>
      <c r="U138" s="469" t="str">
        <f t="shared" si="11"/>
        <v>2.5%</v>
      </c>
      <c r="V138" s="470">
        <v>2.5000000000000001E-2</v>
      </c>
      <c r="W138" s="471">
        <f t="shared" si="12"/>
        <v>204.32600000000002</v>
      </c>
    </row>
    <row r="139" spans="1:23">
      <c r="A139" s="314" t="s">
        <v>12407</v>
      </c>
      <c r="B139" s="315" t="s">
        <v>12408</v>
      </c>
      <c r="C139" s="314" t="s">
        <v>12118</v>
      </c>
      <c r="D139" s="314" t="s">
        <v>12095</v>
      </c>
      <c r="E139" s="314" t="s">
        <v>12096</v>
      </c>
      <c r="F139" s="314" t="s">
        <v>12097</v>
      </c>
      <c r="G139" s="314" t="s">
        <v>3271</v>
      </c>
      <c r="H139" s="314">
        <v>311015</v>
      </c>
      <c r="I139" s="314" t="s">
        <v>3281</v>
      </c>
      <c r="J139" s="314" t="s">
        <v>12098</v>
      </c>
      <c r="K139" s="316">
        <v>26040.400000000001</v>
      </c>
      <c r="L139" s="317">
        <v>141273</v>
      </c>
      <c r="M139" s="316">
        <v>8725.9</v>
      </c>
      <c r="N139" s="317" t="s">
        <v>4858</v>
      </c>
      <c r="O139" s="316">
        <v>488.25</v>
      </c>
      <c r="P139" s="317" t="s">
        <v>8886</v>
      </c>
      <c r="Q139" s="316">
        <v>54.25</v>
      </c>
      <c r="R139" s="316">
        <v>17314.5</v>
      </c>
      <c r="S139" s="296" t="s">
        <v>12039</v>
      </c>
      <c r="T139" s="296" t="s">
        <v>1841</v>
      </c>
      <c r="U139" s="469" t="str">
        <f t="shared" si="11"/>
        <v>2.5%</v>
      </c>
      <c r="V139" s="470">
        <v>2.5000000000000001E-2</v>
      </c>
      <c r="W139" s="471">
        <f t="shared" si="12"/>
        <v>651.0100000000001</v>
      </c>
    </row>
    <row r="140" spans="1:23">
      <c r="A140" s="314" t="s">
        <v>12409</v>
      </c>
      <c r="B140" s="315" t="s">
        <v>12410</v>
      </c>
      <c r="C140" s="314" t="s">
        <v>12380</v>
      </c>
      <c r="D140" s="314" t="s">
        <v>12095</v>
      </c>
      <c r="E140" s="314" t="s">
        <v>12096</v>
      </c>
      <c r="F140" s="314" t="s">
        <v>12097</v>
      </c>
      <c r="G140" s="314" t="s">
        <v>3271</v>
      </c>
      <c r="H140" s="314">
        <v>311015</v>
      </c>
      <c r="I140" s="314" t="s">
        <v>3281</v>
      </c>
      <c r="J140" s="314" t="s">
        <v>12098</v>
      </c>
      <c r="K140" s="316">
        <v>7140.69</v>
      </c>
      <c r="L140" s="317">
        <v>141274</v>
      </c>
      <c r="M140" s="316">
        <v>2061.11</v>
      </c>
      <c r="N140" s="317" t="s">
        <v>4867</v>
      </c>
      <c r="O140" s="316">
        <v>133.91999999999999</v>
      </c>
      <c r="P140" s="317" t="s">
        <v>8891</v>
      </c>
      <c r="Q140" s="316">
        <v>14.88</v>
      </c>
      <c r="R140" s="316">
        <v>5079.58</v>
      </c>
      <c r="S140" s="296" t="s">
        <v>12039</v>
      </c>
      <c r="T140" s="296" t="s">
        <v>1841</v>
      </c>
      <c r="U140" s="469" t="str">
        <f t="shared" si="11"/>
        <v>2.5%</v>
      </c>
      <c r="V140" s="470">
        <v>2.5000000000000001E-2</v>
      </c>
      <c r="W140" s="471">
        <f t="shared" si="12"/>
        <v>178.51724999999999</v>
      </c>
    </row>
    <row r="141" spans="1:23">
      <c r="A141" s="314" t="s">
        <v>12411</v>
      </c>
      <c r="B141" s="315" t="s">
        <v>12410</v>
      </c>
      <c r="C141" s="314" t="s">
        <v>12382</v>
      </c>
      <c r="D141" s="314" t="s">
        <v>12095</v>
      </c>
      <c r="E141" s="314" t="s">
        <v>12096</v>
      </c>
      <c r="F141" s="314" t="s">
        <v>12097</v>
      </c>
      <c r="G141" s="314" t="s">
        <v>3271</v>
      </c>
      <c r="H141" s="314">
        <v>311030</v>
      </c>
      <c r="I141" s="314" t="s">
        <v>3281</v>
      </c>
      <c r="J141" s="314" t="s">
        <v>12098</v>
      </c>
      <c r="K141" s="316">
        <v>380.85</v>
      </c>
      <c r="L141" s="317">
        <v>141274</v>
      </c>
      <c r="M141" s="316">
        <v>88.11</v>
      </c>
      <c r="N141" s="317" t="s">
        <v>4867</v>
      </c>
      <c r="O141" s="316">
        <v>7.11</v>
      </c>
      <c r="P141" s="317" t="s">
        <v>8891</v>
      </c>
      <c r="Q141" s="316">
        <v>0.79</v>
      </c>
      <c r="R141" s="316">
        <v>292.74</v>
      </c>
      <c r="S141" s="296" t="s">
        <v>12039</v>
      </c>
      <c r="T141" s="296" t="s">
        <v>12102</v>
      </c>
      <c r="U141" s="469" t="str">
        <f t="shared" si="11"/>
        <v>2.5%</v>
      </c>
      <c r="V141" s="470">
        <v>2.5000000000000001E-2</v>
      </c>
      <c r="W141" s="471">
        <f t="shared" si="12"/>
        <v>9.5212500000000002</v>
      </c>
    </row>
    <row r="142" spans="1:23">
      <c r="A142" s="314" t="s">
        <v>12412</v>
      </c>
      <c r="B142" s="315" t="s">
        <v>12400</v>
      </c>
      <c r="C142" s="314" t="s">
        <v>12382</v>
      </c>
      <c r="D142" s="314" t="s">
        <v>12095</v>
      </c>
      <c r="E142" s="314" t="s">
        <v>12096</v>
      </c>
      <c r="F142" s="314" t="s">
        <v>12097</v>
      </c>
      <c r="G142" s="314" t="s">
        <v>3271</v>
      </c>
      <c r="H142" s="314">
        <v>311015</v>
      </c>
      <c r="I142" s="314" t="s">
        <v>3281</v>
      </c>
      <c r="J142" s="314" t="s">
        <v>12098</v>
      </c>
      <c r="K142" s="316">
        <v>24918.53</v>
      </c>
      <c r="L142" s="317">
        <v>141308</v>
      </c>
      <c r="M142" s="316">
        <v>3163.97</v>
      </c>
      <c r="N142" s="317" t="s">
        <v>4943</v>
      </c>
      <c r="O142" s="316">
        <v>460.47</v>
      </c>
      <c r="P142" s="317" t="s">
        <v>8927</v>
      </c>
      <c r="Q142" s="316">
        <v>51.91</v>
      </c>
      <c r="R142" s="316">
        <v>21754.560000000001</v>
      </c>
      <c r="S142" s="296" t="s">
        <v>12039</v>
      </c>
      <c r="T142" s="296" t="s">
        <v>1841</v>
      </c>
      <c r="U142" s="469" t="str">
        <f t="shared" si="11"/>
        <v>2.5%</v>
      </c>
      <c r="V142" s="470">
        <v>2.5000000000000001E-2</v>
      </c>
      <c r="W142" s="471">
        <f t="shared" si="12"/>
        <v>622.96325000000002</v>
      </c>
    </row>
    <row r="143" spans="1:23">
      <c r="A143" s="314" t="s">
        <v>12413</v>
      </c>
      <c r="B143" s="315" t="s">
        <v>12414</v>
      </c>
      <c r="C143" s="314" t="s">
        <v>12415</v>
      </c>
      <c r="D143" s="314" t="s">
        <v>12095</v>
      </c>
      <c r="E143" s="314" t="s">
        <v>12096</v>
      </c>
      <c r="F143" s="314" t="s">
        <v>12097</v>
      </c>
      <c r="G143" s="314" t="s">
        <v>3271</v>
      </c>
      <c r="H143" s="314">
        <v>311015</v>
      </c>
      <c r="I143" s="314" t="s">
        <v>3281</v>
      </c>
      <c r="J143" s="314" t="s">
        <v>12098</v>
      </c>
      <c r="K143" s="316">
        <v>10229.290000000001</v>
      </c>
      <c r="L143" s="317">
        <v>141271</v>
      </c>
      <c r="M143" s="316">
        <v>3573.25</v>
      </c>
      <c r="N143" s="317" t="s">
        <v>4844</v>
      </c>
      <c r="O143" s="316">
        <v>191.79</v>
      </c>
      <c r="P143" s="317" t="s">
        <v>8878</v>
      </c>
      <c r="Q143" s="316">
        <v>21.31</v>
      </c>
      <c r="R143" s="316">
        <v>6656.04</v>
      </c>
      <c r="S143" s="296" t="s">
        <v>12039</v>
      </c>
      <c r="T143" s="296" t="s">
        <v>1841</v>
      </c>
      <c r="U143" s="469" t="str">
        <f t="shared" si="11"/>
        <v>2.5%</v>
      </c>
      <c r="V143" s="470">
        <v>2.5000000000000001E-2</v>
      </c>
      <c r="W143" s="471">
        <f t="shared" si="12"/>
        <v>255.73225000000002</v>
      </c>
    </row>
    <row r="144" spans="1:23">
      <c r="A144" s="314" t="s">
        <v>12416</v>
      </c>
      <c r="B144" s="315" t="s">
        <v>12417</v>
      </c>
      <c r="C144" s="314" t="s">
        <v>12398</v>
      </c>
      <c r="D144" s="314" t="s">
        <v>12095</v>
      </c>
      <c r="E144" s="314" t="s">
        <v>12096</v>
      </c>
      <c r="F144" s="314" t="s">
        <v>12097</v>
      </c>
      <c r="G144" s="314" t="s">
        <v>3271</v>
      </c>
      <c r="H144" s="314">
        <v>311015</v>
      </c>
      <c r="I144" s="314" t="s">
        <v>3281</v>
      </c>
      <c r="J144" s="314" t="s">
        <v>12098</v>
      </c>
      <c r="K144" s="316">
        <v>65714.52</v>
      </c>
      <c r="L144" s="317">
        <v>141306</v>
      </c>
      <c r="M144" s="316">
        <v>-1257.23</v>
      </c>
      <c r="N144" s="317" t="s">
        <v>4930</v>
      </c>
      <c r="O144" s="316">
        <v>1149.0899999999999</v>
      </c>
      <c r="P144" s="317" t="s">
        <v>8918</v>
      </c>
      <c r="Q144" s="316">
        <v>136.91</v>
      </c>
      <c r="R144" s="316">
        <v>66971.75</v>
      </c>
      <c r="S144" s="296" t="s">
        <v>12039</v>
      </c>
      <c r="T144" s="296" t="s">
        <v>1841</v>
      </c>
      <c r="U144" s="469" t="str">
        <f t="shared" si="11"/>
        <v>2.5%</v>
      </c>
      <c r="V144" s="470">
        <v>2.5000000000000001E-2</v>
      </c>
      <c r="W144" s="471">
        <f t="shared" si="12"/>
        <v>1642.8630000000003</v>
      </c>
    </row>
    <row r="145" spans="1:23">
      <c r="A145" s="314" t="s">
        <v>12418</v>
      </c>
      <c r="B145" s="315" t="s">
        <v>12419</v>
      </c>
      <c r="C145" s="314" t="s">
        <v>12420</v>
      </c>
      <c r="D145" s="314" t="s">
        <v>12095</v>
      </c>
      <c r="E145" s="314" t="s">
        <v>12096</v>
      </c>
      <c r="F145" s="314" t="s">
        <v>12097</v>
      </c>
      <c r="G145" s="314" t="s">
        <v>3271</v>
      </c>
      <c r="H145" s="314">
        <v>311015</v>
      </c>
      <c r="I145" s="314" t="s">
        <v>3281</v>
      </c>
      <c r="J145" s="314" t="s">
        <v>12098</v>
      </c>
      <c r="K145" s="316">
        <v>85268.160000000003</v>
      </c>
      <c r="L145" s="317">
        <v>141311</v>
      </c>
      <c r="M145" s="316">
        <v>25574.71</v>
      </c>
      <c r="N145" s="317" t="s">
        <v>5014</v>
      </c>
      <c r="O145" s="316">
        <v>1598.76</v>
      </c>
      <c r="P145" s="317" t="s">
        <v>8980</v>
      </c>
      <c r="Q145" s="316">
        <v>177.64</v>
      </c>
      <c r="R145" s="316">
        <v>59693.45</v>
      </c>
      <c r="S145" s="296" t="s">
        <v>12039</v>
      </c>
      <c r="T145" s="296" t="s">
        <v>1841</v>
      </c>
      <c r="U145" s="469" t="str">
        <f t="shared" si="11"/>
        <v>2.5%</v>
      </c>
      <c r="V145" s="470">
        <v>2.5000000000000001E-2</v>
      </c>
      <c r="W145" s="471">
        <f t="shared" si="12"/>
        <v>2131.7040000000002</v>
      </c>
    </row>
    <row r="146" spans="1:23">
      <c r="A146" s="314" t="s">
        <v>12421</v>
      </c>
      <c r="B146" s="315" t="s">
        <v>12419</v>
      </c>
      <c r="C146" s="314" t="s">
        <v>12420</v>
      </c>
      <c r="D146" s="314" t="s">
        <v>12095</v>
      </c>
      <c r="E146" s="314" t="s">
        <v>12096</v>
      </c>
      <c r="F146" s="314" t="s">
        <v>12097</v>
      </c>
      <c r="G146" s="314" t="s">
        <v>3271</v>
      </c>
      <c r="H146" s="314">
        <v>311030</v>
      </c>
      <c r="I146" s="314" t="s">
        <v>3281</v>
      </c>
      <c r="J146" s="314" t="s">
        <v>12098</v>
      </c>
      <c r="K146" s="316">
        <v>19542.830000000002</v>
      </c>
      <c r="L146" s="317">
        <v>141311</v>
      </c>
      <c r="M146" s="316">
        <v>4155.0600000000004</v>
      </c>
      <c r="N146" s="317" t="s">
        <v>5014</v>
      </c>
      <c r="O146" s="316">
        <v>365.45</v>
      </c>
      <c r="P146" s="317" t="s">
        <v>8980</v>
      </c>
      <c r="Q146" s="316">
        <v>40.71</v>
      </c>
      <c r="R146" s="316">
        <v>15387.77</v>
      </c>
      <c r="S146" s="296" t="s">
        <v>12039</v>
      </c>
      <c r="T146" s="296" t="s">
        <v>12102</v>
      </c>
      <c r="U146" s="469" t="str">
        <f t="shared" si="11"/>
        <v>2.5%</v>
      </c>
      <c r="V146" s="470">
        <v>2.5000000000000001E-2</v>
      </c>
      <c r="W146" s="471">
        <f t="shared" si="12"/>
        <v>488.57075000000009</v>
      </c>
    </row>
    <row r="147" spans="1:23">
      <c r="A147" s="314" t="s">
        <v>12422</v>
      </c>
      <c r="B147" s="315" t="s">
        <v>12423</v>
      </c>
      <c r="C147" s="314" t="s">
        <v>12424</v>
      </c>
      <c r="D147" s="314" t="s">
        <v>12095</v>
      </c>
      <c r="E147" s="314" t="s">
        <v>12096</v>
      </c>
      <c r="F147" s="314" t="s">
        <v>12097</v>
      </c>
      <c r="G147" s="314" t="s">
        <v>3271</v>
      </c>
      <c r="H147" s="314">
        <v>311040</v>
      </c>
      <c r="I147" s="314" t="s">
        <v>3273</v>
      </c>
      <c r="J147" s="314" t="s">
        <v>12133</v>
      </c>
      <c r="K147" s="316">
        <v>4495</v>
      </c>
      <c r="L147" s="317">
        <v>141206</v>
      </c>
      <c r="M147" s="316">
        <v>1258.3399999999999</v>
      </c>
      <c r="N147" s="317" t="s">
        <v>4530</v>
      </c>
      <c r="O147" s="316">
        <v>67.41</v>
      </c>
      <c r="P147" s="317" t="s">
        <v>8674</v>
      </c>
      <c r="Q147" s="316">
        <v>7.49</v>
      </c>
      <c r="R147" s="316">
        <v>3236.66</v>
      </c>
      <c r="S147" s="296" t="s">
        <v>12039</v>
      </c>
      <c r="T147" s="296" t="s">
        <v>12195</v>
      </c>
      <c r="U147" s="469" t="str">
        <f t="shared" si="11"/>
        <v>2%</v>
      </c>
      <c r="V147" s="470">
        <v>0.02</v>
      </c>
      <c r="W147" s="471">
        <f t="shared" si="12"/>
        <v>89.9</v>
      </c>
    </row>
    <row r="148" spans="1:23">
      <c r="A148" s="314" t="s">
        <v>12425</v>
      </c>
      <c r="B148" s="315" t="s">
        <v>12201</v>
      </c>
      <c r="C148" s="314" t="s">
        <v>12395</v>
      </c>
      <c r="D148" s="314" t="s">
        <v>12095</v>
      </c>
      <c r="E148" s="314" t="s">
        <v>12096</v>
      </c>
      <c r="F148" s="314" t="s">
        <v>12097</v>
      </c>
      <c r="G148" s="314" t="s">
        <v>3271</v>
      </c>
      <c r="H148" s="314">
        <v>311010</v>
      </c>
      <c r="I148" s="314" t="s">
        <v>3273</v>
      </c>
      <c r="J148" s="314" t="s">
        <v>12133</v>
      </c>
      <c r="K148" s="316">
        <v>12953.23</v>
      </c>
      <c r="L148" s="317">
        <v>141311</v>
      </c>
      <c r="M148" s="316">
        <v>3047.16</v>
      </c>
      <c r="N148" s="317" t="s">
        <v>5014</v>
      </c>
      <c r="O148" s="316">
        <v>193.56</v>
      </c>
      <c r="P148" s="317" t="s">
        <v>8980</v>
      </c>
      <c r="Q148" s="316">
        <v>21.59</v>
      </c>
      <c r="R148" s="316">
        <v>9906.07</v>
      </c>
      <c r="S148" s="296" t="s">
        <v>12039</v>
      </c>
      <c r="T148" s="296" t="s">
        <v>1840</v>
      </c>
      <c r="U148" s="469" t="str">
        <f t="shared" si="11"/>
        <v>2%</v>
      </c>
      <c r="V148" s="470">
        <v>0.02</v>
      </c>
      <c r="W148" s="471">
        <f t="shared" si="12"/>
        <v>259.06459999999998</v>
      </c>
    </row>
    <row r="149" spans="1:23">
      <c r="A149" s="314" t="s">
        <v>12426</v>
      </c>
      <c r="B149" s="315" t="s">
        <v>12427</v>
      </c>
      <c r="C149" s="314" t="s">
        <v>12395</v>
      </c>
      <c r="D149" s="314" t="s">
        <v>12095</v>
      </c>
      <c r="E149" s="314" t="s">
        <v>12096</v>
      </c>
      <c r="F149" s="314" t="s">
        <v>12097</v>
      </c>
      <c r="G149" s="314" t="s">
        <v>3271</v>
      </c>
      <c r="H149" s="314">
        <v>311030</v>
      </c>
      <c r="I149" s="314" t="s">
        <v>3281</v>
      </c>
      <c r="J149" s="314" t="s">
        <v>12098</v>
      </c>
      <c r="K149" s="316">
        <v>1610001.62</v>
      </c>
      <c r="L149" s="317">
        <v>141209</v>
      </c>
      <c r="M149" s="316">
        <v>340707.41</v>
      </c>
      <c r="N149" s="317" t="s">
        <v>4540</v>
      </c>
      <c r="O149" s="316">
        <v>30187.53</v>
      </c>
      <c r="P149" s="317" t="s">
        <v>8681</v>
      </c>
      <c r="Q149" s="316">
        <v>3354.17</v>
      </c>
      <c r="R149" s="316">
        <v>1269294.21</v>
      </c>
      <c r="S149" s="296" t="s">
        <v>12039</v>
      </c>
      <c r="T149" s="296" t="s">
        <v>12102</v>
      </c>
      <c r="U149" s="469" t="str">
        <f t="shared" si="11"/>
        <v>2.5%</v>
      </c>
      <c r="V149" s="470">
        <v>2.5000000000000001E-2</v>
      </c>
      <c r="W149" s="471">
        <f t="shared" si="12"/>
        <v>40250.040500000003</v>
      </c>
    </row>
    <row r="150" spans="1:23">
      <c r="A150" s="314" t="s">
        <v>12428</v>
      </c>
      <c r="B150" s="315" t="s">
        <v>12414</v>
      </c>
      <c r="C150" s="314" t="s">
        <v>12429</v>
      </c>
      <c r="D150" s="314" t="s">
        <v>12095</v>
      </c>
      <c r="E150" s="314" t="s">
        <v>12096</v>
      </c>
      <c r="F150" s="314" t="s">
        <v>12097</v>
      </c>
      <c r="G150" s="314" t="s">
        <v>3271</v>
      </c>
      <c r="H150" s="314">
        <v>311030</v>
      </c>
      <c r="I150" s="314" t="s">
        <v>3281</v>
      </c>
      <c r="J150" s="314" t="s">
        <v>12098</v>
      </c>
      <c r="K150" s="316">
        <v>12840.77</v>
      </c>
      <c r="L150" s="317">
        <v>141271</v>
      </c>
      <c r="M150" s="316">
        <v>3807.4</v>
      </c>
      <c r="N150" s="317" t="s">
        <v>4844</v>
      </c>
      <c r="O150" s="316">
        <v>240.75</v>
      </c>
      <c r="P150" s="317" t="s">
        <v>8878</v>
      </c>
      <c r="Q150" s="316">
        <v>26.75</v>
      </c>
      <c r="R150" s="316">
        <v>9033.3700000000008</v>
      </c>
      <c r="S150" s="296" t="s">
        <v>12039</v>
      </c>
      <c r="T150" s="296" t="s">
        <v>12102</v>
      </c>
      <c r="U150" s="469" t="str">
        <f t="shared" si="11"/>
        <v>2.5%</v>
      </c>
      <c r="V150" s="470">
        <v>2.5000000000000001E-2</v>
      </c>
      <c r="W150" s="471">
        <f t="shared" si="12"/>
        <v>321.01925000000006</v>
      </c>
    </row>
    <row r="151" spans="1:23">
      <c r="A151" s="314" t="s">
        <v>12430</v>
      </c>
      <c r="B151" s="315" t="s">
        <v>12431</v>
      </c>
      <c r="C151" s="314" t="s">
        <v>12382</v>
      </c>
      <c r="D151" s="314" t="s">
        <v>12095</v>
      </c>
      <c r="E151" s="314" t="s">
        <v>12096</v>
      </c>
      <c r="F151" s="314" t="s">
        <v>12097</v>
      </c>
      <c r="G151" s="314" t="s">
        <v>3271</v>
      </c>
      <c r="H151" s="314">
        <v>311030</v>
      </c>
      <c r="I151" s="314" t="s">
        <v>3281</v>
      </c>
      <c r="J151" s="314" t="s">
        <v>12098</v>
      </c>
      <c r="K151" s="316">
        <v>14115.61</v>
      </c>
      <c r="L151" s="317">
        <v>141208</v>
      </c>
      <c r="M151" s="316">
        <v>-7730.46</v>
      </c>
      <c r="N151" s="317" t="s">
        <v>4535</v>
      </c>
      <c r="O151" s="316">
        <v>262.20999999999998</v>
      </c>
      <c r="P151" s="317" t="s">
        <v>8678</v>
      </c>
      <c r="Q151" s="316">
        <v>29.41</v>
      </c>
      <c r="R151" s="316">
        <v>21846.07</v>
      </c>
      <c r="S151" s="296" t="s">
        <v>12039</v>
      </c>
      <c r="T151" s="296" t="s">
        <v>12102</v>
      </c>
      <c r="U151" s="469" t="str">
        <f t="shared" si="11"/>
        <v>2.5%</v>
      </c>
      <c r="V151" s="470">
        <v>2.5000000000000001E-2</v>
      </c>
      <c r="W151" s="471">
        <f t="shared" si="12"/>
        <v>352.89025000000004</v>
      </c>
    </row>
    <row r="152" spans="1:23">
      <c r="A152" s="314" t="s">
        <v>12432</v>
      </c>
      <c r="B152" s="315" t="s">
        <v>12431</v>
      </c>
      <c r="C152" s="314" t="s">
        <v>12433</v>
      </c>
      <c r="D152" s="314" t="s">
        <v>12095</v>
      </c>
      <c r="E152" s="314" t="s">
        <v>12096</v>
      </c>
      <c r="F152" s="314" t="s">
        <v>12097</v>
      </c>
      <c r="G152" s="314" t="s">
        <v>3271</v>
      </c>
      <c r="H152" s="314">
        <v>311015</v>
      </c>
      <c r="I152" s="314" t="s">
        <v>3281</v>
      </c>
      <c r="J152" s="314" t="s">
        <v>12098</v>
      </c>
      <c r="K152" s="316">
        <v>623401.06999999995</v>
      </c>
      <c r="L152" s="317">
        <v>141208</v>
      </c>
      <c r="M152" s="316">
        <v>307921.81</v>
      </c>
      <c r="N152" s="317" t="s">
        <v>4535</v>
      </c>
      <c r="O152" s="316">
        <v>11688.75</v>
      </c>
      <c r="P152" s="317" t="s">
        <v>8678</v>
      </c>
      <c r="Q152" s="316">
        <v>1298.75</v>
      </c>
      <c r="R152" s="316">
        <v>315479.26</v>
      </c>
      <c r="S152" s="296" t="s">
        <v>12039</v>
      </c>
      <c r="T152" s="296" t="s">
        <v>1841</v>
      </c>
      <c r="U152" s="469" t="str">
        <f t="shared" si="11"/>
        <v>2.5%</v>
      </c>
      <c r="V152" s="470">
        <v>2.5000000000000001E-2</v>
      </c>
      <c r="W152" s="471">
        <f t="shared" si="12"/>
        <v>15585.026749999999</v>
      </c>
    </row>
    <row r="153" spans="1:23">
      <c r="A153" s="314" t="s">
        <v>12434</v>
      </c>
      <c r="B153" s="315" t="s">
        <v>12435</v>
      </c>
      <c r="C153" s="314" t="s">
        <v>12436</v>
      </c>
      <c r="D153" s="314" t="s">
        <v>12095</v>
      </c>
      <c r="E153" s="314" t="s">
        <v>12096</v>
      </c>
      <c r="F153" s="314" t="s">
        <v>12097</v>
      </c>
      <c r="G153" s="314" t="s">
        <v>3271</v>
      </c>
      <c r="H153" s="314">
        <v>311040</v>
      </c>
      <c r="I153" s="314" t="s">
        <v>3273</v>
      </c>
      <c r="J153" s="314" t="s">
        <v>12133</v>
      </c>
      <c r="K153" s="316">
        <v>4089.97</v>
      </c>
      <c r="L153" s="317">
        <v>141236</v>
      </c>
      <c r="M153" s="316">
        <v>516.71</v>
      </c>
      <c r="N153" s="317" t="s">
        <v>4703</v>
      </c>
      <c r="O153" s="316">
        <v>61.38</v>
      </c>
      <c r="P153" s="317" t="s">
        <v>8792</v>
      </c>
      <c r="Q153" s="316">
        <v>6.82</v>
      </c>
      <c r="R153" s="316">
        <v>3573.26</v>
      </c>
      <c r="S153" s="296" t="s">
        <v>12039</v>
      </c>
      <c r="T153" s="296" t="s">
        <v>12195</v>
      </c>
      <c r="U153" s="469" t="str">
        <f t="shared" si="11"/>
        <v>2%</v>
      </c>
      <c r="V153" s="470">
        <v>0.02</v>
      </c>
      <c r="W153" s="471">
        <f t="shared" si="12"/>
        <v>81.799399999999991</v>
      </c>
    </row>
    <row r="154" spans="1:23">
      <c r="A154" s="314" t="s">
        <v>12437</v>
      </c>
      <c r="B154" s="315" t="s">
        <v>12438</v>
      </c>
      <c r="C154" s="314" t="s">
        <v>12439</v>
      </c>
      <c r="D154" s="314" t="s">
        <v>12095</v>
      </c>
      <c r="E154" s="314" t="s">
        <v>12096</v>
      </c>
      <c r="F154" s="314" t="s">
        <v>12097</v>
      </c>
      <c r="G154" s="314" t="s">
        <v>3271</v>
      </c>
      <c r="H154" s="314">
        <v>311010</v>
      </c>
      <c r="I154" s="314" t="s">
        <v>3273</v>
      </c>
      <c r="J154" s="314" t="s">
        <v>12133</v>
      </c>
      <c r="K154" s="316">
        <v>82031.81</v>
      </c>
      <c r="L154" s="317">
        <v>141227</v>
      </c>
      <c r="M154" s="316">
        <v>-21782.16</v>
      </c>
      <c r="N154" s="317" t="s">
        <v>4604</v>
      </c>
      <c r="O154" s="316">
        <v>1164.1600000000001</v>
      </c>
      <c r="P154" s="317" t="s">
        <v>8724</v>
      </c>
      <c r="Q154" s="316">
        <v>136.72</v>
      </c>
      <c r="R154" s="316">
        <v>103813.97</v>
      </c>
      <c r="S154" s="296" t="s">
        <v>12039</v>
      </c>
      <c r="T154" s="296" t="s">
        <v>1840</v>
      </c>
      <c r="U154" s="469" t="str">
        <f t="shared" si="11"/>
        <v>2%</v>
      </c>
      <c r="V154" s="470">
        <v>0.02</v>
      </c>
      <c r="W154" s="471">
        <f t="shared" si="12"/>
        <v>1640.6361999999999</v>
      </c>
    </row>
    <row r="155" spans="1:23">
      <c r="A155" s="314" t="s">
        <v>12440</v>
      </c>
      <c r="B155" s="315" t="s">
        <v>12417</v>
      </c>
      <c r="C155" s="314" t="s">
        <v>12441</v>
      </c>
      <c r="D155" s="314" t="s">
        <v>12095</v>
      </c>
      <c r="E155" s="314" t="s">
        <v>12096</v>
      </c>
      <c r="F155" s="314" t="s">
        <v>12097</v>
      </c>
      <c r="G155" s="314" t="s">
        <v>3271</v>
      </c>
      <c r="H155" s="314">
        <v>311025</v>
      </c>
      <c r="I155" s="314" t="s">
        <v>3273</v>
      </c>
      <c r="J155" s="314" t="s">
        <v>12133</v>
      </c>
      <c r="K155" s="316">
        <v>2679.43</v>
      </c>
      <c r="L155" s="317">
        <v>141306</v>
      </c>
      <c r="M155" s="316">
        <v>41.83</v>
      </c>
      <c r="N155" s="317" t="s">
        <v>4930</v>
      </c>
      <c r="O155" s="316">
        <v>40.229999999999997</v>
      </c>
      <c r="P155" s="317" t="s">
        <v>8918</v>
      </c>
      <c r="Q155" s="316">
        <v>4.47</v>
      </c>
      <c r="R155" s="316">
        <v>2637.6</v>
      </c>
      <c r="S155" s="296" t="s">
        <v>12039</v>
      </c>
      <c r="T155" s="296" t="s">
        <v>12136</v>
      </c>
      <c r="U155" s="469" t="str">
        <f t="shared" si="11"/>
        <v>2%</v>
      </c>
      <c r="V155" s="470">
        <v>0.02</v>
      </c>
      <c r="W155" s="471">
        <f t="shared" si="12"/>
        <v>53.5886</v>
      </c>
    </row>
    <row r="156" spans="1:23">
      <c r="A156" s="314" t="s">
        <v>12442</v>
      </c>
      <c r="B156" s="315" t="s">
        <v>12443</v>
      </c>
      <c r="C156" s="314" t="s">
        <v>12444</v>
      </c>
      <c r="D156" s="314" t="s">
        <v>12095</v>
      </c>
      <c r="E156" s="314" t="s">
        <v>12096</v>
      </c>
      <c r="F156" s="314" t="s">
        <v>12097</v>
      </c>
      <c r="G156" s="314" t="s">
        <v>3271</v>
      </c>
      <c r="H156" s="314">
        <v>311015</v>
      </c>
      <c r="I156" s="314" t="s">
        <v>3281</v>
      </c>
      <c r="J156" s="314" t="s">
        <v>12098</v>
      </c>
      <c r="K156" s="316">
        <v>21258.09</v>
      </c>
      <c r="L156" s="317">
        <v>141245</v>
      </c>
      <c r="M156" s="316">
        <v>3358.74</v>
      </c>
      <c r="N156" s="317" t="s">
        <v>4764</v>
      </c>
      <c r="O156" s="316">
        <v>334.89</v>
      </c>
      <c r="P156" s="317" t="s">
        <v>8827</v>
      </c>
      <c r="Q156" s="316">
        <v>44.29</v>
      </c>
      <c r="R156" s="316">
        <v>17899.349999999999</v>
      </c>
      <c r="S156" s="296" t="s">
        <v>12039</v>
      </c>
      <c r="T156" s="296" t="s">
        <v>1841</v>
      </c>
      <c r="U156" s="469" t="str">
        <f t="shared" si="11"/>
        <v>2.5%</v>
      </c>
      <c r="V156" s="470">
        <v>2.5000000000000001E-2</v>
      </c>
      <c r="W156" s="471">
        <f t="shared" si="12"/>
        <v>531.45225000000005</v>
      </c>
    </row>
    <row r="157" spans="1:23">
      <c r="A157" s="314" t="s">
        <v>12445</v>
      </c>
      <c r="B157" s="315" t="s">
        <v>12330</v>
      </c>
      <c r="C157" s="314" t="s">
        <v>12446</v>
      </c>
      <c r="D157" s="314" t="s">
        <v>12095</v>
      </c>
      <c r="E157" s="314" t="s">
        <v>12096</v>
      </c>
      <c r="F157" s="314" t="s">
        <v>12097</v>
      </c>
      <c r="G157" s="314" t="s">
        <v>3271</v>
      </c>
      <c r="H157" s="314">
        <v>311015</v>
      </c>
      <c r="I157" s="314" t="s">
        <v>3281</v>
      </c>
      <c r="J157" s="314" t="s">
        <v>12098</v>
      </c>
      <c r="K157" s="316">
        <v>69228.22</v>
      </c>
      <c r="L157" s="317">
        <v>141309</v>
      </c>
      <c r="M157" s="316">
        <v>-5045.3599999999997</v>
      </c>
      <c r="N157" s="317" t="s">
        <v>4978</v>
      </c>
      <c r="O157" s="316">
        <v>1263.51</v>
      </c>
      <c r="P157" s="317" t="s">
        <v>8954</v>
      </c>
      <c r="Q157" s="316">
        <v>144.22999999999999</v>
      </c>
      <c r="R157" s="316">
        <v>74273.58</v>
      </c>
      <c r="S157" s="296" t="s">
        <v>12039</v>
      </c>
      <c r="T157" s="296" t="s">
        <v>1841</v>
      </c>
      <c r="U157" s="469" t="str">
        <f t="shared" si="11"/>
        <v>2.5%</v>
      </c>
      <c r="V157" s="470">
        <v>2.5000000000000001E-2</v>
      </c>
      <c r="W157" s="471">
        <f t="shared" si="12"/>
        <v>1730.7055</v>
      </c>
    </row>
    <row r="158" spans="1:23">
      <c r="A158" s="314" t="s">
        <v>12447</v>
      </c>
      <c r="B158" s="315" t="s">
        <v>12448</v>
      </c>
      <c r="C158" s="314" t="s">
        <v>12449</v>
      </c>
      <c r="D158" s="314" t="s">
        <v>12095</v>
      </c>
      <c r="E158" s="314" t="s">
        <v>12096</v>
      </c>
      <c r="F158" s="314" t="s">
        <v>12097</v>
      </c>
      <c r="G158" s="314" t="s">
        <v>3271</v>
      </c>
      <c r="H158" s="314">
        <v>311010</v>
      </c>
      <c r="I158" s="314" t="s">
        <v>3273</v>
      </c>
      <c r="J158" s="314" t="s">
        <v>12133</v>
      </c>
      <c r="K158" s="316">
        <v>2771.52</v>
      </c>
      <c r="L158" s="317">
        <v>141237</v>
      </c>
      <c r="M158" s="316">
        <v>69.599999999999994</v>
      </c>
      <c r="N158" s="317" t="s">
        <v>4714</v>
      </c>
      <c r="O158" s="316">
        <v>41.58</v>
      </c>
      <c r="P158" s="317" t="s">
        <v>8799</v>
      </c>
      <c r="Q158" s="316">
        <v>4.62</v>
      </c>
      <c r="R158" s="316">
        <v>2701.92</v>
      </c>
      <c r="S158" s="296" t="s">
        <v>12039</v>
      </c>
      <c r="T158" s="296" t="s">
        <v>1840</v>
      </c>
      <c r="U158" s="469" t="str">
        <f t="shared" si="11"/>
        <v>2%</v>
      </c>
      <c r="V158" s="470">
        <v>0.02</v>
      </c>
      <c r="W158" s="471">
        <f t="shared" si="12"/>
        <v>55.430399999999999</v>
      </c>
    </row>
    <row r="159" spans="1:23">
      <c r="A159" s="314" t="s">
        <v>12450</v>
      </c>
      <c r="B159" s="315" t="s">
        <v>12427</v>
      </c>
      <c r="C159" s="314" t="s">
        <v>12451</v>
      </c>
      <c r="D159" s="314" t="s">
        <v>12095</v>
      </c>
      <c r="E159" s="314" t="s">
        <v>12096</v>
      </c>
      <c r="F159" s="314" t="s">
        <v>12097</v>
      </c>
      <c r="G159" s="314" t="s">
        <v>3271</v>
      </c>
      <c r="H159" s="314">
        <v>311015</v>
      </c>
      <c r="I159" s="314" t="s">
        <v>3281</v>
      </c>
      <c r="J159" s="314" t="s">
        <v>12098</v>
      </c>
      <c r="K159" s="316">
        <v>53177.88</v>
      </c>
      <c r="L159" s="317">
        <v>141209</v>
      </c>
      <c r="M159" s="316">
        <v>-1182.8900000000001</v>
      </c>
      <c r="N159" s="317" t="s">
        <v>4540</v>
      </c>
      <c r="O159" s="316">
        <v>980.19</v>
      </c>
      <c r="P159" s="317" t="s">
        <v>8681</v>
      </c>
      <c r="Q159" s="316">
        <v>110.79</v>
      </c>
      <c r="R159" s="316">
        <v>54360.77</v>
      </c>
      <c r="S159" s="296" t="s">
        <v>12039</v>
      </c>
      <c r="T159" s="296" t="s">
        <v>1841</v>
      </c>
      <c r="U159" s="469" t="str">
        <f t="shared" si="11"/>
        <v>2.5%</v>
      </c>
      <c r="V159" s="470">
        <v>2.5000000000000001E-2</v>
      </c>
      <c r="W159" s="471">
        <f t="shared" si="12"/>
        <v>1329.4470000000001</v>
      </c>
    </row>
    <row r="160" spans="1:23">
      <c r="A160" s="314" t="s">
        <v>12452</v>
      </c>
      <c r="B160" s="315" t="s">
        <v>12453</v>
      </c>
      <c r="C160" s="314" t="s">
        <v>12454</v>
      </c>
      <c r="D160" s="314" t="s">
        <v>12095</v>
      </c>
      <c r="E160" s="314" t="s">
        <v>12096</v>
      </c>
      <c r="F160" s="314" t="s">
        <v>12097</v>
      </c>
      <c r="G160" s="314" t="s">
        <v>3271</v>
      </c>
      <c r="H160" s="314">
        <v>311015</v>
      </c>
      <c r="I160" s="314" t="s">
        <v>3281</v>
      </c>
      <c r="J160" s="314" t="s">
        <v>12098</v>
      </c>
      <c r="K160" s="316">
        <v>60734.61</v>
      </c>
      <c r="L160" s="317">
        <v>141246</v>
      </c>
      <c r="M160" s="316">
        <v>5033.8599999999997</v>
      </c>
      <c r="N160" s="317" t="s">
        <v>4773</v>
      </c>
      <c r="O160" s="316">
        <v>1136.93</v>
      </c>
      <c r="P160" s="317" t="s">
        <v>8832</v>
      </c>
      <c r="Q160" s="316">
        <v>126.53</v>
      </c>
      <c r="R160" s="316">
        <v>55700.75</v>
      </c>
      <c r="S160" s="296" t="s">
        <v>12039</v>
      </c>
      <c r="T160" s="296" t="s">
        <v>1841</v>
      </c>
      <c r="U160" s="469" t="str">
        <f t="shared" si="11"/>
        <v>2.5%</v>
      </c>
      <c r="V160" s="470">
        <v>2.5000000000000001E-2</v>
      </c>
      <c r="W160" s="471">
        <f t="shared" si="12"/>
        <v>1518.3652500000001</v>
      </c>
    </row>
    <row r="161" spans="1:23">
      <c r="A161" s="314" t="s">
        <v>12455</v>
      </c>
      <c r="B161" s="315" t="s">
        <v>12435</v>
      </c>
      <c r="C161" s="314" t="s">
        <v>12454</v>
      </c>
      <c r="D161" s="314" t="s">
        <v>12095</v>
      </c>
      <c r="E161" s="314" t="s">
        <v>12096</v>
      </c>
      <c r="F161" s="314" t="s">
        <v>12097</v>
      </c>
      <c r="G161" s="314" t="s">
        <v>3271</v>
      </c>
      <c r="H161" s="314">
        <v>311010</v>
      </c>
      <c r="I161" s="314" t="s">
        <v>3273</v>
      </c>
      <c r="J161" s="314" t="s">
        <v>12133</v>
      </c>
      <c r="K161" s="316">
        <v>314477.53000000003</v>
      </c>
      <c r="L161" s="317">
        <v>141236</v>
      </c>
      <c r="M161" s="316">
        <v>86701.14</v>
      </c>
      <c r="N161" s="317" t="s">
        <v>4703</v>
      </c>
      <c r="O161" s="316">
        <v>4717.17</v>
      </c>
      <c r="P161" s="317" t="s">
        <v>8792</v>
      </c>
      <c r="Q161" s="316">
        <v>524.13</v>
      </c>
      <c r="R161" s="316">
        <v>227776.39</v>
      </c>
      <c r="S161" s="296" t="s">
        <v>12039</v>
      </c>
      <c r="T161" s="296" t="s">
        <v>1840</v>
      </c>
      <c r="U161" s="469" t="str">
        <f t="shared" si="11"/>
        <v>2%</v>
      </c>
      <c r="V161" s="470">
        <v>0.02</v>
      </c>
      <c r="W161" s="471">
        <f t="shared" si="12"/>
        <v>6289.5506000000005</v>
      </c>
    </row>
    <row r="162" spans="1:23">
      <c r="A162" s="314" t="s">
        <v>12456</v>
      </c>
      <c r="B162" s="315" t="s">
        <v>12438</v>
      </c>
      <c r="C162" s="314" t="s">
        <v>12454</v>
      </c>
      <c r="D162" s="314" t="s">
        <v>12095</v>
      </c>
      <c r="E162" s="314" t="s">
        <v>12096</v>
      </c>
      <c r="F162" s="314" t="s">
        <v>12097</v>
      </c>
      <c r="G162" s="314" t="s">
        <v>3271</v>
      </c>
      <c r="H162" s="314">
        <v>311025</v>
      </c>
      <c r="I162" s="314" t="s">
        <v>3273</v>
      </c>
      <c r="J162" s="314" t="s">
        <v>12133</v>
      </c>
      <c r="K162" s="316">
        <v>20000.13</v>
      </c>
      <c r="L162" s="317">
        <v>141227</v>
      </c>
      <c r="M162" s="316">
        <v>-20601.72</v>
      </c>
      <c r="N162" s="317" t="s">
        <v>4604</v>
      </c>
      <c r="O162" s="316">
        <v>299.97000000000003</v>
      </c>
      <c r="P162" s="317" t="s">
        <v>8724</v>
      </c>
      <c r="Q162" s="316">
        <v>33.33</v>
      </c>
      <c r="R162" s="316">
        <v>40601.85</v>
      </c>
      <c r="S162" s="296" t="s">
        <v>12039</v>
      </c>
      <c r="T162" s="296" t="s">
        <v>12136</v>
      </c>
      <c r="U162" s="469" t="str">
        <f t="shared" si="11"/>
        <v>2%</v>
      </c>
      <c r="V162" s="470">
        <v>0.02</v>
      </c>
      <c r="W162" s="471">
        <f t="shared" si="12"/>
        <v>400.00260000000003</v>
      </c>
    </row>
    <row r="163" spans="1:23">
      <c r="A163" s="314" t="s">
        <v>12457</v>
      </c>
      <c r="B163" s="315" t="s">
        <v>12458</v>
      </c>
      <c r="C163" s="314" t="s">
        <v>12454</v>
      </c>
      <c r="D163" s="314" t="s">
        <v>12095</v>
      </c>
      <c r="E163" s="314" t="s">
        <v>12096</v>
      </c>
      <c r="F163" s="314" t="s">
        <v>12097</v>
      </c>
      <c r="G163" s="314" t="s">
        <v>3271</v>
      </c>
      <c r="H163" s="314">
        <v>311040</v>
      </c>
      <c r="I163" s="314" t="s">
        <v>3273</v>
      </c>
      <c r="J163" s="314" t="s">
        <v>12133</v>
      </c>
      <c r="K163" s="316">
        <v>37453.18</v>
      </c>
      <c r="L163" s="317">
        <v>141234</v>
      </c>
      <c r="M163" s="316">
        <v>7488.82</v>
      </c>
      <c r="N163" s="317" t="s">
        <v>4667</v>
      </c>
      <c r="O163" s="316">
        <v>561.78</v>
      </c>
      <c r="P163" s="317" t="s">
        <v>8764</v>
      </c>
      <c r="Q163" s="316">
        <v>62.42</v>
      </c>
      <c r="R163" s="316">
        <v>29964.36</v>
      </c>
      <c r="S163" s="296" t="s">
        <v>12039</v>
      </c>
      <c r="T163" s="296" t="s">
        <v>12195</v>
      </c>
      <c r="U163" s="469" t="str">
        <f t="shared" si="11"/>
        <v>2%</v>
      </c>
      <c r="V163" s="470">
        <v>0.02</v>
      </c>
      <c r="W163" s="471">
        <f t="shared" si="12"/>
        <v>749.06360000000006</v>
      </c>
    </row>
    <row r="164" spans="1:23">
      <c r="A164" s="314" t="s">
        <v>12459</v>
      </c>
      <c r="B164" s="315" t="s">
        <v>12460</v>
      </c>
      <c r="C164" s="314" t="s">
        <v>12454</v>
      </c>
      <c r="D164" s="314" t="s">
        <v>12095</v>
      </c>
      <c r="E164" s="314" t="s">
        <v>12096</v>
      </c>
      <c r="F164" s="314" t="s">
        <v>12097</v>
      </c>
      <c r="G164" s="314" t="s">
        <v>3271</v>
      </c>
      <c r="H164" s="314">
        <v>311015</v>
      </c>
      <c r="I164" s="314" t="s">
        <v>3281</v>
      </c>
      <c r="J164" s="314" t="s">
        <v>12098</v>
      </c>
      <c r="K164" s="316">
        <v>39388.839999999997</v>
      </c>
      <c r="L164" s="317">
        <v>141243</v>
      </c>
      <c r="M164" s="316">
        <v>8222.9699999999993</v>
      </c>
      <c r="N164" s="317" t="s">
        <v>4746</v>
      </c>
      <c r="O164" s="316">
        <v>725.24</v>
      </c>
      <c r="P164" s="317" t="s">
        <v>8817</v>
      </c>
      <c r="Q164" s="316">
        <v>82.06</v>
      </c>
      <c r="R164" s="316">
        <v>31165.87</v>
      </c>
      <c r="S164" s="296" t="s">
        <v>12039</v>
      </c>
      <c r="T164" s="296" t="s">
        <v>1841</v>
      </c>
      <c r="U164" s="469" t="str">
        <f t="shared" si="11"/>
        <v>2.5%</v>
      </c>
      <c r="V164" s="470">
        <v>2.5000000000000001E-2</v>
      </c>
      <c r="W164" s="471">
        <f t="shared" si="12"/>
        <v>984.721</v>
      </c>
    </row>
    <row r="165" spans="1:23">
      <c r="A165" s="314" t="s">
        <v>12461</v>
      </c>
      <c r="B165" s="315" t="s">
        <v>12443</v>
      </c>
      <c r="C165" s="314" t="s">
        <v>12454</v>
      </c>
      <c r="D165" s="314" t="s">
        <v>12095</v>
      </c>
      <c r="E165" s="314" t="s">
        <v>12096</v>
      </c>
      <c r="F165" s="314" t="s">
        <v>12097</v>
      </c>
      <c r="G165" s="314" t="s">
        <v>3271</v>
      </c>
      <c r="H165" s="314">
        <v>311030</v>
      </c>
      <c r="I165" s="314" t="s">
        <v>3281</v>
      </c>
      <c r="J165" s="314" t="s">
        <v>12098</v>
      </c>
      <c r="K165" s="316">
        <v>362.28</v>
      </c>
      <c r="L165" s="317">
        <v>141245</v>
      </c>
      <c r="M165" s="316">
        <v>36.9</v>
      </c>
      <c r="N165" s="317" t="s">
        <v>4764</v>
      </c>
      <c r="O165" s="316">
        <v>6.75</v>
      </c>
      <c r="P165" s="317" t="s">
        <v>8827</v>
      </c>
      <c r="Q165" s="316">
        <v>0.75</v>
      </c>
      <c r="R165" s="316">
        <v>325.38</v>
      </c>
      <c r="S165" s="296" t="s">
        <v>12039</v>
      </c>
      <c r="T165" s="296" t="s">
        <v>12102</v>
      </c>
      <c r="U165" s="469" t="str">
        <f t="shared" si="11"/>
        <v>2.5%</v>
      </c>
      <c r="V165" s="470">
        <v>2.5000000000000001E-2</v>
      </c>
      <c r="W165" s="471">
        <f t="shared" si="12"/>
        <v>9.0570000000000004</v>
      </c>
    </row>
    <row r="166" spans="1:23">
      <c r="A166" s="314" t="s">
        <v>12462</v>
      </c>
      <c r="B166" s="315" t="s">
        <v>12435</v>
      </c>
      <c r="C166" s="314" t="s">
        <v>12454</v>
      </c>
      <c r="D166" s="314" t="s">
        <v>12095</v>
      </c>
      <c r="E166" s="314" t="s">
        <v>12096</v>
      </c>
      <c r="F166" s="314" t="s">
        <v>12097</v>
      </c>
      <c r="G166" s="314" t="s">
        <v>3271</v>
      </c>
      <c r="H166" s="314">
        <v>311025</v>
      </c>
      <c r="I166" s="314" t="s">
        <v>3273</v>
      </c>
      <c r="J166" s="314" t="s">
        <v>12133</v>
      </c>
      <c r="K166" s="316">
        <v>48779.62</v>
      </c>
      <c r="L166" s="317">
        <v>141236</v>
      </c>
      <c r="M166" s="316">
        <v>9669.3799999999992</v>
      </c>
      <c r="N166" s="317" t="s">
        <v>4703</v>
      </c>
      <c r="O166" s="316">
        <v>731.7</v>
      </c>
      <c r="P166" s="317" t="s">
        <v>8792</v>
      </c>
      <c r="Q166" s="316">
        <v>81.3</v>
      </c>
      <c r="R166" s="316">
        <v>39110.239999999998</v>
      </c>
      <c r="S166" s="296" t="s">
        <v>12039</v>
      </c>
      <c r="T166" s="296" t="s">
        <v>12136</v>
      </c>
      <c r="U166" s="469" t="str">
        <f t="shared" si="11"/>
        <v>2%</v>
      </c>
      <c r="V166" s="470">
        <v>0.02</v>
      </c>
      <c r="W166" s="471">
        <f t="shared" si="12"/>
        <v>975.59240000000011</v>
      </c>
    </row>
    <row r="167" spans="1:23">
      <c r="A167" s="314" t="s">
        <v>12463</v>
      </c>
      <c r="B167" s="315" t="s">
        <v>12458</v>
      </c>
      <c r="C167" s="314" t="s">
        <v>12454</v>
      </c>
      <c r="D167" s="314" t="s">
        <v>12095</v>
      </c>
      <c r="E167" s="314" t="s">
        <v>12096</v>
      </c>
      <c r="F167" s="314" t="s">
        <v>12097</v>
      </c>
      <c r="G167" s="314" t="s">
        <v>3271</v>
      </c>
      <c r="H167" s="314">
        <v>311010</v>
      </c>
      <c r="I167" s="314" t="s">
        <v>3273</v>
      </c>
      <c r="J167" s="314" t="s">
        <v>12133</v>
      </c>
      <c r="K167" s="316">
        <v>91313.46</v>
      </c>
      <c r="L167" s="317">
        <v>141234</v>
      </c>
      <c r="M167" s="316">
        <v>22419.360000000001</v>
      </c>
      <c r="N167" s="317" t="s">
        <v>4667</v>
      </c>
      <c r="O167" s="316">
        <v>1330.76</v>
      </c>
      <c r="P167" s="317" t="s">
        <v>8764</v>
      </c>
      <c r="Q167" s="316">
        <v>152.19</v>
      </c>
      <c r="R167" s="316">
        <v>68894.100000000006</v>
      </c>
      <c r="S167" s="296" t="s">
        <v>12039</v>
      </c>
      <c r="T167" s="296" t="s">
        <v>1840</v>
      </c>
      <c r="U167" s="469" t="str">
        <f t="shared" si="11"/>
        <v>2%</v>
      </c>
      <c r="V167" s="470">
        <v>0.02</v>
      </c>
      <c r="W167" s="471">
        <f t="shared" si="12"/>
        <v>1826.2692000000002</v>
      </c>
    </row>
    <row r="168" spans="1:23">
      <c r="A168" s="314" t="s">
        <v>12464</v>
      </c>
      <c r="B168" s="315" t="s">
        <v>12465</v>
      </c>
      <c r="C168" s="314" t="s">
        <v>12454</v>
      </c>
      <c r="D168" s="314" t="s">
        <v>12095</v>
      </c>
      <c r="E168" s="314" t="s">
        <v>12096</v>
      </c>
      <c r="F168" s="314" t="s">
        <v>12097</v>
      </c>
      <c r="G168" s="314" t="s">
        <v>3271</v>
      </c>
      <c r="H168" s="314">
        <v>311025</v>
      </c>
      <c r="I168" s="314" t="s">
        <v>3273</v>
      </c>
      <c r="J168" s="314" t="s">
        <v>12133</v>
      </c>
      <c r="K168" s="316">
        <v>5237.76</v>
      </c>
      <c r="L168" s="317">
        <v>141226</v>
      </c>
      <c r="M168" s="316">
        <v>107.45</v>
      </c>
      <c r="N168" s="317" t="s">
        <v>4593</v>
      </c>
      <c r="O168" s="316">
        <v>27.33</v>
      </c>
      <c r="P168" s="317" t="s">
        <v>8717</v>
      </c>
      <c r="Q168" s="316">
        <v>8.73</v>
      </c>
      <c r="R168" s="316">
        <v>5130.3100000000004</v>
      </c>
      <c r="S168" s="296" t="s">
        <v>12039</v>
      </c>
      <c r="T168" s="296" t="s">
        <v>12136</v>
      </c>
      <c r="U168" s="469" t="str">
        <f t="shared" si="11"/>
        <v>2%</v>
      </c>
      <c r="V168" s="470">
        <v>0.02</v>
      </c>
      <c r="W168" s="471">
        <f t="shared" si="12"/>
        <v>104.7552</v>
      </c>
    </row>
    <row r="169" spans="1:23">
      <c r="A169" s="314" t="s">
        <v>12466</v>
      </c>
      <c r="B169" s="315" t="s">
        <v>12458</v>
      </c>
      <c r="C169" s="314" t="s">
        <v>12454</v>
      </c>
      <c r="D169" s="314" t="s">
        <v>12095</v>
      </c>
      <c r="E169" s="314" t="s">
        <v>12096</v>
      </c>
      <c r="F169" s="314" t="s">
        <v>12097</v>
      </c>
      <c r="G169" s="314" t="s">
        <v>3271</v>
      </c>
      <c r="H169" s="314">
        <v>311025</v>
      </c>
      <c r="I169" s="314" t="s">
        <v>3273</v>
      </c>
      <c r="J169" s="314" t="s">
        <v>12133</v>
      </c>
      <c r="K169" s="316">
        <v>42279.86</v>
      </c>
      <c r="L169" s="317">
        <v>141234</v>
      </c>
      <c r="M169" s="316">
        <v>8943.36</v>
      </c>
      <c r="N169" s="317" t="s">
        <v>4667</v>
      </c>
      <c r="O169" s="316">
        <v>618.27</v>
      </c>
      <c r="P169" s="317" t="s">
        <v>8764</v>
      </c>
      <c r="Q169" s="316">
        <v>70.47</v>
      </c>
      <c r="R169" s="316">
        <v>33336.5</v>
      </c>
      <c r="S169" s="296" t="s">
        <v>12039</v>
      </c>
      <c r="T169" s="296" t="s">
        <v>12136</v>
      </c>
      <c r="U169" s="469" t="str">
        <f t="shared" si="11"/>
        <v>2%</v>
      </c>
      <c r="V169" s="470">
        <v>0.02</v>
      </c>
      <c r="W169" s="471">
        <f t="shared" si="12"/>
        <v>845.59720000000004</v>
      </c>
    </row>
    <row r="170" spans="1:23">
      <c r="A170" s="314" t="s">
        <v>12467</v>
      </c>
      <c r="B170" s="315" t="s">
        <v>12468</v>
      </c>
      <c r="C170" s="314" t="s">
        <v>12469</v>
      </c>
      <c r="D170" s="314" t="s">
        <v>12095</v>
      </c>
      <c r="E170" s="314" t="s">
        <v>12145</v>
      </c>
      <c r="F170" s="314" t="s">
        <v>12097</v>
      </c>
      <c r="G170" s="314" t="s">
        <v>3271</v>
      </c>
      <c r="H170" s="314">
        <v>311045</v>
      </c>
      <c r="I170" s="314" t="s">
        <v>3301</v>
      </c>
      <c r="J170" s="314" t="s">
        <v>12146</v>
      </c>
      <c r="K170" s="316">
        <v>19718.55</v>
      </c>
      <c r="L170" s="317">
        <v>141101</v>
      </c>
      <c r="M170" s="316">
        <v>0</v>
      </c>
      <c r="N170" s="317" t="s">
        <v>4876</v>
      </c>
      <c r="O170" s="316">
        <v>0</v>
      </c>
      <c r="P170" s="317" t="s">
        <v>12147</v>
      </c>
      <c r="Q170" s="316">
        <v>0</v>
      </c>
      <c r="R170" s="316">
        <v>19718.55</v>
      </c>
      <c r="S170" s="296" t="s">
        <v>12148</v>
      </c>
      <c r="T170" s="296" t="s">
        <v>1841</v>
      </c>
      <c r="U170" s="469">
        <v>0</v>
      </c>
      <c r="V170" s="470">
        <v>0</v>
      </c>
      <c r="W170" s="471">
        <v>0</v>
      </c>
    </row>
    <row r="171" spans="1:23">
      <c r="A171" s="314" t="s">
        <v>12470</v>
      </c>
      <c r="B171" s="315" t="s">
        <v>12330</v>
      </c>
      <c r="C171" s="314" t="s">
        <v>12469</v>
      </c>
      <c r="D171" s="314" t="s">
        <v>12095</v>
      </c>
      <c r="E171" s="314" t="s">
        <v>12096</v>
      </c>
      <c r="F171" s="314" t="s">
        <v>12097</v>
      </c>
      <c r="G171" s="314" t="s">
        <v>3271</v>
      </c>
      <c r="H171" s="314">
        <v>311025</v>
      </c>
      <c r="I171" s="314" t="s">
        <v>3273</v>
      </c>
      <c r="J171" s="314" t="s">
        <v>12133</v>
      </c>
      <c r="K171" s="316">
        <v>313.68</v>
      </c>
      <c r="L171" s="317">
        <v>141309</v>
      </c>
      <c r="M171" s="316">
        <v>-448.62</v>
      </c>
      <c r="N171" s="317" t="s">
        <v>4978</v>
      </c>
      <c r="O171" s="316">
        <v>4.68</v>
      </c>
      <c r="P171" s="317" t="s">
        <v>8954</v>
      </c>
      <c r="Q171" s="316">
        <v>0.52</v>
      </c>
      <c r="R171" s="316">
        <v>762.3</v>
      </c>
      <c r="S171" s="296" t="s">
        <v>12039</v>
      </c>
      <c r="T171" s="296" t="s">
        <v>12136</v>
      </c>
      <c r="U171" s="469" t="str">
        <f t="shared" ref="U171:U175" si="13">IF(E171="FLAT",J171,1/(J171/12))</f>
        <v>2%</v>
      </c>
      <c r="V171" s="470">
        <v>0.02</v>
      </c>
      <c r="W171" s="471">
        <f t="shared" ref="W171:W234" si="14">K171*V171</f>
        <v>6.2736000000000001</v>
      </c>
    </row>
    <row r="172" spans="1:23">
      <c r="A172" s="314" t="s">
        <v>12471</v>
      </c>
      <c r="B172" s="315" t="s">
        <v>12472</v>
      </c>
      <c r="C172" s="314" t="s">
        <v>12469</v>
      </c>
      <c r="D172" s="314" t="s">
        <v>12095</v>
      </c>
      <c r="E172" s="314" t="s">
        <v>12096</v>
      </c>
      <c r="F172" s="314" t="s">
        <v>12097</v>
      </c>
      <c r="G172" s="314" t="s">
        <v>3271</v>
      </c>
      <c r="H172" s="314">
        <v>311010</v>
      </c>
      <c r="I172" s="314" t="s">
        <v>3273</v>
      </c>
      <c r="J172" s="314" t="s">
        <v>12133</v>
      </c>
      <c r="K172" s="316">
        <v>22638.9</v>
      </c>
      <c r="L172" s="317">
        <v>141306</v>
      </c>
      <c r="M172" s="316">
        <v>5814.14</v>
      </c>
      <c r="N172" s="317" t="s">
        <v>4930</v>
      </c>
      <c r="O172" s="316">
        <v>337.35</v>
      </c>
      <c r="P172" s="317" t="s">
        <v>8918</v>
      </c>
      <c r="Q172" s="316">
        <v>37.729999999999997</v>
      </c>
      <c r="R172" s="316">
        <v>16824.759999999998</v>
      </c>
      <c r="S172" s="296" t="s">
        <v>12039</v>
      </c>
      <c r="T172" s="296" t="s">
        <v>1840</v>
      </c>
      <c r="U172" s="469" t="str">
        <f t="shared" si="13"/>
        <v>2%</v>
      </c>
      <c r="V172" s="470">
        <v>0.02</v>
      </c>
      <c r="W172" s="471">
        <f t="shared" si="14"/>
        <v>452.77800000000002</v>
      </c>
    </row>
    <row r="173" spans="1:23">
      <c r="A173" s="314" t="s">
        <v>12473</v>
      </c>
      <c r="B173" s="315" t="s">
        <v>12474</v>
      </c>
      <c r="C173" s="314" t="s">
        <v>12475</v>
      </c>
      <c r="D173" s="314" t="s">
        <v>12095</v>
      </c>
      <c r="E173" s="314" t="s">
        <v>12096</v>
      </c>
      <c r="F173" s="314" t="s">
        <v>12097</v>
      </c>
      <c r="G173" s="314" t="s">
        <v>3271</v>
      </c>
      <c r="H173" s="314">
        <v>311030</v>
      </c>
      <c r="I173" s="314" t="s">
        <v>3281</v>
      </c>
      <c r="J173" s="314" t="s">
        <v>12098</v>
      </c>
      <c r="K173" s="316">
        <v>1627.69</v>
      </c>
      <c r="L173" s="317">
        <v>141306</v>
      </c>
      <c r="M173" s="316">
        <v>217.42</v>
      </c>
      <c r="N173" s="317" t="s">
        <v>4930</v>
      </c>
      <c r="O173" s="316">
        <v>28.98</v>
      </c>
      <c r="P173" s="317" t="s">
        <v>8918</v>
      </c>
      <c r="Q173" s="316">
        <v>3.39</v>
      </c>
      <c r="R173" s="316">
        <v>1410.27</v>
      </c>
      <c r="S173" s="296" t="s">
        <v>12039</v>
      </c>
      <c r="T173" s="296" t="s">
        <v>12102</v>
      </c>
      <c r="U173" s="469" t="str">
        <f t="shared" si="13"/>
        <v>2.5%</v>
      </c>
      <c r="V173" s="470">
        <v>2.5000000000000001E-2</v>
      </c>
      <c r="W173" s="471">
        <f t="shared" si="14"/>
        <v>40.692250000000001</v>
      </c>
    </row>
    <row r="174" spans="1:23">
      <c r="A174" s="314" t="s">
        <v>12476</v>
      </c>
      <c r="B174" s="315" t="s">
        <v>12330</v>
      </c>
      <c r="C174" s="314" t="s">
        <v>12477</v>
      </c>
      <c r="D174" s="314" t="s">
        <v>12095</v>
      </c>
      <c r="E174" s="314" t="s">
        <v>12096</v>
      </c>
      <c r="F174" s="314" t="s">
        <v>12097</v>
      </c>
      <c r="G174" s="314" t="s">
        <v>3271</v>
      </c>
      <c r="H174" s="314">
        <v>311030</v>
      </c>
      <c r="I174" s="314" t="s">
        <v>3281</v>
      </c>
      <c r="J174" s="314" t="s">
        <v>12098</v>
      </c>
      <c r="K174" s="316">
        <v>21299.68</v>
      </c>
      <c r="L174" s="317">
        <v>141309</v>
      </c>
      <c r="M174" s="316">
        <v>-2247.13</v>
      </c>
      <c r="N174" s="317" t="s">
        <v>4978</v>
      </c>
      <c r="O174" s="316">
        <v>399.33</v>
      </c>
      <c r="P174" s="317" t="s">
        <v>8954</v>
      </c>
      <c r="Q174" s="316">
        <v>44.37</v>
      </c>
      <c r="R174" s="316">
        <v>23546.81</v>
      </c>
      <c r="S174" s="296" t="s">
        <v>12039</v>
      </c>
      <c r="T174" s="296" t="s">
        <v>12102</v>
      </c>
      <c r="U174" s="469" t="str">
        <f t="shared" si="13"/>
        <v>2.5%</v>
      </c>
      <c r="V174" s="470">
        <v>2.5000000000000001E-2</v>
      </c>
      <c r="W174" s="471">
        <f t="shared" si="14"/>
        <v>532.49200000000008</v>
      </c>
    </row>
    <row r="175" spans="1:23">
      <c r="A175" s="314" t="s">
        <v>12478</v>
      </c>
      <c r="B175" s="315" t="s">
        <v>12479</v>
      </c>
      <c r="C175" s="314" t="s">
        <v>12480</v>
      </c>
      <c r="D175" s="314" t="s">
        <v>12095</v>
      </c>
      <c r="E175" s="314" t="s">
        <v>12096</v>
      </c>
      <c r="F175" s="314" t="s">
        <v>12097</v>
      </c>
      <c r="G175" s="314" t="s">
        <v>3271</v>
      </c>
      <c r="H175" s="314">
        <v>311015</v>
      </c>
      <c r="I175" s="314" t="s">
        <v>3281</v>
      </c>
      <c r="J175" s="314" t="s">
        <v>12098</v>
      </c>
      <c r="K175" s="316">
        <v>79890.009999999995</v>
      </c>
      <c r="L175" s="317">
        <v>141252</v>
      </c>
      <c r="M175" s="316">
        <v>43063.41</v>
      </c>
      <c r="N175" s="317" t="s">
        <v>4802</v>
      </c>
      <c r="O175" s="316">
        <v>1497.96</v>
      </c>
      <c r="P175" s="317" t="s">
        <v>8851</v>
      </c>
      <c r="Q175" s="316">
        <v>166.44</v>
      </c>
      <c r="R175" s="316">
        <v>36826.6</v>
      </c>
      <c r="S175" s="296" t="s">
        <v>12039</v>
      </c>
      <c r="T175" s="296" t="s">
        <v>1841</v>
      </c>
      <c r="U175" s="469" t="str">
        <f t="shared" si="13"/>
        <v>2.5%</v>
      </c>
      <c r="V175" s="470">
        <v>2.5000000000000001E-2</v>
      </c>
      <c r="W175" s="471">
        <f t="shared" si="14"/>
        <v>1997.2502500000001</v>
      </c>
    </row>
    <row r="176" spans="1:23">
      <c r="B176" s="318" t="s">
        <v>12481</v>
      </c>
      <c r="C176" s="304">
        <v>44440</v>
      </c>
      <c r="G176" s="296">
        <v>2205</v>
      </c>
      <c r="H176" s="319">
        <v>311020</v>
      </c>
      <c r="I176" s="319" t="s">
        <v>3291</v>
      </c>
      <c r="J176" s="319"/>
      <c r="K176" s="320">
        <v>15.450000002980232</v>
      </c>
      <c r="L176" s="321">
        <v>141306</v>
      </c>
      <c r="S176" s="308" t="s">
        <v>12039</v>
      </c>
      <c r="T176" s="296" t="s">
        <v>12126</v>
      </c>
      <c r="U176" s="469">
        <v>2.5000000000000001E-2</v>
      </c>
      <c r="V176" s="470">
        <v>0.02</v>
      </c>
      <c r="W176" s="471">
        <f t="shared" si="14"/>
        <v>0.30900000005960465</v>
      </c>
    </row>
    <row r="177" spans="1:23">
      <c r="B177" s="318"/>
      <c r="C177" s="304"/>
      <c r="H177" s="322"/>
      <c r="I177" s="322"/>
      <c r="J177" s="322"/>
      <c r="K177" s="320"/>
      <c r="L177" s="322"/>
      <c r="S177" s="308"/>
      <c r="T177" s="308"/>
      <c r="U177" s="473"/>
      <c r="W177" s="471">
        <f t="shared" si="14"/>
        <v>0</v>
      </c>
    </row>
    <row r="178" spans="1:23">
      <c r="A178" s="323" t="s">
        <v>12482</v>
      </c>
      <c r="B178" s="318" t="s">
        <v>12483</v>
      </c>
      <c r="C178" s="323" t="s">
        <v>12484</v>
      </c>
      <c r="D178" s="323" t="s">
        <v>12095</v>
      </c>
      <c r="E178" s="323" t="s">
        <v>12096</v>
      </c>
      <c r="F178" s="323" t="s">
        <v>12097</v>
      </c>
      <c r="G178" s="323" t="s">
        <v>3360</v>
      </c>
      <c r="H178" s="323" t="s">
        <v>12485</v>
      </c>
      <c r="I178" s="323" t="s">
        <v>5567</v>
      </c>
      <c r="J178" s="323" t="s">
        <v>12125</v>
      </c>
      <c r="K178" s="320">
        <v>0</v>
      </c>
      <c r="L178" s="324">
        <v>141220</v>
      </c>
      <c r="M178" s="320">
        <v>0</v>
      </c>
      <c r="N178" s="324" t="s">
        <v>4548</v>
      </c>
      <c r="O178" s="320">
        <v>0</v>
      </c>
      <c r="P178" s="324" t="s">
        <v>8686</v>
      </c>
      <c r="Q178" s="320">
        <v>0</v>
      </c>
      <c r="R178" s="320">
        <v>0</v>
      </c>
      <c r="S178" s="325" t="s">
        <v>12039</v>
      </c>
      <c r="T178" s="325"/>
      <c r="U178" s="474" t="str">
        <f t="shared" ref="U178:U239" si="15">IF(E178="FLAT",J178,1/(J178/12))</f>
        <v>1.5%</v>
      </c>
      <c r="V178" s="475" t="str">
        <f>U178</f>
        <v>1.5%</v>
      </c>
      <c r="W178" s="471">
        <f t="shared" si="14"/>
        <v>0</v>
      </c>
    </row>
    <row r="179" spans="1:23">
      <c r="A179" s="323" t="s">
        <v>12486</v>
      </c>
      <c r="B179" s="318" t="s">
        <v>12487</v>
      </c>
      <c r="C179" s="323" t="s">
        <v>12115</v>
      </c>
      <c r="D179" s="323" t="s">
        <v>12095</v>
      </c>
      <c r="E179" s="323" t="s">
        <v>12096</v>
      </c>
      <c r="F179" s="323" t="s">
        <v>12097</v>
      </c>
      <c r="G179" s="323" t="s">
        <v>3360</v>
      </c>
      <c r="H179" s="323" t="s">
        <v>12485</v>
      </c>
      <c r="I179" s="323" t="s">
        <v>5567</v>
      </c>
      <c r="J179" s="323" t="s">
        <v>12125</v>
      </c>
      <c r="K179" s="320">
        <v>3274.98</v>
      </c>
      <c r="L179" s="324">
        <v>141303</v>
      </c>
      <c r="M179" s="320">
        <v>694.67</v>
      </c>
      <c r="N179" s="324" t="s">
        <v>4879</v>
      </c>
      <c r="O179" s="320">
        <v>36.81</v>
      </c>
      <c r="P179" s="324" t="s">
        <v>8896</v>
      </c>
      <c r="Q179" s="320">
        <v>4.09</v>
      </c>
      <c r="R179" s="320">
        <v>2580.31</v>
      </c>
      <c r="S179" s="325" t="s">
        <v>12039</v>
      </c>
      <c r="T179" s="325"/>
      <c r="U179" s="474" t="str">
        <f t="shared" si="15"/>
        <v>1.5%</v>
      </c>
      <c r="V179" s="475" t="str">
        <f t="shared" ref="V179:V239" si="16">U179</f>
        <v>1.5%</v>
      </c>
      <c r="W179" s="471">
        <f t="shared" si="14"/>
        <v>49.124699999999997</v>
      </c>
    </row>
    <row r="180" spans="1:23">
      <c r="A180" s="323" t="s">
        <v>12488</v>
      </c>
      <c r="B180" s="318" t="s">
        <v>12489</v>
      </c>
      <c r="C180" s="323" t="s">
        <v>12490</v>
      </c>
      <c r="D180" s="323" t="s">
        <v>12095</v>
      </c>
      <c r="E180" s="323" t="s">
        <v>12096</v>
      </c>
      <c r="F180" s="323" t="s">
        <v>12097</v>
      </c>
      <c r="G180" s="323" t="s">
        <v>3360</v>
      </c>
      <c r="H180" s="323" t="s">
        <v>12485</v>
      </c>
      <c r="I180" s="323" t="s">
        <v>5567</v>
      </c>
      <c r="J180" s="323" t="s">
        <v>12125</v>
      </c>
      <c r="K180" s="320">
        <v>0</v>
      </c>
      <c r="L180" s="324">
        <v>141220</v>
      </c>
      <c r="M180" s="320">
        <v>0</v>
      </c>
      <c r="N180" s="324" t="s">
        <v>4548</v>
      </c>
      <c r="O180" s="320">
        <v>0</v>
      </c>
      <c r="P180" s="324" t="s">
        <v>8686</v>
      </c>
      <c r="Q180" s="320">
        <v>0</v>
      </c>
      <c r="R180" s="320">
        <v>0</v>
      </c>
      <c r="S180" s="325" t="s">
        <v>12039</v>
      </c>
      <c r="T180" s="325"/>
      <c r="U180" s="474" t="str">
        <f t="shared" si="15"/>
        <v>1.5%</v>
      </c>
      <c r="V180" s="475" t="str">
        <f t="shared" si="16"/>
        <v>1.5%</v>
      </c>
      <c r="W180" s="471">
        <f t="shared" si="14"/>
        <v>0</v>
      </c>
    </row>
    <row r="181" spans="1:23">
      <c r="A181" s="323" t="s">
        <v>12491</v>
      </c>
      <c r="B181" s="318" t="s">
        <v>12492</v>
      </c>
      <c r="C181" s="323" t="s">
        <v>12493</v>
      </c>
      <c r="D181" s="323" t="s">
        <v>12095</v>
      </c>
      <c r="E181" s="323" t="s">
        <v>12096</v>
      </c>
      <c r="F181" s="323" t="s">
        <v>12097</v>
      </c>
      <c r="G181" s="323" t="s">
        <v>3360</v>
      </c>
      <c r="H181" s="323" t="s">
        <v>12485</v>
      </c>
      <c r="I181" s="323" t="s">
        <v>5567</v>
      </c>
      <c r="J181" s="323" t="s">
        <v>12125</v>
      </c>
      <c r="K181" s="320">
        <v>299.38</v>
      </c>
      <c r="L181" s="324">
        <v>141303</v>
      </c>
      <c r="M181" s="320">
        <v>61.84</v>
      </c>
      <c r="N181" s="324" t="s">
        <v>4879</v>
      </c>
      <c r="O181" s="320">
        <v>3.33</v>
      </c>
      <c r="P181" s="324" t="s">
        <v>8896</v>
      </c>
      <c r="Q181" s="320">
        <v>0.37</v>
      </c>
      <c r="R181" s="320">
        <v>237.54</v>
      </c>
      <c r="S181" s="325" t="s">
        <v>12039</v>
      </c>
      <c r="T181" s="325"/>
      <c r="U181" s="474" t="str">
        <f t="shared" si="15"/>
        <v>1.5%</v>
      </c>
      <c r="V181" s="475" t="str">
        <f t="shared" si="16"/>
        <v>1.5%</v>
      </c>
      <c r="W181" s="471">
        <f t="shared" si="14"/>
        <v>4.4906999999999995</v>
      </c>
    </row>
    <row r="182" spans="1:23">
      <c r="A182" s="323" t="s">
        <v>12494</v>
      </c>
      <c r="B182" s="318" t="s">
        <v>12160</v>
      </c>
      <c r="C182" s="323" t="s">
        <v>12495</v>
      </c>
      <c r="D182" s="323" t="s">
        <v>12095</v>
      </c>
      <c r="E182" s="323" t="s">
        <v>12096</v>
      </c>
      <c r="F182" s="323" t="s">
        <v>12097</v>
      </c>
      <c r="G182" s="323" t="s">
        <v>3360</v>
      </c>
      <c r="H182" s="323" t="s">
        <v>12485</v>
      </c>
      <c r="I182" s="323" t="s">
        <v>5567</v>
      </c>
      <c r="J182" s="323" t="s">
        <v>12125</v>
      </c>
      <c r="K182" s="320">
        <v>0</v>
      </c>
      <c r="L182" s="324">
        <v>141220</v>
      </c>
      <c r="M182" s="320">
        <v>0</v>
      </c>
      <c r="N182" s="324" t="s">
        <v>4548</v>
      </c>
      <c r="O182" s="320">
        <v>0</v>
      </c>
      <c r="P182" s="324" t="s">
        <v>8686</v>
      </c>
      <c r="Q182" s="320">
        <v>0</v>
      </c>
      <c r="R182" s="320">
        <v>0</v>
      </c>
      <c r="S182" s="325" t="s">
        <v>12039</v>
      </c>
      <c r="T182" s="325"/>
      <c r="U182" s="474" t="str">
        <f t="shared" si="15"/>
        <v>1.5%</v>
      </c>
      <c r="V182" s="475" t="str">
        <f t="shared" si="16"/>
        <v>1.5%</v>
      </c>
      <c r="W182" s="471">
        <f t="shared" si="14"/>
        <v>0</v>
      </c>
    </row>
    <row r="183" spans="1:23">
      <c r="A183" s="323" t="s">
        <v>12496</v>
      </c>
      <c r="B183" s="318" t="s">
        <v>12497</v>
      </c>
      <c r="C183" s="323" t="s">
        <v>12382</v>
      </c>
      <c r="D183" s="323" t="s">
        <v>12095</v>
      </c>
      <c r="E183" s="323" t="s">
        <v>12096</v>
      </c>
      <c r="F183" s="323" t="s">
        <v>12097</v>
      </c>
      <c r="G183" s="323" t="s">
        <v>3360</v>
      </c>
      <c r="H183" s="323" t="s">
        <v>12485</v>
      </c>
      <c r="I183" s="323" t="s">
        <v>5567</v>
      </c>
      <c r="J183" s="323" t="s">
        <v>12125</v>
      </c>
      <c r="K183" s="320">
        <v>205.15</v>
      </c>
      <c r="L183" s="324">
        <v>141303</v>
      </c>
      <c r="M183" s="320">
        <v>43.11</v>
      </c>
      <c r="N183" s="324" t="s">
        <v>4879</v>
      </c>
      <c r="O183" s="320">
        <v>2.34</v>
      </c>
      <c r="P183" s="324" t="s">
        <v>8896</v>
      </c>
      <c r="Q183" s="320">
        <v>0.26</v>
      </c>
      <c r="R183" s="320">
        <v>162.04</v>
      </c>
      <c r="S183" s="325" t="s">
        <v>12039</v>
      </c>
      <c r="T183" s="325"/>
      <c r="U183" s="474" t="str">
        <f t="shared" si="15"/>
        <v>1.5%</v>
      </c>
      <c r="V183" s="475" t="str">
        <f t="shared" si="16"/>
        <v>1.5%</v>
      </c>
      <c r="W183" s="471">
        <f t="shared" si="14"/>
        <v>3.0772499999999998</v>
      </c>
    </row>
    <row r="184" spans="1:23">
      <c r="A184" s="323" t="s">
        <v>12498</v>
      </c>
      <c r="B184" s="318" t="s">
        <v>12499</v>
      </c>
      <c r="C184" s="323" t="s">
        <v>12500</v>
      </c>
      <c r="D184" s="323" t="s">
        <v>12095</v>
      </c>
      <c r="E184" s="323" t="s">
        <v>12096</v>
      </c>
      <c r="F184" s="323" t="s">
        <v>12097</v>
      </c>
      <c r="G184" s="323" t="s">
        <v>3360</v>
      </c>
      <c r="H184" s="323" t="s">
        <v>12485</v>
      </c>
      <c r="I184" s="323" t="s">
        <v>5567</v>
      </c>
      <c r="J184" s="323" t="s">
        <v>12125</v>
      </c>
      <c r="K184" s="320">
        <v>245.5</v>
      </c>
      <c r="L184" s="324">
        <v>141303</v>
      </c>
      <c r="M184" s="320">
        <v>51.42</v>
      </c>
      <c r="N184" s="324" t="s">
        <v>4879</v>
      </c>
      <c r="O184" s="320">
        <v>2.79</v>
      </c>
      <c r="P184" s="324" t="s">
        <v>8896</v>
      </c>
      <c r="Q184" s="320">
        <v>0.31</v>
      </c>
      <c r="R184" s="320">
        <v>194.08</v>
      </c>
      <c r="S184" s="325" t="s">
        <v>12039</v>
      </c>
      <c r="T184" s="325"/>
      <c r="U184" s="474" t="str">
        <f t="shared" si="15"/>
        <v>1.5%</v>
      </c>
      <c r="V184" s="475" t="str">
        <f t="shared" si="16"/>
        <v>1.5%</v>
      </c>
      <c r="W184" s="471">
        <f t="shared" si="14"/>
        <v>3.6824999999999997</v>
      </c>
    </row>
    <row r="185" spans="1:23">
      <c r="A185" s="323" t="s">
        <v>12501</v>
      </c>
      <c r="B185" s="318" t="s">
        <v>12499</v>
      </c>
      <c r="C185" s="323" t="s">
        <v>12502</v>
      </c>
      <c r="D185" s="323" t="s">
        <v>12095</v>
      </c>
      <c r="E185" s="323" t="s">
        <v>12096</v>
      </c>
      <c r="F185" s="323" t="s">
        <v>12097</v>
      </c>
      <c r="G185" s="323" t="s">
        <v>3360</v>
      </c>
      <c r="H185" s="323" t="s">
        <v>12485</v>
      </c>
      <c r="I185" s="323" t="s">
        <v>5567</v>
      </c>
      <c r="J185" s="323" t="s">
        <v>12125</v>
      </c>
      <c r="K185" s="320">
        <v>53.88</v>
      </c>
      <c r="L185" s="324">
        <v>141303</v>
      </c>
      <c r="M185" s="320">
        <v>11.58</v>
      </c>
      <c r="N185" s="324" t="s">
        <v>4879</v>
      </c>
      <c r="O185" s="320">
        <v>0.63</v>
      </c>
      <c r="P185" s="324" t="s">
        <v>8896</v>
      </c>
      <c r="Q185" s="320">
        <v>7.0000000000000007E-2</v>
      </c>
      <c r="R185" s="320">
        <v>42.3</v>
      </c>
      <c r="S185" s="325" t="s">
        <v>12039</v>
      </c>
      <c r="T185" s="325"/>
      <c r="U185" s="474" t="str">
        <f t="shared" si="15"/>
        <v>1.5%</v>
      </c>
      <c r="V185" s="475" t="str">
        <f t="shared" si="16"/>
        <v>1.5%</v>
      </c>
      <c r="W185" s="471">
        <f t="shared" si="14"/>
        <v>0.80820000000000003</v>
      </c>
    </row>
    <row r="186" spans="1:23">
      <c r="A186" s="323" t="s">
        <v>12503</v>
      </c>
      <c r="B186" s="318" t="s">
        <v>12504</v>
      </c>
      <c r="C186" s="323" t="s">
        <v>12505</v>
      </c>
      <c r="D186" s="323" t="s">
        <v>12095</v>
      </c>
      <c r="E186" s="323" t="s">
        <v>12096</v>
      </c>
      <c r="F186" s="323" t="s">
        <v>12097</v>
      </c>
      <c r="G186" s="323" t="s">
        <v>3360</v>
      </c>
      <c r="H186" s="323" t="s">
        <v>12485</v>
      </c>
      <c r="I186" s="323" t="s">
        <v>5567</v>
      </c>
      <c r="J186" s="323" t="s">
        <v>12125</v>
      </c>
      <c r="K186" s="320">
        <v>2272.13</v>
      </c>
      <c r="L186" s="324">
        <v>141303</v>
      </c>
      <c r="M186" s="320">
        <v>475.1</v>
      </c>
      <c r="N186" s="324" t="s">
        <v>4879</v>
      </c>
      <c r="O186" s="320">
        <v>25.56</v>
      </c>
      <c r="P186" s="324" t="s">
        <v>8896</v>
      </c>
      <c r="Q186" s="320">
        <v>2.84</v>
      </c>
      <c r="R186" s="320">
        <v>1797.03</v>
      </c>
      <c r="S186" s="325" t="s">
        <v>12039</v>
      </c>
      <c r="T186" s="325"/>
      <c r="U186" s="474" t="str">
        <f t="shared" si="15"/>
        <v>1.5%</v>
      </c>
      <c r="V186" s="475" t="str">
        <f t="shared" si="16"/>
        <v>1.5%</v>
      </c>
      <c r="W186" s="471">
        <f t="shared" si="14"/>
        <v>34.081949999999999</v>
      </c>
    </row>
    <row r="187" spans="1:23">
      <c r="A187" s="323" t="s">
        <v>12506</v>
      </c>
      <c r="B187" s="318" t="s">
        <v>12507</v>
      </c>
      <c r="C187" s="323" t="s">
        <v>12508</v>
      </c>
      <c r="D187" s="323" t="s">
        <v>12095</v>
      </c>
      <c r="E187" s="323" t="s">
        <v>12096</v>
      </c>
      <c r="F187" s="323" t="s">
        <v>12097</v>
      </c>
      <c r="G187" s="323" t="s">
        <v>3360</v>
      </c>
      <c r="H187" s="323" t="s">
        <v>12485</v>
      </c>
      <c r="I187" s="323" t="s">
        <v>5567</v>
      </c>
      <c r="J187" s="323" t="s">
        <v>12172</v>
      </c>
      <c r="K187" s="320">
        <v>19492.43</v>
      </c>
      <c r="L187" s="324">
        <v>141310</v>
      </c>
      <c r="M187" s="320">
        <v>22120.06</v>
      </c>
      <c r="N187" s="324" t="s">
        <v>4991</v>
      </c>
      <c r="O187" s="320">
        <v>1461.96</v>
      </c>
      <c r="P187" s="324" t="s">
        <v>8963</v>
      </c>
      <c r="Q187" s="320">
        <v>162.44</v>
      </c>
      <c r="R187" s="320">
        <v>-2627.63</v>
      </c>
      <c r="S187" s="325" t="s">
        <v>12039</v>
      </c>
      <c r="T187" s="325"/>
      <c r="U187" s="474" t="str">
        <f t="shared" si="15"/>
        <v>10%</v>
      </c>
      <c r="V187" s="475" t="str">
        <f t="shared" si="16"/>
        <v>10%</v>
      </c>
      <c r="W187" s="471">
        <f t="shared" si="14"/>
        <v>1949.2430000000002</v>
      </c>
    </row>
    <row r="188" spans="1:23">
      <c r="A188" s="323" t="s">
        <v>12509</v>
      </c>
      <c r="B188" s="318" t="s">
        <v>12510</v>
      </c>
      <c r="C188" s="323" t="s">
        <v>12511</v>
      </c>
      <c r="D188" s="323" t="s">
        <v>12095</v>
      </c>
      <c r="E188" s="323" t="s">
        <v>12096</v>
      </c>
      <c r="F188" s="323" t="s">
        <v>12097</v>
      </c>
      <c r="G188" s="323" t="s">
        <v>3360</v>
      </c>
      <c r="H188" s="323" t="s">
        <v>12485</v>
      </c>
      <c r="I188" s="323" t="s">
        <v>5567</v>
      </c>
      <c r="J188" s="323" t="s">
        <v>12125</v>
      </c>
      <c r="K188" s="320">
        <v>1731.06</v>
      </c>
      <c r="L188" s="324">
        <v>141303</v>
      </c>
      <c r="M188" s="320">
        <v>274.60000000000002</v>
      </c>
      <c r="N188" s="324" t="s">
        <v>4879</v>
      </c>
      <c r="O188" s="320">
        <v>19.440000000000001</v>
      </c>
      <c r="P188" s="324" t="s">
        <v>8896</v>
      </c>
      <c r="Q188" s="320">
        <v>2.16</v>
      </c>
      <c r="R188" s="320">
        <v>1456.46</v>
      </c>
      <c r="S188" s="325" t="s">
        <v>12039</v>
      </c>
      <c r="T188" s="325"/>
      <c r="U188" s="474" t="str">
        <f t="shared" si="15"/>
        <v>1.5%</v>
      </c>
      <c r="V188" s="475" t="str">
        <f t="shared" si="16"/>
        <v>1.5%</v>
      </c>
      <c r="W188" s="471">
        <f t="shared" si="14"/>
        <v>25.965899999999998</v>
      </c>
    </row>
    <row r="189" spans="1:23">
      <c r="A189" s="323" t="s">
        <v>12512</v>
      </c>
      <c r="B189" s="318" t="s">
        <v>12513</v>
      </c>
      <c r="C189" s="323" t="s">
        <v>12514</v>
      </c>
      <c r="D189" s="323" t="s">
        <v>12095</v>
      </c>
      <c r="E189" s="323" t="s">
        <v>12096</v>
      </c>
      <c r="F189" s="323" t="s">
        <v>12097</v>
      </c>
      <c r="G189" s="323" t="s">
        <v>3360</v>
      </c>
      <c r="H189" s="323" t="s">
        <v>12485</v>
      </c>
      <c r="I189" s="323" t="s">
        <v>5567</v>
      </c>
      <c r="J189" s="323" t="s">
        <v>12125</v>
      </c>
      <c r="K189" s="320">
        <v>235.44</v>
      </c>
      <c r="L189" s="324">
        <v>141303</v>
      </c>
      <c r="M189" s="320">
        <v>43.26</v>
      </c>
      <c r="N189" s="324" t="s">
        <v>4879</v>
      </c>
      <c r="O189" s="320">
        <v>2.61</v>
      </c>
      <c r="P189" s="324" t="s">
        <v>8896</v>
      </c>
      <c r="Q189" s="320">
        <v>0.28999999999999998</v>
      </c>
      <c r="R189" s="320">
        <v>192.18</v>
      </c>
      <c r="S189" s="325" t="s">
        <v>12039</v>
      </c>
      <c r="T189" s="325"/>
      <c r="U189" s="474" t="str">
        <f t="shared" si="15"/>
        <v>1.5%</v>
      </c>
      <c r="V189" s="475" t="str">
        <f t="shared" si="16"/>
        <v>1.5%</v>
      </c>
      <c r="W189" s="471">
        <f t="shared" si="14"/>
        <v>3.5315999999999996</v>
      </c>
    </row>
    <row r="190" spans="1:23">
      <c r="A190" s="323" t="s">
        <v>12515</v>
      </c>
      <c r="B190" s="318" t="s">
        <v>12516</v>
      </c>
      <c r="C190" s="323" t="s">
        <v>12517</v>
      </c>
      <c r="D190" s="323" t="s">
        <v>12095</v>
      </c>
      <c r="E190" s="323" t="s">
        <v>12096</v>
      </c>
      <c r="F190" s="323" t="s">
        <v>12097</v>
      </c>
      <c r="G190" s="323" t="s">
        <v>3360</v>
      </c>
      <c r="H190" s="323" t="s">
        <v>12485</v>
      </c>
      <c r="I190" s="323" t="s">
        <v>5567</v>
      </c>
      <c r="J190" s="323" t="s">
        <v>12172</v>
      </c>
      <c r="K190" s="320">
        <v>42065.21</v>
      </c>
      <c r="L190" s="324">
        <v>141303</v>
      </c>
      <c r="M190" s="320">
        <v>51464.95</v>
      </c>
      <c r="N190" s="324" t="s">
        <v>4879</v>
      </c>
      <c r="O190" s="320">
        <v>3154.86</v>
      </c>
      <c r="P190" s="324" t="s">
        <v>8896</v>
      </c>
      <c r="Q190" s="320">
        <v>350.54</v>
      </c>
      <c r="R190" s="320">
        <v>-9399.74</v>
      </c>
      <c r="S190" s="325" t="s">
        <v>12039</v>
      </c>
      <c r="T190" s="325"/>
      <c r="U190" s="474" t="str">
        <f t="shared" si="15"/>
        <v>10%</v>
      </c>
      <c r="V190" s="475" t="str">
        <f t="shared" si="16"/>
        <v>10%</v>
      </c>
      <c r="W190" s="471">
        <f t="shared" si="14"/>
        <v>4206.5209999999997</v>
      </c>
    </row>
    <row r="191" spans="1:23">
      <c r="A191" s="323" t="s">
        <v>12518</v>
      </c>
      <c r="B191" s="318" t="s">
        <v>12519</v>
      </c>
      <c r="C191" s="323" t="s">
        <v>12475</v>
      </c>
      <c r="D191" s="323" t="s">
        <v>12095</v>
      </c>
      <c r="E191" s="323" t="s">
        <v>12096</v>
      </c>
      <c r="F191" s="323" t="s">
        <v>12097</v>
      </c>
      <c r="G191" s="323" t="s">
        <v>3360</v>
      </c>
      <c r="H191" s="323" t="s">
        <v>12485</v>
      </c>
      <c r="I191" s="323" t="s">
        <v>5567</v>
      </c>
      <c r="J191" s="323" t="s">
        <v>12125</v>
      </c>
      <c r="K191" s="320">
        <v>195.56</v>
      </c>
      <c r="L191" s="324">
        <v>141303</v>
      </c>
      <c r="M191" s="320">
        <v>28.61</v>
      </c>
      <c r="N191" s="324" t="s">
        <v>4879</v>
      </c>
      <c r="O191" s="320">
        <v>2.16</v>
      </c>
      <c r="P191" s="324" t="s">
        <v>8896</v>
      </c>
      <c r="Q191" s="320">
        <v>0.24</v>
      </c>
      <c r="R191" s="320">
        <v>166.95</v>
      </c>
      <c r="S191" s="325" t="s">
        <v>12039</v>
      </c>
      <c r="T191" s="325"/>
      <c r="U191" s="474" t="str">
        <f t="shared" si="15"/>
        <v>1.5%</v>
      </c>
      <c r="V191" s="475" t="str">
        <f t="shared" si="16"/>
        <v>1.5%</v>
      </c>
      <c r="W191" s="471">
        <f t="shared" si="14"/>
        <v>2.9333999999999998</v>
      </c>
    </row>
    <row r="192" spans="1:23">
      <c r="A192" s="323" t="s">
        <v>12520</v>
      </c>
      <c r="B192" s="318" t="s">
        <v>12521</v>
      </c>
      <c r="C192" s="323" t="s">
        <v>12244</v>
      </c>
      <c r="D192" s="323" t="s">
        <v>12095</v>
      </c>
      <c r="E192" s="323" t="s">
        <v>12096</v>
      </c>
      <c r="F192" s="323" t="s">
        <v>12097</v>
      </c>
      <c r="G192" s="323" t="s">
        <v>3360</v>
      </c>
      <c r="H192" s="323" t="s">
        <v>12485</v>
      </c>
      <c r="I192" s="323" t="s">
        <v>5567</v>
      </c>
      <c r="J192" s="323" t="s">
        <v>12125</v>
      </c>
      <c r="K192" s="320">
        <v>158.99</v>
      </c>
      <c r="L192" s="324">
        <v>141303</v>
      </c>
      <c r="M192" s="320">
        <v>22.18</v>
      </c>
      <c r="N192" s="324" t="s">
        <v>4879</v>
      </c>
      <c r="O192" s="320">
        <v>1.8</v>
      </c>
      <c r="P192" s="324" t="s">
        <v>8896</v>
      </c>
      <c r="Q192" s="320">
        <v>0.2</v>
      </c>
      <c r="R192" s="320">
        <v>136.81</v>
      </c>
      <c r="S192" s="325" t="s">
        <v>12039</v>
      </c>
      <c r="T192" s="325"/>
      <c r="U192" s="474" t="str">
        <f t="shared" si="15"/>
        <v>1.5%</v>
      </c>
      <c r="V192" s="475" t="str">
        <f t="shared" si="16"/>
        <v>1.5%</v>
      </c>
      <c r="W192" s="471">
        <f t="shared" si="14"/>
        <v>2.3848500000000001</v>
      </c>
    </row>
    <row r="193" spans="1:23">
      <c r="A193" s="323" t="s">
        <v>12522</v>
      </c>
      <c r="B193" s="318" t="s">
        <v>12499</v>
      </c>
      <c r="C193" s="323" t="s">
        <v>12523</v>
      </c>
      <c r="D193" s="323" t="s">
        <v>12095</v>
      </c>
      <c r="E193" s="323" t="s">
        <v>12096</v>
      </c>
      <c r="F193" s="323" t="s">
        <v>12097</v>
      </c>
      <c r="G193" s="323" t="s">
        <v>3360</v>
      </c>
      <c r="H193" s="323" t="s">
        <v>12485</v>
      </c>
      <c r="I193" s="323" t="s">
        <v>5567</v>
      </c>
      <c r="J193" s="323" t="s">
        <v>12125</v>
      </c>
      <c r="K193" s="320">
        <v>154346.63</v>
      </c>
      <c r="L193" s="324">
        <v>141303</v>
      </c>
      <c r="M193" s="320">
        <v>12745.34</v>
      </c>
      <c r="N193" s="324" t="s">
        <v>4879</v>
      </c>
      <c r="O193" s="320">
        <v>1728.75</v>
      </c>
      <c r="P193" s="324" t="s">
        <v>8896</v>
      </c>
      <c r="Q193" s="320">
        <v>192.93</v>
      </c>
      <c r="R193" s="320">
        <v>141601.29</v>
      </c>
      <c r="S193" s="325" t="s">
        <v>12039</v>
      </c>
      <c r="T193" s="325"/>
      <c r="U193" s="474" t="str">
        <f t="shared" si="15"/>
        <v>1.5%</v>
      </c>
      <c r="V193" s="475" t="str">
        <f t="shared" si="16"/>
        <v>1.5%</v>
      </c>
      <c r="W193" s="471">
        <f t="shared" si="14"/>
        <v>2315.1994500000001</v>
      </c>
    </row>
    <row r="194" spans="1:23">
      <c r="A194" s="323" t="s">
        <v>12524</v>
      </c>
      <c r="B194" s="318" t="s">
        <v>12160</v>
      </c>
      <c r="C194" s="323" t="s">
        <v>12525</v>
      </c>
      <c r="D194" s="323" t="s">
        <v>12095</v>
      </c>
      <c r="E194" s="323" t="s">
        <v>12096</v>
      </c>
      <c r="F194" s="323" t="s">
        <v>12097</v>
      </c>
      <c r="G194" s="323" t="s">
        <v>3360</v>
      </c>
      <c r="H194" s="323" t="s">
        <v>12485</v>
      </c>
      <c r="I194" s="323" t="s">
        <v>5567</v>
      </c>
      <c r="J194" s="323" t="s">
        <v>12125</v>
      </c>
      <c r="K194" s="320">
        <v>0</v>
      </c>
      <c r="L194" s="324">
        <v>141220</v>
      </c>
      <c r="M194" s="320">
        <v>0</v>
      </c>
      <c r="N194" s="324" t="s">
        <v>4548</v>
      </c>
      <c r="O194" s="320">
        <v>0</v>
      </c>
      <c r="P194" s="324" t="s">
        <v>8686</v>
      </c>
      <c r="Q194" s="320">
        <v>0</v>
      </c>
      <c r="R194" s="320">
        <v>0</v>
      </c>
      <c r="S194" s="325" t="s">
        <v>12039</v>
      </c>
      <c r="T194" s="325"/>
      <c r="U194" s="474" t="str">
        <f t="shared" si="15"/>
        <v>1.5%</v>
      </c>
      <c r="V194" s="475" t="str">
        <f t="shared" si="16"/>
        <v>1.5%</v>
      </c>
      <c r="W194" s="471">
        <f t="shared" si="14"/>
        <v>0</v>
      </c>
    </row>
    <row r="195" spans="1:23">
      <c r="A195" s="323" t="s">
        <v>12526</v>
      </c>
      <c r="B195" s="318" t="s">
        <v>12527</v>
      </c>
      <c r="C195" s="323" t="s">
        <v>12528</v>
      </c>
      <c r="D195" s="323" t="s">
        <v>12095</v>
      </c>
      <c r="E195" s="323" t="s">
        <v>12096</v>
      </c>
      <c r="F195" s="323" t="s">
        <v>12097</v>
      </c>
      <c r="G195" s="323" t="s">
        <v>3360</v>
      </c>
      <c r="H195" s="323" t="s">
        <v>12485</v>
      </c>
      <c r="I195" s="323" t="s">
        <v>5567</v>
      </c>
      <c r="J195" s="323" t="s">
        <v>12125</v>
      </c>
      <c r="K195" s="320">
        <v>0</v>
      </c>
      <c r="L195" s="324">
        <v>141220</v>
      </c>
      <c r="M195" s="320">
        <v>0</v>
      </c>
      <c r="N195" s="324" t="s">
        <v>4548</v>
      </c>
      <c r="O195" s="320">
        <v>0</v>
      </c>
      <c r="P195" s="324" t="s">
        <v>8686</v>
      </c>
      <c r="Q195" s="320">
        <v>0</v>
      </c>
      <c r="R195" s="320">
        <v>0</v>
      </c>
      <c r="S195" s="325" t="s">
        <v>12039</v>
      </c>
      <c r="T195" s="325"/>
      <c r="U195" s="474" t="str">
        <f t="shared" si="15"/>
        <v>1.5%</v>
      </c>
      <c r="V195" s="475" t="str">
        <f t="shared" si="16"/>
        <v>1.5%</v>
      </c>
      <c r="W195" s="471">
        <f t="shared" si="14"/>
        <v>0</v>
      </c>
    </row>
    <row r="196" spans="1:23">
      <c r="A196" s="323" t="s">
        <v>12529</v>
      </c>
      <c r="B196" s="318" t="s">
        <v>12530</v>
      </c>
      <c r="C196" s="323" t="s">
        <v>12531</v>
      </c>
      <c r="D196" s="323" t="s">
        <v>12095</v>
      </c>
      <c r="E196" s="323" t="s">
        <v>12096</v>
      </c>
      <c r="F196" s="323" t="s">
        <v>12097</v>
      </c>
      <c r="G196" s="323" t="s">
        <v>3360</v>
      </c>
      <c r="H196" s="323" t="s">
        <v>12485</v>
      </c>
      <c r="I196" s="323" t="s">
        <v>5567</v>
      </c>
      <c r="J196" s="323" t="s">
        <v>12125</v>
      </c>
      <c r="K196" s="320">
        <v>9265.2099999999991</v>
      </c>
      <c r="L196" s="324">
        <v>141303</v>
      </c>
      <c r="M196" s="320">
        <v>1117.8499999999999</v>
      </c>
      <c r="N196" s="324" t="s">
        <v>4879</v>
      </c>
      <c r="O196" s="320">
        <v>104.22</v>
      </c>
      <c r="P196" s="324" t="s">
        <v>8896</v>
      </c>
      <c r="Q196" s="320">
        <v>11.58</v>
      </c>
      <c r="R196" s="320">
        <v>8147.36</v>
      </c>
      <c r="S196" s="325" t="s">
        <v>12039</v>
      </c>
      <c r="T196" s="325"/>
      <c r="U196" s="474" t="str">
        <f t="shared" si="15"/>
        <v>1.5%</v>
      </c>
      <c r="V196" s="475" t="str">
        <f t="shared" si="16"/>
        <v>1.5%</v>
      </c>
      <c r="W196" s="471">
        <f t="shared" si="14"/>
        <v>138.97814999999997</v>
      </c>
    </row>
    <row r="197" spans="1:23">
      <c r="A197" s="323" t="s">
        <v>12532</v>
      </c>
      <c r="B197" s="318" t="s">
        <v>12533</v>
      </c>
      <c r="C197" s="323" t="s">
        <v>12534</v>
      </c>
      <c r="D197" s="323" t="s">
        <v>12095</v>
      </c>
      <c r="E197" s="323" t="s">
        <v>12096</v>
      </c>
      <c r="F197" s="323" t="s">
        <v>12097</v>
      </c>
      <c r="G197" s="323" t="s">
        <v>3360</v>
      </c>
      <c r="H197" s="323" t="s">
        <v>12485</v>
      </c>
      <c r="I197" s="323" t="s">
        <v>5567</v>
      </c>
      <c r="J197" s="323" t="s">
        <v>12125</v>
      </c>
      <c r="K197" s="320">
        <v>0</v>
      </c>
      <c r="L197" s="324">
        <v>141220</v>
      </c>
      <c r="M197" s="320">
        <v>0</v>
      </c>
      <c r="N197" s="324" t="s">
        <v>4548</v>
      </c>
      <c r="O197" s="320">
        <v>0</v>
      </c>
      <c r="P197" s="324" t="s">
        <v>8686</v>
      </c>
      <c r="Q197" s="320">
        <v>0</v>
      </c>
      <c r="R197" s="320">
        <v>0</v>
      </c>
      <c r="S197" s="325" t="s">
        <v>12039</v>
      </c>
      <c r="T197" s="325"/>
      <c r="U197" s="474" t="str">
        <f t="shared" si="15"/>
        <v>1.5%</v>
      </c>
      <c r="V197" s="475" t="str">
        <f t="shared" si="16"/>
        <v>1.5%</v>
      </c>
      <c r="W197" s="471">
        <f t="shared" si="14"/>
        <v>0</v>
      </c>
    </row>
    <row r="198" spans="1:23">
      <c r="A198" s="323" t="s">
        <v>12535</v>
      </c>
      <c r="B198" s="318" t="s">
        <v>12536</v>
      </c>
      <c r="C198" s="323" t="s">
        <v>12534</v>
      </c>
      <c r="D198" s="323" t="s">
        <v>12095</v>
      </c>
      <c r="E198" s="323" t="s">
        <v>12096</v>
      </c>
      <c r="F198" s="323" t="s">
        <v>12097</v>
      </c>
      <c r="G198" s="323" t="s">
        <v>3360</v>
      </c>
      <c r="H198" s="323" t="s">
        <v>12485</v>
      </c>
      <c r="I198" s="323" t="s">
        <v>5567</v>
      </c>
      <c r="J198" s="323" t="s">
        <v>12125</v>
      </c>
      <c r="K198" s="320">
        <v>0</v>
      </c>
      <c r="L198" s="324">
        <v>141220</v>
      </c>
      <c r="M198" s="320">
        <v>0</v>
      </c>
      <c r="N198" s="324" t="s">
        <v>4548</v>
      </c>
      <c r="O198" s="320">
        <v>0</v>
      </c>
      <c r="P198" s="324" t="s">
        <v>8686</v>
      </c>
      <c r="Q198" s="320">
        <v>0</v>
      </c>
      <c r="R198" s="320">
        <v>0</v>
      </c>
      <c r="S198" s="325" t="s">
        <v>12039</v>
      </c>
      <c r="T198" s="325"/>
      <c r="U198" s="474" t="str">
        <f t="shared" si="15"/>
        <v>1.5%</v>
      </c>
      <c r="V198" s="475" t="str">
        <f t="shared" si="16"/>
        <v>1.5%</v>
      </c>
      <c r="W198" s="471">
        <f t="shared" si="14"/>
        <v>0</v>
      </c>
    </row>
    <row r="199" spans="1:23">
      <c r="A199" s="323" t="s">
        <v>12537</v>
      </c>
      <c r="B199" s="318" t="s">
        <v>12519</v>
      </c>
      <c r="C199" s="323" t="s">
        <v>12534</v>
      </c>
      <c r="D199" s="323" t="s">
        <v>12095</v>
      </c>
      <c r="E199" s="323" t="s">
        <v>12096</v>
      </c>
      <c r="F199" s="323" t="s">
        <v>12097</v>
      </c>
      <c r="G199" s="323" t="s">
        <v>3360</v>
      </c>
      <c r="H199" s="323" t="s">
        <v>12485</v>
      </c>
      <c r="I199" s="323" t="s">
        <v>5567</v>
      </c>
      <c r="J199" s="323" t="s">
        <v>12125</v>
      </c>
      <c r="K199" s="320">
        <v>421.88</v>
      </c>
      <c r="L199" s="324">
        <v>141303</v>
      </c>
      <c r="M199" s="320">
        <v>50.84</v>
      </c>
      <c r="N199" s="324" t="s">
        <v>4879</v>
      </c>
      <c r="O199" s="320">
        <v>4.7699999999999996</v>
      </c>
      <c r="P199" s="324" t="s">
        <v>8896</v>
      </c>
      <c r="Q199" s="320">
        <v>0.53</v>
      </c>
      <c r="R199" s="320">
        <v>371.04</v>
      </c>
      <c r="S199" s="325" t="s">
        <v>12039</v>
      </c>
      <c r="T199" s="325"/>
      <c r="U199" s="474" t="str">
        <f t="shared" si="15"/>
        <v>1.5%</v>
      </c>
      <c r="V199" s="475" t="str">
        <f t="shared" si="16"/>
        <v>1.5%</v>
      </c>
      <c r="W199" s="471">
        <f t="shared" si="14"/>
        <v>6.3281999999999998</v>
      </c>
    </row>
    <row r="200" spans="1:23">
      <c r="A200" s="323" t="s">
        <v>12538</v>
      </c>
      <c r="B200" s="318" t="s">
        <v>12539</v>
      </c>
      <c r="C200" s="323" t="s">
        <v>12540</v>
      </c>
      <c r="D200" s="323" t="s">
        <v>12095</v>
      </c>
      <c r="E200" s="323" t="s">
        <v>12096</v>
      </c>
      <c r="F200" s="323" t="s">
        <v>12097</v>
      </c>
      <c r="G200" s="323" t="s">
        <v>3360</v>
      </c>
      <c r="H200" s="323" t="s">
        <v>12485</v>
      </c>
      <c r="I200" s="323" t="s">
        <v>5567</v>
      </c>
      <c r="J200" s="323" t="s">
        <v>12125</v>
      </c>
      <c r="K200" s="320">
        <v>0</v>
      </c>
      <c r="L200" s="324">
        <v>141220</v>
      </c>
      <c r="M200" s="320">
        <v>0</v>
      </c>
      <c r="N200" s="324" t="s">
        <v>4548</v>
      </c>
      <c r="O200" s="320">
        <v>0</v>
      </c>
      <c r="P200" s="324" t="s">
        <v>8686</v>
      </c>
      <c r="Q200" s="320">
        <v>0</v>
      </c>
      <c r="R200" s="320">
        <v>0</v>
      </c>
      <c r="S200" s="325" t="s">
        <v>12039</v>
      </c>
      <c r="T200" s="325"/>
      <c r="U200" s="474" t="str">
        <f t="shared" si="15"/>
        <v>1.5%</v>
      </c>
      <c r="V200" s="475" t="str">
        <f t="shared" si="16"/>
        <v>1.5%</v>
      </c>
      <c r="W200" s="471">
        <f t="shared" si="14"/>
        <v>0</v>
      </c>
    </row>
    <row r="201" spans="1:23">
      <c r="A201" s="323" t="s">
        <v>12541</v>
      </c>
      <c r="B201" s="318" t="s">
        <v>12533</v>
      </c>
      <c r="C201" s="323" t="s">
        <v>12542</v>
      </c>
      <c r="D201" s="323" t="s">
        <v>12095</v>
      </c>
      <c r="E201" s="323" t="s">
        <v>12096</v>
      </c>
      <c r="F201" s="323" t="s">
        <v>12097</v>
      </c>
      <c r="G201" s="323" t="s">
        <v>3360</v>
      </c>
      <c r="H201" s="323" t="s">
        <v>12485</v>
      </c>
      <c r="I201" s="323" t="s">
        <v>5567</v>
      </c>
      <c r="J201" s="323" t="s">
        <v>12125</v>
      </c>
      <c r="K201" s="320">
        <v>0</v>
      </c>
      <c r="L201" s="324">
        <v>141220</v>
      </c>
      <c r="M201" s="320">
        <v>0</v>
      </c>
      <c r="N201" s="324" t="s">
        <v>4548</v>
      </c>
      <c r="O201" s="320">
        <v>0</v>
      </c>
      <c r="P201" s="324" t="s">
        <v>8686</v>
      </c>
      <c r="Q201" s="320">
        <v>0</v>
      </c>
      <c r="R201" s="320">
        <v>0</v>
      </c>
      <c r="S201" s="325" t="s">
        <v>12039</v>
      </c>
      <c r="T201" s="325"/>
      <c r="U201" s="474" t="str">
        <f t="shared" si="15"/>
        <v>1.5%</v>
      </c>
      <c r="V201" s="475" t="str">
        <f t="shared" si="16"/>
        <v>1.5%</v>
      </c>
      <c r="W201" s="471">
        <f t="shared" si="14"/>
        <v>0</v>
      </c>
    </row>
    <row r="202" spans="1:23">
      <c r="A202" s="323" t="s">
        <v>12543</v>
      </c>
      <c r="B202" s="318" t="s">
        <v>12533</v>
      </c>
      <c r="C202" s="323" t="s">
        <v>12544</v>
      </c>
      <c r="D202" s="323" t="s">
        <v>12095</v>
      </c>
      <c r="E202" s="323" t="s">
        <v>12096</v>
      </c>
      <c r="F202" s="323" t="s">
        <v>12097</v>
      </c>
      <c r="G202" s="323" t="s">
        <v>3360</v>
      </c>
      <c r="H202" s="323" t="s">
        <v>12485</v>
      </c>
      <c r="I202" s="323" t="s">
        <v>5567</v>
      </c>
      <c r="J202" s="323" t="s">
        <v>12125</v>
      </c>
      <c r="K202" s="320">
        <v>0</v>
      </c>
      <c r="L202" s="324">
        <v>141220</v>
      </c>
      <c r="M202" s="320">
        <v>0</v>
      </c>
      <c r="N202" s="324" t="s">
        <v>4548</v>
      </c>
      <c r="O202" s="320">
        <v>0</v>
      </c>
      <c r="P202" s="324" t="s">
        <v>8686</v>
      </c>
      <c r="Q202" s="320">
        <v>0</v>
      </c>
      <c r="R202" s="320">
        <v>0</v>
      </c>
      <c r="S202" s="325" t="s">
        <v>12039</v>
      </c>
      <c r="T202" s="325"/>
      <c r="U202" s="474" t="str">
        <f t="shared" si="15"/>
        <v>1.5%</v>
      </c>
      <c r="V202" s="475" t="str">
        <f t="shared" si="16"/>
        <v>1.5%</v>
      </c>
      <c r="W202" s="471">
        <f t="shared" si="14"/>
        <v>0</v>
      </c>
    </row>
    <row r="203" spans="1:23">
      <c r="A203" s="323" t="s">
        <v>12545</v>
      </c>
      <c r="B203" s="318" t="s">
        <v>12499</v>
      </c>
      <c r="C203" s="323" t="s">
        <v>12546</v>
      </c>
      <c r="D203" s="323" t="s">
        <v>12095</v>
      </c>
      <c r="E203" s="323" t="s">
        <v>12096</v>
      </c>
      <c r="F203" s="323" t="s">
        <v>12097</v>
      </c>
      <c r="G203" s="323" t="s">
        <v>3360</v>
      </c>
      <c r="H203" s="323" t="s">
        <v>12485</v>
      </c>
      <c r="I203" s="323" t="s">
        <v>5567</v>
      </c>
      <c r="J203" s="323" t="s">
        <v>12125</v>
      </c>
      <c r="K203" s="320">
        <v>306.89999999999998</v>
      </c>
      <c r="L203" s="324">
        <v>141303</v>
      </c>
      <c r="M203" s="320">
        <v>27.78</v>
      </c>
      <c r="N203" s="324" t="s">
        <v>4879</v>
      </c>
      <c r="O203" s="320">
        <v>3.42</v>
      </c>
      <c r="P203" s="324" t="s">
        <v>8896</v>
      </c>
      <c r="Q203" s="320">
        <v>0.38</v>
      </c>
      <c r="R203" s="320">
        <v>279.12</v>
      </c>
      <c r="S203" s="325" t="s">
        <v>12039</v>
      </c>
      <c r="T203" s="325"/>
      <c r="U203" s="474" t="str">
        <f t="shared" si="15"/>
        <v>1.5%</v>
      </c>
      <c r="V203" s="475" t="str">
        <f t="shared" si="16"/>
        <v>1.5%</v>
      </c>
      <c r="W203" s="471">
        <f t="shared" si="14"/>
        <v>4.6034999999999995</v>
      </c>
    </row>
    <row r="204" spans="1:23">
      <c r="A204" s="323" t="s">
        <v>12547</v>
      </c>
      <c r="B204" s="318" t="s">
        <v>12499</v>
      </c>
      <c r="C204" s="323" t="s">
        <v>12548</v>
      </c>
      <c r="D204" s="323" t="s">
        <v>12095</v>
      </c>
      <c r="E204" s="323" t="s">
        <v>12096</v>
      </c>
      <c r="F204" s="323" t="s">
        <v>12097</v>
      </c>
      <c r="G204" s="323" t="s">
        <v>3360</v>
      </c>
      <c r="H204" s="323" t="s">
        <v>12549</v>
      </c>
      <c r="I204" s="323" t="s">
        <v>5567</v>
      </c>
      <c r="J204" s="323" t="s">
        <v>12125</v>
      </c>
      <c r="K204" s="320">
        <v>3939.93</v>
      </c>
      <c r="L204" s="324">
        <v>141303</v>
      </c>
      <c r="M204" s="320">
        <v>258.05</v>
      </c>
      <c r="N204" s="324" t="s">
        <v>4879</v>
      </c>
      <c r="O204" s="320">
        <v>44.28</v>
      </c>
      <c r="P204" s="324" t="s">
        <v>8896</v>
      </c>
      <c r="Q204" s="320">
        <v>4.92</v>
      </c>
      <c r="R204" s="320">
        <v>3681.88</v>
      </c>
      <c r="S204" s="325" t="s">
        <v>12039</v>
      </c>
      <c r="T204" s="325"/>
      <c r="U204" s="474" t="str">
        <f t="shared" si="15"/>
        <v>1.5%</v>
      </c>
      <c r="V204" s="475" t="str">
        <f t="shared" si="16"/>
        <v>1.5%</v>
      </c>
      <c r="W204" s="471">
        <f t="shared" si="14"/>
        <v>59.098949999999995</v>
      </c>
    </row>
    <row r="205" spans="1:23">
      <c r="A205" s="323" t="s">
        <v>12550</v>
      </c>
      <c r="B205" s="318" t="s">
        <v>12497</v>
      </c>
      <c r="C205" s="323" t="s">
        <v>12551</v>
      </c>
      <c r="D205" s="323" t="s">
        <v>12095</v>
      </c>
      <c r="E205" s="323" t="s">
        <v>12096</v>
      </c>
      <c r="F205" s="323" t="s">
        <v>12097</v>
      </c>
      <c r="G205" s="323" t="s">
        <v>3360</v>
      </c>
      <c r="H205" s="323" t="s">
        <v>12552</v>
      </c>
      <c r="I205" s="323" t="s">
        <v>5567</v>
      </c>
      <c r="J205" s="323" t="s">
        <v>12125</v>
      </c>
      <c r="K205" s="320">
        <v>664.4</v>
      </c>
      <c r="L205" s="324">
        <v>141303</v>
      </c>
      <c r="M205" s="320">
        <v>58.1</v>
      </c>
      <c r="N205" s="324" t="s">
        <v>4879</v>
      </c>
      <c r="O205" s="320">
        <v>7.47</v>
      </c>
      <c r="P205" s="324" t="s">
        <v>8896</v>
      </c>
      <c r="Q205" s="320">
        <v>0.83</v>
      </c>
      <c r="R205" s="320">
        <v>606.29999999999995</v>
      </c>
      <c r="S205" s="325" t="s">
        <v>12039</v>
      </c>
      <c r="T205" s="325"/>
      <c r="U205" s="474" t="str">
        <f t="shared" si="15"/>
        <v>1.5%</v>
      </c>
      <c r="V205" s="475" t="str">
        <f t="shared" si="16"/>
        <v>1.5%</v>
      </c>
      <c r="W205" s="471">
        <f t="shared" si="14"/>
        <v>9.9659999999999993</v>
      </c>
    </row>
    <row r="206" spans="1:23">
      <c r="A206" s="323" t="s">
        <v>12553</v>
      </c>
      <c r="B206" s="318" t="s">
        <v>12499</v>
      </c>
      <c r="C206" s="323" t="s">
        <v>12554</v>
      </c>
      <c r="D206" s="323" t="s">
        <v>12095</v>
      </c>
      <c r="E206" s="323" t="s">
        <v>12096</v>
      </c>
      <c r="F206" s="323" t="s">
        <v>12097</v>
      </c>
      <c r="G206" s="323" t="s">
        <v>3360</v>
      </c>
      <c r="H206" s="323" t="s">
        <v>12555</v>
      </c>
      <c r="I206" s="323" t="s">
        <v>5567</v>
      </c>
      <c r="J206" s="323" t="s">
        <v>12125</v>
      </c>
      <c r="K206" s="320">
        <v>29657.1</v>
      </c>
      <c r="L206" s="324">
        <v>141303</v>
      </c>
      <c r="M206" s="320">
        <v>2001.79</v>
      </c>
      <c r="N206" s="324" t="s">
        <v>4879</v>
      </c>
      <c r="O206" s="320">
        <v>333.63</v>
      </c>
      <c r="P206" s="324" t="s">
        <v>8896</v>
      </c>
      <c r="Q206" s="320">
        <v>37.07</v>
      </c>
      <c r="R206" s="320">
        <v>27655.31</v>
      </c>
      <c r="S206" s="325" t="s">
        <v>12039</v>
      </c>
      <c r="T206" s="325"/>
      <c r="U206" s="474" t="str">
        <f t="shared" si="15"/>
        <v>1.5%</v>
      </c>
      <c r="V206" s="475" t="str">
        <f t="shared" si="16"/>
        <v>1.5%</v>
      </c>
      <c r="W206" s="471">
        <f t="shared" si="14"/>
        <v>444.85649999999998</v>
      </c>
    </row>
    <row r="207" spans="1:23">
      <c r="A207" s="323" t="s">
        <v>12556</v>
      </c>
      <c r="B207" s="318" t="s">
        <v>12499</v>
      </c>
      <c r="C207" s="323" t="s">
        <v>12557</v>
      </c>
      <c r="D207" s="323" t="s">
        <v>12095</v>
      </c>
      <c r="E207" s="323" t="s">
        <v>12096</v>
      </c>
      <c r="F207" s="323" t="s">
        <v>12097</v>
      </c>
      <c r="G207" s="323" t="s">
        <v>3360</v>
      </c>
      <c r="H207" s="323" t="s">
        <v>12558</v>
      </c>
      <c r="I207" s="323" t="s">
        <v>5567</v>
      </c>
      <c r="J207" s="323" t="s">
        <v>12125</v>
      </c>
      <c r="K207" s="320">
        <v>3358.33</v>
      </c>
      <c r="L207" s="324">
        <v>141303</v>
      </c>
      <c r="M207" s="320">
        <v>169.68</v>
      </c>
      <c r="N207" s="324" t="s">
        <v>4879</v>
      </c>
      <c r="O207" s="320">
        <v>37.799999999999997</v>
      </c>
      <c r="P207" s="324" t="s">
        <v>8896</v>
      </c>
      <c r="Q207" s="320">
        <v>4.2</v>
      </c>
      <c r="R207" s="320">
        <v>3188.65</v>
      </c>
      <c r="S207" s="325" t="s">
        <v>12039</v>
      </c>
      <c r="T207" s="325"/>
      <c r="U207" s="474" t="str">
        <f t="shared" si="15"/>
        <v>1.5%</v>
      </c>
      <c r="V207" s="475" t="str">
        <f t="shared" si="16"/>
        <v>1.5%</v>
      </c>
      <c r="W207" s="471">
        <f t="shared" si="14"/>
        <v>50.374949999999998</v>
      </c>
    </row>
    <row r="208" spans="1:23">
      <c r="A208" s="323" t="s">
        <v>12559</v>
      </c>
      <c r="B208" s="318" t="s">
        <v>12560</v>
      </c>
      <c r="C208" s="323" t="s">
        <v>12561</v>
      </c>
      <c r="D208" s="323" t="s">
        <v>12095</v>
      </c>
      <c r="E208" s="323" t="s">
        <v>12096</v>
      </c>
      <c r="F208" s="323" t="s">
        <v>12097</v>
      </c>
      <c r="G208" s="323" t="s">
        <v>3360</v>
      </c>
      <c r="H208" s="323" t="s">
        <v>12485</v>
      </c>
      <c r="I208" s="323" t="s">
        <v>5567</v>
      </c>
      <c r="J208" s="323" t="s">
        <v>12562</v>
      </c>
      <c r="K208" s="320">
        <v>2000</v>
      </c>
      <c r="L208" s="324">
        <v>141305</v>
      </c>
      <c r="M208" s="320">
        <v>148.15</v>
      </c>
      <c r="N208" s="324" t="s">
        <v>4915</v>
      </c>
      <c r="O208" s="320">
        <v>83.34</v>
      </c>
      <c r="P208" s="324" t="s">
        <v>8915</v>
      </c>
      <c r="Q208" s="320">
        <v>9.26</v>
      </c>
      <c r="R208" s="320">
        <v>1851.85</v>
      </c>
      <c r="S208" s="325" t="s">
        <v>12039</v>
      </c>
      <c r="T208" s="325"/>
      <c r="U208" s="474" t="str">
        <f t="shared" si="15"/>
        <v>5.56%</v>
      </c>
      <c r="V208" s="475" t="str">
        <f t="shared" si="16"/>
        <v>5.56%</v>
      </c>
      <c r="W208" s="471">
        <f t="shared" si="14"/>
        <v>111.19999999999999</v>
      </c>
    </row>
    <row r="209" spans="1:23">
      <c r="A209" s="323" t="s">
        <v>12563</v>
      </c>
      <c r="B209" s="318" t="s">
        <v>12564</v>
      </c>
      <c r="C209" s="323" t="s">
        <v>12565</v>
      </c>
      <c r="D209" s="323" t="s">
        <v>12095</v>
      </c>
      <c r="E209" s="323" t="s">
        <v>12096</v>
      </c>
      <c r="F209" s="323" t="s">
        <v>12097</v>
      </c>
      <c r="G209" s="323" t="s">
        <v>3360</v>
      </c>
      <c r="H209" s="323" t="s">
        <v>12485</v>
      </c>
      <c r="I209" s="323" t="s">
        <v>5567</v>
      </c>
      <c r="J209" s="323" t="s">
        <v>12172</v>
      </c>
      <c r="K209" s="320">
        <v>1448.94</v>
      </c>
      <c r="L209" s="324">
        <v>141304</v>
      </c>
      <c r="M209" s="320">
        <v>72.42</v>
      </c>
      <c r="N209" s="324" t="s">
        <v>4904</v>
      </c>
      <c r="O209" s="320">
        <v>72.42</v>
      </c>
      <c r="P209" s="324" t="s">
        <v>12566</v>
      </c>
      <c r="Q209" s="320">
        <v>12.07</v>
      </c>
      <c r="R209" s="320">
        <v>1376.52</v>
      </c>
      <c r="S209" s="325" t="s">
        <v>12039</v>
      </c>
      <c r="T209" s="325"/>
      <c r="U209" s="474" t="str">
        <f t="shared" si="15"/>
        <v>10%</v>
      </c>
      <c r="V209" s="475" t="str">
        <f t="shared" si="16"/>
        <v>10%</v>
      </c>
      <c r="W209" s="471">
        <f t="shared" si="14"/>
        <v>144.89400000000001</v>
      </c>
    </row>
    <row r="210" spans="1:23">
      <c r="A210" s="323" t="s">
        <v>12567</v>
      </c>
      <c r="B210" s="318" t="s">
        <v>12568</v>
      </c>
      <c r="C210" s="323" t="s">
        <v>12569</v>
      </c>
      <c r="D210" s="323" t="s">
        <v>12095</v>
      </c>
      <c r="E210" s="323" t="s">
        <v>12096</v>
      </c>
      <c r="F210" s="323" t="s">
        <v>12097</v>
      </c>
      <c r="G210" s="323" t="s">
        <v>3360</v>
      </c>
      <c r="H210" s="323" t="s">
        <v>12485</v>
      </c>
      <c r="I210" s="323" t="s">
        <v>5567</v>
      </c>
      <c r="J210" s="323" t="s">
        <v>12125</v>
      </c>
      <c r="K210" s="320">
        <v>13463.8</v>
      </c>
      <c r="L210" s="324">
        <v>141303</v>
      </c>
      <c r="M210" s="320">
        <v>67.319999999999993</v>
      </c>
      <c r="N210" s="324" t="s">
        <v>4879</v>
      </c>
      <c r="O210" s="320">
        <v>67.319999999999993</v>
      </c>
      <c r="P210" s="324" t="s">
        <v>8896</v>
      </c>
      <c r="Q210" s="320">
        <v>16.829999999999998</v>
      </c>
      <c r="R210" s="320">
        <v>13396.48</v>
      </c>
      <c r="S210" s="325" t="s">
        <v>12039</v>
      </c>
      <c r="T210" s="325"/>
      <c r="U210" s="474" t="str">
        <f t="shared" si="15"/>
        <v>1.5%</v>
      </c>
      <c r="V210" s="475" t="str">
        <f t="shared" si="16"/>
        <v>1.5%</v>
      </c>
      <c r="W210" s="471">
        <f t="shared" si="14"/>
        <v>201.95699999999999</v>
      </c>
    </row>
    <row r="211" spans="1:23">
      <c r="A211" s="323" t="s">
        <v>12570</v>
      </c>
      <c r="B211" s="318" t="s">
        <v>12181</v>
      </c>
      <c r="C211" s="323" t="s">
        <v>12571</v>
      </c>
      <c r="D211" s="323" t="s">
        <v>12095</v>
      </c>
      <c r="E211" s="323" t="s">
        <v>12096</v>
      </c>
      <c r="F211" s="323" t="s">
        <v>12097</v>
      </c>
      <c r="G211" s="323" t="s">
        <v>3360</v>
      </c>
      <c r="H211" s="323" t="s">
        <v>12485</v>
      </c>
      <c r="I211" s="323" t="s">
        <v>5567</v>
      </c>
      <c r="J211" s="323" t="s">
        <v>12125</v>
      </c>
      <c r="K211" s="320">
        <v>0</v>
      </c>
      <c r="L211" s="324">
        <v>141220</v>
      </c>
      <c r="M211" s="320">
        <v>0</v>
      </c>
      <c r="N211" s="324" t="s">
        <v>4548</v>
      </c>
      <c r="O211" s="320">
        <v>0</v>
      </c>
      <c r="P211" s="324" t="s">
        <v>8686</v>
      </c>
      <c r="Q211" s="320">
        <v>0</v>
      </c>
      <c r="R211" s="320">
        <v>0</v>
      </c>
      <c r="S211" s="325" t="s">
        <v>12039</v>
      </c>
      <c r="T211" s="325"/>
      <c r="U211" s="474" t="str">
        <f t="shared" si="15"/>
        <v>1.5%</v>
      </c>
      <c r="V211" s="475" t="str">
        <f t="shared" si="16"/>
        <v>1.5%</v>
      </c>
      <c r="W211" s="471">
        <f t="shared" si="14"/>
        <v>0</v>
      </c>
    </row>
    <row r="212" spans="1:23">
      <c r="A212" s="323" t="s">
        <v>12572</v>
      </c>
      <c r="B212" s="318" t="s">
        <v>12181</v>
      </c>
      <c r="C212" s="323" t="s">
        <v>12573</v>
      </c>
      <c r="D212" s="323" t="s">
        <v>12095</v>
      </c>
      <c r="E212" s="323" t="s">
        <v>12096</v>
      </c>
      <c r="F212" s="323" t="s">
        <v>12097</v>
      </c>
      <c r="G212" s="323" t="s">
        <v>3360</v>
      </c>
      <c r="H212" s="323" t="s">
        <v>12485</v>
      </c>
      <c r="I212" s="323" t="s">
        <v>5567</v>
      </c>
      <c r="J212" s="323" t="s">
        <v>12125</v>
      </c>
      <c r="K212" s="320">
        <v>1181212.33</v>
      </c>
      <c r="L212" s="324">
        <v>141303</v>
      </c>
      <c r="M212" s="320">
        <v>1285239.46</v>
      </c>
      <c r="N212" s="324" t="s">
        <v>4879</v>
      </c>
      <c r="O212" s="320">
        <v>13288.68</v>
      </c>
      <c r="P212" s="324" t="s">
        <v>8896</v>
      </c>
      <c r="Q212" s="320">
        <v>1476.52</v>
      </c>
      <c r="R212" s="320">
        <v>-104027.13</v>
      </c>
      <c r="S212" s="325" t="s">
        <v>12039</v>
      </c>
      <c r="T212" s="325"/>
      <c r="U212" s="474" t="str">
        <f t="shared" si="15"/>
        <v>1.5%</v>
      </c>
      <c r="V212" s="475" t="str">
        <f t="shared" si="16"/>
        <v>1.5%</v>
      </c>
      <c r="W212" s="471">
        <f t="shared" si="14"/>
        <v>17718.184949999999</v>
      </c>
    </row>
    <row r="213" spans="1:23">
      <c r="A213" s="323" t="s">
        <v>12574</v>
      </c>
      <c r="B213" s="318" t="s">
        <v>12181</v>
      </c>
      <c r="C213" s="323" t="s">
        <v>12575</v>
      </c>
      <c r="D213" s="323" t="s">
        <v>12095</v>
      </c>
      <c r="E213" s="323" t="s">
        <v>12096</v>
      </c>
      <c r="F213" s="323" t="s">
        <v>12097</v>
      </c>
      <c r="G213" s="323" t="s">
        <v>3360</v>
      </c>
      <c r="H213" s="323" t="s">
        <v>12485</v>
      </c>
      <c r="I213" s="323" t="s">
        <v>5567</v>
      </c>
      <c r="J213" s="323" t="s">
        <v>12125</v>
      </c>
      <c r="K213" s="320">
        <v>20986.18</v>
      </c>
      <c r="L213" s="324">
        <v>141308</v>
      </c>
      <c r="M213" s="320">
        <v>22142.51</v>
      </c>
      <c r="N213" s="324" t="s">
        <v>4943</v>
      </c>
      <c r="O213" s="320">
        <v>236.07</v>
      </c>
      <c r="P213" s="324" t="s">
        <v>8927</v>
      </c>
      <c r="Q213" s="320">
        <v>26.23</v>
      </c>
      <c r="R213" s="320">
        <v>-1156.33</v>
      </c>
      <c r="S213" s="325" t="s">
        <v>12039</v>
      </c>
      <c r="T213" s="325"/>
      <c r="U213" s="474" t="str">
        <f t="shared" si="15"/>
        <v>1.5%</v>
      </c>
      <c r="V213" s="475" t="str">
        <f t="shared" si="16"/>
        <v>1.5%</v>
      </c>
      <c r="W213" s="471">
        <f t="shared" si="14"/>
        <v>314.79269999999997</v>
      </c>
    </row>
    <row r="214" spans="1:23">
      <c r="A214" s="323" t="s">
        <v>12576</v>
      </c>
      <c r="B214" s="318" t="s">
        <v>12577</v>
      </c>
      <c r="C214" s="323" t="s">
        <v>12578</v>
      </c>
      <c r="D214" s="323" t="s">
        <v>12095</v>
      </c>
      <c r="E214" s="323" t="s">
        <v>12096</v>
      </c>
      <c r="F214" s="323" t="s">
        <v>12097</v>
      </c>
      <c r="G214" s="323" t="s">
        <v>3360</v>
      </c>
      <c r="H214" s="323" t="s">
        <v>12485</v>
      </c>
      <c r="I214" s="323" t="s">
        <v>5567</v>
      </c>
      <c r="J214" s="323" t="s">
        <v>12125</v>
      </c>
      <c r="K214" s="320">
        <v>0</v>
      </c>
      <c r="L214" s="324">
        <v>141220</v>
      </c>
      <c r="M214" s="320">
        <v>0</v>
      </c>
      <c r="N214" s="324" t="s">
        <v>4548</v>
      </c>
      <c r="O214" s="320">
        <v>0</v>
      </c>
      <c r="P214" s="324" t="s">
        <v>8686</v>
      </c>
      <c r="Q214" s="320">
        <v>0</v>
      </c>
      <c r="R214" s="320">
        <v>0</v>
      </c>
      <c r="S214" s="325" t="s">
        <v>12039</v>
      </c>
      <c r="T214" s="325"/>
      <c r="U214" s="474" t="str">
        <f t="shared" si="15"/>
        <v>1.5%</v>
      </c>
      <c r="V214" s="475" t="str">
        <f t="shared" si="16"/>
        <v>1.5%</v>
      </c>
      <c r="W214" s="471">
        <f t="shared" si="14"/>
        <v>0</v>
      </c>
    </row>
    <row r="215" spans="1:23">
      <c r="A215" s="323" t="s">
        <v>12579</v>
      </c>
      <c r="B215" s="318" t="s">
        <v>12580</v>
      </c>
      <c r="C215" s="323" t="s">
        <v>12581</v>
      </c>
      <c r="D215" s="323" t="s">
        <v>12095</v>
      </c>
      <c r="E215" s="323" t="s">
        <v>12096</v>
      </c>
      <c r="F215" s="323" t="s">
        <v>12097</v>
      </c>
      <c r="G215" s="323" t="s">
        <v>3360</v>
      </c>
      <c r="H215" s="323" t="s">
        <v>12485</v>
      </c>
      <c r="I215" s="323" t="s">
        <v>5567</v>
      </c>
      <c r="J215" s="323" t="s">
        <v>12125</v>
      </c>
      <c r="K215" s="320">
        <v>-7290</v>
      </c>
      <c r="L215" s="324">
        <v>141303</v>
      </c>
      <c r="M215" s="320">
        <v>-1649.05</v>
      </c>
      <c r="N215" s="324" t="s">
        <v>4879</v>
      </c>
      <c r="O215" s="320">
        <v>-81.99</v>
      </c>
      <c r="P215" s="324" t="s">
        <v>8896</v>
      </c>
      <c r="Q215" s="320">
        <v>-9.11</v>
      </c>
      <c r="R215" s="320">
        <v>-5640.95</v>
      </c>
      <c r="S215" s="325" t="s">
        <v>12039</v>
      </c>
      <c r="T215" s="325"/>
      <c r="U215" s="474" t="str">
        <f t="shared" si="15"/>
        <v>1.5%</v>
      </c>
      <c r="V215" s="475" t="str">
        <f t="shared" si="16"/>
        <v>1.5%</v>
      </c>
      <c r="W215" s="471">
        <f t="shared" si="14"/>
        <v>-109.35</v>
      </c>
    </row>
    <row r="216" spans="1:23">
      <c r="A216" s="323" t="s">
        <v>12582</v>
      </c>
      <c r="B216" s="318" t="s">
        <v>12580</v>
      </c>
      <c r="C216" s="323" t="s">
        <v>12581</v>
      </c>
      <c r="D216" s="323" t="s">
        <v>12095</v>
      </c>
      <c r="E216" s="323" t="s">
        <v>12096</v>
      </c>
      <c r="F216" s="323" t="s">
        <v>12097</v>
      </c>
      <c r="G216" s="323" t="s">
        <v>3360</v>
      </c>
      <c r="H216" s="323" t="s">
        <v>12485</v>
      </c>
      <c r="I216" s="323" t="s">
        <v>5567</v>
      </c>
      <c r="J216" s="323" t="s">
        <v>12125</v>
      </c>
      <c r="K216" s="320">
        <v>-1139</v>
      </c>
      <c r="L216" s="324">
        <v>141303</v>
      </c>
      <c r="M216" s="320">
        <v>-257.08999999999997</v>
      </c>
      <c r="N216" s="324" t="s">
        <v>4879</v>
      </c>
      <c r="O216" s="320">
        <v>-12.78</v>
      </c>
      <c r="P216" s="324" t="s">
        <v>8896</v>
      </c>
      <c r="Q216" s="320">
        <v>-1.42</v>
      </c>
      <c r="R216" s="320">
        <v>-881.91</v>
      </c>
      <c r="S216" s="325" t="s">
        <v>12039</v>
      </c>
      <c r="T216" s="325"/>
      <c r="U216" s="474" t="str">
        <f t="shared" si="15"/>
        <v>1.5%</v>
      </c>
      <c r="V216" s="475" t="str">
        <f t="shared" si="16"/>
        <v>1.5%</v>
      </c>
      <c r="W216" s="471">
        <f t="shared" si="14"/>
        <v>-17.085000000000001</v>
      </c>
    </row>
    <row r="217" spans="1:23">
      <c r="A217" s="323" t="s">
        <v>12583</v>
      </c>
      <c r="B217" s="318" t="s">
        <v>12584</v>
      </c>
      <c r="C217" s="323" t="s">
        <v>12585</v>
      </c>
      <c r="D217" s="323" t="s">
        <v>12095</v>
      </c>
      <c r="E217" s="323" t="s">
        <v>12096</v>
      </c>
      <c r="F217" s="323" t="s">
        <v>12097</v>
      </c>
      <c r="G217" s="323" t="s">
        <v>3360</v>
      </c>
      <c r="H217" s="323" t="s">
        <v>12485</v>
      </c>
      <c r="I217" s="323" t="s">
        <v>5567</v>
      </c>
      <c r="J217" s="323" t="s">
        <v>12125</v>
      </c>
      <c r="K217" s="320">
        <v>-400</v>
      </c>
      <c r="L217" s="324">
        <v>141303</v>
      </c>
      <c r="M217" s="320">
        <v>-93.53</v>
      </c>
      <c r="N217" s="324" t="s">
        <v>4879</v>
      </c>
      <c r="O217" s="320">
        <v>-4.5</v>
      </c>
      <c r="P217" s="324" t="s">
        <v>8896</v>
      </c>
      <c r="Q217" s="320">
        <v>-0.5</v>
      </c>
      <c r="R217" s="320">
        <v>-306.47000000000003</v>
      </c>
      <c r="S217" s="325" t="s">
        <v>12039</v>
      </c>
      <c r="T217" s="325"/>
      <c r="U217" s="474" t="str">
        <f t="shared" si="15"/>
        <v>1.5%</v>
      </c>
      <c r="V217" s="475" t="str">
        <f t="shared" si="16"/>
        <v>1.5%</v>
      </c>
      <c r="W217" s="471">
        <f t="shared" si="14"/>
        <v>-6</v>
      </c>
    </row>
    <row r="218" spans="1:23">
      <c r="A218" s="323" t="s">
        <v>12586</v>
      </c>
      <c r="B218" s="318" t="s">
        <v>12587</v>
      </c>
      <c r="C218" s="323" t="s">
        <v>12588</v>
      </c>
      <c r="D218" s="323" t="s">
        <v>12095</v>
      </c>
      <c r="E218" s="323" t="s">
        <v>12096</v>
      </c>
      <c r="F218" s="323" t="s">
        <v>12097</v>
      </c>
      <c r="G218" s="323" t="s">
        <v>3360</v>
      </c>
      <c r="H218" s="323" t="s">
        <v>12485</v>
      </c>
      <c r="I218" s="323" t="s">
        <v>5567</v>
      </c>
      <c r="J218" s="323" t="s">
        <v>12125</v>
      </c>
      <c r="K218" s="320">
        <v>263.58999999999997</v>
      </c>
      <c r="L218" s="324">
        <v>141303</v>
      </c>
      <c r="M218" s="320">
        <v>59.4</v>
      </c>
      <c r="N218" s="324" t="s">
        <v>4879</v>
      </c>
      <c r="O218" s="320">
        <v>2.97</v>
      </c>
      <c r="P218" s="324" t="s">
        <v>8896</v>
      </c>
      <c r="Q218" s="320">
        <v>0.33</v>
      </c>
      <c r="R218" s="320">
        <v>204.19</v>
      </c>
      <c r="S218" s="325" t="s">
        <v>12039</v>
      </c>
      <c r="T218" s="325"/>
      <c r="U218" s="474" t="str">
        <f t="shared" si="15"/>
        <v>1.5%</v>
      </c>
      <c r="V218" s="475" t="str">
        <f t="shared" si="16"/>
        <v>1.5%</v>
      </c>
      <c r="W218" s="471">
        <f t="shared" si="14"/>
        <v>3.9538499999999996</v>
      </c>
    </row>
    <row r="219" spans="1:23">
      <c r="A219" s="323" t="s">
        <v>12589</v>
      </c>
      <c r="B219" s="318" t="s">
        <v>12590</v>
      </c>
      <c r="C219" s="323" t="s">
        <v>12591</v>
      </c>
      <c r="D219" s="323" t="s">
        <v>12095</v>
      </c>
      <c r="E219" s="323" t="s">
        <v>12096</v>
      </c>
      <c r="F219" s="323" t="s">
        <v>12097</v>
      </c>
      <c r="G219" s="323" t="s">
        <v>3360</v>
      </c>
      <c r="H219" s="323" t="s">
        <v>12485</v>
      </c>
      <c r="I219" s="323" t="s">
        <v>5567</v>
      </c>
      <c r="J219" s="323" t="s">
        <v>12125</v>
      </c>
      <c r="K219" s="320">
        <v>366.62</v>
      </c>
      <c r="L219" s="324">
        <v>141303</v>
      </c>
      <c r="M219" s="320">
        <v>85.08</v>
      </c>
      <c r="N219" s="324" t="s">
        <v>4879</v>
      </c>
      <c r="O219" s="320">
        <v>4.1399999999999997</v>
      </c>
      <c r="P219" s="324" t="s">
        <v>8896</v>
      </c>
      <c r="Q219" s="320">
        <v>0.46</v>
      </c>
      <c r="R219" s="320">
        <v>281.54000000000002</v>
      </c>
      <c r="S219" s="325" t="s">
        <v>12039</v>
      </c>
      <c r="T219" s="325"/>
      <c r="U219" s="474" t="str">
        <f t="shared" si="15"/>
        <v>1.5%</v>
      </c>
      <c r="V219" s="475" t="str">
        <f t="shared" si="16"/>
        <v>1.5%</v>
      </c>
      <c r="W219" s="471">
        <f t="shared" si="14"/>
        <v>5.4992999999999999</v>
      </c>
    </row>
    <row r="220" spans="1:23">
      <c r="A220" s="323" t="s">
        <v>12592</v>
      </c>
      <c r="B220" s="318" t="s">
        <v>12593</v>
      </c>
      <c r="C220" s="323" t="s">
        <v>12588</v>
      </c>
      <c r="D220" s="323" t="s">
        <v>12095</v>
      </c>
      <c r="E220" s="323" t="s">
        <v>12096</v>
      </c>
      <c r="F220" s="323" t="s">
        <v>12097</v>
      </c>
      <c r="G220" s="323" t="s">
        <v>3360</v>
      </c>
      <c r="H220" s="323" t="s">
        <v>12485</v>
      </c>
      <c r="I220" s="323" t="s">
        <v>5567</v>
      </c>
      <c r="J220" s="323" t="s">
        <v>12125</v>
      </c>
      <c r="K220" s="320">
        <v>400</v>
      </c>
      <c r="L220" s="324">
        <v>141303</v>
      </c>
      <c r="M220" s="320">
        <v>90.01</v>
      </c>
      <c r="N220" s="324" t="s">
        <v>4879</v>
      </c>
      <c r="O220" s="320">
        <v>4.5</v>
      </c>
      <c r="P220" s="324" t="s">
        <v>8896</v>
      </c>
      <c r="Q220" s="320">
        <v>0.5</v>
      </c>
      <c r="R220" s="320">
        <v>309.99</v>
      </c>
      <c r="S220" s="325" t="s">
        <v>12039</v>
      </c>
      <c r="T220" s="325"/>
      <c r="U220" s="474" t="str">
        <f t="shared" si="15"/>
        <v>1.5%</v>
      </c>
      <c r="V220" s="475" t="str">
        <f t="shared" si="16"/>
        <v>1.5%</v>
      </c>
      <c r="W220" s="471">
        <f t="shared" si="14"/>
        <v>6</v>
      </c>
    </row>
    <row r="221" spans="1:23">
      <c r="A221" s="323" t="s">
        <v>12594</v>
      </c>
      <c r="B221" s="318" t="s">
        <v>12595</v>
      </c>
      <c r="C221" s="323" t="s">
        <v>12596</v>
      </c>
      <c r="D221" s="323" t="s">
        <v>12095</v>
      </c>
      <c r="E221" s="323" t="s">
        <v>12096</v>
      </c>
      <c r="F221" s="323" t="s">
        <v>12097</v>
      </c>
      <c r="G221" s="323" t="s">
        <v>3360</v>
      </c>
      <c r="H221" s="323" t="s">
        <v>12485</v>
      </c>
      <c r="I221" s="323" t="s">
        <v>5567</v>
      </c>
      <c r="J221" s="323" t="s">
        <v>12125</v>
      </c>
      <c r="K221" s="320">
        <v>876.37</v>
      </c>
      <c r="L221" s="324">
        <v>141303</v>
      </c>
      <c r="M221" s="320">
        <v>202.35</v>
      </c>
      <c r="N221" s="324" t="s">
        <v>4879</v>
      </c>
      <c r="O221" s="320">
        <v>9.9</v>
      </c>
      <c r="P221" s="324" t="s">
        <v>8896</v>
      </c>
      <c r="Q221" s="320">
        <v>1.1000000000000001</v>
      </c>
      <c r="R221" s="320">
        <v>674.02</v>
      </c>
      <c r="S221" s="325" t="s">
        <v>12039</v>
      </c>
      <c r="T221" s="325"/>
      <c r="U221" s="474" t="str">
        <f t="shared" si="15"/>
        <v>1.5%</v>
      </c>
      <c r="V221" s="475" t="str">
        <f t="shared" si="16"/>
        <v>1.5%</v>
      </c>
      <c r="W221" s="471">
        <f t="shared" si="14"/>
        <v>13.14555</v>
      </c>
    </row>
    <row r="222" spans="1:23">
      <c r="A222" s="323" t="s">
        <v>12597</v>
      </c>
      <c r="B222" s="318" t="s">
        <v>12598</v>
      </c>
      <c r="C222" s="323" t="s">
        <v>12596</v>
      </c>
      <c r="D222" s="323" t="s">
        <v>12095</v>
      </c>
      <c r="E222" s="323" t="s">
        <v>12096</v>
      </c>
      <c r="F222" s="323" t="s">
        <v>12097</v>
      </c>
      <c r="G222" s="323" t="s">
        <v>3360</v>
      </c>
      <c r="H222" s="323" t="s">
        <v>12485</v>
      </c>
      <c r="I222" s="323" t="s">
        <v>5567</v>
      </c>
      <c r="J222" s="323" t="s">
        <v>12125</v>
      </c>
      <c r="K222" s="320">
        <v>1075.55</v>
      </c>
      <c r="L222" s="324">
        <v>141303</v>
      </c>
      <c r="M222" s="320">
        <v>246.69</v>
      </c>
      <c r="N222" s="324" t="s">
        <v>4879</v>
      </c>
      <c r="O222" s="320">
        <v>12.06</v>
      </c>
      <c r="P222" s="324" t="s">
        <v>8896</v>
      </c>
      <c r="Q222" s="320">
        <v>1.34</v>
      </c>
      <c r="R222" s="320">
        <v>828.86</v>
      </c>
      <c r="S222" s="325" t="s">
        <v>12039</v>
      </c>
      <c r="T222" s="325"/>
      <c r="U222" s="474" t="str">
        <f t="shared" si="15"/>
        <v>1.5%</v>
      </c>
      <c r="V222" s="475" t="str">
        <f t="shared" si="16"/>
        <v>1.5%</v>
      </c>
      <c r="W222" s="471">
        <f t="shared" si="14"/>
        <v>16.13325</v>
      </c>
    </row>
    <row r="223" spans="1:23">
      <c r="A223" s="323" t="s">
        <v>12599</v>
      </c>
      <c r="B223" s="318" t="s">
        <v>12580</v>
      </c>
      <c r="C223" s="323" t="s">
        <v>12581</v>
      </c>
      <c r="D223" s="323" t="s">
        <v>12095</v>
      </c>
      <c r="E223" s="323" t="s">
        <v>12096</v>
      </c>
      <c r="F223" s="323" t="s">
        <v>12097</v>
      </c>
      <c r="G223" s="323" t="s">
        <v>3360</v>
      </c>
      <c r="H223" s="323" t="s">
        <v>12485</v>
      </c>
      <c r="I223" s="323" t="s">
        <v>5567</v>
      </c>
      <c r="J223" s="323" t="s">
        <v>12125</v>
      </c>
      <c r="K223" s="320">
        <v>1519.26</v>
      </c>
      <c r="L223" s="324">
        <v>141303</v>
      </c>
      <c r="M223" s="320">
        <v>343.9</v>
      </c>
      <c r="N223" s="324" t="s">
        <v>4879</v>
      </c>
      <c r="O223" s="320">
        <v>17.100000000000001</v>
      </c>
      <c r="P223" s="324" t="s">
        <v>8896</v>
      </c>
      <c r="Q223" s="320">
        <v>1.9</v>
      </c>
      <c r="R223" s="320">
        <v>1175.3599999999999</v>
      </c>
      <c r="S223" s="325" t="s">
        <v>12039</v>
      </c>
      <c r="T223" s="325"/>
      <c r="U223" s="474" t="str">
        <f t="shared" si="15"/>
        <v>1.5%</v>
      </c>
      <c r="V223" s="475" t="str">
        <f t="shared" si="16"/>
        <v>1.5%</v>
      </c>
      <c r="W223" s="471">
        <f t="shared" si="14"/>
        <v>22.788899999999998</v>
      </c>
    </row>
    <row r="224" spans="1:23">
      <c r="A224" s="323" t="s">
        <v>12600</v>
      </c>
      <c r="B224" s="318" t="s">
        <v>12601</v>
      </c>
      <c r="C224" s="323" t="s">
        <v>12596</v>
      </c>
      <c r="D224" s="323" t="s">
        <v>12095</v>
      </c>
      <c r="E224" s="323" t="s">
        <v>12096</v>
      </c>
      <c r="F224" s="323" t="s">
        <v>12097</v>
      </c>
      <c r="G224" s="323" t="s">
        <v>3360</v>
      </c>
      <c r="H224" s="323" t="s">
        <v>12485</v>
      </c>
      <c r="I224" s="323" t="s">
        <v>5567</v>
      </c>
      <c r="J224" s="323" t="s">
        <v>12125</v>
      </c>
      <c r="K224" s="320">
        <v>1998</v>
      </c>
      <c r="L224" s="324">
        <v>141303</v>
      </c>
      <c r="M224" s="320">
        <v>460.04</v>
      </c>
      <c r="N224" s="324" t="s">
        <v>4879</v>
      </c>
      <c r="O224" s="320">
        <v>22.5</v>
      </c>
      <c r="P224" s="324" t="s">
        <v>8896</v>
      </c>
      <c r="Q224" s="320">
        <v>2.5</v>
      </c>
      <c r="R224" s="320">
        <v>1537.96</v>
      </c>
      <c r="S224" s="325" t="s">
        <v>12039</v>
      </c>
      <c r="T224" s="325"/>
      <c r="U224" s="474" t="str">
        <f t="shared" si="15"/>
        <v>1.5%</v>
      </c>
      <c r="V224" s="475" t="str">
        <f t="shared" si="16"/>
        <v>1.5%</v>
      </c>
      <c r="W224" s="471">
        <f t="shared" si="14"/>
        <v>29.97</v>
      </c>
    </row>
    <row r="225" spans="1:23">
      <c r="A225" s="323" t="s">
        <v>12602</v>
      </c>
      <c r="B225" s="318" t="s">
        <v>12590</v>
      </c>
      <c r="C225" s="323" t="s">
        <v>12591</v>
      </c>
      <c r="D225" s="323" t="s">
        <v>12095</v>
      </c>
      <c r="E225" s="323" t="s">
        <v>12096</v>
      </c>
      <c r="F225" s="323" t="s">
        <v>12097</v>
      </c>
      <c r="G225" s="323" t="s">
        <v>3360</v>
      </c>
      <c r="H225" s="323" t="s">
        <v>12485</v>
      </c>
      <c r="I225" s="323" t="s">
        <v>5567</v>
      </c>
      <c r="J225" s="323" t="s">
        <v>12125</v>
      </c>
      <c r="K225" s="320">
        <v>2813.42</v>
      </c>
      <c r="L225" s="324">
        <v>141303</v>
      </c>
      <c r="M225" s="320">
        <v>651.33000000000004</v>
      </c>
      <c r="N225" s="324" t="s">
        <v>4879</v>
      </c>
      <c r="O225" s="320">
        <v>31.68</v>
      </c>
      <c r="P225" s="324" t="s">
        <v>8896</v>
      </c>
      <c r="Q225" s="320">
        <v>3.52</v>
      </c>
      <c r="R225" s="320">
        <v>2162.09</v>
      </c>
      <c r="S225" s="325" t="s">
        <v>12039</v>
      </c>
      <c r="T225" s="325"/>
      <c r="U225" s="474" t="str">
        <f t="shared" si="15"/>
        <v>1.5%</v>
      </c>
      <c r="V225" s="475" t="str">
        <f t="shared" si="16"/>
        <v>1.5%</v>
      </c>
      <c r="W225" s="471">
        <f t="shared" si="14"/>
        <v>42.201299999999996</v>
      </c>
    </row>
    <row r="226" spans="1:23">
      <c r="A226" s="323" t="s">
        <v>12603</v>
      </c>
      <c r="B226" s="318" t="s">
        <v>12604</v>
      </c>
      <c r="C226" s="323" t="s">
        <v>12605</v>
      </c>
      <c r="D226" s="323" t="s">
        <v>12095</v>
      </c>
      <c r="E226" s="323" t="s">
        <v>12096</v>
      </c>
      <c r="F226" s="323" t="s">
        <v>12097</v>
      </c>
      <c r="G226" s="323" t="s">
        <v>3360</v>
      </c>
      <c r="H226" s="323" t="s">
        <v>12485</v>
      </c>
      <c r="I226" s="323" t="s">
        <v>5567</v>
      </c>
      <c r="J226" s="323" t="s">
        <v>12125</v>
      </c>
      <c r="K226" s="320">
        <v>3104.89</v>
      </c>
      <c r="L226" s="324">
        <v>141303</v>
      </c>
      <c r="M226" s="320">
        <v>694.55</v>
      </c>
      <c r="N226" s="324" t="s">
        <v>4879</v>
      </c>
      <c r="O226" s="320">
        <v>34.92</v>
      </c>
      <c r="P226" s="324" t="s">
        <v>8896</v>
      </c>
      <c r="Q226" s="320">
        <v>3.88</v>
      </c>
      <c r="R226" s="320">
        <v>2410.34</v>
      </c>
      <c r="S226" s="325" t="s">
        <v>12039</v>
      </c>
      <c r="T226" s="325"/>
      <c r="U226" s="474" t="str">
        <f t="shared" si="15"/>
        <v>1.5%</v>
      </c>
      <c r="V226" s="475" t="str">
        <f t="shared" si="16"/>
        <v>1.5%</v>
      </c>
      <c r="W226" s="471">
        <f t="shared" si="14"/>
        <v>46.573349999999998</v>
      </c>
    </row>
    <row r="227" spans="1:23">
      <c r="A227" s="323" t="s">
        <v>12606</v>
      </c>
      <c r="B227" s="318" t="s">
        <v>12607</v>
      </c>
      <c r="C227" s="323" t="s">
        <v>12578</v>
      </c>
      <c r="D227" s="323" t="s">
        <v>12095</v>
      </c>
      <c r="E227" s="323" t="s">
        <v>12096</v>
      </c>
      <c r="F227" s="323" t="s">
        <v>12097</v>
      </c>
      <c r="G227" s="323" t="s">
        <v>3360</v>
      </c>
      <c r="H227" s="323" t="s">
        <v>12485</v>
      </c>
      <c r="I227" s="323" t="s">
        <v>5567</v>
      </c>
      <c r="J227" s="323" t="s">
        <v>12125</v>
      </c>
      <c r="K227" s="320">
        <v>3226.14</v>
      </c>
      <c r="L227" s="324">
        <v>141303</v>
      </c>
      <c r="M227" s="320">
        <v>749.8</v>
      </c>
      <c r="N227" s="324" t="s">
        <v>4879</v>
      </c>
      <c r="O227" s="320">
        <v>36.270000000000003</v>
      </c>
      <c r="P227" s="324" t="s">
        <v>8896</v>
      </c>
      <c r="Q227" s="320">
        <v>4.03</v>
      </c>
      <c r="R227" s="320">
        <v>2476.34</v>
      </c>
      <c r="S227" s="325" t="s">
        <v>12039</v>
      </c>
      <c r="T227" s="325"/>
      <c r="U227" s="474" t="str">
        <f t="shared" si="15"/>
        <v>1.5%</v>
      </c>
      <c r="V227" s="475" t="str">
        <f t="shared" si="16"/>
        <v>1.5%</v>
      </c>
      <c r="W227" s="471">
        <f t="shared" si="14"/>
        <v>48.392099999999999</v>
      </c>
    </row>
    <row r="228" spans="1:23">
      <c r="A228" s="323" t="s">
        <v>12608</v>
      </c>
      <c r="B228" s="318" t="s">
        <v>12580</v>
      </c>
      <c r="C228" s="323" t="s">
        <v>12581</v>
      </c>
      <c r="D228" s="323" t="s">
        <v>12095</v>
      </c>
      <c r="E228" s="323" t="s">
        <v>12096</v>
      </c>
      <c r="F228" s="323" t="s">
        <v>12097</v>
      </c>
      <c r="G228" s="323" t="s">
        <v>3360</v>
      </c>
      <c r="H228" s="323" t="s">
        <v>12485</v>
      </c>
      <c r="I228" s="323" t="s">
        <v>5567</v>
      </c>
      <c r="J228" s="323" t="s">
        <v>12125</v>
      </c>
      <c r="K228" s="320">
        <v>9720</v>
      </c>
      <c r="L228" s="324">
        <v>141303</v>
      </c>
      <c r="M228" s="320">
        <v>2199.2800000000002</v>
      </c>
      <c r="N228" s="324" t="s">
        <v>4879</v>
      </c>
      <c r="O228" s="320">
        <v>109.35</v>
      </c>
      <c r="P228" s="324" t="s">
        <v>8896</v>
      </c>
      <c r="Q228" s="320">
        <v>12.15</v>
      </c>
      <c r="R228" s="320">
        <v>7520.72</v>
      </c>
      <c r="S228" s="325" t="s">
        <v>12039</v>
      </c>
      <c r="T228" s="325"/>
      <c r="U228" s="474" t="str">
        <f t="shared" si="15"/>
        <v>1.5%</v>
      </c>
      <c r="V228" s="475" t="str">
        <f t="shared" si="16"/>
        <v>1.5%</v>
      </c>
      <c r="W228" s="471">
        <f t="shared" si="14"/>
        <v>145.79999999999998</v>
      </c>
    </row>
    <row r="229" spans="1:23">
      <c r="A229" s="323" t="s">
        <v>12609</v>
      </c>
      <c r="B229" s="318" t="s">
        <v>12610</v>
      </c>
      <c r="C229" s="323" t="s">
        <v>12611</v>
      </c>
      <c r="D229" s="323" t="s">
        <v>12095</v>
      </c>
      <c r="E229" s="323" t="s">
        <v>12096</v>
      </c>
      <c r="F229" s="323" t="s">
        <v>12097</v>
      </c>
      <c r="G229" s="323" t="s">
        <v>3360</v>
      </c>
      <c r="H229" s="323" t="s">
        <v>12485</v>
      </c>
      <c r="I229" s="323" t="s">
        <v>5567</v>
      </c>
      <c r="J229" s="323" t="s">
        <v>12125</v>
      </c>
      <c r="K229" s="320">
        <v>9959.25</v>
      </c>
      <c r="L229" s="324">
        <v>141303</v>
      </c>
      <c r="M229" s="320">
        <v>2353.02</v>
      </c>
      <c r="N229" s="324" t="s">
        <v>4879</v>
      </c>
      <c r="O229" s="320">
        <v>112.05</v>
      </c>
      <c r="P229" s="324" t="s">
        <v>8896</v>
      </c>
      <c r="Q229" s="320">
        <v>12.45</v>
      </c>
      <c r="R229" s="320">
        <v>7606.23</v>
      </c>
      <c r="S229" s="325" t="s">
        <v>12039</v>
      </c>
      <c r="T229" s="325"/>
      <c r="U229" s="474" t="str">
        <f t="shared" si="15"/>
        <v>1.5%</v>
      </c>
      <c r="V229" s="475" t="str">
        <f t="shared" si="16"/>
        <v>1.5%</v>
      </c>
      <c r="W229" s="471">
        <f t="shared" si="14"/>
        <v>149.38874999999999</v>
      </c>
    </row>
    <row r="230" spans="1:23">
      <c r="A230" s="323" t="s">
        <v>12612</v>
      </c>
      <c r="B230" s="318" t="s">
        <v>12613</v>
      </c>
      <c r="C230" s="323" t="s">
        <v>12585</v>
      </c>
      <c r="D230" s="323" t="s">
        <v>12095</v>
      </c>
      <c r="E230" s="323" t="s">
        <v>12096</v>
      </c>
      <c r="F230" s="323" t="s">
        <v>12097</v>
      </c>
      <c r="G230" s="323" t="s">
        <v>3360</v>
      </c>
      <c r="H230" s="323" t="s">
        <v>12485</v>
      </c>
      <c r="I230" s="323" t="s">
        <v>5567</v>
      </c>
      <c r="J230" s="323" t="s">
        <v>12125</v>
      </c>
      <c r="K230" s="320">
        <v>10845.68</v>
      </c>
      <c r="L230" s="324">
        <v>141303</v>
      </c>
      <c r="M230" s="320">
        <v>2536.4699999999998</v>
      </c>
      <c r="N230" s="324" t="s">
        <v>4879</v>
      </c>
      <c r="O230" s="320">
        <v>122.04</v>
      </c>
      <c r="P230" s="324" t="s">
        <v>8896</v>
      </c>
      <c r="Q230" s="320">
        <v>13.56</v>
      </c>
      <c r="R230" s="320">
        <v>8309.2099999999991</v>
      </c>
      <c r="S230" s="325" t="s">
        <v>12039</v>
      </c>
      <c r="T230" s="325"/>
      <c r="U230" s="474" t="str">
        <f t="shared" si="15"/>
        <v>1.5%</v>
      </c>
      <c r="V230" s="475" t="str">
        <f t="shared" si="16"/>
        <v>1.5%</v>
      </c>
      <c r="W230" s="471">
        <f t="shared" si="14"/>
        <v>162.68520000000001</v>
      </c>
    </row>
    <row r="231" spans="1:23">
      <c r="A231" s="323" t="s">
        <v>12614</v>
      </c>
      <c r="B231" s="318" t="s">
        <v>12615</v>
      </c>
      <c r="C231" s="323" t="s">
        <v>12616</v>
      </c>
      <c r="D231" s="323" t="s">
        <v>12095</v>
      </c>
      <c r="E231" s="323" t="s">
        <v>12096</v>
      </c>
      <c r="F231" s="323" t="s">
        <v>12097</v>
      </c>
      <c r="G231" s="323" t="s">
        <v>3360</v>
      </c>
      <c r="H231" s="323" t="s">
        <v>12485</v>
      </c>
      <c r="I231" s="323" t="s">
        <v>5567</v>
      </c>
      <c r="J231" s="323" t="s">
        <v>12125</v>
      </c>
      <c r="K231" s="320">
        <v>18976.349999999999</v>
      </c>
      <c r="L231" s="324">
        <v>141303</v>
      </c>
      <c r="M231" s="320">
        <v>4458.91</v>
      </c>
      <c r="N231" s="324" t="s">
        <v>4879</v>
      </c>
      <c r="O231" s="320">
        <v>213.48</v>
      </c>
      <c r="P231" s="324" t="s">
        <v>8896</v>
      </c>
      <c r="Q231" s="320">
        <v>23.72</v>
      </c>
      <c r="R231" s="320">
        <v>14517.44</v>
      </c>
      <c r="S231" s="325" t="s">
        <v>12039</v>
      </c>
      <c r="T231" s="325"/>
      <c r="U231" s="474" t="str">
        <f t="shared" si="15"/>
        <v>1.5%</v>
      </c>
      <c r="V231" s="475" t="str">
        <f t="shared" si="16"/>
        <v>1.5%</v>
      </c>
      <c r="W231" s="471">
        <f t="shared" si="14"/>
        <v>284.64524999999998</v>
      </c>
    </row>
    <row r="232" spans="1:23">
      <c r="A232" s="323" t="s">
        <v>12617</v>
      </c>
      <c r="B232" s="318" t="s">
        <v>12499</v>
      </c>
      <c r="C232" s="323" t="s">
        <v>12618</v>
      </c>
      <c r="D232" s="323" t="s">
        <v>12095</v>
      </c>
      <c r="E232" s="323" t="s">
        <v>12096</v>
      </c>
      <c r="F232" s="323" t="s">
        <v>12097</v>
      </c>
      <c r="G232" s="323" t="s">
        <v>3360</v>
      </c>
      <c r="H232" s="323" t="s">
        <v>12485</v>
      </c>
      <c r="I232" s="323" t="s">
        <v>5567</v>
      </c>
      <c r="J232" s="323" t="s">
        <v>12125</v>
      </c>
      <c r="K232" s="320">
        <v>1172.6199999999999</v>
      </c>
      <c r="L232" s="324">
        <v>141303</v>
      </c>
      <c r="M232" s="320">
        <v>260.13</v>
      </c>
      <c r="N232" s="324" t="s">
        <v>4879</v>
      </c>
      <c r="O232" s="320">
        <v>13.23</v>
      </c>
      <c r="P232" s="324" t="s">
        <v>8896</v>
      </c>
      <c r="Q232" s="320">
        <v>1.47</v>
      </c>
      <c r="R232" s="320">
        <v>912.49</v>
      </c>
      <c r="S232" s="325" t="s">
        <v>12039</v>
      </c>
      <c r="T232" s="325"/>
      <c r="U232" s="474" t="str">
        <f t="shared" si="15"/>
        <v>1.5%</v>
      </c>
      <c r="V232" s="475" t="str">
        <f t="shared" si="16"/>
        <v>1.5%</v>
      </c>
      <c r="W232" s="471">
        <f t="shared" si="14"/>
        <v>17.589299999999998</v>
      </c>
    </row>
    <row r="233" spans="1:23">
      <c r="A233" s="323" t="s">
        <v>12619</v>
      </c>
      <c r="B233" s="318" t="s">
        <v>12499</v>
      </c>
      <c r="C233" s="323" t="s">
        <v>12202</v>
      </c>
      <c r="D233" s="323" t="s">
        <v>12095</v>
      </c>
      <c r="E233" s="323" t="s">
        <v>12096</v>
      </c>
      <c r="F233" s="323" t="s">
        <v>12097</v>
      </c>
      <c r="G233" s="323" t="s">
        <v>3360</v>
      </c>
      <c r="H233" s="323" t="s">
        <v>12485</v>
      </c>
      <c r="I233" s="323" t="s">
        <v>5567</v>
      </c>
      <c r="J233" s="323" t="s">
        <v>12125</v>
      </c>
      <c r="K233" s="320">
        <v>173.32</v>
      </c>
      <c r="L233" s="324">
        <v>141303</v>
      </c>
      <c r="M233" s="320">
        <v>38.89</v>
      </c>
      <c r="N233" s="324" t="s">
        <v>4879</v>
      </c>
      <c r="O233" s="320">
        <v>1.98</v>
      </c>
      <c r="P233" s="324" t="s">
        <v>8896</v>
      </c>
      <c r="Q233" s="320">
        <v>0.22</v>
      </c>
      <c r="R233" s="320">
        <v>134.43</v>
      </c>
      <c r="S233" s="325" t="s">
        <v>12039</v>
      </c>
      <c r="T233" s="325"/>
      <c r="U233" s="474" t="str">
        <f t="shared" si="15"/>
        <v>1.5%</v>
      </c>
      <c r="V233" s="475" t="str">
        <f t="shared" si="16"/>
        <v>1.5%</v>
      </c>
      <c r="W233" s="471">
        <f t="shared" si="14"/>
        <v>2.5997999999999997</v>
      </c>
    </row>
    <row r="234" spans="1:23">
      <c r="A234" s="323" t="s">
        <v>12620</v>
      </c>
      <c r="B234" s="318" t="s">
        <v>12160</v>
      </c>
      <c r="C234" s="323" t="s">
        <v>12621</v>
      </c>
      <c r="D234" s="323" t="s">
        <v>12095</v>
      </c>
      <c r="E234" s="323" t="s">
        <v>12096</v>
      </c>
      <c r="F234" s="323" t="s">
        <v>12097</v>
      </c>
      <c r="G234" s="323" t="s">
        <v>3360</v>
      </c>
      <c r="H234" s="323" t="s">
        <v>12485</v>
      </c>
      <c r="I234" s="323" t="s">
        <v>5567</v>
      </c>
      <c r="J234" s="323" t="s">
        <v>12125</v>
      </c>
      <c r="K234" s="320">
        <v>0</v>
      </c>
      <c r="L234" s="324">
        <v>141220</v>
      </c>
      <c r="M234" s="320">
        <v>0</v>
      </c>
      <c r="N234" s="324" t="s">
        <v>4548</v>
      </c>
      <c r="O234" s="320">
        <v>0</v>
      </c>
      <c r="P234" s="324" t="s">
        <v>8686</v>
      </c>
      <c r="Q234" s="320">
        <v>0</v>
      </c>
      <c r="R234" s="320">
        <v>0</v>
      </c>
      <c r="S234" s="325" t="s">
        <v>12039</v>
      </c>
      <c r="T234" s="325"/>
      <c r="U234" s="474" t="str">
        <f t="shared" si="15"/>
        <v>1.5%</v>
      </c>
      <c r="V234" s="475" t="str">
        <f t="shared" si="16"/>
        <v>1.5%</v>
      </c>
      <c r="W234" s="471">
        <f t="shared" si="14"/>
        <v>0</v>
      </c>
    </row>
    <row r="235" spans="1:23">
      <c r="A235" s="323" t="s">
        <v>12622</v>
      </c>
      <c r="B235" s="318" t="s">
        <v>12623</v>
      </c>
      <c r="C235" s="323" t="s">
        <v>12624</v>
      </c>
      <c r="D235" s="323" t="s">
        <v>12095</v>
      </c>
      <c r="E235" s="323" t="s">
        <v>12096</v>
      </c>
      <c r="F235" s="323" t="s">
        <v>12097</v>
      </c>
      <c r="G235" s="323" t="s">
        <v>3360</v>
      </c>
      <c r="H235" s="323" t="s">
        <v>12485</v>
      </c>
      <c r="I235" s="323" t="s">
        <v>5567</v>
      </c>
      <c r="J235" s="323" t="s">
        <v>12172</v>
      </c>
      <c r="K235" s="320">
        <v>338651.98</v>
      </c>
      <c r="L235" s="324">
        <v>141310</v>
      </c>
      <c r="M235" s="320">
        <v>426307.18</v>
      </c>
      <c r="N235" s="324" t="s">
        <v>4991</v>
      </c>
      <c r="O235" s="320">
        <v>25398.9</v>
      </c>
      <c r="P235" s="324" t="s">
        <v>8963</v>
      </c>
      <c r="Q235" s="320">
        <v>2822.1</v>
      </c>
      <c r="R235" s="320">
        <v>-87655.2</v>
      </c>
      <c r="S235" s="325" t="s">
        <v>12039</v>
      </c>
      <c r="T235" s="325"/>
      <c r="U235" s="474" t="str">
        <f t="shared" si="15"/>
        <v>10%</v>
      </c>
      <c r="V235" s="475" t="str">
        <f t="shared" si="16"/>
        <v>10%</v>
      </c>
      <c r="W235" s="471">
        <f t="shared" ref="W235:W239" si="17">K235*V235</f>
        <v>33865.197999999997</v>
      </c>
    </row>
    <row r="236" spans="1:23">
      <c r="A236" s="323" t="s">
        <v>12625</v>
      </c>
      <c r="B236" s="318" t="s">
        <v>12626</v>
      </c>
      <c r="C236" s="323" t="s">
        <v>12627</v>
      </c>
      <c r="D236" s="323" t="s">
        <v>12095</v>
      </c>
      <c r="E236" s="323" t="s">
        <v>12096</v>
      </c>
      <c r="F236" s="323" t="s">
        <v>12097</v>
      </c>
      <c r="G236" s="323" t="s">
        <v>3360</v>
      </c>
      <c r="H236" s="323" t="s">
        <v>12485</v>
      </c>
      <c r="I236" s="323" t="s">
        <v>5567</v>
      </c>
      <c r="J236" s="323" t="s">
        <v>12125</v>
      </c>
      <c r="K236" s="320">
        <v>39551.81</v>
      </c>
      <c r="L236" s="324">
        <v>141303</v>
      </c>
      <c r="M236" s="320">
        <v>7468.4</v>
      </c>
      <c r="N236" s="324" t="s">
        <v>4879</v>
      </c>
      <c r="O236" s="320">
        <v>444.96</v>
      </c>
      <c r="P236" s="324" t="s">
        <v>8896</v>
      </c>
      <c r="Q236" s="320">
        <v>49.44</v>
      </c>
      <c r="R236" s="320">
        <v>32083.41</v>
      </c>
      <c r="S236" s="325" t="s">
        <v>12039</v>
      </c>
      <c r="T236" s="325"/>
      <c r="U236" s="474" t="str">
        <f t="shared" si="15"/>
        <v>1.5%</v>
      </c>
      <c r="V236" s="475" t="str">
        <f t="shared" si="16"/>
        <v>1.5%</v>
      </c>
      <c r="W236" s="471">
        <f t="shared" si="17"/>
        <v>593.27714999999989</v>
      </c>
    </row>
    <row r="237" spans="1:23">
      <c r="A237" s="323" t="s">
        <v>12628</v>
      </c>
      <c r="B237" s="318" t="s">
        <v>12629</v>
      </c>
      <c r="C237" s="323" t="s">
        <v>12630</v>
      </c>
      <c r="D237" s="323" t="s">
        <v>12095</v>
      </c>
      <c r="E237" s="323" t="s">
        <v>12096</v>
      </c>
      <c r="F237" s="323" t="s">
        <v>12097</v>
      </c>
      <c r="G237" s="323" t="s">
        <v>3360</v>
      </c>
      <c r="H237" s="323" t="s">
        <v>12485</v>
      </c>
      <c r="I237" s="323" t="s">
        <v>5567</v>
      </c>
      <c r="J237" s="323" t="s">
        <v>12631</v>
      </c>
      <c r="K237" s="320">
        <v>3460667.21</v>
      </c>
      <c r="L237" s="324">
        <v>141220</v>
      </c>
      <c r="M237" s="320">
        <v>699608.56</v>
      </c>
      <c r="N237" s="324" t="s">
        <v>4548</v>
      </c>
      <c r="O237" s="320">
        <v>173999.79</v>
      </c>
      <c r="P237" s="324" t="s">
        <v>8686</v>
      </c>
      <c r="Q237" s="320">
        <v>19333.310000000001</v>
      </c>
      <c r="R237" s="320">
        <v>2761058.65</v>
      </c>
      <c r="S237" s="325" t="s">
        <v>12039</v>
      </c>
      <c r="T237" s="325"/>
      <c r="U237" s="474" t="str">
        <f t="shared" si="15"/>
        <v>6.7%</v>
      </c>
      <c r="V237" s="475" t="str">
        <f t="shared" si="16"/>
        <v>6.7%</v>
      </c>
      <c r="W237" s="471">
        <f t="shared" si="17"/>
        <v>231864.70307000002</v>
      </c>
    </row>
    <row r="238" spans="1:23">
      <c r="A238" s="323" t="s">
        <v>12632</v>
      </c>
      <c r="B238" s="318" t="s">
        <v>12629</v>
      </c>
      <c r="C238" s="323" t="s">
        <v>12630</v>
      </c>
      <c r="D238" s="323" t="s">
        <v>12095</v>
      </c>
      <c r="E238" s="323" t="s">
        <v>12096</v>
      </c>
      <c r="F238" s="323" t="s">
        <v>12097</v>
      </c>
      <c r="G238" s="323" t="s">
        <v>3360</v>
      </c>
      <c r="H238" s="323" t="s">
        <v>12485</v>
      </c>
      <c r="I238" s="323" t="s">
        <v>5567</v>
      </c>
      <c r="J238" s="323" t="s">
        <v>12631</v>
      </c>
      <c r="K238" s="320">
        <v>928211.39</v>
      </c>
      <c r="L238" s="324">
        <v>141303</v>
      </c>
      <c r="M238" s="320">
        <v>201198.58</v>
      </c>
      <c r="N238" s="324" t="s">
        <v>4879</v>
      </c>
      <c r="O238" s="320">
        <v>46669.77</v>
      </c>
      <c r="P238" s="324" t="s">
        <v>8896</v>
      </c>
      <c r="Q238" s="320">
        <v>5185.53</v>
      </c>
      <c r="R238" s="320">
        <v>727012.81</v>
      </c>
      <c r="S238" s="325" t="s">
        <v>12039</v>
      </c>
      <c r="T238" s="325"/>
      <c r="U238" s="474" t="str">
        <f t="shared" si="15"/>
        <v>6.7%</v>
      </c>
      <c r="V238" s="475" t="str">
        <f t="shared" si="16"/>
        <v>6.7%</v>
      </c>
      <c r="W238" s="471">
        <f t="shared" si="17"/>
        <v>62190.163130000008</v>
      </c>
    </row>
    <row r="239" spans="1:23">
      <c r="A239" s="323" t="s">
        <v>12633</v>
      </c>
      <c r="B239" s="318" t="s">
        <v>12160</v>
      </c>
      <c r="C239" s="323" t="s">
        <v>12454</v>
      </c>
      <c r="D239" s="323" t="s">
        <v>12095</v>
      </c>
      <c r="E239" s="323" t="s">
        <v>12096</v>
      </c>
      <c r="F239" s="323" t="s">
        <v>12097</v>
      </c>
      <c r="G239" s="323" t="s">
        <v>3360</v>
      </c>
      <c r="H239" s="323" t="s">
        <v>12485</v>
      </c>
      <c r="I239" s="323" t="s">
        <v>5567</v>
      </c>
      <c r="J239" s="323" t="s">
        <v>12125</v>
      </c>
      <c r="K239" s="320">
        <v>0</v>
      </c>
      <c r="L239" s="324">
        <v>141220</v>
      </c>
      <c r="M239" s="320">
        <v>0</v>
      </c>
      <c r="N239" s="324" t="s">
        <v>4548</v>
      </c>
      <c r="O239" s="320">
        <v>0</v>
      </c>
      <c r="P239" s="324" t="s">
        <v>8686</v>
      </c>
      <c r="Q239" s="320">
        <v>0</v>
      </c>
      <c r="R239" s="320">
        <v>0</v>
      </c>
      <c r="S239" s="325" t="s">
        <v>12039</v>
      </c>
      <c r="T239" s="325"/>
      <c r="U239" s="474" t="str">
        <f t="shared" si="15"/>
        <v>1.5%</v>
      </c>
      <c r="V239" s="475" t="str">
        <f t="shared" si="16"/>
        <v>1.5%</v>
      </c>
      <c r="W239" s="471">
        <f t="shared" si="17"/>
        <v>0</v>
      </c>
    </row>
  </sheetData>
  <autoFilter ref="A2:V239" xr:uid="{65284AB6-0730-4418-BC91-5AEA34C981B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935D0-C281-4526-AB84-2290AABAF170}">
  <sheetPr filterMode="1"/>
  <dimension ref="A1:AZ198"/>
  <sheetViews>
    <sheetView workbookViewId="0">
      <selection activeCell="I1" sqref="I1:I1048576"/>
    </sheetView>
  </sheetViews>
  <sheetFormatPr defaultRowHeight="14.5"/>
  <cols>
    <col min="1" max="1" width="20.1796875" bestFit="1" customWidth="1"/>
    <col min="9" max="9" width="12.1796875" bestFit="1" customWidth="1"/>
  </cols>
  <sheetData>
    <row r="1" spans="1:52">
      <c r="A1" s="286" t="s">
        <v>12634</v>
      </c>
      <c r="B1" s="286" t="s">
        <v>12635</v>
      </c>
      <c r="C1" s="286" t="s">
        <v>12636</v>
      </c>
      <c r="D1" s="286" t="s">
        <v>12637</v>
      </c>
      <c r="E1" s="286" t="s">
        <v>1855</v>
      </c>
      <c r="F1" s="286" t="s">
        <v>12638</v>
      </c>
      <c r="G1" s="286" t="s">
        <v>12639</v>
      </c>
      <c r="H1" s="286" t="s">
        <v>12640</v>
      </c>
      <c r="I1" s="288" t="s">
        <v>12641</v>
      </c>
      <c r="J1" s="286" t="s">
        <v>12642</v>
      </c>
      <c r="K1" s="286" t="s">
        <v>12643</v>
      </c>
      <c r="L1" s="286" t="s">
        <v>12644</v>
      </c>
      <c r="M1" s="286" t="s">
        <v>12645</v>
      </c>
      <c r="N1" s="286" t="s">
        <v>12646</v>
      </c>
      <c r="O1" s="286" t="s">
        <v>12647</v>
      </c>
      <c r="P1" s="286" t="s">
        <v>12648</v>
      </c>
      <c r="Q1" s="286" t="s">
        <v>12649</v>
      </c>
      <c r="R1" s="286" t="s">
        <v>12650</v>
      </c>
      <c r="S1" s="286" t="s">
        <v>12651</v>
      </c>
      <c r="T1" s="286" t="s">
        <v>12652</v>
      </c>
      <c r="U1" s="286" t="s">
        <v>12653</v>
      </c>
      <c r="V1" s="286" t="s">
        <v>12654</v>
      </c>
      <c r="W1" s="286" t="s">
        <v>12655</v>
      </c>
      <c r="X1" s="286" t="s">
        <v>12656</v>
      </c>
      <c r="Y1" s="286" t="s">
        <v>12657</v>
      </c>
      <c r="Z1" s="286" t="s">
        <v>12658</v>
      </c>
      <c r="AA1" s="286" t="s">
        <v>12659</v>
      </c>
      <c r="AB1" s="286" t="s">
        <v>12660</v>
      </c>
      <c r="AC1" s="286" t="s">
        <v>12661</v>
      </c>
      <c r="AD1" s="286" t="s">
        <v>12662</v>
      </c>
      <c r="AE1" s="286" t="s">
        <v>12663</v>
      </c>
      <c r="AF1" s="286" t="s">
        <v>12664</v>
      </c>
      <c r="AG1" s="286" t="s">
        <v>12665</v>
      </c>
      <c r="AH1" s="286" t="s">
        <v>12666</v>
      </c>
      <c r="AI1" s="286" t="s">
        <v>12667</v>
      </c>
      <c r="AJ1" s="286" t="s">
        <v>12668</v>
      </c>
      <c r="AK1" s="286" t="s">
        <v>12669</v>
      </c>
      <c r="AL1" s="286" t="s">
        <v>12670</v>
      </c>
      <c r="AM1" s="286" t="s">
        <v>12671</v>
      </c>
      <c r="AN1" s="286" t="s">
        <v>12672</v>
      </c>
      <c r="AO1" s="286" t="s">
        <v>12673</v>
      </c>
      <c r="AP1" s="286" t="s">
        <v>12674</v>
      </c>
      <c r="AQ1" s="286" t="s">
        <v>12675</v>
      </c>
      <c r="AR1" s="286" t="s">
        <v>12676</v>
      </c>
      <c r="AS1" s="286" t="s">
        <v>12677</v>
      </c>
      <c r="AT1" s="286" t="s">
        <v>12678</v>
      </c>
      <c r="AU1" s="286" t="s">
        <v>12679</v>
      </c>
      <c r="AV1" s="286" t="s">
        <v>12680</v>
      </c>
      <c r="AW1" s="286" t="s">
        <v>12681</v>
      </c>
      <c r="AX1" s="286" t="s">
        <v>12682</v>
      </c>
      <c r="AY1" s="286" t="s">
        <v>12683</v>
      </c>
      <c r="AZ1" s="286" t="s">
        <v>12684</v>
      </c>
    </row>
    <row r="2" spans="1:52" hidden="1">
      <c r="A2" s="291">
        <v>44773</v>
      </c>
      <c r="B2">
        <v>2205</v>
      </c>
      <c r="C2">
        <v>311010</v>
      </c>
      <c r="D2">
        <v>10</v>
      </c>
      <c r="E2">
        <v>141233</v>
      </c>
      <c r="F2" t="s">
        <v>321</v>
      </c>
      <c r="G2" t="s">
        <v>12639</v>
      </c>
      <c r="H2" t="s">
        <v>12685</v>
      </c>
      <c r="I2" s="292">
        <v>-10859.39</v>
      </c>
      <c r="J2">
        <v>95986</v>
      </c>
      <c r="L2" t="s">
        <v>12686</v>
      </c>
      <c r="M2" t="s">
        <v>12687</v>
      </c>
      <c r="N2" t="s">
        <v>12688</v>
      </c>
      <c r="O2" t="s">
        <v>12685</v>
      </c>
      <c r="P2" t="s">
        <v>12689</v>
      </c>
      <c r="R2" t="s">
        <v>12690</v>
      </c>
      <c r="S2" t="s">
        <v>12691</v>
      </c>
      <c r="T2">
        <v>61519</v>
      </c>
      <c r="AA2">
        <v>7</v>
      </c>
      <c r="AB2">
        <v>22</v>
      </c>
      <c r="AH2" t="s">
        <v>12692</v>
      </c>
      <c r="AI2">
        <v>255</v>
      </c>
      <c r="AJ2" t="s">
        <v>12691</v>
      </c>
      <c r="AM2">
        <v>-10859.39</v>
      </c>
      <c r="AN2" t="s">
        <v>3277</v>
      </c>
      <c r="AO2">
        <v>-10859.39</v>
      </c>
      <c r="AP2" t="s">
        <v>3277</v>
      </c>
      <c r="AQ2">
        <v>3968178</v>
      </c>
      <c r="AR2" s="291">
        <v>44781</v>
      </c>
      <c r="AY2" t="s">
        <v>12689</v>
      </c>
      <c r="AZ2">
        <v>992449</v>
      </c>
    </row>
    <row r="3" spans="1:52" hidden="1">
      <c r="A3" s="291">
        <v>44620</v>
      </c>
      <c r="B3">
        <v>2205</v>
      </c>
      <c r="C3">
        <v>311040</v>
      </c>
      <c r="D3">
        <v>10</v>
      </c>
      <c r="E3">
        <v>141232</v>
      </c>
      <c r="F3" t="s">
        <v>320</v>
      </c>
      <c r="G3" t="s">
        <v>12639</v>
      </c>
      <c r="H3" t="s">
        <v>12685</v>
      </c>
      <c r="I3" s="292">
        <v>-6196.58</v>
      </c>
      <c r="J3">
        <v>91779</v>
      </c>
      <c r="L3" t="s">
        <v>12686</v>
      </c>
      <c r="M3" t="s">
        <v>12687</v>
      </c>
      <c r="N3" t="s">
        <v>12688</v>
      </c>
      <c r="O3" t="s">
        <v>12685</v>
      </c>
      <c r="P3" t="s">
        <v>12693</v>
      </c>
      <c r="R3" t="s">
        <v>12694</v>
      </c>
      <c r="S3" t="s">
        <v>12695</v>
      </c>
      <c r="T3">
        <v>49659</v>
      </c>
      <c r="AA3">
        <v>2</v>
      </c>
      <c r="AB3">
        <v>22</v>
      </c>
      <c r="AH3" t="s">
        <v>12692</v>
      </c>
      <c r="AI3">
        <v>9</v>
      </c>
      <c r="AJ3" t="s">
        <v>12695</v>
      </c>
      <c r="AM3">
        <v>-6196.58</v>
      </c>
      <c r="AN3" t="s">
        <v>3277</v>
      </c>
      <c r="AO3">
        <v>-6196.58</v>
      </c>
      <c r="AP3" t="s">
        <v>3277</v>
      </c>
      <c r="AQ3">
        <v>3074322</v>
      </c>
      <c r="AR3" s="291">
        <v>44630</v>
      </c>
      <c r="AY3" t="s">
        <v>12693</v>
      </c>
      <c r="AZ3">
        <v>907845</v>
      </c>
    </row>
    <row r="4" spans="1:52" hidden="1">
      <c r="A4" s="291">
        <v>44834</v>
      </c>
      <c r="B4">
        <v>2205</v>
      </c>
      <c r="C4">
        <v>311010</v>
      </c>
      <c r="D4">
        <v>10</v>
      </c>
      <c r="E4">
        <v>141233</v>
      </c>
      <c r="F4" t="s">
        <v>321</v>
      </c>
      <c r="G4" t="s">
        <v>12639</v>
      </c>
      <c r="H4" t="s">
        <v>12685</v>
      </c>
      <c r="I4" s="292">
        <v>-5377.91</v>
      </c>
      <c r="J4">
        <v>95986</v>
      </c>
      <c r="L4" t="s">
        <v>12686</v>
      </c>
      <c r="M4" t="s">
        <v>12687</v>
      </c>
      <c r="N4" t="s">
        <v>12688</v>
      </c>
      <c r="O4" t="s">
        <v>12685</v>
      </c>
      <c r="P4" t="s">
        <v>12696</v>
      </c>
      <c r="R4" t="s">
        <v>12697</v>
      </c>
      <c r="S4" t="s">
        <v>12698</v>
      </c>
      <c r="T4">
        <v>66868</v>
      </c>
      <c r="AA4">
        <v>9</v>
      </c>
      <c r="AB4">
        <v>22</v>
      </c>
      <c r="AH4" t="s">
        <v>12692</v>
      </c>
      <c r="AI4">
        <v>208</v>
      </c>
      <c r="AJ4" t="s">
        <v>12698</v>
      </c>
      <c r="AM4">
        <v>-5377.91</v>
      </c>
      <c r="AN4" t="s">
        <v>3277</v>
      </c>
      <c r="AO4">
        <v>-5377.91</v>
      </c>
      <c r="AP4" t="s">
        <v>3277</v>
      </c>
      <c r="AQ4">
        <v>4567191</v>
      </c>
      <c r="AR4" s="291">
        <v>44845</v>
      </c>
      <c r="AY4" t="s">
        <v>12696</v>
      </c>
      <c r="AZ4">
        <v>1032859</v>
      </c>
    </row>
    <row r="5" spans="1:52" hidden="1">
      <c r="A5" s="291">
        <v>44712</v>
      </c>
      <c r="B5">
        <v>2205</v>
      </c>
      <c r="C5">
        <v>311010</v>
      </c>
      <c r="D5">
        <v>10</v>
      </c>
      <c r="E5">
        <v>141233</v>
      </c>
      <c r="F5" t="s">
        <v>321</v>
      </c>
      <c r="G5" t="s">
        <v>12639</v>
      </c>
      <c r="H5" t="s">
        <v>12685</v>
      </c>
      <c r="I5" s="292">
        <v>-5069.78</v>
      </c>
      <c r="J5">
        <v>95986</v>
      </c>
      <c r="L5" t="s">
        <v>12686</v>
      </c>
      <c r="M5" t="s">
        <v>12687</v>
      </c>
      <c r="N5" t="s">
        <v>12688</v>
      </c>
      <c r="O5" t="s">
        <v>12685</v>
      </c>
      <c r="P5" t="s">
        <v>12689</v>
      </c>
      <c r="R5" t="s">
        <v>12699</v>
      </c>
      <c r="S5" t="s">
        <v>12700</v>
      </c>
      <c r="T5">
        <v>57171</v>
      </c>
      <c r="AA5">
        <v>5</v>
      </c>
      <c r="AB5">
        <v>22</v>
      </c>
      <c r="AH5" t="s">
        <v>12692</v>
      </c>
      <c r="AI5">
        <v>229</v>
      </c>
      <c r="AJ5" t="s">
        <v>12700</v>
      </c>
      <c r="AM5">
        <v>-5069.78</v>
      </c>
      <c r="AN5" t="s">
        <v>3277</v>
      </c>
      <c r="AO5">
        <v>-5069.78</v>
      </c>
      <c r="AP5" t="s">
        <v>3277</v>
      </c>
      <c r="AQ5">
        <v>3782322</v>
      </c>
      <c r="AR5">
        <v>44722</v>
      </c>
      <c r="AY5" t="s">
        <v>12689</v>
      </c>
      <c r="AZ5">
        <v>961489</v>
      </c>
    </row>
    <row r="6" spans="1:52">
      <c r="A6" s="291">
        <v>44577</v>
      </c>
      <c r="B6">
        <v>2205</v>
      </c>
      <c r="C6">
        <v>311015</v>
      </c>
      <c r="D6">
        <v>15</v>
      </c>
      <c r="E6">
        <v>141249</v>
      </c>
      <c r="F6" t="s">
        <v>340</v>
      </c>
      <c r="G6" t="s">
        <v>12639</v>
      </c>
      <c r="H6" t="s">
        <v>12685</v>
      </c>
      <c r="I6" s="292">
        <v>2268.84</v>
      </c>
      <c r="L6" t="s">
        <v>12686</v>
      </c>
      <c r="M6" t="s">
        <v>12687</v>
      </c>
      <c r="N6" t="s">
        <v>12701</v>
      </c>
      <c r="O6" t="s">
        <v>12702</v>
      </c>
      <c r="P6" t="s">
        <v>12703</v>
      </c>
      <c r="R6" t="s">
        <v>12704</v>
      </c>
      <c r="S6" t="s">
        <v>12705</v>
      </c>
      <c r="T6">
        <v>45780</v>
      </c>
      <c r="AA6">
        <v>1</v>
      </c>
      <c r="AB6">
        <v>22</v>
      </c>
      <c r="AH6" t="s">
        <v>12692</v>
      </c>
      <c r="AI6">
        <v>1143</v>
      </c>
      <c r="AJ6" t="s">
        <v>12704</v>
      </c>
      <c r="AM6">
        <v>2268.84</v>
      </c>
      <c r="AN6" t="s">
        <v>3277</v>
      </c>
      <c r="AO6">
        <v>2268.84</v>
      </c>
      <c r="AP6" t="s">
        <v>3277</v>
      </c>
      <c r="AQ6">
        <v>2887600</v>
      </c>
      <c r="AR6" s="291">
        <v>44577</v>
      </c>
      <c r="AY6" t="s">
        <v>12703</v>
      </c>
    </row>
    <row r="7" spans="1:52">
      <c r="A7" s="291">
        <v>44600</v>
      </c>
      <c r="B7">
        <v>2205</v>
      </c>
      <c r="C7">
        <v>311015</v>
      </c>
      <c r="D7">
        <v>15</v>
      </c>
      <c r="E7">
        <v>141249</v>
      </c>
      <c r="F7" t="s">
        <v>340</v>
      </c>
      <c r="G7" t="s">
        <v>12639</v>
      </c>
      <c r="H7" t="s">
        <v>12685</v>
      </c>
      <c r="I7" s="292">
        <v>2268.84</v>
      </c>
      <c r="L7" t="s">
        <v>12686</v>
      </c>
      <c r="M7" t="s">
        <v>12687</v>
      </c>
      <c r="N7" t="s">
        <v>12701</v>
      </c>
      <c r="O7" t="s">
        <v>12702</v>
      </c>
      <c r="P7" t="s">
        <v>12703</v>
      </c>
      <c r="R7" t="s">
        <v>12706</v>
      </c>
      <c r="S7" t="s">
        <v>12707</v>
      </c>
      <c r="T7">
        <v>47352</v>
      </c>
      <c r="AA7">
        <v>2</v>
      </c>
      <c r="AB7">
        <v>22</v>
      </c>
      <c r="AH7" t="s">
        <v>12692</v>
      </c>
      <c r="AI7">
        <v>1472</v>
      </c>
      <c r="AJ7" t="s">
        <v>12706</v>
      </c>
      <c r="AM7">
        <v>2268.84</v>
      </c>
      <c r="AN7" t="s">
        <v>3277</v>
      </c>
      <c r="AO7">
        <v>2268.84</v>
      </c>
      <c r="AP7" t="s">
        <v>3277</v>
      </c>
      <c r="AQ7">
        <v>2907295</v>
      </c>
      <c r="AR7" s="291">
        <v>44600</v>
      </c>
      <c r="AY7" t="s">
        <v>12703</v>
      </c>
    </row>
    <row r="8" spans="1:52" hidden="1">
      <c r="A8" s="291">
        <v>44742</v>
      </c>
      <c r="B8">
        <v>2205</v>
      </c>
      <c r="C8">
        <v>311010</v>
      </c>
      <c r="D8">
        <v>10</v>
      </c>
      <c r="E8">
        <v>141233</v>
      </c>
      <c r="F8" t="s">
        <v>321</v>
      </c>
      <c r="G8" t="s">
        <v>12639</v>
      </c>
      <c r="H8" t="s">
        <v>12685</v>
      </c>
      <c r="I8" s="292">
        <v>-4133.8900000000003</v>
      </c>
      <c r="J8">
        <v>95986</v>
      </c>
      <c r="L8" t="s">
        <v>12686</v>
      </c>
      <c r="M8" t="s">
        <v>12687</v>
      </c>
      <c r="N8" t="s">
        <v>12688</v>
      </c>
      <c r="O8" t="s">
        <v>12685</v>
      </c>
      <c r="P8" t="s">
        <v>12689</v>
      </c>
      <c r="R8" t="s">
        <v>12708</v>
      </c>
      <c r="S8" t="s">
        <v>12709</v>
      </c>
      <c r="T8">
        <v>59236</v>
      </c>
      <c r="AA8">
        <v>6</v>
      </c>
      <c r="AB8">
        <v>22</v>
      </c>
      <c r="AH8" t="s">
        <v>12692</v>
      </c>
      <c r="AI8">
        <v>244</v>
      </c>
      <c r="AJ8" t="s">
        <v>12709</v>
      </c>
      <c r="AM8">
        <v>-4133.8900000000003</v>
      </c>
      <c r="AN8" t="s">
        <v>3277</v>
      </c>
      <c r="AO8">
        <v>-4133.8900000000003</v>
      </c>
      <c r="AP8" t="s">
        <v>3277</v>
      </c>
      <c r="AQ8">
        <v>3832568</v>
      </c>
      <c r="AR8">
        <v>44750</v>
      </c>
      <c r="AY8" t="s">
        <v>12689</v>
      </c>
      <c r="AZ8">
        <v>975943</v>
      </c>
    </row>
    <row r="9" spans="1:52" hidden="1">
      <c r="A9" s="291">
        <v>44620</v>
      </c>
      <c r="B9">
        <v>2205</v>
      </c>
      <c r="C9">
        <v>311010</v>
      </c>
      <c r="D9">
        <v>10</v>
      </c>
      <c r="E9">
        <v>141233</v>
      </c>
      <c r="F9" t="s">
        <v>321</v>
      </c>
      <c r="G9" t="s">
        <v>12639</v>
      </c>
      <c r="H9" t="s">
        <v>12685</v>
      </c>
      <c r="I9" s="292">
        <v>-3714.01</v>
      </c>
      <c r="J9">
        <v>95986</v>
      </c>
      <c r="L9" t="s">
        <v>12686</v>
      </c>
      <c r="M9" t="s">
        <v>12687</v>
      </c>
      <c r="N9" t="s">
        <v>12688</v>
      </c>
      <c r="O9" t="s">
        <v>12685</v>
      </c>
      <c r="P9" t="s">
        <v>12693</v>
      </c>
      <c r="R9" t="s">
        <v>12694</v>
      </c>
      <c r="S9" t="s">
        <v>12695</v>
      </c>
      <c r="T9">
        <v>49659</v>
      </c>
      <c r="AA9">
        <v>2</v>
      </c>
      <c r="AB9">
        <v>22</v>
      </c>
      <c r="AH9" t="s">
        <v>12692</v>
      </c>
      <c r="AI9">
        <v>522</v>
      </c>
      <c r="AJ9" t="s">
        <v>12695</v>
      </c>
      <c r="AM9">
        <v>-3714.01</v>
      </c>
      <c r="AN9" t="s">
        <v>3277</v>
      </c>
      <c r="AO9">
        <v>-3714.01</v>
      </c>
      <c r="AP9" t="s">
        <v>3277</v>
      </c>
      <c r="AQ9">
        <v>3074322</v>
      </c>
      <c r="AR9" s="291">
        <v>44630</v>
      </c>
      <c r="AY9" t="s">
        <v>12693</v>
      </c>
      <c r="AZ9">
        <v>908225</v>
      </c>
    </row>
    <row r="10" spans="1:52" hidden="1">
      <c r="A10" s="291">
        <v>44834</v>
      </c>
      <c r="B10">
        <v>2205</v>
      </c>
      <c r="C10">
        <v>311040</v>
      </c>
      <c r="D10">
        <v>10</v>
      </c>
      <c r="E10">
        <v>141232</v>
      </c>
      <c r="F10" t="s">
        <v>320</v>
      </c>
      <c r="G10" t="s">
        <v>12639</v>
      </c>
      <c r="H10" t="s">
        <v>12685</v>
      </c>
      <c r="I10" s="292">
        <v>-3290.79</v>
      </c>
      <c r="J10">
        <v>91779</v>
      </c>
      <c r="L10" t="s">
        <v>12686</v>
      </c>
      <c r="M10" t="s">
        <v>12687</v>
      </c>
      <c r="N10" t="s">
        <v>12688</v>
      </c>
      <c r="O10" t="s">
        <v>12685</v>
      </c>
      <c r="P10" t="s">
        <v>12696</v>
      </c>
      <c r="R10" t="s">
        <v>12697</v>
      </c>
      <c r="S10" t="s">
        <v>12698</v>
      </c>
      <c r="T10">
        <v>66868</v>
      </c>
      <c r="AA10">
        <v>9</v>
      </c>
      <c r="AB10">
        <v>22</v>
      </c>
      <c r="AH10" t="s">
        <v>12692</v>
      </c>
      <c r="AI10">
        <v>4</v>
      </c>
      <c r="AJ10" t="s">
        <v>12698</v>
      </c>
      <c r="AM10">
        <v>-3290.79</v>
      </c>
      <c r="AN10" t="s">
        <v>3277</v>
      </c>
      <c r="AO10">
        <v>-3290.79</v>
      </c>
      <c r="AP10" t="s">
        <v>3277</v>
      </c>
      <c r="AQ10">
        <v>4567191</v>
      </c>
      <c r="AR10" s="291">
        <v>44845</v>
      </c>
      <c r="AY10" t="s">
        <v>12696</v>
      </c>
      <c r="AZ10">
        <v>1032683</v>
      </c>
    </row>
    <row r="11" spans="1:52" hidden="1">
      <c r="A11" s="291">
        <v>44651</v>
      </c>
      <c r="B11">
        <v>2205</v>
      </c>
      <c r="C11">
        <v>311025</v>
      </c>
      <c r="D11">
        <v>10</v>
      </c>
      <c r="E11">
        <v>141232</v>
      </c>
      <c r="F11" t="s">
        <v>320</v>
      </c>
      <c r="G11" t="s">
        <v>12639</v>
      </c>
      <c r="H11" t="s">
        <v>12685</v>
      </c>
      <c r="I11" s="292">
        <v>-3222.09</v>
      </c>
      <c r="J11">
        <v>91778</v>
      </c>
      <c r="L11" t="s">
        <v>12686</v>
      </c>
      <c r="M11" t="s">
        <v>12687</v>
      </c>
      <c r="N11" t="s">
        <v>12688</v>
      </c>
      <c r="O11" t="s">
        <v>12685</v>
      </c>
      <c r="P11" t="s">
        <v>12689</v>
      </c>
      <c r="R11" t="s">
        <v>12710</v>
      </c>
      <c r="S11" t="s">
        <v>12711</v>
      </c>
      <c r="T11">
        <v>51877</v>
      </c>
      <c r="AA11">
        <v>3</v>
      </c>
      <c r="AB11">
        <v>22</v>
      </c>
      <c r="AH11" t="s">
        <v>12692</v>
      </c>
      <c r="AI11">
        <v>134</v>
      </c>
      <c r="AJ11" t="s">
        <v>12711</v>
      </c>
      <c r="AM11">
        <v>-3222.09</v>
      </c>
      <c r="AN11" t="s">
        <v>3277</v>
      </c>
      <c r="AO11">
        <v>-3222.09</v>
      </c>
      <c r="AP11" t="s">
        <v>3277</v>
      </c>
      <c r="AQ11">
        <v>3344129</v>
      </c>
      <c r="AR11" s="291">
        <v>44662</v>
      </c>
      <c r="AY11" t="s">
        <v>12689</v>
      </c>
      <c r="AZ11">
        <v>928333</v>
      </c>
    </row>
    <row r="12" spans="1:52" hidden="1">
      <c r="A12" s="291">
        <v>44577</v>
      </c>
      <c r="B12">
        <v>2205</v>
      </c>
      <c r="C12">
        <v>311040</v>
      </c>
      <c r="D12">
        <v>10</v>
      </c>
      <c r="E12">
        <v>141232</v>
      </c>
      <c r="F12" t="s">
        <v>320</v>
      </c>
      <c r="G12" t="s">
        <v>12639</v>
      </c>
      <c r="H12" t="s">
        <v>12685</v>
      </c>
      <c r="I12" s="292">
        <v>2881.9</v>
      </c>
      <c r="L12" t="s">
        <v>12686</v>
      </c>
      <c r="M12" t="s">
        <v>12687</v>
      </c>
      <c r="N12" t="s">
        <v>12701</v>
      </c>
      <c r="O12" t="s">
        <v>12702</v>
      </c>
      <c r="P12" t="s">
        <v>12703</v>
      </c>
      <c r="R12" t="s">
        <v>12704</v>
      </c>
      <c r="S12" t="s">
        <v>12712</v>
      </c>
      <c r="T12">
        <v>45780</v>
      </c>
      <c r="AA12">
        <v>1</v>
      </c>
      <c r="AB12">
        <v>22</v>
      </c>
      <c r="AH12" t="s">
        <v>12692</v>
      </c>
      <c r="AI12">
        <v>445</v>
      </c>
      <c r="AJ12" t="s">
        <v>12704</v>
      </c>
      <c r="AM12">
        <v>2881.9</v>
      </c>
      <c r="AN12" t="s">
        <v>3277</v>
      </c>
      <c r="AO12">
        <v>2881.9</v>
      </c>
      <c r="AP12" t="s">
        <v>3277</v>
      </c>
      <c r="AQ12">
        <v>2887600</v>
      </c>
      <c r="AR12" s="291">
        <v>44577</v>
      </c>
      <c r="AY12" t="s">
        <v>12703</v>
      </c>
    </row>
    <row r="13" spans="1:52" hidden="1">
      <c r="A13" s="291">
        <v>44600</v>
      </c>
      <c r="B13">
        <v>2205</v>
      </c>
      <c r="C13">
        <v>311040</v>
      </c>
      <c r="D13">
        <v>10</v>
      </c>
      <c r="E13">
        <v>141232</v>
      </c>
      <c r="F13" t="s">
        <v>320</v>
      </c>
      <c r="G13" t="s">
        <v>12639</v>
      </c>
      <c r="H13" t="s">
        <v>12685</v>
      </c>
      <c r="I13" s="292">
        <v>2881.9</v>
      </c>
      <c r="L13" t="s">
        <v>12686</v>
      </c>
      <c r="M13" t="s">
        <v>12687</v>
      </c>
      <c r="N13" t="s">
        <v>12701</v>
      </c>
      <c r="O13" t="s">
        <v>12702</v>
      </c>
      <c r="P13" t="s">
        <v>12703</v>
      </c>
      <c r="R13" t="s">
        <v>12706</v>
      </c>
      <c r="S13" t="s">
        <v>12713</v>
      </c>
      <c r="T13">
        <v>47352</v>
      </c>
      <c r="AA13">
        <v>2</v>
      </c>
      <c r="AB13">
        <v>22</v>
      </c>
      <c r="AH13" t="s">
        <v>12692</v>
      </c>
      <c r="AI13">
        <v>579</v>
      </c>
      <c r="AJ13" t="s">
        <v>12706</v>
      </c>
      <c r="AM13">
        <v>2881.9</v>
      </c>
      <c r="AN13" t="s">
        <v>3277</v>
      </c>
      <c r="AO13">
        <v>2881.9</v>
      </c>
      <c r="AP13" t="s">
        <v>3277</v>
      </c>
      <c r="AQ13">
        <v>2907295</v>
      </c>
      <c r="AR13" s="291">
        <v>44600</v>
      </c>
      <c r="AY13" t="s">
        <v>12703</v>
      </c>
    </row>
    <row r="14" spans="1:52">
      <c r="A14" s="291">
        <v>44577</v>
      </c>
      <c r="B14">
        <v>2205</v>
      </c>
      <c r="C14">
        <v>311015</v>
      </c>
      <c r="D14">
        <v>15</v>
      </c>
      <c r="E14">
        <v>141241</v>
      </c>
      <c r="F14" t="s">
        <v>330</v>
      </c>
      <c r="G14" t="s">
        <v>12639</v>
      </c>
      <c r="H14" t="s">
        <v>12685</v>
      </c>
      <c r="I14" s="292">
        <v>1363.74</v>
      </c>
      <c r="L14" t="s">
        <v>12686</v>
      </c>
      <c r="M14" t="s">
        <v>12687</v>
      </c>
      <c r="N14" t="s">
        <v>12701</v>
      </c>
      <c r="O14" t="s">
        <v>12702</v>
      </c>
      <c r="P14" t="s">
        <v>12703</v>
      </c>
      <c r="R14" t="s">
        <v>12704</v>
      </c>
      <c r="S14" t="s">
        <v>12714</v>
      </c>
      <c r="T14">
        <v>45780</v>
      </c>
      <c r="AA14">
        <v>1</v>
      </c>
      <c r="AB14">
        <v>22</v>
      </c>
      <c r="AH14" t="s">
        <v>12692</v>
      </c>
      <c r="AI14">
        <v>1037</v>
      </c>
      <c r="AJ14" t="s">
        <v>12704</v>
      </c>
      <c r="AM14">
        <v>1363.74</v>
      </c>
      <c r="AN14" t="s">
        <v>3277</v>
      </c>
      <c r="AO14">
        <v>1363.74</v>
      </c>
      <c r="AP14" t="s">
        <v>3277</v>
      </c>
      <c r="AQ14">
        <v>2887600</v>
      </c>
      <c r="AR14" s="291">
        <v>44577</v>
      </c>
      <c r="AY14" t="s">
        <v>12703</v>
      </c>
    </row>
    <row r="15" spans="1:52">
      <c r="A15" s="291">
        <v>44600</v>
      </c>
      <c r="B15">
        <v>2205</v>
      </c>
      <c r="C15">
        <v>311015</v>
      </c>
      <c r="D15">
        <v>15</v>
      </c>
      <c r="E15">
        <v>141241</v>
      </c>
      <c r="F15" t="s">
        <v>330</v>
      </c>
      <c r="G15" t="s">
        <v>12639</v>
      </c>
      <c r="H15" t="s">
        <v>12685</v>
      </c>
      <c r="I15" s="292">
        <v>1363.74</v>
      </c>
      <c r="L15" t="s">
        <v>12686</v>
      </c>
      <c r="M15" t="s">
        <v>12687</v>
      </c>
      <c r="N15" t="s">
        <v>12701</v>
      </c>
      <c r="O15" t="s">
        <v>12702</v>
      </c>
      <c r="P15" t="s">
        <v>12703</v>
      </c>
      <c r="R15" t="s">
        <v>12706</v>
      </c>
      <c r="S15" t="s">
        <v>12715</v>
      </c>
      <c r="T15">
        <v>47352</v>
      </c>
      <c r="AA15">
        <v>2</v>
      </c>
      <c r="AB15">
        <v>22</v>
      </c>
      <c r="AH15" t="s">
        <v>12692</v>
      </c>
      <c r="AI15">
        <v>1312</v>
      </c>
      <c r="AJ15" t="s">
        <v>12706</v>
      </c>
      <c r="AM15">
        <v>1363.74</v>
      </c>
      <c r="AN15" t="s">
        <v>3277</v>
      </c>
      <c r="AO15">
        <v>1363.74</v>
      </c>
      <c r="AP15" t="s">
        <v>3277</v>
      </c>
      <c r="AQ15">
        <v>2907295</v>
      </c>
      <c r="AR15" s="291">
        <v>44600</v>
      </c>
      <c r="AY15" t="s">
        <v>12703</v>
      </c>
    </row>
    <row r="16" spans="1:52" hidden="1">
      <c r="A16" s="291">
        <v>44592</v>
      </c>
      <c r="B16">
        <v>2205</v>
      </c>
      <c r="C16">
        <v>311040</v>
      </c>
      <c r="D16">
        <v>10</v>
      </c>
      <c r="E16">
        <v>141232</v>
      </c>
      <c r="F16" t="s">
        <v>320</v>
      </c>
      <c r="G16" t="s">
        <v>12639</v>
      </c>
      <c r="H16" t="s">
        <v>12685</v>
      </c>
      <c r="I16" s="292">
        <v>-2881.9</v>
      </c>
      <c r="L16" t="s">
        <v>12686</v>
      </c>
      <c r="M16" t="s">
        <v>12687</v>
      </c>
      <c r="N16" t="s">
        <v>12701</v>
      </c>
      <c r="O16" t="s">
        <v>12702</v>
      </c>
      <c r="P16" t="s">
        <v>12716</v>
      </c>
      <c r="Q16" t="s">
        <v>12717</v>
      </c>
      <c r="R16" t="s">
        <v>12718</v>
      </c>
      <c r="S16" t="s">
        <v>12713</v>
      </c>
      <c r="T16">
        <v>47303</v>
      </c>
      <c r="AA16">
        <v>1</v>
      </c>
      <c r="AB16">
        <v>22</v>
      </c>
      <c r="AH16" t="s">
        <v>12692</v>
      </c>
      <c r="AI16">
        <v>579</v>
      </c>
      <c r="AJ16" t="s">
        <v>12718</v>
      </c>
      <c r="AM16">
        <v>-2881.9</v>
      </c>
      <c r="AN16" t="s">
        <v>3277</v>
      </c>
      <c r="AO16">
        <v>-2881.9</v>
      </c>
      <c r="AP16" t="s">
        <v>3277</v>
      </c>
      <c r="AQ16">
        <v>2907174</v>
      </c>
      <c r="AR16" s="291">
        <v>44600</v>
      </c>
      <c r="AY16" t="s">
        <v>12719</v>
      </c>
    </row>
    <row r="17" spans="1:52" hidden="1">
      <c r="A17" s="291">
        <v>44742</v>
      </c>
      <c r="B17">
        <v>2205</v>
      </c>
      <c r="C17">
        <v>311040</v>
      </c>
      <c r="D17">
        <v>10</v>
      </c>
      <c r="E17">
        <v>141232</v>
      </c>
      <c r="F17" t="s">
        <v>320</v>
      </c>
      <c r="G17" t="s">
        <v>12639</v>
      </c>
      <c r="H17" t="s">
        <v>12685</v>
      </c>
      <c r="I17" s="292">
        <v>-2569.14</v>
      </c>
      <c r="J17">
        <v>91779</v>
      </c>
      <c r="L17" t="s">
        <v>12686</v>
      </c>
      <c r="M17" t="s">
        <v>12687</v>
      </c>
      <c r="N17" t="s">
        <v>12688</v>
      </c>
      <c r="O17" t="s">
        <v>12685</v>
      </c>
      <c r="P17" t="s">
        <v>12689</v>
      </c>
      <c r="R17" t="s">
        <v>12708</v>
      </c>
      <c r="S17" t="s">
        <v>12709</v>
      </c>
      <c r="T17">
        <v>59236</v>
      </c>
      <c r="AA17">
        <v>6</v>
      </c>
      <c r="AB17">
        <v>22</v>
      </c>
      <c r="AH17" t="s">
        <v>12692</v>
      </c>
      <c r="AI17">
        <v>6</v>
      </c>
      <c r="AJ17" t="s">
        <v>12709</v>
      </c>
      <c r="AM17">
        <v>-2569.14</v>
      </c>
      <c r="AN17" t="s">
        <v>3277</v>
      </c>
      <c r="AO17">
        <v>-2569.14</v>
      </c>
      <c r="AP17" t="s">
        <v>3277</v>
      </c>
      <c r="AQ17">
        <v>3832568</v>
      </c>
      <c r="AR17">
        <v>44750</v>
      </c>
      <c r="AY17" t="s">
        <v>12689</v>
      </c>
      <c r="AZ17">
        <v>975739</v>
      </c>
    </row>
    <row r="18" spans="1:52" hidden="1">
      <c r="A18" s="291">
        <v>44651</v>
      </c>
      <c r="B18">
        <v>2205</v>
      </c>
      <c r="C18">
        <v>311010</v>
      </c>
      <c r="D18">
        <v>10</v>
      </c>
      <c r="E18">
        <v>141233</v>
      </c>
      <c r="F18" t="s">
        <v>321</v>
      </c>
      <c r="G18" t="s">
        <v>12639</v>
      </c>
      <c r="H18" t="s">
        <v>12685</v>
      </c>
      <c r="I18" s="292">
        <v>-2458</v>
      </c>
      <c r="J18">
        <v>95986</v>
      </c>
      <c r="L18" t="s">
        <v>12686</v>
      </c>
      <c r="M18" t="s">
        <v>12687</v>
      </c>
      <c r="N18" t="s">
        <v>12688</v>
      </c>
      <c r="O18" t="s">
        <v>12685</v>
      </c>
      <c r="P18" t="s">
        <v>12689</v>
      </c>
      <c r="R18" t="s">
        <v>12710</v>
      </c>
      <c r="S18" t="s">
        <v>12711</v>
      </c>
      <c r="T18">
        <v>51877</v>
      </c>
      <c r="AA18">
        <v>3</v>
      </c>
      <c r="AB18">
        <v>22</v>
      </c>
      <c r="AH18" t="s">
        <v>12692</v>
      </c>
      <c r="AI18">
        <v>198</v>
      </c>
      <c r="AJ18" t="s">
        <v>12711</v>
      </c>
      <c r="AM18">
        <v>-2458</v>
      </c>
      <c r="AN18" t="s">
        <v>3277</v>
      </c>
      <c r="AO18">
        <v>-2458</v>
      </c>
      <c r="AP18" t="s">
        <v>3277</v>
      </c>
      <c r="AQ18">
        <v>3344129</v>
      </c>
      <c r="AR18" s="291">
        <v>44662</v>
      </c>
      <c r="AY18" t="s">
        <v>12689</v>
      </c>
      <c r="AZ18">
        <v>928473</v>
      </c>
    </row>
    <row r="19" spans="1:52" hidden="1">
      <c r="A19" s="291">
        <v>44620</v>
      </c>
      <c r="B19">
        <v>2205</v>
      </c>
      <c r="C19">
        <v>311040</v>
      </c>
      <c r="D19">
        <v>10</v>
      </c>
      <c r="E19">
        <v>141232</v>
      </c>
      <c r="F19" t="s">
        <v>320</v>
      </c>
      <c r="G19" t="s">
        <v>12639</v>
      </c>
      <c r="H19" t="s">
        <v>12685</v>
      </c>
      <c r="I19" s="292">
        <v>-2457.4699999999998</v>
      </c>
      <c r="J19">
        <v>91779</v>
      </c>
      <c r="L19" t="s">
        <v>12686</v>
      </c>
      <c r="M19" t="s">
        <v>12687</v>
      </c>
      <c r="N19" t="s">
        <v>12688</v>
      </c>
      <c r="O19" t="s">
        <v>12685</v>
      </c>
      <c r="P19" t="s">
        <v>12689</v>
      </c>
      <c r="R19" t="s">
        <v>12720</v>
      </c>
      <c r="S19" t="s">
        <v>12721</v>
      </c>
      <c r="T19">
        <v>49704</v>
      </c>
      <c r="AA19">
        <v>2</v>
      </c>
      <c r="AB19">
        <v>22</v>
      </c>
      <c r="AH19" t="s">
        <v>12692</v>
      </c>
      <c r="AI19">
        <v>10</v>
      </c>
      <c r="AJ19" t="s">
        <v>12721</v>
      </c>
      <c r="AM19">
        <v>-2457.4699999999998</v>
      </c>
      <c r="AN19" t="s">
        <v>3277</v>
      </c>
      <c r="AO19">
        <v>-2457.4699999999998</v>
      </c>
      <c r="AP19" t="s">
        <v>3277</v>
      </c>
      <c r="AQ19">
        <v>3085141</v>
      </c>
      <c r="AR19" s="291">
        <v>44631</v>
      </c>
      <c r="AY19" t="s">
        <v>12689</v>
      </c>
      <c r="AZ19">
        <v>909577</v>
      </c>
    </row>
    <row r="20" spans="1:52">
      <c r="A20" s="291">
        <v>44600</v>
      </c>
      <c r="B20">
        <v>2205</v>
      </c>
      <c r="C20">
        <v>311030</v>
      </c>
      <c r="D20">
        <v>15</v>
      </c>
      <c r="E20">
        <v>141249</v>
      </c>
      <c r="F20" t="s">
        <v>340</v>
      </c>
      <c r="G20" t="s">
        <v>12639</v>
      </c>
      <c r="H20" t="s">
        <v>12685</v>
      </c>
      <c r="I20" s="292">
        <v>1078.8599999999999</v>
      </c>
      <c r="L20" t="s">
        <v>12686</v>
      </c>
      <c r="M20" t="s">
        <v>12687</v>
      </c>
      <c r="N20" t="s">
        <v>12701</v>
      </c>
      <c r="O20" t="s">
        <v>12702</v>
      </c>
      <c r="P20" t="s">
        <v>12703</v>
      </c>
      <c r="R20" t="s">
        <v>12706</v>
      </c>
      <c r="S20" t="s">
        <v>12722</v>
      </c>
      <c r="T20">
        <v>47352</v>
      </c>
      <c r="AA20">
        <v>2</v>
      </c>
      <c r="AB20">
        <v>22</v>
      </c>
      <c r="AH20" t="s">
        <v>12692</v>
      </c>
      <c r="AI20">
        <v>1474</v>
      </c>
      <c r="AJ20" t="s">
        <v>12706</v>
      </c>
      <c r="AM20">
        <v>1078.8599999999999</v>
      </c>
      <c r="AN20" t="s">
        <v>3277</v>
      </c>
      <c r="AO20">
        <v>1078.8599999999999</v>
      </c>
      <c r="AP20" t="s">
        <v>3277</v>
      </c>
      <c r="AQ20">
        <v>2907295</v>
      </c>
      <c r="AR20" s="291">
        <v>44600</v>
      </c>
      <c r="AY20" t="s">
        <v>12703</v>
      </c>
    </row>
    <row r="21" spans="1:52" hidden="1">
      <c r="A21" s="291">
        <v>44577</v>
      </c>
      <c r="B21">
        <v>2205</v>
      </c>
      <c r="C21">
        <v>311025</v>
      </c>
      <c r="D21">
        <v>10</v>
      </c>
      <c r="E21">
        <v>141223</v>
      </c>
      <c r="F21" t="s">
        <v>310</v>
      </c>
      <c r="G21" t="s">
        <v>12639</v>
      </c>
      <c r="H21" t="s">
        <v>12685</v>
      </c>
      <c r="I21" s="292">
        <v>2380.81</v>
      </c>
      <c r="L21" t="s">
        <v>12686</v>
      </c>
      <c r="M21" t="s">
        <v>12687</v>
      </c>
      <c r="N21" t="s">
        <v>12701</v>
      </c>
      <c r="O21" t="s">
        <v>12702</v>
      </c>
      <c r="P21" t="s">
        <v>12703</v>
      </c>
      <c r="R21" t="s">
        <v>12704</v>
      </c>
      <c r="S21" t="s">
        <v>12723</v>
      </c>
      <c r="T21">
        <v>45780</v>
      </c>
      <c r="AA21">
        <v>1</v>
      </c>
      <c r="AB21">
        <v>22</v>
      </c>
      <c r="AH21" t="s">
        <v>12692</v>
      </c>
      <c r="AI21">
        <v>52</v>
      </c>
      <c r="AJ21" t="s">
        <v>12704</v>
      </c>
      <c r="AM21">
        <v>2380.81</v>
      </c>
      <c r="AN21" t="s">
        <v>3277</v>
      </c>
      <c r="AO21">
        <v>2380.81</v>
      </c>
      <c r="AP21" t="s">
        <v>3277</v>
      </c>
      <c r="AQ21">
        <v>2887600</v>
      </c>
      <c r="AR21" s="291">
        <v>44577</v>
      </c>
      <c r="AY21" t="s">
        <v>12703</v>
      </c>
    </row>
    <row r="22" spans="1:52" hidden="1">
      <c r="A22" s="291">
        <v>44600</v>
      </c>
      <c r="B22">
        <v>2205</v>
      </c>
      <c r="C22">
        <v>311025</v>
      </c>
      <c r="D22">
        <v>10</v>
      </c>
      <c r="E22">
        <v>141223</v>
      </c>
      <c r="F22" t="s">
        <v>310</v>
      </c>
      <c r="G22" t="s">
        <v>12639</v>
      </c>
      <c r="H22" t="s">
        <v>12685</v>
      </c>
      <c r="I22" s="292">
        <v>2380.81</v>
      </c>
      <c r="L22" t="s">
        <v>12686</v>
      </c>
      <c r="M22" t="s">
        <v>12687</v>
      </c>
      <c r="N22" t="s">
        <v>12701</v>
      </c>
      <c r="O22" t="s">
        <v>12702</v>
      </c>
      <c r="P22" t="s">
        <v>12703</v>
      </c>
      <c r="R22" t="s">
        <v>12706</v>
      </c>
      <c r="S22" t="s">
        <v>12724</v>
      </c>
      <c r="T22">
        <v>47352</v>
      </c>
      <c r="AA22">
        <v>2</v>
      </c>
      <c r="AB22">
        <v>22</v>
      </c>
      <c r="AH22" t="s">
        <v>12692</v>
      </c>
      <c r="AI22">
        <v>69</v>
      </c>
      <c r="AJ22" t="s">
        <v>12706</v>
      </c>
      <c r="AM22">
        <v>2380.81</v>
      </c>
      <c r="AN22" t="s">
        <v>3277</v>
      </c>
      <c r="AO22">
        <v>2380.81</v>
      </c>
      <c r="AP22" t="s">
        <v>3277</v>
      </c>
      <c r="AQ22">
        <v>2907295</v>
      </c>
      <c r="AR22" s="291">
        <v>44600</v>
      </c>
      <c r="AY22" t="s">
        <v>12703</v>
      </c>
    </row>
    <row r="23" spans="1:52">
      <c r="A23" s="291">
        <v>44577</v>
      </c>
      <c r="B23">
        <v>2205</v>
      </c>
      <c r="C23">
        <v>311030</v>
      </c>
      <c r="D23">
        <v>15</v>
      </c>
      <c r="E23">
        <v>141249</v>
      </c>
      <c r="F23" t="s">
        <v>340</v>
      </c>
      <c r="G23" t="s">
        <v>12639</v>
      </c>
      <c r="H23" t="s">
        <v>12685</v>
      </c>
      <c r="I23" s="292">
        <v>639.82000000000005</v>
      </c>
      <c r="L23" t="s">
        <v>12686</v>
      </c>
      <c r="M23" t="s">
        <v>12687</v>
      </c>
      <c r="N23" t="s">
        <v>12701</v>
      </c>
      <c r="O23" t="s">
        <v>12702</v>
      </c>
      <c r="P23" t="s">
        <v>12703</v>
      </c>
      <c r="R23" t="s">
        <v>12704</v>
      </c>
      <c r="S23" t="s">
        <v>12725</v>
      </c>
      <c r="T23">
        <v>45780</v>
      </c>
      <c r="AA23">
        <v>1</v>
      </c>
      <c r="AB23">
        <v>22</v>
      </c>
      <c r="AH23" t="s">
        <v>12692</v>
      </c>
      <c r="AI23">
        <v>1144</v>
      </c>
      <c r="AJ23" t="s">
        <v>12704</v>
      </c>
      <c r="AM23">
        <v>639.82000000000005</v>
      </c>
      <c r="AN23" t="s">
        <v>3277</v>
      </c>
      <c r="AO23">
        <v>639.82000000000005</v>
      </c>
      <c r="AP23" t="s">
        <v>3277</v>
      </c>
      <c r="AQ23">
        <v>2887600</v>
      </c>
      <c r="AR23" s="291">
        <v>44577</v>
      </c>
      <c r="AY23" t="s">
        <v>12703</v>
      </c>
    </row>
    <row r="24" spans="1:52">
      <c r="A24" s="291">
        <v>44600</v>
      </c>
      <c r="B24">
        <v>2205</v>
      </c>
      <c r="C24">
        <v>311030</v>
      </c>
      <c r="D24">
        <v>15</v>
      </c>
      <c r="E24">
        <v>141249</v>
      </c>
      <c r="F24" t="s">
        <v>340</v>
      </c>
      <c r="G24" t="s">
        <v>12639</v>
      </c>
      <c r="H24" t="s">
        <v>12685</v>
      </c>
      <c r="I24" s="292">
        <v>639.82000000000005</v>
      </c>
      <c r="L24" t="s">
        <v>12686</v>
      </c>
      <c r="M24" t="s">
        <v>12687</v>
      </c>
      <c r="N24" t="s">
        <v>12701</v>
      </c>
      <c r="O24" t="s">
        <v>12702</v>
      </c>
      <c r="P24" t="s">
        <v>12703</v>
      </c>
      <c r="R24" t="s">
        <v>12706</v>
      </c>
      <c r="S24" t="s">
        <v>12726</v>
      </c>
      <c r="T24">
        <v>47352</v>
      </c>
      <c r="AA24">
        <v>2</v>
      </c>
      <c r="AB24">
        <v>22</v>
      </c>
      <c r="AH24" t="s">
        <v>12692</v>
      </c>
      <c r="AI24">
        <v>1473</v>
      </c>
      <c r="AJ24" t="s">
        <v>12706</v>
      </c>
      <c r="AM24">
        <v>639.82000000000005</v>
      </c>
      <c r="AN24" t="s">
        <v>3277</v>
      </c>
      <c r="AO24">
        <v>639.82000000000005</v>
      </c>
      <c r="AP24" t="s">
        <v>3277</v>
      </c>
      <c r="AQ24">
        <v>2907295</v>
      </c>
      <c r="AR24" s="291">
        <v>44600</v>
      </c>
      <c r="AY24" t="s">
        <v>12703</v>
      </c>
    </row>
    <row r="25" spans="1:52" hidden="1">
      <c r="A25" s="291">
        <v>44592</v>
      </c>
      <c r="B25">
        <v>2205</v>
      </c>
      <c r="C25">
        <v>311025</v>
      </c>
      <c r="D25">
        <v>10</v>
      </c>
      <c r="E25">
        <v>141223</v>
      </c>
      <c r="F25" t="s">
        <v>310</v>
      </c>
      <c r="G25" t="s">
        <v>12639</v>
      </c>
      <c r="H25" t="s">
        <v>12685</v>
      </c>
      <c r="I25" s="292">
        <v>-2380.81</v>
      </c>
      <c r="L25" t="s">
        <v>12686</v>
      </c>
      <c r="M25" t="s">
        <v>12687</v>
      </c>
      <c r="N25" t="s">
        <v>12701</v>
      </c>
      <c r="O25" t="s">
        <v>12702</v>
      </c>
      <c r="P25" t="s">
        <v>12716</v>
      </c>
      <c r="Q25" t="s">
        <v>12717</v>
      </c>
      <c r="R25" t="s">
        <v>12718</v>
      </c>
      <c r="S25" t="s">
        <v>12724</v>
      </c>
      <c r="T25">
        <v>47303</v>
      </c>
      <c r="AA25">
        <v>1</v>
      </c>
      <c r="AB25">
        <v>22</v>
      </c>
      <c r="AH25" t="s">
        <v>12692</v>
      </c>
      <c r="AI25">
        <v>69</v>
      </c>
      <c r="AJ25" t="s">
        <v>12718</v>
      </c>
      <c r="AM25">
        <v>-2380.81</v>
      </c>
      <c r="AN25" t="s">
        <v>3277</v>
      </c>
      <c r="AO25">
        <v>-2380.81</v>
      </c>
      <c r="AP25" t="s">
        <v>3277</v>
      </c>
      <c r="AQ25">
        <v>2907174</v>
      </c>
      <c r="AR25" s="291">
        <v>44600</v>
      </c>
      <c r="AY25" t="s">
        <v>12719</v>
      </c>
    </row>
    <row r="26" spans="1:52" hidden="1">
      <c r="A26" s="291">
        <v>44620</v>
      </c>
      <c r="B26">
        <v>2205</v>
      </c>
      <c r="C26">
        <v>311025</v>
      </c>
      <c r="D26">
        <v>10</v>
      </c>
      <c r="E26">
        <v>141223</v>
      </c>
      <c r="F26" t="s">
        <v>310</v>
      </c>
      <c r="G26" t="s">
        <v>12639</v>
      </c>
      <c r="H26" t="s">
        <v>12685</v>
      </c>
      <c r="I26" s="292">
        <v>-2380.81</v>
      </c>
      <c r="J26">
        <v>92446</v>
      </c>
      <c r="L26" t="s">
        <v>12686</v>
      </c>
      <c r="M26" t="s">
        <v>12687</v>
      </c>
      <c r="N26" t="s">
        <v>12688</v>
      </c>
      <c r="O26" t="s">
        <v>12685</v>
      </c>
      <c r="P26" t="s">
        <v>12693</v>
      </c>
      <c r="R26" t="s">
        <v>12694</v>
      </c>
      <c r="S26" t="s">
        <v>12695</v>
      </c>
      <c r="T26">
        <v>49659</v>
      </c>
      <c r="AA26">
        <v>2</v>
      </c>
      <c r="AB26">
        <v>22</v>
      </c>
      <c r="AH26" t="s">
        <v>12692</v>
      </c>
      <c r="AI26">
        <v>441</v>
      </c>
      <c r="AJ26" t="s">
        <v>12695</v>
      </c>
      <c r="AM26">
        <v>-2380.81</v>
      </c>
      <c r="AN26" t="s">
        <v>3277</v>
      </c>
      <c r="AO26">
        <v>-2380.81</v>
      </c>
      <c r="AP26" t="s">
        <v>3277</v>
      </c>
      <c r="AQ26">
        <v>3074322</v>
      </c>
      <c r="AR26" s="291">
        <v>44630</v>
      </c>
      <c r="AY26" t="s">
        <v>12693</v>
      </c>
      <c r="AZ26">
        <v>908053</v>
      </c>
    </row>
    <row r="27" spans="1:52" hidden="1">
      <c r="A27" s="291">
        <v>44804</v>
      </c>
      <c r="B27">
        <v>2205</v>
      </c>
      <c r="C27">
        <v>311040</v>
      </c>
      <c r="D27">
        <v>10</v>
      </c>
      <c r="E27">
        <v>141232</v>
      </c>
      <c r="F27" t="s">
        <v>320</v>
      </c>
      <c r="G27" t="s">
        <v>12639</v>
      </c>
      <c r="H27" t="s">
        <v>12685</v>
      </c>
      <c r="I27" s="292">
        <v>-2221.98</v>
      </c>
      <c r="J27">
        <v>91779</v>
      </c>
      <c r="L27" t="s">
        <v>12686</v>
      </c>
      <c r="M27" t="s">
        <v>12687</v>
      </c>
      <c r="N27" t="s">
        <v>12688</v>
      </c>
      <c r="O27" t="s">
        <v>12685</v>
      </c>
      <c r="P27" t="s">
        <v>12696</v>
      </c>
      <c r="R27" t="s">
        <v>12727</v>
      </c>
      <c r="S27" t="s">
        <v>12728</v>
      </c>
      <c r="T27">
        <v>64046</v>
      </c>
      <c r="AA27">
        <v>8</v>
      </c>
      <c r="AB27">
        <v>22</v>
      </c>
      <c r="AH27" t="s">
        <v>12692</v>
      </c>
      <c r="AI27">
        <v>6</v>
      </c>
      <c r="AJ27" t="s">
        <v>12728</v>
      </c>
      <c r="AM27">
        <v>-2221.98</v>
      </c>
      <c r="AN27" t="s">
        <v>3277</v>
      </c>
      <c r="AO27">
        <v>-2221.98</v>
      </c>
      <c r="AP27" t="s">
        <v>3277</v>
      </c>
      <c r="AQ27">
        <v>4262172</v>
      </c>
      <c r="AR27" s="291">
        <v>44813</v>
      </c>
      <c r="AY27" t="s">
        <v>12696</v>
      </c>
      <c r="AZ27">
        <v>1003417</v>
      </c>
    </row>
    <row r="28" spans="1:52" hidden="1">
      <c r="A28" s="291">
        <v>44577</v>
      </c>
      <c r="B28">
        <v>2205</v>
      </c>
      <c r="C28">
        <v>311040</v>
      </c>
      <c r="D28">
        <v>10</v>
      </c>
      <c r="E28">
        <v>141232</v>
      </c>
      <c r="F28" t="s">
        <v>320</v>
      </c>
      <c r="G28" t="s">
        <v>12639</v>
      </c>
      <c r="H28" t="s">
        <v>12685</v>
      </c>
      <c r="I28" s="292">
        <v>2186.7800000000002</v>
      </c>
      <c r="L28" t="s">
        <v>12686</v>
      </c>
      <c r="M28" t="s">
        <v>12687</v>
      </c>
      <c r="N28" t="s">
        <v>12701</v>
      </c>
      <c r="O28" t="s">
        <v>12702</v>
      </c>
      <c r="P28" t="s">
        <v>12703</v>
      </c>
      <c r="R28" t="s">
        <v>12704</v>
      </c>
      <c r="S28" t="s">
        <v>12729</v>
      </c>
      <c r="T28">
        <v>45780</v>
      </c>
      <c r="AA28">
        <v>1</v>
      </c>
      <c r="AB28">
        <v>22</v>
      </c>
      <c r="AH28" t="s">
        <v>12692</v>
      </c>
      <c r="AI28">
        <v>444</v>
      </c>
      <c r="AJ28" t="s">
        <v>12704</v>
      </c>
      <c r="AM28">
        <v>2186.7800000000002</v>
      </c>
      <c r="AN28" t="s">
        <v>3277</v>
      </c>
      <c r="AO28">
        <v>2186.7800000000002</v>
      </c>
      <c r="AP28" t="s">
        <v>3277</v>
      </c>
      <c r="AQ28">
        <v>2887600</v>
      </c>
      <c r="AR28" s="291">
        <v>44577</v>
      </c>
      <c r="AY28" t="s">
        <v>12703</v>
      </c>
    </row>
    <row r="29" spans="1:52" hidden="1">
      <c r="A29" s="291">
        <v>44600</v>
      </c>
      <c r="B29">
        <v>2205</v>
      </c>
      <c r="C29">
        <v>311040</v>
      </c>
      <c r="D29">
        <v>10</v>
      </c>
      <c r="E29">
        <v>141232</v>
      </c>
      <c r="F29" t="s">
        <v>320</v>
      </c>
      <c r="G29" t="s">
        <v>12639</v>
      </c>
      <c r="H29" t="s">
        <v>12685</v>
      </c>
      <c r="I29" s="292">
        <v>2186.7800000000002</v>
      </c>
      <c r="L29" t="s">
        <v>12686</v>
      </c>
      <c r="M29" t="s">
        <v>12687</v>
      </c>
      <c r="N29" t="s">
        <v>12701</v>
      </c>
      <c r="O29" t="s">
        <v>12702</v>
      </c>
      <c r="P29" t="s">
        <v>12703</v>
      </c>
      <c r="R29" t="s">
        <v>12706</v>
      </c>
      <c r="S29" t="s">
        <v>12730</v>
      </c>
      <c r="T29">
        <v>47352</v>
      </c>
      <c r="AA29">
        <v>2</v>
      </c>
      <c r="AB29">
        <v>22</v>
      </c>
      <c r="AH29" t="s">
        <v>12692</v>
      </c>
      <c r="AI29">
        <v>578</v>
      </c>
      <c r="AJ29" t="s">
        <v>12706</v>
      </c>
      <c r="AM29">
        <v>2186.7800000000002</v>
      </c>
      <c r="AN29" t="s">
        <v>3277</v>
      </c>
      <c r="AO29">
        <v>2186.7800000000002</v>
      </c>
      <c r="AP29" t="s">
        <v>3277</v>
      </c>
      <c r="AQ29">
        <v>2907295</v>
      </c>
      <c r="AR29" s="291">
        <v>44600</v>
      </c>
      <c r="AY29" t="s">
        <v>12703</v>
      </c>
    </row>
    <row r="30" spans="1:52" hidden="1">
      <c r="A30" s="291">
        <v>44592</v>
      </c>
      <c r="B30">
        <v>2205</v>
      </c>
      <c r="C30">
        <v>311040</v>
      </c>
      <c r="D30">
        <v>10</v>
      </c>
      <c r="E30">
        <v>141232</v>
      </c>
      <c r="F30" t="s">
        <v>320</v>
      </c>
      <c r="G30" t="s">
        <v>12639</v>
      </c>
      <c r="H30" t="s">
        <v>12685</v>
      </c>
      <c r="I30" s="292">
        <v>-2186.7800000000002</v>
      </c>
      <c r="L30" t="s">
        <v>12686</v>
      </c>
      <c r="M30" t="s">
        <v>12687</v>
      </c>
      <c r="N30" t="s">
        <v>12701</v>
      </c>
      <c r="O30" t="s">
        <v>12702</v>
      </c>
      <c r="P30" t="s">
        <v>12716</v>
      </c>
      <c r="Q30" t="s">
        <v>12717</v>
      </c>
      <c r="R30" t="s">
        <v>12718</v>
      </c>
      <c r="S30" t="s">
        <v>12730</v>
      </c>
      <c r="T30">
        <v>47303</v>
      </c>
      <c r="AA30">
        <v>1</v>
      </c>
      <c r="AB30">
        <v>22</v>
      </c>
      <c r="AH30" t="s">
        <v>12692</v>
      </c>
      <c r="AI30">
        <v>578</v>
      </c>
      <c r="AJ30" t="s">
        <v>12718</v>
      </c>
      <c r="AM30">
        <v>-2186.7800000000002</v>
      </c>
      <c r="AN30" t="s">
        <v>3277</v>
      </c>
      <c r="AO30">
        <v>-2186.7800000000002</v>
      </c>
      <c r="AP30" t="s">
        <v>3277</v>
      </c>
      <c r="AQ30">
        <v>2907174</v>
      </c>
      <c r="AR30" s="291">
        <v>44600</v>
      </c>
      <c r="AY30" t="s">
        <v>12719</v>
      </c>
    </row>
    <row r="31" spans="1:52" hidden="1">
      <c r="A31" s="291">
        <v>44834</v>
      </c>
      <c r="B31">
        <v>2205</v>
      </c>
      <c r="C31">
        <v>311010</v>
      </c>
      <c r="D31">
        <v>10</v>
      </c>
      <c r="E31">
        <v>141232</v>
      </c>
      <c r="F31" t="s">
        <v>320</v>
      </c>
      <c r="G31" t="s">
        <v>12639</v>
      </c>
      <c r="H31" t="s">
        <v>12685</v>
      </c>
      <c r="I31" s="292">
        <v>-1931.41</v>
      </c>
      <c r="J31">
        <v>91777</v>
      </c>
      <c r="L31" t="s">
        <v>12686</v>
      </c>
      <c r="M31" t="s">
        <v>12687</v>
      </c>
      <c r="N31" t="s">
        <v>12688</v>
      </c>
      <c r="O31" t="s">
        <v>12685</v>
      </c>
      <c r="P31" t="s">
        <v>12696</v>
      </c>
      <c r="R31" t="s">
        <v>12697</v>
      </c>
      <c r="S31" t="s">
        <v>12698</v>
      </c>
      <c r="T31">
        <v>66868</v>
      </c>
      <c r="AA31">
        <v>9</v>
      </c>
      <c r="AB31">
        <v>22</v>
      </c>
      <c r="AH31" t="s">
        <v>12692</v>
      </c>
      <c r="AI31">
        <v>127</v>
      </c>
      <c r="AJ31" t="s">
        <v>12698</v>
      </c>
      <c r="AM31">
        <v>-1931.41</v>
      </c>
      <c r="AN31" t="s">
        <v>3277</v>
      </c>
      <c r="AO31">
        <v>-1931.41</v>
      </c>
      <c r="AP31" t="s">
        <v>3277</v>
      </c>
      <c r="AQ31">
        <v>4567191</v>
      </c>
      <c r="AR31" s="291">
        <v>44845</v>
      </c>
      <c r="AY31" t="s">
        <v>12696</v>
      </c>
      <c r="AZ31">
        <v>1032679</v>
      </c>
    </row>
    <row r="32" spans="1:52" hidden="1">
      <c r="A32" s="291">
        <v>44742</v>
      </c>
      <c r="B32">
        <v>2205</v>
      </c>
      <c r="C32">
        <v>311040</v>
      </c>
      <c r="D32">
        <v>10</v>
      </c>
      <c r="E32">
        <v>141233</v>
      </c>
      <c r="F32" t="s">
        <v>321</v>
      </c>
      <c r="G32" t="s">
        <v>12639</v>
      </c>
      <c r="H32" t="s">
        <v>12685</v>
      </c>
      <c r="I32" s="292">
        <v>-1608.86</v>
      </c>
      <c r="J32">
        <v>95988</v>
      </c>
      <c r="L32" t="s">
        <v>12686</v>
      </c>
      <c r="M32" t="s">
        <v>12687</v>
      </c>
      <c r="N32" t="s">
        <v>12688</v>
      </c>
      <c r="O32" t="s">
        <v>12685</v>
      </c>
      <c r="P32" t="s">
        <v>12689</v>
      </c>
      <c r="R32" t="s">
        <v>12708</v>
      </c>
      <c r="S32" t="s">
        <v>12709</v>
      </c>
      <c r="T32">
        <v>59236</v>
      </c>
      <c r="AA32">
        <v>6</v>
      </c>
      <c r="AB32">
        <v>22</v>
      </c>
      <c r="AH32" t="s">
        <v>12692</v>
      </c>
      <c r="AI32">
        <v>8</v>
      </c>
      <c r="AJ32" t="s">
        <v>12709</v>
      </c>
      <c r="AM32">
        <v>-1608.86</v>
      </c>
      <c r="AN32" t="s">
        <v>3277</v>
      </c>
      <c r="AO32">
        <v>-1608.86</v>
      </c>
      <c r="AP32" t="s">
        <v>3277</v>
      </c>
      <c r="AQ32">
        <v>3832568</v>
      </c>
      <c r="AR32">
        <v>44750</v>
      </c>
      <c r="AY32" t="s">
        <v>12689</v>
      </c>
      <c r="AZ32">
        <v>975947</v>
      </c>
    </row>
    <row r="33" spans="1:52" hidden="1">
      <c r="A33" s="291">
        <v>44773</v>
      </c>
      <c r="B33">
        <v>2205</v>
      </c>
      <c r="C33">
        <v>311040</v>
      </c>
      <c r="D33">
        <v>10</v>
      </c>
      <c r="E33">
        <v>141232</v>
      </c>
      <c r="F33" t="s">
        <v>320</v>
      </c>
      <c r="G33" t="s">
        <v>12639</v>
      </c>
      <c r="H33" t="s">
        <v>12685</v>
      </c>
      <c r="I33" s="292">
        <v>-1451.52</v>
      </c>
      <c r="J33">
        <v>91779</v>
      </c>
      <c r="L33" t="s">
        <v>12686</v>
      </c>
      <c r="M33" t="s">
        <v>12687</v>
      </c>
      <c r="N33" t="s">
        <v>12688</v>
      </c>
      <c r="O33" t="s">
        <v>12685</v>
      </c>
      <c r="P33" t="s">
        <v>12689</v>
      </c>
      <c r="R33" t="s">
        <v>12690</v>
      </c>
      <c r="S33" t="s">
        <v>12691</v>
      </c>
      <c r="T33">
        <v>61519</v>
      </c>
      <c r="AA33">
        <v>7</v>
      </c>
      <c r="AB33">
        <v>22</v>
      </c>
      <c r="AH33" t="s">
        <v>12692</v>
      </c>
      <c r="AI33">
        <v>8</v>
      </c>
      <c r="AJ33" t="s">
        <v>12691</v>
      </c>
      <c r="AM33">
        <v>-1451.52</v>
      </c>
      <c r="AN33" t="s">
        <v>3277</v>
      </c>
      <c r="AO33">
        <v>-1451.52</v>
      </c>
      <c r="AP33" t="s">
        <v>3277</v>
      </c>
      <c r="AQ33">
        <v>3968178</v>
      </c>
      <c r="AR33" s="291">
        <v>44781</v>
      </c>
      <c r="AY33" t="s">
        <v>12689</v>
      </c>
      <c r="AZ33">
        <v>992261</v>
      </c>
    </row>
    <row r="34" spans="1:52" hidden="1">
      <c r="A34" s="291">
        <v>44577</v>
      </c>
      <c r="B34">
        <v>2205</v>
      </c>
      <c r="C34">
        <v>311010</v>
      </c>
      <c r="D34">
        <v>10</v>
      </c>
      <c r="E34">
        <v>141233</v>
      </c>
      <c r="F34" t="s">
        <v>321</v>
      </c>
      <c r="G34" t="s">
        <v>12639</v>
      </c>
      <c r="H34" t="s">
        <v>12685</v>
      </c>
      <c r="I34" s="292">
        <v>1416.83</v>
      </c>
      <c r="L34" t="s">
        <v>12686</v>
      </c>
      <c r="M34" t="s">
        <v>12687</v>
      </c>
      <c r="N34" t="s">
        <v>12701</v>
      </c>
      <c r="O34" t="s">
        <v>12702</v>
      </c>
      <c r="P34" t="s">
        <v>12703</v>
      </c>
      <c r="R34" t="s">
        <v>12704</v>
      </c>
      <c r="S34" t="s">
        <v>12731</v>
      </c>
      <c r="T34">
        <v>45780</v>
      </c>
      <c r="AA34">
        <v>1</v>
      </c>
      <c r="AB34">
        <v>22</v>
      </c>
      <c r="AH34" t="s">
        <v>12692</v>
      </c>
      <c r="AI34">
        <v>800</v>
      </c>
      <c r="AJ34" t="s">
        <v>12704</v>
      </c>
      <c r="AM34">
        <v>1416.83</v>
      </c>
      <c r="AN34" t="s">
        <v>3277</v>
      </c>
      <c r="AO34">
        <v>1416.83</v>
      </c>
      <c r="AP34" t="s">
        <v>3277</v>
      </c>
      <c r="AQ34">
        <v>2887600</v>
      </c>
      <c r="AR34" s="291">
        <v>44577</v>
      </c>
      <c r="AY34" t="s">
        <v>12703</v>
      </c>
    </row>
    <row r="35" spans="1:52" hidden="1">
      <c r="A35" s="291">
        <v>44600</v>
      </c>
      <c r="B35">
        <v>2205</v>
      </c>
      <c r="C35">
        <v>311010</v>
      </c>
      <c r="D35">
        <v>10</v>
      </c>
      <c r="E35">
        <v>141233</v>
      </c>
      <c r="F35" t="s">
        <v>321</v>
      </c>
      <c r="G35" t="s">
        <v>12639</v>
      </c>
      <c r="H35" t="s">
        <v>12685</v>
      </c>
      <c r="I35" s="292">
        <v>1416.83</v>
      </c>
      <c r="L35" t="s">
        <v>12686</v>
      </c>
      <c r="M35" t="s">
        <v>12687</v>
      </c>
      <c r="N35" t="s">
        <v>12701</v>
      </c>
      <c r="O35" t="s">
        <v>12702</v>
      </c>
      <c r="P35" t="s">
        <v>12703</v>
      </c>
      <c r="R35" t="s">
        <v>12706</v>
      </c>
      <c r="S35" t="s">
        <v>12732</v>
      </c>
      <c r="T35">
        <v>47352</v>
      </c>
      <c r="AA35">
        <v>2</v>
      </c>
      <c r="AB35">
        <v>22</v>
      </c>
      <c r="AH35" t="s">
        <v>12692</v>
      </c>
      <c r="AI35">
        <v>1010</v>
      </c>
      <c r="AJ35" t="s">
        <v>12706</v>
      </c>
      <c r="AM35">
        <v>1416.83</v>
      </c>
      <c r="AN35" t="s">
        <v>3277</v>
      </c>
      <c r="AO35">
        <v>1416.83</v>
      </c>
      <c r="AP35" t="s">
        <v>3277</v>
      </c>
      <c r="AQ35">
        <v>2907295</v>
      </c>
      <c r="AR35" s="291">
        <v>44600</v>
      </c>
      <c r="AY35" t="s">
        <v>12703</v>
      </c>
    </row>
    <row r="36" spans="1:52" hidden="1">
      <c r="A36" s="291">
        <v>44592</v>
      </c>
      <c r="B36">
        <v>2205</v>
      </c>
      <c r="C36">
        <v>311010</v>
      </c>
      <c r="D36">
        <v>10</v>
      </c>
      <c r="E36">
        <v>141233</v>
      </c>
      <c r="F36" t="s">
        <v>321</v>
      </c>
      <c r="G36" t="s">
        <v>12639</v>
      </c>
      <c r="H36" t="s">
        <v>12685</v>
      </c>
      <c r="I36" s="292">
        <v>-1416.83</v>
      </c>
      <c r="L36" t="s">
        <v>12686</v>
      </c>
      <c r="M36" t="s">
        <v>12687</v>
      </c>
      <c r="N36" t="s">
        <v>12701</v>
      </c>
      <c r="O36" t="s">
        <v>12702</v>
      </c>
      <c r="P36" t="s">
        <v>12716</v>
      </c>
      <c r="Q36" t="s">
        <v>12717</v>
      </c>
      <c r="R36" t="s">
        <v>12718</v>
      </c>
      <c r="S36" t="s">
        <v>12732</v>
      </c>
      <c r="T36">
        <v>47303</v>
      </c>
      <c r="AA36">
        <v>1</v>
      </c>
      <c r="AB36">
        <v>22</v>
      </c>
      <c r="AH36" t="s">
        <v>12692</v>
      </c>
      <c r="AI36">
        <v>1010</v>
      </c>
      <c r="AJ36" t="s">
        <v>12718</v>
      </c>
      <c r="AM36">
        <v>-1416.83</v>
      </c>
      <c r="AN36" t="s">
        <v>3277</v>
      </c>
      <c r="AO36">
        <v>-1416.83</v>
      </c>
      <c r="AP36" t="s">
        <v>3277</v>
      </c>
      <c r="AQ36">
        <v>2907174</v>
      </c>
      <c r="AR36" s="291">
        <v>44600</v>
      </c>
      <c r="AY36" t="s">
        <v>12719</v>
      </c>
    </row>
    <row r="37" spans="1:52" hidden="1">
      <c r="A37" s="291">
        <v>44577</v>
      </c>
      <c r="B37">
        <v>2205</v>
      </c>
      <c r="C37">
        <v>311010</v>
      </c>
      <c r="D37">
        <v>10</v>
      </c>
      <c r="E37">
        <v>141228</v>
      </c>
      <c r="F37" t="s">
        <v>315</v>
      </c>
      <c r="G37" t="s">
        <v>12639</v>
      </c>
      <c r="H37" t="s">
        <v>12685</v>
      </c>
      <c r="I37" s="292">
        <v>1413.25</v>
      </c>
      <c r="L37" t="s">
        <v>12686</v>
      </c>
      <c r="M37" t="s">
        <v>12687</v>
      </c>
      <c r="N37" t="s">
        <v>12701</v>
      </c>
      <c r="O37" t="s">
        <v>12702</v>
      </c>
      <c r="P37" t="s">
        <v>12703</v>
      </c>
      <c r="R37" t="s">
        <v>12704</v>
      </c>
      <c r="S37" t="s">
        <v>12733</v>
      </c>
      <c r="T37">
        <v>45780</v>
      </c>
      <c r="AA37">
        <v>1</v>
      </c>
      <c r="AB37">
        <v>22</v>
      </c>
      <c r="AH37" t="s">
        <v>12692</v>
      </c>
      <c r="AI37">
        <v>172</v>
      </c>
      <c r="AJ37" t="s">
        <v>12704</v>
      </c>
      <c r="AM37">
        <v>1413.25</v>
      </c>
      <c r="AN37" t="s">
        <v>3277</v>
      </c>
      <c r="AO37">
        <v>1413.25</v>
      </c>
      <c r="AP37" t="s">
        <v>3277</v>
      </c>
      <c r="AQ37">
        <v>2887600</v>
      </c>
      <c r="AR37" s="291">
        <v>44577</v>
      </c>
      <c r="AY37" t="s">
        <v>12703</v>
      </c>
    </row>
    <row r="38" spans="1:52" hidden="1">
      <c r="A38" s="291">
        <v>44600</v>
      </c>
      <c r="B38">
        <v>2205</v>
      </c>
      <c r="C38">
        <v>311010</v>
      </c>
      <c r="D38">
        <v>10</v>
      </c>
      <c r="E38">
        <v>141228</v>
      </c>
      <c r="F38" t="s">
        <v>315</v>
      </c>
      <c r="G38" t="s">
        <v>12639</v>
      </c>
      <c r="H38" t="s">
        <v>12685</v>
      </c>
      <c r="I38" s="292">
        <v>1413.25</v>
      </c>
      <c r="L38" t="s">
        <v>12686</v>
      </c>
      <c r="M38" t="s">
        <v>12687</v>
      </c>
      <c r="N38" t="s">
        <v>12701</v>
      </c>
      <c r="O38" t="s">
        <v>12702</v>
      </c>
      <c r="P38" t="s">
        <v>12703</v>
      </c>
      <c r="R38" t="s">
        <v>12706</v>
      </c>
      <c r="S38" t="s">
        <v>12734</v>
      </c>
      <c r="T38">
        <v>47352</v>
      </c>
      <c r="AA38">
        <v>2</v>
      </c>
      <c r="AB38">
        <v>22</v>
      </c>
      <c r="AH38" t="s">
        <v>12692</v>
      </c>
      <c r="AI38">
        <v>233</v>
      </c>
      <c r="AJ38" t="s">
        <v>12706</v>
      </c>
      <c r="AM38">
        <v>1413.25</v>
      </c>
      <c r="AN38" t="s">
        <v>3277</v>
      </c>
      <c r="AO38">
        <v>1413.25</v>
      </c>
      <c r="AP38" t="s">
        <v>3277</v>
      </c>
      <c r="AQ38">
        <v>2907295</v>
      </c>
      <c r="AR38" s="291">
        <v>44600</v>
      </c>
      <c r="AY38" t="s">
        <v>12703</v>
      </c>
    </row>
    <row r="39" spans="1:52" hidden="1">
      <c r="A39" s="291">
        <v>44592</v>
      </c>
      <c r="B39">
        <v>2205</v>
      </c>
      <c r="C39">
        <v>311010</v>
      </c>
      <c r="D39">
        <v>10</v>
      </c>
      <c r="E39">
        <v>141228</v>
      </c>
      <c r="F39" t="s">
        <v>315</v>
      </c>
      <c r="G39" t="s">
        <v>12639</v>
      </c>
      <c r="H39" t="s">
        <v>12685</v>
      </c>
      <c r="I39" s="292">
        <v>-1413.25</v>
      </c>
      <c r="L39" t="s">
        <v>12686</v>
      </c>
      <c r="M39" t="s">
        <v>12687</v>
      </c>
      <c r="N39" t="s">
        <v>12701</v>
      </c>
      <c r="O39" t="s">
        <v>12702</v>
      </c>
      <c r="P39" t="s">
        <v>12716</v>
      </c>
      <c r="Q39" t="s">
        <v>12717</v>
      </c>
      <c r="R39" t="s">
        <v>12718</v>
      </c>
      <c r="S39" t="s">
        <v>12734</v>
      </c>
      <c r="T39">
        <v>47303</v>
      </c>
      <c r="AA39">
        <v>1</v>
      </c>
      <c r="AB39">
        <v>22</v>
      </c>
      <c r="AH39" t="s">
        <v>12692</v>
      </c>
      <c r="AI39">
        <v>233</v>
      </c>
      <c r="AJ39" t="s">
        <v>12718</v>
      </c>
      <c r="AM39">
        <v>-1413.25</v>
      </c>
      <c r="AN39" t="s">
        <v>3277</v>
      </c>
      <c r="AO39">
        <v>-1413.25</v>
      </c>
      <c r="AP39" t="s">
        <v>3277</v>
      </c>
      <c r="AQ39">
        <v>2907174</v>
      </c>
      <c r="AR39" s="291">
        <v>44600</v>
      </c>
      <c r="AY39" t="s">
        <v>12719</v>
      </c>
    </row>
    <row r="40" spans="1:52" hidden="1">
      <c r="A40" s="291">
        <v>44620</v>
      </c>
      <c r="B40">
        <v>2205</v>
      </c>
      <c r="C40">
        <v>311010</v>
      </c>
      <c r="D40">
        <v>10</v>
      </c>
      <c r="E40">
        <v>141228</v>
      </c>
      <c r="F40" t="s">
        <v>315</v>
      </c>
      <c r="G40" t="s">
        <v>12639</v>
      </c>
      <c r="H40" t="s">
        <v>12685</v>
      </c>
      <c r="I40" s="292">
        <v>-1413.25</v>
      </c>
      <c r="J40">
        <v>91109</v>
      </c>
      <c r="L40" t="s">
        <v>12686</v>
      </c>
      <c r="M40" t="s">
        <v>12687</v>
      </c>
      <c r="N40" t="s">
        <v>12688</v>
      </c>
      <c r="O40" t="s">
        <v>12685</v>
      </c>
      <c r="P40" t="s">
        <v>12693</v>
      </c>
      <c r="R40" t="s">
        <v>12694</v>
      </c>
      <c r="S40" t="s">
        <v>12695</v>
      </c>
      <c r="T40">
        <v>49659</v>
      </c>
      <c r="AA40">
        <v>2</v>
      </c>
      <c r="AB40">
        <v>22</v>
      </c>
      <c r="AH40" t="s">
        <v>12692</v>
      </c>
      <c r="AI40">
        <v>270</v>
      </c>
      <c r="AJ40" t="s">
        <v>12695</v>
      </c>
      <c r="AM40">
        <v>-1413.25</v>
      </c>
      <c r="AN40" t="s">
        <v>3277</v>
      </c>
      <c r="AO40">
        <v>-1413.25</v>
      </c>
      <c r="AP40" t="s">
        <v>3277</v>
      </c>
      <c r="AQ40">
        <v>3074322</v>
      </c>
      <c r="AR40" s="291">
        <v>44630</v>
      </c>
      <c r="AY40" t="s">
        <v>12693</v>
      </c>
      <c r="AZ40">
        <v>907673</v>
      </c>
    </row>
    <row r="41" spans="1:52" hidden="1">
      <c r="A41" s="291">
        <v>44773</v>
      </c>
      <c r="B41">
        <v>2205</v>
      </c>
      <c r="C41">
        <v>311040</v>
      </c>
      <c r="D41">
        <v>10</v>
      </c>
      <c r="E41">
        <v>141233</v>
      </c>
      <c r="F41" t="s">
        <v>321</v>
      </c>
      <c r="G41" t="s">
        <v>12639</v>
      </c>
      <c r="H41" t="s">
        <v>12685</v>
      </c>
      <c r="I41" s="292">
        <v>-1216.0899999999999</v>
      </c>
      <c r="J41">
        <v>95988</v>
      </c>
      <c r="L41" t="s">
        <v>12686</v>
      </c>
      <c r="M41" t="s">
        <v>12687</v>
      </c>
      <c r="N41" t="s">
        <v>12688</v>
      </c>
      <c r="O41" t="s">
        <v>12685</v>
      </c>
      <c r="P41" t="s">
        <v>12689</v>
      </c>
      <c r="R41" t="s">
        <v>12690</v>
      </c>
      <c r="S41" t="s">
        <v>12691</v>
      </c>
      <c r="T41">
        <v>61519</v>
      </c>
      <c r="AA41">
        <v>7</v>
      </c>
      <c r="AB41">
        <v>22</v>
      </c>
      <c r="AH41" t="s">
        <v>12692</v>
      </c>
      <c r="AI41">
        <v>12</v>
      </c>
      <c r="AJ41" t="s">
        <v>12691</v>
      </c>
      <c r="AM41">
        <v>-1216.0899999999999</v>
      </c>
      <c r="AN41" t="s">
        <v>3277</v>
      </c>
      <c r="AO41">
        <v>-1216.0899999999999</v>
      </c>
      <c r="AP41" t="s">
        <v>3277</v>
      </c>
      <c r="AQ41">
        <v>3968178</v>
      </c>
      <c r="AR41" s="291">
        <v>44781</v>
      </c>
      <c r="AY41" t="s">
        <v>12689</v>
      </c>
      <c r="AZ41">
        <v>992453</v>
      </c>
    </row>
    <row r="42" spans="1:52" hidden="1">
      <c r="A42" s="291">
        <v>44834</v>
      </c>
      <c r="B42">
        <v>2205</v>
      </c>
      <c r="C42">
        <v>311040</v>
      </c>
      <c r="D42">
        <v>10</v>
      </c>
      <c r="E42">
        <v>141233</v>
      </c>
      <c r="F42" t="s">
        <v>321</v>
      </c>
      <c r="G42" t="s">
        <v>12639</v>
      </c>
      <c r="H42" t="s">
        <v>12685</v>
      </c>
      <c r="I42" s="292">
        <v>-1196.5</v>
      </c>
      <c r="J42">
        <v>95988</v>
      </c>
      <c r="L42" t="s">
        <v>12686</v>
      </c>
      <c r="M42" t="s">
        <v>12687</v>
      </c>
      <c r="N42" t="s">
        <v>12688</v>
      </c>
      <c r="O42" t="s">
        <v>12685</v>
      </c>
      <c r="P42" t="s">
        <v>12696</v>
      </c>
      <c r="R42" t="s">
        <v>12697</v>
      </c>
      <c r="S42" t="s">
        <v>12698</v>
      </c>
      <c r="T42">
        <v>66868</v>
      </c>
      <c r="AA42">
        <v>9</v>
      </c>
      <c r="AB42">
        <v>22</v>
      </c>
      <c r="AH42" t="s">
        <v>12692</v>
      </c>
      <c r="AI42">
        <v>7</v>
      </c>
      <c r="AJ42" t="s">
        <v>12698</v>
      </c>
      <c r="AM42">
        <v>-1196.5</v>
      </c>
      <c r="AN42" t="s">
        <v>3277</v>
      </c>
      <c r="AO42">
        <v>-1196.5</v>
      </c>
      <c r="AP42" t="s">
        <v>3277</v>
      </c>
      <c r="AQ42">
        <v>4567191</v>
      </c>
      <c r="AR42" s="291">
        <v>44845</v>
      </c>
      <c r="AY42" t="s">
        <v>12696</v>
      </c>
      <c r="AZ42">
        <v>1032863</v>
      </c>
    </row>
    <row r="43" spans="1:52" hidden="1">
      <c r="A43" s="291">
        <v>44577</v>
      </c>
      <c r="B43">
        <v>2205</v>
      </c>
      <c r="C43">
        <v>311040</v>
      </c>
      <c r="D43">
        <v>10</v>
      </c>
      <c r="E43">
        <v>141232</v>
      </c>
      <c r="F43" t="s">
        <v>320</v>
      </c>
      <c r="G43" t="s">
        <v>12639</v>
      </c>
      <c r="H43" t="s">
        <v>12685</v>
      </c>
      <c r="I43" s="292">
        <v>1127.9000000000001</v>
      </c>
      <c r="L43" t="s">
        <v>12686</v>
      </c>
      <c r="M43" t="s">
        <v>12687</v>
      </c>
      <c r="N43" t="s">
        <v>12701</v>
      </c>
      <c r="O43" t="s">
        <v>12702</v>
      </c>
      <c r="P43" t="s">
        <v>12703</v>
      </c>
      <c r="R43" t="s">
        <v>12704</v>
      </c>
      <c r="S43" t="s">
        <v>12735</v>
      </c>
      <c r="T43">
        <v>45780</v>
      </c>
      <c r="AA43">
        <v>1</v>
      </c>
      <c r="AB43">
        <v>22</v>
      </c>
      <c r="AH43" t="s">
        <v>12692</v>
      </c>
      <c r="AI43">
        <v>443</v>
      </c>
      <c r="AJ43" t="s">
        <v>12704</v>
      </c>
      <c r="AM43">
        <v>1127.9000000000001</v>
      </c>
      <c r="AN43" t="s">
        <v>3277</v>
      </c>
      <c r="AO43">
        <v>1127.9000000000001</v>
      </c>
      <c r="AP43" t="s">
        <v>3277</v>
      </c>
      <c r="AQ43">
        <v>2887600</v>
      </c>
      <c r="AR43" s="291">
        <v>44577</v>
      </c>
      <c r="AY43" t="s">
        <v>12703</v>
      </c>
    </row>
    <row r="44" spans="1:52" hidden="1">
      <c r="A44" s="291">
        <v>44600</v>
      </c>
      <c r="B44">
        <v>2205</v>
      </c>
      <c r="C44">
        <v>311040</v>
      </c>
      <c r="D44">
        <v>10</v>
      </c>
      <c r="E44">
        <v>141232</v>
      </c>
      <c r="F44" t="s">
        <v>320</v>
      </c>
      <c r="G44" t="s">
        <v>12639</v>
      </c>
      <c r="H44" t="s">
        <v>12685</v>
      </c>
      <c r="I44" s="292">
        <v>1127.9000000000001</v>
      </c>
      <c r="L44" t="s">
        <v>12686</v>
      </c>
      <c r="M44" t="s">
        <v>12687</v>
      </c>
      <c r="N44" t="s">
        <v>12701</v>
      </c>
      <c r="O44" t="s">
        <v>12702</v>
      </c>
      <c r="P44" t="s">
        <v>12703</v>
      </c>
      <c r="R44" t="s">
        <v>12706</v>
      </c>
      <c r="S44" t="s">
        <v>12736</v>
      </c>
      <c r="T44">
        <v>47352</v>
      </c>
      <c r="AA44">
        <v>2</v>
      </c>
      <c r="AB44">
        <v>22</v>
      </c>
      <c r="AH44" t="s">
        <v>12692</v>
      </c>
      <c r="AI44">
        <v>577</v>
      </c>
      <c r="AJ44" t="s">
        <v>12706</v>
      </c>
      <c r="AM44">
        <v>1127.9000000000001</v>
      </c>
      <c r="AN44" t="s">
        <v>3277</v>
      </c>
      <c r="AO44">
        <v>1127.9000000000001</v>
      </c>
      <c r="AP44" t="s">
        <v>3277</v>
      </c>
      <c r="AQ44">
        <v>2907295</v>
      </c>
      <c r="AR44" s="291">
        <v>44600</v>
      </c>
      <c r="AY44" t="s">
        <v>12703</v>
      </c>
    </row>
    <row r="45" spans="1:52" hidden="1">
      <c r="A45" s="291">
        <v>44592</v>
      </c>
      <c r="B45">
        <v>2205</v>
      </c>
      <c r="C45">
        <v>311040</v>
      </c>
      <c r="D45">
        <v>10</v>
      </c>
      <c r="E45">
        <v>141232</v>
      </c>
      <c r="F45" t="s">
        <v>320</v>
      </c>
      <c r="G45" t="s">
        <v>12639</v>
      </c>
      <c r="H45" t="s">
        <v>12685</v>
      </c>
      <c r="I45" s="292">
        <v>-1127.9000000000001</v>
      </c>
      <c r="L45" t="s">
        <v>12686</v>
      </c>
      <c r="M45" t="s">
        <v>12687</v>
      </c>
      <c r="N45" t="s">
        <v>12701</v>
      </c>
      <c r="O45" t="s">
        <v>12702</v>
      </c>
      <c r="P45" t="s">
        <v>12716</v>
      </c>
      <c r="Q45" t="s">
        <v>12717</v>
      </c>
      <c r="R45" t="s">
        <v>12718</v>
      </c>
      <c r="S45" t="s">
        <v>12736</v>
      </c>
      <c r="T45">
        <v>47303</v>
      </c>
      <c r="AA45">
        <v>1</v>
      </c>
      <c r="AB45">
        <v>22</v>
      </c>
      <c r="AH45" t="s">
        <v>12692</v>
      </c>
      <c r="AI45">
        <v>577</v>
      </c>
      <c r="AJ45" t="s">
        <v>12718</v>
      </c>
      <c r="AM45">
        <v>-1127.9000000000001</v>
      </c>
      <c r="AN45" t="s">
        <v>3277</v>
      </c>
      <c r="AO45">
        <v>-1127.9000000000001</v>
      </c>
      <c r="AP45" t="s">
        <v>3277</v>
      </c>
      <c r="AQ45">
        <v>2907174</v>
      </c>
      <c r="AR45" s="291">
        <v>44600</v>
      </c>
      <c r="AY45" t="s">
        <v>12719</v>
      </c>
    </row>
    <row r="46" spans="1:52" hidden="1">
      <c r="A46" s="291">
        <v>44577</v>
      </c>
      <c r="B46">
        <v>2205</v>
      </c>
      <c r="C46">
        <v>311010</v>
      </c>
      <c r="D46">
        <v>10</v>
      </c>
      <c r="E46">
        <v>141232</v>
      </c>
      <c r="F46" t="s">
        <v>320</v>
      </c>
      <c r="G46" t="s">
        <v>12639</v>
      </c>
      <c r="H46" t="s">
        <v>12685</v>
      </c>
      <c r="I46" s="292">
        <v>1125.9000000000001</v>
      </c>
      <c r="L46" t="s">
        <v>12686</v>
      </c>
      <c r="M46" t="s">
        <v>12687</v>
      </c>
      <c r="N46" t="s">
        <v>12701</v>
      </c>
      <c r="O46" t="s">
        <v>12702</v>
      </c>
      <c r="P46" t="s">
        <v>12703</v>
      </c>
      <c r="R46" t="s">
        <v>12704</v>
      </c>
      <c r="S46" t="s">
        <v>12737</v>
      </c>
      <c r="T46">
        <v>45780</v>
      </c>
      <c r="AA46">
        <v>1</v>
      </c>
      <c r="AB46">
        <v>22</v>
      </c>
      <c r="AH46" t="s">
        <v>12692</v>
      </c>
      <c r="AI46">
        <v>442</v>
      </c>
      <c r="AJ46" t="s">
        <v>12704</v>
      </c>
      <c r="AM46">
        <v>1125.9000000000001</v>
      </c>
      <c r="AN46" t="s">
        <v>3277</v>
      </c>
      <c r="AO46">
        <v>1125.9000000000001</v>
      </c>
      <c r="AP46" t="s">
        <v>3277</v>
      </c>
      <c r="AQ46">
        <v>2887600</v>
      </c>
      <c r="AR46" s="291">
        <v>44577</v>
      </c>
      <c r="AY46" t="s">
        <v>12703</v>
      </c>
    </row>
    <row r="47" spans="1:52" hidden="1">
      <c r="A47" s="291">
        <v>44600</v>
      </c>
      <c r="B47">
        <v>2205</v>
      </c>
      <c r="C47">
        <v>311010</v>
      </c>
      <c r="D47">
        <v>10</v>
      </c>
      <c r="E47">
        <v>141232</v>
      </c>
      <c r="F47" t="s">
        <v>320</v>
      </c>
      <c r="G47" t="s">
        <v>12639</v>
      </c>
      <c r="H47" t="s">
        <v>12685</v>
      </c>
      <c r="I47" s="292">
        <v>1125.9000000000001</v>
      </c>
      <c r="L47" t="s">
        <v>12686</v>
      </c>
      <c r="M47" t="s">
        <v>12687</v>
      </c>
      <c r="N47" t="s">
        <v>12701</v>
      </c>
      <c r="O47" t="s">
        <v>12702</v>
      </c>
      <c r="P47" t="s">
        <v>12703</v>
      </c>
      <c r="R47" t="s">
        <v>12706</v>
      </c>
      <c r="S47" t="s">
        <v>12738</v>
      </c>
      <c r="T47">
        <v>47352</v>
      </c>
      <c r="AA47">
        <v>2</v>
      </c>
      <c r="AB47">
        <v>22</v>
      </c>
      <c r="AH47" t="s">
        <v>12692</v>
      </c>
      <c r="AI47">
        <v>576</v>
      </c>
      <c r="AJ47" t="s">
        <v>12706</v>
      </c>
      <c r="AM47">
        <v>1125.9000000000001</v>
      </c>
      <c r="AN47" t="s">
        <v>3277</v>
      </c>
      <c r="AO47">
        <v>1125.9000000000001</v>
      </c>
      <c r="AP47" t="s">
        <v>3277</v>
      </c>
      <c r="AQ47">
        <v>2907295</v>
      </c>
      <c r="AR47" s="291">
        <v>44600</v>
      </c>
      <c r="AY47" t="s">
        <v>12703</v>
      </c>
    </row>
    <row r="48" spans="1:52" hidden="1">
      <c r="A48" s="291">
        <v>44592</v>
      </c>
      <c r="B48">
        <v>2205</v>
      </c>
      <c r="C48">
        <v>311010</v>
      </c>
      <c r="D48">
        <v>10</v>
      </c>
      <c r="E48">
        <v>141232</v>
      </c>
      <c r="F48" t="s">
        <v>320</v>
      </c>
      <c r="G48" t="s">
        <v>12639</v>
      </c>
      <c r="H48" t="s">
        <v>12685</v>
      </c>
      <c r="I48" s="292">
        <v>-1125.9000000000001</v>
      </c>
      <c r="L48" t="s">
        <v>12686</v>
      </c>
      <c r="M48" t="s">
        <v>12687</v>
      </c>
      <c r="N48" t="s">
        <v>12701</v>
      </c>
      <c r="O48" t="s">
        <v>12702</v>
      </c>
      <c r="P48" t="s">
        <v>12716</v>
      </c>
      <c r="Q48" t="s">
        <v>12717</v>
      </c>
      <c r="R48" t="s">
        <v>12718</v>
      </c>
      <c r="S48" t="s">
        <v>12738</v>
      </c>
      <c r="T48">
        <v>47303</v>
      </c>
      <c r="AA48">
        <v>1</v>
      </c>
      <c r="AB48">
        <v>22</v>
      </c>
      <c r="AH48" t="s">
        <v>12692</v>
      </c>
      <c r="AI48">
        <v>576</v>
      </c>
      <c r="AJ48" t="s">
        <v>12718</v>
      </c>
      <c r="AM48">
        <v>-1125.9000000000001</v>
      </c>
      <c r="AN48" t="s">
        <v>3277</v>
      </c>
      <c r="AO48">
        <v>-1125.9000000000001</v>
      </c>
      <c r="AP48" t="s">
        <v>3277</v>
      </c>
      <c r="AQ48">
        <v>2907174</v>
      </c>
      <c r="AR48" s="291">
        <v>44600</v>
      </c>
      <c r="AY48" t="s">
        <v>12719</v>
      </c>
    </row>
    <row r="49" spans="1:52" hidden="1">
      <c r="A49" s="291">
        <v>44620</v>
      </c>
      <c r="B49">
        <v>2205</v>
      </c>
      <c r="C49">
        <v>311010</v>
      </c>
      <c r="D49">
        <v>10</v>
      </c>
      <c r="E49">
        <v>141232</v>
      </c>
      <c r="F49" t="s">
        <v>320</v>
      </c>
      <c r="G49" t="s">
        <v>12639</v>
      </c>
      <c r="H49" t="s">
        <v>12685</v>
      </c>
      <c r="I49" s="292">
        <v>-1125.9000000000001</v>
      </c>
      <c r="J49">
        <v>91777</v>
      </c>
      <c r="L49" t="s">
        <v>12686</v>
      </c>
      <c r="M49" t="s">
        <v>12687</v>
      </c>
      <c r="N49" t="s">
        <v>12688</v>
      </c>
      <c r="O49" t="s">
        <v>12685</v>
      </c>
      <c r="P49" t="s">
        <v>12693</v>
      </c>
      <c r="R49" t="s">
        <v>12694</v>
      </c>
      <c r="S49" t="s">
        <v>12695</v>
      </c>
      <c r="T49">
        <v>49659</v>
      </c>
      <c r="AA49">
        <v>2</v>
      </c>
      <c r="AB49">
        <v>22</v>
      </c>
      <c r="AH49" t="s">
        <v>12692</v>
      </c>
      <c r="AI49">
        <v>350</v>
      </c>
      <c r="AJ49" t="s">
        <v>12695</v>
      </c>
      <c r="AM49">
        <v>-1125.9000000000001</v>
      </c>
      <c r="AN49" t="s">
        <v>3277</v>
      </c>
      <c r="AO49">
        <v>-1125.9000000000001</v>
      </c>
      <c r="AP49" t="s">
        <v>3277</v>
      </c>
      <c r="AQ49">
        <v>3074322</v>
      </c>
      <c r="AR49" s="291">
        <v>44630</v>
      </c>
      <c r="AY49" t="s">
        <v>12693</v>
      </c>
      <c r="AZ49">
        <v>907841</v>
      </c>
    </row>
    <row r="50" spans="1:52" hidden="1">
      <c r="A50" s="291">
        <v>44804</v>
      </c>
      <c r="B50">
        <v>2205</v>
      </c>
      <c r="C50">
        <v>311010</v>
      </c>
      <c r="D50">
        <v>10</v>
      </c>
      <c r="E50">
        <v>141233</v>
      </c>
      <c r="F50" t="s">
        <v>321</v>
      </c>
      <c r="G50" t="s">
        <v>12639</v>
      </c>
      <c r="H50" t="s">
        <v>12685</v>
      </c>
      <c r="I50" s="292">
        <v>-1033.3699999999999</v>
      </c>
      <c r="J50">
        <v>95986</v>
      </c>
      <c r="L50" t="s">
        <v>12686</v>
      </c>
      <c r="M50" t="s">
        <v>12687</v>
      </c>
      <c r="N50" t="s">
        <v>12688</v>
      </c>
      <c r="O50" t="s">
        <v>12685</v>
      </c>
      <c r="P50" t="s">
        <v>12696</v>
      </c>
      <c r="R50" t="s">
        <v>12727</v>
      </c>
      <c r="S50" t="s">
        <v>12728</v>
      </c>
      <c r="T50">
        <v>64046</v>
      </c>
      <c r="AA50">
        <v>8</v>
      </c>
      <c r="AB50">
        <v>22</v>
      </c>
      <c r="AH50" t="s">
        <v>12692</v>
      </c>
      <c r="AI50">
        <v>221</v>
      </c>
      <c r="AJ50" t="s">
        <v>12728</v>
      </c>
      <c r="AM50">
        <v>-1033.3699999999999</v>
      </c>
      <c r="AN50" t="s">
        <v>3277</v>
      </c>
      <c r="AO50">
        <v>-1033.3699999999999</v>
      </c>
      <c r="AP50" t="s">
        <v>3277</v>
      </c>
      <c r="AQ50">
        <v>4262172</v>
      </c>
      <c r="AR50" s="291">
        <v>44813</v>
      </c>
      <c r="AY50" t="s">
        <v>12696</v>
      </c>
      <c r="AZ50">
        <v>1003585</v>
      </c>
    </row>
    <row r="51" spans="1:52" hidden="1">
      <c r="A51" s="291">
        <v>44577</v>
      </c>
      <c r="B51">
        <v>2205</v>
      </c>
      <c r="C51">
        <v>311010</v>
      </c>
      <c r="D51">
        <v>10</v>
      </c>
      <c r="E51">
        <v>141233</v>
      </c>
      <c r="F51" t="s">
        <v>321</v>
      </c>
      <c r="G51" t="s">
        <v>12639</v>
      </c>
      <c r="H51" t="s">
        <v>12685</v>
      </c>
      <c r="I51" s="292">
        <v>976.85</v>
      </c>
      <c r="L51" t="s">
        <v>12686</v>
      </c>
      <c r="M51" t="s">
        <v>12687</v>
      </c>
      <c r="N51" t="s">
        <v>12701</v>
      </c>
      <c r="O51" t="s">
        <v>12702</v>
      </c>
      <c r="P51" t="s">
        <v>12703</v>
      </c>
      <c r="R51" t="s">
        <v>12704</v>
      </c>
      <c r="S51" t="s">
        <v>12739</v>
      </c>
      <c r="T51">
        <v>45780</v>
      </c>
      <c r="AA51">
        <v>1</v>
      </c>
      <c r="AB51">
        <v>22</v>
      </c>
      <c r="AH51" t="s">
        <v>12692</v>
      </c>
      <c r="AI51">
        <v>799</v>
      </c>
      <c r="AJ51" t="s">
        <v>12704</v>
      </c>
      <c r="AM51">
        <v>976.85</v>
      </c>
      <c r="AN51" t="s">
        <v>3277</v>
      </c>
      <c r="AO51">
        <v>976.85</v>
      </c>
      <c r="AP51" t="s">
        <v>3277</v>
      </c>
      <c r="AQ51">
        <v>2887600</v>
      </c>
      <c r="AR51" s="291">
        <v>44577</v>
      </c>
      <c r="AY51" t="s">
        <v>12703</v>
      </c>
    </row>
    <row r="52" spans="1:52" hidden="1">
      <c r="A52" s="291">
        <v>44600</v>
      </c>
      <c r="B52">
        <v>2205</v>
      </c>
      <c r="C52">
        <v>311010</v>
      </c>
      <c r="D52">
        <v>10</v>
      </c>
      <c r="E52">
        <v>141233</v>
      </c>
      <c r="F52" t="s">
        <v>321</v>
      </c>
      <c r="G52" t="s">
        <v>12639</v>
      </c>
      <c r="H52" t="s">
        <v>12685</v>
      </c>
      <c r="I52" s="292">
        <v>976.85</v>
      </c>
      <c r="L52" t="s">
        <v>12686</v>
      </c>
      <c r="M52" t="s">
        <v>12687</v>
      </c>
      <c r="N52" t="s">
        <v>12701</v>
      </c>
      <c r="O52" t="s">
        <v>12702</v>
      </c>
      <c r="P52" t="s">
        <v>12703</v>
      </c>
      <c r="R52" t="s">
        <v>12706</v>
      </c>
      <c r="S52" t="s">
        <v>12740</v>
      </c>
      <c r="T52">
        <v>47352</v>
      </c>
      <c r="AA52">
        <v>2</v>
      </c>
      <c r="AB52">
        <v>22</v>
      </c>
      <c r="AH52" t="s">
        <v>12692</v>
      </c>
      <c r="AI52">
        <v>1009</v>
      </c>
      <c r="AJ52" t="s">
        <v>12706</v>
      </c>
      <c r="AM52">
        <v>976.85</v>
      </c>
      <c r="AN52" t="s">
        <v>3277</v>
      </c>
      <c r="AO52">
        <v>976.85</v>
      </c>
      <c r="AP52" t="s">
        <v>3277</v>
      </c>
      <c r="AQ52">
        <v>2907295</v>
      </c>
      <c r="AR52" s="291">
        <v>44600</v>
      </c>
      <c r="AY52" t="s">
        <v>12703</v>
      </c>
    </row>
    <row r="53" spans="1:52" hidden="1">
      <c r="A53" s="291">
        <v>44592</v>
      </c>
      <c r="B53">
        <v>2205</v>
      </c>
      <c r="C53">
        <v>311010</v>
      </c>
      <c r="D53">
        <v>10</v>
      </c>
      <c r="E53">
        <v>141233</v>
      </c>
      <c r="F53" t="s">
        <v>321</v>
      </c>
      <c r="G53" t="s">
        <v>12639</v>
      </c>
      <c r="H53" t="s">
        <v>12685</v>
      </c>
      <c r="I53" s="292">
        <v>-976.85</v>
      </c>
      <c r="L53" t="s">
        <v>12686</v>
      </c>
      <c r="M53" t="s">
        <v>12687</v>
      </c>
      <c r="N53" t="s">
        <v>12701</v>
      </c>
      <c r="O53" t="s">
        <v>12702</v>
      </c>
      <c r="P53" t="s">
        <v>12716</v>
      </c>
      <c r="Q53" t="s">
        <v>12717</v>
      </c>
      <c r="R53" t="s">
        <v>12718</v>
      </c>
      <c r="S53" t="s">
        <v>12740</v>
      </c>
      <c r="T53">
        <v>47303</v>
      </c>
      <c r="AA53">
        <v>1</v>
      </c>
      <c r="AB53">
        <v>22</v>
      </c>
      <c r="AH53" t="s">
        <v>12692</v>
      </c>
      <c r="AI53">
        <v>1009</v>
      </c>
      <c r="AJ53" t="s">
        <v>12718</v>
      </c>
      <c r="AM53">
        <v>-976.85</v>
      </c>
      <c r="AN53" t="s">
        <v>3277</v>
      </c>
      <c r="AO53">
        <v>-976.85</v>
      </c>
      <c r="AP53" t="s">
        <v>3277</v>
      </c>
      <c r="AQ53">
        <v>2907174</v>
      </c>
      <c r="AR53" s="291">
        <v>44600</v>
      </c>
      <c r="AY53" t="s">
        <v>12719</v>
      </c>
    </row>
    <row r="54" spans="1:52" hidden="1">
      <c r="A54" s="291">
        <v>44620</v>
      </c>
      <c r="B54">
        <v>2205</v>
      </c>
      <c r="C54">
        <v>311010</v>
      </c>
      <c r="D54">
        <v>10</v>
      </c>
      <c r="E54">
        <v>141233</v>
      </c>
      <c r="F54" t="s">
        <v>321</v>
      </c>
      <c r="G54" t="s">
        <v>12639</v>
      </c>
      <c r="H54" t="s">
        <v>12685</v>
      </c>
      <c r="I54" s="292">
        <v>-792.25</v>
      </c>
      <c r="J54">
        <v>95986</v>
      </c>
      <c r="L54" t="s">
        <v>12686</v>
      </c>
      <c r="M54" t="s">
        <v>12687</v>
      </c>
      <c r="N54" t="s">
        <v>12688</v>
      </c>
      <c r="O54" t="s">
        <v>12685</v>
      </c>
      <c r="P54" t="s">
        <v>12689</v>
      </c>
      <c r="R54" t="s">
        <v>12720</v>
      </c>
      <c r="S54" t="s">
        <v>12721</v>
      </c>
      <c r="T54">
        <v>49704</v>
      </c>
      <c r="AA54">
        <v>2</v>
      </c>
      <c r="AB54">
        <v>22</v>
      </c>
      <c r="AH54" t="s">
        <v>12692</v>
      </c>
      <c r="AI54">
        <v>406</v>
      </c>
      <c r="AJ54" t="s">
        <v>12721</v>
      </c>
      <c r="AM54">
        <v>-792.25</v>
      </c>
      <c r="AN54" t="s">
        <v>3277</v>
      </c>
      <c r="AO54">
        <v>-792.25</v>
      </c>
      <c r="AP54" t="s">
        <v>3277</v>
      </c>
      <c r="AQ54">
        <v>3085141</v>
      </c>
      <c r="AR54" s="291">
        <v>44631</v>
      </c>
      <c r="AY54" t="s">
        <v>12689</v>
      </c>
      <c r="AZ54">
        <v>909873</v>
      </c>
    </row>
    <row r="55" spans="1:52" hidden="1">
      <c r="A55" s="291">
        <v>44620</v>
      </c>
      <c r="B55">
        <v>2205</v>
      </c>
      <c r="C55">
        <v>311040</v>
      </c>
      <c r="D55">
        <v>10</v>
      </c>
      <c r="E55">
        <v>141233</v>
      </c>
      <c r="F55" t="s">
        <v>321</v>
      </c>
      <c r="G55" t="s">
        <v>12639</v>
      </c>
      <c r="H55" t="s">
        <v>12685</v>
      </c>
      <c r="I55" s="292">
        <v>-656.46</v>
      </c>
      <c r="J55">
        <v>95988</v>
      </c>
      <c r="L55" t="s">
        <v>12686</v>
      </c>
      <c r="M55" t="s">
        <v>12687</v>
      </c>
      <c r="N55" t="s">
        <v>12688</v>
      </c>
      <c r="O55" t="s">
        <v>12685</v>
      </c>
      <c r="P55" t="s">
        <v>12693</v>
      </c>
      <c r="R55" t="s">
        <v>12694</v>
      </c>
      <c r="S55" t="s">
        <v>12695</v>
      </c>
      <c r="T55">
        <v>49659</v>
      </c>
      <c r="AA55">
        <v>2</v>
      </c>
      <c r="AB55">
        <v>22</v>
      </c>
      <c r="AH55" t="s">
        <v>12692</v>
      </c>
      <c r="AI55">
        <v>15</v>
      </c>
      <c r="AJ55" t="s">
        <v>12695</v>
      </c>
      <c r="AM55">
        <v>-656.46</v>
      </c>
      <c r="AN55" t="s">
        <v>3277</v>
      </c>
      <c r="AO55">
        <v>-656.46</v>
      </c>
      <c r="AP55" t="s">
        <v>3277</v>
      </c>
      <c r="AQ55">
        <v>3074322</v>
      </c>
      <c r="AR55" s="291">
        <v>44630</v>
      </c>
      <c r="AY55" t="s">
        <v>12693</v>
      </c>
      <c r="AZ55">
        <v>908229</v>
      </c>
    </row>
    <row r="56" spans="1:52" hidden="1">
      <c r="A56" s="291">
        <v>44577</v>
      </c>
      <c r="B56">
        <v>2205</v>
      </c>
      <c r="C56">
        <v>311040</v>
      </c>
      <c r="D56">
        <v>10</v>
      </c>
      <c r="E56">
        <v>141233</v>
      </c>
      <c r="F56" t="s">
        <v>321</v>
      </c>
      <c r="G56" t="s">
        <v>12639</v>
      </c>
      <c r="H56" t="s">
        <v>12685</v>
      </c>
      <c r="I56" s="292">
        <v>565.42999999999995</v>
      </c>
      <c r="L56" t="s">
        <v>12686</v>
      </c>
      <c r="M56" t="s">
        <v>12687</v>
      </c>
      <c r="N56" t="s">
        <v>12701</v>
      </c>
      <c r="O56" t="s">
        <v>12702</v>
      </c>
      <c r="P56" t="s">
        <v>12703</v>
      </c>
      <c r="R56" t="s">
        <v>12704</v>
      </c>
      <c r="S56" t="s">
        <v>12741</v>
      </c>
      <c r="T56">
        <v>45780</v>
      </c>
      <c r="AA56">
        <v>1</v>
      </c>
      <c r="AB56">
        <v>22</v>
      </c>
      <c r="AH56" t="s">
        <v>12692</v>
      </c>
      <c r="AI56">
        <v>802</v>
      </c>
      <c r="AJ56" t="s">
        <v>12704</v>
      </c>
      <c r="AM56">
        <v>565.42999999999995</v>
      </c>
      <c r="AN56" t="s">
        <v>3277</v>
      </c>
      <c r="AO56">
        <v>565.42999999999995</v>
      </c>
      <c r="AP56" t="s">
        <v>3277</v>
      </c>
      <c r="AQ56">
        <v>2887600</v>
      </c>
      <c r="AR56" s="291">
        <v>44577</v>
      </c>
      <c r="AY56" t="s">
        <v>12703</v>
      </c>
    </row>
    <row r="57" spans="1:52" hidden="1">
      <c r="A57" s="291">
        <v>44600</v>
      </c>
      <c r="B57">
        <v>2205</v>
      </c>
      <c r="C57">
        <v>311040</v>
      </c>
      <c r="D57">
        <v>10</v>
      </c>
      <c r="E57">
        <v>141233</v>
      </c>
      <c r="F57" t="s">
        <v>321</v>
      </c>
      <c r="G57" t="s">
        <v>12639</v>
      </c>
      <c r="H57" t="s">
        <v>12685</v>
      </c>
      <c r="I57" s="292">
        <v>565.42999999999995</v>
      </c>
      <c r="L57" t="s">
        <v>12686</v>
      </c>
      <c r="M57" t="s">
        <v>12687</v>
      </c>
      <c r="N57" t="s">
        <v>12701</v>
      </c>
      <c r="O57" t="s">
        <v>12702</v>
      </c>
      <c r="P57" t="s">
        <v>12703</v>
      </c>
      <c r="R57" t="s">
        <v>12706</v>
      </c>
      <c r="S57" t="s">
        <v>12742</v>
      </c>
      <c r="T57">
        <v>47352</v>
      </c>
      <c r="AA57">
        <v>2</v>
      </c>
      <c r="AB57">
        <v>22</v>
      </c>
      <c r="AH57" t="s">
        <v>12692</v>
      </c>
      <c r="AI57">
        <v>1012</v>
      </c>
      <c r="AJ57" t="s">
        <v>12706</v>
      </c>
      <c r="AM57">
        <v>565.42999999999995</v>
      </c>
      <c r="AN57" t="s">
        <v>3277</v>
      </c>
      <c r="AO57">
        <v>565.42999999999995</v>
      </c>
      <c r="AP57" t="s">
        <v>3277</v>
      </c>
      <c r="AQ57">
        <v>2907295</v>
      </c>
      <c r="AR57" s="291">
        <v>44600</v>
      </c>
      <c r="AY57" t="s">
        <v>12703</v>
      </c>
    </row>
    <row r="58" spans="1:52" hidden="1">
      <c r="A58" s="291">
        <v>44592</v>
      </c>
      <c r="B58">
        <v>2205</v>
      </c>
      <c r="C58">
        <v>311040</v>
      </c>
      <c r="D58">
        <v>10</v>
      </c>
      <c r="E58">
        <v>141233</v>
      </c>
      <c r="F58" t="s">
        <v>321</v>
      </c>
      <c r="G58" t="s">
        <v>12639</v>
      </c>
      <c r="H58" t="s">
        <v>12685</v>
      </c>
      <c r="I58" s="292">
        <v>-565.42999999999995</v>
      </c>
      <c r="L58" t="s">
        <v>12686</v>
      </c>
      <c r="M58" t="s">
        <v>12687</v>
      </c>
      <c r="N58" t="s">
        <v>12701</v>
      </c>
      <c r="O58" t="s">
        <v>12702</v>
      </c>
      <c r="P58" t="s">
        <v>12716</v>
      </c>
      <c r="Q58" t="s">
        <v>12717</v>
      </c>
      <c r="R58" t="s">
        <v>12718</v>
      </c>
      <c r="S58" t="s">
        <v>12742</v>
      </c>
      <c r="T58">
        <v>47303</v>
      </c>
      <c r="AA58">
        <v>1</v>
      </c>
      <c r="AB58">
        <v>22</v>
      </c>
      <c r="AH58" t="s">
        <v>12692</v>
      </c>
      <c r="AI58">
        <v>1012</v>
      </c>
      <c r="AJ58" t="s">
        <v>12718</v>
      </c>
      <c r="AM58">
        <v>-565.42999999999995</v>
      </c>
      <c r="AN58" t="s">
        <v>3277</v>
      </c>
      <c r="AO58">
        <v>-565.42999999999995</v>
      </c>
      <c r="AP58" t="s">
        <v>3277</v>
      </c>
      <c r="AQ58">
        <v>2907174</v>
      </c>
      <c r="AR58" s="291">
        <v>44600</v>
      </c>
      <c r="AY58" t="s">
        <v>12719</v>
      </c>
    </row>
    <row r="59" spans="1:52" hidden="1">
      <c r="A59" s="291">
        <v>44620</v>
      </c>
      <c r="B59">
        <v>2205</v>
      </c>
      <c r="C59">
        <v>311040</v>
      </c>
      <c r="D59">
        <v>10</v>
      </c>
      <c r="E59">
        <v>141233</v>
      </c>
      <c r="F59" t="s">
        <v>321</v>
      </c>
      <c r="G59" t="s">
        <v>12639</v>
      </c>
      <c r="H59" t="s">
        <v>12685</v>
      </c>
      <c r="I59" s="292">
        <v>-565.41999999999996</v>
      </c>
      <c r="J59">
        <v>95988</v>
      </c>
      <c r="L59" t="s">
        <v>12686</v>
      </c>
      <c r="M59" t="s">
        <v>12687</v>
      </c>
      <c r="N59" t="s">
        <v>12688</v>
      </c>
      <c r="O59" t="s">
        <v>12685</v>
      </c>
      <c r="P59" t="s">
        <v>12689</v>
      </c>
      <c r="R59" t="s">
        <v>12720</v>
      </c>
      <c r="S59" t="s">
        <v>12721</v>
      </c>
      <c r="T59">
        <v>49704</v>
      </c>
      <c r="AA59">
        <v>2</v>
      </c>
      <c r="AB59">
        <v>22</v>
      </c>
      <c r="AH59" t="s">
        <v>12692</v>
      </c>
      <c r="AI59">
        <v>15</v>
      </c>
      <c r="AJ59" t="s">
        <v>12721</v>
      </c>
      <c r="AM59">
        <v>-565.41999999999996</v>
      </c>
      <c r="AN59" t="s">
        <v>3277</v>
      </c>
      <c r="AO59">
        <v>-565.41999999999996</v>
      </c>
      <c r="AP59" t="s">
        <v>3277</v>
      </c>
      <c r="AQ59">
        <v>3085141</v>
      </c>
      <c r="AR59" s="291">
        <v>44631</v>
      </c>
      <c r="AY59" t="s">
        <v>12689</v>
      </c>
      <c r="AZ59">
        <v>909877</v>
      </c>
    </row>
    <row r="60" spans="1:52" hidden="1">
      <c r="A60" s="291">
        <v>44712</v>
      </c>
      <c r="B60">
        <v>2205</v>
      </c>
      <c r="C60">
        <v>311040</v>
      </c>
      <c r="D60">
        <v>10</v>
      </c>
      <c r="E60">
        <v>141233</v>
      </c>
      <c r="F60" t="s">
        <v>321</v>
      </c>
      <c r="G60" t="s">
        <v>12639</v>
      </c>
      <c r="H60" t="s">
        <v>12685</v>
      </c>
      <c r="I60" s="292">
        <v>-561.94000000000005</v>
      </c>
      <c r="J60">
        <v>95988</v>
      </c>
      <c r="L60" t="s">
        <v>12686</v>
      </c>
      <c r="M60" t="s">
        <v>12687</v>
      </c>
      <c r="N60" t="s">
        <v>12688</v>
      </c>
      <c r="O60" t="s">
        <v>12685</v>
      </c>
      <c r="P60" t="s">
        <v>12689</v>
      </c>
      <c r="R60" t="s">
        <v>12699</v>
      </c>
      <c r="S60" t="s">
        <v>12700</v>
      </c>
      <c r="T60">
        <v>57171</v>
      </c>
      <c r="AA60">
        <v>5</v>
      </c>
      <c r="AB60">
        <v>22</v>
      </c>
      <c r="AH60" t="s">
        <v>12692</v>
      </c>
      <c r="AI60">
        <v>7</v>
      </c>
      <c r="AJ60" t="s">
        <v>12700</v>
      </c>
      <c r="AM60">
        <v>-561.94000000000005</v>
      </c>
      <c r="AN60" t="s">
        <v>3277</v>
      </c>
      <c r="AO60">
        <v>-561.94000000000005</v>
      </c>
      <c r="AP60" t="s">
        <v>3277</v>
      </c>
      <c r="AQ60">
        <v>3782322</v>
      </c>
      <c r="AR60">
        <v>44722</v>
      </c>
      <c r="AY60" t="s">
        <v>12689</v>
      </c>
      <c r="AZ60">
        <v>961493</v>
      </c>
    </row>
    <row r="61" spans="1:52" hidden="1">
      <c r="A61" s="291">
        <v>44577</v>
      </c>
      <c r="B61">
        <v>2205</v>
      </c>
      <c r="C61">
        <v>311010</v>
      </c>
      <c r="D61">
        <v>10</v>
      </c>
      <c r="E61">
        <v>141233</v>
      </c>
      <c r="F61" t="s">
        <v>321</v>
      </c>
      <c r="G61" t="s">
        <v>12639</v>
      </c>
      <c r="H61" t="s">
        <v>12685</v>
      </c>
      <c r="I61" s="292">
        <v>387.1</v>
      </c>
      <c r="L61" t="s">
        <v>12686</v>
      </c>
      <c r="M61" t="s">
        <v>12687</v>
      </c>
      <c r="N61" t="s">
        <v>12701</v>
      </c>
      <c r="O61" t="s">
        <v>12702</v>
      </c>
      <c r="P61" t="s">
        <v>12703</v>
      </c>
      <c r="R61" t="s">
        <v>12704</v>
      </c>
      <c r="S61" t="s">
        <v>12743</v>
      </c>
      <c r="T61">
        <v>45780</v>
      </c>
      <c r="AA61">
        <v>1</v>
      </c>
      <c r="AB61">
        <v>22</v>
      </c>
      <c r="AH61" t="s">
        <v>12692</v>
      </c>
      <c r="AI61">
        <v>798</v>
      </c>
      <c r="AJ61" t="s">
        <v>12704</v>
      </c>
      <c r="AM61">
        <v>387.1</v>
      </c>
      <c r="AN61" t="s">
        <v>3277</v>
      </c>
      <c r="AO61">
        <v>387.1</v>
      </c>
      <c r="AP61" t="s">
        <v>3277</v>
      </c>
      <c r="AQ61">
        <v>2887600</v>
      </c>
      <c r="AR61" s="291">
        <v>44577</v>
      </c>
      <c r="AY61" t="s">
        <v>12703</v>
      </c>
    </row>
    <row r="62" spans="1:52">
      <c r="A62" s="291">
        <v>44651</v>
      </c>
      <c r="B62">
        <v>2205</v>
      </c>
      <c r="C62">
        <v>311015</v>
      </c>
      <c r="D62">
        <v>15</v>
      </c>
      <c r="E62">
        <v>141249</v>
      </c>
      <c r="F62" t="s">
        <v>340</v>
      </c>
      <c r="G62" t="s">
        <v>12639</v>
      </c>
      <c r="H62" t="s">
        <v>12685</v>
      </c>
      <c r="I62" s="292">
        <v>-200.95</v>
      </c>
      <c r="J62">
        <v>90164</v>
      </c>
      <c r="L62" t="s">
        <v>12686</v>
      </c>
      <c r="M62" t="s">
        <v>12687</v>
      </c>
      <c r="N62" t="s">
        <v>12688</v>
      </c>
      <c r="O62" t="s">
        <v>12685</v>
      </c>
      <c r="P62" t="s">
        <v>12689</v>
      </c>
      <c r="R62" t="s">
        <v>12710</v>
      </c>
      <c r="S62" t="s">
        <v>12711</v>
      </c>
      <c r="T62">
        <v>51877</v>
      </c>
      <c r="AA62">
        <v>3</v>
      </c>
      <c r="AB62">
        <v>22</v>
      </c>
      <c r="AH62" t="s">
        <v>12692</v>
      </c>
      <c r="AI62">
        <v>62</v>
      </c>
      <c r="AJ62" t="s">
        <v>12711</v>
      </c>
      <c r="AM62">
        <v>-200.95</v>
      </c>
      <c r="AN62" t="s">
        <v>3277</v>
      </c>
      <c r="AO62">
        <v>-200.95</v>
      </c>
      <c r="AP62" t="s">
        <v>3277</v>
      </c>
      <c r="AQ62">
        <v>3344129</v>
      </c>
      <c r="AR62" s="291">
        <v>44662</v>
      </c>
      <c r="AY62" t="s">
        <v>12689</v>
      </c>
      <c r="AZ62">
        <v>928181</v>
      </c>
    </row>
    <row r="63" spans="1:52" hidden="1">
      <c r="A63" s="291">
        <v>44600</v>
      </c>
      <c r="B63">
        <v>2205</v>
      </c>
      <c r="C63">
        <v>311010</v>
      </c>
      <c r="D63">
        <v>10</v>
      </c>
      <c r="E63">
        <v>141233</v>
      </c>
      <c r="F63" t="s">
        <v>321</v>
      </c>
      <c r="G63" t="s">
        <v>12639</v>
      </c>
      <c r="H63" t="s">
        <v>12685</v>
      </c>
      <c r="I63" s="292">
        <v>387.1</v>
      </c>
      <c r="L63" t="s">
        <v>12686</v>
      </c>
      <c r="M63" t="s">
        <v>12687</v>
      </c>
      <c r="N63" t="s">
        <v>12701</v>
      </c>
      <c r="O63" t="s">
        <v>12702</v>
      </c>
      <c r="P63" t="s">
        <v>12703</v>
      </c>
      <c r="R63" t="s">
        <v>12706</v>
      </c>
      <c r="S63" t="s">
        <v>12744</v>
      </c>
      <c r="T63">
        <v>47352</v>
      </c>
      <c r="AA63">
        <v>2</v>
      </c>
      <c r="AB63">
        <v>22</v>
      </c>
      <c r="AH63" t="s">
        <v>12692</v>
      </c>
      <c r="AI63">
        <v>1008</v>
      </c>
      <c r="AJ63" t="s">
        <v>12706</v>
      </c>
      <c r="AM63">
        <v>387.1</v>
      </c>
      <c r="AN63" t="s">
        <v>3277</v>
      </c>
      <c r="AO63">
        <v>387.1</v>
      </c>
      <c r="AP63" t="s">
        <v>3277</v>
      </c>
      <c r="AQ63">
        <v>2907295</v>
      </c>
      <c r="AR63" s="291">
        <v>44600</v>
      </c>
      <c r="AY63" t="s">
        <v>12703</v>
      </c>
    </row>
    <row r="64" spans="1:52" hidden="1">
      <c r="A64" s="291">
        <v>44592</v>
      </c>
      <c r="B64">
        <v>2205</v>
      </c>
      <c r="C64">
        <v>311010</v>
      </c>
      <c r="D64">
        <v>10</v>
      </c>
      <c r="E64">
        <v>141233</v>
      </c>
      <c r="F64" t="s">
        <v>321</v>
      </c>
      <c r="G64" t="s">
        <v>12639</v>
      </c>
      <c r="H64" t="s">
        <v>12685</v>
      </c>
      <c r="I64" s="292">
        <v>-387.1</v>
      </c>
      <c r="L64" t="s">
        <v>12686</v>
      </c>
      <c r="M64" t="s">
        <v>12687</v>
      </c>
      <c r="N64" t="s">
        <v>12701</v>
      </c>
      <c r="O64" t="s">
        <v>12702</v>
      </c>
      <c r="P64" t="s">
        <v>12716</v>
      </c>
      <c r="Q64" t="s">
        <v>12717</v>
      </c>
      <c r="R64" t="s">
        <v>12718</v>
      </c>
      <c r="S64" t="s">
        <v>12744</v>
      </c>
      <c r="T64">
        <v>47303</v>
      </c>
      <c r="AA64">
        <v>1</v>
      </c>
      <c r="AB64">
        <v>22</v>
      </c>
      <c r="AH64" t="s">
        <v>12692</v>
      </c>
      <c r="AI64">
        <v>1008</v>
      </c>
      <c r="AJ64" t="s">
        <v>12718</v>
      </c>
      <c r="AM64">
        <v>-387.1</v>
      </c>
      <c r="AN64" t="s">
        <v>3277</v>
      </c>
      <c r="AO64">
        <v>-387.1</v>
      </c>
      <c r="AP64" t="s">
        <v>3277</v>
      </c>
      <c r="AQ64">
        <v>2907174</v>
      </c>
      <c r="AR64" s="291">
        <v>44600</v>
      </c>
      <c r="AY64" t="s">
        <v>12719</v>
      </c>
    </row>
    <row r="65" spans="1:52" hidden="1">
      <c r="A65" s="291">
        <v>44577</v>
      </c>
      <c r="B65">
        <v>2205</v>
      </c>
      <c r="C65">
        <v>311010</v>
      </c>
      <c r="D65">
        <v>10</v>
      </c>
      <c r="E65">
        <v>141233</v>
      </c>
      <c r="F65" t="s">
        <v>321</v>
      </c>
      <c r="G65" t="s">
        <v>12639</v>
      </c>
      <c r="H65" t="s">
        <v>12685</v>
      </c>
      <c r="I65" s="292">
        <v>323.99</v>
      </c>
      <c r="L65" t="s">
        <v>12686</v>
      </c>
      <c r="M65" t="s">
        <v>12687</v>
      </c>
      <c r="N65" t="s">
        <v>12701</v>
      </c>
      <c r="O65" t="s">
        <v>12702</v>
      </c>
      <c r="P65" t="s">
        <v>12703</v>
      </c>
      <c r="R65" t="s">
        <v>12704</v>
      </c>
      <c r="S65" t="s">
        <v>12745</v>
      </c>
      <c r="T65">
        <v>45780</v>
      </c>
      <c r="AA65">
        <v>1</v>
      </c>
      <c r="AB65">
        <v>22</v>
      </c>
      <c r="AH65" t="s">
        <v>12692</v>
      </c>
      <c r="AI65">
        <v>797</v>
      </c>
      <c r="AJ65" t="s">
        <v>12704</v>
      </c>
      <c r="AM65">
        <v>323.99</v>
      </c>
      <c r="AN65" t="s">
        <v>3277</v>
      </c>
      <c r="AO65">
        <v>323.99</v>
      </c>
      <c r="AP65" t="s">
        <v>3277</v>
      </c>
      <c r="AQ65">
        <v>2887600</v>
      </c>
      <c r="AR65" s="291">
        <v>44577</v>
      </c>
      <c r="AY65" t="s">
        <v>12703</v>
      </c>
    </row>
    <row r="66" spans="1:52" hidden="1">
      <c r="A66" s="291">
        <v>44600</v>
      </c>
      <c r="B66">
        <v>2205</v>
      </c>
      <c r="C66">
        <v>311010</v>
      </c>
      <c r="D66">
        <v>10</v>
      </c>
      <c r="E66">
        <v>141233</v>
      </c>
      <c r="F66" t="s">
        <v>321</v>
      </c>
      <c r="G66" t="s">
        <v>12639</v>
      </c>
      <c r="H66" t="s">
        <v>12685</v>
      </c>
      <c r="I66" s="292">
        <v>323.99</v>
      </c>
      <c r="L66" t="s">
        <v>12686</v>
      </c>
      <c r="M66" t="s">
        <v>12687</v>
      </c>
      <c r="N66" t="s">
        <v>12701</v>
      </c>
      <c r="O66" t="s">
        <v>12702</v>
      </c>
      <c r="P66" t="s">
        <v>12703</v>
      </c>
      <c r="R66" t="s">
        <v>12706</v>
      </c>
      <c r="S66" t="s">
        <v>12746</v>
      </c>
      <c r="T66">
        <v>47352</v>
      </c>
      <c r="AA66">
        <v>2</v>
      </c>
      <c r="AB66">
        <v>22</v>
      </c>
      <c r="AH66" t="s">
        <v>12692</v>
      </c>
      <c r="AI66">
        <v>1007</v>
      </c>
      <c r="AJ66" t="s">
        <v>12706</v>
      </c>
      <c r="AM66">
        <v>323.99</v>
      </c>
      <c r="AN66" t="s">
        <v>3277</v>
      </c>
      <c r="AO66">
        <v>323.99</v>
      </c>
      <c r="AP66" t="s">
        <v>3277</v>
      </c>
      <c r="AQ66">
        <v>2907295</v>
      </c>
      <c r="AR66" s="291">
        <v>44600</v>
      </c>
      <c r="AY66" t="s">
        <v>12703</v>
      </c>
    </row>
    <row r="67" spans="1:52">
      <c r="A67" s="291">
        <v>44681</v>
      </c>
      <c r="B67">
        <v>2205</v>
      </c>
      <c r="C67">
        <v>311015</v>
      </c>
      <c r="D67">
        <v>15</v>
      </c>
      <c r="E67">
        <v>141249</v>
      </c>
      <c r="F67" t="s">
        <v>340</v>
      </c>
      <c r="G67" t="s">
        <v>12639</v>
      </c>
      <c r="H67" t="s">
        <v>12685</v>
      </c>
      <c r="I67" s="292">
        <v>-557.44000000000005</v>
      </c>
      <c r="J67">
        <v>90164</v>
      </c>
      <c r="L67" t="s">
        <v>12686</v>
      </c>
      <c r="M67" t="s">
        <v>12687</v>
      </c>
      <c r="N67" t="s">
        <v>12688</v>
      </c>
      <c r="O67" t="s">
        <v>12685</v>
      </c>
      <c r="P67" t="s">
        <v>12689</v>
      </c>
      <c r="R67" t="s">
        <v>12747</v>
      </c>
      <c r="S67" t="s">
        <v>12748</v>
      </c>
      <c r="T67">
        <v>54008</v>
      </c>
      <c r="AA67">
        <v>4</v>
      </c>
      <c r="AB67">
        <v>22</v>
      </c>
      <c r="AH67" t="s">
        <v>12692</v>
      </c>
      <c r="AI67">
        <v>64</v>
      </c>
      <c r="AJ67" t="s">
        <v>12748</v>
      </c>
      <c r="AM67">
        <v>-557.44000000000005</v>
      </c>
      <c r="AN67" t="s">
        <v>3277</v>
      </c>
      <c r="AO67">
        <v>-557.44000000000005</v>
      </c>
      <c r="AP67" t="s">
        <v>3277</v>
      </c>
      <c r="AQ67">
        <v>3608182</v>
      </c>
      <c r="AR67" s="291">
        <v>44691</v>
      </c>
      <c r="AY67" t="s">
        <v>12689</v>
      </c>
      <c r="AZ67">
        <v>941217</v>
      </c>
    </row>
    <row r="68" spans="1:52" hidden="1">
      <c r="A68" s="291">
        <v>44592</v>
      </c>
      <c r="B68">
        <v>2205</v>
      </c>
      <c r="C68">
        <v>311010</v>
      </c>
      <c r="D68">
        <v>10</v>
      </c>
      <c r="E68">
        <v>141233</v>
      </c>
      <c r="F68" t="s">
        <v>321</v>
      </c>
      <c r="G68" t="s">
        <v>12639</v>
      </c>
      <c r="H68" t="s">
        <v>12685</v>
      </c>
      <c r="I68" s="292">
        <v>-323.99</v>
      </c>
      <c r="L68" t="s">
        <v>12686</v>
      </c>
      <c r="M68" t="s">
        <v>12687</v>
      </c>
      <c r="N68" t="s">
        <v>12701</v>
      </c>
      <c r="O68" t="s">
        <v>12702</v>
      </c>
      <c r="P68" t="s">
        <v>12716</v>
      </c>
      <c r="Q68" t="s">
        <v>12717</v>
      </c>
      <c r="R68" t="s">
        <v>12718</v>
      </c>
      <c r="S68" t="s">
        <v>12746</v>
      </c>
      <c r="T68">
        <v>47303</v>
      </c>
      <c r="AA68">
        <v>1</v>
      </c>
      <c r="AB68">
        <v>22</v>
      </c>
      <c r="AH68" t="s">
        <v>12692</v>
      </c>
      <c r="AI68">
        <v>1007</v>
      </c>
      <c r="AJ68" t="s">
        <v>12718</v>
      </c>
      <c r="AM68">
        <v>-323.99</v>
      </c>
      <c r="AN68" t="s">
        <v>3277</v>
      </c>
      <c r="AO68">
        <v>-323.99</v>
      </c>
      <c r="AP68" t="s">
        <v>3277</v>
      </c>
      <c r="AQ68">
        <v>2907174</v>
      </c>
      <c r="AR68" s="291">
        <v>44600</v>
      </c>
      <c r="AY68" t="s">
        <v>12719</v>
      </c>
    </row>
    <row r="69" spans="1:52">
      <c r="A69" s="291">
        <v>44712</v>
      </c>
      <c r="B69">
        <v>2205</v>
      </c>
      <c r="C69">
        <v>311030</v>
      </c>
      <c r="D69">
        <v>15</v>
      </c>
      <c r="E69">
        <v>141246</v>
      </c>
      <c r="F69" t="s">
        <v>337</v>
      </c>
      <c r="G69" t="s">
        <v>12639</v>
      </c>
      <c r="H69" t="s">
        <v>12685</v>
      </c>
      <c r="I69" s="292">
        <v>-564.42999999999995</v>
      </c>
      <c r="J69">
        <v>60809</v>
      </c>
      <c r="L69" t="s">
        <v>12686</v>
      </c>
      <c r="M69" t="s">
        <v>12687</v>
      </c>
      <c r="N69" t="s">
        <v>12688</v>
      </c>
      <c r="O69" t="s">
        <v>12685</v>
      </c>
      <c r="P69" t="s">
        <v>12689</v>
      </c>
      <c r="R69" t="s">
        <v>12699</v>
      </c>
      <c r="S69" t="s">
        <v>12700</v>
      </c>
      <c r="T69">
        <v>57171</v>
      </c>
      <c r="AA69">
        <v>5</v>
      </c>
      <c r="AB69">
        <v>22</v>
      </c>
      <c r="AH69" t="s">
        <v>12692</v>
      </c>
      <c r="AI69">
        <v>40</v>
      </c>
      <c r="AJ69" t="s">
        <v>12700</v>
      </c>
      <c r="AM69">
        <v>-564.42999999999995</v>
      </c>
      <c r="AN69" t="s">
        <v>3277</v>
      </c>
      <c r="AO69">
        <v>-564.42999999999995</v>
      </c>
      <c r="AP69" t="s">
        <v>3277</v>
      </c>
      <c r="AQ69">
        <v>3782322</v>
      </c>
      <c r="AR69">
        <v>44722</v>
      </c>
      <c r="AY69" t="s">
        <v>12689</v>
      </c>
      <c r="AZ69">
        <v>961061</v>
      </c>
    </row>
    <row r="70" spans="1:52" hidden="1">
      <c r="A70" s="291">
        <v>44620</v>
      </c>
      <c r="B70">
        <v>2205</v>
      </c>
      <c r="C70">
        <v>311010</v>
      </c>
      <c r="D70">
        <v>10</v>
      </c>
      <c r="E70">
        <v>141232</v>
      </c>
      <c r="F70" t="s">
        <v>320</v>
      </c>
      <c r="G70" t="s">
        <v>12639</v>
      </c>
      <c r="H70" t="s">
        <v>12685</v>
      </c>
      <c r="I70" s="292">
        <v>-282.47000000000003</v>
      </c>
      <c r="J70">
        <v>91777</v>
      </c>
      <c r="L70" t="s">
        <v>12686</v>
      </c>
      <c r="M70" t="s">
        <v>12687</v>
      </c>
      <c r="N70" t="s">
        <v>12688</v>
      </c>
      <c r="O70" t="s">
        <v>12685</v>
      </c>
      <c r="P70" t="s">
        <v>12689</v>
      </c>
      <c r="R70" t="s">
        <v>12720</v>
      </c>
      <c r="S70" t="s">
        <v>12721</v>
      </c>
      <c r="T70">
        <v>49704</v>
      </c>
      <c r="AA70">
        <v>2</v>
      </c>
      <c r="AB70">
        <v>22</v>
      </c>
      <c r="AH70" t="s">
        <v>12692</v>
      </c>
      <c r="AI70">
        <v>279</v>
      </c>
      <c r="AJ70" t="s">
        <v>12721</v>
      </c>
      <c r="AM70">
        <v>-282.47000000000003</v>
      </c>
      <c r="AN70" t="s">
        <v>3277</v>
      </c>
      <c r="AO70">
        <v>-282.47000000000003</v>
      </c>
      <c r="AP70" t="s">
        <v>3277</v>
      </c>
      <c r="AQ70">
        <v>3085141</v>
      </c>
      <c r="AR70" s="291">
        <v>44631</v>
      </c>
      <c r="AY70" t="s">
        <v>12689</v>
      </c>
      <c r="AZ70">
        <v>909573</v>
      </c>
    </row>
    <row r="71" spans="1:52" hidden="1">
      <c r="A71" s="291">
        <v>44681</v>
      </c>
      <c r="B71">
        <v>2205</v>
      </c>
      <c r="C71">
        <v>311010</v>
      </c>
      <c r="D71">
        <v>10</v>
      </c>
      <c r="E71">
        <v>141233</v>
      </c>
      <c r="F71" t="s">
        <v>321</v>
      </c>
      <c r="G71" t="s">
        <v>12639</v>
      </c>
      <c r="H71" t="s">
        <v>12685</v>
      </c>
      <c r="I71" s="292">
        <v>-213.74</v>
      </c>
      <c r="J71">
        <v>95986</v>
      </c>
      <c r="L71" t="s">
        <v>12686</v>
      </c>
      <c r="M71" t="s">
        <v>12687</v>
      </c>
      <c r="N71" t="s">
        <v>12688</v>
      </c>
      <c r="O71" t="s">
        <v>12685</v>
      </c>
      <c r="P71" t="s">
        <v>12689</v>
      </c>
      <c r="R71" t="s">
        <v>12747</v>
      </c>
      <c r="S71" t="s">
        <v>12748</v>
      </c>
      <c r="T71">
        <v>54008</v>
      </c>
      <c r="AA71">
        <v>4</v>
      </c>
      <c r="AB71">
        <v>22</v>
      </c>
      <c r="AH71" t="s">
        <v>12692</v>
      </c>
      <c r="AI71">
        <v>171</v>
      </c>
      <c r="AJ71" t="s">
        <v>12748</v>
      </c>
      <c r="AM71">
        <v>-213.74</v>
      </c>
      <c r="AN71" t="s">
        <v>3277</v>
      </c>
      <c r="AO71">
        <v>-213.74</v>
      </c>
      <c r="AP71" t="s">
        <v>3277</v>
      </c>
      <c r="AQ71">
        <v>3608182</v>
      </c>
      <c r="AR71" s="291">
        <v>44691</v>
      </c>
      <c r="AY71" t="s">
        <v>12689</v>
      </c>
      <c r="AZ71">
        <v>941457</v>
      </c>
    </row>
    <row r="72" spans="1:52">
      <c r="A72" s="291">
        <v>44592</v>
      </c>
      <c r="B72">
        <v>2205</v>
      </c>
      <c r="C72">
        <v>311030</v>
      </c>
      <c r="D72">
        <v>15</v>
      </c>
      <c r="E72">
        <v>141249</v>
      </c>
      <c r="F72" t="s">
        <v>340</v>
      </c>
      <c r="G72" t="s">
        <v>12639</v>
      </c>
      <c r="H72" t="s">
        <v>12685</v>
      </c>
      <c r="I72" s="292">
        <v>-639.82000000000005</v>
      </c>
      <c r="L72" t="s">
        <v>12686</v>
      </c>
      <c r="M72" t="s">
        <v>12687</v>
      </c>
      <c r="N72" t="s">
        <v>12701</v>
      </c>
      <c r="O72" t="s">
        <v>12702</v>
      </c>
      <c r="P72" t="s">
        <v>12716</v>
      </c>
      <c r="Q72" t="s">
        <v>12717</v>
      </c>
      <c r="R72" t="s">
        <v>12718</v>
      </c>
      <c r="S72" t="s">
        <v>12726</v>
      </c>
      <c r="T72">
        <v>47303</v>
      </c>
      <c r="AA72">
        <v>1</v>
      </c>
      <c r="AB72">
        <v>22</v>
      </c>
      <c r="AH72" t="s">
        <v>12692</v>
      </c>
      <c r="AI72">
        <v>1473</v>
      </c>
      <c r="AJ72" t="s">
        <v>12718</v>
      </c>
      <c r="AM72">
        <v>-639.82000000000005</v>
      </c>
      <c r="AN72" t="s">
        <v>3277</v>
      </c>
      <c r="AO72">
        <v>-639.82000000000005</v>
      </c>
      <c r="AP72" t="s">
        <v>3277</v>
      </c>
      <c r="AQ72">
        <v>2907174</v>
      </c>
      <c r="AR72" s="291">
        <v>44600</v>
      </c>
      <c r="AY72" t="s">
        <v>12719</v>
      </c>
    </row>
    <row r="73" spans="1:52">
      <c r="A73" s="291">
        <v>44620</v>
      </c>
      <c r="B73">
        <v>2205</v>
      </c>
      <c r="C73">
        <v>311030</v>
      </c>
      <c r="D73">
        <v>15</v>
      </c>
      <c r="E73">
        <v>141249</v>
      </c>
      <c r="F73" t="s">
        <v>340</v>
      </c>
      <c r="G73" t="s">
        <v>12639</v>
      </c>
      <c r="H73" t="s">
        <v>12685</v>
      </c>
      <c r="I73" s="292">
        <v>-639.82000000000005</v>
      </c>
      <c r="J73">
        <v>90165</v>
      </c>
      <c r="L73" t="s">
        <v>12686</v>
      </c>
      <c r="M73" t="s">
        <v>12687</v>
      </c>
      <c r="N73" t="s">
        <v>12688</v>
      </c>
      <c r="O73" t="s">
        <v>12685</v>
      </c>
      <c r="P73" t="s">
        <v>12693</v>
      </c>
      <c r="R73" t="s">
        <v>12694</v>
      </c>
      <c r="S73" t="s">
        <v>12695</v>
      </c>
      <c r="T73">
        <v>49659</v>
      </c>
      <c r="AA73">
        <v>2</v>
      </c>
      <c r="AB73">
        <v>22</v>
      </c>
      <c r="AH73" t="s">
        <v>12692</v>
      </c>
      <c r="AI73">
        <v>190</v>
      </c>
      <c r="AJ73" t="s">
        <v>12695</v>
      </c>
      <c r="AM73">
        <v>-639.82000000000005</v>
      </c>
      <c r="AN73" t="s">
        <v>3277</v>
      </c>
      <c r="AO73">
        <v>-639.82000000000005</v>
      </c>
      <c r="AP73" t="s">
        <v>3277</v>
      </c>
      <c r="AQ73">
        <v>3074322</v>
      </c>
      <c r="AR73" s="291">
        <v>44630</v>
      </c>
      <c r="AY73" t="s">
        <v>12693</v>
      </c>
      <c r="AZ73">
        <v>907497</v>
      </c>
    </row>
    <row r="74" spans="1:52" hidden="1">
      <c r="A74" s="291">
        <v>44620</v>
      </c>
      <c r="B74">
        <v>2205</v>
      </c>
      <c r="C74">
        <v>311040</v>
      </c>
      <c r="D74">
        <v>10</v>
      </c>
      <c r="E74">
        <v>141233</v>
      </c>
      <c r="F74" t="s">
        <v>321</v>
      </c>
      <c r="G74" t="s">
        <v>12639</v>
      </c>
      <c r="H74" t="s">
        <v>12685</v>
      </c>
      <c r="I74" s="292">
        <v>181.74</v>
      </c>
      <c r="L74" t="s">
        <v>12686</v>
      </c>
      <c r="M74" t="s">
        <v>12687</v>
      </c>
      <c r="N74" t="s">
        <v>12701</v>
      </c>
      <c r="O74" t="s">
        <v>12702</v>
      </c>
      <c r="P74" t="s">
        <v>12716</v>
      </c>
      <c r="Q74" t="s">
        <v>12717</v>
      </c>
      <c r="R74" t="s">
        <v>12749</v>
      </c>
      <c r="S74" t="s">
        <v>12750</v>
      </c>
      <c r="T74">
        <v>49725</v>
      </c>
      <c r="AA74">
        <v>2</v>
      </c>
      <c r="AB74">
        <v>22</v>
      </c>
      <c r="AH74" t="s">
        <v>12692</v>
      </c>
      <c r="AI74">
        <v>95</v>
      </c>
      <c r="AJ74" t="s">
        <v>12749</v>
      </c>
      <c r="AM74">
        <v>181.74</v>
      </c>
      <c r="AN74" t="s">
        <v>3277</v>
      </c>
      <c r="AO74">
        <v>181.74</v>
      </c>
      <c r="AP74" t="s">
        <v>3277</v>
      </c>
      <c r="AQ74">
        <v>3093130</v>
      </c>
      <c r="AR74" s="291">
        <v>44631</v>
      </c>
      <c r="AY74" t="s">
        <v>12751</v>
      </c>
    </row>
    <row r="75" spans="1:52" hidden="1">
      <c r="A75" s="291">
        <v>44631</v>
      </c>
      <c r="B75">
        <v>2205</v>
      </c>
      <c r="C75">
        <v>311040</v>
      </c>
      <c r="D75">
        <v>10</v>
      </c>
      <c r="E75">
        <v>141233</v>
      </c>
      <c r="F75" t="s">
        <v>321</v>
      </c>
      <c r="G75" t="s">
        <v>12639</v>
      </c>
      <c r="H75" t="s">
        <v>12685</v>
      </c>
      <c r="I75" s="292">
        <v>-181.74</v>
      </c>
      <c r="L75" t="s">
        <v>12686</v>
      </c>
      <c r="M75" t="s">
        <v>12687</v>
      </c>
      <c r="N75" t="s">
        <v>12701</v>
      </c>
      <c r="O75" t="s">
        <v>12702</v>
      </c>
      <c r="P75" t="s">
        <v>12703</v>
      </c>
      <c r="R75" t="s">
        <v>12752</v>
      </c>
      <c r="S75" t="s">
        <v>12750</v>
      </c>
      <c r="T75">
        <v>49743</v>
      </c>
      <c r="AA75">
        <v>3</v>
      </c>
      <c r="AB75">
        <v>22</v>
      </c>
      <c r="AH75" t="s">
        <v>12692</v>
      </c>
      <c r="AI75">
        <v>95</v>
      </c>
      <c r="AJ75" t="s">
        <v>12752</v>
      </c>
      <c r="AM75">
        <v>-181.74</v>
      </c>
      <c r="AN75" t="s">
        <v>3277</v>
      </c>
      <c r="AO75">
        <v>-181.74</v>
      </c>
      <c r="AP75" t="s">
        <v>3277</v>
      </c>
      <c r="AQ75">
        <v>3106126</v>
      </c>
      <c r="AR75" s="291">
        <v>44631</v>
      </c>
      <c r="AY75" t="s">
        <v>12703</v>
      </c>
    </row>
    <row r="76" spans="1:52" hidden="1">
      <c r="A76" s="291">
        <v>44577</v>
      </c>
      <c r="B76">
        <v>2205</v>
      </c>
      <c r="C76">
        <v>311010</v>
      </c>
      <c r="D76">
        <v>10</v>
      </c>
      <c r="E76">
        <v>141233</v>
      </c>
      <c r="F76" t="s">
        <v>321</v>
      </c>
      <c r="G76" t="s">
        <v>12639</v>
      </c>
      <c r="H76" t="s">
        <v>12685</v>
      </c>
      <c r="I76" s="292">
        <v>164.57</v>
      </c>
      <c r="L76" t="s">
        <v>12686</v>
      </c>
      <c r="M76" t="s">
        <v>12687</v>
      </c>
      <c r="N76" t="s">
        <v>12701</v>
      </c>
      <c r="O76" t="s">
        <v>12702</v>
      </c>
      <c r="P76" t="s">
        <v>12703</v>
      </c>
      <c r="R76" t="s">
        <v>12704</v>
      </c>
      <c r="S76" t="s">
        <v>12753</v>
      </c>
      <c r="T76">
        <v>45780</v>
      </c>
      <c r="AA76">
        <v>1</v>
      </c>
      <c r="AB76">
        <v>22</v>
      </c>
      <c r="AH76" t="s">
        <v>12692</v>
      </c>
      <c r="AI76">
        <v>796</v>
      </c>
      <c r="AJ76" t="s">
        <v>12704</v>
      </c>
      <c r="AM76">
        <v>164.57</v>
      </c>
      <c r="AN76" t="s">
        <v>3277</v>
      </c>
      <c r="AO76">
        <v>164.57</v>
      </c>
      <c r="AP76" t="s">
        <v>3277</v>
      </c>
      <c r="AQ76">
        <v>2887600</v>
      </c>
      <c r="AR76" s="291">
        <v>44577</v>
      </c>
      <c r="AY76" t="s">
        <v>12703</v>
      </c>
    </row>
    <row r="77" spans="1:52">
      <c r="A77" s="291">
        <v>44804</v>
      </c>
      <c r="B77">
        <v>2205</v>
      </c>
      <c r="C77">
        <v>311015</v>
      </c>
      <c r="D77">
        <v>15</v>
      </c>
      <c r="E77">
        <v>141249</v>
      </c>
      <c r="F77" t="s">
        <v>340</v>
      </c>
      <c r="G77" t="s">
        <v>12639</v>
      </c>
      <c r="H77" t="s">
        <v>12685</v>
      </c>
      <c r="I77" s="292">
        <v>-1032.72</v>
      </c>
      <c r="J77">
        <v>90164</v>
      </c>
      <c r="L77" t="s">
        <v>12686</v>
      </c>
      <c r="M77" t="s">
        <v>12687</v>
      </c>
      <c r="N77" t="s">
        <v>12688</v>
      </c>
      <c r="O77" t="s">
        <v>12685</v>
      </c>
      <c r="P77" t="s">
        <v>12696</v>
      </c>
      <c r="R77" t="s">
        <v>12727</v>
      </c>
      <c r="S77" t="s">
        <v>12728</v>
      </c>
      <c r="T77">
        <v>64046</v>
      </c>
      <c r="AA77">
        <v>8</v>
      </c>
      <c r="AB77">
        <v>22</v>
      </c>
      <c r="AH77" t="s">
        <v>12692</v>
      </c>
      <c r="AI77">
        <v>82</v>
      </c>
      <c r="AJ77" t="s">
        <v>12728</v>
      </c>
      <c r="AM77">
        <v>-1032.72</v>
      </c>
      <c r="AN77" t="s">
        <v>3277</v>
      </c>
      <c r="AO77">
        <v>-1032.72</v>
      </c>
      <c r="AP77" t="s">
        <v>3277</v>
      </c>
      <c r="AQ77">
        <v>4262172</v>
      </c>
      <c r="AR77" s="291">
        <v>44813</v>
      </c>
      <c r="AY77" t="s">
        <v>12696</v>
      </c>
      <c r="AZ77">
        <v>1003257</v>
      </c>
    </row>
    <row r="78" spans="1:52" hidden="1">
      <c r="A78" s="291">
        <v>44600</v>
      </c>
      <c r="B78">
        <v>2205</v>
      </c>
      <c r="C78">
        <v>311010</v>
      </c>
      <c r="D78">
        <v>10</v>
      </c>
      <c r="E78">
        <v>141233</v>
      </c>
      <c r="F78" t="s">
        <v>321</v>
      </c>
      <c r="G78" t="s">
        <v>12639</v>
      </c>
      <c r="H78" t="s">
        <v>12685</v>
      </c>
      <c r="I78" s="292">
        <v>164.57</v>
      </c>
      <c r="L78" t="s">
        <v>12686</v>
      </c>
      <c r="M78" t="s">
        <v>12687</v>
      </c>
      <c r="N78" t="s">
        <v>12701</v>
      </c>
      <c r="O78" t="s">
        <v>12702</v>
      </c>
      <c r="P78" t="s">
        <v>12703</v>
      </c>
      <c r="R78" t="s">
        <v>12706</v>
      </c>
      <c r="S78" t="s">
        <v>12754</v>
      </c>
      <c r="T78">
        <v>47352</v>
      </c>
      <c r="AA78">
        <v>2</v>
      </c>
      <c r="AB78">
        <v>22</v>
      </c>
      <c r="AH78" t="s">
        <v>12692</v>
      </c>
      <c r="AI78">
        <v>1006</v>
      </c>
      <c r="AJ78" t="s">
        <v>12706</v>
      </c>
      <c r="AM78">
        <v>164.57</v>
      </c>
      <c r="AN78" t="s">
        <v>3277</v>
      </c>
      <c r="AO78">
        <v>164.57</v>
      </c>
      <c r="AP78" t="s">
        <v>3277</v>
      </c>
      <c r="AQ78">
        <v>2907295</v>
      </c>
      <c r="AR78" s="291">
        <v>44600</v>
      </c>
      <c r="AY78" t="s">
        <v>12703</v>
      </c>
    </row>
    <row r="79" spans="1:52">
      <c r="A79" s="291">
        <v>44592</v>
      </c>
      <c r="B79">
        <v>2205</v>
      </c>
      <c r="C79">
        <v>311030</v>
      </c>
      <c r="D79">
        <v>15</v>
      </c>
      <c r="E79">
        <v>141249</v>
      </c>
      <c r="F79" t="s">
        <v>340</v>
      </c>
      <c r="G79" t="s">
        <v>12639</v>
      </c>
      <c r="H79" t="s">
        <v>12685</v>
      </c>
      <c r="I79" s="292">
        <v>-1078.8599999999999</v>
      </c>
      <c r="L79" t="s">
        <v>12686</v>
      </c>
      <c r="M79" t="s">
        <v>12687</v>
      </c>
      <c r="N79" t="s">
        <v>12701</v>
      </c>
      <c r="O79" t="s">
        <v>12702</v>
      </c>
      <c r="P79" t="s">
        <v>12716</v>
      </c>
      <c r="Q79" t="s">
        <v>12717</v>
      </c>
      <c r="R79" t="s">
        <v>12718</v>
      </c>
      <c r="S79" t="s">
        <v>12722</v>
      </c>
      <c r="T79">
        <v>47303</v>
      </c>
      <c r="AA79">
        <v>1</v>
      </c>
      <c r="AB79">
        <v>22</v>
      </c>
      <c r="AH79" t="s">
        <v>12692</v>
      </c>
      <c r="AI79">
        <v>1474</v>
      </c>
      <c r="AJ79" t="s">
        <v>12718</v>
      </c>
      <c r="AM79">
        <v>-1078.8599999999999</v>
      </c>
      <c r="AN79" t="s">
        <v>3277</v>
      </c>
      <c r="AO79">
        <v>-1078.8599999999999</v>
      </c>
      <c r="AP79" t="s">
        <v>3277</v>
      </c>
      <c r="AQ79">
        <v>2907174</v>
      </c>
      <c r="AR79" s="291">
        <v>44600</v>
      </c>
      <c r="AY79" t="s">
        <v>12719</v>
      </c>
    </row>
    <row r="80" spans="1:52">
      <c r="A80" s="291">
        <v>44620</v>
      </c>
      <c r="B80">
        <v>2205</v>
      </c>
      <c r="C80">
        <v>311030</v>
      </c>
      <c r="D80">
        <v>15</v>
      </c>
      <c r="E80">
        <v>141249</v>
      </c>
      <c r="F80" t="s">
        <v>340</v>
      </c>
      <c r="G80" t="s">
        <v>12639</v>
      </c>
      <c r="H80" t="s">
        <v>12685</v>
      </c>
      <c r="I80" s="292">
        <v>-1078.8599999999999</v>
      </c>
      <c r="J80">
        <v>90165</v>
      </c>
      <c r="L80" t="s">
        <v>12686</v>
      </c>
      <c r="M80" t="s">
        <v>12687</v>
      </c>
      <c r="N80" t="s">
        <v>12688</v>
      </c>
      <c r="O80" t="s">
        <v>12685</v>
      </c>
      <c r="P80" t="s">
        <v>12689</v>
      </c>
      <c r="R80" t="s">
        <v>12720</v>
      </c>
      <c r="S80" t="s">
        <v>12721</v>
      </c>
      <c r="T80">
        <v>49704</v>
      </c>
      <c r="AA80">
        <v>2</v>
      </c>
      <c r="AB80">
        <v>22</v>
      </c>
      <c r="AH80" t="s">
        <v>12692</v>
      </c>
      <c r="AI80">
        <v>159</v>
      </c>
      <c r="AJ80" t="s">
        <v>12721</v>
      </c>
      <c r="AM80">
        <v>-1078.8599999999999</v>
      </c>
      <c r="AN80" t="s">
        <v>3277</v>
      </c>
      <c r="AO80">
        <v>-1078.8599999999999</v>
      </c>
      <c r="AP80" t="s">
        <v>3277</v>
      </c>
      <c r="AQ80">
        <v>3085141</v>
      </c>
      <c r="AR80" s="291">
        <v>44631</v>
      </c>
      <c r="AY80" t="s">
        <v>12689</v>
      </c>
      <c r="AZ80">
        <v>909313</v>
      </c>
    </row>
    <row r="81" spans="1:52" hidden="1">
      <c r="A81" s="291">
        <v>44592</v>
      </c>
      <c r="B81">
        <v>2205</v>
      </c>
      <c r="C81">
        <v>311010</v>
      </c>
      <c r="D81">
        <v>10</v>
      </c>
      <c r="E81">
        <v>141233</v>
      </c>
      <c r="F81" t="s">
        <v>321</v>
      </c>
      <c r="G81" t="s">
        <v>12639</v>
      </c>
      <c r="H81" t="s">
        <v>12685</v>
      </c>
      <c r="I81" s="292">
        <v>-164.57</v>
      </c>
      <c r="L81" t="s">
        <v>12686</v>
      </c>
      <c r="M81" t="s">
        <v>12687</v>
      </c>
      <c r="N81" t="s">
        <v>12701</v>
      </c>
      <c r="O81" t="s">
        <v>12702</v>
      </c>
      <c r="P81" t="s">
        <v>12716</v>
      </c>
      <c r="Q81" t="s">
        <v>12717</v>
      </c>
      <c r="R81" t="s">
        <v>12718</v>
      </c>
      <c r="S81" t="s">
        <v>12754</v>
      </c>
      <c r="T81">
        <v>47303</v>
      </c>
      <c r="AA81">
        <v>1</v>
      </c>
      <c r="AB81">
        <v>22</v>
      </c>
      <c r="AH81" t="s">
        <v>12692</v>
      </c>
      <c r="AI81">
        <v>1006</v>
      </c>
      <c r="AJ81" t="s">
        <v>12718</v>
      </c>
      <c r="AM81">
        <v>-164.57</v>
      </c>
      <c r="AN81" t="s">
        <v>3277</v>
      </c>
      <c r="AO81">
        <v>-164.57</v>
      </c>
      <c r="AP81" t="s">
        <v>3277</v>
      </c>
      <c r="AQ81">
        <v>2907174</v>
      </c>
      <c r="AR81" s="291">
        <v>44600</v>
      </c>
      <c r="AY81" t="s">
        <v>12719</v>
      </c>
    </row>
    <row r="82" spans="1:52" hidden="1">
      <c r="A82" s="291">
        <v>44620</v>
      </c>
      <c r="B82">
        <v>2205</v>
      </c>
      <c r="C82">
        <v>311010</v>
      </c>
      <c r="D82">
        <v>10</v>
      </c>
      <c r="E82">
        <v>141233</v>
      </c>
      <c r="F82" t="s">
        <v>321</v>
      </c>
      <c r="G82" t="s">
        <v>12639</v>
      </c>
      <c r="H82" t="s">
        <v>12685</v>
      </c>
      <c r="I82" s="292">
        <v>139.1</v>
      </c>
      <c r="L82" t="s">
        <v>12686</v>
      </c>
      <c r="M82" t="s">
        <v>12687</v>
      </c>
      <c r="N82" t="s">
        <v>12701</v>
      </c>
      <c r="O82" t="s">
        <v>12702</v>
      </c>
      <c r="P82" t="s">
        <v>12716</v>
      </c>
      <c r="Q82" t="s">
        <v>12717</v>
      </c>
      <c r="R82" t="s">
        <v>12749</v>
      </c>
      <c r="S82" t="s">
        <v>12755</v>
      </c>
      <c r="T82">
        <v>49725</v>
      </c>
      <c r="AA82">
        <v>2</v>
      </c>
      <c r="AB82">
        <v>22</v>
      </c>
      <c r="AH82" t="s">
        <v>12692</v>
      </c>
      <c r="AI82">
        <v>94</v>
      </c>
      <c r="AJ82" t="s">
        <v>12749</v>
      </c>
      <c r="AM82">
        <v>139.1</v>
      </c>
      <c r="AN82" t="s">
        <v>3277</v>
      </c>
      <c r="AO82">
        <v>139.1</v>
      </c>
      <c r="AP82" t="s">
        <v>3277</v>
      </c>
      <c r="AQ82">
        <v>3093130</v>
      </c>
      <c r="AR82" s="291">
        <v>44631</v>
      </c>
      <c r="AY82" t="s">
        <v>12751</v>
      </c>
    </row>
    <row r="83" spans="1:52" hidden="1">
      <c r="A83" s="291">
        <v>44631</v>
      </c>
      <c r="B83">
        <v>2205</v>
      </c>
      <c r="C83">
        <v>311010</v>
      </c>
      <c r="D83">
        <v>10</v>
      </c>
      <c r="E83">
        <v>141233</v>
      </c>
      <c r="F83" t="s">
        <v>321</v>
      </c>
      <c r="G83" t="s">
        <v>12639</v>
      </c>
      <c r="H83" t="s">
        <v>12685</v>
      </c>
      <c r="I83" s="292">
        <v>-139.1</v>
      </c>
      <c r="L83" t="s">
        <v>12686</v>
      </c>
      <c r="M83" t="s">
        <v>12687</v>
      </c>
      <c r="N83" t="s">
        <v>12701</v>
      </c>
      <c r="O83" t="s">
        <v>12702</v>
      </c>
      <c r="P83" t="s">
        <v>12703</v>
      </c>
      <c r="R83" t="s">
        <v>12752</v>
      </c>
      <c r="S83" t="s">
        <v>12755</v>
      </c>
      <c r="T83">
        <v>49743</v>
      </c>
      <c r="AA83">
        <v>3</v>
      </c>
      <c r="AB83">
        <v>22</v>
      </c>
      <c r="AH83" t="s">
        <v>12692</v>
      </c>
      <c r="AI83">
        <v>94</v>
      </c>
      <c r="AJ83" t="s">
        <v>12752</v>
      </c>
      <c r="AM83">
        <v>-139.1</v>
      </c>
      <c r="AN83" t="s">
        <v>3277</v>
      </c>
      <c r="AO83">
        <v>-139.1</v>
      </c>
      <c r="AP83" t="s">
        <v>3277</v>
      </c>
      <c r="AQ83">
        <v>3106126</v>
      </c>
      <c r="AR83" s="291">
        <v>44631</v>
      </c>
      <c r="AY83" t="s">
        <v>12703</v>
      </c>
    </row>
    <row r="84" spans="1:52" hidden="1">
      <c r="A84" s="291">
        <v>44577</v>
      </c>
      <c r="B84">
        <v>2205</v>
      </c>
      <c r="C84">
        <v>311010</v>
      </c>
      <c r="D84">
        <v>10</v>
      </c>
      <c r="E84">
        <v>141233</v>
      </c>
      <c r="F84" t="s">
        <v>321</v>
      </c>
      <c r="G84" t="s">
        <v>12639</v>
      </c>
      <c r="H84" t="s">
        <v>12685</v>
      </c>
      <c r="I84" s="292">
        <v>96.93</v>
      </c>
      <c r="L84" t="s">
        <v>12686</v>
      </c>
      <c r="M84" t="s">
        <v>12687</v>
      </c>
      <c r="N84" t="s">
        <v>12701</v>
      </c>
      <c r="O84" t="s">
        <v>12702</v>
      </c>
      <c r="P84" t="s">
        <v>12703</v>
      </c>
      <c r="R84" t="s">
        <v>12704</v>
      </c>
      <c r="S84" t="s">
        <v>12756</v>
      </c>
      <c r="T84">
        <v>45780</v>
      </c>
      <c r="AA84">
        <v>1</v>
      </c>
      <c r="AB84">
        <v>22</v>
      </c>
      <c r="AH84" t="s">
        <v>12692</v>
      </c>
      <c r="AI84">
        <v>795</v>
      </c>
      <c r="AJ84" t="s">
        <v>12704</v>
      </c>
      <c r="AM84">
        <v>96.93</v>
      </c>
      <c r="AN84" t="s">
        <v>3277</v>
      </c>
      <c r="AO84">
        <v>96.93</v>
      </c>
      <c r="AP84" t="s">
        <v>3277</v>
      </c>
      <c r="AQ84">
        <v>2887600</v>
      </c>
      <c r="AR84" s="291">
        <v>44577</v>
      </c>
      <c r="AY84" t="s">
        <v>12703</v>
      </c>
    </row>
    <row r="85" spans="1:52" hidden="1">
      <c r="A85" s="291">
        <v>44600</v>
      </c>
      <c r="B85">
        <v>2205</v>
      </c>
      <c r="C85">
        <v>311010</v>
      </c>
      <c r="D85">
        <v>10</v>
      </c>
      <c r="E85">
        <v>141233</v>
      </c>
      <c r="F85" t="s">
        <v>321</v>
      </c>
      <c r="G85" t="s">
        <v>12639</v>
      </c>
      <c r="H85" t="s">
        <v>12685</v>
      </c>
      <c r="I85" s="292">
        <v>96.93</v>
      </c>
      <c r="L85" t="s">
        <v>12686</v>
      </c>
      <c r="M85" t="s">
        <v>12687</v>
      </c>
      <c r="N85" t="s">
        <v>12701</v>
      </c>
      <c r="O85" t="s">
        <v>12702</v>
      </c>
      <c r="P85" t="s">
        <v>12703</v>
      </c>
      <c r="R85" t="s">
        <v>12706</v>
      </c>
      <c r="S85" t="s">
        <v>12757</v>
      </c>
      <c r="T85">
        <v>47352</v>
      </c>
      <c r="AA85">
        <v>2</v>
      </c>
      <c r="AB85">
        <v>22</v>
      </c>
      <c r="AH85" t="s">
        <v>12692</v>
      </c>
      <c r="AI85">
        <v>1005</v>
      </c>
      <c r="AJ85" t="s">
        <v>12706</v>
      </c>
      <c r="AM85">
        <v>96.93</v>
      </c>
      <c r="AN85" t="s">
        <v>3277</v>
      </c>
      <c r="AO85">
        <v>96.93</v>
      </c>
      <c r="AP85" t="s">
        <v>3277</v>
      </c>
      <c r="AQ85">
        <v>2907295</v>
      </c>
      <c r="AR85" s="291">
        <v>44600</v>
      </c>
      <c r="AY85" t="s">
        <v>12703</v>
      </c>
    </row>
    <row r="86" spans="1:52">
      <c r="A86" s="291">
        <v>44773</v>
      </c>
      <c r="B86">
        <v>2205</v>
      </c>
      <c r="C86">
        <v>311015</v>
      </c>
      <c r="D86">
        <v>15</v>
      </c>
      <c r="E86">
        <v>141249</v>
      </c>
      <c r="F86" t="s">
        <v>340</v>
      </c>
      <c r="G86" t="s">
        <v>12639</v>
      </c>
      <c r="H86" t="s">
        <v>12685</v>
      </c>
      <c r="I86" s="292">
        <v>-1282.27</v>
      </c>
      <c r="J86">
        <v>90164</v>
      </c>
      <c r="L86" t="s">
        <v>12686</v>
      </c>
      <c r="M86" t="s">
        <v>12687</v>
      </c>
      <c r="N86" t="s">
        <v>12688</v>
      </c>
      <c r="O86" t="s">
        <v>12685</v>
      </c>
      <c r="P86" t="s">
        <v>12689</v>
      </c>
      <c r="R86" t="s">
        <v>12690</v>
      </c>
      <c r="S86" t="s">
        <v>12691</v>
      </c>
      <c r="T86">
        <v>61519</v>
      </c>
      <c r="AA86">
        <v>7</v>
      </c>
      <c r="AB86">
        <v>22</v>
      </c>
      <c r="AH86" t="s">
        <v>12692</v>
      </c>
      <c r="AI86">
        <v>101</v>
      </c>
      <c r="AJ86" t="s">
        <v>12691</v>
      </c>
      <c r="AM86">
        <v>-1282.27</v>
      </c>
      <c r="AN86" t="s">
        <v>3277</v>
      </c>
      <c r="AO86">
        <v>-1282.27</v>
      </c>
      <c r="AP86" t="s">
        <v>3277</v>
      </c>
      <c r="AQ86">
        <v>3968178</v>
      </c>
      <c r="AR86" s="291">
        <v>44781</v>
      </c>
      <c r="AY86" t="s">
        <v>12689</v>
      </c>
      <c r="AZ86">
        <v>992089</v>
      </c>
    </row>
    <row r="87" spans="1:52">
      <c r="A87" s="291">
        <v>44651</v>
      </c>
      <c r="B87">
        <v>2205</v>
      </c>
      <c r="C87">
        <v>311030</v>
      </c>
      <c r="D87">
        <v>15</v>
      </c>
      <c r="E87">
        <v>141244</v>
      </c>
      <c r="F87" t="s">
        <v>334</v>
      </c>
      <c r="G87" t="s">
        <v>12639</v>
      </c>
      <c r="H87" t="s">
        <v>12685</v>
      </c>
      <c r="I87" s="292">
        <v>-1306.56</v>
      </c>
      <c r="J87">
        <v>1001891</v>
      </c>
      <c r="L87" t="s">
        <v>12686</v>
      </c>
      <c r="M87" t="s">
        <v>12687</v>
      </c>
      <c r="N87" t="s">
        <v>12688</v>
      </c>
      <c r="O87" t="s">
        <v>12685</v>
      </c>
      <c r="P87" t="s">
        <v>12689</v>
      </c>
      <c r="R87" t="s">
        <v>12710</v>
      </c>
      <c r="S87" t="s">
        <v>12711</v>
      </c>
      <c r="T87">
        <v>51877</v>
      </c>
      <c r="AA87">
        <v>3</v>
      </c>
      <c r="AB87">
        <v>22</v>
      </c>
      <c r="AH87" t="s">
        <v>12692</v>
      </c>
      <c r="AI87">
        <v>288</v>
      </c>
      <c r="AJ87" t="s">
        <v>12711</v>
      </c>
      <c r="AM87">
        <v>-1306.56</v>
      </c>
      <c r="AN87" t="s">
        <v>3277</v>
      </c>
      <c r="AO87">
        <v>-1306.56</v>
      </c>
      <c r="AP87" t="s">
        <v>3277</v>
      </c>
      <c r="AQ87">
        <v>3344129</v>
      </c>
      <c r="AR87" s="291">
        <v>44662</v>
      </c>
      <c r="AY87" t="s">
        <v>12689</v>
      </c>
      <c r="AZ87">
        <v>928677</v>
      </c>
    </row>
    <row r="88" spans="1:52">
      <c r="A88" s="291">
        <v>44592</v>
      </c>
      <c r="B88">
        <v>2205</v>
      </c>
      <c r="C88">
        <v>311015</v>
      </c>
      <c r="D88">
        <v>15</v>
      </c>
      <c r="E88">
        <v>141241</v>
      </c>
      <c r="F88" t="s">
        <v>330</v>
      </c>
      <c r="G88" t="s">
        <v>12639</v>
      </c>
      <c r="H88" t="s">
        <v>12685</v>
      </c>
      <c r="I88" s="292">
        <v>-1363.74</v>
      </c>
      <c r="L88" t="s">
        <v>12686</v>
      </c>
      <c r="M88" t="s">
        <v>12687</v>
      </c>
      <c r="N88" t="s">
        <v>12701</v>
      </c>
      <c r="O88" t="s">
        <v>12702</v>
      </c>
      <c r="P88" t="s">
        <v>12716</v>
      </c>
      <c r="Q88" t="s">
        <v>12717</v>
      </c>
      <c r="R88" t="s">
        <v>12718</v>
      </c>
      <c r="S88" t="s">
        <v>12715</v>
      </c>
      <c r="T88">
        <v>47303</v>
      </c>
      <c r="AA88">
        <v>1</v>
      </c>
      <c r="AB88">
        <v>22</v>
      </c>
      <c r="AH88" t="s">
        <v>12692</v>
      </c>
      <c r="AI88">
        <v>1312</v>
      </c>
      <c r="AJ88" t="s">
        <v>12718</v>
      </c>
      <c r="AM88">
        <v>-1363.74</v>
      </c>
      <c r="AN88" t="s">
        <v>3277</v>
      </c>
      <c r="AO88">
        <v>-1363.74</v>
      </c>
      <c r="AP88" t="s">
        <v>3277</v>
      </c>
      <c r="AQ88">
        <v>2907174</v>
      </c>
      <c r="AR88" s="291">
        <v>44600</v>
      </c>
      <c r="AY88" t="s">
        <v>12719</v>
      </c>
    </row>
    <row r="89" spans="1:52">
      <c r="A89" s="291">
        <v>44620</v>
      </c>
      <c r="B89">
        <v>2205</v>
      </c>
      <c r="C89">
        <v>311015</v>
      </c>
      <c r="D89">
        <v>15</v>
      </c>
      <c r="E89">
        <v>141241</v>
      </c>
      <c r="F89" t="s">
        <v>330</v>
      </c>
      <c r="G89" t="s">
        <v>12639</v>
      </c>
      <c r="H89" t="s">
        <v>12685</v>
      </c>
      <c r="I89" s="292">
        <v>-1363.74</v>
      </c>
      <c r="J89">
        <v>90939</v>
      </c>
      <c r="L89" t="s">
        <v>12686</v>
      </c>
      <c r="M89" t="s">
        <v>12687</v>
      </c>
      <c r="N89" t="s">
        <v>12688</v>
      </c>
      <c r="O89" t="s">
        <v>12685</v>
      </c>
      <c r="P89" t="s">
        <v>12693</v>
      </c>
      <c r="R89" t="s">
        <v>12694</v>
      </c>
      <c r="S89" t="s">
        <v>12695</v>
      </c>
      <c r="T89">
        <v>49659</v>
      </c>
      <c r="AA89">
        <v>2</v>
      </c>
      <c r="AB89">
        <v>22</v>
      </c>
      <c r="AH89" t="s">
        <v>12692</v>
      </c>
      <c r="AI89">
        <v>264</v>
      </c>
      <c r="AJ89" t="s">
        <v>12695</v>
      </c>
      <c r="AM89">
        <v>-1363.74</v>
      </c>
      <c r="AN89" t="s">
        <v>3277</v>
      </c>
      <c r="AO89">
        <v>-1363.74</v>
      </c>
      <c r="AP89" t="s">
        <v>3277</v>
      </c>
      <c r="AQ89">
        <v>3074322</v>
      </c>
      <c r="AR89" s="291">
        <v>44630</v>
      </c>
      <c r="AY89" t="s">
        <v>12693</v>
      </c>
      <c r="AZ89">
        <v>907653</v>
      </c>
    </row>
    <row r="90" spans="1:52" hidden="1">
      <c r="A90" s="291">
        <v>44592</v>
      </c>
      <c r="B90">
        <v>2205</v>
      </c>
      <c r="C90">
        <v>311010</v>
      </c>
      <c r="D90">
        <v>10</v>
      </c>
      <c r="E90">
        <v>141233</v>
      </c>
      <c r="F90" t="s">
        <v>321</v>
      </c>
      <c r="G90" t="s">
        <v>12639</v>
      </c>
      <c r="H90" t="s">
        <v>12685</v>
      </c>
      <c r="I90" s="292">
        <v>-96.93</v>
      </c>
      <c r="L90" t="s">
        <v>12686</v>
      </c>
      <c r="M90" t="s">
        <v>12687</v>
      </c>
      <c r="N90" t="s">
        <v>12701</v>
      </c>
      <c r="O90" t="s">
        <v>12702</v>
      </c>
      <c r="P90" t="s">
        <v>12716</v>
      </c>
      <c r="Q90" t="s">
        <v>12717</v>
      </c>
      <c r="R90" t="s">
        <v>12718</v>
      </c>
      <c r="S90" t="s">
        <v>12757</v>
      </c>
      <c r="T90">
        <v>47303</v>
      </c>
      <c r="AA90">
        <v>1</v>
      </c>
      <c r="AB90">
        <v>22</v>
      </c>
      <c r="AH90" t="s">
        <v>12692</v>
      </c>
      <c r="AI90">
        <v>1005</v>
      </c>
      <c r="AJ90" t="s">
        <v>12718</v>
      </c>
      <c r="AM90">
        <v>-96.93</v>
      </c>
      <c r="AN90" t="s">
        <v>3277</v>
      </c>
      <c r="AO90">
        <v>-96.93</v>
      </c>
      <c r="AP90" t="s">
        <v>3277</v>
      </c>
      <c r="AQ90">
        <v>2907174</v>
      </c>
      <c r="AR90" s="291">
        <v>44600</v>
      </c>
      <c r="AY90" t="s">
        <v>12719</v>
      </c>
    </row>
    <row r="91" spans="1:52" hidden="1">
      <c r="A91" s="291">
        <v>44577</v>
      </c>
      <c r="B91">
        <v>2205</v>
      </c>
      <c r="C91">
        <v>311040</v>
      </c>
      <c r="D91">
        <v>10</v>
      </c>
      <c r="E91">
        <v>141233</v>
      </c>
      <c r="F91" t="s">
        <v>321</v>
      </c>
      <c r="G91" t="s">
        <v>12639</v>
      </c>
      <c r="H91" t="s">
        <v>12685</v>
      </c>
      <c r="I91" s="292">
        <v>91.03</v>
      </c>
      <c r="L91" t="s">
        <v>12686</v>
      </c>
      <c r="M91" t="s">
        <v>12687</v>
      </c>
      <c r="N91" t="s">
        <v>12701</v>
      </c>
      <c r="O91" t="s">
        <v>12702</v>
      </c>
      <c r="P91" t="s">
        <v>12703</v>
      </c>
      <c r="R91" t="s">
        <v>12704</v>
      </c>
      <c r="S91" t="s">
        <v>12758</v>
      </c>
      <c r="T91">
        <v>45780</v>
      </c>
      <c r="AA91">
        <v>1</v>
      </c>
      <c r="AB91">
        <v>22</v>
      </c>
      <c r="AH91" t="s">
        <v>12692</v>
      </c>
      <c r="AI91">
        <v>801</v>
      </c>
      <c r="AJ91" t="s">
        <v>12704</v>
      </c>
      <c r="AM91">
        <v>91.03</v>
      </c>
      <c r="AN91" t="s">
        <v>3277</v>
      </c>
      <c r="AO91">
        <v>91.03</v>
      </c>
      <c r="AP91" t="s">
        <v>3277</v>
      </c>
      <c r="AQ91">
        <v>2887600</v>
      </c>
      <c r="AR91" s="291">
        <v>44577</v>
      </c>
      <c r="AY91" t="s">
        <v>12703</v>
      </c>
    </row>
    <row r="92" spans="1:52" hidden="1">
      <c r="A92" s="291">
        <v>44600</v>
      </c>
      <c r="B92">
        <v>2205</v>
      </c>
      <c r="C92">
        <v>311040</v>
      </c>
      <c r="D92">
        <v>10</v>
      </c>
      <c r="E92">
        <v>141233</v>
      </c>
      <c r="F92" t="s">
        <v>321</v>
      </c>
      <c r="G92" t="s">
        <v>12639</v>
      </c>
      <c r="H92" t="s">
        <v>12685</v>
      </c>
      <c r="I92" s="292">
        <v>91.03</v>
      </c>
      <c r="L92" t="s">
        <v>12686</v>
      </c>
      <c r="M92" t="s">
        <v>12687</v>
      </c>
      <c r="N92" t="s">
        <v>12701</v>
      </c>
      <c r="O92" t="s">
        <v>12702</v>
      </c>
      <c r="P92" t="s">
        <v>12703</v>
      </c>
      <c r="R92" t="s">
        <v>12706</v>
      </c>
      <c r="S92" t="s">
        <v>12759</v>
      </c>
      <c r="T92">
        <v>47352</v>
      </c>
      <c r="AA92">
        <v>2</v>
      </c>
      <c r="AB92">
        <v>22</v>
      </c>
      <c r="AH92" t="s">
        <v>12692</v>
      </c>
      <c r="AI92">
        <v>1011</v>
      </c>
      <c r="AJ92" t="s">
        <v>12706</v>
      </c>
      <c r="AM92">
        <v>91.03</v>
      </c>
      <c r="AN92" t="s">
        <v>3277</v>
      </c>
      <c r="AO92">
        <v>91.03</v>
      </c>
      <c r="AP92" t="s">
        <v>3277</v>
      </c>
      <c r="AQ92">
        <v>2907295</v>
      </c>
      <c r="AR92" s="291">
        <v>44600</v>
      </c>
      <c r="AY92" t="s">
        <v>12703</v>
      </c>
    </row>
    <row r="93" spans="1:52" hidden="1">
      <c r="A93" s="291">
        <v>44620</v>
      </c>
      <c r="B93">
        <v>2205</v>
      </c>
      <c r="C93">
        <v>311010</v>
      </c>
      <c r="D93">
        <v>10</v>
      </c>
      <c r="E93">
        <v>141233</v>
      </c>
      <c r="F93" t="s">
        <v>321</v>
      </c>
      <c r="G93" t="s">
        <v>12639</v>
      </c>
      <c r="H93" t="s">
        <v>12685</v>
      </c>
      <c r="I93" s="292">
        <v>91.03</v>
      </c>
      <c r="L93" t="s">
        <v>12686</v>
      </c>
      <c r="M93" t="s">
        <v>12687</v>
      </c>
      <c r="N93" t="s">
        <v>12701</v>
      </c>
      <c r="O93" t="s">
        <v>12702</v>
      </c>
      <c r="P93" t="s">
        <v>12716</v>
      </c>
      <c r="Q93" t="s">
        <v>12717</v>
      </c>
      <c r="R93" t="s">
        <v>12749</v>
      </c>
      <c r="S93" t="s">
        <v>12760</v>
      </c>
      <c r="T93">
        <v>49725</v>
      </c>
      <c r="AA93">
        <v>2</v>
      </c>
      <c r="AB93">
        <v>22</v>
      </c>
      <c r="AH93" t="s">
        <v>12692</v>
      </c>
      <c r="AI93">
        <v>93</v>
      </c>
      <c r="AJ93" t="s">
        <v>12749</v>
      </c>
      <c r="AM93">
        <v>91.03</v>
      </c>
      <c r="AN93" t="s">
        <v>3277</v>
      </c>
      <c r="AO93">
        <v>91.03</v>
      </c>
      <c r="AP93" t="s">
        <v>3277</v>
      </c>
      <c r="AQ93">
        <v>3093130</v>
      </c>
      <c r="AR93" s="291">
        <v>44631</v>
      </c>
      <c r="AY93" t="s">
        <v>12751</v>
      </c>
    </row>
    <row r="94" spans="1:52" hidden="1">
      <c r="A94" s="291">
        <v>44592</v>
      </c>
      <c r="B94">
        <v>2205</v>
      </c>
      <c r="C94">
        <v>311040</v>
      </c>
      <c r="D94">
        <v>10</v>
      </c>
      <c r="E94">
        <v>141233</v>
      </c>
      <c r="F94" t="s">
        <v>321</v>
      </c>
      <c r="G94" t="s">
        <v>12639</v>
      </c>
      <c r="H94" t="s">
        <v>12685</v>
      </c>
      <c r="I94" s="292">
        <v>-91.03</v>
      </c>
      <c r="L94" t="s">
        <v>12686</v>
      </c>
      <c r="M94" t="s">
        <v>12687</v>
      </c>
      <c r="N94" t="s">
        <v>12701</v>
      </c>
      <c r="O94" t="s">
        <v>12702</v>
      </c>
      <c r="P94" t="s">
        <v>12716</v>
      </c>
      <c r="Q94" t="s">
        <v>12717</v>
      </c>
      <c r="R94" t="s">
        <v>12718</v>
      </c>
      <c r="S94" t="s">
        <v>12759</v>
      </c>
      <c r="T94">
        <v>47303</v>
      </c>
      <c r="AA94">
        <v>1</v>
      </c>
      <c r="AB94">
        <v>22</v>
      </c>
      <c r="AH94" t="s">
        <v>12692</v>
      </c>
      <c r="AI94">
        <v>1011</v>
      </c>
      <c r="AJ94" t="s">
        <v>12718</v>
      </c>
      <c r="AM94">
        <v>-91.03</v>
      </c>
      <c r="AN94" t="s">
        <v>3277</v>
      </c>
      <c r="AO94">
        <v>-91.03</v>
      </c>
      <c r="AP94" t="s">
        <v>3277</v>
      </c>
      <c r="AQ94">
        <v>2907174</v>
      </c>
      <c r="AR94" s="291">
        <v>44600</v>
      </c>
      <c r="AY94" t="s">
        <v>12719</v>
      </c>
    </row>
    <row r="95" spans="1:52" hidden="1">
      <c r="A95" s="291">
        <v>44631</v>
      </c>
      <c r="B95">
        <v>2205</v>
      </c>
      <c r="C95">
        <v>311010</v>
      </c>
      <c r="D95">
        <v>10</v>
      </c>
      <c r="E95">
        <v>141233</v>
      </c>
      <c r="F95" t="s">
        <v>321</v>
      </c>
      <c r="G95" t="s">
        <v>12639</v>
      </c>
      <c r="H95" t="s">
        <v>12685</v>
      </c>
      <c r="I95" s="292">
        <v>-91.03</v>
      </c>
      <c r="L95" t="s">
        <v>12686</v>
      </c>
      <c r="M95" t="s">
        <v>12687</v>
      </c>
      <c r="N95" t="s">
        <v>12701</v>
      </c>
      <c r="O95" t="s">
        <v>12702</v>
      </c>
      <c r="P95" t="s">
        <v>12703</v>
      </c>
      <c r="R95" t="s">
        <v>12752</v>
      </c>
      <c r="S95" t="s">
        <v>12760</v>
      </c>
      <c r="T95">
        <v>49743</v>
      </c>
      <c r="AA95">
        <v>3</v>
      </c>
      <c r="AB95">
        <v>22</v>
      </c>
      <c r="AH95" t="s">
        <v>12692</v>
      </c>
      <c r="AI95">
        <v>93</v>
      </c>
      <c r="AJ95" t="s">
        <v>12752</v>
      </c>
      <c r="AM95">
        <v>-91.03</v>
      </c>
      <c r="AN95" t="s">
        <v>3277</v>
      </c>
      <c r="AO95">
        <v>-91.03</v>
      </c>
      <c r="AP95" t="s">
        <v>3277</v>
      </c>
      <c r="AQ95">
        <v>3106126</v>
      </c>
      <c r="AR95" s="291">
        <v>44631</v>
      </c>
      <c r="AY95" t="s">
        <v>12703</v>
      </c>
    </row>
    <row r="96" spans="1:52" hidden="1">
      <c r="A96" s="291">
        <v>44577</v>
      </c>
      <c r="B96">
        <v>2205</v>
      </c>
      <c r="C96">
        <v>311010</v>
      </c>
      <c r="D96">
        <v>10</v>
      </c>
      <c r="E96">
        <v>141233</v>
      </c>
      <c r="F96" t="s">
        <v>321</v>
      </c>
      <c r="G96" t="s">
        <v>12639</v>
      </c>
      <c r="H96" t="s">
        <v>12685</v>
      </c>
      <c r="I96" s="292">
        <v>70.680000000000007</v>
      </c>
      <c r="L96" t="s">
        <v>12686</v>
      </c>
      <c r="M96" t="s">
        <v>12687</v>
      </c>
      <c r="N96" t="s">
        <v>12701</v>
      </c>
      <c r="O96" t="s">
        <v>12702</v>
      </c>
      <c r="P96" t="s">
        <v>12703</v>
      </c>
      <c r="R96" t="s">
        <v>12704</v>
      </c>
      <c r="S96" t="s">
        <v>12761</v>
      </c>
      <c r="T96">
        <v>45780</v>
      </c>
      <c r="AA96">
        <v>1</v>
      </c>
      <c r="AB96">
        <v>22</v>
      </c>
      <c r="AH96" t="s">
        <v>12692</v>
      </c>
      <c r="AI96">
        <v>794</v>
      </c>
      <c r="AJ96" t="s">
        <v>12704</v>
      </c>
      <c r="AM96">
        <v>70.680000000000007</v>
      </c>
      <c r="AN96" t="s">
        <v>3277</v>
      </c>
      <c r="AO96">
        <v>70.680000000000007</v>
      </c>
      <c r="AP96" t="s">
        <v>3277</v>
      </c>
      <c r="AQ96">
        <v>2887600</v>
      </c>
      <c r="AR96" s="291">
        <v>44577</v>
      </c>
      <c r="AY96" t="s">
        <v>12703</v>
      </c>
    </row>
    <row r="97" spans="1:52" hidden="1">
      <c r="A97" s="291">
        <v>44577</v>
      </c>
      <c r="B97">
        <v>2205</v>
      </c>
      <c r="C97">
        <v>311010</v>
      </c>
      <c r="D97">
        <v>10</v>
      </c>
      <c r="E97">
        <v>141233</v>
      </c>
      <c r="F97" t="s">
        <v>321</v>
      </c>
      <c r="G97" t="s">
        <v>12639</v>
      </c>
      <c r="H97" t="s">
        <v>12685</v>
      </c>
      <c r="I97" s="292">
        <v>70.680000000000007</v>
      </c>
      <c r="L97" t="s">
        <v>12686</v>
      </c>
      <c r="M97" t="s">
        <v>12687</v>
      </c>
      <c r="N97" t="s">
        <v>12701</v>
      </c>
      <c r="O97" t="s">
        <v>12702</v>
      </c>
      <c r="P97" t="s">
        <v>12703</v>
      </c>
      <c r="R97" t="s">
        <v>12704</v>
      </c>
      <c r="S97" t="s">
        <v>12762</v>
      </c>
      <c r="T97">
        <v>45780</v>
      </c>
      <c r="AA97">
        <v>1</v>
      </c>
      <c r="AB97">
        <v>22</v>
      </c>
      <c r="AH97" t="s">
        <v>12692</v>
      </c>
      <c r="AI97">
        <v>792</v>
      </c>
      <c r="AJ97" t="s">
        <v>12704</v>
      </c>
      <c r="AM97">
        <v>70.680000000000007</v>
      </c>
      <c r="AN97" t="s">
        <v>3277</v>
      </c>
      <c r="AO97">
        <v>70.680000000000007</v>
      </c>
      <c r="AP97" t="s">
        <v>3277</v>
      </c>
      <c r="AQ97">
        <v>2887600</v>
      </c>
      <c r="AR97" s="291">
        <v>44577</v>
      </c>
      <c r="AY97" t="s">
        <v>12703</v>
      </c>
    </row>
    <row r="98" spans="1:52">
      <c r="A98" s="291">
        <v>44592</v>
      </c>
      <c r="B98">
        <v>2205</v>
      </c>
      <c r="C98">
        <v>311015</v>
      </c>
      <c r="D98">
        <v>15</v>
      </c>
      <c r="E98">
        <v>141249</v>
      </c>
      <c r="F98" t="s">
        <v>340</v>
      </c>
      <c r="G98" t="s">
        <v>12639</v>
      </c>
      <c r="H98" t="s">
        <v>12685</v>
      </c>
      <c r="I98" s="292">
        <v>-2268.84</v>
      </c>
      <c r="L98" t="s">
        <v>12686</v>
      </c>
      <c r="M98" t="s">
        <v>12687</v>
      </c>
      <c r="N98" t="s">
        <v>12701</v>
      </c>
      <c r="O98" t="s">
        <v>12702</v>
      </c>
      <c r="P98" t="s">
        <v>12716</v>
      </c>
      <c r="Q98" t="s">
        <v>12717</v>
      </c>
      <c r="R98" t="s">
        <v>12718</v>
      </c>
      <c r="S98" t="s">
        <v>12707</v>
      </c>
      <c r="T98">
        <v>47303</v>
      </c>
      <c r="AA98">
        <v>1</v>
      </c>
      <c r="AB98">
        <v>22</v>
      </c>
      <c r="AH98" t="s">
        <v>12692</v>
      </c>
      <c r="AI98">
        <v>1472</v>
      </c>
      <c r="AJ98" t="s">
        <v>12718</v>
      </c>
      <c r="AM98">
        <v>-2268.84</v>
      </c>
      <c r="AN98" t="s">
        <v>3277</v>
      </c>
      <c r="AO98">
        <v>-2268.84</v>
      </c>
      <c r="AP98" t="s">
        <v>3277</v>
      </c>
      <c r="AQ98">
        <v>2907174</v>
      </c>
      <c r="AR98" s="291">
        <v>44600</v>
      </c>
      <c r="AY98" t="s">
        <v>12719</v>
      </c>
    </row>
    <row r="99" spans="1:52">
      <c r="A99" s="291">
        <v>44620</v>
      </c>
      <c r="B99">
        <v>2205</v>
      </c>
      <c r="C99">
        <v>311015</v>
      </c>
      <c r="D99">
        <v>15</v>
      </c>
      <c r="E99">
        <v>141249</v>
      </c>
      <c r="F99" t="s">
        <v>340</v>
      </c>
      <c r="G99" t="s">
        <v>12639</v>
      </c>
      <c r="H99" t="s">
        <v>12685</v>
      </c>
      <c r="I99" s="292">
        <v>-2268.84</v>
      </c>
      <c r="J99">
        <v>90164</v>
      </c>
      <c r="L99" t="s">
        <v>12686</v>
      </c>
      <c r="M99" t="s">
        <v>12687</v>
      </c>
      <c r="N99" t="s">
        <v>12688</v>
      </c>
      <c r="O99" t="s">
        <v>12685</v>
      </c>
      <c r="P99" t="s">
        <v>12693</v>
      </c>
      <c r="R99" t="s">
        <v>12694</v>
      </c>
      <c r="S99" t="s">
        <v>12695</v>
      </c>
      <c r="T99">
        <v>49659</v>
      </c>
      <c r="AA99">
        <v>2</v>
      </c>
      <c r="AB99">
        <v>22</v>
      </c>
      <c r="AH99" t="s">
        <v>12692</v>
      </c>
      <c r="AI99">
        <v>188</v>
      </c>
      <c r="AJ99" t="s">
        <v>12695</v>
      </c>
      <c r="AM99">
        <v>-2268.84</v>
      </c>
      <c r="AN99" t="s">
        <v>3277</v>
      </c>
      <c r="AO99">
        <v>-2268.84</v>
      </c>
      <c r="AP99" t="s">
        <v>3277</v>
      </c>
      <c r="AQ99">
        <v>3074322</v>
      </c>
      <c r="AR99" s="291">
        <v>44630</v>
      </c>
      <c r="AY99" t="s">
        <v>12693</v>
      </c>
      <c r="AZ99">
        <v>907493</v>
      </c>
    </row>
    <row r="100" spans="1:52" hidden="1">
      <c r="A100" s="291">
        <v>44577</v>
      </c>
      <c r="B100">
        <v>2205</v>
      </c>
      <c r="C100">
        <v>311010</v>
      </c>
      <c r="D100">
        <v>10</v>
      </c>
      <c r="E100">
        <v>141233</v>
      </c>
      <c r="F100" t="s">
        <v>321</v>
      </c>
      <c r="G100" t="s">
        <v>12639</v>
      </c>
      <c r="H100" t="s">
        <v>12685</v>
      </c>
      <c r="I100" s="292">
        <v>70.680000000000007</v>
      </c>
      <c r="L100" t="s">
        <v>12686</v>
      </c>
      <c r="M100" t="s">
        <v>12687</v>
      </c>
      <c r="N100" t="s">
        <v>12701</v>
      </c>
      <c r="O100" t="s">
        <v>12702</v>
      </c>
      <c r="P100" t="s">
        <v>12703</v>
      </c>
      <c r="R100" t="s">
        <v>12704</v>
      </c>
      <c r="S100" t="s">
        <v>12763</v>
      </c>
      <c r="T100">
        <v>45780</v>
      </c>
      <c r="AA100">
        <v>1</v>
      </c>
      <c r="AB100">
        <v>22</v>
      </c>
      <c r="AH100" t="s">
        <v>12692</v>
      </c>
      <c r="AI100">
        <v>793</v>
      </c>
      <c r="AJ100" t="s">
        <v>12704</v>
      </c>
      <c r="AM100">
        <v>70.680000000000007</v>
      </c>
      <c r="AN100" t="s">
        <v>3277</v>
      </c>
      <c r="AO100">
        <v>70.680000000000007</v>
      </c>
      <c r="AP100" t="s">
        <v>3277</v>
      </c>
      <c r="AQ100">
        <v>2887600</v>
      </c>
      <c r="AR100" s="291">
        <v>44577</v>
      </c>
      <c r="AY100" t="s">
        <v>12703</v>
      </c>
    </row>
    <row r="101" spans="1:52" hidden="1">
      <c r="A101" s="291">
        <v>44577</v>
      </c>
      <c r="B101">
        <v>2205</v>
      </c>
      <c r="C101">
        <v>311010</v>
      </c>
      <c r="D101">
        <v>10</v>
      </c>
      <c r="E101">
        <v>141233</v>
      </c>
      <c r="F101" t="s">
        <v>321</v>
      </c>
      <c r="G101" t="s">
        <v>12639</v>
      </c>
      <c r="H101" t="s">
        <v>12685</v>
      </c>
      <c r="I101" s="292">
        <v>70.680000000000007</v>
      </c>
      <c r="L101" t="s">
        <v>12686</v>
      </c>
      <c r="M101" t="s">
        <v>12687</v>
      </c>
      <c r="N101" t="s">
        <v>12701</v>
      </c>
      <c r="O101" t="s">
        <v>12702</v>
      </c>
      <c r="P101" t="s">
        <v>12703</v>
      </c>
      <c r="R101" t="s">
        <v>12704</v>
      </c>
      <c r="S101" t="s">
        <v>12764</v>
      </c>
      <c r="T101">
        <v>45780</v>
      </c>
      <c r="AA101">
        <v>1</v>
      </c>
      <c r="AB101">
        <v>22</v>
      </c>
      <c r="AH101" t="s">
        <v>12692</v>
      </c>
      <c r="AI101">
        <v>791</v>
      </c>
      <c r="AJ101" t="s">
        <v>12704</v>
      </c>
      <c r="AM101">
        <v>70.680000000000007</v>
      </c>
      <c r="AN101" t="s">
        <v>3277</v>
      </c>
      <c r="AO101">
        <v>70.680000000000007</v>
      </c>
      <c r="AP101" t="s">
        <v>3277</v>
      </c>
      <c r="AQ101">
        <v>2887600</v>
      </c>
      <c r="AR101" s="291">
        <v>44577</v>
      </c>
      <c r="AY101" t="s">
        <v>12703</v>
      </c>
    </row>
    <row r="102" spans="1:52" hidden="1">
      <c r="A102" s="291">
        <v>44600</v>
      </c>
      <c r="B102">
        <v>2205</v>
      </c>
      <c r="C102">
        <v>311010</v>
      </c>
      <c r="D102">
        <v>10</v>
      </c>
      <c r="E102">
        <v>141233</v>
      </c>
      <c r="F102" t="s">
        <v>321</v>
      </c>
      <c r="G102" t="s">
        <v>12639</v>
      </c>
      <c r="H102" t="s">
        <v>12685</v>
      </c>
      <c r="I102" s="292">
        <v>70.680000000000007</v>
      </c>
      <c r="L102" t="s">
        <v>12686</v>
      </c>
      <c r="M102" t="s">
        <v>12687</v>
      </c>
      <c r="N102" t="s">
        <v>12701</v>
      </c>
      <c r="O102" t="s">
        <v>12702</v>
      </c>
      <c r="P102" t="s">
        <v>12703</v>
      </c>
      <c r="R102" t="s">
        <v>12706</v>
      </c>
      <c r="S102" t="s">
        <v>12765</v>
      </c>
      <c r="T102">
        <v>47352</v>
      </c>
      <c r="AA102">
        <v>2</v>
      </c>
      <c r="AB102">
        <v>22</v>
      </c>
      <c r="AH102" t="s">
        <v>12692</v>
      </c>
      <c r="AI102">
        <v>1004</v>
      </c>
      <c r="AJ102" t="s">
        <v>12706</v>
      </c>
      <c r="AM102">
        <v>70.680000000000007</v>
      </c>
      <c r="AN102" t="s">
        <v>3277</v>
      </c>
      <c r="AO102">
        <v>70.680000000000007</v>
      </c>
      <c r="AP102" t="s">
        <v>3277</v>
      </c>
      <c r="AQ102">
        <v>2907295</v>
      </c>
      <c r="AR102" s="291">
        <v>44600</v>
      </c>
      <c r="AY102" t="s">
        <v>12703</v>
      </c>
    </row>
    <row r="103" spans="1:52" hidden="1">
      <c r="A103" s="291">
        <v>44600</v>
      </c>
      <c r="B103">
        <v>2205</v>
      </c>
      <c r="C103">
        <v>311010</v>
      </c>
      <c r="D103">
        <v>10</v>
      </c>
      <c r="E103">
        <v>141233</v>
      </c>
      <c r="F103" t="s">
        <v>321</v>
      </c>
      <c r="G103" t="s">
        <v>12639</v>
      </c>
      <c r="H103" t="s">
        <v>12685</v>
      </c>
      <c r="I103" s="292">
        <v>70.680000000000007</v>
      </c>
      <c r="L103" t="s">
        <v>12686</v>
      </c>
      <c r="M103" t="s">
        <v>12687</v>
      </c>
      <c r="N103" t="s">
        <v>12701</v>
      </c>
      <c r="O103" t="s">
        <v>12702</v>
      </c>
      <c r="P103" t="s">
        <v>12703</v>
      </c>
      <c r="R103" t="s">
        <v>12706</v>
      </c>
      <c r="S103" t="s">
        <v>12766</v>
      </c>
      <c r="T103">
        <v>47352</v>
      </c>
      <c r="AA103">
        <v>2</v>
      </c>
      <c r="AB103">
        <v>22</v>
      </c>
      <c r="AH103" t="s">
        <v>12692</v>
      </c>
      <c r="AI103">
        <v>1001</v>
      </c>
      <c r="AJ103" t="s">
        <v>12706</v>
      </c>
      <c r="AM103">
        <v>70.680000000000007</v>
      </c>
      <c r="AN103" t="s">
        <v>3277</v>
      </c>
      <c r="AO103">
        <v>70.680000000000007</v>
      </c>
      <c r="AP103" t="s">
        <v>3277</v>
      </c>
      <c r="AQ103">
        <v>2907295</v>
      </c>
      <c r="AR103" s="291">
        <v>44600</v>
      </c>
      <c r="AY103" t="s">
        <v>12703</v>
      </c>
    </row>
    <row r="104" spans="1:52" hidden="1">
      <c r="A104" s="291">
        <v>44600</v>
      </c>
      <c r="B104">
        <v>2205</v>
      </c>
      <c r="C104">
        <v>311010</v>
      </c>
      <c r="D104">
        <v>10</v>
      </c>
      <c r="E104">
        <v>141233</v>
      </c>
      <c r="F104" t="s">
        <v>321</v>
      </c>
      <c r="G104" t="s">
        <v>12639</v>
      </c>
      <c r="H104" t="s">
        <v>12685</v>
      </c>
      <c r="I104" s="292">
        <v>70.680000000000007</v>
      </c>
      <c r="L104" t="s">
        <v>12686</v>
      </c>
      <c r="M104" t="s">
        <v>12687</v>
      </c>
      <c r="N104" t="s">
        <v>12701</v>
      </c>
      <c r="O104" t="s">
        <v>12702</v>
      </c>
      <c r="P104" t="s">
        <v>12703</v>
      </c>
      <c r="R104" t="s">
        <v>12706</v>
      </c>
      <c r="S104" t="s">
        <v>12767</v>
      </c>
      <c r="T104">
        <v>47352</v>
      </c>
      <c r="AA104">
        <v>2</v>
      </c>
      <c r="AB104">
        <v>22</v>
      </c>
      <c r="AH104" t="s">
        <v>12692</v>
      </c>
      <c r="AI104">
        <v>1002</v>
      </c>
      <c r="AJ104" t="s">
        <v>12706</v>
      </c>
      <c r="AM104">
        <v>70.680000000000007</v>
      </c>
      <c r="AN104" t="s">
        <v>3277</v>
      </c>
      <c r="AO104">
        <v>70.680000000000007</v>
      </c>
      <c r="AP104" t="s">
        <v>3277</v>
      </c>
      <c r="AQ104">
        <v>2907295</v>
      </c>
      <c r="AR104" s="291">
        <v>44600</v>
      </c>
      <c r="AY104" t="s">
        <v>12703</v>
      </c>
    </row>
    <row r="105" spans="1:52" hidden="1">
      <c r="A105" s="291">
        <v>44600</v>
      </c>
      <c r="B105">
        <v>2205</v>
      </c>
      <c r="C105">
        <v>311010</v>
      </c>
      <c r="D105">
        <v>10</v>
      </c>
      <c r="E105">
        <v>141233</v>
      </c>
      <c r="F105" t="s">
        <v>321</v>
      </c>
      <c r="G105" t="s">
        <v>12639</v>
      </c>
      <c r="H105" t="s">
        <v>12685</v>
      </c>
      <c r="I105" s="292">
        <v>70.680000000000007</v>
      </c>
      <c r="L105" t="s">
        <v>12686</v>
      </c>
      <c r="M105" t="s">
        <v>12687</v>
      </c>
      <c r="N105" t="s">
        <v>12701</v>
      </c>
      <c r="O105" t="s">
        <v>12702</v>
      </c>
      <c r="P105" t="s">
        <v>12703</v>
      </c>
      <c r="R105" t="s">
        <v>12706</v>
      </c>
      <c r="S105" t="s">
        <v>12768</v>
      </c>
      <c r="T105">
        <v>47352</v>
      </c>
      <c r="AA105">
        <v>2</v>
      </c>
      <c r="AB105">
        <v>22</v>
      </c>
      <c r="AH105" t="s">
        <v>12692</v>
      </c>
      <c r="AI105">
        <v>1003</v>
      </c>
      <c r="AJ105" t="s">
        <v>12706</v>
      </c>
      <c r="AM105">
        <v>70.680000000000007</v>
      </c>
      <c r="AN105" t="s">
        <v>3277</v>
      </c>
      <c r="AO105">
        <v>70.680000000000007</v>
      </c>
      <c r="AP105" t="s">
        <v>3277</v>
      </c>
      <c r="AQ105">
        <v>2907295</v>
      </c>
      <c r="AR105" s="291">
        <v>44600</v>
      </c>
      <c r="AY105" t="s">
        <v>12703</v>
      </c>
    </row>
    <row r="106" spans="1:52">
      <c r="A106" s="291">
        <v>44620</v>
      </c>
      <c r="B106">
        <v>2205</v>
      </c>
      <c r="C106">
        <v>311015</v>
      </c>
      <c r="D106">
        <v>15</v>
      </c>
      <c r="E106">
        <v>141241</v>
      </c>
      <c r="F106" t="s">
        <v>330</v>
      </c>
      <c r="G106" t="s">
        <v>12639</v>
      </c>
      <c r="H106" t="s">
        <v>12685</v>
      </c>
      <c r="I106" s="292">
        <v>-2985.63</v>
      </c>
      <c r="J106">
        <v>90939</v>
      </c>
      <c r="L106" t="s">
        <v>12686</v>
      </c>
      <c r="M106" t="s">
        <v>12687</v>
      </c>
      <c r="N106" t="s">
        <v>12688</v>
      </c>
      <c r="O106" t="s">
        <v>12685</v>
      </c>
      <c r="P106" t="s">
        <v>12689</v>
      </c>
      <c r="R106" t="s">
        <v>12720</v>
      </c>
      <c r="S106" t="s">
        <v>12721</v>
      </c>
      <c r="T106">
        <v>49704</v>
      </c>
      <c r="AA106">
        <v>2</v>
      </c>
      <c r="AB106">
        <v>22</v>
      </c>
      <c r="AH106" t="s">
        <v>12692</v>
      </c>
      <c r="AI106">
        <v>223</v>
      </c>
      <c r="AJ106" t="s">
        <v>12721</v>
      </c>
      <c r="AM106">
        <v>-2985.63</v>
      </c>
      <c r="AN106" t="s">
        <v>3277</v>
      </c>
      <c r="AO106">
        <v>-2985.63</v>
      </c>
      <c r="AP106" t="s">
        <v>3277</v>
      </c>
      <c r="AQ106">
        <v>3085141</v>
      </c>
      <c r="AR106" s="291">
        <v>44631</v>
      </c>
      <c r="AY106" t="s">
        <v>12689</v>
      </c>
      <c r="AZ106">
        <v>909457</v>
      </c>
    </row>
    <row r="107" spans="1:52" hidden="1">
      <c r="A107" s="291">
        <v>44592</v>
      </c>
      <c r="B107">
        <v>2205</v>
      </c>
      <c r="C107">
        <v>311010</v>
      </c>
      <c r="D107">
        <v>10</v>
      </c>
      <c r="E107">
        <v>141233</v>
      </c>
      <c r="F107" t="s">
        <v>321</v>
      </c>
      <c r="G107" t="s">
        <v>12639</v>
      </c>
      <c r="H107" t="s">
        <v>12685</v>
      </c>
      <c r="I107" s="292">
        <v>-70.680000000000007</v>
      </c>
      <c r="L107" t="s">
        <v>12686</v>
      </c>
      <c r="M107" t="s">
        <v>12687</v>
      </c>
      <c r="N107" t="s">
        <v>12701</v>
      </c>
      <c r="O107" t="s">
        <v>12702</v>
      </c>
      <c r="P107" t="s">
        <v>12716</v>
      </c>
      <c r="Q107" t="s">
        <v>12717</v>
      </c>
      <c r="R107" t="s">
        <v>12718</v>
      </c>
      <c r="S107" t="s">
        <v>12768</v>
      </c>
      <c r="T107">
        <v>47303</v>
      </c>
      <c r="AA107">
        <v>1</v>
      </c>
      <c r="AB107">
        <v>22</v>
      </c>
      <c r="AH107" t="s">
        <v>12692</v>
      </c>
      <c r="AI107">
        <v>1003</v>
      </c>
      <c r="AJ107" t="s">
        <v>12718</v>
      </c>
      <c r="AM107">
        <v>-70.680000000000007</v>
      </c>
      <c r="AN107" t="s">
        <v>3277</v>
      </c>
      <c r="AO107">
        <v>-70.680000000000007</v>
      </c>
      <c r="AP107" t="s">
        <v>3277</v>
      </c>
      <c r="AQ107">
        <v>2907174</v>
      </c>
      <c r="AR107" s="291">
        <v>44600</v>
      </c>
      <c r="AY107" t="s">
        <v>12719</v>
      </c>
    </row>
    <row r="108" spans="1:52" hidden="1">
      <c r="A108" s="291">
        <v>44592</v>
      </c>
      <c r="B108">
        <v>2205</v>
      </c>
      <c r="C108">
        <v>311010</v>
      </c>
      <c r="D108">
        <v>10</v>
      </c>
      <c r="E108">
        <v>141233</v>
      </c>
      <c r="F108" t="s">
        <v>321</v>
      </c>
      <c r="G108" t="s">
        <v>12639</v>
      </c>
      <c r="H108" t="s">
        <v>12685</v>
      </c>
      <c r="I108" s="292">
        <v>-70.680000000000007</v>
      </c>
      <c r="L108" t="s">
        <v>12686</v>
      </c>
      <c r="M108" t="s">
        <v>12687</v>
      </c>
      <c r="N108" t="s">
        <v>12701</v>
      </c>
      <c r="O108" t="s">
        <v>12702</v>
      </c>
      <c r="P108" t="s">
        <v>12716</v>
      </c>
      <c r="Q108" t="s">
        <v>12717</v>
      </c>
      <c r="R108" t="s">
        <v>12718</v>
      </c>
      <c r="S108" t="s">
        <v>12767</v>
      </c>
      <c r="T108">
        <v>47303</v>
      </c>
      <c r="AA108">
        <v>1</v>
      </c>
      <c r="AB108">
        <v>22</v>
      </c>
      <c r="AH108" t="s">
        <v>12692</v>
      </c>
      <c r="AI108">
        <v>1002</v>
      </c>
      <c r="AJ108" t="s">
        <v>12718</v>
      </c>
      <c r="AM108">
        <v>-70.680000000000007</v>
      </c>
      <c r="AN108" t="s">
        <v>3277</v>
      </c>
      <c r="AO108">
        <v>-70.680000000000007</v>
      </c>
      <c r="AP108" t="s">
        <v>3277</v>
      </c>
      <c r="AQ108">
        <v>2907174</v>
      </c>
      <c r="AR108" s="291">
        <v>44600</v>
      </c>
      <c r="AY108" t="s">
        <v>12719</v>
      </c>
    </row>
    <row r="109" spans="1:52" hidden="1">
      <c r="A109" s="291">
        <v>44592</v>
      </c>
      <c r="B109">
        <v>2205</v>
      </c>
      <c r="C109">
        <v>311010</v>
      </c>
      <c r="D109">
        <v>10</v>
      </c>
      <c r="E109">
        <v>141233</v>
      </c>
      <c r="F109" t="s">
        <v>321</v>
      </c>
      <c r="G109" t="s">
        <v>12639</v>
      </c>
      <c r="H109" t="s">
        <v>12685</v>
      </c>
      <c r="I109" s="292">
        <v>-70.680000000000007</v>
      </c>
      <c r="L109" t="s">
        <v>12686</v>
      </c>
      <c r="M109" t="s">
        <v>12687</v>
      </c>
      <c r="N109" t="s">
        <v>12701</v>
      </c>
      <c r="O109" t="s">
        <v>12702</v>
      </c>
      <c r="P109" t="s">
        <v>12716</v>
      </c>
      <c r="Q109" t="s">
        <v>12717</v>
      </c>
      <c r="R109" t="s">
        <v>12718</v>
      </c>
      <c r="S109" t="s">
        <v>12765</v>
      </c>
      <c r="T109">
        <v>47303</v>
      </c>
      <c r="AA109">
        <v>1</v>
      </c>
      <c r="AB109">
        <v>22</v>
      </c>
      <c r="AH109" t="s">
        <v>12692</v>
      </c>
      <c r="AI109">
        <v>1004</v>
      </c>
      <c r="AJ109" t="s">
        <v>12718</v>
      </c>
      <c r="AM109">
        <v>-70.680000000000007</v>
      </c>
      <c r="AN109" t="s">
        <v>3277</v>
      </c>
      <c r="AO109">
        <v>-70.680000000000007</v>
      </c>
      <c r="AP109" t="s">
        <v>3277</v>
      </c>
      <c r="AQ109">
        <v>2907174</v>
      </c>
      <c r="AR109" s="291">
        <v>44600</v>
      </c>
      <c r="AY109" t="s">
        <v>12719</v>
      </c>
    </row>
    <row r="110" spans="1:52" hidden="1">
      <c r="A110" s="291">
        <v>44592</v>
      </c>
      <c r="B110">
        <v>2205</v>
      </c>
      <c r="C110">
        <v>311010</v>
      </c>
      <c r="D110">
        <v>10</v>
      </c>
      <c r="E110">
        <v>141233</v>
      </c>
      <c r="F110" t="s">
        <v>321</v>
      </c>
      <c r="G110" t="s">
        <v>12639</v>
      </c>
      <c r="H110" t="s">
        <v>12685</v>
      </c>
      <c r="I110" s="292">
        <v>-70.680000000000007</v>
      </c>
      <c r="L110" t="s">
        <v>12686</v>
      </c>
      <c r="M110" t="s">
        <v>12687</v>
      </c>
      <c r="N110" t="s">
        <v>12701</v>
      </c>
      <c r="O110" t="s">
        <v>12702</v>
      </c>
      <c r="P110" t="s">
        <v>12716</v>
      </c>
      <c r="Q110" t="s">
        <v>12717</v>
      </c>
      <c r="R110" t="s">
        <v>12718</v>
      </c>
      <c r="S110" t="s">
        <v>12766</v>
      </c>
      <c r="T110">
        <v>47303</v>
      </c>
      <c r="AA110">
        <v>1</v>
      </c>
      <c r="AB110">
        <v>22</v>
      </c>
      <c r="AH110" t="s">
        <v>12692</v>
      </c>
      <c r="AI110">
        <v>1001</v>
      </c>
      <c r="AJ110" t="s">
        <v>12718</v>
      </c>
      <c r="AM110">
        <v>-70.680000000000007</v>
      </c>
      <c r="AN110" t="s">
        <v>3277</v>
      </c>
      <c r="AO110">
        <v>-70.680000000000007</v>
      </c>
      <c r="AP110" t="s">
        <v>3277</v>
      </c>
      <c r="AQ110">
        <v>2907174</v>
      </c>
      <c r="AR110" s="291">
        <v>44600</v>
      </c>
      <c r="AY110" t="s">
        <v>12719</v>
      </c>
    </row>
    <row r="111" spans="1:52" hidden="1">
      <c r="A111" s="291">
        <v>44577</v>
      </c>
      <c r="B111">
        <v>2205</v>
      </c>
      <c r="C111">
        <v>311010</v>
      </c>
      <c r="D111">
        <v>10</v>
      </c>
      <c r="E111">
        <v>141233</v>
      </c>
      <c r="F111" t="s">
        <v>321</v>
      </c>
      <c r="G111" t="s">
        <v>12639</v>
      </c>
      <c r="H111" t="s">
        <v>12685</v>
      </c>
      <c r="I111" s="292">
        <v>65.02</v>
      </c>
      <c r="L111" t="s">
        <v>12686</v>
      </c>
      <c r="M111" t="s">
        <v>12687</v>
      </c>
      <c r="N111" t="s">
        <v>12701</v>
      </c>
      <c r="O111" t="s">
        <v>12702</v>
      </c>
      <c r="P111" t="s">
        <v>12703</v>
      </c>
      <c r="R111" t="s">
        <v>12704</v>
      </c>
      <c r="S111" t="s">
        <v>12769</v>
      </c>
      <c r="T111">
        <v>45780</v>
      </c>
      <c r="AA111">
        <v>1</v>
      </c>
      <c r="AB111">
        <v>22</v>
      </c>
      <c r="AH111" t="s">
        <v>12692</v>
      </c>
      <c r="AI111">
        <v>790</v>
      </c>
      <c r="AJ111" t="s">
        <v>12704</v>
      </c>
      <c r="AM111">
        <v>65.02</v>
      </c>
      <c r="AN111" t="s">
        <v>3277</v>
      </c>
      <c r="AO111">
        <v>65.02</v>
      </c>
      <c r="AP111" t="s">
        <v>3277</v>
      </c>
      <c r="AQ111">
        <v>2887600</v>
      </c>
      <c r="AR111" s="291">
        <v>44577</v>
      </c>
      <c r="AY111" t="s">
        <v>12703</v>
      </c>
    </row>
    <row r="112" spans="1:52" hidden="1">
      <c r="A112" s="291">
        <v>44600</v>
      </c>
      <c r="B112">
        <v>2205</v>
      </c>
      <c r="C112">
        <v>311010</v>
      </c>
      <c r="D112">
        <v>10</v>
      </c>
      <c r="E112">
        <v>141233</v>
      </c>
      <c r="F112" t="s">
        <v>321</v>
      </c>
      <c r="G112" t="s">
        <v>12639</v>
      </c>
      <c r="H112" t="s">
        <v>12685</v>
      </c>
      <c r="I112" s="292">
        <v>65.02</v>
      </c>
      <c r="L112" t="s">
        <v>12686</v>
      </c>
      <c r="M112" t="s">
        <v>12687</v>
      </c>
      <c r="N112" t="s">
        <v>12701</v>
      </c>
      <c r="O112" t="s">
        <v>12702</v>
      </c>
      <c r="P112" t="s">
        <v>12703</v>
      </c>
      <c r="R112" t="s">
        <v>12706</v>
      </c>
      <c r="S112" t="s">
        <v>12770</v>
      </c>
      <c r="T112">
        <v>47352</v>
      </c>
      <c r="AA112">
        <v>2</v>
      </c>
      <c r="AB112">
        <v>22</v>
      </c>
      <c r="AH112" t="s">
        <v>12692</v>
      </c>
      <c r="AI112">
        <v>1000</v>
      </c>
      <c r="AJ112" t="s">
        <v>12706</v>
      </c>
      <c r="AM112">
        <v>65.02</v>
      </c>
      <c r="AN112" t="s">
        <v>3277</v>
      </c>
      <c r="AO112">
        <v>65.02</v>
      </c>
      <c r="AP112" t="s">
        <v>3277</v>
      </c>
      <c r="AQ112">
        <v>2907295</v>
      </c>
      <c r="AR112" s="291">
        <v>44600</v>
      </c>
      <c r="AY112" t="s">
        <v>12703</v>
      </c>
    </row>
    <row r="113" spans="1:52">
      <c r="A113" s="291">
        <v>44712</v>
      </c>
      <c r="B113">
        <v>2205</v>
      </c>
      <c r="C113">
        <v>311015</v>
      </c>
      <c r="D113">
        <v>15</v>
      </c>
      <c r="E113">
        <v>141241</v>
      </c>
      <c r="F113" t="s">
        <v>330</v>
      </c>
      <c r="G113" t="s">
        <v>12639</v>
      </c>
      <c r="H113" t="s">
        <v>12685</v>
      </c>
      <c r="I113" s="292">
        <v>-5718.15</v>
      </c>
      <c r="J113">
        <v>90939</v>
      </c>
      <c r="L113" t="s">
        <v>12686</v>
      </c>
      <c r="M113" t="s">
        <v>12687</v>
      </c>
      <c r="N113" t="s">
        <v>12688</v>
      </c>
      <c r="O113" t="s">
        <v>12685</v>
      </c>
      <c r="P113" t="s">
        <v>12689</v>
      </c>
      <c r="R113" t="s">
        <v>12699</v>
      </c>
      <c r="S113" t="s">
        <v>12700</v>
      </c>
      <c r="T113">
        <v>57171</v>
      </c>
      <c r="AA113">
        <v>5</v>
      </c>
      <c r="AB113">
        <v>22</v>
      </c>
      <c r="AH113" t="s">
        <v>12692</v>
      </c>
      <c r="AI113">
        <v>124</v>
      </c>
      <c r="AJ113" t="s">
        <v>12700</v>
      </c>
      <c r="AM113">
        <v>-5718.15</v>
      </c>
      <c r="AN113" t="s">
        <v>3277</v>
      </c>
      <c r="AO113">
        <v>-5718.15</v>
      </c>
      <c r="AP113" t="s">
        <v>3277</v>
      </c>
      <c r="AQ113">
        <v>3782322</v>
      </c>
      <c r="AR113">
        <v>44722</v>
      </c>
      <c r="AY113" t="s">
        <v>12689</v>
      </c>
      <c r="AZ113">
        <v>961249</v>
      </c>
    </row>
    <row r="114" spans="1:52" hidden="1">
      <c r="A114" s="291">
        <v>44592</v>
      </c>
      <c r="B114">
        <v>2205</v>
      </c>
      <c r="C114">
        <v>311010</v>
      </c>
      <c r="D114">
        <v>10</v>
      </c>
      <c r="E114">
        <v>141233</v>
      </c>
      <c r="F114" t="s">
        <v>321</v>
      </c>
      <c r="G114" t="s">
        <v>12639</v>
      </c>
      <c r="H114" t="s">
        <v>12685</v>
      </c>
      <c r="I114" s="292">
        <v>-65.02</v>
      </c>
      <c r="L114" t="s">
        <v>12686</v>
      </c>
      <c r="M114" t="s">
        <v>12687</v>
      </c>
      <c r="N114" t="s">
        <v>12701</v>
      </c>
      <c r="O114" t="s">
        <v>12702</v>
      </c>
      <c r="P114" t="s">
        <v>12716</v>
      </c>
      <c r="Q114" t="s">
        <v>12717</v>
      </c>
      <c r="R114" t="s">
        <v>12718</v>
      </c>
      <c r="S114" t="s">
        <v>12770</v>
      </c>
      <c r="T114">
        <v>47303</v>
      </c>
      <c r="AA114">
        <v>1</v>
      </c>
      <c r="AB114">
        <v>22</v>
      </c>
      <c r="AH114" t="s">
        <v>12692</v>
      </c>
      <c r="AI114">
        <v>1000</v>
      </c>
      <c r="AJ114" t="s">
        <v>12718</v>
      </c>
      <c r="AM114">
        <v>-65.02</v>
      </c>
      <c r="AN114" t="s">
        <v>3277</v>
      </c>
      <c r="AO114">
        <v>-65.02</v>
      </c>
      <c r="AP114" t="s">
        <v>3277</v>
      </c>
      <c r="AQ114">
        <v>2907174</v>
      </c>
      <c r="AR114" s="291">
        <v>44600</v>
      </c>
      <c r="AY114" t="s">
        <v>12719</v>
      </c>
    </row>
    <row r="115" spans="1:52">
      <c r="A115" s="291">
        <v>44834</v>
      </c>
      <c r="B115">
        <v>2205</v>
      </c>
      <c r="C115">
        <v>311015</v>
      </c>
      <c r="D115">
        <v>15</v>
      </c>
      <c r="E115">
        <v>141306</v>
      </c>
      <c r="F115" t="s">
        <v>393</v>
      </c>
      <c r="G115" t="s">
        <v>12639</v>
      </c>
      <c r="H115" t="s">
        <v>12685</v>
      </c>
      <c r="I115" s="292">
        <v>-6669.26</v>
      </c>
      <c r="J115">
        <v>97304</v>
      </c>
      <c r="L115" t="s">
        <v>12686</v>
      </c>
      <c r="M115" t="s">
        <v>12687</v>
      </c>
      <c r="N115" t="s">
        <v>12688</v>
      </c>
      <c r="O115" t="s">
        <v>12685</v>
      </c>
      <c r="P115" t="s">
        <v>12696</v>
      </c>
      <c r="R115" t="s">
        <v>12697</v>
      </c>
      <c r="S115" t="s">
        <v>12698</v>
      </c>
      <c r="T115">
        <v>66868</v>
      </c>
      <c r="AA115">
        <v>9</v>
      </c>
      <c r="AB115">
        <v>22</v>
      </c>
      <c r="AH115" t="s">
        <v>12692</v>
      </c>
      <c r="AI115">
        <v>275</v>
      </c>
      <c r="AJ115" t="s">
        <v>12698</v>
      </c>
      <c r="AM115">
        <v>-6669.26</v>
      </c>
      <c r="AN115" t="s">
        <v>3277</v>
      </c>
      <c r="AO115">
        <v>-6669.26</v>
      </c>
      <c r="AP115" t="s">
        <v>3277</v>
      </c>
      <c r="AQ115">
        <v>4567191</v>
      </c>
      <c r="AR115" s="291">
        <v>44845</v>
      </c>
      <c r="AY115" t="s">
        <v>12696</v>
      </c>
      <c r="AZ115">
        <v>1033007</v>
      </c>
    </row>
    <row r="116" spans="1:52">
      <c r="A116" s="291">
        <v>44712</v>
      </c>
      <c r="B116">
        <v>2205</v>
      </c>
      <c r="C116">
        <v>311015</v>
      </c>
      <c r="D116">
        <v>15</v>
      </c>
      <c r="E116">
        <v>141309</v>
      </c>
      <c r="F116" t="s">
        <v>396</v>
      </c>
      <c r="G116" t="s">
        <v>12639</v>
      </c>
      <c r="H116" t="s">
        <v>12685</v>
      </c>
      <c r="I116" s="292">
        <v>-8365.41</v>
      </c>
      <c r="J116">
        <v>97727</v>
      </c>
      <c r="L116" t="s">
        <v>12686</v>
      </c>
      <c r="M116" t="s">
        <v>12687</v>
      </c>
      <c r="N116" t="s">
        <v>12688</v>
      </c>
      <c r="O116" t="s">
        <v>12685</v>
      </c>
      <c r="P116" t="s">
        <v>12689</v>
      </c>
      <c r="R116" t="s">
        <v>12699</v>
      </c>
      <c r="S116" t="s">
        <v>12700</v>
      </c>
      <c r="T116">
        <v>57171</v>
      </c>
      <c r="AA116">
        <v>5</v>
      </c>
      <c r="AB116">
        <v>22</v>
      </c>
      <c r="AH116" t="s">
        <v>12692</v>
      </c>
      <c r="AI116">
        <v>292</v>
      </c>
      <c r="AJ116" t="s">
        <v>12700</v>
      </c>
      <c r="AM116">
        <v>-8365.41</v>
      </c>
      <c r="AN116" t="s">
        <v>3277</v>
      </c>
      <c r="AO116">
        <v>-8365.41</v>
      </c>
      <c r="AP116" t="s">
        <v>3277</v>
      </c>
      <c r="AQ116">
        <v>3782322</v>
      </c>
      <c r="AR116">
        <v>44722</v>
      </c>
      <c r="AY116" t="s">
        <v>12689</v>
      </c>
      <c r="AZ116">
        <v>961633</v>
      </c>
    </row>
    <row r="117" spans="1:52" hidden="1">
      <c r="A117" s="291">
        <v>44742</v>
      </c>
      <c r="B117">
        <v>2205</v>
      </c>
      <c r="C117">
        <v>311010</v>
      </c>
      <c r="D117">
        <v>10</v>
      </c>
      <c r="E117">
        <v>141232</v>
      </c>
      <c r="F117" t="s">
        <v>320</v>
      </c>
      <c r="G117" t="s">
        <v>12639</v>
      </c>
      <c r="H117" t="s">
        <v>12685</v>
      </c>
      <c r="I117" s="292">
        <v>-58.32</v>
      </c>
      <c r="J117">
        <v>91777</v>
      </c>
      <c r="L117" t="s">
        <v>12686</v>
      </c>
      <c r="M117" t="s">
        <v>12687</v>
      </c>
      <c r="N117" t="s">
        <v>12688</v>
      </c>
      <c r="O117" t="s">
        <v>12685</v>
      </c>
      <c r="P117" t="s">
        <v>12689</v>
      </c>
      <c r="R117" t="s">
        <v>12708</v>
      </c>
      <c r="S117" t="s">
        <v>12709</v>
      </c>
      <c r="T117">
        <v>59236</v>
      </c>
      <c r="AA117">
        <v>6</v>
      </c>
      <c r="AB117">
        <v>22</v>
      </c>
      <c r="AH117" t="s">
        <v>12692</v>
      </c>
      <c r="AI117">
        <v>153</v>
      </c>
      <c r="AJ117" t="s">
        <v>12709</v>
      </c>
      <c r="AM117">
        <v>-58.32</v>
      </c>
      <c r="AN117" t="s">
        <v>3277</v>
      </c>
      <c r="AO117">
        <v>-58.32</v>
      </c>
      <c r="AP117" t="s">
        <v>3277</v>
      </c>
      <c r="AQ117">
        <v>3832568</v>
      </c>
      <c r="AR117">
        <v>44750</v>
      </c>
      <c r="AY117" t="s">
        <v>12689</v>
      </c>
      <c r="AZ117">
        <v>975735</v>
      </c>
    </row>
    <row r="118" spans="1:52">
      <c r="A118" s="291">
        <v>44651</v>
      </c>
      <c r="B118">
        <v>2205</v>
      </c>
      <c r="C118">
        <v>311015</v>
      </c>
      <c r="D118">
        <v>15</v>
      </c>
      <c r="E118">
        <v>141242</v>
      </c>
      <c r="F118" t="s">
        <v>331</v>
      </c>
      <c r="G118" t="s">
        <v>12639</v>
      </c>
      <c r="H118" t="s">
        <v>12685</v>
      </c>
      <c r="I118" s="292">
        <v>-15986.37</v>
      </c>
      <c r="J118">
        <v>90629</v>
      </c>
      <c r="L118" t="s">
        <v>12686</v>
      </c>
      <c r="M118" t="s">
        <v>12687</v>
      </c>
      <c r="N118" t="s">
        <v>12688</v>
      </c>
      <c r="O118" t="s">
        <v>12685</v>
      </c>
      <c r="P118" t="s">
        <v>12689</v>
      </c>
      <c r="R118" t="s">
        <v>12710</v>
      </c>
      <c r="S118" t="s">
        <v>12711</v>
      </c>
      <c r="T118">
        <v>51877</v>
      </c>
      <c r="AA118">
        <v>3</v>
      </c>
      <c r="AB118">
        <v>22</v>
      </c>
      <c r="AH118" t="s">
        <v>12692</v>
      </c>
      <c r="AI118">
        <v>90</v>
      </c>
      <c r="AJ118" t="s">
        <v>12711</v>
      </c>
      <c r="AM118">
        <v>-15986.37</v>
      </c>
      <c r="AN118" t="s">
        <v>3277</v>
      </c>
      <c r="AO118">
        <v>-15986.37</v>
      </c>
      <c r="AP118" t="s">
        <v>3277</v>
      </c>
      <c r="AQ118">
        <v>3344129</v>
      </c>
      <c r="AR118" s="291">
        <v>44662</v>
      </c>
      <c r="AY118" t="s">
        <v>12689</v>
      </c>
      <c r="AZ118">
        <v>928241</v>
      </c>
    </row>
    <row r="119" spans="1:52" hidden="1">
      <c r="A119" s="291">
        <v>44500</v>
      </c>
      <c r="B119">
        <v>2205</v>
      </c>
      <c r="C119">
        <v>311010</v>
      </c>
      <c r="D119">
        <v>10</v>
      </c>
      <c r="E119">
        <v>141228</v>
      </c>
      <c r="F119" t="s">
        <v>315</v>
      </c>
      <c r="G119" t="s">
        <v>12639</v>
      </c>
      <c r="H119" t="s">
        <v>12685</v>
      </c>
      <c r="I119" s="292">
        <v>-1413.25</v>
      </c>
      <c r="L119" t="s">
        <v>12686</v>
      </c>
      <c r="M119" t="s">
        <v>2212</v>
      </c>
      <c r="N119" t="s">
        <v>12701</v>
      </c>
      <c r="O119" t="s">
        <v>12702</v>
      </c>
      <c r="P119" t="s">
        <v>12716</v>
      </c>
      <c r="Q119" t="s">
        <v>12717</v>
      </c>
      <c r="R119" t="s">
        <v>12718</v>
      </c>
      <c r="S119" t="s">
        <v>12771</v>
      </c>
      <c r="T119">
        <v>41136</v>
      </c>
      <c r="AA119">
        <v>10</v>
      </c>
      <c r="AB119">
        <v>21</v>
      </c>
      <c r="AH119" t="s">
        <v>12692</v>
      </c>
      <c r="AI119">
        <v>44</v>
      </c>
      <c r="AJ119" t="s">
        <v>12718</v>
      </c>
      <c r="AM119">
        <v>-1413.25</v>
      </c>
      <c r="AN119" t="s">
        <v>3277</v>
      </c>
      <c r="AO119">
        <v>-1413.25</v>
      </c>
      <c r="AP119" t="s">
        <v>3277</v>
      </c>
      <c r="AQ119">
        <v>2344133</v>
      </c>
      <c r="AR119" s="291">
        <v>44509</v>
      </c>
      <c r="AY119" t="s">
        <v>12719</v>
      </c>
    </row>
    <row r="120" spans="1:52" hidden="1">
      <c r="A120" s="291">
        <v>44500</v>
      </c>
      <c r="B120">
        <v>2205</v>
      </c>
      <c r="C120">
        <v>311010</v>
      </c>
      <c r="D120">
        <v>10</v>
      </c>
      <c r="E120">
        <v>141233</v>
      </c>
      <c r="F120" t="s">
        <v>321</v>
      </c>
      <c r="G120" t="s">
        <v>12639</v>
      </c>
      <c r="H120" t="s">
        <v>12685</v>
      </c>
      <c r="I120" s="292">
        <v>-70.680000000000007</v>
      </c>
      <c r="L120" t="s">
        <v>12686</v>
      </c>
      <c r="M120" t="s">
        <v>2212</v>
      </c>
      <c r="N120" t="s">
        <v>12701</v>
      </c>
      <c r="O120" t="s">
        <v>12702</v>
      </c>
      <c r="P120" t="s">
        <v>12716</v>
      </c>
      <c r="Q120" t="s">
        <v>12717</v>
      </c>
      <c r="R120" t="s">
        <v>12718</v>
      </c>
      <c r="S120" t="s">
        <v>12772</v>
      </c>
      <c r="T120">
        <v>41136</v>
      </c>
      <c r="AA120">
        <v>10</v>
      </c>
      <c r="AB120">
        <v>21</v>
      </c>
      <c r="AH120" t="s">
        <v>12692</v>
      </c>
      <c r="AI120">
        <v>219</v>
      </c>
      <c r="AJ120" t="s">
        <v>12718</v>
      </c>
      <c r="AM120">
        <v>-70.680000000000007</v>
      </c>
      <c r="AN120" t="s">
        <v>3277</v>
      </c>
      <c r="AO120">
        <v>-70.680000000000007</v>
      </c>
      <c r="AP120" t="s">
        <v>3277</v>
      </c>
      <c r="AQ120">
        <v>2344133</v>
      </c>
      <c r="AR120" s="291">
        <v>44509</v>
      </c>
      <c r="AY120" t="s">
        <v>12719</v>
      </c>
    </row>
    <row r="121" spans="1:52" hidden="1">
      <c r="A121" s="291">
        <v>44500</v>
      </c>
      <c r="B121">
        <v>2205</v>
      </c>
      <c r="C121">
        <v>311010</v>
      </c>
      <c r="D121">
        <v>10</v>
      </c>
      <c r="E121">
        <v>141233</v>
      </c>
      <c r="F121" t="s">
        <v>321</v>
      </c>
      <c r="G121" t="s">
        <v>12639</v>
      </c>
      <c r="H121" t="s">
        <v>12685</v>
      </c>
      <c r="I121" s="292">
        <v>-387.1</v>
      </c>
      <c r="L121" t="s">
        <v>12686</v>
      </c>
      <c r="M121" t="s">
        <v>2212</v>
      </c>
      <c r="N121" t="s">
        <v>12701</v>
      </c>
      <c r="O121" t="s">
        <v>12702</v>
      </c>
      <c r="P121" t="s">
        <v>12716</v>
      </c>
      <c r="Q121" t="s">
        <v>12717</v>
      </c>
      <c r="R121" t="s">
        <v>12718</v>
      </c>
      <c r="S121" t="s">
        <v>12773</v>
      </c>
      <c r="T121">
        <v>41136</v>
      </c>
      <c r="AA121">
        <v>10</v>
      </c>
      <c r="AB121">
        <v>21</v>
      </c>
      <c r="AH121" t="s">
        <v>12692</v>
      </c>
      <c r="AI121">
        <v>224</v>
      </c>
      <c r="AJ121" t="s">
        <v>12718</v>
      </c>
      <c r="AM121">
        <v>-387.1</v>
      </c>
      <c r="AN121" t="s">
        <v>3277</v>
      </c>
      <c r="AO121">
        <v>-387.1</v>
      </c>
      <c r="AP121" t="s">
        <v>3277</v>
      </c>
      <c r="AQ121">
        <v>2344133</v>
      </c>
      <c r="AR121" s="291">
        <v>44509</v>
      </c>
      <c r="AY121" t="s">
        <v>12719</v>
      </c>
    </row>
    <row r="122" spans="1:52" hidden="1">
      <c r="A122" s="291">
        <v>44500</v>
      </c>
      <c r="B122">
        <v>2205</v>
      </c>
      <c r="C122">
        <v>311010</v>
      </c>
      <c r="D122">
        <v>10</v>
      </c>
      <c r="E122">
        <v>141233</v>
      </c>
      <c r="F122" t="s">
        <v>321</v>
      </c>
      <c r="G122" t="s">
        <v>12639</v>
      </c>
      <c r="H122" t="s">
        <v>12685</v>
      </c>
      <c r="I122" s="292">
        <v>-65.02</v>
      </c>
      <c r="L122" t="s">
        <v>12686</v>
      </c>
      <c r="M122" t="s">
        <v>2212</v>
      </c>
      <c r="N122" t="s">
        <v>12701</v>
      </c>
      <c r="O122" t="s">
        <v>12702</v>
      </c>
      <c r="P122" t="s">
        <v>12716</v>
      </c>
      <c r="Q122" t="s">
        <v>12717</v>
      </c>
      <c r="R122" t="s">
        <v>12718</v>
      </c>
      <c r="S122" t="s">
        <v>12774</v>
      </c>
      <c r="T122">
        <v>41136</v>
      </c>
      <c r="AA122">
        <v>10</v>
      </c>
      <c r="AB122">
        <v>21</v>
      </c>
      <c r="AH122" t="s">
        <v>12692</v>
      </c>
      <c r="AI122">
        <v>216</v>
      </c>
      <c r="AJ122" t="s">
        <v>12718</v>
      </c>
      <c r="AM122">
        <v>-65.02</v>
      </c>
      <c r="AN122" t="s">
        <v>3277</v>
      </c>
      <c r="AO122">
        <v>-65.02</v>
      </c>
      <c r="AP122" t="s">
        <v>3277</v>
      </c>
      <c r="AQ122">
        <v>2344133</v>
      </c>
      <c r="AR122" s="291">
        <v>44509</v>
      </c>
      <c r="AY122" t="s">
        <v>12719</v>
      </c>
    </row>
    <row r="123" spans="1:52" hidden="1">
      <c r="A123" s="291">
        <v>44500</v>
      </c>
      <c r="B123">
        <v>2205</v>
      </c>
      <c r="C123">
        <v>311010</v>
      </c>
      <c r="D123">
        <v>10</v>
      </c>
      <c r="E123">
        <v>141233</v>
      </c>
      <c r="F123" t="s">
        <v>321</v>
      </c>
      <c r="G123" t="s">
        <v>12639</v>
      </c>
      <c r="H123" t="s">
        <v>12685</v>
      </c>
      <c r="I123" s="292">
        <v>-70.680000000000007</v>
      </c>
      <c r="L123" t="s">
        <v>12686</v>
      </c>
      <c r="M123" t="s">
        <v>2212</v>
      </c>
      <c r="N123" t="s">
        <v>12701</v>
      </c>
      <c r="O123" t="s">
        <v>12702</v>
      </c>
      <c r="P123" t="s">
        <v>12716</v>
      </c>
      <c r="Q123" t="s">
        <v>12717</v>
      </c>
      <c r="R123" t="s">
        <v>12718</v>
      </c>
      <c r="S123" t="s">
        <v>12775</v>
      </c>
      <c r="T123">
        <v>41136</v>
      </c>
      <c r="AA123">
        <v>10</v>
      </c>
      <c r="AB123">
        <v>21</v>
      </c>
      <c r="AH123" t="s">
        <v>12692</v>
      </c>
      <c r="AI123">
        <v>220</v>
      </c>
      <c r="AJ123" t="s">
        <v>12718</v>
      </c>
      <c r="AM123">
        <v>-70.680000000000007</v>
      </c>
      <c r="AN123" t="s">
        <v>3277</v>
      </c>
      <c r="AO123">
        <v>-70.680000000000007</v>
      </c>
      <c r="AP123" t="s">
        <v>3277</v>
      </c>
      <c r="AQ123">
        <v>2344133</v>
      </c>
      <c r="AR123" s="291">
        <v>44509</v>
      </c>
      <c r="AY123" t="s">
        <v>12719</v>
      </c>
    </row>
    <row r="124" spans="1:52" hidden="1">
      <c r="A124" s="291">
        <v>44500</v>
      </c>
      <c r="B124">
        <v>2205</v>
      </c>
      <c r="C124">
        <v>311010</v>
      </c>
      <c r="D124">
        <v>10</v>
      </c>
      <c r="E124">
        <v>141233</v>
      </c>
      <c r="F124" t="s">
        <v>321</v>
      </c>
      <c r="G124" t="s">
        <v>12639</v>
      </c>
      <c r="H124" t="s">
        <v>12685</v>
      </c>
      <c r="I124" s="292">
        <v>-96.93</v>
      </c>
      <c r="L124" t="s">
        <v>12686</v>
      </c>
      <c r="M124" t="s">
        <v>2212</v>
      </c>
      <c r="N124" t="s">
        <v>12701</v>
      </c>
      <c r="O124" t="s">
        <v>12702</v>
      </c>
      <c r="P124" t="s">
        <v>12716</v>
      </c>
      <c r="Q124" t="s">
        <v>12717</v>
      </c>
      <c r="R124" t="s">
        <v>12718</v>
      </c>
      <c r="S124" t="s">
        <v>12776</v>
      </c>
      <c r="T124">
        <v>41136</v>
      </c>
      <c r="AA124">
        <v>10</v>
      </c>
      <c r="AB124">
        <v>21</v>
      </c>
      <c r="AH124" t="s">
        <v>12692</v>
      </c>
      <c r="AI124">
        <v>221</v>
      </c>
      <c r="AJ124" t="s">
        <v>12718</v>
      </c>
      <c r="AM124">
        <v>-96.93</v>
      </c>
      <c r="AN124" t="s">
        <v>3277</v>
      </c>
      <c r="AO124">
        <v>-96.93</v>
      </c>
      <c r="AP124" t="s">
        <v>3277</v>
      </c>
      <c r="AQ124">
        <v>2344133</v>
      </c>
      <c r="AR124" s="291">
        <v>44509</v>
      </c>
      <c r="AY124" t="s">
        <v>12719</v>
      </c>
    </row>
    <row r="125" spans="1:52" hidden="1">
      <c r="A125" s="291">
        <v>44500</v>
      </c>
      <c r="B125">
        <v>2205</v>
      </c>
      <c r="C125">
        <v>311010</v>
      </c>
      <c r="D125">
        <v>10</v>
      </c>
      <c r="E125">
        <v>141233</v>
      </c>
      <c r="F125" t="s">
        <v>321</v>
      </c>
      <c r="G125" t="s">
        <v>12639</v>
      </c>
      <c r="H125" t="s">
        <v>12685</v>
      </c>
      <c r="I125" s="292">
        <v>-70.680000000000007</v>
      </c>
      <c r="L125" t="s">
        <v>12686</v>
      </c>
      <c r="M125" t="s">
        <v>2212</v>
      </c>
      <c r="N125" t="s">
        <v>12701</v>
      </c>
      <c r="O125" t="s">
        <v>12702</v>
      </c>
      <c r="P125" t="s">
        <v>12716</v>
      </c>
      <c r="Q125" t="s">
        <v>12717</v>
      </c>
      <c r="R125" t="s">
        <v>12718</v>
      </c>
      <c r="S125" t="s">
        <v>12777</v>
      </c>
      <c r="T125">
        <v>41136</v>
      </c>
      <c r="AA125">
        <v>10</v>
      </c>
      <c r="AB125">
        <v>21</v>
      </c>
      <c r="AH125" t="s">
        <v>12692</v>
      </c>
      <c r="AI125">
        <v>217</v>
      </c>
      <c r="AJ125" t="s">
        <v>12718</v>
      </c>
      <c r="AM125">
        <v>-70.680000000000007</v>
      </c>
      <c r="AN125" t="s">
        <v>3277</v>
      </c>
      <c r="AO125">
        <v>-70.680000000000007</v>
      </c>
      <c r="AP125" t="s">
        <v>3277</v>
      </c>
      <c r="AQ125">
        <v>2344133</v>
      </c>
      <c r="AR125" s="291">
        <v>44509</v>
      </c>
      <c r="AY125" t="s">
        <v>12719</v>
      </c>
    </row>
    <row r="126" spans="1:52" hidden="1">
      <c r="A126" s="291">
        <v>44500</v>
      </c>
      <c r="B126">
        <v>2205</v>
      </c>
      <c r="C126">
        <v>311010</v>
      </c>
      <c r="D126">
        <v>10</v>
      </c>
      <c r="E126">
        <v>141233</v>
      </c>
      <c r="F126" t="s">
        <v>321</v>
      </c>
      <c r="G126" t="s">
        <v>12639</v>
      </c>
      <c r="H126" t="s">
        <v>12685</v>
      </c>
      <c r="I126" s="292">
        <v>-164.57</v>
      </c>
      <c r="L126" t="s">
        <v>12686</v>
      </c>
      <c r="M126" t="s">
        <v>2212</v>
      </c>
      <c r="N126" t="s">
        <v>12701</v>
      </c>
      <c r="O126" t="s">
        <v>12702</v>
      </c>
      <c r="P126" t="s">
        <v>12716</v>
      </c>
      <c r="Q126" t="s">
        <v>12717</v>
      </c>
      <c r="R126" t="s">
        <v>12718</v>
      </c>
      <c r="S126" t="s">
        <v>12778</v>
      </c>
      <c r="T126">
        <v>41136</v>
      </c>
      <c r="AA126">
        <v>10</v>
      </c>
      <c r="AB126">
        <v>21</v>
      </c>
      <c r="AH126" t="s">
        <v>12692</v>
      </c>
      <c r="AI126">
        <v>222</v>
      </c>
      <c r="AJ126" t="s">
        <v>12718</v>
      </c>
      <c r="AM126">
        <v>-164.57</v>
      </c>
      <c r="AN126" t="s">
        <v>3277</v>
      </c>
      <c r="AO126">
        <v>-164.57</v>
      </c>
      <c r="AP126" t="s">
        <v>3277</v>
      </c>
      <c r="AQ126">
        <v>2344133</v>
      </c>
      <c r="AR126" s="291">
        <v>44509</v>
      </c>
      <c r="AY126" t="s">
        <v>12719</v>
      </c>
    </row>
    <row r="127" spans="1:52" hidden="1">
      <c r="A127" s="291">
        <v>44500</v>
      </c>
      <c r="B127">
        <v>2205</v>
      </c>
      <c r="C127">
        <v>311010</v>
      </c>
      <c r="D127">
        <v>10</v>
      </c>
      <c r="E127">
        <v>141233</v>
      </c>
      <c r="F127" t="s">
        <v>321</v>
      </c>
      <c r="G127" t="s">
        <v>12639</v>
      </c>
      <c r="H127" t="s">
        <v>12685</v>
      </c>
      <c r="I127" s="292">
        <v>-323.99</v>
      </c>
      <c r="L127" t="s">
        <v>12686</v>
      </c>
      <c r="M127" t="s">
        <v>2212</v>
      </c>
      <c r="N127" t="s">
        <v>12701</v>
      </c>
      <c r="O127" t="s">
        <v>12702</v>
      </c>
      <c r="P127" t="s">
        <v>12716</v>
      </c>
      <c r="Q127" t="s">
        <v>12717</v>
      </c>
      <c r="R127" t="s">
        <v>12718</v>
      </c>
      <c r="S127" t="s">
        <v>12779</v>
      </c>
      <c r="T127">
        <v>41136</v>
      </c>
      <c r="AA127">
        <v>10</v>
      </c>
      <c r="AB127">
        <v>21</v>
      </c>
      <c r="AH127" t="s">
        <v>12692</v>
      </c>
      <c r="AI127">
        <v>223</v>
      </c>
      <c r="AJ127" t="s">
        <v>12718</v>
      </c>
      <c r="AM127">
        <v>-323.99</v>
      </c>
      <c r="AN127" t="s">
        <v>3277</v>
      </c>
      <c r="AO127">
        <v>-323.99</v>
      </c>
      <c r="AP127" t="s">
        <v>3277</v>
      </c>
      <c r="AQ127">
        <v>2344133</v>
      </c>
      <c r="AR127" s="291">
        <v>44509</v>
      </c>
      <c r="AY127" t="s">
        <v>12719</v>
      </c>
    </row>
    <row r="128" spans="1:52" hidden="1">
      <c r="A128" s="291">
        <v>44500</v>
      </c>
      <c r="B128">
        <v>2205</v>
      </c>
      <c r="C128">
        <v>311010</v>
      </c>
      <c r="D128">
        <v>10</v>
      </c>
      <c r="E128">
        <v>141233</v>
      </c>
      <c r="F128" t="s">
        <v>321</v>
      </c>
      <c r="G128" t="s">
        <v>12639</v>
      </c>
      <c r="H128" t="s">
        <v>12685</v>
      </c>
      <c r="I128" s="292">
        <v>-70.680000000000007</v>
      </c>
      <c r="L128" t="s">
        <v>12686</v>
      </c>
      <c r="M128" t="s">
        <v>2212</v>
      </c>
      <c r="N128" t="s">
        <v>12701</v>
      </c>
      <c r="O128" t="s">
        <v>12702</v>
      </c>
      <c r="P128" t="s">
        <v>12716</v>
      </c>
      <c r="Q128" t="s">
        <v>12717</v>
      </c>
      <c r="R128" t="s">
        <v>12718</v>
      </c>
      <c r="S128" t="s">
        <v>12780</v>
      </c>
      <c r="T128">
        <v>41136</v>
      </c>
      <c r="AA128">
        <v>10</v>
      </c>
      <c r="AB128">
        <v>21</v>
      </c>
      <c r="AH128" t="s">
        <v>12692</v>
      </c>
      <c r="AI128">
        <v>218</v>
      </c>
      <c r="AJ128" t="s">
        <v>12718</v>
      </c>
      <c r="AM128">
        <v>-70.680000000000007</v>
      </c>
      <c r="AN128" t="s">
        <v>3277</v>
      </c>
      <c r="AO128">
        <v>-70.680000000000007</v>
      </c>
      <c r="AP128" t="s">
        <v>3277</v>
      </c>
      <c r="AQ128">
        <v>2344133</v>
      </c>
      <c r="AR128" s="291">
        <v>44509</v>
      </c>
      <c r="AY128" t="s">
        <v>12719</v>
      </c>
    </row>
    <row r="129" spans="1:51" hidden="1">
      <c r="A129" s="291">
        <v>44500</v>
      </c>
      <c r="B129">
        <v>2205</v>
      </c>
      <c r="C129">
        <v>311010</v>
      </c>
      <c r="D129">
        <v>10</v>
      </c>
      <c r="E129">
        <v>141233</v>
      </c>
      <c r="F129" t="s">
        <v>321</v>
      </c>
      <c r="G129" t="s">
        <v>12639</v>
      </c>
      <c r="H129" t="s">
        <v>12685</v>
      </c>
      <c r="I129" s="292">
        <v>-976.85</v>
      </c>
      <c r="L129" t="s">
        <v>12686</v>
      </c>
      <c r="M129" t="s">
        <v>2212</v>
      </c>
      <c r="N129" t="s">
        <v>12701</v>
      </c>
      <c r="O129" t="s">
        <v>12702</v>
      </c>
      <c r="P129" t="s">
        <v>12716</v>
      </c>
      <c r="Q129" t="s">
        <v>12717</v>
      </c>
      <c r="R129" t="s">
        <v>12718</v>
      </c>
      <c r="S129" t="s">
        <v>12781</v>
      </c>
      <c r="T129">
        <v>41136</v>
      </c>
      <c r="AA129">
        <v>10</v>
      </c>
      <c r="AB129">
        <v>21</v>
      </c>
      <c r="AH129" t="s">
        <v>12692</v>
      </c>
      <c r="AI129">
        <v>225</v>
      </c>
      <c r="AJ129" t="s">
        <v>12718</v>
      </c>
      <c r="AM129">
        <v>-976.85</v>
      </c>
      <c r="AN129" t="s">
        <v>3277</v>
      </c>
      <c r="AO129">
        <v>-976.85</v>
      </c>
      <c r="AP129" t="s">
        <v>3277</v>
      </c>
      <c r="AQ129">
        <v>2344133</v>
      </c>
      <c r="AR129" s="291">
        <v>44509</v>
      </c>
      <c r="AY129" t="s">
        <v>12719</v>
      </c>
    </row>
    <row r="130" spans="1:51" hidden="1">
      <c r="A130" s="291">
        <v>44500</v>
      </c>
      <c r="B130">
        <v>2205</v>
      </c>
      <c r="C130">
        <v>311040</v>
      </c>
      <c r="D130">
        <v>10</v>
      </c>
      <c r="E130">
        <v>141233</v>
      </c>
      <c r="F130" t="s">
        <v>321</v>
      </c>
      <c r="G130" t="s">
        <v>12639</v>
      </c>
      <c r="H130" t="s">
        <v>12685</v>
      </c>
      <c r="I130" s="292">
        <v>-91.03</v>
      </c>
      <c r="L130" t="s">
        <v>12686</v>
      </c>
      <c r="M130" t="s">
        <v>2212</v>
      </c>
      <c r="N130" t="s">
        <v>12701</v>
      </c>
      <c r="O130" t="s">
        <v>12702</v>
      </c>
      <c r="P130" t="s">
        <v>12716</v>
      </c>
      <c r="Q130" t="s">
        <v>12717</v>
      </c>
      <c r="R130" t="s">
        <v>12718</v>
      </c>
      <c r="S130" t="s">
        <v>12782</v>
      </c>
      <c r="T130">
        <v>41136</v>
      </c>
      <c r="AA130">
        <v>10</v>
      </c>
      <c r="AB130">
        <v>21</v>
      </c>
      <c r="AH130" t="s">
        <v>12692</v>
      </c>
      <c r="AI130">
        <v>226</v>
      </c>
      <c r="AJ130" t="s">
        <v>12718</v>
      </c>
      <c r="AM130">
        <v>-91.03</v>
      </c>
      <c r="AN130" t="s">
        <v>3277</v>
      </c>
      <c r="AO130">
        <v>-91.03</v>
      </c>
      <c r="AP130" t="s">
        <v>3277</v>
      </c>
      <c r="AQ130">
        <v>2344133</v>
      </c>
      <c r="AR130" s="291">
        <v>44509</v>
      </c>
      <c r="AY130" t="s">
        <v>12719</v>
      </c>
    </row>
    <row r="131" spans="1:51" hidden="1">
      <c r="A131" s="291">
        <v>44509</v>
      </c>
      <c r="B131">
        <v>2205</v>
      </c>
      <c r="C131">
        <v>311010</v>
      </c>
      <c r="D131">
        <v>10</v>
      </c>
      <c r="E131">
        <v>141233</v>
      </c>
      <c r="F131" t="s">
        <v>321</v>
      </c>
      <c r="G131" t="s">
        <v>12639</v>
      </c>
      <c r="H131" t="s">
        <v>12685</v>
      </c>
      <c r="I131" s="292">
        <v>70.680000000000007</v>
      </c>
      <c r="L131" t="s">
        <v>12686</v>
      </c>
      <c r="M131" t="s">
        <v>2212</v>
      </c>
      <c r="N131" t="s">
        <v>12701</v>
      </c>
      <c r="O131" t="s">
        <v>12702</v>
      </c>
      <c r="P131" t="s">
        <v>12703</v>
      </c>
      <c r="R131" t="s">
        <v>12783</v>
      </c>
      <c r="S131" t="s">
        <v>12772</v>
      </c>
      <c r="T131">
        <v>41149</v>
      </c>
      <c r="AA131">
        <v>11</v>
      </c>
      <c r="AB131">
        <v>21</v>
      </c>
      <c r="AH131" t="s">
        <v>12692</v>
      </c>
      <c r="AI131">
        <v>219</v>
      </c>
      <c r="AJ131" t="s">
        <v>12783</v>
      </c>
      <c r="AM131">
        <v>70.680000000000007</v>
      </c>
      <c r="AN131" t="s">
        <v>3277</v>
      </c>
      <c r="AO131">
        <v>70.680000000000007</v>
      </c>
      <c r="AP131" t="s">
        <v>3277</v>
      </c>
      <c r="AQ131">
        <v>2379125</v>
      </c>
      <c r="AR131" s="291">
        <v>44509</v>
      </c>
      <c r="AY131" t="s">
        <v>12703</v>
      </c>
    </row>
    <row r="132" spans="1:51" hidden="1">
      <c r="A132" s="291">
        <v>44509</v>
      </c>
      <c r="B132">
        <v>2205</v>
      </c>
      <c r="C132">
        <v>311010</v>
      </c>
      <c r="D132">
        <v>10</v>
      </c>
      <c r="E132">
        <v>141233</v>
      </c>
      <c r="F132" t="s">
        <v>321</v>
      </c>
      <c r="G132" t="s">
        <v>12639</v>
      </c>
      <c r="H132" t="s">
        <v>12685</v>
      </c>
      <c r="I132" s="292">
        <v>387.1</v>
      </c>
      <c r="L132" t="s">
        <v>12686</v>
      </c>
      <c r="M132" t="s">
        <v>2212</v>
      </c>
      <c r="N132" t="s">
        <v>12701</v>
      </c>
      <c r="O132" t="s">
        <v>12702</v>
      </c>
      <c r="P132" t="s">
        <v>12703</v>
      </c>
      <c r="R132" t="s">
        <v>12783</v>
      </c>
      <c r="S132" t="s">
        <v>12773</v>
      </c>
      <c r="T132">
        <v>41149</v>
      </c>
      <c r="AA132">
        <v>11</v>
      </c>
      <c r="AB132">
        <v>21</v>
      </c>
      <c r="AH132" t="s">
        <v>12692</v>
      </c>
      <c r="AI132">
        <v>224</v>
      </c>
      <c r="AJ132" t="s">
        <v>12783</v>
      </c>
      <c r="AM132">
        <v>387.1</v>
      </c>
      <c r="AN132" t="s">
        <v>3277</v>
      </c>
      <c r="AO132">
        <v>387.1</v>
      </c>
      <c r="AP132" t="s">
        <v>3277</v>
      </c>
      <c r="AQ132">
        <v>2379125</v>
      </c>
      <c r="AR132" s="291">
        <v>44509</v>
      </c>
      <c r="AY132" t="s">
        <v>12703</v>
      </c>
    </row>
    <row r="133" spans="1:51" hidden="1">
      <c r="A133" s="291">
        <v>44509</v>
      </c>
      <c r="B133">
        <v>2205</v>
      </c>
      <c r="C133">
        <v>311010</v>
      </c>
      <c r="D133">
        <v>10</v>
      </c>
      <c r="E133">
        <v>141233</v>
      </c>
      <c r="F133" t="s">
        <v>321</v>
      </c>
      <c r="G133" t="s">
        <v>12639</v>
      </c>
      <c r="H133" t="s">
        <v>12685</v>
      </c>
      <c r="I133" s="292">
        <v>70.680000000000007</v>
      </c>
      <c r="L133" t="s">
        <v>12686</v>
      </c>
      <c r="M133" t="s">
        <v>2212</v>
      </c>
      <c r="N133" t="s">
        <v>12701</v>
      </c>
      <c r="O133" t="s">
        <v>12702</v>
      </c>
      <c r="P133" t="s">
        <v>12703</v>
      </c>
      <c r="R133" t="s">
        <v>12783</v>
      </c>
      <c r="S133" t="s">
        <v>12777</v>
      </c>
      <c r="T133">
        <v>41149</v>
      </c>
      <c r="AA133">
        <v>11</v>
      </c>
      <c r="AB133">
        <v>21</v>
      </c>
      <c r="AH133" t="s">
        <v>12692</v>
      </c>
      <c r="AI133">
        <v>217</v>
      </c>
      <c r="AJ133" t="s">
        <v>12783</v>
      </c>
      <c r="AM133">
        <v>70.680000000000007</v>
      </c>
      <c r="AN133" t="s">
        <v>3277</v>
      </c>
      <c r="AO133">
        <v>70.680000000000007</v>
      </c>
      <c r="AP133" t="s">
        <v>3277</v>
      </c>
      <c r="AQ133">
        <v>2379125</v>
      </c>
      <c r="AR133" s="291">
        <v>44509</v>
      </c>
      <c r="AY133" t="s">
        <v>12703</v>
      </c>
    </row>
    <row r="134" spans="1:51" hidden="1">
      <c r="A134" s="291">
        <v>44509</v>
      </c>
      <c r="B134">
        <v>2205</v>
      </c>
      <c r="C134">
        <v>311010</v>
      </c>
      <c r="D134">
        <v>10</v>
      </c>
      <c r="E134">
        <v>141233</v>
      </c>
      <c r="F134" t="s">
        <v>321</v>
      </c>
      <c r="G134" t="s">
        <v>12639</v>
      </c>
      <c r="H134" t="s">
        <v>12685</v>
      </c>
      <c r="I134" s="292">
        <v>96.93</v>
      </c>
      <c r="L134" t="s">
        <v>12686</v>
      </c>
      <c r="M134" t="s">
        <v>2212</v>
      </c>
      <c r="N134" t="s">
        <v>12701</v>
      </c>
      <c r="O134" t="s">
        <v>12702</v>
      </c>
      <c r="P134" t="s">
        <v>12703</v>
      </c>
      <c r="R134" t="s">
        <v>12783</v>
      </c>
      <c r="S134" t="s">
        <v>12776</v>
      </c>
      <c r="T134">
        <v>41149</v>
      </c>
      <c r="AA134">
        <v>11</v>
      </c>
      <c r="AB134">
        <v>21</v>
      </c>
      <c r="AH134" t="s">
        <v>12692</v>
      </c>
      <c r="AI134">
        <v>221</v>
      </c>
      <c r="AJ134" t="s">
        <v>12783</v>
      </c>
      <c r="AM134">
        <v>96.93</v>
      </c>
      <c r="AN134" t="s">
        <v>3277</v>
      </c>
      <c r="AO134">
        <v>96.93</v>
      </c>
      <c r="AP134" t="s">
        <v>3277</v>
      </c>
      <c r="AQ134">
        <v>2379125</v>
      </c>
      <c r="AR134" s="291">
        <v>44509</v>
      </c>
      <c r="AY134" t="s">
        <v>12703</v>
      </c>
    </row>
    <row r="135" spans="1:51" hidden="1">
      <c r="A135" s="291">
        <v>44509</v>
      </c>
      <c r="B135">
        <v>2205</v>
      </c>
      <c r="C135">
        <v>311010</v>
      </c>
      <c r="D135">
        <v>10</v>
      </c>
      <c r="E135">
        <v>141233</v>
      </c>
      <c r="F135" t="s">
        <v>321</v>
      </c>
      <c r="G135" t="s">
        <v>12639</v>
      </c>
      <c r="H135" t="s">
        <v>12685</v>
      </c>
      <c r="I135" s="292">
        <v>164.57</v>
      </c>
      <c r="L135" t="s">
        <v>12686</v>
      </c>
      <c r="M135" t="s">
        <v>2212</v>
      </c>
      <c r="N135" t="s">
        <v>12701</v>
      </c>
      <c r="O135" t="s">
        <v>12702</v>
      </c>
      <c r="P135" t="s">
        <v>12703</v>
      </c>
      <c r="R135" t="s">
        <v>12783</v>
      </c>
      <c r="S135" t="s">
        <v>12778</v>
      </c>
      <c r="T135">
        <v>41149</v>
      </c>
      <c r="AA135">
        <v>11</v>
      </c>
      <c r="AB135">
        <v>21</v>
      </c>
      <c r="AH135" t="s">
        <v>12692</v>
      </c>
      <c r="AI135">
        <v>222</v>
      </c>
      <c r="AJ135" t="s">
        <v>12783</v>
      </c>
      <c r="AM135">
        <v>164.57</v>
      </c>
      <c r="AN135" t="s">
        <v>3277</v>
      </c>
      <c r="AO135">
        <v>164.57</v>
      </c>
      <c r="AP135" t="s">
        <v>3277</v>
      </c>
      <c r="AQ135">
        <v>2379125</v>
      </c>
      <c r="AR135" s="291">
        <v>44509</v>
      </c>
      <c r="AY135" t="s">
        <v>12703</v>
      </c>
    </row>
    <row r="136" spans="1:51" hidden="1">
      <c r="A136" s="291">
        <v>44509</v>
      </c>
      <c r="B136">
        <v>2205</v>
      </c>
      <c r="C136">
        <v>311010</v>
      </c>
      <c r="D136">
        <v>10</v>
      </c>
      <c r="E136">
        <v>141233</v>
      </c>
      <c r="F136" t="s">
        <v>321</v>
      </c>
      <c r="G136" t="s">
        <v>12639</v>
      </c>
      <c r="H136" t="s">
        <v>12685</v>
      </c>
      <c r="I136" s="292">
        <v>323.99</v>
      </c>
      <c r="L136" t="s">
        <v>12686</v>
      </c>
      <c r="M136" t="s">
        <v>2212</v>
      </c>
      <c r="N136" t="s">
        <v>12701</v>
      </c>
      <c r="O136" t="s">
        <v>12702</v>
      </c>
      <c r="P136" t="s">
        <v>12703</v>
      </c>
      <c r="R136" t="s">
        <v>12783</v>
      </c>
      <c r="S136" t="s">
        <v>12779</v>
      </c>
      <c r="T136">
        <v>41149</v>
      </c>
      <c r="AA136">
        <v>11</v>
      </c>
      <c r="AB136">
        <v>21</v>
      </c>
      <c r="AH136" t="s">
        <v>12692</v>
      </c>
      <c r="AI136">
        <v>223</v>
      </c>
      <c r="AJ136" t="s">
        <v>12783</v>
      </c>
      <c r="AM136">
        <v>323.99</v>
      </c>
      <c r="AN136" t="s">
        <v>3277</v>
      </c>
      <c r="AO136">
        <v>323.99</v>
      </c>
      <c r="AP136" t="s">
        <v>3277</v>
      </c>
      <c r="AQ136">
        <v>2379125</v>
      </c>
      <c r="AR136" s="291">
        <v>44509</v>
      </c>
      <c r="AY136" t="s">
        <v>12703</v>
      </c>
    </row>
    <row r="137" spans="1:51" hidden="1">
      <c r="A137" s="291">
        <v>44509</v>
      </c>
      <c r="B137">
        <v>2205</v>
      </c>
      <c r="C137">
        <v>311040</v>
      </c>
      <c r="D137">
        <v>10</v>
      </c>
      <c r="E137">
        <v>141233</v>
      </c>
      <c r="F137" t="s">
        <v>321</v>
      </c>
      <c r="G137" t="s">
        <v>12639</v>
      </c>
      <c r="H137" t="s">
        <v>12685</v>
      </c>
      <c r="I137" s="292">
        <v>91.03</v>
      </c>
      <c r="L137" t="s">
        <v>12686</v>
      </c>
      <c r="M137" t="s">
        <v>2212</v>
      </c>
      <c r="N137" t="s">
        <v>12701</v>
      </c>
      <c r="O137" t="s">
        <v>12702</v>
      </c>
      <c r="P137" t="s">
        <v>12703</v>
      </c>
      <c r="R137" t="s">
        <v>12783</v>
      </c>
      <c r="S137" t="s">
        <v>12782</v>
      </c>
      <c r="T137">
        <v>41149</v>
      </c>
      <c r="AA137">
        <v>11</v>
      </c>
      <c r="AB137">
        <v>21</v>
      </c>
      <c r="AH137" t="s">
        <v>12692</v>
      </c>
      <c r="AI137">
        <v>226</v>
      </c>
      <c r="AJ137" t="s">
        <v>12783</v>
      </c>
      <c r="AM137">
        <v>91.03</v>
      </c>
      <c r="AN137" t="s">
        <v>3277</v>
      </c>
      <c r="AO137">
        <v>91.03</v>
      </c>
      <c r="AP137" t="s">
        <v>3277</v>
      </c>
      <c r="AQ137">
        <v>2379125</v>
      </c>
      <c r="AR137" s="291">
        <v>44509</v>
      </c>
      <c r="AY137" t="s">
        <v>12703</v>
      </c>
    </row>
    <row r="138" spans="1:51" hidden="1">
      <c r="A138" s="291">
        <v>44509</v>
      </c>
      <c r="B138">
        <v>2205</v>
      </c>
      <c r="C138">
        <v>311010</v>
      </c>
      <c r="D138">
        <v>10</v>
      </c>
      <c r="E138">
        <v>141233</v>
      </c>
      <c r="F138" t="s">
        <v>321</v>
      </c>
      <c r="G138" t="s">
        <v>12639</v>
      </c>
      <c r="H138" t="s">
        <v>12685</v>
      </c>
      <c r="I138" s="292">
        <v>976.85</v>
      </c>
      <c r="L138" t="s">
        <v>12686</v>
      </c>
      <c r="M138" t="s">
        <v>2212</v>
      </c>
      <c r="N138" t="s">
        <v>12701</v>
      </c>
      <c r="O138" t="s">
        <v>12702</v>
      </c>
      <c r="P138" t="s">
        <v>12703</v>
      </c>
      <c r="R138" t="s">
        <v>12783</v>
      </c>
      <c r="S138" t="s">
        <v>12781</v>
      </c>
      <c r="T138">
        <v>41149</v>
      </c>
      <c r="AA138">
        <v>11</v>
      </c>
      <c r="AB138">
        <v>21</v>
      </c>
      <c r="AH138" t="s">
        <v>12692</v>
      </c>
      <c r="AI138">
        <v>225</v>
      </c>
      <c r="AJ138" t="s">
        <v>12783</v>
      </c>
      <c r="AM138">
        <v>976.85</v>
      </c>
      <c r="AN138" t="s">
        <v>3277</v>
      </c>
      <c r="AO138">
        <v>976.85</v>
      </c>
      <c r="AP138" t="s">
        <v>3277</v>
      </c>
      <c r="AQ138">
        <v>2379125</v>
      </c>
      <c r="AR138" s="291">
        <v>44509</v>
      </c>
      <c r="AY138" t="s">
        <v>12703</v>
      </c>
    </row>
    <row r="139" spans="1:51" hidden="1">
      <c r="A139" s="291">
        <v>44509</v>
      </c>
      <c r="B139">
        <v>2205</v>
      </c>
      <c r="C139">
        <v>311010</v>
      </c>
      <c r="D139">
        <v>10</v>
      </c>
      <c r="E139">
        <v>141233</v>
      </c>
      <c r="F139" t="s">
        <v>321</v>
      </c>
      <c r="G139" t="s">
        <v>12639</v>
      </c>
      <c r="H139" t="s">
        <v>12685</v>
      </c>
      <c r="I139" s="292">
        <v>65.02</v>
      </c>
      <c r="L139" t="s">
        <v>12686</v>
      </c>
      <c r="M139" t="s">
        <v>2212</v>
      </c>
      <c r="N139" t="s">
        <v>12701</v>
      </c>
      <c r="O139" t="s">
        <v>12702</v>
      </c>
      <c r="P139" t="s">
        <v>12703</v>
      </c>
      <c r="R139" t="s">
        <v>12783</v>
      </c>
      <c r="S139" t="s">
        <v>12774</v>
      </c>
      <c r="T139">
        <v>41149</v>
      </c>
      <c r="AA139">
        <v>11</v>
      </c>
      <c r="AB139">
        <v>21</v>
      </c>
      <c r="AH139" t="s">
        <v>12692</v>
      </c>
      <c r="AI139">
        <v>216</v>
      </c>
      <c r="AJ139" t="s">
        <v>12783</v>
      </c>
      <c r="AM139">
        <v>65.02</v>
      </c>
      <c r="AN139" t="s">
        <v>3277</v>
      </c>
      <c r="AO139">
        <v>65.02</v>
      </c>
      <c r="AP139" t="s">
        <v>3277</v>
      </c>
      <c r="AQ139">
        <v>2379125</v>
      </c>
      <c r="AR139" s="291">
        <v>44509</v>
      </c>
      <c r="AY139" t="s">
        <v>12703</v>
      </c>
    </row>
    <row r="140" spans="1:51" hidden="1">
      <c r="A140" s="291">
        <v>44509</v>
      </c>
      <c r="B140">
        <v>2205</v>
      </c>
      <c r="C140">
        <v>311010</v>
      </c>
      <c r="D140">
        <v>10</v>
      </c>
      <c r="E140">
        <v>141233</v>
      </c>
      <c r="F140" t="s">
        <v>321</v>
      </c>
      <c r="G140" t="s">
        <v>12639</v>
      </c>
      <c r="H140" t="s">
        <v>12685</v>
      </c>
      <c r="I140" s="292">
        <v>70.680000000000007</v>
      </c>
      <c r="L140" t="s">
        <v>12686</v>
      </c>
      <c r="M140" t="s">
        <v>2212</v>
      </c>
      <c r="N140" t="s">
        <v>12701</v>
      </c>
      <c r="O140" t="s">
        <v>12702</v>
      </c>
      <c r="P140" t="s">
        <v>12703</v>
      </c>
      <c r="R140" t="s">
        <v>12783</v>
      </c>
      <c r="S140" t="s">
        <v>12775</v>
      </c>
      <c r="T140">
        <v>41149</v>
      </c>
      <c r="AA140">
        <v>11</v>
      </c>
      <c r="AB140">
        <v>21</v>
      </c>
      <c r="AH140" t="s">
        <v>12692</v>
      </c>
      <c r="AI140">
        <v>220</v>
      </c>
      <c r="AJ140" t="s">
        <v>12783</v>
      </c>
      <c r="AM140">
        <v>70.680000000000007</v>
      </c>
      <c r="AN140" t="s">
        <v>3277</v>
      </c>
      <c r="AO140">
        <v>70.680000000000007</v>
      </c>
      <c r="AP140" t="s">
        <v>3277</v>
      </c>
      <c r="AQ140">
        <v>2379125</v>
      </c>
      <c r="AR140" s="291">
        <v>44509</v>
      </c>
      <c r="AY140" t="s">
        <v>12703</v>
      </c>
    </row>
    <row r="141" spans="1:51" hidden="1">
      <c r="A141" s="291">
        <v>44509</v>
      </c>
      <c r="B141">
        <v>2205</v>
      </c>
      <c r="C141">
        <v>311010</v>
      </c>
      <c r="D141">
        <v>10</v>
      </c>
      <c r="E141">
        <v>141228</v>
      </c>
      <c r="F141" t="s">
        <v>315</v>
      </c>
      <c r="G141" t="s">
        <v>12639</v>
      </c>
      <c r="H141" t="s">
        <v>12685</v>
      </c>
      <c r="I141" s="292">
        <v>1413.25</v>
      </c>
      <c r="L141" t="s">
        <v>12686</v>
      </c>
      <c r="M141" t="s">
        <v>2212</v>
      </c>
      <c r="N141" t="s">
        <v>12701</v>
      </c>
      <c r="O141" t="s">
        <v>12702</v>
      </c>
      <c r="P141" t="s">
        <v>12703</v>
      </c>
      <c r="R141" t="s">
        <v>12783</v>
      </c>
      <c r="S141" t="s">
        <v>12771</v>
      </c>
      <c r="T141">
        <v>41149</v>
      </c>
      <c r="AA141">
        <v>11</v>
      </c>
      <c r="AB141">
        <v>21</v>
      </c>
      <c r="AH141" t="s">
        <v>12692</v>
      </c>
      <c r="AI141">
        <v>44</v>
      </c>
      <c r="AJ141" t="s">
        <v>12783</v>
      </c>
      <c r="AM141">
        <v>1413.25</v>
      </c>
      <c r="AN141" t="s">
        <v>3277</v>
      </c>
      <c r="AO141">
        <v>1413.25</v>
      </c>
      <c r="AP141" t="s">
        <v>3277</v>
      </c>
      <c r="AQ141">
        <v>2379125</v>
      </c>
      <c r="AR141" s="291">
        <v>44509</v>
      </c>
      <c r="AY141" t="s">
        <v>12703</v>
      </c>
    </row>
    <row r="142" spans="1:51" hidden="1">
      <c r="A142" s="291">
        <v>44509</v>
      </c>
      <c r="B142">
        <v>2205</v>
      </c>
      <c r="C142">
        <v>311010</v>
      </c>
      <c r="D142">
        <v>10</v>
      </c>
      <c r="E142">
        <v>141233</v>
      </c>
      <c r="F142" t="s">
        <v>321</v>
      </c>
      <c r="G142" t="s">
        <v>12639</v>
      </c>
      <c r="H142" t="s">
        <v>12685</v>
      </c>
      <c r="I142" s="292">
        <v>70.680000000000007</v>
      </c>
      <c r="L142" t="s">
        <v>12686</v>
      </c>
      <c r="M142" t="s">
        <v>2212</v>
      </c>
      <c r="N142" t="s">
        <v>12701</v>
      </c>
      <c r="O142" t="s">
        <v>12702</v>
      </c>
      <c r="P142" t="s">
        <v>12703</v>
      </c>
      <c r="R142" t="s">
        <v>12783</v>
      </c>
      <c r="S142" t="s">
        <v>12780</v>
      </c>
      <c r="T142">
        <v>41149</v>
      </c>
      <c r="AA142">
        <v>11</v>
      </c>
      <c r="AB142">
        <v>21</v>
      </c>
      <c r="AH142" t="s">
        <v>12692</v>
      </c>
      <c r="AI142">
        <v>218</v>
      </c>
      <c r="AJ142" t="s">
        <v>12783</v>
      </c>
      <c r="AM142">
        <v>70.680000000000007</v>
      </c>
      <c r="AN142" t="s">
        <v>3277</v>
      </c>
      <c r="AO142">
        <v>70.680000000000007</v>
      </c>
      <c r="AP142" t="s">
        <v>3277</v>
      </c>
      <c r="AQ142">
        <v>2379125</v>
      </c>
      <c r="AR142" s="291">
        <v>44509</v>
      </c>
      <c r="AY142" t="s">
        <v>12703</v>
      </c>
    </row>
    <row r="143" spans="1:51" hidden="1">
      <c r="A143" s="291">
        <v>44530</v>
      </c>
      <c r="B143">
        <v>2205</v>
      </c>
      <c r="C143">
        <v>311010</v>
      </c>
      <c r="D143">
        <v>10</v>
      </c>
      <c r="E143">
        <v>141233</v>
      </c>
      <c r="F143" t="s">
        <v>321</v>
      </c>
      <c r="G143" t="s">
        <v>12639</v>
      </c>
      <c r="H143" t="s">
        <v>12685</v>
      </c>
      <c r="I143" s="292">
        <v>-70.680000000000007</v>
      </c>
      <c r="L143" t="s">
        <v>12686</v>
      </c>
      <c r="M143" t="s">
        <v>2212</v>
      </c>
      <c r="N143" t="s">
        <v>12701</v>
      </c>
      <c r="O143" t="s">
        <v>12702</v>
      </c>
      <c r="P143" t="s">
        <v>12716</v>
      </c>
      <c r="Q143" t="s">
        <v>12717</v>
      </c>
      <c r="R143" t="s">
        <v>12718</v>
      </c>
      <c r="S143" t="s">
        <v>12762</v>
      </c>
      <c r="T143">
        <v>43293</v>
      </c>
      <c r="AA143">
        <v>11</v>
      </c>
      <c r="AB143">
        <v>21</v>
      </c>
      <c r="AH143" t="s">
        <v>12692</v>
      </c>
      <c r="AI143">
        <v>490</v>
      </c>
      <c r="AJ143" t="s">
        <v>12718</v>
      </c>
      <c r="AM143">
        <v>-70.680000000000007</v>
      </c>
      <c r="AN143" t="s">
        <v>3277</v>
      </c>
      <c r="AO143">
        <v>-70.680000000000007</v>
      </c>
      <c r="AP143" t="s">
        <v>3277</v>
      </c>
      <c r="AQ143">
        <v>2808184</v>
      </c>
      <c r="AR143" s="291">
        <v>44539</v>
      </c>
      <c r="AY143" t="s">
        <v>12719</v>
      </c>
    </row>
    <row r="144" spans="1:51" hidden="1">
      <c r="A144" s="291">
        <v>44530</v>
      </c>
      <c r="B144">
        <v>2205</v>
      </c>
      <c r="C144">
        <v>311025</v>
      </c>
      <c r="D144">
        <v>10</v>
      </c>
      <c r="E144">
        <v>141223</v>
      </c>
      <c r="F144" t="s">
        <v>310</v>
      </c>
      <c r="G144" t="s">
        <v>12639</v>
      </c>
      <c r="H144" t="s">
        <v>12685</v>
      </c>
      <c r="I144" s="292">
        <v>-2380.81</v>
      </c>
      <c r="L144" t="s">
        <v>12686</v>
      </c>
      <c r="M144" t="s">
        <v>2212</v>
      </c>
      <c r="N144" t="s">
        <v>12701</v>
      </c>
      <c r="O144" t="s">
        <v>12702</v>
      </c>
      <c r="P144" t="s">
        <v>12716</v>
      </c>
      <c r="Q144" t="s">
        <v>12717</v>
      </c>
      <c r="R144" t="s">
        <v>12718</v>
      </c>
      <c r="S144" t="s">
        <v>12723</v>
      </c>
      <c r="T144">
        <v>43293</v>
      </c>
      <c r="AA144">
        <v>11</v>
      </c>
      <c r="AB144">
        <v>21</v>
      </c>
      <c r="AH144" t="s">
        <v>12692</v>
      </c>
      <c r="AI144">
        <v>40</v>
      </c>
      <c r="AJ144" t="s">
        <v>12718</v>
      </c>
      <c r="AM144">
        <v>-2380.81</v>
      </c>
      <c r="AN144" t="s">
        <v>3277</v>
      </c>
      <c r="AO144">
        <v>-2380.81</v>
      </c>
      <c r="AP144" t="s">
        <v>3277</v>
      </c>
      <c r="AQ144">
        <v>2808184</v>
      </c>
      <c r="AR144" s="291">
        <v>44539</v>
      </c>
      <c r="AY144" t="s">
        <v>12719</v>
      </c>
    </row>
    <row r="145" spans="1:51" hidden="1">
      <c r="A145" s="291">
        <v>44530</v>
      </c>
      <c r="B145">
        <v>2205</v>
      </c>
      <c r="C145">
        <v>311010</v>
      </c>
      <c r="D145">
        <v>10</v>
      </c>
      <c r="E145">
        <v>141233</v>
      </c>
      <c r="F145" t="s">
        <v>321</v>
      </c>
      <c r="G145" t="s">
        <v>12639</v>
      </c>
      <c r="H145" t="s">
        <v>12685</v>
      </c>
      <c r="I145" s="292">
        <v>-70.680000000000007</v>
      </c>
      <c r="L145" t="s">
        <v>12686</v>
      </c>
      <c r="M145" t="s">
        <v>2212</v>
      </c>
      <c r="N145" t="s">
        <v>12701</v>
      </c>
      <c r="O145" t="s">
        <v>12702</v>
      </c>
      <c r="P145" t="s">
        <v>12716</v>
      </c>
      <c r="Q145" t="s">
        <v>12717</v>
      </c>
      <c r="R145" t="s">
        <v>12718</v>
      </c>
      <c r="S145" t="s">
        <v>12763</v>
      </c>
      <c r="T145">
        <v>43293</v>
      </c>
      <c r="AA145">
        <v>11</v>
      </c>
      <c r="AB145">
        <v>21</v>
      </c>
      <c r="AH145" t="s">
        <v>12692</v>
      </c>
      <c r="AI145">
        <v>489</v>
      </c>
      <c r="AJ145" t="s">
        <v>12718</v>
      </c>
      <c r="AM145">
        <v>-70.680000000000007</v>
      </c>
      <c r="AN145" t="s">
        <v>3277</v>
      </c>
      <c r="AO145">
        <v>-70.680000000000007</v>
      </c>
      <c r="AP145" t="s">
        <v>3277</v>
      </c>
      <c r="AQ145">
        <v>2808184</v>
      </c>
      <c r="AR145" s="291">
        <v>44539</v>
      </c>
      <c r="AY145" t="s">
        <v>12719</v>
      </c>
    </row>
    <row r="146" spans="1:51" hidden="1">
      <c r="A146" s="291">
        <v>44530</v>
      </c>
      <c r="B146">
        <v>2205</v>
      </c>
      <c r="C146">
        <v>311040</v>
      </c>
      <c r="D146">
        <v>10</v>
      </c>
      <c r="E146">
        <v>141233</v>
      </c>
      <c r="F146" t="s">
        <v>321</v>
      </c>
      <c r="G146" t="s">
        <v>12639</v>
      </c>
      <c r="H146" t="s">
        <v>12685</v>
      </c>
      <c r="I146" s="292">
        <v>-91.03</v>
      </c>
      <c r="L146" t="s">
        <v>12686</v>
      </c>
      <c r="M146" t="s">
        <v>2212</v>
      </c>
      <c r="N146" t="s">
        <v>12701</v>
      </c>
      <c r="O146" t="s">
        <v>12702</v>
      </c>
      <c r="P146" t="s">
        <v>12716</v>
      </c>
      <c r="Q146" t="s">
        <v>12717</v>
      </c>
      <c r="R146" t="s">
        <v>12718</v>
      </c>
      <c r="S146" t="s">
        <v>12758</v>
      </c>
      <c r="T146">
        <v>43293</v>
      </c>
      <c r="AA146">
        <v>11</v>
      </c>
      <c r="AB146">
        <v>21</v>
      </c>
      <c r="AH146" t="s">
        <v>12692</v>
      </c>
      <c r="AI146">
        <v>497</v>
      </c>
      <c r="AJ146" t="s">
        <v>12718</v>
      </c>
      <c r="AM146">
        <v>-91.03</v>
      </c>
      <c r="AN146" t="s">
        <v>3277</v>
      </c>
      <c r="AO146">
        <v>-91.03</v>
      </c>
      <c r="AP146" t="s">
        <v>3277</v>
      </c>
      <c r="AQ146">
        <v>2808184</v>
      </c>
      <c r="AR146" s="291">
        <v>44539</v>
      </c>
      <c r="AY146" t="s">
        <v>12719</v>
      </c>
    </row>
    <row r="147" spans="1:51" hidden="1">
      <c r="A147" s="291">
        <v>44530</v>
      </c>
      <c r="B147">
        <v>2205</v>
      </c>
      <c r="C147">
        <v>311010</v>
      </c>
      <c r="D147">
        <v>10</v>
      </c>
      <c r="E147">
        <v>141233</v>
      </c>
      <c r="F147" t="s">
        <v>321</v>
      </c>
      <c r="G147" t="s">
        <v>12639</v>
      </c>
      <c r="H147" t="s">
        <v>12685</v>
      </c>
      <c r="I147" s="292">
        <v>-323.99</v>
      </c>
      <c r="L147" t="s">
        <v>12686</v>
      </c>
      <c r="M147" t="s">
        <v>2212</v>
      </c>
      <c r="N147" t="s">
        <v>12701</v>
      </c>
      <c r="O147" t="s">
        <v>12702</v>
      </c>
      <c r="P147" t="s">
        <v>12716</v>
      </c>
      <c r="Q147" t="s">
        <v>12717</v>
      </c>
      <c r="R147" t="s">
        <v>12718</v>
      </c>
      <c r="S147" t="s">
        <v>12745</v>
      </c>
      <c r="T147">
        <v>43293</v>
      </c>
      <c r="AA147">
        <v>11</v>
      </c>
      <c r="AB147">
        <v>21</v>
      </c>
      <c r="AH147" t="s">
        <v>12692</v>
      </c>
      <c r="AI147">
        <v>493</v>
      </c>
      <c r="AJ147" t="s">
        <v>12718</v>
      </c>
      <c r="AM147">
        <v>-323.99</v>
      </c>
      <c r="AN147" t="s">
        <v>3277</v>
      </c>
      <c r="AO147">
        <v>-323.99</v>
      </c>
      <c r="AP147" t="s">
        <v>3277</v>
      </c>
      <c r="AQ147">
        <v>2808184</v>
      </c>
      <c r="AR147" s="291">
        <v>44539</v>
      </c>
      <c r="AY147" t="s">
        <v>12719</v>
      </c>
    </row>
    <row r="148" spans="1:51" hidden="1">
      <c r="A148" s="291">
        <v>44530</v>
      </c>
      <c r="B148">
        <v>2205</v>
      </c>
      <c r="C148">
        <v>311040</v>
      </c>
      <c r="D148">
        <v>10</v>
      </c>
      <c r="E148">
        <v>141232</v>
      </c>
      <c r="F148" t="s">
        <v>320</v>
      </c>
      <c r="G148" t="s">
        <v>12639</v>
      </c>
      <c r="H148" t="s">
        <v>12685</v>
      </c>
      <c r="I148" s="292">
        <v>-2881.9</v>
      </c>
      <c r="L148" t="s">
        <v>12686</v>
      </c>
      <c r="M148" t="s">
        <v>2212</v>
      </c>
      <c r="N148" t="s">
        <v>12701</v>
      </c>
      <c r="O148" t="s">
        <v>12702</v>
      </c>
      <c r="P148" t="s">
        <v>12716</v>
      </c>
      <c r="Q148" t="s">
        <v>12717</v>
      </c>
      <c r="R148" t="s">
        <v>12718</v>
      </c>
      <c r="S148" t="s">
        <v>12712</v>
      </c>
      <c r="T148">
        <v>43293</v>
      </c>
      <c r="AA148">
        <v>11</v>
      </c>
      <c r="AB148">
        <v>21</v>
      </c>
      <c r="AH148" t="s">
        <v>12692</v>
      </c>
      <c r="AI148">
        <v>281</v>
      </c>
      <c r="AJ148" t="s">
        <v>12718</v>
      </c>
      <c r="AM148">
        <v>-2881.9</v>
      </c>
      <c r="AN148" t="s">
        <v>3277</v>
      </c>
      <c r="AO148">
        <v>-2881.9</v>
      </c>
      <c r="AP148" t="s">
        <v>3277</v>
      </c>
      <c r="AQ148">
        <v>2808184</v>
      </c>
      <c r="AR148" s="291">
        <v>44539</v>
      </c>
      <c r="AY148" t="s">
        <v>12719</v>
      </c>
    </row>
    <row r="149" spans="1:51" hidden="1">
      <c r="A149" s="291">
        <v>44530</v>
      </c>
      <c r="B149">
        <v>2205</v>
      </c>
      <c r="C149">
        <v>311010</v>
      </c>
      <c r="D149">
        <v>10</v>
      </c>
      <c r="E149">
        <v>141233</v>
      </c>
      <c r="F149" t="s">
        <v>321</v>
      </c>
      <c r="G149" t="s">
        <v>12639</v>
      </c>
      <c r="H149" t="s">
        <v>12685</v>
      </c>
      <c r="I149" s="292">
        <v>-70.680000000000007</v>
      </c>
      <c r="L149" t="s">
        <v>12686</v>
      </c>
      <c r="M149" t="s">
        <v>2212</v>
      </c>
      <c r="N149" t="s">
        <v>12701</v>
      </c>
      <c r="O149" t="s">
        <v>12702</v>
      </c>
      <c r="P149" t="s">
        <v>12716</v>
      </c>
      <c r="Q149" t="s">
        <v>12717</v>
      </c>
      <c r="R149" t="s">
        <v>12718</v>
      </c>
      <c r="S149" t="s">
        <v>12761</v>
      </c>
      <c r="T149">
        <v>43293</v>
      </c>
      <c r="AA149">
        <v>11</v>
      </c>
      <c r="AB149">
        <v>21</v>
      </c>
      <c r="AH149" t="s">
        <v>12692</v>
      </c>
      <c r="AI149">
        <v>487</v>
      </c>
      <c r="AJ149" t="s">
        <v>12718</v>
      </c>
      <c r="AM149">
        <v>-70.680000000000007</v>
      </c>
      <c r="AN149" t="s">
        <v>3277</v>
      </c>
      <c r="AO149">
        <v>-70.680000000000007</v>
      </c>
      <c r="AP149" t="s">
        <v>3277</v>
      </c>
      <c r="AQ149">
        <v>2808184</v>
      </c>
      <c r="AR149" s="291">
        <v>44539</v>
      </c>
      <c r="AY149" t="s">
        <v>12719</v>
      </c>
    </row>
    <row r="150" spans="1:51">
      <c r="A150" s="291">
        <v>44530</v>
      </c>
      <c r="B150">
        <v>2205</v>
      </c>
      <c r="C150">
        <v>311015</v>
      </c>
      <c r="D150">
        <v>15</v>
      </c>
      <c r="E150">
        <v>141241</v>
      </c>
      <c r="F150" t="s">
        <v>330</v>
      </c>
      <c r="G150" t="s">
        <v>12639</v>
      </c>
      <c r="H150" t="s">
        <v>12685</v>
      </c>
      <c r="I150" s="292">
        <v>-1363.74</v>
      </c>
      <c r="L150" t="s">
        <v>12686</v>
      </c>
      <c r="M150" t="s">
        <v>2212</v>
      </c>
      <c r="N150" t="s">
        <v>12701</v>
      </c>
      <c r="O150" t="s">
        <v>12702</v>
      </c>
      <c r="P150" t="s">
        <v>12716</v>
      </c>
      <c r="Q150" t="s">
        <v>12717</v>
      </c>
      <c r="R150" t="s">
        <v>12718</v>
      </c>
      <c r="S150" t="s">
        <v>12714</v>
      </c>
      <c r="T150">
        <v>43293</v>
      </c>
      <c r="AA150">
        <v>11</v>
      </c>
      <c r="AB150">
        <v>21</v>
      </c>
      <c r="AH150" t="s">
        <v>12692</v>
      </c>
      <c r="AI150">
        <v>650</v>
      </c>
      <c r="AJ150" t="s">
        <v>12718</v>
      </c>
      <c r="AM150">
        <v>-1363.74</v>
      </c>
      <c r="AN150" t="s">
        <v>3277</v>
      </c>
      <c r="AO150">
        <v>-1363.74</v>
      </c>
      <c r="AP150" t="s">
        <v>3277</v>
      </c>
      <c r="AQ150">
        <v>2808184</v>
      </c>
      <c r="AR150" s="291">
        <v>44539</v>
      </c>
      <c r="AY150" t="s">
        <v>12719</v>
      </c>
    </row>
    <row r="151" spans="1:51" hidden="1">
      <c r="A151" s="291">
        <v>44530</v>
      </c>
      <c r="B151">
        <v>2205</v>
      </c>
      <c r="C151">
        <v>311010</v>
      </c>
      <c r="D151">
        <v>10</v>
      </c>
      <c r="E151">
        <v>141233</v>
      </c>
      <c r="F151" t="s">
        <v>321</v>
      </c>
      <c r="G151" t="s">
        <v>12639</v>
      </c>
      <c r="H151" t="s">
        <v>12685</v>
      </c>
      <c r="I151" s="292">
        <v>-70.680000000000007</v>
      </c>
      <c r="L151" t="s">
        <v>12686</v>
      </c>
      <c r="M151" t="s">
        <v>2212</v>
      </c>
      <c r="N151" t="s">
        <v>12701</v>
      </c>
      <c r="O151" t="s">
        <v>12702</v>
      </c>
      <c r="P151" t="s">
        <v>12716</v>
      </c>
      <c r="Q151" t="s">
        <v>12717</v>
      </c>
      <c r="R151" t="s">
        <v>12718</v>
      </c>
      <c r="S151" t="s">
        <v>12764</v>
      </c>
      <c r="T151">
        <v>43293</v>
      </c>
      <c r="AA151">
        <v>11</v>
      </c>
      <c r="AB151">
        <v>21</v>
      </c>
      <c r="AH151" t="s">
        <v>12692</v>
      </c>
      <c r="AI151">
        <v>488</v>
      </c>
      <c r="AJ151" t="s">
        <v>12718</v>
      </c>
      <c r="AM151">
        <v>-70.680000000000007</v>
      </c>
      <c r="AN151" t="s">
        <v>3277</v>
      </c>
      <c r="AO151">
        <v>-70.680000000000007</v>
      </c>
      <c r="AP151" t="s">
        <v>3277</v>
      </c>
      <c r="AQ151">
        <v>2808184</v>
      </c>
      <c r="AR151" s="291">
        <v>44539</v>
      </c>
      <c r="AY151" t="s">
        <v>12719</v>
      </c>
    </row>
    <row r="152" spans="1:51" hidden="1">
      <c r="A152" s="291">
        <v>44530</v>
      </c>
      <c r="B152">
        <v>2205</v>
      </c>
      <c r="C152">
        <v>311010</v>
      </c>
      <c r="D152">
        <v>10</v>
      </c>
      <c r="E152">
        <v>141233</v>
      </c>
      <c r="F152" t="s">
        <v>321</v>
      </c>
      <c r="G152" t="s">
        <v>12639</v>
      </c>
      <c r="H152" t="s">
        <v>12685</v>
      </c>
      <c r="I152" s="292">
        <v>-164.57</v>
      </c>
      <c r="L152" t="s">
        <v>12686</v>
      </c>
      <c r="M152" t="s">
        <v>2212</v>
      </c>
      <c r="N152" t="s">
        <v>12701</v>
      </c>
      <c r="O152" t="s">
        <v>12702</v>
      </c>
      <c r="P152" t="s">
        <v>12716</v>
      </c>
      <c r="Q152" t="s">
        <v>12717</v>
      </c>
      <c r="R152" t="s">
        <v>12718</v>
      </c>
      <c r="S152" t="s">
        <v>12753</v>
      </c>
      <c r="T152">
        <v>43293</v>
      </c>
      <c r="AA152">
        <v>11</v>
      </c>
      <c r="AB152">
        <v>21</v>
      </c>
      <c r="AH152" t="s">
        <v>12692</v>
      </c>
      <c r="AI152">
        <v>492</v>
      </c>
      <c r="AJ152" t="s">
        <v>12718</v>
      </c>
      <c r="AM152">
        <v>-164.57</v>
      </c>
      <c r="AN152" t="s">
        <v>3277</v>
      </c>
      <c r="AO152">
        <v>-164.57</v>
      </c>
      <c r="AP152" t="s">
        <v>3277</v>
      </c>
      <c r="AQ152">
        <v>2808184</v>
      </c>
      <c r="AR152" s="291">
        <v>44539</v>
      </c>
      <c r="AY152" t="s">
        <v>12719</v>
      </c>
    </row>
    <row r="153" spans="1:51" hidden="1">
      <c r="A153" s="291">
        <v>44530</v>
      </c>
      <c r="B153">
        <v>2205</v>
      </c>
      <c r="C153">
        <v>311010</v>
      </c>
      <c r="D153">
        <v>10</v>
      </c>
      <c r="E153">
        <v>141233</v>
      </c>
      <c r="F153" t="s">
        <v>321</v>
      </c>
      <c r="G153" t="s">
        <v>12639</v>
      </c>
      <c r="H153" t="s">
        <v>12685</v>
      </c>
      <c r="I153" s="292">
        <v>-387.1</v>
      </c>
      <c r="L153" t="s">
        <v>12686</v>
      </c>
      <c r="M153" t="s">
        <v>2212</v>
      </c>
      <c r="N153" t="s">
        <v>12701</v>
      </c>
      <c r="O153" t="s">
        <v>12702</v>
      </c>
      <c r="P153" t="s">
        <v>12716</v>
      </c>
      <c r="Q153" t="s">
        <v>12717</v>
      </c>
      <c r="R153" t="s">
        <v>12718</v>
      </c>
      <c r="S153" t="s">
        <v>12743</v>
      </c>
      <c r="T153">
        <v>43293</v>
      </c>
      <c r="AA153">
        <v>11</v>
      </c>
      <c r="AB153">
        <v>21</v>
      </c>
      <c r="AH153" t="s">
        <v>12692</v>
      </c>
      <c r="AI153">
        <v>494</v>
      </c>
      <c r="AJ153" t="s">
        <v>12718</v>
      </c>
      <c r="AM153">
        <v>-387.1</v>
      </c>
      <c r="AN153" t="s">
        <v>3277</v>
      </c>
      <c r="AO153">
        <v>-387.1</v>
      </c>
      <c r="AP153" t="s">
        <v>3277</v>
      </c>
      <c r="AQ153">
        <v>2808184</v>
      </c>
      <c r="AR153" s="291">
        <v>44539</v>
      </c>
      <c r="AY153" t="s">
        <v>12719</v>
      </c>
    </row>
    <row r="154" spans="1:51" hidden="1">
      <c r="A154" s="291">
        <v>44530</v>
      </c>
      <c r="B154">
        <v>2205</v>
      </c>
      <c r="C154">
        <v>311010</v>
      </c>
      <c r="D154">
        <v>10</v>
      </c>
      <c r="E154">
        <v>141232</v>
      </c>
      <c r="F154" t="s">
        <v>320</v>
      </c>
      <c r="G154" t="s">
        <v>12639</v>
      </c>
      <c r="H154" t="s">
        <v>12685</v>
      </c>
      <c r="I154" s="292">
        <v>-1125.9000000000001</v>
      </c>
      <c r="L154" t="s">
        <v>12686</v>
      </c>
      <c r="M154" t="s">
        <v>2212</v>
      </c>
      <c r="N154" t="s">
        <v>12701</v>
      </c>
      <c r="O154" t="s">
        <v>12702</v>
      </c>
      <c r="P154" t="s">
        <v>12716</v>
      </c>
      <c r="Q154" t="s">
        <v>12717</v>
      </c>
      <c r="R154" t="s">
        <v>12718</v>
      </c>
      <c r="S154" t="s">
        <v>12737</v>
      </c>
      <c r="T154">
        <v>43293</v>
      </c>
      <c r="AA154">
        <v>11</v>
      </c>
      <c r="AB154">
        <v>21</v>
      </c>
      <c r="AH154" t="s">
        <v>12692</v>
      </c>
      <c r="AI154">
        <v>280</v>
      </c>
      <c r="AJ154" t="s">
        <v>12718</v>
      </c>
      <c r="AM154">
        <v>-1125.9000000000001</v>
      </c>
      <c r="AN154" t="s">
        <v>3277</v>
      </c>
      <c r="AO154">
        <v>-1125.9000000000001</v>
      </c>
      <c r="AP154" t="s">
        <v>3277</v>
      </c>
      <c r="AQ154">
        <v>2808184</v>
      </c>
      <c r="AR154" s="291">
        <v>44539</v>
      </c>
      <c r="AY154" t="s">
        <v>12719</v>
      </c>
    </row>
    <row r="155" spans="1:51" hidden="1">
      <c r="A155" s="291">
        <v>44530</v>
      </c>
      <c r="B155">
        <v>2205</v>
      </c>
      <c r="C155">
        <v>311010</v>
      </c>
      <c r="D155">
        <v>10</v>
      </c>
      <c r="E155">
        <v>141233</v>
      </c>
      <c r="F155" t="s">
        <v>321</v>
      </c>
      <c r="G155" t="s">
        <v>12639</v>
      </c>
      <c r="H155" t="s">
        <v>12685</v>
      </c>
      <c r="I155" s="292">
        <v>-65.02</v>
      </c>
      <c r="L155" t="s">
        <v>12686</v>
      </c>
      <c r="M155" t="s">
        <v>2212</v>
      </c>
      <c r="N155" t="s">
        <v>12701</v>
      </c>
      <c r="O155" t="s">
        <v>12702</v>
      </c>
      <c r="P155" t="s">
        <v>12716</v>
      </c>
      <c r="Q155" t="s">
        <v>12717</v>
      </c>
      <c r="R155" t="s">
        <v>12718</v>
      </c>
      <c r="S155" t="s">
        <v>12769</v>
      </c>
      <c r="T155">
        <v>43293</v>
      </c>
      <c r="AA155">
        <v>11</v>
      </c>
      <c r="AB155">
        <v>21</v>
      </c>
      <c r="AH155" t="s">
        <v>12692</v>
      </c>
      <c r="AI155">
        <v>486</v>
      </c>
      <c r="AJ155" t="s">
        <v>12718</v>
      </c>
      <c r="AM155">
        <v>-65.02</v>
      </c>
      <c r="AN155" t="s">
        <v>3277</v>
      </c>
      <c r="AO155">
        <v>-65.02</v>
      </c>
      <c r="AP155" t="s">
        <v>3277</v>
      </c>
      <c r="AQ155">
        <v>2808184</v>
      </c>
      <c r="AR155" s="291">
        <v>44539</v>
      </c>
      <c r="AY155" t="s">
        <v>12719</v>
      </c>
    </row>
    <row r="156" spans="1:51" hidden="1">
      <c r="A156" s="291">
        <v>44530</v>
      </c>
      <c r="B156">
        <v>2205</v>
      </c>
      <c r="C156">
        <v>311010</v>
      </c>
      <c r="D156">
        <v>10</v>
      </c>
      <c r="E156">
        <v>141233</v>
      </c>
      <c r="F156" t="s">
        <v>321</v>
      </c>
      <c r="G156" t="s">
        <v>12639</v>
      </c>
      <c r="H156" t="s">
        <v>12685</v>
      </c>
      <c r="I156" s="292">
        <v>-976.85</v>
      </c>
      <c r="L156" t="s">
        <v>12686</v>
      </c>
      <c r="M156" t="s">
        <v>2212</v>
      </c>
      <c r="N156" t="s">
        <v>12701</v>
      </c>
      <c r="O156" t="s">
        <v>12702</v>
      </c>
      <c r="P156" t="s">
        <v>12716</v>
      </c>
      <c r="Q156" t="s">
        <v>12717</v>
      </c>
      <c r="R156" t="s">
        <v>12718</v>
      </c>
      <c r="S156" t="s">
        <v>12739</v>
      </c>
      <c r="T156">
        <v>43293</v>
      </c>
      <c r="AA156">
        <v>11</v>
      </c>
      <c r="AB156">
        <v>21</v>
      </c>
      <c r="AH156" t="s">
        <v>12692</v>
      </c>
      <c r="AI156">
        <v>495</v>
      </c>
      <c r="AJ156" t="s">
        <v>12718</v>
      </c>
      <c r="AM156">
        <v>-976.85</v>
      </c>
      <c r="AN156" t="s">
        <v>3277</v>
      </c>
      <c r="AO156">
        <v>-976.85</v>
      </c>
      <c r="AP156" t="s">
        <v>3277</v>
      </c>
      <c r="AQ156">
        <v>2808184</v>
      </c>
      <c r="AR156" s="291">
        <v>44539</v>
      </c>
      <c r="AY156" t="s">
        <v>12719</v>
      </c>
    </row>
    <row r="157" spans="1:51" hidden="1">
      <c r="A157" s="291">
        <v>44530</v>
      </c>
      <c r="B157">
        <v>2205</v>
      </c>
      <c r="C157">
        <v>311010</v>
      </c>
      <c r="D157">
        <v>10</v>
      </c>
      <c r="E157">
        <v>141233</v>
      </c>
      <c r="F157" t="s">
        <v>321</v>
      </c>
      <c r="G157" t="s">
        <v>12639</v>
      </c>
      <c r="H157" t="s">
        <v>12685</v>
      </c>
      <c r="I157" s="292">
        <v>-1416.83</v>
      </c>
      <c r="L157" t="s">
        <v>12686</v>
      </c>
      <c r="M157" t="s">
        <v>2212</v>
      </c>
      <c r="N157" t="s">
        <v>12701</v>
      </c>
      <c r="O157" t="s">
        <v>12702</v>
      </c>
      <c r="P157" t="s">
        <v>12716</v>
      </c>
      <c r="Q157" t="s">
        <v>12717</v>
      </c>
      <c r="R157" t="s">
        <v>12718</v>
      </c>
      <c r="S157" t="s">
        <v>12731</v>
      </c>
      <c r="T157">
        <v>43293</v>
      </c>
      <c r="AA157">
        <v>11</v>
      </c>
      <c r="AB157">
        <v>21</v>
      </c>
      <c r="AH157" t="s">
        <v>12692</v>
      </c>
      <c r="AI157">
        <v>496</v>
      </c>
      <c r="AJ157" t="s">
        <v>12718</v>
      </c>
      <c r="AM157">
        <v>-1416.83</v>
      </c>
      <c r="AN157" t="s">
        <v>3277</v>
      </c>
      <c r="AO157">
        <v>-1416.83</v>
      </c>
      <c r="AP157" t="s">
        <v>3277</v>
      </c>
      <c r="AQ157">
        <v>2808184</v>
      </c>
      <c r="AR157" s="291">
        <v>44539</v>
      </c>
      <c r="AY157" t="s">
        <v>12719</v>
      </c>
    </row>
    <row r="158" spans="1:51" hidden="1">
      <c r="A158" s="291">
        <v>44530</v>
      </c>
      <c r="B158">
        <v>2205</v>
      </c>
      <c r="C158">
        <v>311010</v>
      </c>
      <c r="D158">
        <v>10</v>
      </c>
      <c r="E158">
        <v>141233</v>
      </c>
      <c r="F158" t="s">
        <v>321</v>
      </c>
      <c r="G158" t="s">
        <v>12639</v>
      </c>
      <c r="H158" t="s">
        <v>12685</v>
      </c>
      <c r="I158" s="292">
        <v>-96.93</v>
      </c>
      <c r="L158" t="s">
        <v>12686</v>
      </c>
      <c r="M158" t="s">
        <v>2212</v>
      </c>
      <c r="N158" t="s">
        <v>12701</v>
      </c>
      <c r="O158" t="s">
        <v>12702</v>
      </c>
      <c r="P158" t="s">
        <v>12716</v>
      </c>
      <c r="Q158" t="s">
        <v>12717</v>
      </c>
      <c r="R158" t="s">
        <v>12718</v>
      </c>
      <c r="S158" t="s">
        <v>12756</v>
      </c>
      <c r="T158">
        <v>43293</v>
      </c>
      <c r="AA158">
        <v>11</v>
      </c>
      <c r="AB158">
        <v>21</v>
      </c>
      <c r="AH158" t="s">
        <v>12692</v>
      </c>
      <c r="AI158">
        <v>491</v>
      </c>
      <c r="AJ158" t="s">
        <v>12718</v>
      </c>
      <c r="AM158">
        <v>-96.93</v>
      </c>
      <c r="AN158" t="s">
        <v>3277</v>
      </c>
      <c r="AO158">
        <v>-96.93</v>
      </c>
      <c r="AP158" t="s">
        <v>3277</v>
      </c>
      <c r="AQ158">
        <v>2808184</v>
      </c>
      <c r="AR158" s="291">
        <v>44539</v>
      </c>
      <c r="AY158" t="s">
        <v>12719</v>
      </c>
    </row>
    <row r="159" spans="1:51" hidden="1">
      <c r="A159" s="291">
        <v>44530</v>
      </c>
      <c r="B159">
        <v>2205</v>
      </c>
      <c r="C159">
        <v>311010</v>
      </c>
      <c r="D159">
        <v>10</v>
      </c>
      <c r="E159">
        <v>141228</v>
      </c>
      <c r="F159" t="s">
        <v>315</v>
      </c>
      <c r="G159" t="s">
        <v>12639</v>
      </c>
      <c r="H159" t="s">
        <v>12685</v>
      </c>
      <c r="I159" s="292">
        <v>-1413.25</v>
      </c>
      <c r="L159" t="s">
        <v>12686</v>
      </c>
      <c r="M159" t="s">
        <v>2212</v>
      </c>
      <c r="N159" t="s">
        <v>12701</v>
      </c>
      <c r="O159" t="s">
        <v>12702</v>
      </c>
      <c r="P159" t="s">
        <v>12716</v>
      </c>
      <c r="Q159" t="s">
        <v>12717</v>
      </c>
      <c r="R159" t="s">
        <v>12718</v>
      </c>
      <c r="S159" t="s">
        <v>12733</v>
      </c>
      <c r="T159">
        <v>43293</v>
      </c>
      <c r="AA159">
        <v>11</v>
      </c>
      <c r="AB159">
        <v>21</v>
      </c>
      <c r="AH159" t="s">
        <v>12692</v>
      </c>
      <c r="AI159">
        <v>119</v>
      </c>
      <c r="AJ159" t="s">
        <v>12718</v>
      </c>
      <c r="AM159">
        <v>-1413.25</v>
      </c>
      <c r="AN159" t="s">
        <v>3277</v>
      </c>
      <c r="AO159">
        <v>-1413.25</v>
      </c>
      <c r="AP159" t="s">
        <v>3277</v>
      </c>
      <c r="AQ159">
        <v>2808184</v>
      </c>
      <c r="AR159" s="291">
        <v>44539</v>
      </c>
      <c r="AY159" t="s">
        <v>12719</v>
      </c>
    </row>
    <row r="160" spans="1:51" hidden="1">
      <c r="A160" s="291">
        <v>44539</v>
      </c>
      <c r="B160">
        <v>2205</v>
      </c>
      <c r="C160">
        <v>311010</v>
      </c>
      <c r="D160">
        <v>10</v>
      </c>
      <c r="E160">
        <v>141233</v>
      </c>
      <c r="F160" t="s">
        <v>321</v>
      </c>
      <c r="G160" t="s">
        <v>12639</v>
      </c>
      <c r="H160" t="s">
        <v>12685</v>
      </c>
      <c r="I160" s="292">
        <v>70.680000000000007</v>
      </c>
      <c r="L160" t="s">
        <v>12686</v>
      </c>
      <c r="M160" t="s">
        <v>2212</v>
      </c>
      <c r="N160" t="s">
        <v>12701</v>
      </c>
      <c r="O160" t="s">
        <v>12702</v>
      </c>
      <c r="P160" t="s">
        <v>12703</v>
      </c>
      <c r="R160" t="s">
        <v>12784</v>
      </c>
      <c r="S160" t="s">
        <v>12761</v>
      </c>
      <c r="T160">
        <v>43339</v>
      </c>
      <c r="AA160">
        <v>12</v>
      </c>
      <c r="AB160">
        <v>21</v>
      </c>
      <c r="AH160" t="s">
        <v>12692</v>
      </c>
      <c r="AI160">
        <v>487</v>
      </c>
      <c r="AJ160" t="s">
        <v>12784</v>
      </c>
      <c r="AM160">
        <v>70.680000000000007</v>
      </c>
      <c r="AN160" t="s">
        <v>3277</v>
      </c>
      <c r="AO160">
        <v>70.680000000000007</v>
      </c>
      <c r="AP160" t="s">
        <v>3277</v>
      </c>
      <c r="AQ160">
        <v>2813153</v>
      </c>
      <c r="AR160" s="291">
        <v>44539</v>
      </c>
      <c r="AY160" t="s">
        <v>12703</v>
      </c>
    </row>
    <row r="161" spans="1:51">
      <c r="A161" s="291">
        <v>44539</v>
      </c>
      <c r="B161">
        <v>2205</v>
      </c>
      <c r="C161">
        <v>311015</v>
      </c>
      <c r="D161">
        <v>15</v>
      </c>
      <c r="E161">
        <v>141241</v>
      </c>
      <c r="F161" t="s">
        <v>330</v>
      </c>
      <c r="G161" t="s">
        <v>12639</v>
      </c>
      <c r="H161" t="s">
        <v>12685</v>
      </c>
      <c r="I161" s="292">
        <v>1363.74</v>
      </c>
      <c r="L161" t="s">
        <v>12686</v>
      </c>
      <c r="M161" t="s">
        <v>2212</v>
      </c>
      <c r="N161" t="s">
        <v>12701</v>
      </c>
      <c r="O161" t="s">
        <v>12702</v>
      </c>
      <c r="P161" t="s">
        <v>12703</v>
      </c>
      <c r="R161" t="s">
        <v>12784</v>
      </c>
      <c r="S161" t="s">
        <v>12714</v>
      </c>
      <c r="T161">
        <v>43339</v>
      </c>
      <c r="AA161">
        <v>12</v>
      </c>
      <c r="AB161">
        <v>21</v>
      </c>
      <c r="AH161" t="s">
        <v>12692</v>
      </c>
      <c r="AI161">
        <v>650</v>
      </c>
      <c r="AJ161" t="s">
        <v>12784</v>
      </c>
      <c r="AM161">
        <v>1363.74</v>
      </c>
      <c r="AN161" t="s">
        <v>3277</v>
      </c>
      <c r="AO161">
        <v>1363.74</v>
      </c>
      <c r="AP161" t="s">
        <v>3277</v>
      </c>
      <c r="AQ161">
        <v>2813153</v>
      </c>
      <c r="AR161" s="291">
        <v>44539</v>
      </c>
      <c r="AY161" t="s">
        <v>12703</v>
      </c>
    </row>
    <row r="162" spans="1:51" hidden="1">
      <c r="A162" s="291">
        <v>44539</v>
      </c>
      <c r="B162">
        <v>2205</v>
      </c>
      <c r="C162">
        <v>311010</v>
      </c>
      <c r="D162">
        <v>10</v>
      </c>
      <c r="E162">
        <v>141228</v>
      </c>
      <c r="F162" t="s">
        <v>315</v>
      </c>
      <c r="G162" t="s">
        <v>12639</v>
      </c>
      <c r="H162" t="s">
        <v>12685</v>
      </c>
      <c r="I162" s="292">
        <v>1413.25</v>
      </c>
      <c r="L162" t="s">
        <v>12686</v>
      </c>
      <c r="M162" t="s">
        <v>2212</v>
      </c>
      <c r="N162" t="s">
        <v>12701</v>
      </c>
      <c r="O162" t="s">
        <v>12702</v>
      </c>
      <c r="P162" t="s">
        <v>12703</v>
      </c>
      <c r="R162" t="s">
        <v>12784</v>
      </c>
      <c r="S162" t="s">
        <v>12733</v>
      </c>
      <c r="T162">
        <v>43339</v>
      </c>
      <c r="AA162">
        <v>12</v>
      </c>
      <c r="AB162">
        <v>21</v>
      </c>
      <c r="AH162" t="s">
        <v>12692</v>
      </c>
      <c r="AI162">
        <v>119</v>
      </c>
      <c r="AJ162" t="s">
        <v>12784</v>
      </c>
      <c r="AM162">
        <v>1413.25</v>
      </c>
      <c r="AN162" t="s">
        <v>3277</v>
      </c>
      <c r="AO162">
        <v>1413.25</v>
      </c>
      <c r="AP162" t="s">
        <v>3277</v>
      </c>
      <c r="AQ162">
        <v>2813153</v>
      </c>
      <c r="AR162" s="291">
        <v>44539</v>
      </c>
      <c r="AY162" t="s">
        <v>12703</v>
      </c>
    </row>
    <row r="163" spans="1:51" hidden="1">
      <c r="A163" s="291">
        <v>44539</v>
      </c>
      <c r="B163">
        <v>2205</v>
      </c>
      <c r="C163">
        <v>311010</v>
      </c>
      <c r="D163">
        <v>10</v>
      </c>
      <c r="E163">
        <v>141233</v>
      </c>
      <c r="F163" t="s">
        <v>321</v>
      </c>
      <c r="G163" t="s">
        <v>12639</v>
      </c>
      <c r="H163" t="s">
        <v>12685</v>
      </c>
      <c r="I163" s="292">
        <v>976.85</v>
      </c>
      <c r="L163" t="s">
        <v>12686</v>
      </c>
      <c r="M163" t="s">
        <v>2212</v>
      </c>
      <c r="N163" t="s">
        <v>12701</v>
      </c>
      <c r="O163" t="s">
        <v>12702</v>
      </c>
      <c r="P163" t="s">
        <v>12703</v>
      </c>
      <c r="R163" t="s">
        <v>12784</v>
      </c>
      <c r="S163" t="s">
        <v>12739</v>
      </c>
      <c r="T163">
        <v>43339</v>
      </c>
      <c r="AA163">
        <v>12</v>
      </c>
      <c r="AB163">
        <v>21</v>
      </c>
      <c r="AH163" t="s">
        <v>12692</v>
      </c>
      <c r="AI163">
        <v>495</v>
      </c>
      <c r="AJ163" t="s">
        <v>12784</v>
      </c>
      <c r="AM163">
        <v>976.85</v>
      </c>
      <c r="AN163" t="s">
        <v>3277</v>
      </c>
      <c r="AO163">
        <v>976.85</v>
      </c>
      <c r="AP163" t="s">
        <v>3277</v>
      </c>
      <c r="AQ163">
        <v>2813153</v>
      </c>
      <c r="AR163" s="291">
        <v>44539</v>
      </c>
      <c r="AY163" t="s">
        <v>12703</v>
      </c>
    </row>
    <row r="164" spans="1:51" hidden="1">
      <c r="A164" s="291">
        <v>44539</v>
      </c>
      <c r="B164">
        <v>2205</v>
      </c>
      <c r="C164">
        <v>311040</v>
      </c>
      <c r="D164">
        <v>10</v>
      </c>
      <c r="E164">
        <v>141232</v>
      </c>
      <c r="F164" t="s">
        <v>320</v>
      </c>
      <c r="G164" t="s">
        <v>12639</v>
      </c>
      <c r="H164" t="s">
        <v>12685</v>
      </c>
      <c r="I164" s="292">
        <v>2881.9</v>
      </c>
      <c r="L164" t="s">
        <v>12686</v>
      </c>
      <c r="M164" t="s">
        <v>2212</v>
      </c>
      <c r="N164" t="s">
        <v>12701</v>
      </c>
      <c r="O164" t="s">
        <v>12702</v>
      </c>
      <c r="P164" t="s">
        <v>12703</v>
      </c>
      <c r="R164" t="s">
        <v>12784</v>
      </c>
      <c r="S164" t="s">
        <v>12712</v>
      </c>
      <c r="T164">
        <v>43339</v>
      </c>
      <c r="AA164">
        <v>12</v>
      </c>
      <c r="AB164">
        <v>21</v>
      </c>
      <c r="AH164" t="s">
        <v>12692</v>
      </c>
      <c r="AI164">
        <v>281</v>
      </c>
      <c r="AJ164" t="s">
        <v>12784</v>
      </c>
      <c r="AM164">
        <v>2881.9</v>
      </c>
      <c r="AN164" t="s">
        <v>3277</v>
      </c>
      <c r="AO164">
        <v>2881.9</v>
      </c>
      <c r="AP164" t="s">
        <v>3277</v>
      </c>
      <c r="AQ164">
        <v>2813153</v>
      </c>
      <c r="AR164" s="291">
        <v>44539</v>
      </c>
      <c r="AY164" t="s">
        <v>12703</v>
      </c>
    </row>
    <row r="165" spans="1:51" hidden="1">
      <c r="A165" s="291">
        <v>44539</v>
      </c>
      <c r="B165">
        <v>2205</v>
      </c>
      <c r="C165">
        <v>311040</v>
      </c>
      <c r="D165">
        <v>10</v>
      </c>
      <c r="E165">
        <v>141233</v>
      </c>
      <c r="F165" t="s">
        <v>321</v>
      </c>
      <c r="G165" t="s">
        <v>12639</v>
      </c>
      <c r="H165" t="s">
        <v>12685</v>
      </c>
      <c r="I165" s="292">
        <v>91.03</v>
      </c>
      <c r="L165" t="s">
        <v>12686</v>
      </c>
      <c r="M165" t="s">
        <v>2212</v>
      </c>
      <c r="N165" t="s">
        <v>12701</v>
      </c>
      <c r="O165" t="s">
        <v>12702</v>
      </c>
      <c r="P165" t="s">
        <v>12703</v>
      </c>
      <c r="R165" t="s">
        <v>12784</v>
      </c>
      <c r="S165" t="s">
        <v>12758</v>
      </c>
      <c r="T165">
        <v>43339</v>
      </c>
      <c r="AA165">
        <v>12</v>
      </c>
      <c r="AB165">
        <v>21</v>
      </c>
      <c r="AH165" t="s">
        <v>12692</v>
      </c>
      <c r="AI165">
        <v>497</v>
      </c>
      <c r="AJ165" t="s">
        <v>12784</v>
      </c>
      <c r="AM165">
        <v>91.03</v>
      </c>
      <c r="AN165" t="s">
        <v>3277</v>
      </c>
      <c r="AO165">
        <v>91.03</v>
      </c>
      <c r="AP165" t="s">
        <v>3277</v>
      </c>
      <c r="AQ165">
        <v>2813153</v>
      </c>
      <c r="AR165" s="291">
        <v>44539</v>
      </c>
      <c r="AY165" t="s">
        <v>12703</v>
      </c>
    </row>
    <row r="166" spans="1:51" hidden="1">
      <c r="A166" s="291">
        <v>44539</v>
      </c>
      <c r="B166">
        <v>2205</v>
      </c>
      <c r="C166">
        <v>311025</v>
      </c>
      <c r="D166">
        <v>10</v>
      </c>
      <c r="E166">
        <v>141223</v>
      </c>
      <c r="F166" t="s">
        <v>310</v>
      </c>
      <c r="G166" t="s">
        <v>12639</v>
      </c>
      <c r="H166" t="s">
        <v>12685</v>
      </c>
      <c r="I166" s="292">
        <v>2380.81</v>
      </c>
      <c r="L166" t="s">
        <v>12686</v>
      </c>
      <c r="M166" t="s">
        <v>2212</v>
      </c>
      <c r="N166" t="s">
        <v>12701</v>
      </c>
      <c r="O166" t="s">
        <v>12702</v>
      </c>
      <c r="P166" t="s">
        <v>12703</v>
      </c>
      <c r="R166" t="s">
        <v>12784</v>
      </c>
      <c r="S166" t="s">
        <v>12723</v>
      </c>
      <c r="T166">
        <v>43339</v>
      </c>
      <c r="AA166">
        <v>12</v>
      </c>
      <c r="AB166">
        <v>21</v>
      </c>
      <c r="AH166" t="s">
        <v>12692</v>
      </c>
      <c r="AI166">
        <v>40</v>
      </c>
      <c r="AJ166" t="s">
        <v>12784</v>
      </c>
      <c r="AM166">
        <v>2380.81</v>
      </c>
      <c r="AN166" t="s">
        <v>3277</v>
      </c>
      <c r="AO166">
        <v>2380.81</v>
      </c>
      <c r="AP166" t="s">
        <v>3277</v>
      </c>
      <c r="AQ166">
        <v>2813153</v>
      </c>
      <c r="AR166" s="291">
        <v>44539</v>
      </c>
      <c r="AY166" t="s">
        <v>12703</v>
      </c>
    </row>
    <row r="167" spans="1:51" hidden="1">
      <c r="A167" s="291">
        <v>44539</v>
      </c>
      <c r="B167">
        <v>2205</v>
      </c>
      <c r="C167">
        <v>311010</v>
      </c>
      <c r="D167">
        <v>10</v>
      </c>
      <c r="E167">
        <v>141233</v>
      </c>
      <c r="F167" t="s">
        <v>321</v>
      </c>
      <c r="G167" t="s">
        <v>12639</v>
      </c>
      <c r="H167" t="s">
        <v>12685</v>
      </c>
      <c r="I167" s="292">
        <v>1416.83</v>
      </c>
      <c r="L167" t="s">
        <v>12686</v>
      </c>
      <c r="M167" t="s">
        <v>2212</v>
      </c>
      <c r="N167" t="s">
        <v>12701</v>
      </c>
      <c r="O167" t="s">
        <v>12702</v>
      </c>
      <c r="P167" t="s">
        <v>12703</v>
      </c>
      <c r="R167" t="s">
        <v>12784</v>
      </c>
      <c r="S167" t="s">
        <v>12731</v>
      </c>
      <c r="T167">
        <v>43339</v>
      </c>
      <c r="AA167">
        <v>12</v>
      </c>
      <c r="AB167">
        <v>21</v>
      </c>
      <c r="AH167" t="s">
        <v>12692</v>
      </c>
      <c r="AI167">
        <v>496</v>
      </c>
      <c r="AJ167" t="s">
        <v>12784</v>
      </c>
      <c r="AM167">
        <v>1416.83</v>
      </c>
      <c r="AN167" t="s">
        <v>3277</v>
      </c>
      <c r="AO167">
        <v>1416.83</v>
      </c>
      <c r="AP167" t="s">
        <v>3277</v>
      </c>
      <c r="AQ167">
        <v>2813153</v>
      </c>
      <c r="AR167" s="291">
        <v>44539</v>
      </c>
      <c r="AY167" t="s">
        <v>12703</v>
      </c>
    </row>
    <row r="168" spans="1:51" hidden="1">
      <c r="A168" s="291">
        <v>44539</v>
      </c>
      <c r="B168">
        <v>2205</v>
      </c>
      <c r="C168">
        <v>311010</v>
      </c>
      <c r="D168">
        <v>10</v>
      </c>
      <c r="E168">
        <v>141233</v>
      </c>
      <c r="F168" t="s">
        <v>321</v>
      </c>
      <c r="G168" t="s">
        <v>12639</v>
      </c>
      <c r="H168" t="s">
        <v>12685</v>
      </c>
      <c r="I168" s="292">
        <v>65.02</v>
      </c>
      <c r="L168" t="s">
        <v>12686</v>
      </c>
      <c r="M168" t="s">
        <v>2212</v>
      </c>
      <c r="N168" t="s">
        <v>12701</v>
      </c>
      <c r="O168" t="s">
        <v>12702</v>
      </c>
      <c r="P168" t="s">
        <v>12703</v>
      </c>
      <c r="R168" t="s">
        <v>12784</v>
      </c>
      <c r="S168" t="s">
        <v>12769</v>
      </c>
      <c r="T168">
        <v>43339</v>
      </c>
      <c r="AA168">
        <v>12</v>
      </c>
      <c r="AB168">
        <v>21</v>
      </c>
      <c r="AH168" t="s">
        <v>12692</v>
      </c>
      <c r="AI168">
        <v>486</v>
      </c>
      <c r="AJ168" t="s">
        <v>12784</v>
      </c>
      <c r="AM168">
        <v>65.02</v>
      </c>
      <c r="AN168" t="s">
        <v>3277</v>
      </c>
      <c r="AO168">
        <v>65.02</v>
      </c>
      <c r="AP168" t="s">
        <v>3277</v>
      </c>
      <c r="AQ168">
        <v>2813153</v>
      </c>
      <c r="AR168" s="291">
        <v>44539</v>
      </c>
      <c r="AY168" t="s">
        <v>12703</v>
      </c>
    </row>
    <row r="169" spans="1:51" hidden="1">
      <c r="A169" s="291">
        <v>44539</v>
      </c>
      <c r="B169">
        <v>2205</v>
      </c>
      <c r="C169">
        <v>311010</v>
      </c>
      <c r="D169">
        <v>10</v>
      </c>
      <c r="E169">
        <v>141233</v>
      </c>
      <c r="F169" t="s">
        <v>321</v>
      </c>
      <c r="G169" t="s">
        <v>12639</v>
      </c>
      <c r="H169" t="s">
        <v>12685</v>
      </c>
      <c r="I169" s="292">
        <v>70.680000000000007</v>
      </c>
      <c r="L169" t="s">
        <v>12686</v>
      </c>
      <c r="M169" t="s">
        <v>2212</v>
      </c>
      <c r="N169" t="s">
        <v>12701</v>
      </c>
      <c r="O169" t="s">
        <v>12702</v>
      </c>
      <c r="P169" t="s">
        <v>12703</v>
      </c>
      <c r="R169" t="s">
        <v>12784</v>
      </c>
      <c r="S169" t="s">
        <v>12763</v>
      </c>
      <c r="T169">
        <v>43339</v>
      </c>
      <c r="AA169">
        <v>12</v>
      </c>
      <c r="AB169">
        <v>21</v>
      </c>
      <c r="AH169" t="s">
        <v>12692</v>
      </c>
      <c r="AI169">
        <v>489</v>
      </c>
      <c r="AJ169" t="s">
        <v>12784</v>
      </c>
      <c r="AM169">
        <v>70.680000000000007</v>
      </c>
      <c r="AN169" t="s">
        <v>3277</v>
      </c>
      <c r="AO169">
        <v>70.680000000000007</v>
      </c>
      <c r="AP169" t="s">
        <v>3277</v>
      </c>
      <c r="AQ169">
        <v>2813153</v>
      </c>
      <c r="AR169" s="291">
        <v>44539</v>
      </c>
      <c r="AY169" t="s">
        <v>12703</v>
      </c>
    </row>
    <row r="170" spans="1:51" hidden="1">
      <c r="A170" s="291">
        <v>44539</v>
      </c>
      <c r="B170">
        <v>2205</v>
      </c>
      <c r="C170">
        <v>311010</v>
      </c>
      <c r="D170">
        <v>10</v>
      </c>
      <c r="E170">
        <v>141233</v>
      </c>
      <c r="F170" t="s">
        <v>321</v>
      </c>
      <c r="G170" t="s">
        <v>12639</v>
      </c>
      <c r="H170" t="s">
        <v>12685</v>
      </c>
      <c r="I170" s="292">
        <v>96.93</v>
      </c>
      <c r="L170" t="s">
        <v>12686</v>
      </c>
      <c r="M170" t="s">
        <v>2212</v>
      </c>
      <c r="N170" t="s">
        <v>12701</v>
      </c>
      <c r="O170" t="s">
        <v>12702</v>
      </c>
      <c r="P170" t="s">
        <v>12703</v>
      </c>
      <c r="R170" t="s">
        <v>12784</v>
      </c>
      <c r="S170" t="s">
        <v>12756</v>
      </c>
      <c r="T170">
        <v>43339</v>
      </c>
      <c r="AA170">
        <v>12</v>
      </c>
      <c r="AB170">
        <v>21</v>
      </c>
      <c r="AH170" t="s">
        <v>12692</v>
      </c>
      <c r="AI170">
        <v>491</v>
      </c>
      <c r="AJ170" t="s">
        <v>12784</v>
      </c>
      <c r="AM170">
        <v>96.93</v>
      </c>
      <c r="AN170" t="s">
        <v>3277</v>
      </c>
      <c r="AO170">
        <v>96.93</v>
      </c>
      <c r="AP170" t="s">
        <v>3277</v>
      </c>
      <c r="AQ170">
        <v>2813153</v>
      </c>
      <c r="AR170" s="291">
        <v>44539</v>
      </c>
      <c r="AY170" t="s">
        <v>12703</v>
      </c>
    </row>
    <row r="171" spans="1:51" hidden="1">
      <c r="A171" s="291">
        <v>44539</v>
      </c>
      <c r="B171">
        <v>2205</v>
      </c>
      <c r="C171">
        <v>311010</v>
      </c>
      <c r="D171">
        <v>10</v>
      </c>
      <c r="E171">
        <v>141233</v>
      </c>
      <c r="F171" t="s">
        <v>321</v>
      </c>
      <c r="G171" t="s">
        <v>12639</v>
      </c>
      <c r="H171" t="s">
        <v>12685</v>
      </c>
      <c r="I171" s="292">
        <v>164.57</v>
      </c>
      <c r="L171" t="s">
        <v>12686</v>
      </c>
      <c r="M171" t="s">
        <v>2212</v>
      </c>
      <c r="N171" t="s">
        <v>12701</v>
      </c>
      <c r="O171" t="s">
        <v>12702</v>
      </c>
      <c r="P171" t="s">
        <v>12703</v>
      </c>
      <c r="R171" t="s">
        <v>12784</v>
      </c>
      <c r="S171" t="s">
        <v>12753</v>
      </c>
      <c r="T171">
        <v>43339</v>
      </c>
      <c r="AA171">
        <v>12</v>
      </c>
      <c r="AB171">
        <v>21</v>
      </c>
      <c r="AH171" t="s">
        <v>12692</v>
      </c>
      <c r="AI171">
        <v>492</v>
      </c>
      <c r="AJ171" t="s">
        <v>12784</v>
      </c>
      <c r="AM171">
        <v>164.57</v>
      </c>
      <c r="AN171" t="s">
        <v>3277</v>
      </c>
      <c r="AO171">
        <v>164.57</v>
      </c>
      <c r="AP171" t="s">
        <v>3277</v>
      </c>
      <c r="AQ171">
        <v>2813153</v>
      </c>
      <c r="AR171" s="291">
        <v>44539</v>
      </c>
      <c r="AY171" t="s">
        <v>12703</v>
      </c>
    </row>
    <row r="172" spans="1:51" hidden="1">
      <c r="A172" s="291">
        <v>44539</v>
      </c>
      <c r="B172">
        <v>2205</v>
      </c>
      <c r="C172">
        <v>311010</v>
      </c>
      <c r="D172">
        <v>10</v>
      </c>
      <c r="E172">
        <v>141232</v>
      </c>
      <c r="F172" t="s">
        <v>320</v>
      </c>
      <c r="G172" t="s">
        <v>12639</v>
      </c>
      <c r="H172" t="s">
        <v>12685</v>
      </c>
      <c r="I172" s="292">
        <v>1125.9000000000001</v>
      </c>
      <c r="L172" t="s">
        <v>12686</v>
      </c>
      <c r="M172" t="s">
        <v>2212</v>
      </c>
      <c r="N172" t="s">
        <v>12701</v>
      </c>
      <c r="O172" t="s">
        <v>12702</v>
      </c>
      <c r="P172" t="s">
        <v>12703</v>
      </c>
      <c r="R172" t="s">
        <v>12784</v>
      </c>
      <c r="S172" t="s">
        <v>12737</v>
      </c>
      <c r="T172">
        <v>43339</v>
      </c>
      <c r="AA172">
        <v>12</v>
      </c>
      <c r="AB172">
        <v>21</v>
      </c>
      <c r="AH172" t="s">
        <v>12692</v>
      </c>
      <c r="AI172">
        <v>280</v>
      </c>
      <c r="AJ172" t="s">
        <v>12784</v>
      </c>
      <c r="AM172">
        <v>1125.9000000000001</v>
      </c>
      <c r="AN172" t="s">
        <v>3277</v>
      </c>
      <c r="AO172">
        <v>1125.9000000000001</v>
      </c>
      <c r="AP172" t="s">
        <v>3277</v>
      </c>
      <c r="AQ172">
        <v>2813153</v>
      </c>
      <c r="AR172" s="291">
        <v>44539</v>
      </c>
      <c r="AY172" t="s">
        <v>12703</v>
      </c>
    </row>
    <row r="173" spans="1:51" hidden="1">
      <c r="A173" s="291">
        <v>44539</v>
      </c>
      <c r="B173">
        <v>2205</v>
      </c>
      <c r="C173">
        <v>311010</v>
      </c>
      <c r="D173">
        <v>10</v>
      </c>
      <c r="E173">
        <v>141233</v>
      </c>
      <c r="F173" t="s">
        <v>321</v>
      </c>
      <c r="G173" t="s">
        <v>12639</v>
      </c>
      <c r="H173" t="s">
        <v>12685</v>
      </c>
      <c r="I173" s="292">
        <v>70.680000000000007</v>
      </c>
      <c r="L173" t="s">
        <v>12686</v>
      </c>
      <c r="M173" t="s">
        <v>2212</v>
      </c>
      <c r="N173" t="s">
        <v>12701</v>
      </c>
      <c r="O173" t="s">
        <v>12702</v>
      </c>
      <c r="P173" t="s">
        <v>12703</v>
      </c>
      <c r="R173" t="s">
        <v>12784</v>
      </c>
      <c r="S173" t="s">
        <v>12764</v>
      </c>
      <c r="T173">
        <v>43339</v>
      </c>
      <c r="AA173">
        <v>12</v>
      </c>
      <c r="AB173">
        <v>21</v>
      </c>
      <c r="AH173" t="s">
        <v>12692</v>
      </c>
      <c r="AI173">
        <v>488</v>
      </c>
      <c r="AJ173" t="s">
        <v>12784</v>
      </c>
      <c r="AM173">
        <v>70.680000000000007</v>
      </c>
      <c r="AN173" t="s">
        <v>3277</v>
      </c>
      <c r="AO173">
        <v>70.680000000000007</v>
      </c>
      <c r="AP173" t="s">
        <v>3277</v>
      </c>
      <c r="AQ173">
        <v>2813153</v>
      </c>
      <c r="AR173" s="291">
        <v>44539</v>
      </c>
      <c r="AY173" t="s">
        <v>12703</v>
      </c>
    </row>
    <row r="174" spans="1:51" hidden="1">
      <c r="A174" s="291">
        <v>44539</v>
      </c>
      <c r="B174">
        <v>2205</v>
      </c>
      <c r="C174">
        <v>311010</v>
      </c>
      <c r="D174">
        <v>10</v>
      </c>
      <c r="E174">
        <v>141233</v>
      </c>
      <c r="F174" t="s">
        <v>321</v>
      </c>
      <c r="G174" t="s">
        <v>12639</v>
      </c>
      <c r="H174" t="s">
        <v>12685</v>
      </c>
      <c r="I174" s="292">
        <v>70.680000000000007</v>
      </c>
      <c r="L174" t="s">
        <v>12686</v>
      </c>
      <c r="M174" t="s">
        <v>2212</v>
      </c>
      <c r="N174" t="s">
        <v>12701</v>
      </c>
      <c r="O174" t="s">
        <v>12702</v>
      </c>
      <c r="P174" t="s">
        <v>12703</v>
      </c>
      <c r="R174" t="s">
        <v>12784</v>
      </c>
      <c r="S174" t="s">
        <v>12762</v>
      </c>
      <c r="T174">
        <v>43339</v>
      </c>
      <c r="AA174">
        <v>12</v>
      </c>
      <c r="AB174">
        <v>21</v>
      </c>
      <c r="AH174" t="s">
        <v>12692</v>
      </c>
      <c r="AI174">
        <v>490</v>
      </c>
      <c r="AJ174" t="s">
        <v>12784</v>
      </c>
      <c r="AM174">
        <v>70.680000000000007</v>
      </c>
      <c r="AN174" t="s">
        <v>3277</v>
      </c>
      <c r="AO174">
        <v>70.680000000000007</v>
      </c>
      <c r="AP174" t="s">
        <v>3277</v>
      </c>
      <c r="AQ174">
        <v>2813153</v>
      </c>
      <c r="AR174" s="291">
        <v>44539</v>
      </c>
      <c r="AY174" t="s">
        <v>12703</v>
      </c>
    </row>
    <row r="175" spans="1:51" hidden="1">
      <c r="A175" s="291">
        <v>44539</v>
      </c>
      <c r="B175">
        <v>2205</v>
      </c>
      <c r="C175">
        <v>311010</v>
      </c>
      <c r="D175">
        <v>10</v>
      </c>
      <c r="E175">
        <v>141233</v>
      </c>
      <c r="F175" t="s">
        <v>321</v>
      </c>
      <c r="G175" t="s">
        <v>12639</v>
      </c>
      <c r="H175" t="s">
        <v>12685</v>
      </c>
      <c r="I175" s="292">
        <v>323.99</v>
      </c>
      <c r="L175" t="s">
        <v>12686</v>
      </c>
      <c r="M175" t="s">
        <v>2212</v>
      </c>
      <c r="N175" t="s">
        <v>12701</v>
      </c>
      <c r="O175" t="s">
        <v>12702</v>
      </c>
      <c r="P175" t="s">
        <v>12703</v>
      </c>
      <c r="R175" t="s">
        <v>12784</v>
      </c>
      <c r="S175" t="s">
        <v>12745</v>
      </c>
      <c r="T175">
        <v>43339</v>
      </c>
      <c r="AA175">
        <v>12</v>
      </c>
      <c r="AB175">
        <v>21</v>
      </c>
      <c r="AH175" t="s">
        <v>12692</v>
      </c>
      <c r="AI175">
        <v>493</v>
      </c>
      <c r="AJ175" t="s">
        <v>12784</v>
      </c>
      <c r="AM175">
        <v>323.99</v>
      </c>
      <c r="AN175" t="s">
        <v>3277</v>
      </c>
      <c r="AO175">
        <v>323.99</v>
      </c>
      <c r="AP175" t="s">
        <v>3277</v>
      </c>
      <c r="AQ175">
        <v>2813153</v>
      </c>
      <c r="AR175" s="291">
        <v>44539</v>
      </c>
      <c r="AY175" t="s">
        <v>12703</v>
      </c>
    </row>
    <row r="176" spans="1:51" hidden="1">
      <c r="A176" s="291">
        <v>44539</v>
      </c>
      <c r="B176">
        <v>2205</v>
      </c>
      <c r="C176">
        <v>311010</v>
      </c>
      <c r="D176">
        <v>10</v>
      </c>
      <c r="E176">
        <v>141233</v>
      </c>
      <c r="F176" t="s">
        <v>321</v>
      </c>
      <c r="G176" t="s">
        <v>12639</v>
      </c>
      <c r="H176" t="s">
        <v>12685</v>
      </c>
      <c r="I176" s="292">
        <v>387.1</v>
      </c>
      <c r="L176" t="s">
        <v>12686</v>
      </c>
      <c r="M176" t="s">
        <v>2212</v>
      </c>
      <c r="N176" t="s">
        <v>12701</v>
      </c>
      <c r="O176" t="s">
        <v>12702</v>
      </c>
      <c r="P176" t="s">
        <v>12703</v>
      </c>
      <c r="R176" t="s">
        <v>12784</v>
      </c>
      <c r="S176" t="s">
        <v>12743</v>
      </c>
      <c r="T176">
        <v>43339</v>
      </c>
      <c r="AA176">
        <v>12</v>
      </c>
      <c r="AB176">
        <v>21</v>
      </c>
      <c r="AH176" t="s">
        <v>12692</v>
      </c>
      <c r="AI176">
        <v>494</v>
      </c>
      <c r="AJ176" t="s">
        <v>12784</v>
      </c>
      <c r="AM176">
        <v>387.1</v>
      </c>
      <c r="AN176" t="s">
        <v>3277</v>
      </c>
      <c r="AO176">
        <v>387.1</v>
      </c>
      <c r="AP176" t="s">
        <v>3277</v>
      </c>
      <c r="AQ176">
        <v>2813153</v>
      </c>
      <c r="AR176" s="291">
        <v>44539</v>
      </c>
      <c r="AY176" t="s">
        <v>12703</v>
      </c>
    </row>
    <row r="177" spans="1:51" hidden="1">
      <c r="A177" s="291">
        <v>44561</v>
      </c>
      <c r="B177">
        <v>2205</v>
      </c>
      <c r="C177">
        <v>311010</v>
      </c>
      <c r="D177">
        <v>10</v>
      </c>
      <c r="E177">
        <v>141232</v>
      </c>
      <c r="F177" t="s">
        <v>320</v>
      </c>
      <c r="G177" t="s">
        <v>12639</v>
      </c>
      <c r="H177" t="s">
        <v>12685</v>
      </c>
      <c r="I177" s="292">
        <v>-1125.9000000000001</v>
      </c>
      <c r="L177" t="s">
        <v>12686</v>
      </c>
      <c r="M177" t="s">
        <v>2212</v>
      </c>
      <c r="N177" t="s">
        <v>12701</v>
      </c>
      <c r="O177" t="s">
        <v>12702</v>
      </c>
      <c r="P177" t="s">
        <v>12716</v>
      </c>
      <c r="Q177" t="s">
        <v>12717</v>
      </c>
      <c r="R177" t="s">
        <v>12718</v>
      </c>
      <c r="S177" t="s">
        <v>12737</v>
      </c>
      <c r="T177">
        <v>45776</v>
      </c>
      <c r="AA177">
        <v>12</v>
      </c>
      <c r="AB177">
        <v>21</v>
      </c>
      <c r="AH177" t="s">
        <v>12692</v>
      </c>
      <c r="AI177">
        <v>442</v>
      </c>
      <c r="AJ177" t="s">
        <v>12718</v>
      </c>
      <c r="AM177">
        <v>-1125.9000000000001</v>
      </c>
      <c r="AN177" t="s">
        <v>3277</v>
      </c>
      <c r="AO177">
        <v>-1125.9000000000001</v>
      </c>
      <c r="AP177" t="s">
        <v>3277</v>
      </c>
      <c r="AQ177">
        <v>2887449</v>
      </c>
      <c r="AR177" s="291">
        <v>44577</v>
      </c>
      <c r="AY177" t="s">
        <v>12719</v>
      </c>
    </row>
    <row r="178" spans="1:51" hidden="1">
      <c r="A178" s="291">
        <v>44561</v>
      </c>
      <c r="B178">
        <v>2205</v>
      </c>
      <c r="C178">
        <v>311010</v>
      </c>
      <c r="D178">
        <v>10</v>
      </c>
      <c r="E178">
        <v>141233</v>
      </c>
      <c r="F178" t="s">
        <v>321</v>
      </c>
      <c r="G178" t="s">
        <v>12639</v>
      </c>
      <c r="H178" t="s">
        <v>12685</v>
      </c>
      <c r="I178" s="292">
        <v>-65.02</v>
      </c>
      <c r="L178" t="s">
        <v>12686</v>
      </c>
      <c r="M178" t="s">
        <v>2212</v>
      </c>
      <c r="N178" t="s">
        <v>12701</v>
      </c>
      <c r="O178" t="s">
        <v>12702</v>
      </c>
      <c r="P178" t="s">
        <v>12716</v>
      </c>
      <c r="Q178" t="s">
        <v>12717</v>
      </c>
      <c r="R178" t="s">
        <v>12718</v>
      </c>
      <c r="S178" t="s">
        <v>12769</v>
      </c>
      <c r="T178">
        <v>45776</v>
      </c>
      <c r="AA178">
        <v>12</v>
      </c>
      <c r="AB178">
        <v>21</v>
      </c>
      <c r="AH178" t="s">
        <v>12692</v>
      </c>
      <c r="AI178">
        <v>790</v>
      </c>
      <c r="AJ178" t="s">
        <v>12718</v>
      </c>
      <c r="AM178">
        <v>-65.02</v>
      </c>
      <c r="AN178" t="s">
        <v>3277</v>
      </c>
      <c r="AO178">
        <v>-65.02</v>
      </c>
      <c r="AP178" t="s">
        <v>3277</v>
      </c>
      <c r="AQ178">
        <v>2887449</v>
      </c>
      <c r="AR178" s="291">
        <v>44577</v>
      </c>
      <c r="AY178" t="s">
        <v>12719</v>
      </c>
    </row>
    <row r="179" spans="1:51" hidden="1">
      <c r="A179" s="291">
        <v>44561</v>
      </c>
      <c r="B179">
        <v>2205</v>
      </c>
      <c r="C179">
        <v>311010</v>
      </c>
      <c r="D179">
        <v>10</v>
      </c>
      <c r="E179">
        <v>141233</v>
      </c>
      <c r="F179" t="s">
        <v>321</v>
      </c>
      <c r="G179" t="s">
        <v>12639</v>
      </c>
      <c r="H179" t="s">
        <v>12685</v>
      </c>
      <c r="I179" s="292">
        <v>-70.680000000000007</v>
      </c>
      <c r="L179" t="s">
        <v>12686</v>
      </c>
      <c r="M179" t="s">
        <v>2212</v>
      </c>
      <c r="N179" t="s">
        <v>12701</v>
      </c>
      <c r="O179" t="s">
        <v>12702</v>
      </c>
      <c r="P179" t="s">
        <v>12716</v>
      </c>
      <c r="Q179" t="s">
        <v>12717</v>
      </c>
      <c r="R179" t="s">
        <v>12718</v>
      </c>
      <c r="S179" t="s">
        <v>12762</v>
      </c>
      <c r="T179">
        <v>45776</v>
      </c>
      <c r="AA179">
        <v>12</v>
      </c>
      <c r="AB179">
        <v>21</v>
      </c>
      <c r="AH179" t="s">
        <v>12692</v>
      </c>
      <c r="AI179">
        <v>792</v>
      </c>
      <c r="AJ179" t="s">
        <v>12718</v>
      </c>
      <c r="AM179">
        <v>-70.680000000000007</v>
      </c>
      <c r="AN179" t="s">
        <v>3277</v>
      </c>
      <c r="AO179">
        <v>-70.680000000000007</v>
      </c>
      <c r="AP179" t="s">
        <v>3277</v>
      </c>
      <c r="AQ179">
        <v>2887449</v>
      </c>
      <c r="AR179" s="291">
        <v>44577</v>
      </c>
      <c r="AY179" t="s">
        <v>12719</v>
      </c>
    </row>
    <row r="180" spans="1:51" hidden="1">
      <c r="A180" s="291">
        <v>44561</v>
      </c>
      <c r="B180">
        <v>2205</v>
      </c>
      <c r="C180">
        <v>311040</v>
      </c>
      <c r="D180">
        <v>10</v>
      </c>
      <c r="E180">
        <v>141232</v>
      </c>
      <c r="F180" t="s">
        <v>320</v>
      </c>
      <c r="G180" t="s">
        <v>12639</v>
      </c>
      <c r="H180" t="s">
        <v>12685</v>
      </c>
      <c r="I180" s="292">
        <v>-1127.9000000000001</v>
      </c>
      <c r="L180" t="s">
        <v>12686</v>
      </c>
      <c r="M180" t="s">
        <v>2212</v>
      </c>
      <c r="N180" t="s">
        <v>12701</v>
      </c>
      <c r="O180" t="s">
        <v>12702</v>
      </c>
      <c r="P180" t="s">
        <v>12716</v>
      </c>
      <c r="Q180" t="s">
        <v>12717</v>
      </c>
      <c r="R180" t="s">
        <v>12718</v>
      </c>
      <c r="S180" t="s">
        <v>12735</v>
      </c>
      <c r="T180">
        <v>45776</v>
      </c>
      <c r="AA180">
        <v>12</v>
      </c>
      <c r="AB180">
        <v>21</v>
      </c>
      <c r="AH180" t="s">
        <v>12692</v>
      </c>
      <c r="AI180">
        <v>443</v>
      </c>
      <c r="AJ180" t="s">
        <v>12718</v>
      </c>
      <c r="AM180">
        <v>-1127.9000000000001</v>
      </c>
      <c r="AN180" t="s">
        <v>3277</v>
      </c>
      <c r="AO180">
        <v>-1127.9000000000001</v>
      </c>
      <c r="AP180" t="s">
        <v>3277</v>
      </c>
      <c r="AQ180">
        <v>2887449</v>
      </c>
      <c r="AR180" s="291">
        <v>44577</v>
      </c>
      <c r="AY180" t="s">
        <v>12719</v>
      </c>
    </row>
    <row r="181" spans="1:51" hidden="1">
      <c r="A181" s="291">
        <v>44561</v>
      </c>
      <c r="B181">
        <v>2205</v>
      </c>
      <c r="C181">
        <v>311010</v>
      </c>
      <c r="D181">
        <v>10</v>
      </c>
      <c r="E181">
        <v>141233</v>
      </c>
      <c r="F181" t="s">
        <v>321</v>
      </c>
      <c r="G181" t="s">
        <v>12639</v>
      </c>
      <c r="H181" t="s">
        <v>12685</v>
      </c>
      <c r="I181" s="292">
        <v>-70.680000000000007</v>
      </c>
      <c r="L181" t="s">
        <v>12686</v>
      </c>
      <c r="M181" t="s">
        <v>2212</v>
      </c>
      <c r="N181" t="s">
        <v>12701</v>
      </c>
      <c r="O181" t="s">
        <v>12702</v>
      </c>
      <c r="P181" t="s">
        <v>12716</v>
      </c>
      <c r="Q181" t="s">
        <v>12717</v>
      </c>
      <c r="R181" t="s">
        <v>12718</v>
      </c>
      <c r="S181" t="s">
        <v>12764</v>
      </c>
      <c r="T181">
        <v>45776</v>
      </c>
      <c r="AA181">
        <v>12</v>
      </c>
      <c r="AB181">
        <v>21</v>
      </c>
      <c r="AH181" t="s">
        <v>12692</v>
      </c>
      <c r="AI181">
        <v>791</v>
      </c>
      <c r="AJ181" t="s">
        <v>12718</v>
      </c>
      <c r="AM181">
        <v>-70.680000000000007</v>
      </c>
      <c r="AN181" t="s">
        <v>3277</v>
      </c>
      <c r="AO181">
        <v>-70.680000000000007</v>
      </c>
      <c r="AP181" t="s">
        <v>3277</v>
      </c>
      <c r="AQ181">
        <v>2887449</v>
      </c>
      <c r="AR181" s="291">
        <v>44577</v>
      </c>
      <c r="AY181" t="s">
        <v>12719</v>
      </c>
    </row>
    <row r="182" spans="1:51" hidden="1">
      <c r="A182" s="291">
        <v>44561</v>
      </c>
      <c r="B182">
        <v>2205</v>
      </c>
      <c r="C182">
        <v>311010</v>
      </c>
      <c r="D182">
        <v>10</v>
      </c>
      <c r="E182">
        <v>141233</v>
      </c>
      <c r="F182" t="s">
        <v>321</v>
      </c>
      <c r="G182" t="s">
        <v>12639</v>
      </c>
      <c r="H182" t="s">
        <v>12685</v>
      </c>
      <c r="I182" s="292">
        <v>-387.1</v>
      </c>
      <c r="L182" t="s">
        <v>12686</v>
      </c>
      <c r="M182" t="s">
        <v>2212</v>
      </c>
      <c r="N182" t="s">
        <v>12701</v>
      </c>
      <c r="O182" t="s">
        <v>12702</v>
      </c>
      <c r="P182" t="s">
        <v>12716</v>
      </c>
      <c r="Q182" t="s">
        <v>12717</v>
      </c>
      <c r="R182" t="s">
        <v>12718</v>
      </c>
      <c r="S182" t="s">
        <v>12743</v>
      </c>
      <c r="T182">
        <v>45776</v>
      </c>
      <c r="AA182">
        <v>12</v>
      </c>
      <c r="AB182">
        <v>21</v>
      </c>
      <c r="AH182" t="s">
        <v>12692</v>
      </c>
      <c r="AI182">
        <v>798</v>
      </c>
      <c r="AJ182" t="s">
        <v>12718</v>
      </c>
      <c r="AM182">
        <v>-387.1</v>
      </c>
      <c r="AN182" t="s">
        <v>3277</v>
      </c>
      <c r="AO182">
        <v>-387.1</v>
      </c>
      <c r="AP182" t="s">
        <v>3277</v>
      </c>
      <c r="AQ182">
        <v>2887449</v>
      </c>
      <c r="AR182" s="291">
        <v>44577</v>
      </c>
      <c r="AY182" t="s">
        <v>12719</v>
      </c>
    </row>
    <row r="183" spans="1:51" hidden="1">
      <c r="A183" s="291">
        <v>44561</v>
      </c>
      <c r="B183">
        <v>2205</v>
      </c>
      <c r="C183">
        <v>311010</v>
      </c>
      <c r="D183">
        <v>10</v>
      </c>
      <c r="E183">
        <v>141228</v>
      </c>
      <c r="F183" t="s">
        <v>315</v>
      </c>
      <c r="G183" t="s">
        <v>12639</v>
      </c>
      <c r="H183" t="s">
        <v>12685</v>
      </c>
      <c r="I183" s="292">
        <v>-1413.25</v>
      </c>
      <c r="L183" t="s">
        <v>12686</v>
      </c>
      <c r="M183" t="s">
        <v>2212</v>
      </c>
      <c r="N183" t="s">
        <v>12701</v>
      </c>
      <c r="O183" t="s">
        <v>12702</v>
      </c>
      <c r="P183" t="s">
        <v>12716</v>
      </c>
      <c r="Q183" t="s">
        <v>12717</v>
      </c>
      <c r="R183" t="s">
        <v>12718</v>
      </c>
      <c r="S183" t="s">
        <v>12733</v>
      </c>
      <c r="T183">
        <v>45776</v>
      </c>
      <c r="AA183">
        <v>12</v>
      </c>
      <c r="AB183">
        <v>21</v>
      </c>
      <c r="AH183" t="s">
        <v>12692</v>
      </c>
      <c r="AI183">
        <v>172</v>
      </c>
      <c r="AJ183" t="s">
        <v>12718</v>
      </c>
      <c r="AM183">
        <v>-1413.25</v>
      </c>
      <c r="AN183" t="s">
        <v>3277</v>
      </c>
      <c r="AO183">
        <v>-1413.25</v>
      </c>
      <c r="AP183" t="s">
        <v>3277</v>
      </c>
      <c r="AQ183">
        <v>2887449</v>
      </c>
      <c r="AR183" s="291">
        <v>44577</v>
      </c>
      <c r="AY183" t="s">
        <v>12719</v>
      </c>
    </row>
    <row r="184" spans="1:51" hidden="1">
      <c r="A184" s="291">
        <v>44561</v>
      </c>
      <c r="B184">
        <v>2205</v>
      </c>
      <c r="C184">
        <v>311040</v>
      </c>
      <c r="D184">
        <v>10</v>
      </c>
      <c r="E184">
        <v>141232</v>
      </c>
      <c r="F184" t="s">
        <v>320</v>
      </c>
      <c r="G184" t="s">
        <v>12639</v>
      </c>
      <c r="H184" t="s">
        <v>12685</v>
      </c>
      <c r="I184" s="292">
        <v>-2881.9</v>
      </c>
      <c r="L184" t="s">
        <v>12686</v>
      </c>
      <c r="M184" t="s">
        <v>2212</v>
      </c>
      <c r="N184" t="s">
        <v>12701</v>
      </c>
      <c r="O184" t="s">
        <v>12702</v>
      </c>
      <c r="P184" t="s">
        <v>12716</v>
      </c>
      <c r="Q184" t="s">
        <v>12717</v>
      </c>
      <c r="R184" t="s">
        <v>12718</v>
      </c>
      <c r="S184" t="s">
        <v>12712</v>
      </c>
      <c r="T184">
        <v>45776</v>
      </c>
      <c r="AA184">
        <v>12</v>
      </c>
      <c r="AB184">
        <v>21</v>
      </c>
      <c r="AH184" t="s">
        <v>12692</v>
      </c>
      <c r="AI184">
        <v>445</v>
      </c>
      <c r="AJ184" t="s">
        <v>12718</v>
      </c>
      <c r="AM184">
        <v>-2881.9</v>
      </c>
      <c r="AN184" t="s">
        <v>3277</v>
      </c>
      <c r="AO184">
        <v>-2881.9</v>
      </c>
      <c r="AP184" t="s">
        <v>3277</v>
      </c>
      <c r="AQ184">
        <v>2887449</v>
      </c>
      <c r="AR184" s="291">
        <v>44577</v>
      </c>
      <c r="AY184" t="s">
        <v>12719</v>
      </c>
    </row>
    <row r="185" spans="1:51" hidden="1">
      <c r="A185" s="291">
        <v>44561</v>
      </c>
      <c r="B185">
        <v>2205</v>
      </c>
      <c r="C185">
        <v>311025</v>
      </c>
      <c r="D185">
        <v>10</v>
      </c>
      <c r="E185">
        <v>141223</v>
      </c>
      <c r="F185" t="s">
        <v>310</v>
      </c>
      <c r="G185" t="s">
        <v>12639</v>
      </c>
      <c r="H185" t="s">
        <v>12685</v>
      </c>
      <c r="I185" s="292">
        <v>-2380.81</v>
      </c>
      <c r="L185" t="s">
        <v>12686</v>
      </c>
      <c r="M185" t="s">
        <v>2212</v>
      </c>
      <c r="N185" t="s">
        <v>12701</v>
      </c>
      <c r="O185" t="s">
        <v>12702</v>
      </c>
      <c r="P185" t="s">
        <v>12716</v>
      </c>
      <c r="Q185" t="s">
        <v>12717</v>
      </c>
      <c r="R185" t="s">
        <v>12718</v>
      </c>
      <c r="S185" t="s">
        <v>12723</v>
      </c>
      <c r="T185">
        <v>45776</v>
      </c>
      <c r="AA185">
        <v>12</v>
      </c>
      <c r="AB185">
        <v>21</v>
      </c>
      <c r="AH185" t="s">
        <v>12692</v>
      </c>
      <c r="AI185">
        <v>52</v>
      </c>
      <c r="AJ185" t="s">
        <v>12718</v>
      </c>
      <c r="AM185">
        <v>-2380.81</v>
      </c>
      <c r="AN185" t="s">
        <v>3277</v>
      </c>
      <c r="AO185">
        <v>-2380.81</v>
      </c>
      <c r="AP185" t="s">
        <v>3277</v>
      </c>
      <c r="AQ185">
        <v>2887449</v>
      </c>
      <c r="AR185" s="291">
        <v>44577</v>
      </c>
      <c r="AY185" t="s">
        <v>12719</v>
      </c>
    </row>
    <row r="186" spans="1:51" hidden="1">
      <c r="A186" s="291">
        <v>44561</v>
      </c>
      <c r="B186">
        <v>2205</v>
      </c>
      <c r="C186">
        <v>311040</v>
      </c>
      <c r="D186">
        <v>10</v>
      </c>
      <c r="E186">
        <v>141232</v>
      </c>
      <c r="F186" t="s">
        <v>320</v>
      </c>
      <c r="G186" t="s">
        <v>12639</v>
      </c>
      <c r="H186" t="s">
        <v>12685</v>
      </c>
      <c r="I186" s="292">
        <v>-2186.7800000000002</v>
      </c>
      <c r="L186" t="s">
        <v>12686</v>
      </c>
      <c r="M186" t="s">
        <v>2212</v>
      </c>
      <c r="N186" t="s">
        <v>12701</v>
      </c>
      <c r="O186" t="s">
        <v>12702</v>
      </c>
      <c r="P186" t="s">
        <v>12716</v>
      </c>
      <c r="Q186" t="s">
        <v>12717</v>
      </c>
      <c r="R186" t="s">
        <v>12718</v>
      </c>
      <c r="S186" t="s">
        <v>12729</v>
      </c>
      <c r="T186">
        <v>45776</v>
      </c>
      <c r="AA186">
        <v>12</v>
      </c>
      <c r="AB186">
        <v>21</v>
      </c>
      <c r="AH186" t="s">
        <v>12692</v>
      </c>
      <c r="AI186">
        <v>444</v>
      </c>
      <c r="AJ186" t="s">
        <v>12718</v>
      </c>
      <c r="AM186">
        <v>-2186.7800000000002</v>
      </c>
      <c r="AN186" t="s">
        <v>3277</v>
      </c>
      <c r="AO186">
        <v>-2186.7800000000002</v>
      </c>
      <c r="AP186" t="s">
        <v>3277</v>
      </c>
      <c r="AQ186">
        <v>2887449</v>
      </c>
      <c r="AR186" s="291">
        <v>44577</v>
      </c>
      <c r="AY186" t="s">
        <v>12719</v>
      </c>
    </row>
    <row r="187" spans="1:51" hidden="1">
      <c r="A187" s="291">
        <v>44561</v>
      </c>
      <c r="B187">
        <v>2205</v>
      </c>
      <c r="C187">
        <v>311010</v>
      </c>
      <c r="D187">
        <v>10</v>
      </c>
      <c r="E187">
        <v>141233</v>
      </c>
      <c r="F187" t="s">
        <v>321</v>
      </c>
      <c r="G187" t="s">
        <v>12639</v>
      </c>
      <c r="H187" t="s">
        <v>12685</v>
      </c>
      <c r="I187" s="292">
        <v>-96.93</v>
      </c>
      <c r="L187" t="s">
        <v>12686</v>
      </c>
      <c r="M187" t="s">
        <v>2212</v>
      </c>
      <c r="N187" t="s">
        <v>12701</v>
      </c>
      <c r="O187" t="s">
        <v>12702</v>
      </c>
      <c r="P187" t="s">
        <v>12716</v>
      </c>
      <c r="Q187" t="s">
        <v>12717</v>
      </c>
      <c r="R187" t="s">
        <v>12718</v>
      </c>
      <c r="S187" t="s">
        <v>12756</v>
      </c>
      <c r="T187">
        <v>45776</v>
      </c>
      <c r="AA187">
        <v>12</v>
      </c>
      <c r="AB187">
        <v>21</v>
      </c>
      <c r="AH187" t="s">
        <v>12692</v>
      </c>
      <c r="AI187">
        <v>795</v>
      </c>
      <c r="AJ187" t="s">
        <v>12718</v>
      </c>
      <c r="AM187">
        <v>-96.93</v>
      </c>
      <c r="AN187" t="s">
        <v>3277</v>
      </c>
      <c r="AO187">
        <v>-96.93</v>
      </c>
      <c r="AP187" t="s">
        <v>3277</v>
      </c>
      <c r="AQ187">
        <v>2887449</v>
      </c>
      <c r="AR187" s="291">
        <v>44577</v>
      </c>
      <c r="AY187" t="s">
        <v>12719</v>
      </c>
    </row>
    <row r="188" spans="1:51" hidden="1">
      <c r="A188" s="291">
        <v>44561</v>
      </c>
      <c r="B188">
        <v>2205</v>
      </c>
      <c r="C188">
        <v>311010</v>
      </c>
      <c r="D188">
        <v>10</v>
      </c>
      <c r="E188">
        <v>141233</v>
      </c>
      <c r="F188" t="s">
        <v>321</v>
      </c>
      <c r="G188" t="s">
        <v>12639</v>
      </c>
      <c r="H188" t="s">
        <v>12685</v>
      </c>
      <c r="I188" s="292">
        <v>-164.57</v>
      </c>
      <c r="L188" t="s">
        <v>12686</v>
      </c>
      <c r="M188" t="s">
        <v>2212</v>
      </c>
      <c r="N188" t="s">
        <v>12701</v>
      </c>
      <c r="O188" t="s">
        <v>12702</v>
      </c>
      <c r="P188" t="s">
        <v>12716</v>
      </c>
      <c r="Q188" t="s">
        <v>12717</v>
      </c>
      <c r="R188" t="s">
        <v>12718</v>
      </c>
      <c r="S188" t="s">
        <v>12753</v>
      </c>
      <c r="T188">
        <v>45776</v>
      </c>
      <c r="AA188">
        <v>12</v>
      </c>
      <c r="AB188">
        <v>21</v>
      </c>
      <c r="AH188" t="s">
        <v>12692</v>
      </c>
      <c r="AI188">
        <v>796</v>
      </c>
      <c r="AJ188" t="s">
        <v>12718</v>
      </c>
      <c r="AM188">
        <v>-164.57</v>
      </c>
      <c r="AN188" t="s">
        <v>3277</v>
      </c>
      <c r="AO188">
        <v>-164.57</v>
      </c>
      <c r="AP188" t="s">
        <v>3277</v>
      </c>
      <c r="AQ188">
        <v>2887449</v>
      </c>
      <c r="AR188" s="291">
        <v>44577</v>
      </c>
      <c r="AY188" t="s">
        <v>12719</v>
      </c>
    </row>
    <row r="189" spans="1:51" hidden="1">
      <c r="A189" s="291">
        <v>44561</v>
      </c>
      <c r="B189">
        <v>2205</v>
      </c>
      <c r="C189">
        <v>311010</v>
      </c>
      <c r="D189">
        <v>10</v>
      </c>
      <c r="E189">
        <v>141233</v>
      </c>
      <c r="F189" t="s">
        <v>321</v>
      </c>
      <c r="G189" t="s">
        <v>12639</v>
      </c>
      <c r="H189" t="s">
        <v>12685</v>
      </c>
      <c r="I189" s="292">
        <v>-323.99</v>
      </c>
      <c r="L189" t="s">
        <v>12686</v>
      </c>
      <c r="M189" t="s">
        <v>2212</v>
      </c>
      <c r="N189" t="s">
        <v>12701</v>
      </c>
      <c r="O189" t="s">
        <v>12702</v>
      </c>
      <c r="P189" t="s">
        <v>12716</v>
      </c>
      <c r="Q189" t="s">
        <v>12717</v>
      </c>
      <c r="R189" t="s">
        <v>12718</v>
      </c>
      <c r="S189" t="s">
        <v>12745</v>
      </c>
      <c r="T189">
        <v>45776</v>
      </c>
      <c r="AA189">
        <v>12</v>
      </c>
      <c r="AB189">
        <v>21</v>
      </c>
      <c r="AH189" t="s">
        <v>12692</v>
      </c>
      <c r="AI189">
        <v>797</v>
      </c>
      <c r="AJ189" t="s">
        <v>12718</v>
      </c>
      <c r="AM189">
        <v>-323.99</v>
      </c>
      <c r="AN189" t="s">
        <v>3277</v>
      </c>
      <c r="AO189">
        <v>-323.99</v>
      </c>
      <c r="AP189" t="s">
        <v>3277</v>
      </c>
      <c r="AQ189">
        <v>2887449</v>
      </c>
      <c r="AR189" s="291">
        <v>44577</v>
      </c>
      <c r="AY189" t="s">
        <v>12719</v>
      </c>
    </row>
    <row r="190" spans="1:51" hidden="1">
      <c r="A190" s="291">
        <v>44561</v>
      </c>
      <c r="B190">
        <v>2205</v>
      </c>
      <c r="C190">
        <v>311010</v>
      </c>
      <c r="D190">
        <v>10</v>
      </c>
      <c r="E190">
        <v>141233</v>
      </c>
      <c r="F190" t="s">
        <v>321</v>
      </c>
      <c r="G190" t="s">
        <v>12639</v>
      </c>
      <c r="H190" t="s">
        <v>12685</v>
      </c>
      <c r="I190" s="292">
        <v>-976.85</v>
      </c>
      <c r="L190" t="s">
        <v>12686</v>
      </c>
      <c r="M190" t="s">
        <v>2212</v>
      </c>
      <c r="N190" t="s">
        <v>12701</v>
      </c>
      <c r="O190" t="s">
        <v>12702</v>
      </c>
      <c r="P190" t="s">
        <v>12716</v>
      </c>
      <c r="Q190" t="s">
        <v>12717</v>
      </c>
      <c r="R190" t="s">
        <v>12718</v>
      </c>
      <c r="S190" t="s">
        <v>12739</v>
      </c>
      <c r="T190">
        <v>45776</v>
      </c>
      <c r="AA190">
        <v>12</v>
      </c>
      <c r="AB190">
        <v>21</v>
      </c>
      <c r="AH190" t="s">
        <v>12692</v>
      </c>
      <c r="AI190">
        <v>799</v>
      </c>
      <c r="AJ190" t="s">
        <v>12718</v>
      </c>
      <c r="AM190">
        <v>-976.85</v>
      </c>
      <c r="AN190" t="s">
        <v>3277</v>
      </c>
      <c r="AO190">
        <v>-976.85</v>
      </c>
      <c r="AP190" t="s">
        <v>3277</v>
      </c>
      <c r="AQ190">
        <v>2887449</v>
      </c>
      <c r="AR190" s="291">
        <v>44577</v>
      </c>
      <c r="AY190" t="s">
        <v>12719</v>
      </c>
    </row>
    <row r="191" spans="1:51">
      <c r="A191" s="291">
        <v>44561</v>
      </c>
      <c r="B191">
        <v>2205</v>
      </c>
      <c r="C191">
        <v>311015</v>
      </c>
      <c r="D191">
        <v>15</v>
      </c>
      <c r="E191">
        <v>141241</v>
      </c>
      <c r="F191" t="s">
        <v>330</v>
      </c>
      <c r="G191" t="s">
        <v>12639</v>
      </c>
      <c r="H191" t="s">
        <v>12685</v>
      </c>
      <c r="I191" s="292">
        <v>-1363.74</v>
      </c>
      <c r="L191" t="s">
        <v>12686</v>
      </c>
      <c r="M191" t="s">
        <v>2212</v>
      </c>
      <c r="N191" t="s">
        <v>12701</v>
      </c>
      <c r="O191" t="s">
        <v>12702</v>
      </c>
      <c r="P191" t="s">
        <v>12716</v>
      </c>
      <c r="Q191" t="s">
        <v>12717</v>
      </c>
      <c r="R191" t="s">
        <v>12718</v>
      </c>
      <c r="S191" t="s">
        <v>12714</v>
      </c>
      <c r="T191">
        <v>45776</v>
      </c>
      <c r="AA191">
        <v>12</v>
      </c>
      <c r="AB191">
        <v>21</v>
      </c>
      <c r="AH191" t="s">
        <v>12692</v>
      </c>
      <c r="AI191">
        <v>1037</v>
      </c>
      <c r="AJ191" t="s">
        <v>12718</v>
      </c>
      <c r="AM191">
        <v>-1363.74</v>
      </c>
      <c r="AN191" t="s">
        <v>3277</v>
      </c>
      <c r="AO191">
        <v>-1363.74</v>
      </c>
      <c r="AP191" t="s">
        <v>3277</v>
      </c>
      <c r="AQ191">
        <v>2887449</v>
      </c>
      <c r="AR191" s="291">
        <v>44577</v>
      </c>
      <c r="AY191" t="s">
        <v>12719</v>
      </c>
    </row>
    <row r="192" spans="1:51">
      <c r="A192" s="291">
        <v>44561</v>
      </c>
      <c r="B192">
        <v>2205</v>
      </c>
      <c r="C192">
        <v>311030</v>
      </c>
      <c r="D192">
        <v>15</v>
      </c>
      <c r="E192">
        <v>141249</v>
      </c>
      <c r="F192" t="s">
        <v>340</v>
      </c>
      <c r="G192" t="s">
        <v>12639</v>
      </c>
      <c r="H192" t="s">
        <v>12685</v>
      </c>
      <c r="I192" s="292">
        <v>-639.82000000000005</v>
      </c>
      <c r="L192" t="s">
        <v>12686</v>
      </c>
      <c r="M192" t="s">
        <v>2212</v>
      </c>
      <c r="N192" t="s">
        <v>12701</v>
      </c>
      <c r="O192" t="s">
        <v>12702</v>
      </c>
      <c r="P192" t="s">
        <v>12716</v>
      </c>
      <c r="Q192" t="s">
        <v>12717</v>
      </c>
      <c r="R192" t="s">
        <v>12718</v>
      </c>
      <c r="S192" t="s">
        <v>12725</v>
      </c>
      <c r="T192">
        <v>45776</v>
      </c>
      <c r="AA192">
        <v>12</v>
      </c>
      <c r="AB192">
        <v>21</v>
      </c>
      <c r="AH192" t="s">
        <v>12692</v>
      </c>
      <c r="AI192">
        <v>1144</v>
      </c>
      <c r="AJ192" t="s">
        <v>12718</v>
      </c>
      <c r="AM192">
        <v>-639.82000000000005</v>
      </c>
      <c r="AN192" t="s">
        <v>3277</v>
      </c>
      <c r="AO192">
        <v>-639.82000000000005</v>
      </c>
      <c r="AP192" t="s">
        <v>3277</v>
      </c>
      <c r="AQ192">
        <v>2887449</v>
      </c>
      <c r="AR192" s="291">
        <v>44577</v>
      </c>
      <c r="AY192" t="s">
        <v>12719</v>
      </c>
    </row>
    <row r="193" spans="1:51" hidden="1">
      <c r="A193" s="291">
        <v>44561</v>
      </c>
      <c r="B193">
        <v>2205</v>
      </c>
      <c r="C193">
        <v>311010</v>
      </c>
      <c r="D193">
        <v>10</v>
      </c>
      <c r="E193">
        <v>141233</v>
      </c>
      <c r="F193" t="s">
        <v>321</v>
      </c>
      <c r="G193" t="s">
        <v>12639</v>
      </c>
      <c r="H193" t="s">
        <v>12685</v>
      </c>
      <c r="I193" s="292">
        <v>-70.680000000000007</v>
      </c>
      <c r="L193" t="s">
        <v>12686</v>
      </c>
      <c r="M193" t="s">
        <v>2212</v>
      </c>
      <c r="N193" t="s">
        <v>12701</v>
      </c>
      <c r="O193" t="s">
        <v>12702</v>
      </c>
      <c r="P193" t="s">
        <v>12716</v>
      </c>
      <c r="Q193" t="s">
        <v>12717</v>
      </c>
      <c r="R193" t="s">
        <v>12718</v>
      </c>
      <c r="S193" t="s">
        <v>12761</v>
      </c>
      <c r="T193">
        <v>45776</v>
      </c>
      <c r="AA193">
        <v>12</v>
      </c>
      <c r="AB193">
        <v>21</v>
      </c>
      <c r="AH193" t="s">
        <v>12692</v>
      </c>
      <c r="AI193">
        <v>794</v>
      </c>
      <c r="AJ193" t="s">
        <v>12718</v>
      </c>
      <c r="AM193">
        <v>-70.680000000000007</v>
      </c>
      <c r="AN193" t="s">
        <v>3277</v>
      </c>
      <c r="AO193">
        <v>-70.680000000000007</v>
      </c>
      <c r="AP193" t="s">
        <v>3277</v>
      </c>
      <c r="AQ193">
        <v>2887449</v>
      </c>
      <c r="AR193" s="291">
        <v>44577</v>
      </c>
      <c r="AY193" t="s">
        <v>12719</v>
      </c>
    </row>
    <row r="194" spans="1:51" hidden="1">
      <c r="A194" s="291">
        <v>44561</v>
      </c>
      <c r="B194">
        <v>2205</v>
      </c>
      <c r="C194">
        <v>311040</v>
      </c>
      <c r="D194">
        <v>10</v>
      </c>
      <c r="E194">
        <v>141233</v>
      </c>
      <c r="F194" t="s">
        <v>321</v>
      </c>
      <c r="G194" t="s">
        <v>12639</v>
      </c>
      <c r="H194" t="s">
        <v>12685</v>
      </c>
      <c r="I194" s="292">
        <v>-91.03</v>
      </c>
      <c r="L194" t="s">
        <v>12686</v>
      </c>
      <c r="M194" t="s">
        <v>2212</v>
      </c>
      <c r="N194" t="s">
        <v>12701</v>
      </c>
      <c r="O194" t="s">
        <v>12702</v>
      </c>
      <c r="P194" t="s">
        <v>12716</v>
      </c>
      <c r="Q194" t="s">
        <v>12717</v>
      </c>
      <c r="R194" t="s">
        <v>12718</v>
      </c>
      <c r="S194" t="s">
        <v>12758</v>
      </c>
      <c r="T194">
        <v>45776</v>
      </c>
      <c r="AA194">
        <v>12</v>
      </c>
      <c r="AB194">
        <v>21</v>
      </c>
      <c r="AH194" t="s">
        <v>12692</v>
      </c>
      <c r="AI194">
        <v>801</v>
      </c>
      <c r="AJ194" t="s">
        <v>12718</v>
      </c>
      <c r="AM194">
        <v>-91.03</v>
      </c>
      <c r="AN194" t="s">
        <v>3277</v>
      </c>
      <c r="AO194">
        <v>-91.03</v>
      </c>
      <c r="AP194" t="s">
        <v>3277</v>
      </c>
      <c r="AQ194">
        <v>2887449</v>
      </c>
      <c r="AR194" s="291">
        <v>44577</v>
      </c>
      <c r="AY194" t="s">
        <v>12719</v>
      </c>
    </row>
    <row r="195" spans="1:51">
      <c r="A195" s="291">
        <v>44561</v>
      </c>
      <c r="B195">
        <v>2205</v>
      </c>
      <c r="C195">
        <v>311015</v>
      </c>
      <c r="D195">
        <v>15</v>
      </c>
      <c r="E195">
        <v>141249</v>
      </c>
      <c r="F195" t="s">
        <v>340</v>
      </c>
      <c r="G195" t="s">
        <v>12639</v>
      </c>
      <c r="H195" t="s">
        <v>12685</v>
      </c>
      <c r="I195" s="292">
        <v>-2268.84</v>
      </c>
      <c r="L195" t="s">
        <v>12686</v>
      </c>
      <c r="M195" t="s">
        <v>2212</v>
      </c>
      <c r="N195" t="s">
        <v>12701</v>
      </c>
      <c r="O195" t="s">
        <v>12702</v>
      </c>
      <c r="P195" t="s">
        <v>12716</v>
      </c>
      <c r="Q195" t="s">
        <v>12717</v>
      </c>
      <c r="R195" t="s">
        <v>12718</v>
      </c>
      <c r="S195" t="s">
        <v>12705</v>
      </c>
      <c r="T195">
        <v>45776</v>
      </c>
      <c r="AA195">
        <v>12</v>
      </c>
      <c r="AB195">
        <v>21</v>
      </c>
      <c r="AH195" t="s">
        <v>12692</v>
      </c>
      <c r="AI195">
        <v>1143</v>
      </c>
      <c r="AJ195" t="s">
        <v>12718</v>
      </c>
      <c r="AM195">
        <v>-2268.84</v>
      </c>
      <c r="AN195" t="s">
        <v>3277</v>
      </c>
      <c r="AO195">
        <v>-2268.84</v>
      </c>
      <c r="AP195" t="s">
        <v>3277</v>
      </c>
      <c r="AQ195">
        <v>2887449</v>
      </c>
      <c r="AR195" s="291">
        <v>44577</v>
      </c>
      <c r="AY195" t="s">
        <v>12719</v>
      </c>
    </row>
    <row r="196" spans="1:51" hidden="1">
      <c r="A196" s="291">
        <v>44561</v>
      </c>
      <c r="B196">
        <v>2205</v>
      </c>
      <c r="C196">
        <v>311010</v>
      </c>
      <c r="D196">
        <v>10</v>
      </c>
      <c r="E196">
        <v>141233</v>
      </c>
      <c r="F196" t="s">
        <v>321</v>
      </c>
      <c r="G196" t="s">
        <v>12639</v>
      </c>
      <c r="H196" t="s">
        <v>12685</v>
      </c>
      <c r="I196" s="292">
        <v>-70.680000000000007</v>
      </c>
      <c r="L196" t="s">
        <v>12686</v>
      </c>
      <c r="M196" t="s">
        <v>2212</v>
      </c>
      <c r="N196" t="s">
        <v>12701</v>
      </c>
      <c r="O196" t="s">
        <v>12702</v>
      </c>
      <c r="P196" t="s">
        <v>12716</v>
      </c>
      <c r="Q196" t="s">
        <v>12717</v>
      </c>
      <c r="R196" t="s">
        <v>12718</v>
      </c>
      <c r="S196" t="s">
        <v>12763</v>
      </c>
      <c r="T196">
        <v>45776</v>
      </c>
      <c r="AA196">
        <v>12</v>
      </c>
      <c r="AB196">
        <v>21</v>
      </c>
      <c r="AH196" t="s">
        <v>12692</v>
      </c>
      <c r="AI196">
        <v>793</v>
      </c>
      <c r="AJ196" t="s">
        <v>12718</v>
      </c>
      <c r="AM196">
        <v>-70.680000000000007</v>
      </c>
      <c r="AN196" t="s">
        <v>3277</v>
      </c>
      <c r="AO196">
        <v>-70.680000000000007</v>
      </c>
      <c r="AP196" t="s">
        <v>3277</v>
      </c>
      <c r="AQ196">
        <v>2887449</v>
      </c>
      <c r="AR196" s="291">
        <v>44577</v>
      </c>
      <c r="AY196" t="s">
        <v>12719</v>
      </c>
    </row>
    <row r="197" spans="1:51" hidden="1">
      <c r="A197" s="291">
        <v>44561</v>
      </c>
      <c r="B197">
        <v>2205</v>
      </c>
      <c r="C197">
        <v>311010</v>
      </c>
      <c r="D197">
        <v>10</v>
      </c>
      <c r="E197">
        <v>141233</v>
      </c>
      <c r="F197" t="s">
        <v>321</v>
      </c>
      <c r="G197" t="s">
        <v>12639</v>
      </c>
      <c r="H197" t="s">
        <v>12685</v>
      </c>
      <c r="I197" s="292">
        <v>-1416.83</v>
      </c>
      <c r="L197" t="s">
        <v>12686</v>
      </c>
      <c r="M197" t="s">
        <v>2212</v>
      </c>
      <c r="N197" t="s">
        <v>12701</v>
      </c>
      <c r="O197" t="s">
        <v>12702</v>
      </c>
      <c r="P197" t="s">
        <v>12716</v>
      </c>
      <c r="Q197" t="s">
        <v>12717</v>
      </c>
      <c r="R197" t="s">
        <v>12718</v>
      </c>
      <c r="S197" t="s">
        <v>12731</v>
      </c>
      <c r="T197">
        <v>45776</v>
      </c>
      <c r="AA197">
        <v>12</v>
      </c>
      <c r="AB197">
        <v>21</v>
      </c>
      <c r="AH197" t="s">
        <v>12692</v>
      </c>
      <c r="AI197">
        <v>800</v>
      </c>
      <c r="AJ197" t="s">
        <v>12718</v>
      </c>
      <c r="AM197">
        <v>-1416.83</v>
      </c>
      <c r="AN197" t="s">
        <v>3277</v>
      </c>
      <c r="AO197">
        <v>-1416.83</v>
      </c>
      <c r="AP197" t="s">
        <v>3277</v>
      </c>
      <c r="AQ197">
        <v>2887449</v>
      </c>
      <c r="AR197" s="291">
        <v>44577</v>
      </c>
      <c r="AY197" t="s">
        <v>12719</v>
      </c>
    </row>
    <row r="198" spans="1:51" hidden="1">
      <c r="A198" s="291">
        <v>44561</v>
      </c>
      <c r="B198">
        <v>2205</v>
      </c>
      <c r="C198">
        <v>311040</v>
      </c>
      <c r="D198">
        <v>10</v>
      </c>
      <c r="E198">
        <v>141233</v>
      </c>
      <c r="F198" t="s">
        <v>321</v>
      </c>
      <c r="G198" t="s">
        <v>12639</v>
      </c>
      <c r="H198" t="s">
        <v>12685</v>
      </c>
      <c r="I198" s="292">
        <v>-565.42999999999995</v>
      </c>
      <c r="L198" t="s">
        <v>12686</v>
      </c>
      <c r="M198" t="s">
        <v>2212</v>
      </c>
      <c r="N198" t="s">
        <v>12701</v>
      </c>
      <c r="O198" t="s">
        <v>12702</v>
      </c>
      <c r="P198" t="s">
        <v>12716</v>
      </c>
      <c r="Q198" t="s">
        <v>12717</v>
      </c>
      <c r="R198" t="s">
        <v>12718</v>
      </c>
      <c r="S198" t="s">
        <v>12741</v>
      </c>
      <c r="T198">
        <v>45776</v>
      </c>
      <c r="AA198">
        <v>12</v>
      </c>
      <c r="AB198">
        <v>21</v>
      </c>
      <c r="AH198" t="s">
        <v>12692</v>
      </c>
      <c r="AI198">
        <v>802</v>
      </c>
      <c r="AJ198" t="s">
        <v>12718</v>
      </c>
      <c r="AM198">
        <v>-565.42999999999995</v>
      </c>
      <c r="AN198" t="s">
        <v>3277</v>
      </c>
      <c r="AO198">
        <v>-565.42999999999995</v>
      </c>
      <c r="AP198" t="s">
        <v>3277</v>
      </c>
      <c r="AQ198">
        <v>2887449</v>
      </c>
      <c r="AR198" s="291">
        <v>44577</v>
      </c>
      <c r="AY198" t="s">
        <v>12719</v>
      </c>
    </row>
  </sheetData>
  <autoFilter ref="A1:AZ198" xr:uid="{503935D0-C281-4526-AB84-2290AABAF170}">
    <filterColumn colId="3">
      <filters>
        <filter val="15"/>
      </filters>
    </filterColumn>
  </autoFilter>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EFDBD-0BE3-432A-B81A-DEEFC8572714}">
  <dimension ref="A3:P11"/>
  <sheetViews>
    <sheetView workbookViewId="0">
      <selection activeCell="N1" sqref="N1:N1048576"/>
    </sheetView>
  </sheetViews>
  <sheetFormatPr defaultRowHeight="14.5"/>
  <cols>
    <col min="1" max="1" width="15" bestFit="1" customWidth="1"/>
  </cols>
  <sheetData>
    <row r="3" spans="1:16">
      <c r="A3" t="s">
        <v>12785</v>
      </c>
      <c r="B3" t="s">
        <v>12786</v>
      </c>
    </row>
    <row r="4" spans="1:16">
      <c r="B4" t="s">
        <v>12787</v>
      </c>
      <c r="C4" t="s">
        <v>12787</v>
      </c>
      <c r="D4" t="s">
        <v>12787</v>
      </c>
      <c r="E4" t="s">
        <v>12788</v>
      </c>
      <c r="F4" t="s">
        <v>12788</v>
      </c>
      <c r="G4" t="s">
        <v>12788</v>
      </c>
      <c r="H4" t="s">
        <v>12788</v>
      </c>
      <c r="I4" t="s">
        <v>12788</v>
      </c>
      <c r="J4" t="s">
        <v>12788</v>
      </c>
      <c r="K4" t="s">
        <v>12788</v>
      </c>
      <c r="L4" t="s">
        <v>12788</v>
      </c>
      <c r="M4" t="s">
        <v>12788</v>
      </c>
      <c r="N4" t="s">
        <v>12789</v>
      </c>
    </row>
    <row r="5" spans="1:16">
      <c r="A5" t="s">
        <v>12790</v>
      </c>
      <c r="B5" t="s">
        <v>12791</v>
      </c>
      <c r="C5" t="s">
        <v>12792</v>
      </c>
      <c r="D5" t="s">
        <v>12793</v>
      </c>
      <c r="E5" t="s">
        <v>1857</v>
      </c>
      <c r="F5" t="s">
        <v>1858</v>
      </c>
      <c r="G5" t="s">
        <v>1859</v>
      </c>
      <c r="H5" t="s">
        <v>1860</v>
      </c>
      <c r="I5" t="s">
        <v>1861</v>
      </c>
      <c r="J5" t="s">
        <v>1862</v>
      </c>
      <c r="K5" t="s">
        <v>12794</v>
      </c>
      <c r="L5" t="s">
        <v>1864</v>
      </c>
      <c r="M5" t="s">
        <v>12795</v>
      </c>
    </row>
    <row r="6" spans="1:16">
      <c r="A6" t="s">
        <v>12796</v>
      </c>
      <c r="B6">
        <v>572.75</v>
      </c>
      <c r="C6">
        <v>1878.6200000000001</v>
      </c>
      <c r="D6">
        <v>229.1</v>
      </c>
      <c r="E6">
        <v>4169.6200000000008</v>
      </c>
      <c r="F6">
        <v>2840.84</v>
      </c>
      <c r="G6">
        <v>3711.4199999999996</v>
      </c>
      <c r="H6">
        <v>1374.6000000000004</v>
      </c>
      <c r="I6">
        <v>2565.9200000000005</v>
      </c>
      <c r="J6">
        <v>1099.68</v>
      </c>
      <c r="K6">
        <v>723.33999999999992</v>
      </c>
      <c r="L6">
        <v>449.64</v>
      </c>
      <c r="M6">
        <v>709.95</v>
      </c>
      <c r="N6">
        <v>20325.480000000003</v>
      </c>
      <c r="O6" t="s">
        <v>1192</v>
      </c>
      <c r="P6" t="s">
        <v>10676</v>
      </c>
    </row>
    <row r="7" spans="1:16">
      <c r="A7" t="s">
        <v>12797</v>
      </c>
      <c r="B7">
        <v>206.19</v>
      </c>
      <c r="D7">
        <v>549.84</v>
      </c>
      <c r="H7">
        <v>91.64</v>
      </c>
      <c r="I7">
        <v>274.92</v>
      </c>
      <c r="J7">
        <v>274.92</v>
      </c>
      <c r="L7">
        <v>562.05000000000007</v>
      </c>
      <c r="M7">
        <v>56.204999999999998</v>
      </c>
      <c r="N7">
        <v>2015.7649999999999</v>
      </c>
      <c r="O7" t="s">
        <v>1193</v>
      </c>
      <c r="P7" t="s">
        <v>10676</v>
      </c>
    </row>
    <row r="8" spans="1:16">
      <c r="A8" t="s">
        <v>12798</v>
      </c>
      <c r="B8">
        <v>229.10000000000002</v>
      </c>
      <c r="C8">
        <v>57.274999999999999</v>
      </c>
      <c r="D8">
        <v>91.64</v>
      </c>
      <c r="E8">
        <v>526.93000000000006</v>
      </c>
      <c r="F8">
        <v>801.85</v>
      </c>
      <c r="G8">
        <v>1282.9600000000003</v>
      </c>
      <c r="H8">
        <v>366.56</v>
      </c>
      <c r="K8">
        <v>75.28</v>
      </c>
      <c r="L8">
        <v>337.23</v>
      </c>
      <c r="N8">
        <v>3768.8250000000003</v>
      </c>
      <c r="O8" t="s">
        <v>1192</v>
      </c>
      <c r="P8" t="s">
        <v>12050</v>
      </c>
    </row>
    <row r="9" spans="1:16">
      <c r="A9" t="s">
        <v>12799</v>
      </c>
      <c r="B9">
        <v>733.12000000000012</v>
      </c>
      <c r="C9">
        <v>229.1</v>
      </c>
      <c r="G9">
        <v>229.10000000000002</v>
      </c>
      <c r="M9">
        <v>149.88</v>
      </c>
      <c r="N9">
        <v>1341.2000000000003</v>
      </c>
      <c r="O9" t="s">
        <v>1193</v>
      </c>
      <c r="P9" t="s">
        <v>12050</v>
      </c>
    </row>
    <row r="10" spans="1:16">
      <c r="A10" t="s">
        <v>12800</v>
      </c>
      <c r="C10">
        <v>1466.2400000000002</v>
      </c>
      <c r="D10">
        <v>595.66</v>
      </c>
      <c r="E10">
        <v>618.56999999999994</v>
      </c>
      <c r="F10">
        <v>458.20000000000005</v>
      </c>
      <c r="G10">
        <v>916.4000000000002</v>
      </c>
      <c r="I10">
        <v>710.21</v>
      </c>
      <c r="K10">
        <v>533.48</v>
      </c>
      <c r="L10">
        <v>262.28999999999996</v>
      </c>
      <c r="M10">
        <v>2067.1650000000004</v>
      </c>
      <c r="N10">
        <v>7628.2150000000001</v>
      </c>
      <c r="O10" t="s">
        <v>1192</v>
      </c>
      <c r="P10" t="s">
        <v>10675</v>
      </c>
    </row>
    <row r="11" spans="1:16">
      <c r="A11" t="s">
        <v>12789</v>
      </c>
      <c r="B11">
        <v>1741.1600000000003</v>
      </c>
      <c r="C11">
        <v>3631.2350000000006</v>
      </c>
      <c r="D11">
        <v>1466.24</v>
      </c>
      <c r="E11">
        <v>5315.1200000000008</v>
      </c>
      <c r="F11">
        <v>4100.8900000000003</v>
      </c>
      <c r="G11">
        <v>6139.880000000001</v>
      </c>
      <c r="H11">
        <v>1832.8000000000004</v>
      </c>
      <c r="I11">
        <v>3551.0500000000006</v>
      </c>
      <c r="J11">
        <v>1374.6000000000001</v>
      </c>
      <c r="K11">
        <v>1332.1</v>
      </c>
      <c r="L11">
        <v>1611.21</v>
      </c>
      <c r="M11">
        <v>2983.2000000000007</v>
      </c>
      <c r="N11">
        <v>35079.485000000001</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9EE93-7E51-4A91-8533-AD7F262BA21B}">
  <dimension ref="A3:H65"/>
  <sheetViews>
    <sheetView showGridLines="0" zoomScale="70" zoomScaleNormal="70" workbookViewId="0">
      <pane xSplit="1" ySplit="4" topLeftCell="B5" activePane="bottomRight" state="frozen"/>
      <selection pane="topRight" activeCell="B1" sqref="B1"/>
      <selection pane="bottomLeft" activeCell="A5" sqref="A5"/>
      <selection pane="bottomRight" activeCell="C65" sqref="C65"/>
    </sheetView>
  </sheetViews>
  <sheetFormatPr defaultRowHeight="14.5"/>
  <cols>
    <col min="1" max="1" width="12.7265625" bestFit="1" customWidth="1"/>
    <col min="3" max="4" width="11.1796875" bestFit="1" customWidth="1"/>
    <col min="5" max="6" width="10.1796875" bestFit="1" customWidth="1"/>
    <col min="7" max="7" width="10.7265625" bestFit="1" customWidth="1"/>
    <col min="8" max="8" width="10.1796875" bestFit="1" customWidth="1"/>
    <col min="11" max="11" width="11.1796875" bestFit="1" customWidth="1"/>
  </cols>
  <sheetData>
    <row r="3" spans="1:8">
      <c r="B3" s="487" t="s">
        <v>3250</v>
      </c>
      <c r="C3" s="487"/>
      <c r="D3" s="487"/>
      <c r="E3" s="487"/>
      <c r="F3" s="487"/>
      <c r="G3" s="487"/>
      <c r="H3" s="487"/>
    </row>
    <row r="4" spans="1:8">
      <c r="A4" s="286" t="s">
        <v>98</v>
      </c>
      <c r="B4" s="286">
        <v>0</v>
      </c>
      <c r="C4" s="286">
        <v>10</v>
      </c>
      <c r="D4" s="286">
        <v>15</v>
      </c>
      <c r="E4" s="286">
        <v>71</v>
      </c>
      <c r="F4" s="286">
        <v>72</v>
      </c>
      <c r="G4" s="286">
        <v>75</v>
      </c>
      <c r="H4" s="286">
        <v>91</v>
      </c>
    </row>
    <row r="5" spans="1:8">
      <c r="A5">
        <v>710201</v>
      </c>
      <c r="C5">
        <v>3529.5899999999997</v>
      </c>
      <c r="D5">
        <v>746.56000000000017</v>
      </c>
    </row>
    <row r="6" spans="1:8">
      <c r="A6">
        <v>710202</v>
      </c>
      <c r="C6">
        <v>78.850000000000009</v>
      </c>
      <c r="D6">
        <v>87.569999999999979</v>
      </c>
    </row>
    <row r="7" spans="1:8">
      <c r="A7">
        <v>710203</v>
      </c>
      <c r="C7">
        <v>2451.7500000000009</v>
      </c>
      <c r="D7">
        <v>2673.95</v>
      </c>
    </row>
    <row r="8" spans="1:8">
      <c r="A8">
        <v>710204</v>
      </c>
      <c r="C8">
        <v>10860.580000000002</v>
      </c>
    </row>
    <row r="9" spans="1:8">
      <c r="A9">
        <v>710205</v>
      </c>
      <c r="C9">
        <v>6286.12</v>
      </c>
    </row>
    <row r="10" spans="1:8">
      <c r="A10">
        <v>710206</v>
      </c>
      <c r="C10">
        <v>89.899999999999991</v>
      </c>
    </row>
    <row r="11" spans="1:8">
      <c r="A11">
        <v>710207</v>
      </c>
      <c r="D11">
        <v>244.27000000000004</v>
      </c>
    </row>
    <row r="12" spans="1:8">
      <c r="A12">
        <v>710208</v>
      </c>
      <c r="D12">
        <v>21267.429999999997</v>
      </c>
    </row>
    <row r="13" spans="1:8">
      <c r="A13">
        <v>710209</v>
      </c>
      <c r="D13">
        <v>50236.939999999995</v>
      </c>
    </row>
    <row r="14" spans="1:8">
      <c r="A14">
        <v>710210</v>
      </c>
      <c r="D14">
        <v>10</v>
      </c>
    </row>
    <row r="15" spans="1:8">
      <c r="A15">
        <v>710220</v>
      </c>
      <c r="C15">
        <v>117.70000000000002</v>
      </c>
      <c r="E15">
        <v>6.620000000000001</v>
      </c>
      <c r="F15">
        <v>4.3699999999999992</v>
      </c>
      <c r="G15">
        <v>-10.99</v>
      </c>
      <c r="H15">
        <v>10.99</v>
      </c>
    </row>
    <row r="16" spans="1:8">
      <c r="A16">
        <v>710223</v>
      </c>
      <c r="C16">
        <v>31454.139999999996</v>
      </c>
    </row>
    <row r="17" spans="1:8">
      <c r="A17">
        <v>710225</v>
      </c>
      <c r="C17">
        <v>840.50999999999988</v>
      </c>
    </row>
    <row r="18" spans="1:8">
      <c r="A18">
        <v>710226</v>
      </c>
      <c r="C18">
        <v>119.15999999999995</v>
      </c>
      <c r="D18">
        <v>0.4</v>
      </c>
    </row>
    <row r="19" spans="1:8">
      <c r="A19">
        <v>710227</v>
      </c>
      <c r="C19">
        <v>1949.45</v>
      </c>
    </row>
    <row r="20" spans="1:8">
      <c r="A20">
        <v>710228</v>
      </c>
      <c r="C20">
        <v>16597.78</v>
      </c>
    </row>
    <row r="21" spans="1:8">
      <c r="A21">
        <v>710229</v>
      </c>
      <c r="C21">
        <v>2922.5900000000006</v>
      </c>
    </row>
    <row r="22" spans="1:8">
      <c r="A22">
        <v>710230</v>
      </c>
      <c r="C22">
        <v>17949.629999999997</v>
      </c>
    </row>
    <row r="23" spans="1:8">
      <c r="A23">
        <v>710231</v>
      </c>
      <c r="C23">
        <v>33183.390000000007</v>
      </c>
    </row>
    <row r="24" spans="1:8">
      <c r="A24">
        <v>710232</v>
      </c>
      <c r="C24">
        <v>95004.539999999979</v>
      </c>
    </row>
    <row r="25" spans="1:8">
      <c r="A25">
        <v>710233</v>
      </c>
      <c r="C25">
        <v>48775.23</v>
      </c>
    </row>
    <row r="26" spans="1:8">
      <c r="A26">
        <v>710234</v>
      </c>
      <c r="C26">
        <v>27121.679999999997</v>
      </c>
      <c r="E26">
        <v>25040.279999999992</v>
      </c>
      <c r="F26">
        <v>16485.620000000003</v>
      </c>
      <c r="G26">
        <v>-41525.899999999994</v>
      </c>
      <c r="H26">
        <v>41525.9</v>
      </c>
    </row>
    <row r="27" spans="1:8">
      <c r="A27">
        <v>710235</v>
      </c>
      <c r="C27">
        <v>2113.2499999999995</v>
      </c>
    </row>
    <row r="28" spans="1:8">
      <c r="A28">
        <v>710236</v>
      </c>
      <c r="C28">
        <v>7335.6</v>
      </c>
    </row>
    <row r="29" spans="1:8">
      <c r="A29">
        <v>710237</v>
      </c>
      <c r="C29">
        <v>55.429999999999993</v>
      </c>
    </row>
    <row r="30" spans="1:8">
      <c r="A30">
        <v>710240</v>
      </c>
      <c r="D30">
        <v>1219.4399999999994</v>
      </c>
    </row>
    <row r="31" spans="1:8">
      <c r="A31">
        <v>710241</v>
      </c>
      <c r="D31">
        <v>81784.909999999974</v>
      </c>
    </row>
    <row r="32" spans="1:8">
      <c r="A32">
        <v>710242</v>
      </c>
      <c r="D32">
        <v>137897.26999999996</v>
      </c>
    </row>
    <row r="33" spans="1:4">
      <c r="A33">
        <v>710243</v>
      </c>
      <c r="D33">
        <v>10204.619999999999</v>
      </c>
    </row>
    <row r="34" spans="1:4">
      <c r="A34">
        <v>710244</v>
      </c>
      <c r="D34">
        <v>1068.8299999999997</v>
      </c>
    </row>
    <row r="35" spans="1:4">
      <c r="A35">
        <v>710245</v>
      </c>
      <c r="D35">
        <v>443.93</v>
      </c>
    </row>
    <row r="36" spans="1:4">
      <c r="A36">
        <v>710246</v>
      </c>
      <c r="D36">
        <v>1554.36</v>
      </c>
    </row>
    <row r="37" spans="1:4">
      <c r="A37">
        <v>710247</v>
      </c>
      <c r="D37">
        <v>66.03</v>
      </c>
    </row>
    <row r="38" spans="1:4">
      <c r="A38">
        <v>710249</v>
      </c>
      <c r="D38">
        <v>14663.510000000002</v>
      </c>
    </row>
    <row r="39" spans="1:4">
      <c r="A39">
        <v>710250</v>
      </c>
      <c r="D39">
        <v>-17.449999999999996</v>
      </c>
    </row>
    <row r="40" spans="1:4">
      <c r="A40">
        <v>710251</v>
      </c>
      <c r="D40">
        <v>16.27</v>
      </c>
    </row>
    <row r="41" spans="1:4">
      <c r="A41">
        <v>710252</v>
      </c>
      <c r="D41">
        <v>1997.2500000000005</v>
      </c>
    </row>
    <row r="42" spans="1:4">
      <c r="A42">
        <v>710253</v>
      </c>
      <c r="D42">
        <v>157200.90999999997</v>
      </c>
    </row>
    <row r="43" spans="1:4">
      <c r="A43">
        <v>710254</v>
      </c>
      <c r="D43">
        <v>692.87999999999965</v>
      </c>
    </row>
    <row r="44" spans="1:4">
      <c r="A44">
        <v>710255</v>
      </c>
      <c r="D44">
        <v>2112.2400000000002</v>
      </c>
    </row>
    <row r="45" spans="1:4">
      <c r="A45">
        <v>710263</v>
      </c>
      <c r="D45">
        <v>15.299999999999997</v>
      </c>
    </row>
    <row r="46" spans="1:4">
      <c r="A46">
        <v>710264</v>
      </c>
      <c r="D46">
        <v>15.519999999999996</v>
      </c>
    </row>
    <row r="47" spans="1:4">
      <c r="A47">
        <v>710269</v>
      </c>
      <c r="C47">
        <v>118.66</v>
      </c>
    </row>
    <row r="48" spans="1:4">
      <c r="A48">
        <v>710271</v>
      </c>
      <c r="D48">
        <v>576.74</v>
      </c>
    </row>
    <row r="49" spans="1:8">
      <c r="A49">
        <v>710272</v>
      </c>
      <c r="D49">
        <v>502.44</v>
      </c>
    </row>
    <row r="50" spans="1:8">
      <c r="A50">
        <v>710273</v>
      </c>
      <c r="D50">
        <v>675.61999999999989</v>
      </c>
    </row>
    <row r="51" spans="1:8">
      <c r="A51">
        <v>710274</v>
      </c>
      <c r="D51">
        <v>188.07999999999998</v>
      </c>
    </row>
    <row r="52" spans="1:8">
      <c r="A52">
        <v>710303</v>
      </c>
      <c r="C52">
        <v>266.33999999999997</v>
      </c>
      <c r="D52">
        <v>16.450000000000006</v>
      </c>
      <c r="E52">
        <v>41.420000000000009</v>
      </c>
      <c r="F52">
        <v>27.240000000000006</v>
      </c>
      <c r="G52">
        <v>-68.66</v>
      </c>
      <c r="H52">
        <v>68.66</v>
      </c>
    </row>
    <row r="53" spans="1:8">
      <c r="A53">
        <v>710305</v>
      </c>
      <c r="D53">
        <v>6.2499999999999982</v>
      </c>
    </row>
    <row r="54" spans="1:8">
      <c r="A54">
        <v>710306</v>
      </c>
      <c r="C54">
        <v>501.91000000000025</v>
      </c>
      <c r="D54">
        <v>1556.7900000000006</v>
      </c>
    </row>
    <row r="55" spans="1:8">
      <c r="A55">
        <v>710308</v>
      </c>
      <c r="B55">
        <v>1.2</v>
      </c>
      <c r="C55">
        <v>3154.8400000000006</v>
      </c>
      <c r="D55">
        <v>616.43999999999994</v>
      </c>
      <c r="E55">
        <v>73.330000000000013</v>
      </c>
      <c r="F55">
        <v>48.22</v>
      </c>
      <c r="G55">
        <v>-121.55</v>
      </c>
      <c r="H55">
        <v>121.55</v>
      </c>
    </row>
    <row r="56" spans="1:8">
      <c r="A56">
        <v>710309</v>
      </c>
      <c r="C56">
        <v>148.85000000000002</v>
      </c>
      <c r="D56">
        <v>2202.7199999999993</v>
      </c>
    </row>
    <row r="57" spans="1:8">
      <c r="A57">
        <v>710310</v>
      </c>
      <c r="B57">
        <v>20.879999999999995</v>
      </c>
      <c r="C57">
        <v>269.14000000000004</v>
      </c>
      <c r="D57">
        <v>257.84999999999997</v>
      </c>
      <c r="E57">
        <v>113.68000000000006</v>
      </c>
      <c r="F57">
        <v>74.820000000000007</v>
      </c>
    </row>
    <row r="58" spans="1:8">
      <c r="A58">
        <v>710311</v>
      </c>
      <c r="B58">
        <v>1.7999999999999996</v>
      </c>
      <c r="C58">
        <v>310.32</v>
      </c>
      <c r="D58">
        <v>2617.8499999999995</v>
      </c>
    </row>
    <row r="59" spans="1:8">
      <c r="A59">
        <v>710401</v>
      </c>
      <c r="E59">
        <v>33557.489999999991</v>
      </c>
      <c r="F59">
        <v>22080.879999999997</v>
      </c>
      <c r="G59">
        <v>-50641.279999999999</v>
      </c>
      <c r="H59">
        <v>50641.279999999984</v>
      </c>
    </row>
    <row r="60" spans="1:8">
      <c r="A60">
        <v>710501</v>
      </c>
      <c r="E60">
        <v>1050.26</v>
      </c>
      <c r="F60">
        <v>691.54</v>
      </c>
      <c r="G60">
        <v>-668.48</v>
      </c>
      <c r="H60">
        <v>668.47999999999979</v>
      </c>
    </row>
    <row r="61" spans="1:8">
      <c r="A61" s="416">
        <v>710504</v>
      </c>
      <c r="B61" s="416"/>
      <c r="C61" s="416">
        <v>17.769999999999996</v>
      </c>
      <c r="D61" s="416"/>
      <c r="E61" s="416">
        <v>604.03999999999974</v>
      </c>
      <c r="F61" s="416">
        <v>397.62000000000006</v>
      </c>
      <c r="G61" s="416">
        <v>-752.37000000000012</v>
      </c>
      <c r="H61" s="416">
        <v>752.36999999999978</v>
      </c>
    </row>
    <row r="62" spans="1:8">
      <c r="A62" t="s">
        <v>95</v>
      </c>
      <c r="C62" s="411">
        <f t="shared" ref="C62:H62" si="0">SUM(C5:C61)</f>
        <v>313624.69999999995</v>
      </c>
      <c r="D62" s="411">
        <f t="shared" si="0"/>
        <v>495420.16999999987</v>
      </c>
      <c r="E62" s="411">
        <f t="shared" si="0"/>
        <v>60487.119999999981</v>
      </c>
      <c r="F62" s="411">
        <f t="shared" si="0"/>
        <v>39810.310000000005</v>
      </c>
      <c r="G62" s="411">
        <f t="shared" si="0"/>
        <v>-93789.23</v>
      </c>
      <c r="H62" s="411">
        <f t="shared" si="0"/>
        <v>93789.229999999981</v>
      </c>
    </row>
    <row r="64" spans="1:8">
      <c r="A64" t="s">
        <v>2</v>
      </c>
      <c r="C64" s="292">
        <f>SUM(C62,E62)</f>
        <v>374111.81999999995</v>
      </c>
    </row>
    <row r="65" spans="1:3">
      <c r="A65" t="s">
        <v>76</v>
      </c>
      <c r="C65" s="292">
        <f>SUM(D62,F62)</f>
        <v>535230.47999999986</v>
      </c>
    </row>
  </sheetData>
  <mergeCells count="1">
    <mergeCell ref="B3:H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76BE6-9FEA-4147-91AD-AED7FF034ACA}">
  <dimension ref="D1:N84"/>
  <sheetViews>
    <sheetView showGridLines="0" zoomScale="60" zoomScaleNormal="60" workbookViewId="0">
      <pane xSplit="3" ySplit="2" topLeftCell="D26" activePane="bottomRight" state="frozen"/>
      <selection pane="topRight" activeCell="D1" sqref="D1"/>
      <selection pane="bottomLeft" activeCell="A3" sqref="A3"/>
      <selection pane="bottomRight" activeCell="E74" sqref="E74"/>
    </sheetView>
  </sheetViews>
  <sheetFormatPr defaultRowHeight="14.5" outlineLevelRow="1"/>
  <cols>
    <col min="4" max="4" width="4.81640625" customWidth="1"/>
    <col min="5" max="5" width="52.1796875" customWidth="1"/>
    <col min="6" max="6" width="11.7265625" bestFit="1" customWidth="1"/>
    <col min="7" max="7" width="11.54296875" customWidth="1"/>
    <col min="8" max="8" width="11.81640625" customWidth="1"/>
    <col min="9" max="9" width="12.1796875" customWidth="1"/>
    <col min="10" max="10" width="11" customWidth="1"/>
  </cols>
  <sheetData>
    <row r="1" spans="4:14">
      <c r="D1" s="286" t="s">
        <v>76</v>
      </c>
    </row>
    <row r="2" spans="4:14" ht="29">
      <c r="F2" s="332" t="s">
        <v>3</v>
      </c>
      <c r="G2" s="332" t="s">
        <v>4</v>
      </c>
      <c r="H2" s="332" t="s">
        <v>5</v>
      </c>
      <c r="I2" s="332" t="s">
        <v>6</v>
      </c>
      <c r="J2" s="331" t="s">
        <v>7</v>
      </c>
    </row>
    <row r="3" spans="4:14" hidden="1" outlineLevel="1">
      <c r="D3" t="s">
        <v>8</v>
      </c>
      <c r="F3" s="64">
        <f>'Sch.C-R.B (original filing)'!L82</f>
        <v>20319423.899636246</v>
      </c>
      <c r="G3" s="64">
        <f>ROUND('Sch.C-R.B (original filing)'!L82,0)</f>
        <v>20319424</v>
      </c>
      <c r="H3" s="64">
        <f>G3-F3</f>
        <v>0.10036375373601913</v>
      </c>
      <c r="I3" s="276">
        <f>G3/F3-1</f>
        <v>4.9393011902765238E-9</v>
      </c>
      <c r="J3" t="s">
        <v>9</v>
      </c>
      <c r="N3">
        <v>521085.87499999994</v>
      </c>
    </row>
    <row r="4" spans="4:14" hidden="1" outlineLevel="1">
      <c r="F4" s="403"/>
      <c r="G4" s="64"/>
      <c r="H4" s="64"/>
      <c r="I4" s="276"/>
    </row>
    <row r="5" spans="4:14" hidden="1" outlineLevel="1">
      <c r="D5" t="s">
        <v>10</v>
      </c>
      <c r="E5" t="s">
        <v>77</v>
      </c>
      <c r="F5" s="403">
        <v>0</v>
      </c>
      <c r="G5" s="64">
        <v>0</v>
      </c>
      <c r="H5" s="64">
        <f t="shared" ref="H5:H17" si="0">G5-F5</f>
        <v>0</v>
      </c>
      <c r="I5" s="400" t="str">
        <f t="shared" ref="I5" si="1">IFERROR(G5/F5-1,"")</f>
        <v/>
      </c>
      <c r="J5" t="s">
        <v>12</v>
      </c>
    </row>
    <row r="6" spans="4:14" hidden="1" outlineLevel="1">
      <c r="E6" t="s">
        <v>78</v>
      </c>
      <c r="F6" s="403">
        <f>'UPIS Assets'!K86</f>
        <v>72171.95</v>
      </c>
      <c r="G6" s="64">
        <f>ROUND(150663.196395607+521085.875,0)</f>
        <v>671749</v>
      </c>
      <c r="H6" s="64">
        <f t="shared" si="0"/>
        <v>599577.05000000005</v>
      </c>
      <c r="I6" s="400">
        <f>IFERROR(G6/F6-1,"")</f>
        <v>8.3076188186684714</v>
      </c>
      <c r="J6" t="s">
        <v>79</v>
      </c>
    </row>
    <row r="7" spans="4:14" hidden="1" outlineLevel="1">
      <c r="E7" t="s">
        <v>80</v>
      </c>
      <c r="F7" s="403">
        <f>'UPIS Assets'!K87</f>
        <v>18843.560000000001</v>
      </c>
      <c r="G7" s="64">
        <f>ROUND(44998.53125+26523,0)</f>
        <v>71522</v>
      </c>
      <c r="H7" s="64">
        <f t="shared" si="0"/>
        <v>52678.44</v>
      </c>
      <c r="I7" s="400">
        <f t="shared" ref="I7:I17" si="2">IFERROR(G7/F7-1,"")</f>
        <v>2.7955672919554475</v>
      </c>
      <c r="J7" t="s">
        <v>81</v>
      </c>
    </row>
    <row r="8" spans="4:14" hidden="1" outlineLevel="1">
      <c r="E8" t="s">
        <v>82</v>
      </c>
      <c r="F8" s="403">
        <v>0</v>
      </c>
      <c r="G8" s="64">
        <v>0</v>
      </c>
      <c r="H8" s="64">
        <f t="shared" si="0"/>
        <v>0</v>
      </c>
      <c r="I8" s="400" t="str">
        <f t="shared" si="2"/>
        <v/>
      </c>
    </row>
    <row r="9" spans="4:14" hidden="1" outlineLevel="1">
      <c r="E9" t="s">
        <v>83</v>
      </c>
      <c r="F9" s="403">
        <v>0</v>
      </c>
      <c r="G9" s="64">
        <v>0</v>
      </c>
      <c r="H9" s="64">
        <f t="shared" si="0"/>
        <v>0</v>
      </c>
      <c r="I9" s="400" t="str">
        <f t="shared" si="2"/>
        <v/>
      </c>
    </row>
    <row r="10" spans="4:14" hidden="1" outlineLevel="1">
      <c r="E10" t="s">
        <v>84</v>
      </c>
      <c r="F10" s="403">
        <v>0</v>
      </c>
      <c r="G10" s="64">
        <v>0</v>
      </c>
      <c r="H10" s="64">
        <f t="shared" si="0"/>
        <v>0</v>
      </c>
      <c r="I10" s="400" t="str">
        <f t="shared" si="2"/>
        <v/>
      </c>
    </row>
    <row r="11" spans="4:14" hidden="1" outlineLevel="1">
      <c r="E11" t="s">
        <v>85</v>
      </c>
      <c r="F11" s="404">
        <v>0</v>
      </c>
      <c r="G11" s="64">
        <v>0</v>
      </c>
      <c r="H11" s="64">
        <f t="shared" si="0"/>
        <v>0</v>
      </c>
      <c r="I11" s="400" t="str">
        <f t="shared" si="2"/>
        <v/>
      </c>
    </row>
    <row r="12" spans="4:14" hidden="1" outlineLevel="1">
      <c r="E12" t="s">
        <v>21</v>
      </c>
      <c r="F12" s="404">
        <v>0</v>
      </c>
      <c r="G12" s="64">
        <v>45744</v>
      </c>
      <c r="H12" s="64">
        <f t="shared" ref="H12:H13" si="3">G12-F12</f>
        <v>45744</v>
      </c>
      <c r="I12" s="400" t="str">
        <f t="shared" ref="I12:I13" si="4">IFERROR(G12/F12-1,"")</f>
        <v/>
      </c>
    </row>
    <row r="13" spans="4:14" hidden="1" outlineLevel="1">
      <c r="E13" t="s">
        <v>23</v>
      </c>
      <c r="F13" s="404">
        <f>'wp-p1 Restmt of Vehicles'!R19-'wp-p1 Restmt of Vehicles (Orig)'!R19</f>
        <v>-1494.9047983708151</v>
      </c>
      <c r="G13" s="64">
        <v>0</v>
      </c>
      <c r="H13" s="64">
        <f t="shared" si="3"/>
        <v>1494.9047983708151</v>
      </c>
      <c r="I13" s="400">
        <f t="shared" si="4"/>
        <v>-1</v>
      </c>
      <c r="J13" t="s">
        <v>24</v>
      </c>
    </row>
    <row r="14" spans="4:14" hidden="1" outlineLevel="1">
      <c r="E14" t="s">
        <v>25</v>
      </c>
      <c r="F14" s="403">
        <f>'Linked UE TB'!H1765-SUM(F3:F13,F15:F17)</f>
        <v>109587.73932569101</v>
      </c>
      <c r="G14" s="64">
        <v>238700</v>
      </c>
      <c r="H14" s="64">
        <f t="shared" si="0"/>
        <v>129112.26067430899</v>
      </c>
      <c r="I14" s="400">
        <f t="shared" si="2"/>
        <v>1.178163373647044</v>
      </c>
      <c r="J14" t="s">
        <v>26</v>
      </c>
    </row>
    <row r="15" spans="4:14" hidden="1" outlineLevel="1">
      <c r="E15" t="s">
        <v>27</v>
      </c>
      <c r="F15" s="403">
        <f>SUMIFS('GL Captime (PPE)'!N:N,'GL Captime (PPE)'!O:O,"S")</f>
        <v>3356.9650000000001</v>
      </c>
      <c r="G15" s="64">
        <v>13578</v>
      </c>
      <c r="H15" s="64">
        <f t="shared" si="0"/>
        <v>10221.035</v>
      </c>
      <c r="I15" s="400">
        <f t="shared" si="2"/>
        <v>3.0447249226607962</v>
      </c>
      <c r="J15" t="s">
        <v>86</v>
      </c>
    </row>
    <row r="16" spans="4:14" hidden="1" outlineLevel="1">
      <c r="E16" t="s">
        <v>29</v>
      </c>
      <c r="F16" s="405">
        <f>SUMIFS('Retirements (PPE)'!I:I,'Retirements (PPE)'!$D:$D,"15")</f>
        <v>-50020.45</v>
      </c>
      <c r="G16" s="64">
        <v>-45598</v>
      </c>
      <c r="H16" s="64">
        <f t="shared" si="0"/>
        <v>4422.4499999999971</v>
      </c>
      <c r="I16" s="400">
        <f t="shared" si="2"/>
        <v>-8.8412839148788058E-2</v>
      </c>
    </row>
    <row r="17" spans="4:11" hidden="1" outlineLevel="1">
      <c r="E17" t="s">
        <v>30</v>
      </c>
      <c r="F17" s="406">
        <v>0</v>
      </c>
      <c r="G17" s="278">
        <v>-17259</v>
      </c>
      <c r="H17" s="278">
        <f t="shared" si="0"/>
        <v>-17259</v>
      </c>
      <c r="I17" s="408" t="str">
        <f t="shared" si="2"/>
        <v/>
      </c>
      <c r="J17" t="s">
        <v>31</v>
      </c>
    </row>
    <row r="18" spans="4:11" hidden="1" outlineLevel="1">
      <c r="D18" t="s">
        <v>32</v>
      </c>
      <c r="F18" s="403">
        <f>SUM(F3:F17)</f>
        <v>20471868.759163566</v>
      </c>
      <c r="G18" s="64">
        <f>SUM(G3:G17)</f>
        <v>21297860</v>
      </c>
      <c r="H18" s="64">
        <f t="shared" ref="H18" si="5">G18-F18</f>
        <v>825991.24083643407</v>
      </c>
      <c r="I18" s="400">
        <f t="shared" ref="I18" si="6">IFERROR(G18/F18-1,"")</f>
        <v>4.0347622904074454E-2</v>
      </c>
      <c r="J18" s="294" t="s">
        <v>33</v>
      </c>
      <c r="K18" s="295">
        <f>'Linked UE TB'!H1765-F18</f>
        <v>0</v>
      </c>
    </row>
    <row r="19" spans="4:11" hidden="1" outlineLevel="1">
      <c r="F19" s="407"/>
      <c r="G19" s="64"/>
    </row>
    <row r="20" spans="4:11" hidden="1" outlineLevel="1">
      <c r="D20" t="s">
        <v>34</v>
      </c>
      <c r="F20" s="407"/>
    </row>
    <row r="21" spans="4:11" hidden="1" outlineLevel="1">
      <c r="E21" t="s">
        <v>78</v>
      </c>
      <c r="F21" s="403">
        <f>'2022189'!I18</f>
        <v>41833.75</v>
      </c>
      <c r="G21" s="64">
        <v>0</v>
      </c>
      <c r="H21" s="409"/>
      <c r="I21" s="409"/>
      <c r="J21" t="s">
        <v>87</v>
      </c>
    </row>
    <row r="22" spans="4:11" hidden="1" outlineLevel="1">
      <c r="E22" t="s">
        <v>21</v>
      </c>
      <c r="F22" s="403">
        <f>'Linked UE TB'!H698</f>
        <v>77885.257687764708</v>
      </c>
      <c r="G22" s="64">
        <v>0</v>
      </c>
      <c r="H22" s="409"/>
      <c r="I22" s="409"/>
      <c r="J22" t="s">
        <v>88</v>
      </c>
    </row>
    <row r="23" spans="4:11" hidden="1" outlineLevel="1">
      <c r="E23" t="s">
        <v>30</v>
      </c>
      <c r="F23" s="406">
        <f>'wp MAS-RB-1S (modified)'!F25</f>
        <v>-17258.59</v>
      </c>
      <c r="G23" s="278">
        <v>0</v>
      </c>
      <c r="H23" s="410"/>
      <c r="I23" s="410"/>
      <c r="J23" t="s">
        <v>89</v>
      </c>
    </row>
    <row r="24" spans="4:11" hidden="1" outlineLevel="1">
      <c r="D24" t="s">
        <v>42</v>
      </c>
      <c r="F24" s="64">
        <f>SUM(F18:F23)</f>
        <v>20574329.176851332</v>
      </c>
      <c r="G24" s="64">
        <f>SUM(G18:G23)</f>
        <v>21297860</v>
      </c>
      <c r="H24" s="409"/>
      <c r="I24" s="409"/>
    </row>
    <row r="25" spans="4:11" hidden="1" outlineLevel="1"/>
    <row r="26" spans="4:11" ht="15.65" customHeight="1" collapsed="1">
      <c r="D26" s="286" t="s">
        <v>43</v>
      </c>
    </row>
    <row r="27" spans="4:11">
      <c r="D27" t="str">
        <f>D3</f>
        <v>Gross Plant in Service at 09/30/2021</v>
      </c>
      <c r="F27" s="64">
        <f>F3</f>
        <v>20319423.899636246</v>
      </c>
      <c r="G27" s="64">
        <f>G3</f>
        <v>20319424</v>
      </c>
      <c r="H27" s="64">
        <f t="shared" ref="H27" si="7">G27-F27</f>
        <v>0.10036375373601913</v>
      </c>
      <c r="I27" s="400">
        <f t="shared" ref="I27" si="8">IFERROR(G27/F27-1,"")</f>
        <v>4.9393011902765238E-9</v>
      </c>
    </row>
    <row r="29" spans="4:11">
      <c r="D29" t="s">
        <v>10</v>
      </c>
      <c r="E29" t="str">
        <f>E5</f>
        <v>TLUI WWTP Headworks</v>
      </c>
      <c r="F29" s="64">
        <f>F5</f>
        <v>0</v>
      </c>
      <c r="G29" s="64">
        <f>G5</f>
        <v>0</v>
      </c>
      <c r="H29" s="64">
        <f t="shared" ref="H29" si="9">G29-F29</f>
        <v>0</v>
      </c>
      <c r="I29" s="400" t="str">
        <f t="shared" ref="I29" si="10">IFERROR(G29/F29-1,"")</f>
        <v/>
      </c>
    </row>
    <row r="30" spans="4:11">
      <c r="E30" t="str">
        <f t="shared" ref="E30:E35" si="11">E6</f>
        <v>TLUI Sewer Capital Improvement Program</v>
      </c>
      <c r="F30" s="64">
        <f>SUM(F6,F21)</f>
        <v>114005.7</v>
      </c>
      <c r="G30" s="64">
        <f>SUM(G6,G21)</f>
        <v>671749</v>
      </c>
      <c r="H30" s="64">
        <f t="shared" ref="H30:H42" si="12">G30-F30</f>
        <v>557743.30000000005</v>
      </c>
      <c r="I30" s="400">
        <f t="shared" ref="I30:I42" si="13">IFERROR(G30/F30-1,"")</f>
        <v>4.8922404756955133</v>
      </c>
      <c r="J30" t="str">
        <f>J6</f>
        <v>TLUI 2022 SCIP efforts were delayed - I/I reduction efforts will be consolidated within TLUI in 2023.</v>
      </c>
    </row>
    <row r="31" spans="4:11">
      <c r="E31" t="str">
        <f t="shared" si="11"/>
        <v>WSCI Sewer Capital Improvement Program</v>
      </c>
      <c r="F31" s="64">
        <f t="shared" ref="F31:G35" si="14">F7</f>
        <v>18843.560000000001</v>
      </c>
      <c r="G31" s="64">
        <f t="shared" si="14"/>
        <v>71522</v>
      </c>
      <c r="H31" s="64">
        <f t="shared" si="12"/>
        <v>52678.44</v>
      </c>
      <c r="I31" s="400">
        <f t="shared" si="13"/>
        <v>2.7955672919554475</v>
      </c>
      <c r="J31" t="str">
        <f>J7</f>
        <v>WSCI 2022 SCIP efforts were not in service by 09/30/2022.</v>
      </c>
    </row>
    <row r="32" spans="4:11">
      <c r="E32" t="str">
        <f t="shared" si="11"/>
        <v>TLUI Lateral Replacements</v>
      </c>
      <c r="F32" s="64">
        <f t="shared" si="14"/>
        <v>0</v>
      </c>
      <c r="G32" s="64">
        <f t="shared" si="14"/>
        <v>0</v>
      </c>
      <c r="H32" s="64">
        <f t="shared" si="12"/>
        <v>0</v>
      </c>
      <c r="I32" s="400" t="str">
        <f t="shared" si="13"/>
        <v/>
      </c>
    </row>
    <row r="33" spans="4:10">
      <c r="E33" t="str">
        <f t="shared" si="11"/>
        <v>TLUI Lift Station L Forcemain</v>
      </c>
      <c r="F33" s="64">
        <f t="shared" si="14"/>
        <v>0</v>
      </c>
      <c r="G33" s="64">
        <f t="shared" si="14"/>
        <v>0</v>
      </c>
      <c r="H33" s="64">
        <f t="shared" si="12"/>
        <v>0</v>
      </c>
      <c r="I33" s="400" t="str">
        <f t="shared" si="13"/>
        <v/>
      </c>
    </row>
    <row r="34" spans="4:10">
      <c r="E34" t="str">
        <f t="shared" si="11"/>
        <v>TLUI Lift Station C Generator</v>
      </c>
      <c r="F34" s="64">
        <f t="shared" si="14"/>
        <v>0</v>
      </c>
      <c r="G34" s="64">
        <f t="shared" si="14"/>
        <v>0</v>
      </c>
      <c r="H34" s="64">
        <f t="shared" si="12"/>
        <v>0</v>
      </c>
      <c r="I34" s="400" t="str">
        <f t="shared" si="13"/>
        <v/>
      </c>
    </row>
    <row r="35" spans="4:10">
      <c r="E35" t="str">
        <f t="shared" si="11"/>
        <v>TLUI Chemical Building</v>
      </c>
      <c r="F35" s="64">
        <f t="shared" si="14"/>
        <v>0</v>
      </c>
      <c r="G35" s="64">
        <f t="shared" si="14"/>
        <v>0</v>
      </c>
      <c r="H35" s="64">
        <f t="shared" si="12"/>
        <v>0</v>
      </c>
      <c r="I35" s="400" t="str">
        <f t="shared" si="13"/>
        <v/>
      </c>
    </row>
    <row r="36" spans="4:10">
      <c r="E36" t="str">
        <f t="shared" ref="E36" si="15">E12</f>
        <v>Computers</v>
      </c>
      <c r="F36" s="64">
        <f>SUM(F12,F22)</f>
        <v>77885.257687764708</v>
      </c>
      <c r="G36" s="64">
        <f>SUM(G12,G22)</f>
        <v>45744</v>
      </c>
      <c r="H36" s="64">
        <f t="shared" ref="H36:H37" si="16">G36-F36</f>
        <v>-32141.257687764708</v>
      </c>
      <c r="I36" s="400">
        <f t="shared" ref="I36:I37" si="17">IFERROR(G36/F36-1,"")</f>
        <v>-0.41267447321823392</v>
      </c>
      <c r="J36" t="s">
        <v>47</v>
      </c>
    </row>
    <row r="37" spans="4:10">
      <c r="E37" t="str">
        <f t="shared" ref="E37:G37" si="18">E13</f>
        <v>Vehicles</v>
      </c>
      <c r="F37" s="64">
        <f t="shared" si="18"/>
        <v>-1494.9047983708151</v>
      </c>
      <c r="G37" s="64">
        <f t="shared" si="18"/>
        <v>0</v>
      </c>
      <c r="H37" s="64">
        <f t="shared" si="16"/>
        <v>1494.9047983708151</v>
      </c>
      <c r="I37" s="400">
        <f t="shared" si="17"/>
        <v>-1</v>
      </c>
      <c r="J37" t="str">
        <f>J13</f>
        <v>A vehicle at the SVP level was removed from plant in service</v>
      </c>
    </row>
    <row r="38" spans="4:10">
      <c r="E38" t="str">
        <f t="shared" ref="E38:G41" si="19">E14</f>
        <v>General Plant Additions</v>
      </c>
      <c r="F38" s="64">
        <f t="shared" si="19"/>
        <v>109587.73932569101</v>
      </c>
      <c r="G38" s="64">
        <f t="shared" si="19"/>
        <v>238700</v>
      </c>
      <c r="H38" s="64">
        <f t="shared" si="12"/>
        <v>129112.26067430899</v>
      </c>
      <c r="I38" s="400">
        <f t="shared" si="13"/>
        <v>1.178163373647044</v>
      </c>
      <c r="J38" t="str">
        <f t="shared" ref="J38:J39" si="20">J14</f>
        <v>General annual capital needs were below forecast in the Phase I period</v>
      </c>
    </row>
    <row r="39" spans="4:10">
      <c r="E39" t="str">
        <f t="shared" si="19"/>
        <v>General Plant Capitalized Time</v>
      </c>
      <c r="F39" s="64">
        <f t="shared" si="19"/>
        <v>3356.9650000000001</v>
      </c>
      <c r="G39" s="64">
        <f t="shared" si="19"/>
        <v>13578</v>
      </c>
      <c r="H39" s="64">
        <f t="shared" si="12"/>
        <v>10221.035</v>
      </c>
      <c r="I39" s="400">
        <f t="shared" si="13"/>
        <v>3.0447249226607962</v>
      </c>
      <c r="J39" t="str">
        <f t="shared" si="20"/>
        <v>GL spending efforts were below forecast in the Phase I period, with correspondingly low GL captime</v>
      </c>
    </row>
    <row r="40" spans="4:10">
      <c r="E40" t="str">
        <f t="shared" si="19"/>
        <v>*Retirements</v>
      </c>
      <c r="F40" s="64">
        <f>F16</f>
        <v>-50020.45</v>
      </c>
      <c r="G40" s="64">
        <f>G16</f>
        <v>-45598</v>
      </c>
      <c r="H40" s="64">
        <f t="shared" si="12"/>
        <v>4422.4499999999971</v>
      </c>
      <c r="I40" s="400">
        <f t="shared" si="13"/>
        <v>-8.8412839148788058E-2</v>
      </c>
      <c r="J40" t="s">
        <v>90</v>
      </c>
    </row>
    <row r="41" spans="4:10">
      <c r="E41" t="str">
        <f t="shared" si="19"/>
        <v>Disallowed Capital Costs</v>
      </c>
      <c r="F41" s="278">
        <f>F17+F23</f>
        <v>-17258.59</v>
      </c>
      <c r="G41" s="278">
        <f>G17+G23</f>
        <v>-17259</v>
      </c>
      <c r="H41" s="278">
        <f t="shared" si="12"/>
        <v>-0.40999999999985448</v>
      </c>
      <c r="I41" s="408">
        <f t="shared" si="13"/>
        <v>2.3756286000153892E-5</v>
      </c>
    </row>
    <row r="42" spans="4:10">
      <c r="D42" s="286" t="s">
        <v>42</v>
      </c>
      <c r="F42" s="64">
        <f>SUM(F27:F41)</f>
        <v>20574329.176851332</v>
      </c>
      <c r="G42" s="64">
        <f>SUM(G27:G41)</f>
        <v>21297860</v>
      </c>
      <c r="H42" s="64">
        <f t="shared" si="12"/>
        <v>723530.82314866781</v>
      </c>
      <c r="I42" s="400">
        <f t="shared" si="13"/>
        <v>3.5166678676587404E-2</v>
      </c>
    </row>
    <row r="43" spans="4:10">
      <c r="F43" s="64"/>
      <c r="G43" s="64"/>
      <c r="H43" s="64"/>
      <c r="I43" s="400"/>
    </row>
    <row r="44" spans="4:10" hidden="1" outlineLevel="1">
      <c r="D44" t="s">
        <v>49</v>
      </c>
      <c r="F44" s="64">
        <f>'Linked UE TB (original filing)'!H1765</f>
        <v>-8721478.9751974698</v>
      </c>
      <c r="G44" s="64">
        <f>ROUND('Linked UE TB (original filing)'!H1765,0)</f>
        <v>-8721479</v>
      </c>
      <c r="H44" s="64">
        <f t="shared" ref="H44" si="21">G44-F44</f>
        <v>-2.4802530184388161E-2</v>
      </c>
      <c r="I44" s="400">
        <f t="shared" ref="I44" si="22">IFERROR(G44/F44-1,"")</f>
        <v>2.8438444932277207E-9</v>
      </c>
    </row>
    <row r="45" spans="4:10" hidden="1" outlineLevel="1">
      <c r="F45" s="64"/>
    </row>
    <row r="46" spans="4:10" hidden="1" outlineLevel="1">
      <c r="D46" t="s">
        <v>10</v>
      </c>
      <c r="E46" t="s">
        <v>29</v>
      </c>
      <c r="F46" s="64">
        <f>-F16</f>
        <v>50020.45</v>
      </c>
      <c r="G46" s="64">
        <v>45598</v>
      </c>
      <c r="H46" s="64">
        <f t="shared" ref="H46:H52" si="23">G46-F46</f>
        <v>-4422.4499999999971</v>
      </c>
      <c r="I46" s="400">
        <f t="shared" ref="I46:I52" si="24">IFERROR(G46/F46-1,"")</f>
        <v>-8.8412839148788058E-2</v>
      </c>
    </row>
    <row r="47" spans="4:10" hidden="1" outlineLevel="1">
      <c r="E47" t="s">
        <v>50</v>
      </c>
      <c r="F47" s="64">
        <v>0</v>
      </c>
      <c r="G47" s="64">
        <v>-1112</v>
      </c>
      <c r="H47" s="64">
        <f t="shared" si="23"/>
        <v>-1112</v>
      </c>
      <c r="I47" s="400" t="str">
        <f t="shared" si="24"/>
        <v/>
      </c>
    </row>
    <row r="48" spans="4:10" hidden="1" outlineLevel="1">
      <c r="E48" t="s">
        <v>51</v>
      </c>
      <c r="F48" s="64">
        <v>0</v>
      </c>
      <c r="G48" s="64">
        <v>349981</v>
      </c>
      <c r="H48" s="64">
        <f t="shared" si="23"/>
        <v>349981</v>
      </c>
      <c r="I48" s="400" t="str">
        <f t="shared" si="24"/>
        <v/>
      </c>
    </row>
    <row r="49" spans="4:10" hidden="1" outlineLevel="1">
      <c r="E49" t="s">
        <v>52</v>
      </c>
      <c r="F49" s="64">
        <v>0</v>
      </c>
      <c r="G49" s="64">
        <v>123670</v>
      </c>
      <c r="H49" s="64">
        <f t="shared" si="23"/>
        <v>123670</v>
      </c>
      <c r="I49" s="400" t="str">
        <f t="shared" si="24"/>
        <v/>
      </c>
    </row>
    <row r="50" spans="4:10" hidden="1" outlineLevel="1">
      <c r="E50" t="s">
        <v>53</v>
      </c>
      <c r="F50" s="64">
        <f>F52-SUM(F51,F44:F49)</f>
        <v>-25976.78888666071</v>
      </c>
      <c r="G50" s="64">
        <v>0</v>
      </c>
      <c r="H50" s="64">
        <f t="shared" si="23"/>
        <v>25976.78888666071</v>
      </c>
      <c r="I50" s="400">
        <f t="shared" si="24"/>
        <v>-1</v>
      </c>
    </row>
    <row r="51" spans="4:10" hidden="1" outlineLevel="1">
      <c r="E51" t="s">
        <v>54</v>
      </c>
      <c r="F51" s="278">
        <f>-'Depr. Exp.'!C65</f>
        <v>-535230.47999999986</v>
      </c>
      <c r="G51" s="278">
        <v>-530016</v>
      </c>
      <c r="H51" s="278">
        <f t="shared" si="23"/>
        <v>5214.479999999865</v>
      </c>
      <c r="I51" s="408">
        <f t="shared" si="24"/>
        <v>-9.7424944857398277E-3</v>
      </c>
    </row>
    <row r="52" spans="4:10" hidden="1" outlineLevel="1">
      <c r="F52" s="64">
        <f>'Linked UE TB'!H1766</f>
        <v>-9232665.7940841317</v>
      </c>
      <c r="G52" s="64">
        <f>SUM(G44:G51)</f>
        <v>-8733358</v>
      </c>
      <c r="H52" s="64">
        <f t="shared" si="23"/>
        <v>499307.79408413172</v>
      </c>
      <c r="I52" s="400">
        <f t="shared" si="24"/>
        <v>-5.4080566243832284E-2</v>
      </c>
    </row>
    <row r="53" spans="4:10" hidden="1" outlineLevel="1"/>
    <row r="54" spans="4:10" hidden="1" outlineLevel="1">
      <c r="D54" t="s">
        <v>34</v>
      </c>
    </row>
    <row r="55" spans="4:10" hidden="1" outlineLevel="1">
      <c r="E55" t="s">
        <v>50</v>
      </c>
      <c r="F55" s="64">
        <f>-'wp MAS-RB-1S (modified)'!H25</f>
        <v>1112</v>
      </c>
      <c r="G55" s="64">
        <v>0</v>
      </c>
      <c r="H55" s="409"/>
      <c r="I55" s="409"/>
    </row>
    <row r="56" spans="4:10" hidden="1" outlineLevel="1">
      <c r="E56" t="s">
        <v>51</v>
      </c>
      <c r="F56" s="64">
        <f>-(SUM('Linked UE TB'!H542,'Linked UE TB'!H548)-'wp-p2 Restmt of Computers'!R34)</f>
        <v>355995.35005599103</v>
      </c>
      <c r="G56" s="64">
        <v>0</v>
      </c>
      <c r="H56" s="409"/>
      <c r="I56" s="409"/>
    </row>
    <row r="57" spans="4:10" hidden="1" outlineLevel="1">
      <c r="E57" t="s">
        <v>52</v>
      </c>
      <c r="F57" s="278">
        <f>-('Linked UE TB'!H535-'wp-p1 Restmt of Vehicles'!R34)</f>
        <v>144571.56352089296</v>
      </c>
      <c r="G57" s="278">
        <v>0</v>
      </c>
      <c r="H57" s="410"/>
      <c r="I57" s="410"/>
    </row>
    <row r="58" spans="4:10" hidden="1" outlineLevel="1">
      <c r="D58" t="s">
        <v>58</v>
      </c>
      <c r="F58" s="402">
        <f>SUM(F52:F57)</f>
        <v>-8730986.8805072475</v>
      </c>
      <c r="G58" s="402">
        <f>SUM(G52:G57)</f>
        <v>-8733358</v>
      </c>
      <c r="H58" s="409"/>
      <c r="I58" s="409"/>
    </row>
    <row r="59" spans="4:10" hidden="1" outlineLevel="1"/>
    <row r="60" spans="4:10" collapsed="1">
      <c r="D60" s="286" t="s">
        <v>43</v>
      </c>
    </row>
    <row r="61" spans="4:10">
      <c r="D61" t="s">
        <v>49</v>
      </c>
      <c r="F61" s="64">
        <f>F44</f>
        <v>-8721478.9751974698</v>
      </c>
      <c r="G61" s="64">
        <f>G44</f>
        <v>-8721479</v>
      </c>
      <c r="H61" s="64">
        <f t="shared" ref="H61" si="25">G61-F61</f>
        <v>-2.4802530184388161E-2</v>
      </c>
      <c r="I61" s="400">
        <f t="shared" ref="I61" si="26">IFERROR(G61/F61-1,"")</f>
        <v>2.8438444932277207E-9</v>
      </c>
    </row>
    <row r="62" spans="4:10">
      <c r="F62" s="64"/>
      <c r="G62" s="64"/>
    </row>
    <row r="63" spans="4:10">
      <c r="D63" t="s">
        <v>10</v>
      </c>
      <c r="E63" t="s">
        <v>29</v>
      </c>
      <c r="F63" s="64">
        <f>F46</f>
        <v>50020.45</v>
      </c>
      <c r="G63" s="64">
        <f>G46</f>
        <v>45598</v>
      </c>
      <c r="H63" s="64">
        <f t="shared" ref="H63:H69" si="27">G63-F63</f>
        <v>-4422.4499999999971</v>
      </c>
      <c r="I63" s="400">
        <f t="shared" ref="I63:I69" si="28">IFERROR(G63/F63-1,"")</f>
        <v>-8.8412839148788058E-2</v>
      </c>
      <c r="J63" t="str">
        <f>J40</f>
        <v>Sewer/gravity main retirement related to improvement</v>
      </c>
    </row>
    <row r="64" spans="4:10">
      <c r="E64" t="s">
        <v>50</v>
      </c>
      <c r="F64" s="64">
        <f>F47+F55</f>
        <v>1112</v>
      </c>
      <c r="G64" s="64">
        <f>G47+G55</f>
        <v>-1112</v>
      </c>
      <c r="H64" s="64">
        <f t="shared" si="27"/>
        <v>-2224</v>
      </c>
      <c r="I64" s="400">
        <f t="shared" si="28"/>
        <v>-2</v>
      </c>
    </row>
    <row r="65" spans="4:10">
      <c r="E65" t="s">
        <v>51</v>
      </c>
      <c r="F65" s="64">
        <f>F48+F56</f>
        <v>355995.35005599103</v>
      </c>
      <c r="G65" s="64">
        <f t="shared" ref="G65:G66" si="29">G48+G56</f>
        <v>349981</v>
      </c>
      <c r="H65" s="64">
        <f t="shared" si="27"/>
        <v>-6014.3500559910317</v>
      </c>
      <c r="I65" s="400">
        <f t="shared" si="28"/>
        <v>-1.6894462399705712E-2</v>
      </c>
    </row>
    <row r="66" spans="4:10">
      <c r="E66" t="s">
        <v>52</v>
      </c>
      <c r="F66" s="64">
        <f t="shared" ref="F66" si="30">F49+F57</f>
        <v>144571.56352089296</v>
      </c>
      <c r="G66" s="64">
        <f t="shared" si="29"/>
        <v>123670</v>
      </c>
      <c r="H66" s="64">
        <f t="shared" si="27"/>
        <v>-20901.56352089296</v>
      </c>
      <c r="I66" s="400">
        <f t="shared" si="28"/>
        <v>-0.14457589730550535</v>
      </c>
      <c r="J66" t="str">
        <f>J37</f>
        <v>A vehicle at the SVP level was removed from plant in service</v>
      </c>
    </row>
    <row r="67" spans="4:10">
      <c r="E67" t="s">
        <v>53</v>
      </c>
      <c r="F67" s="64">
        <f>F50</f>
        <v>-25976.78888666071</v>
      </c>
      <c r="G67" s="64">
        <f t="shared" ref="G67:G68" si="31">G50</f>
        <v>0</v>
      </c>
      <c r="H67" s="64">
        <f t="shared" si="27"/>
        <v>25976.78888666071</v>
      </c>
      <c r="I67" s="400">
        <f t="shared" si="28"/>
        <v>-1</v>
      </c>
      <c r="J67" t="s">
        <v>60</v>
      </c>
    </row>
    <row r="68" spans="4:10">
      <c r="E68" t="s">
        <v>54</v>
      </c>
      <c r="F68" s="278">
        <f t="shared" ref="F68" si="32">F51</f>
        <v>-535230.47999999986</v>
      </c>
      <c r="G68" s="278">
        <f t="shared" si="31"/>
        <v>-530016</v>
      </c>
      <c r="H68" s="278">
        <f t="shared" si="27"/>
        <v>5214.479999999865</v>
      </c>
      <c r="I68" s="408">
        <f t="shared" si="28"/>
        <v>-9.7424944857398277E-3</v>
      </c>
    </row>
    <row r="69" spans="4:10">
      <c r="D69" s="287" t="s">
        <v>61</v>
      </c>
      <c r="E69" s="286"/>
      <c r="F69" s="402">
        <f>SUM(F61:F68)</f>
        <v>-8730986.8805072475</v>
      </c>
      <c r="G69" s="402">
        <f>SUM(G61:G68)</f>
        <v>-8733358</v>
      </c>
      <c r="H69" s="64">
        <f t="shared" si="27"/>
        <v>-2371.1194927524775</v>
      </c>
      <c r="I69" s="419">
        <f t="shared" si="28"/>
        <v>2.7157519822251786E-4</v>
      </c>
    </row>
    <row r="71" spans="4:10">
      <c r="D71" t="s">
        <v>62</v>
      </c>
      <c r="F71" s="64">
        <f>'wp-n-CIAC (Orig)'!J19</f>
        <v>-3767798.3000000003</v>
      </c>
      <c r="G71" s="64">
        <f>ROUND('wp-n-CIAC (Orig)'!J19,0)</f>
        <v>-3767798</v>
      </c>
      <c r="H71" s="64">
        <f t="shared" ref="H71:H75" si="33">G71-F71</f>
        <v>0.30000000027939677</v>
      </c>
      <c r="I71" s="400">
        <f t="shared" ref="I71:I75" si="34">IFERROR(G71/F71-1,"")</f>
        <v>-7.9622096582632196E-8</v>
      </c>
    </row>
    <row r="72" spans="4:10">
      <c r="D72" t="s">
        <v>10</v>
      </c>
      <c r="E72" t="s">
        <v>63</v>
      </c>
      <c r="F72" s="64">
        <f>'wp-n-CIAC'!J13</f>
        <v>1683.24</v>
      </c>
      <c r="G72" s="64">
        <v>1549</v>
      </c>
      <c r="H72" s="64">
        <f t="shared" si="33"/>
        <v>-134.24</v>
      </c>
      <c r="I72" s="400">
        <f t="shared" si="34"/>
        <v>-7.9750956488676583E-2</v>
      </c>
    </row>
    <row r="73" spans="4:10">
      <c r="E73" t="s">
        <v>65</v>
      </c>
      <c r="F73" s="64">
        <v>0</v>
      </c>
      <c r="G73" s="64">
        <v>134</v>
      </c>
      <c r="H73" s="64">
        <f t="shared" si="33"/>
        <v>134</v>
      </c>
      <c r="I73" s="400" t="str">
        <f t="shared" si="34"/>
        <v/>
      </c>
      <c r="J73" t="s">
        <v>91</v>
      </c>
    </row>
    <row r="74" spans="4:10">
      <c r="E74" t="s">
        <v>66</v>
      </c>
      <c r="F74" s="278">
        <f>F75-SUM(F71:F73)</f>
        <v>-1019.179999999702</v>
      </c>
      <c r="G74" s="278">
        <v>0</v>
      </c>
      <c r="H74" s="278">
        <f t="shared" si="33"/>
        <v>1019.179999999702</v>
      </c>
      <c r="I74" s="408">
        <f t="shared" si="34"/>
        <v>-1</v>
      </c>
      <c r="J74" s="64"/>
    </row>
    <row r="75" spans="4:10">
      <c r="D75" t="s">
        <v>67</v>
      </c>
      <c r="F75" s="402">
        <f>'wp-n-CIAC'!J29</f>
        <v>-3767134.2399999998</v>
      </c>
      <c r="G75" s="402">
        <f>SUM(G71:G74)</f>
        <v>-3766115</v>
      </c>
      <c r="H75" s="64">
        <f t="shared" si="33"/>
        <v>1019.2399999997579</v>
      </c>
      <c r="I75" s="419">
        <f t="shared" si="34"/>
        <v>-2.7056110429446445E-4</v>
      </c>
      <c r="J75" s="64"/>
    </row>
    <row r="76" spans="4:10">
      <c r="J76" s="64"/>
    </row>
    <row r="77" spans="4:10">
      <c r="D77" t="s">
        <v>68</v>
      </c>
      <c r="F77" s="402">
        <f>SUM(F75,F69,F42)</f>
        <v>8076208.0563440844</v>
      </c>
      <c r="G77" s="402">
        <f>SUM(G75,G69,G42)</f>
        <v>8798387</v>
      </c>
      <c r="H77" s="64">
        <f t="shared" ref="H77" si="35">G77-F77</f>
        <v>722178.94365591556</v>
      </c>
      <c r="I77" s="400">
        <f t="shared" ref="I77" si="36">IFERROR(G77/F77-1,"")</f>
        <v>8.9420547194623667E-2</v>
      </c>
    </row>
    <row r="79" spans="4:10">
      <c r="D79" t="s">
        <v>10</v>
      </c>
      <c r="E79" t="s">
        <v>69</v>
      </c>
      <c r="F79" s="402">
        <f>'Linked UE TB'!H1772</f>
        <v>-1083067.4204261361</v>
      </c>
      <c r="G79" s="402">
        <v>-981408</v>
      </c>
      <c r="H79" s="64">
        <f t="shared" ref="H79" si="37">G79-F79</f>
        <v>101659.42042613612</v>
      </c>
      <c r="I79" s="400">
        <f t="shared" ref="I79" si="38">IFERROR(G79/F79-1,"")</f>
        <v>-9.3862504317725581E-2</v>
      </c>
    </row>
    <row r="80" spans="4:10">
      <c r="E80" t="s">
        <v>72</v>
      </c>
      <c r="F80" s="402">
        <f>'Linked UE TB'!H1771</f>
        <v>-3979.1090282875048</v>
      </c>
      <c r="G80" s="402">
        <v>-3974</v>
      </c>
      <c r="H80" s="64">
        <f t="shared" ref="H80" si="39">G80-F80</f>
        <v>5.1090282875047706</v>
      </c>
      <c r="I80" s="400">
        <f t="shared" ref="I80" si="40">IFERROR(G80/F80-1,"")</f>
        <v>-1.2839628799272695E-3</v>
      </c>
    </row>
    <row r="81" spans="4:9">
      <c r="E81" t="s">
        <v>73</v>
      </c>
      <c r="F81" s="402">
        <f>'Linked UE TB'!H1774</f>
        <v>-13247.707374513006</v>
      </c>
      <c r="G81" s="402">
        <v>-19105</v>
      </c>
      <c r="H81" s="64">
        <f t="shared" ref="H81" si="41">G81-F81</f>
        <v>-5857.2926254869944</v>
      </c>
      <c r="I81" s="400">
        <f t="shared" ref="I81" si="42">IFERROR(G81/F81-1,"")</f>
        <v>0.44213632290487648</v>
      </c>
    </row>
    <row r="82" spans="4:9">
      <c r="E82" t="s">
        <v>74</v>
      </c>
      <c r="F82" s="402">
        <v>170536</v>
      </c>
      <c r="G82" s="402">
        <v>170536</v>
      </c>
      <c r="H82" s="64">
        <f t="shared" ref="H82" si="43">G82-F82</f>
        <v>0</v>
      </c>
      <c r="I82" s="400">
        <f t="shared" ref="I82" si="44">IFERROR(G82/F82-1,"")</f>
        <v>0</v>
      </c>
    </row>
    <row r="84" spans="4:9">
      <c r="D84" t="s">
        <v>75</v>
      </c>
      <c r="F84" s="402">
        <f>SUM(F77:F83)</f>
        <v>7146449.8195151482</v>
      </c>
      <c r="G84" s="402">
        <f>SUM(G77:G83)</f>
        <v>7964436</v>
      </c>
      <c r="H84" s="64">
        <f t="shared" ref="H84" si="45">G84-F84</f>
        <v>817986.18048485182</v>
      </c>
      <c r="I84" s="400">
        <f t="shared" ref="I84" si="46">IFERROR(G84/F84-1,"")</f>
        <v>0.11446049453130391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14111-DD3A-414C-9822-47A23D228AEC}">
  <dimension ref="A1:R1160"/>
  <sheetViews>
    <sheetView showGridLines="0" topLeftCell="C1" zoomScale="40" zoomScaleNormal="40" workbookViewId="0">
      <pane ySplit="6" topLeftCell="A678" activePane="bottomLeft" state="frozen"/>
      <selection activeCell="L54" sqref="L54"/>
      <selection pane="bottomLeft" activeCell="K700" sqref="K700"/>
    </sheetView>
  </sheetViews>
  <sheetFormatPr defaultColWidth="9.81640625" defaultRowHeight="14.5" outlineLevelCol="1"/>
  <cols>
    <col min="1" max="1" width="4.1796875" style="428" bestFit="1" customWidth="1" outlineLevel="1"/>
    <col min="2" max="2" width="11.26953125" style="428" customWidth="1" outlineLevel="1"/>
    <col min="3" max="3" width="13.1796875" style="68" customWidth="1"/>
    <col min="4" max="4" width="68.7265625" style="66" customWidth="1"/>
    <col min="5" max="5" width="27.54296875" style="67" customWidth="1"/>
    <col min="6" max="6" width="30.81640625" style="67" customWidth="1"/>
    <col min="7" max="8" width="16.54296875" style="68" customWidth="1"/>
    <col min="9" max="9" width="17.26953125" style="226" bestFit="1" customWidth="1"/>
    <col min="10" max="11" width="16.54296875" style="68" customWidth="1"/>
    <col min="12" max="12" width="111.1796875" style="70" bestFit="1" customWidth="1"/>
    <col min="13" max="13" width="6.453125" style="70" customWidth="1"/>
    <col min="14" max="15" width="18.7265625" style="68" customWidth="1"/>
    <col min="16" max="16" width="15.81640625" style="70" bestFit="1" customWidth="1"/>
    <col min="17" max="17" width="11.26953125" style="70" bestFit="1" customWidth="1"/>
    <col min="18" max="16384" width="9.81640625" style="70"/>
  </cols>
  <sheetData>
    <row r="1" spans="3:15">
      <c r="C1" s="65"/>
    </row>
    <row r="2" spans="3:15">
      <c r="C2" s="65" t="s">
        <v>92</v>
      </c>
    </row>
    <row r="3" spans="3:15" ht="15" thickBot="1">
      <c r="E3" s="422" t="s">
        <v>93</v>
      </c>
      <c r="F3" s="422"/>
      <c r="G3" s="423"/>
      <c r="H3" s="423"/>
      <c r="I3" s="424"/>
    </row>
    <row r="4" spans="3:15">
      <c r="C4" s="71"/>
      <c r="D4" s="72"/>
      <c r="E4" s="73"/>
      <c r="F4" s="74"/>
      <c r="G4" s="74">
        <v>44834</v>
      </c>
      <c r="H4" s="74">
        <v>44834</v>
      </c>
      <c r="I4" s="74">
        <v>44834</v>
      </c>
      <c r="J4" s="74"/>
      <c r="K4" s="74"/>
      <c r="L4" s="75"/>
      <c r="N4" s="73"/>
      <c r="O4" s="425"/>
    </row>
    <row r="5" spans="3:15">
      <c r="C5" s="76"/>
      <c r="D5" s="77"/>
      <c r="E5" s="78"/>
      <c r="F5" s="79"/>
      <c r="G5" s="79" t="s">
        <v>94</v>
      </c>
      <c r="H5" s="79" t="s">
        <v>94</v>
      </c>
      <c r="I5" s="80" t="s">
        <v>95</v>
      </c>
      <c r="J5" s="79" t="s">
        <v>96</v>
      </c>
      <c r="K5" s="79" t="s">
        <v>96</v>
      </c>
      <c r="L5" s="80" t="s">
        <v>97</v>
      </c>
      <c r="N5" s="78"/>
      <c r="O5" s="426"/>
    </row>
    <row r="6" spans="3:15" ht="15" thickBot="1">
      <c r="C6" s="81" t="s">
        <v>98</v>
      </c>
      <c r="D6" s="77" t="s">
        <v>99</v>
      </c>
      <c r="E6" s="82" t="s">
        <v>100</v>
      </c>
      <c r="F6" s="83" t="s">
        <v>101</v>
      </c>
      <c r="G6" s="83" t="s">
        <v>2</v>
      </c>
      <c r="H6" s="83" t="s">
        <v>76</v>
      </c>
      <c r="I6" s="84" t="s">
        <v>102</v>
      </c>
      <c r="J6" s="83" t="s">
        <v>2</v>
      </c>
      <c r="K6" s="83" t="s">
        <v>76</v>
      </c>
      <c r="L6" s="84" t="s">
        <v>103</v>
      </c>
      <c r="N6" s="82" t="s">
        <v>104</v>
      </c>
      <c r="O6" s="427" t="s">
        <v>105</v>
      </c>
    </row>
    <row r="7" spans="3:15">
      <c r="C7" s="76"/>
      <c r="D7" s="77" t="s">
        <v>106</v>
      </c>
      <c r="E7" s="85"/>
      <c r="F7" s="86"/>
      <c r="G7" s="87"/>
      <c r="H7" s="87"/>
      <c r="I7" s="227"/>
      <c r="J7" s="87"/>
      <c r="K7" s="87"/>
      <c r="N7" s="87"/>
      <c r="O7" s="87"/>
    </row>
    <row r="8" spans="3:15">
      <c r="C8" s="76">
        <v>111101</v>
      </c>
      <c r="D8" s="89" t="s">
        <v>107</v>
      </c>
      <c r="E8" s="90" t="s">
        <v>108</v>
      </c>
      <c r="F8" s="67" t="s">
        <v>109</v>
      </c>
      <c r="G8" s="96">
        <f t="shared" ref="G8:G26" si="0">IF(E8="Actual",IF(F8=G$6,$I8,0),VLOOKUP($E8,$F$1135:$L$1141,5,FALSE)*$I8)</f>
        <v>0</v>
      </c>
      <c r="H8" s="96">
        <f t="shared" ref="H8:H26" si="1">IF(E8="Actual",IF(F8=H$6,$I8,0),VLOOKUP($E8,$F$1135:$L$1141,6,FALSE)*$I8)</f>
        <v>0</v>
      </c>
      <c r="I8" s="97">
        <f>+SUMIFS('CUII UE TB'!W:W,'CUII UE TB'!D:D,'PIS and AD by Account'!C8,'CUII UE TB'!AA:AA,TRUE)</f>
        <v>0</v>
      </c>
      <c r="J8" s="96"/>
      <c r="K8" s="96"/>
      <c r="N8" s="96">
        <f t="shared" ref="N8:O26" si="2">SUM(G8,J8)</f>
        <v>0</v>
      </c>
      <c r="O8" s="96">
        <f t="shared" si="2"/>
        <v>0</v>
      </c>
    </row>
    <row r="9" spans="3:15">
      <c r="C9" s="76">
        <v>111102</v>
      </c>
      <c r="D9" s="89" t="s">
        <v>110</v>
      </c>
      <c r="E9" s="90" t="s">
        <v>108</v>
      </c>
      <c r="F9" s="67" t="s">
        <v>109</v>
      </c>
      <c r="G9" s="96">
        <f t="shared" si="0"/>
        <v>0</v>
      </c>
      <c r="H9" s="96">
        <f t="shared" si="1"/>
        <v>0</v>
      </c>
      <c r="I9" s="97">
        <f>+SUMIFS('CUII UE TB'!W:W,'CUII UE TB'!D:D,'PIS and AD by Account'!C9,'CUII UE TB'!AA:AA,TRUE)</f>
        <v>0</v>
      </c>
      <c r="J9" s="96"/>
      <c r="K9" s="96"/>
      <c r="N9" s="96">
        <f t="shared" si="2"/>
        <v>0</v>
      </c>
      <c r="O9" s="96">
        <f t="shared" si="2"/>
        <v>0</v>
      </c>
    </row>
    <row r="10" spans="3:15">
      <c r="C10" s="76">
        <v>111103</v>
      </c>
      <c r="D10" s="89" t="s">
        <v>111</v>
      </c>
      <c r="E10" s="90" t="s">
        <v>108</v>
      </c>
      <c r="F10" s="67" t="s">
        <v>109</v>
      </c>
      <c r="G10" s="96">
        <f t="shared" si="0"/>
        <v>0</v>
      </c>
      <c r="H10" s="96">
        <f t="shared" si="1"/>
        <v>0</v>
      </c>
      <c r="I10" s="97">
        <f>+SUMIFS('CUII UE TB'!W:W,'CUII UE TB'!D:D,'PIS and AD by Account'!C10,'CUII UE TB'!AA:AA,TRUE)</f>
        <v>0</v>
      </c>
      <c r="J10" s="96"/>
      <c r="K10" s="96"/>
      <c r="N10" s="96">
        <f t="shared" si="2"/>
        <v>0</v>
      </c>
      <c r="O10" s="96">
        <f t="shared" si="2"/>
        <v>0</v>
      </c>
    </row>
    <row r="11" spans="3:15">
      <c r="C11" s="76">
        <v>111104</v>
      </c>
      <c r="D11" s="89" t="s">
        <v>112</v>
      </c>
      <c r="E11" s="90" t="s">
        <v>108</v>
      </c>
      <c r="F11" s="67" t="s">
        <v>109</v>
      </c>
      <c r="G11" s="96">
        <f t="shared" si="0"/>
        <v>0</v>
      </c>
      <c r="H11" s="96">
        <f t="shared" si="1"/>
        <v>0</v>
      </c>
      <c r="I11" s="97">
        <f>+SUMIFS('CUII UE TB'!W:W,'CUII UE TB'!D:D,'PIS and AD by Account'!C11,'CUII UE TB'!AA:AA,TRUE)</f>
        <v>0</v>
      </c>
      <c r="J11" s="96"/>
      <c r="K11" s="96"/>
      <c r="N11" s="96">
        <f t="shared" si="2"/>
        <v>0</v>
      </c>
      <c r="O11" s="96">
        <f t="shared" si="2"/>
        <v>0</v>
      </c>
    </row>
    <row r="12" spans="3:15">
      <c r="C12" s="76">
        <v>111105</v>
      </c>
      <c r="D12" s="89" t="s">
        <v>113</v>
      </c>
      <c r="E12" s="90" t="s">
        <v>108</v>
      </c>
      <c r="F12" s="67" t="s">
        <v>109</v>
      </c>
      <c r="G12" s="96">
        <f t="shared" si="0"/>
        <v>0</v>
      </c>
      <c r="H12" s="96">
        <f t="shared" si="1"/>
        <v>0</v>
      </c>
      <c r="I12" s="97">
        <f>+SUMIFS('CUII UE TB'!W:W,'CUII UE TB'!D:D,'PIS and AD by Account'!C12,'CUII UE TB'!AA:AA,TRUE)</f>
        <v>0</v>
      </c>
      <c r="J12" s="96"/>
      <c r="K12" s="96"/>
      <c r="N12" s="96">
        <f t="shared" si="2"/>
        <v>0</v>
      </c>
      <c r="O12" s="96">
        <f t="shared" si="2"/>
        <v>0</v>
      </c>
    </row>
    <row r="13" spans="3:15">
      <c r="C13" s="76">
        <v>111106</v>
      </c>
      <c r="D13" s="89" t="s">
        <v>114</v>
      </c>
      <c r="E13" s="90" t="s">
        <v>108</v>
      </c>
      <c r="F13" s="67" t="s">
        <v>109</v>
      </c>
      <c r="G13" s="96">
        <f t="shared" si="0"/>
        <v>0</v>
      </c>
      <c r="H13" s="96">
        <f t="shared" si="1"/>
        <v>0</v>
      </c>
      <c r="I13" s="97">
        <f>+SUMIFS('CUII UE TB'!W:W,'CUII UE TB'!D:D,'PIS and AD by Account'!C13,'CUII UE TB'!AA:AA,TRUE)</f>
        <v>0</v>
      </c>
      <c r="J13" s="96"/>
      <c r="K13" s="96"/>
      <c r="N13" s="96">
        <f t="shared" si="2"/>
        <v>0</v>
      </c>
      <c r="O13" s="96">
        <f t="shared" si="2"/>
        <v>0</v>
      </c>
    </row>
    <row r="14" spans="3:15">
      <c r="C14" s="76">
        <v>111107</v>
      </c>
      <c r="D14" s="89" t="s">
        <v>115</v>
      </c>
      <c r="E14" s="90" t="s">
        <v>108</v>
      </c>
      <c r="F14" s="67" t="s">
        <v>109</v>
      </c>
      <c r="G14" s="96">
        <f t="shared" si="0"/>
        <v>0</v>
      </c>
      <c r="H14" s="96">
        <f t="shared" si="1"/>
        <v>0</v>
      </c>
      <c r="I14" s="97">
        <f>+SUMIFS('CUII UE TB'!W:W,'CUII UE TB'!D:D,'PIS and AD by Account'!C14,'CUII UE TB'!AA:AA,TRUE)</f>
        <v>0</v>
      </c>
      <c r="J14" s="96"/>
      <c r="K14" s="96"/>
      <c r="N14" s="96">
        <f t="shared" si="2"/>
        <v>0</v>
      </c>
      <c r="O14" s="96">
        <f t="shared" si="2"/>
        <v>0</v>
      </c>
    </row>
    <row r="15" spans="3:15">
      <c r="C15" s="76">
        <v>111108</v>
      </c>
      <c r="D15" s="89" t="s">
        <v>116</v>
      </c>
      <c r="E15" s="90" t="s">
        <v>108</v>
      </c>
      <c r="F15" s="67" t="s">
        <v>109</v>
      </c>
      <c r="G15" s="96">
        <f t="shared" si="0"/>
        <v>0</v>
      </c>
      <c r="H15" s="96">
        <f t="shared" si="1"/>
        <v>0</v>
      </c>
      <c r="I15" s="97">
        <f>+SUMIFS('CUII UE TB'!W:W,'CUII UE TB'!D:D,'PIS and AD by Account'!C15,'CUII UE TB'!AA:AA,TRUE)</f>
        <v>0</v>
      </c>
      <c r="J15" s="96"/>
      <c r="K15" s="96"/>
      <c r="N15" s="96">
        <f t="shared" si="2"/>
        <v>0</v>
      </c>
      <c r="O15" s="96">
        <f t="shared" si="2"/>
        <v>0</v>
      </c>
    </row>
    <row r="16" spans="3:15">
      <c r="C16" s="76">
        <v>111109</v>
      </c>
      <c r="D16" s="89" t="s">
        <v>117</v>
      </c>
      <c r="E16" s="90" t="s">
        <v>108</v>
      </c>
      <c r="F16" s="67" t="s">
        <v>109</v>
      </c>
      <c r="G16" s="96">
        <f t="shared" si="0"/>
        <v>0</v>
      </c>
      <c r="H16" s="96">
        <f t="shared" si="1"/>
        <v>0</v>
      </c>
      <c r="I16" s="97">
        <f>+SUMIFS('CUII UE TB'!W:W,'CUII UE TB'!D:D,'PIS and AD by Account'!C16,'CUII UE TB'!AA:AA,TRUE)</f>
        <v>0</v>
      </c>
      <c r="J16" s="96"/>
      <c r="K16" s="96"/>
      <c r="N16" s="96">
        <f t="shared" si="2"/>
        <v>0</v>
      </c>
      <c r="O16" s="96">
        <f t="shared" si="2"/>
        <v>0</v>
      </c>
    </row>
    <row r="17" spans="1:15">
      <c r="C17" s="76">
        <v>111110</v>
      </c>
      <c r="D17" s="89" t="s">
        <v>118</v>
      </c>
      <c r="E17" s="90" t="s">
        <v>108</v>
      </c>
      <c r="F17" s="67" t="s">
        <v>109</v>
      </c>
      <c r="G17" s="96">
        <f t="shared" si="0"/>
        <v>0</v>
      </c>
      <c r="H17" s="96">
        <f t="shared" si="1"/>
        <v>0</v>
      </c>
      <c r="I17" s="97">
        <f>+SUMIFS('CUII UE TB'!W:W,'CUII UE TB'!D:D,'PIS and AD by Account'!C17,'CUII UE TB'!AA:AA,TRUE)</f>
        <v>0</v>
      </c>
      <c r="J17" s="96"/>
      <c r="K17" s="96"/>
      <c r="N17" s="96">
        <f t="shared" si="2"/>
        <v>0</v>
      </c>
      <c r="O17" s="96">
        <f t="shared" si="2"/>
        <v>0</v>
      </c>
    </row>
    <row r="18" spans="1:15">
      <c r="C18" s="76">
        <v>111111</v>
      </c>
      <c r="D18" s="89" t="s">
        <v>119</v>
      </c>
      <c r="E18" s="90" t="s">
        <v>108</v>
      </c>
      <c r="F18" s="67" t="s">
        <v>109</v>
      </c>
      <c r="G18" s="96">
        <f t="shared" si="0"/>
        <v>0</v>
      </c>
      <c r="H18" s="96">
        <f t="shared" si="1"/>
        <v>0</v>
      </c>
      <c r="I18" s="97">
        <f>+SUMIFS('CUII UE TB'!W:W,'CUII UE TB'!D:D,'PIS and AD by Account'!C18,'CUII UE TB'!AA:AA,TRUE)</f>
        <v>0</v>
      </c>
      <c r="J18" s="96"/>
      <c r="K18" s="96"/>
      <c r="N18" s="96">
        <f t="shared" si="2"/>
        <v>0</v>
      </c>
      <c r="O18" s="96">
        <f t="shared" si="2"/>
        <v>0</v>
      </c>
    </row>
    <row r="19" spans="1:15">
      <c r="C19" s="76">
        <v>111112</v>
      </c>
      <c r="D19" s="89" t="s">
        <v>120</v>
      </c>
      <c r="E19" s="90" t="s">
        <v>108</v>
      </c>
      <c r="F19" s="67" t="s">
        <v>109</v>
      </c>
      <c r="G19" s="96">
        <f t="shared" si="0"/>
        <v>0</v>
      </c>
      <c r="H19" s="96">
        <f t="shared" si="1"/>
        <v>0</v>
      </c>
      <c r="I19" s="97">
        <f>+SUMIFS('CUII UE TB'!W:W,'CUII UE TB'!D:D,'PIS and AD by Account'!C19,'CUII UE TB'!AA:AA,TRUE)</f>
        <v>0</v>
      </c>
      <c r="J19" s="96"/>
      <c r="K19" s="96"/>
      <c r="N19" s="96">
        <f t="shared" si="2"/>
        <v>0</v>
      </c>
      <c r="O19" s="96">
        <f t="shared" si="2"/>
        <v>0</v>
      </c>
    </row>
    <row r="20" spans="1:15">
      <c r="C20" s="76">
        <v>111113</v>
      </c>
      <c r="D20" s="89" t="s">
        <v>121</v>
      </c>
      <c r="E20" s="90" t="s">
        <v>108</v>
      </c>
      <c r="F20" s="67" t="s">
        <v>109</v>
      </c>
      <c r="G20" s="96">
        <f t="shared" si="0"/>
        <v>0</v>
      </c>
      <c r="H20" s="96">
        <f t="shared" si="1"/>
        <v>0</v>
      </c>
      <c r="I20" s="97">
        <f>+SUMIFS('CUII UE TB'!W:W,'CUII UE TB'!D:D,'PIS and AD by Account'!C20,'CUII UE TB'!AA:AA,TRUE)</f>
        <v>0</v>
      </c>
      <c r="J20" s="96"/>
      <c r="K20" s="96"/>
      <c r="N20" s="96">
        <f t="shared" si="2"/>
        <v>0</v>
      </c>
      <c r="O20" s="96">
        <f t="shared" si="2"/>
        <v>0</v>
      </c>
    </row>
    <row r="21" spans="1:15">
      <c r="C21" s="76">
        <v>111114</v>
      </c>
      <c r="D21" s="89" t="s">
        <v>122</v>
      </c>
      <c r="E21" s="90" t="s">
        <v>108</v>
      </c>
      <c r="F21" s="67" t="s">
        <v>109</v>
      </c>
      <c r="G21" s="96">
        <f t="shared" si="0"/>
        <v>0</v>
      </c>
      <c r="H21" s="96">
        <f t="shared" si="1"/>
        <v>0</v>
      </c>
      <c r="I21" s="97">
        <f>+SUMIFS('CUII UE TB'!W:W,'CUII UE TB'!D:D,'PIS and AD by Account'!C21,'CUII UE TB'!AA:AA,TRUE)</f>
        <v>0</v>
      </c>
      <c r="J21" s="96"/>
      <c r="K21" s="96"/>
      <c r="N21" s="96">
        <f t="shared" si="2"/>
        <v>0</v>
      </c>
      <c r="O21" s="96">
        <f t="shared" si="2"/>
        <v>0</v>
      </c>
    </row>
    <row r="22" spans="1:15">
      <c r="C22" s="76">
        <v>111150</v>
      </c>
      <c r="D22" s="89" t="s">
        <v>123</v>
      </c>
      <c r="E22" s="90" t="s">
        <v>108</v>
      </c>
      <c r="F22" s="67" t="s">
        <v>109</v>
      </c>
      <c r="G22" s="96">
        <f t="shared" si="0"/>
        <v>0</v>
      </c>
      <c r="H22" s="96">
        <f t="shared" si="1"/>
        <v>0</v>
      </c>
      <c r="I22" s="97">
        <f>+SUMIFS('CUII UE TB'!W:W,'CUII UE TB'!D:D,'PIS and AD by Account'!C22,'CUII UE TB'!AA:AA,TRUE)</f>
        <v>0</v>
      </c>
      <c r="J22" s="96"/>
      <c r="K22" s="96"/>
      <c r="N22" s="96">
        <f t="shared" si="2"/>
        <v>0</v>
      </c>
      <c r="O22" s="96">
        <f t="shared" si="2"/>
        <v>0</v>
      </c>
    </row>
    <row r="23" spans="1:15">
      <c r="C23" s="76">
        <v>111160</v>
      </c>
      <c r="D23" s="89" t="s">
        <v>124</v>
      </c>
      <c r="E23" s="90" t="s">
        <v>108</v>
      </c>
      <c r="F23" s="67" t="s">
        <v>109</v>
      </c>
      <c r="G23" s="96">
        <f t="shared" si="0"/>
        <v>0</v>
      </c>
      <c r="H23" s="96">
        <f t="shared" si="1"/>
        <v>0</v>
      </c>
      <c r="I23" s="97">
        <f>+SUMIFS('CUII UE TB'!W:W,'CUII UE TB'!D:D,'PIS and AD by Account'!C23,'CUII UE TB'!AA:AA,TRUE)</f>
        <v>0</v>
      </c>
      <c r="J23" s="96"/>
      <c r="K23" s="96"/>
      <c r="N23" s="96">
        <f t="shared" si="2"/>
        <v>0</v>
      </c>
      <c r="O23" s="96">
        <f t="shared" si="2"/>
        <v>0</v>
      </c>
    </row>
    <row r="24" spans="1:15">
      <c r="C24" s="76">
        <v>111170</v>
      </c>
      <c r="D24" s="89" t="s">
        <v>125</v>
      </c>
      <c r="E24" s="90" t="s">
        <v>108</v>
      </c>
      <c r="F24" s="67" t="s">
        <v>109</v>
      </c>
      <c r="G24" s="96">
        <f t="shared" si="0"/>
        <v>0</v>
      </c>
      <c r="H24" s="96">
        <f t="shared" si="1"/>
        <v>0</v>
      </c>
      <c r="I24" s="97">
        <f>+SUMIFS('CUII UE TB'!W:W,'CUII UE TB'!D:D,'PIS and AD by Account'!C24,'CUII UE TB'!AA:AA,TRUE)</f>
        <v>0</v>
      </c>
      <c r="J24" s="96"/>
      <c r="K24" s="96"/>
      <c r="N24" s="96">
        <f t="shared" si="2"/>
        <v>0</v>
      </c>
      <c r="O24" s="96">
        <f t="shared" si="2"/>
        <v>0</v>
      </c>
    </row>
    <row r="25" spans="1:15">
      <c r="C25" s="76">
        <v>111180</v>
      </c>
      <c r="D25" s="89" t="s">
        <v>126</v>
      </c>
      <c r="E25" s="90" t="s">
        <v>108</v>
      </c>
      <c r="F25" s="67" t="s">
        <v>109</v>
      </c>
      <c r="G25" s="96">
        <f t="shared" si="0"/>
        <v>0</v>
      </c>
      <c r="H25" s="96">
        <f t="shared" si="1"/>
        <v>0</v>
      </c>
      <c r="I25" s="97">
        <f>+SUMIFS('CUII UE TB'!W:W,'CUII UE TB'!D:D,'PIS and AD by Account'!C25,'CUII UE TB'!AA:AA,TRUE)</f>
        <v>0</v>
      </c>
      <c r="J25" s="96"/>
      <c r="K25" s="96"/>
      <c r="N25" s="96">
        <f t="shared" si="2"/>
        <v>0</v>
      </c>
      <c r="O25" s="96">
        <f t="shared" si="2"/>
        <v>0</v>
      </c>
    </row>
    <row r="26" spans="1:15">
      <c r="C26" s="76">
        <v>111190</v>
      </c>
      <c r="D26" s="89" t="s">
        <v>127</v>
      </c>
      <c r="E26" s="90" t="s">
        <v>108</v>
      </c>
      <c r="F26" s="67" t="s">
        <v>109</v>
      </c>
      <c r="G26" s="96">
        <f t="shared" si="0"/>
        <v>0</v>
      </c>
      <c r="H26" s="96">
        <f t="shared" si="1"/>
        <v>0</v>
      </c>
      <c r="I26" s="97">
        <f>+SUMIFS('CUII UE TB'!W:W,'CUII UE TB'!D:D,'PIS and AD by Account'!C26,'CUII UE TB'!AA:AA,TRUE)</f>
        <v>0</v>
      </c>
      <c r="J26" s="96"/>
      <c r="K26" s="96"/>
      <c r="N26" s="96">
        <f t="shared" si="2"/>
        <v>0</v>
      </c>
      <c r="O26" s="96">
        <f t="shared" si="2"/>
        <v>0</v>
      </c>
    </row>
    <row r="27" spans="1:15">
      <c r="C27" s="76"/>
      <c r="D27" s="77"/>
      <c r="E27" s="90"/>
      <c r="G27" s="96"/>
      <c r="H27" s="96"/>
      <c r="I27" s="97"/>
      <c r="J27" s="96"/>
      <c r="K27" s="96"/>
      <c r="N27" s="96"/>
      <c r="O27" s="96"/>
    </row>
    <row r="28" spans="1:15">
      <c r="A28" s="428" t="s">
        <v>128</v>
      </c>
      <c r="C28" s="90" t="s">
        <v>95</v>
      </c>
      <c r="D28" s="93" t="s">
        <v>106</v>
      </c>
      <c r="E28" s="90"/>
      <c r="G28" s="228">
        <f>SUM(G8:G26)</f>
        <v>0</v>
      </c>
      <c r="H28" s="228">
        <f>SUM(H8:H26)</f>
        <v>0</v>
      </c>
      <c r="I28" s="229">
        <f>SUM(I8:I26)</f>
        <v>0</v>
      </c>
      <c r="J28" s="228"/>
      <c r="K28" s="228"/>
      <c r="N28" s="228">
        <f>SUM(N8:N26)</f>
        <v>0</v>
      </c>
      <c r="O28" s="228">
        <f>SUM(O8:O26)</f>
        <v>0</v>
      </c>
    </row>
    <row r="29" spans="1:15">
      <c r="C29" s="76"/>
      <c r="D29" s="77"/>
      <c r="E29" s="90"/>
      <c r="G29" s="96"/>
      <c r="H29" s="96"/>
      <c r="I29" s="97"/>
      <c r="J29" s="96"/>
      <c r="K29" s="96"/>
      <c r="N29" s="96"/>
      <c r="O29" s="96"/>
    </row>
    <row r="30" spans="1:15">
      <c r="C30" s="76"/>
      <c r="D30" s="77" t="s">
        <v>129</v>
      </c>
      <c r="E30" s="90"/>
      <c r="G30" s="96"/>
      <c r="H30" s="96"/>
      <c r="I30" s="97"/>
      <c r="J30" s="96"/>
      <c r="K30" s="96"/>
      <c r="N30" s="96"/>
      <c r="O30" s="96"/>
    </row>
    <row r="31" spans="1:15">
      <c r="C31" s="76">
        <v>111201</v>
      </c>
      <c r="D31" s="89" t="s">
        <v>130</v>
      </c>
      <c r="E31" s="90" t="s">
        <v>108</v>
      </c>
      <c r="F31" s="67" t="s">
        <v>109</v>
      </c>
      <c r="G31" s="96">
        <f t="shared" ref="G31:G62" si="3">IF(E31="Actual",IF(F31=G$6,$I31,0),VLOOKUP($E31,$F$1135:$L$1141,5,FALSE)*$I31)</f>
        <v>0</v>
      </c>
      <c r="H31" s="96">
        <f t="shared" ref="H31:H62" si="4">IF(E31="Actual",IF(F31=H$6,$I31,0),VLOOKUP($E31,$F$1135:$L$1141,6,FALSE)*$I31)</f>
        <v>0</v>
      </c>
      <c r="I31" s="97">
        <f>+SUMIFS('CUII UE TB'!W:W,'CUII UE TB'!D:D,'PIS and AD by Account'!C31,'CUII UE TB'!AA:AA,TRUE)</f>
        <v>0</v>
      </c>
      <c r="J31" s="96"/>
      <c r="K31" s="96"/>
      <c r="N31" s="96">
        <f t="shared" ref="N31:O62" si="5">SUM(G31,J31)</f>
        <v>0</v>
      </c>
      <c r="O31" s="96">
        <f t="shared" si="5"/>
        <v>0</v>
      </c>
    </row>
    <row r="32" spans="1:15">
      <c r="C32" s="76">
        <v>111202</v>
      </c>
      <c r="D32" s="89" t="s">
        <v>131</v>
      </c>
      <c r="E32" s="90" t="s">
        <v>108</v>
      </c>
      <c r="F32" s="67" t="s">
        <v>109</v>
      </c>
      <c r="G32" s="96">
        <f t="shared" si="3"/>
        <v>0</v>
      </c>
      <c r="H32" s="96">
        <f t="shared" si="4"/>
        <v>0</v>
      </c>
      <c r="I32" s="97">
        <f>+SUMIFS('CUII UE TB'!W:W,'CUII UE TB'!D:D,'PIS and AD by Account'!C32,'CUII UE TB'!AA:AA,TRUE)</f>
        <v>0</v>
      </c>
      <c r="J32" s="96"/>
      <c r="K32" s="96"/>
      <c r="N32" s="96">
        <f t="shared" si="5"/>
        <v>0</v>
      </c>
      <c r="O32" s="96">
        <f t="shared" si="5"/>
        <v>0</v>
      </c>
    </row>
    <row r="33" spans="3:15">
      <c r="C33" s="76">
        <v>111203</v>
      </c>
      <c r="D33" s="89" t="s">
        <v>132</v>
      </c>
      <c r="E33" s="90" t="s">
        <v>108</v>
      </c>
      <c r="F33" s="67" t="s">
        <v>109</v>
      </c>
      <c r="G33" s="96">
        <f t="shared" si="3"/>
        <v>0</v>
      </c>
      <c r="H33" s="96">
        <f t="shared" si="4"/>
        <v>0</v>
      </c>
      <c r="I33" s="97">
        <f>+SUMIFS('CUII UE TB'!W:W,'CUII UE TB'!D:D,'PIS and AD by Account'!C33,'CUII UE TB'!AA:AA,TRUE)</f>
        <v>0</v>
      </c>
      <c r="J33" s="96"/>
      <c r="K33" s="96"/>
      <c r="N33" s="96">
        <f t="shared" si="5"/>
        <v>0</v>
      </c>
      <c r="O33" s="96">
        <f t="shared" si="5"/>
        <v>0</v>
      </c>
    </row>
    <row r="34" spans="3:15">
      <c r="C34" s="76">
        <v>111204</v>
      </c>
      <c r="D34" s="89" t="s">
        <v>133</v>
      </c>
      <c r="E34" s="90" t="s">
        <v>108</v>
      </c>
      <c r="F34" s="67" t="s">
        <v>109</v>
      </c>
      <c r="G34" s="96">
        <f t="shared" si="3"/>
        <v>0</v>
      </c>
      <c r="H34" s="96">
        <f t="shared" si="4"/>
        <v>0</v>
      </c>
      <c r="I34" s="97">
        <f>+SUMIFS('CUII UE TB'!W:W,'CUII UE TB'!D:D,'PIS and AD by Account'!C34,'CUII UE TB'!AA:AA,TRUE)</f>
        <v>0</v>
      </c>
      <c r="J34" s="96"/>
      <c r="K34" s="96"/>
      <c r="N34" s="96">
        <f t="shared" si="5"/>
        <v>0</v>
      </c>
      <c r="O34" s="96">
        <f t="shared" si="5"/>
        <v>0</v>
      </c>
    </row>
    <row r="35" spans="3:15">
      <c r="C35" s="76">
        <v>111205</v>
      </c>
      <c r="D35" s="89" t="s">
        <v>134</v>
      </c>
      <c r="E35" s="90" t="s">
        <v>108</v>
      </c>
      <c r="F35" s="67" t="s">
        <v>109</v>
      </c>
      <c r="G35" s="96">
        <f t="shared" si="3"/>
        <v>0</v>
      </c>
      <c r="H35" s="96">
        <f t="shared" si="4"/>
        <v>0</v>
      </c>
      <c r="I35" s="97">
        <f>+SUMIFS('CUII UE TB'!W:W,'CUII UE TB'!D:D,'PIS and AD by Account'!C35,'CUII UE TB'!AA:AA,TRUE)</f>
        <v>0</v>
      </c>
      <c r="J35" s="96"/>
      <c r="K35" s="96"/>
      <c r="N35" s="96">
        <f t="shared" si="5"/>
        <v>0</v>
      </c>
      <c r="O35" s="96">
        <f t="shared" si="5"/>
        <v>0</v>
      </c>
    </row>
    <row r="36" spans="3:15">
      <c r="C36" s="76">
        <v>111220</v>
      </c>
      <c r="D36" s="89" t="s">
        <v>135</v>
      </c>
      <c r="E36" s="90" t="s">
        <v>108</v>
      </c>
      <c r="F36" s="67" t="s">
        <v>109</v>
      </c>
      <c r="G36" s="96">
        <f t="shared" si="3"/>
        <v>0</v>
      </c>
      <c r="H36" s="96">
        <f t="shared" si="4"/>
        <v>0</v>
      </c>
      <c r="I36" s="97">
        <f>+SUMIFS('CUII UE TB'!W:W,'CUII UE TB'!D:D,'PIS and AD by Account'!C36,'CUII UE TB'!AA:AA,TRUE)</f>
        <v>0</v>
      </c>
      <c r="J36" s="96"/>
      <c r="K36" s="96"/>
      <c r="N36" s="96">
        <f t="shared" si="5"/>
        <v>0</v>
      </c>
      <c r="O36" s="96">
        <f t="shared" si="5"/>
        <v>0</v>
      </c>
    </row>
    <row r="37" spans="3:15">
      <c r="C37" s="76">
        <v>111221</v>
      </c>
      <c r="D37" s="89" t="s">
        <v>136</v>
      </c>
      <c r="E37" s="90" t="s">
        <v>108</v>
      </c>
      <c r="F37" s="67" t="s">
        <v>109</v>
      </c>
      <c r="G37" s="96">
        <f t="shared" si="3"/>
        <v>0</v>
      </c>
      <c r="H37" s="96">
        <f t="shared" si="4"/>
        <v>0</v>
      </c>
      <c r="I37" s="97">
        <f>+SUMIFS('CUII UE TB'!W:W,'CUII UE TB'!D:D,'PIS and AD by Account'!C37,'CUII UE TB'!AA:AA,TRUE)</f>
        <v>0</v>
      </c>
      <c r="J37" s="96"/>
      <c r="K37" s="96"/>
      <c r="N37" s="96">
        <f t="shared" si="5"/>
        <v>0</v>
      </c>
      <c r="O37" s="96">
        <f t="shared" si="5"/>
        <v>0</v>
      </c>
    </row>
    <row r="38" spans="3:15">
      <c r="C38" s="76">
        <v>111222</v>
      </c>
      <c r="D38" s="89" t="s">
        <v>137</v>
      </c>
      <c r="E38" s="90" t="s">
        <v>108</v>
      </c>
      <c r="F38" s="67" t="s">
        <v>109</v>
      </c>
      <c r="G38" s="96">
        <f t="shared" si="3"/>
        <v>0</v>
      </c>
      <c r="H38" s="96">
        <f t="shared" si="4"/>
        <v>0</v>
      </c>
      <c r="I38" s="97">
        <f>+SUMIFS('CUII UE TB'!W:W,'CUII UE TB'!D:D,'PIS and AD by Account'!C38,'CUII UE TB'!AA:AA,TRUE)</f>
        <v>0</v>
      </c>
      <c r="J38" s="96"/>
      <c r="K38" s="96"/>
      <c r="N38" s="96">
        <f t="shared" si="5"/>
        <v>0</v>
      </c>
      <c r="O38" s="96">
        <f t="shared" si="5"/>
        <v>0</v>
      </c>
    </row>
    <row r="39" spans="3:15">
      <c r="C39" s="76">
        <v>111223</v>
      </c>
      <c r="D39" s="89" t="s">
        <v>138</v>
      </c>
      <c r="E39" s="90" t="s">
        <v>108</v>
      </c>
      <c r="F39" s="67" t="s">
        <v>109</v>
      </c>
      <c r="G39" s="96">
        <f t="shared" si="3"/>
        <v>0</v>
      </c>
      <c r="H39" s="96">
        <f t="shared" si="4"/>
        <v>0</v>
      </c>
      <c r="I39" s="97">
        <f>+SUMIFS('CUII UE TB'!W:W,'CUII UE TB'!D:D,'PIS and AD by Account'!C39,'CUII UE TB'!AA:AA,TRUE)</f>
        <v>0</v>
      </c>
      <c r="J39" s="96"/>
      <c r="K39" s="96"/>
      <c r="N39" s="96">
        <f t="shared" si="5"/>
        <v>0</v>
      </c>
      <c r="O39" s="96">
        <f t="shared" si="5"/>
        <v>0</v>
      </c>
    </row>
    <row r="40" spans="3:15">
      <c r="C40" s="76">
        <v>111224</v>
      </c>
      <c r="D40" s="89" t="s">
        <v>139</v>
      </c>
      <c r="E40" s="90" t="s">
        <v>108</v>
      </c>
      <c r="F40" s="67" t="s">
        <v>109</v>
      </c>
      <c r="G40" s="96">
        <f t="shared" si="3"/>
        <v>0</v>
      </c>
      <c r="H40" s="96">
        <f t="shared" si="4"/>
        <v>0</v>
      </c>
      <c r="I40" s="97">
        <f>+SUMIFS('CUII UE TB'!W:W,'CUII UE TB'!D:D,'PIS and AD by Account'!C40,'CUII UE TB'!AA:AA,TRUE)</f>
        <v>0</v>
      </c>
      <c r="J40" s="96"/>
      <c r="K40" s="96"/>
      <c r="N40" s="96">
        <f t="shared" si="5"/>
        <v>0</v>
      </c>
      <c r="O40" s="96">
        <f t="shared" si="5"/>
        <v>0</v>
      </c>
    </row>
    <row r="41" spans="3:15">
      <c r="C41" s="76">
        <v>111225</v>
      </c>
      <c r="D41" s="89" t="s">
        <v>140</v>
      </c>
      <c r="E41" s="90" t="s">
        <v>108</v>
      </c>
      <c r="F41" s="67" t="s">
        <v>109</v>
      </c>
      <c r="G41" s="96">
        <f t="shared" si="3"/>
        <v>0</v>
      </c>
      <c r="H41" s="96">
        <f t="shared" si="4"/>
        <v>0</v>
      </c>
      <c r="I41" s="97">
        <f>+SUMIFS('CUII UE TB'!W:W,'CUII UE TB'!D:D,'PIS and AD by Account'!C41,'CUII UE TB'!AA:AA,TRUE)</f>
        <v>0</v>
      </c>
      <c r="J41" s="96"/>
      <c r="K41" s="96"/>
      <c r="N41" s="96">
        <f t="shared" si="5"/>
        <v>0</v>
      </c>
      <c r="O41" s="96">
        <f t="shared" si="5"/>
        <v>0</v>
      </c>
    </row>
    <row r="42" spans="3:15">
      <c r="C42" s="76">
        <v>111226</v>
      </c>
      <c r="D42" s="89" t="s">
        <v>141</v>
      </c>
      <c r="E42" s="90" t="s">
        <v>108</v>
      </c>
      <c r="F42" s="67" t="s">
        <v>109</v>
      </c>
      <c r="G42" s="96">
        <f t="shared" si="3"/>
        <v>0</v>
      </c>
      <c r="H42" s="96">
        <f t="shared" si="4"/>
        <v>0</v>
      </c>
      <c r="I42" s="97">
        <f>+SUMIFS('CUII UE TB'!W:W,'CUII UE TB'!D:D,'PIS and AD by Account'!C42,'CUII UE TB'!AA:AA,TRUE)</f>
        <v>0</v>
      </c>
      <c r="J42" s="96"/>
      <c r="K42" s="96"/>
      <c r="N42" s="96">
        <f t="shared" si="5"/>
        <v>0</v>
      </c>
      <c r="O42" s="96">
        <f t="shared" si="5"/>
        <v>0</v>
      </c>
    </row>
    <row r="43" spans="3:15">
      <c r="C43" s="76">
        <v>111227</v>
      </c>
      <c r="D43" s="89" t="s">
        <v>142</v>
      </c>
      <c r="E43" s="90" t="s">
        <v>108</v>
      </c>
      <c r="F43" s="67" t="s">
        <v>109</v>
      </c>
      <c r="G43" s="96">
        <f t="shared" si="3"/>
        <v>0</v>
      </c>
      <c r="H43" s="96">
        <f t="shared" si="4"/>
        <v>0</v>
      </c>
      <c r="I43" s="97">
        <f>+SUMIFS('CUII UE TB'!W:W,'CUII UE TB'!D:D,'PIS and AD by Account'!C43,'CUII UE TB'!AA:AA,TRUE)</f>
        <v>0</v>
      </c>
      <c r="J43" s="96"/>
      <c r="K43" s="96"/>
      <c r="N43" s="96">
        <f t="shared" si="5"/>
        <v>0</v>
      </c>
      <c r="O43" s="96">
        <f t="shared" si="5"/>
        <v>0</v>
      </c>
    </row>
    <row r="44" spans="3:15">
      <c r="C44" s="76">
        <v>111228</v>
      </c>
      <c r="D44" s="89" t="s">
        <v>143</v>
      </c>
      <c r="E44" s="90" t="s">
        <v>108</v>
      </c>
      <c r="F44" s="67" t="s">
        <v>109</v>
      </c>
      <c r="G44" s="96">
        <f t="shared" si="3"/>
        <v>0</v>
      </c>
      <c r="H44" s="96">
        <f t="shared" si="4"/>
        <v>0</v>
      </c>
      <c r="I44" s="97">
        <f>+SUMIFS('CUII UE TB'!W:W,'CUII UE TB'!D:D,'PIS and AD by Account'!C44,'CUII UE TB'!AA:AA,TRUE)</f>
        <v>0</v>
      </c>
      <c r="J44" s="96"/>
      <c r="K44" s="96"/>
      <c r="N44" s="96">
        <f t="shared" si="5"/>
        <v>0</v>
      </c>
      <c r="O44" s="96">
        <f t="shared" si="5"/>
        <v>0</v>
      </c>
    </row>
    <row r="45" spans="3:15">
      <c r="C45" s="76">
        <v>111229</v>
      </c>
      <c r="D45" s="89" t="s">
        <v>144</v>
      </c>
      <c r="E45" s="90" t="s">
        <v>108</v>
      </c>
      <c r="F45" s="67" t="s">
        <v>109</v>
      </c>
      <c r="G45" s="96">
        <f t="shared" si="3"/>
        <v>0</v>
      </c>
      <c r="H45" s="96">
        <f t="shared" si="4"/>
        <v>0</v>
      </c>
      <c r="I45" s="97">
        <f>+SUMIFS('CUII UE TB'!W:W,'CUII UE TB'!D:D,'PIS and AD by Account'!C45,'CUII UE TB'!AA:AA,TRUE)</f>
        <v>0</v>
      </c>
      <c r="J45" s="96"/>
      <c r="K45" s="96"/>
      <c r="N45" s="96">
        <f t="shared" si="5"/>
        <v>0</v>
      </c>
      <c r="O45" s="96">
        <f t="shared" si="5"/>
        <v>0</v>
      </c>
    </row>
    <row r="46" spans="3:15">
      <c r="C46" s="76">
        <v>111240</v>
      </c>
      <c r="D46" s="89" t="s">
        <v>145</v>
      </c>
      <c r="E46" s="90" t="s">
        <v>108</v>
      </c>
      <c r="F46" s="67" t="s">
        <v>109</v>
      </c>
      <c r="G46" s="96">
        <f t="shared" si="3"/>
        <v>0</v>
      </c>
      <c r="H46" s="96">
        <f t="shared" si="4"/>
        <v>0</v>
      </c>
      <c r="I46" s="97">
        <f>+SUMIFS('CUII UE TB'!W:W,'CUII UE TB'!D:D,'PIS and AD by Account'!C46,'CUII UE TB'!AA:AA,TRUE)</f>
        <v>0</v>
      </c>
      <c r="J46" s="96"/>
      <c r="K46" s="96"/>
      <c r="N46" s="96">
        <f t="shared" si="5"/>
        <v>0</v>
      </c>
      <c r="O46" s="96">
        <f t="shared" si="5"/>
        <v>0</v>
      </c>
    </row>
    <row r="47" spans="3:15">
      <c r="C47" s="76">
        <v>111241</v>
      </c>
      <c r="D47" s="89" t="s">
        <v>146</v>
      </c>
      <c r="E47" s="90" t="s">
        <v>108</v>
      </c>
      <c r="F47" s="67" t="s">
        <v>109</v>
      </c>
      <c r="G47" s="96">
        <f t="shared" si="3"/>
        <v>0</v>
      </c>
      <c r="H47" s="96">
        <f t="shared" si="4"/>
        <v>0</v>
      </c>
      <c r="I47" s="97">
        <f>+SUMIFS('CUII UE TB'!W:W,'CUII UE TB'!D:D,'PIS and AD by Account'!C47,'CUII UE TB'!AA:AA,TRUE)</f>
        <v>0</v>
      </c>
      <c r="J47" s="96"/>
      <c r="K47" s="96"/>
      <c r="N47" s="96">
        <f t="shared" si="5"/>
        <v>0</v>
      </c>
      <c r="O47" s="96">
        <f t="shared" si="5"/>
        <v>0</v>
      </c>
    </row>
    <row r="48" spans="3:15">
      <c r="C48" s="76">
        <v>111242</v>
      </c>
      <c r="D48" s="89" t="s">
        <v>147</v>
      </c>
      <c r="E48" s="90" t="s">
        <v>108</v>
      </c>
      <c r="F48" s="67" t="s">
        <v>109</v>
      </c>
      <c r="G48" s="96">
        <f t="shared" si="3"/>
        <v>0</v>
      </c>
      <c r="H48" s="96">
        <f t="shared" si="4"/>
        <v>0</v>
      </c>
      <c r="I48" s="97">
        <f>+SUMIFS('CUII UE TB'!W:W,'CUII UE TB'!D:D,'PIS and AD by Account'!C48,'CUII UE TB'!AA:AA,TRUE)</f>
        <v>0</v>
      </c>
      <c r="J48" s="96"/>
      <c r="K48" s="96"/>
      <c r="N48" s="96">
        <f t="shared" si="5"/>
        <v>0</v>
      </c>
      <c r="O48" s="96">
        <f t="shared" si="5"/>
        <v>0</v>
      </c>
    </row>
    <row r="49" spans="3:15">
      <c r="C49" s="76">
        <v>111243</v>
      </c>
      <c r="D49" s="89" t="s">
        <v>148</v>
      </c>
      <c r="E49" s="90" t="s">
        <v>108</v>
      </c>
      <c r="F49" s="67" t="s">
        <v>109</v>
      </c>
      <c r="G49" s="96">
        <f t="shared" si="3"/>
        <v>0</v>
      </c>
      <c r="H49" s="96">
        <f t="shared" si="4"/>
        <v>0</v>
      </c>
      <c r="I49" s="97">
        <f>+SUMIFS('CUII UE TB'!W:W,'CUII UE TB'!D:D,'PIS and AD by Account'!C49,'CUII UE TB'!AA:AA,TRUE)</f>
        <v>0</v>
      </c>
      <c r="J49" s="96"/>
      <c r="K49" s="96"/>
      <c r="N49" s="96">
        <f t="shared" si="5"/>
        <v>0</v>
      </c>
      <c r="O49" s="96">
        <f t="shared" si="5"/>
        <v>0</v>
      </c>
    </row>
    <row r="50" spans="3:15">
      <c r="C50" s="76">
        <v>111244</v>
      </c>
      <c r="D50" s="89" t="s">
        <v>149</v>
      </c>
      <c r="E50" s="90" t="s">
        <v>108</v>
      </c>
      <c r="F50" s="67" t="s">
        <v>109</v>
      </c>
      <c r="G50" s="96">
        <f t="shared" si="3"/>
        <v>0</v>
      </c>
      <c r="H50" s="96">
        <f t="shared" si="4"/>
        <v>0</v>
      </c>
      <c r="I50" s="97">
        <f>+SUMIFS('CUII UE TB'!W:W,'CUII UE TB'!D:D,'PIS and AD by Account'!C50,'CUII UE TB'!AA:AA,TRUE)</f>
        <v>0</v>
      </c>
      <c r="J50" s="96"/>
      <c r="K50" s="96"/>
      <c r="N50" s="96">
        <f t="shared" si="5"/>
        <v>0</v>
      </c>
      <c r="O50" s="96">
        <f t="shared" si="5"/>
        <v>0</v>
      </c>
    </row>
    <row r="51" spans="3:15">
      <c r="C51" s="76">
        <v>111245</v>
      </c>
      <c r="D51" s="89" t="s">
        <v>150</v>
      </c>
      <c r="E51" s="90" t="s">
        <v>108</v>
      </c>
      <c r="F51" s="67" t="s">
        <v>109</v>
      </c>
      <c r="G51" s="96">
        <f t="shared" si="3"/>
        <v>0</v>
      </c>
      <c r="H51" s="96">
        <f t="shared" si="4"/>
        <v>0</v>
      </c>
      <c r="I51" s="97">
        <f>+SUMIFS('CUII UE TB'!W:W,'CUII UE TB'!D:D,'PIS and AD by Account'!C51,'CUII UE TB'!AA:AA,TRUE)</f>
        <v>0</v>
      </c>
      <c r="J51" s="96"/>
      <c r="K51" s="96"/>
      <c r="N51" s="96">
        <f t="shared" si="5"/>
        <v>0</v>
      </c>
      <c r="O51" s="96">
        <f t="shared" si="5"/>
        <v>0</v>
      </c>
    </row>
    <row r="52" spans="3:15">
      <c r="C52" s="76">
        <v>111246</v>
      </c>
      <c r="D52" s="89" t="s">
        <v>151</v>
      </c>
      <c r="E52" s="90" t="s">
        <v>108</v>
      </c>
      <c r="F52" s="67" t="s">
        <v>109</v>
      </c>
      <c r="G52" s="96">
        <f t="shared" si="3"/>
        <v>0</v>
      </c>
      <c r="H52" s="96">
        <f t="shared" si="4"/>
        <v>0</v>
      </c>
      <c r="I52" s="97">
        <f>+SUMIFS('CUII UE TB'!W:W,'CUII UE TB'!D:D,'PIS and AD by Account'!C52,'CUII UE TB'!AA:AA,TRUE)</f>
        <v>0</v>
      </c>
      <c r="J52" s="96"/>
      <c r="K52" s="96"/>
      <c r="N52" s="96">
        <f t="shared" si="5"/>
        <v>0</v>
      </c>
      <c r="O52" s="96">
        <f t="shared" si="5"/>
        <v>0</v>
      </c>
    </row>
    <row r="53" spans="3:15">
      <c r="C53" s="76">
        <v>111260</v>
      </c>
      <c r="D53" s="89" t="s">
        <v>152</v>
      </c>
      <c r="E53" s="90" t="s">
        <v>108</v>
      </c>
      <c r="F53" s="67" t="s">
        <v>109</v>
      </c>
      <c r="G53" s="96">
        <f t="shared" si="3"/>
        <v>0</v>
      </c>
      <c r="H53" s="96">
        <f t="shared" si="4"/>
        <v>0</v>
      </c>
      <c r="I53" s="97">
        <f>+SUMIFS('CUII UE TB'!W:W,'CUII UE TB'!D:D,'PIS and AD by Account'!C53,'CUII UE TB'!AA:AA,TRUE)</f>
        <v>0</v>
      </c>
      <c r="J53" s="96"/>
      <c r="K53" s="96"/>
      <c r="N53" s="96">
        <f t="shared" si="5"/>
        <v>0</v>
      </c>
      <c r="O53" s="96">
        <f t="shared" si="5"/>
        <v>0</v>
      </c>
    </row>
    <row r="54" spans="3:15">
      <c r="C54" s="76">
        <v>111261</v>
      </c>
      <c r="D54" s="89" t="s">
        <v>153</v>
      </c>
      <c r="E54" s="90" t="s">
        <v>108</v>
      </c>
      <c r="F54" s="67" t="s">
        <v>109</v>
      </c>
      <c r="G54" s="96">
        <f t="shared" si="3"/>
        <v>0</v>
      </c>
      <c r="H54" s="96">
        <f t="shared" si="4"/>
        <v>0</v>
      </c>
      <c r="I54" s="97">
        <f>+SUMIFS('CUII UE TB'!W:W,'CUII UE TB'!D:D,'PIS and AD by Account'!C54,'CUII UE TB'!AA:AA,TRUE)</f>
        <v>0</v>
      </c>
      <c r="J54" s="96"/>
      <c r="K54" s="96"/>
      <c r="N54" s="96">
        <f t="shared" si="5"/>
        <v>0</v>
      </c>
      <c r="O54" s="96">
        <f t="shared" si="5"/>
        <v>0</v>
      </c>
    </row>
    <row r="55" spans="3:15">
      <c r="C55" s="76">
        <v>111262</v>
      </c>
      <c r="D55" s="89" t="s">
        <v>154</v>
      </c>
      <c r="E55" s="90" t="s">
        <v>108</v>
      </c>
      <c r="F55" s="67" t="s">
        <v>109</v>
      </c>
      <c r="G55" s="96">
        <f t="shared" si="3"/>
        <v>0</v>
      </c>
      <c r="H55" s="96">
        <f t="shared" si="4"/>
        <v>0</v>
      </c>
      <c r="I55" s="97">
        <f>+SUMIFS('CUII UE TB'!W:W,'CUII UE TB'!D:D,'PIS and AD by Account'!C55,'CUII UE TB'!AA:AA,TRUE)</f>
        <v>0</v>
      </c>
      <c r="J55" s="96"/>
      <c r="K55" s="96"/>
      <c r="N55" s="96">
        <f t="shared" si="5"/>
        <v>0</v>
      </c>
      <c r="O55" s="96">
        <f t="shared" si="5"/>
        <v>0</v>
      </c>
    </row>
    <row r="56" spans="3:15">
      <c r="C56" s="76">
        <v>111263</v>
      </c>
      <c r="D56" s="89" t="s">
        <v>155</v>
      </c>
      <c r="E56" s="90" t="s">
        <v>108</v>
      </c>
      <c r="F56" s="67" t="s">
        <v>109</v>
      </c>
      <c r="G56" s="96">
        <f t="shared" si="3"/>
        <v>0</v>
      </c>
      <c r="H56" s="96">
        <f t="shared" si="4"/>
        <v>0</v>
      </c>
      <c r="I56" s="97">
        <f>+SUMIFS('CUII UE TB'!W:W,'CUII UE TB'!D:D,'PIS and AD by Account'!C56,'CUII UE TB'!AA:AA,TRUE)</f>
        <v>0</v>
      </c>
      <c r="J56" s="96"/>
      <c r="K56" s="96"/>
      <c r="N56" s="96">
        <f t="shared" si="5"/>
        <v>0</v>
      </c>
      <c r="O56" s="96">
        <f t="shared" si="5"/>
        <v>0</v>
      </c>
    </row>
    <row r="57" spans="3:15">
      <c r="C57" s="76">
        <v>111264</v>
      </c>
      <c r="D57" s="89" t="s">
        <v>156</v>
      </c>
      <c r="E57" s="90" t="s">
        <v>108</v>
      </c>
      <c r="F57" s="67" t="s">
        <v>109</v>
      </c>
      <c r="G57" s="96">
        <f t="shared" si="3"/>
        <v>0</v>
      </c>
      <c r="H57" s="96">
        <f t="shared" si="4"/>
        <v>0</v>
      </c>
      <c r="I57" s="97">
        <f>+SUMIFS('CUII UE TB'!W:W,'CUII UE TB'!D:D,'PIS and AD by Account'!C57,'CUII UE TB'!AA:AA,TRUE)</f>
        <v>0</v>
      </c>
      <c r="J57" s="96"/>
      <c r="K57" s="96"/>
      <c r="N57" s="96">
        <f t="shared" si="5"/>
        <v>0</v>
      </c>
      <c r="O57" s="96">
        <f t="shared" si="5"/>
        <v>0</v>
      </c>
    </row>
    <row r="58" spans="3:15">
      <c r="C58" s="76">
        <v>111265</v>
      </c>
      <c r="D58" s="89" t="s">
        <v>157</v>
      </c>
      <c r="E58" s="90" t="s">
        <v>108</v>
      </c>
      <c r="F58" s="67" t="s">
        <v>109</v>
      </c>
      <c r="G58" s="96">
        <f t="shared" si="3"/>
        <v>0</v>
      </c>
      <c r="H58" s="96">
        <f t="shared" si="4"/>
        <v>0</v>
      </c>
      <c r="I58" s="97">
        <f>+SUMIFS('CUII UE TB'!W:W,'CUII UE TB'!D:D,'PIS and AD by Account'!C58,'CUII UE TB'!AA:AA,TRUE)</f>
        <v>0</v>
      </c>
      <c r="J58" s="96"/>
      <c r="K58" s="96"/>
      <c r="N58" s="96">
        <f t="shared" si="5"/>
        <v>0</v>
      </c>
      <c r="O58" s="96">
        <f t="shared" si="5"/>
        <v>0</v>
      </c>
    </row>
    <row r="59" spans="3:15">
      <c r="C59" s="76">
        <v>111266</v>
      </c>
      <c r="D59" s="89" t="s">
        <v>158</v>
      </c>
      <c r="E59" s="90" t="s">
        <v>108</v>
      </c>
      <c r="F59" s="67" t="s">
        <v>109</v>
      </c>
      <c r="G59" s="96">
        <f t="shared" si="3"/>
        <v>0</v>
      </c>
      <c r="H59" s="96">
        <f t="shared" si="4"/>
        <v>0</v>
      </c>
      <c r="I59" s="97">
        <f>+SUMIFS('CUII UE TB'!W:W,'CUII UE TB'!D:D,'PIS and AD by Account'!C59,'CUII UE TB'!AA:AA,TRUE)</f>
        <v>0</v>
      </c>
      <c r="J59" s="96"/>
      <c r="K59" s="96"/>
      <c r="N59" s="96">
        <f t="shared" si="5"/>
        <v>0</v>
      </c>
      <c r="O59" s="96">
        <f t="shared" si="5"/>
        <v>0</v>
      </c>
    </row>
    <row r="60" spans="3:15">
      <c r="C60" s="76">
        <v>111267</v>
      </c>
      <c r="D60" s="89" t="s">
        <v>159</v>
      </c>
      <c r="E60" s="90" t="s">
        <v>108</v>
      </c>
      <c r="F60" s="67" t="s">
        <v>109</v>
      </c>
      <c r="G60" s="96">
        <f t="shared" si="3"/>
        <v>0</v>
      </c>
      <c r="H60" s="96">
        <f t="shared" si="4"/>
        <v>0</v>
      </c>
      <c r="I60" s="97">
        <f>+SUMIFS('CUII UE TB'!W:W,'CUII UE TB'!D:D,'PIS and AD by Account'!C60,'CUII UE TB'!AA:AA,TRUE)</f>
        <v>0</v>
      </c>
      <c r="J60" s="96"/>
      <c r="K60" s="96"/>
      <c r="N60" s="96">
        <f t="shared" si="5"/>
        <v>0</v>
      </c>
      <c r="O60" s="96">
        <f t="shared" si="5"/>
        <v>0</v>
      </c>
    </row>
    <row r="61" spans="3:15">
      <c r="C61" s="76">
        <v>111270</v>
      </c>
      <c r="D61" s="89" t="s">
        <v>160</v>
      </c>
      <c r="E61" s="90" t="s">
        <v>108</v>
      </c>
      <c r="F61" s="67" t="s">
        <v>109</v>
      </c>
      <c r="G61" s="96">
        <f t="shared" si="3"/>
        <v>0</v>
      </c>
      <c r="H61" s="96">
        <f t="shared" si="4"/>
        <v>0</v>
      </c>
      <c r="I61" s="97">
        <f>+SUMIFS('CUII UE TB'!W:W,'CUII UE TB'!D:D,'PIS and AD by Account'!C61,'CUII UE TB'!AA:AA,TRUE)</f>
        <v>0</v>
      </c>
      <c r="J61" s="96"/>
      <c r="K61" s="96"/>
      <c r="N61" s="96">
        <f t="shared" si="5"/>
        <v>0</v>
      </c>
      <c r="O61" s="96">
        <f t="shared" si="5"/>
        <v>0</v>
      </c>
    </row>
    <row r="62" spans="3:15">
      <c r="C62" s="76">
        <v>111271</v>
      </c>
      <c r="D62" s="89" t="s">
        <v>161</v>
      </c>
      <c r="E62" s="90" t="s">
        <v>108</v>
      </c>
      <c r="F62" s="67" t="s">
        <v>109</v>
      </c>
      <c r="G62" s="96">
        <f t="shared" si="3"/>
        <v>0</v>
      </c>
      <c r="H62" s="96">
        <f t="shared" si="4"/>
        <v>0</v>
      </c>
      <c r="I62" s="97">
        <f>+SUMIFS('CUII UE TB'!W:W,'CUII UE TB'!D:D,'PIS and AD by Account'!C62,'CUII UE TB'!AA:AA,TRUE)</f>
        <v>0</v>
      </c>
      <c r="J62" s="96"/>
      <c r="K62" s="96"/>
      <c r="N62" s="96">
        <f t="shared" si="5"/>
        <v>0</v>
      </c>
      <c r="O62" s="96">
        <f t="shared" si="5"/>
        <v>0</v>
      </c>
    </row>
    <row r="63" spans="3:15">
      <c r="C63" s="76">
        <v>111272</v>
      </c>
      <c r="D63" s="89" t="s">
        <v>162</v>
      </c>
      <c r="E63" s="90" t="s">
        <v>108</v>
      </c>
      <c r="F63" s="67" t="s">
        <v>109</v>
      </c>
      <c r="G63" s="96">
        <f t="shared" ref="G63:G80" si="6">IF(E63="Actual",IF(F63=G$6,$I63,0),VLOOKUP($E63,$F$1135:$L$1141,5,FALSE)*$I63)</f>
        <v>0</v>
      </c>
      <c r="H63" s="96">
        <f t="shared" ref="H63:H80" si="7">IF(E63="Actual",IF(F63=H$6,$I63,0),VLOOKUP($E63,$F$1135:$L$1141,6,FALSE)*$I63)</f>
        <v>0</v>
      </c>
      <c r="I63" s="97">
        <f>+SUMIFS('CUII UE TB'!W:W,'CUII UE TB'!D:D,'PIS and AD by Account'!C63,'CUII UE TB'!AA:AA,TRUE)</f>
        <v>0</v>
      </c>
      <c r="J63" s="96"/>
      <c r="K63" s="96"/>
      <c r="N63" s="96">
        <f t="shared" ref="N63:O80" si="8">SUM(G63,J63)</f>
        <v>0</v>
      </c>
      <c r="O63" s="96">
        <f t="shared" si="8"/>
        <v>0</v>
      </c>
    </row>
    <row r="64" spans="3:15">
      <c r="C64" s="76">
        <v>111273</v>
      </c>
      <c r="D64" s="89" t="s">
        <v>163</v>
      </c>
      <c r="E64" s="90" t="s">
        <v>108</v>
      </c>
      <c r="F64" s="67" t="s">
        <v>109</v>
      </c>
      <c r="G64" s="96">
        <f t="shared" si="6"/>
        <v>0</v>
      </c>
      <c r="H64" s="96">
        <f t="shared" si="7"/>
        <v>0</v>
      </c>
      <c r="I64" s="97">
        <f>+SUMIFS('CUII UE TB'!W:W,'CUII UE TB'!D:D,'PIS and AD by Account'!C64,'CUII UE TB'!AA:AA,TRUE)</f>
        <v>0</v>
      </c>
      <c r="J64" s="96"/>
      <c r="K64" s="96"/>
      <c r="N64" s="96">
        <f t="shared" si="8"/>
        <v>0</v>
      </c>
      <c r="O64" s="96">
        <f t="shared" si="8"/>
        <v>0</v>
      </c>
    </row>
    <row r="65" spans="3:15">
      <c r="C65" s="76">
        <v>111274</v>
      </c>
      <c r="D65" s="89" t="s">
        <v>164</v>
      </c>
      <c r="E65" s="90" t="s">
        <v>108</v>
      </c>
      <c r="F65" s="67" t="s">
        <v>109</v>
      </c>
      <c r="G65" s="96">
        <f t="shared" si="6"/>
        <v>0</v>
      </c>
      <c r="H65" s="96">
        <f t="shared" si="7"/>
        <v>0</v>
      </c>
      <c r="I65" s="97">
        <f>+SUMIFS('CUII UE TB'!W:W,'CUII UE TB'!D:D,'PIS and AD by Account'!C65,'CUII UE TB'!AA:AA,TRUE)</f>
        <v>0</v>
      </c>
      <c r="J65" s="96"/>
      <c r="K65" s="96"/>
      <c r="N65" s="96">
        <f t="shared" si="8"/>
        <v>0</v>
      </c>
      <c r="O65" s="96">
        <f t="shared" si="8"/>
        <v>0</v>
      </c>
    </row>
    <row r="66" spans="3:15">
      <c r="C66" s="76">
        <v>111275</v>
      </c>
      <c r="D66" s="89" t="s">
        <v>165</v>
      </c>
      <c r="E66" s="90" t="s">
        <v>108</v>
      </c>
      <c r="F66" s="67" t="s">
        <v>109</v>
      </c>
      <c r="G66" s="96">
        <f t="shared" si="6"/>
        <v>0</v>
      </c>
      <c r="H66" s="96">
        <f t="shared" si="7"/>
        <v>0</v>
      </c>
      <c r="I66" s="97">
        <f>+SUMIFS('CUII UE TB'!W:W,'CUII UE TB'!D:D,'PIS and AD by Account'!C66,'CUII UE TB'!AA:AA,TRUE)</f>
        <v>0</v>
      </c>
      <c r="J66" s="96"/>
      <c r="K66" s="96"/>
      <c r="N66" s="96">
        <f t="shared" si="8"/>
        <v>0</v>
      </c>
      <c r="O66" s="96">
        <f t="shared" si="8"/>
        <v>0</v>
      </c>
    </row>
    <row r="67" spans="3:15">
      <c r="C67" s="76">
        <v>111276</v>
      </c>
      <c r="D67" s="89" t="s">
        <v>166</v>
      </c>
      <c r="E67" s="90" t="s">
        <v>108</v>
      </c>
      <c r="F67" s="67" t="s">
        <v>109</v>
      </c>
      <c r="G67" s="96">
        <f t="shared" si="6"/>
        <v>0</v>
      </c>
      <c r="H67" s="96">
        <f t="shared" si="7"/>
        <v>0</v>
      </c>
      <c r="I67" s="97">
        <f>+SUMIFS('CUII UE TB'!W:W,'CUII UE TB'!D:D,'PIS and AD by Account'!C67,'CUII UE TB'!AA:AA,TRUE)</f>
        <v>0</v>
      </c>
      <c r="J67" s="96"/>
      <c r="K67" s="96"/>
      <c r="N67" s="96">
        <f t="shared" si="8"/>
        <v>0</v>
      </c>
      <c r="O67" s="96">
        <f t="shared" si="8"/>
        <v>0</v>
      </c>
    </row>
    <row r="68" spans="3:15">
      <c r="C68" s="76">
        <v>111277</v>
      </c>
      <c r="D68" s="89" t="s">
        <v>167</v>
      </c>
      <c r="E68" s="90" t="s">
        <v>108</v>
      </c>
      <c r="F68" s="67" t="s">
        <v>109</v>
      </c>
      <c r="G68" s="96">
        <f t="shared" si="6"/>
        <v>0</v>
      </c>
      <c r="H68" s="96">
        <f t="shared" si="7"/>
        <v>0</v>
      </c>
      <c r="I68" s="97">
        <f>+SUMIFS('CUII UE TB'!W:W,'CUII UE TB'!D:D,'PIS and AD by Account'!C68,'CUII UE TB'!AA:AA,TRUE)</f>
        <v>0</v>
      </c>
      <c r="J68" s="96"/>
      <c r="K68" s="96"/>
      <c r="N68" s="96">
        <f t="shared" si="8"/>
        <v>0</v>
      </c>
      <c r="O68" s="96">
        <f t="shared" si="8"/>
        <v>0</v>
      </c>
    </row>
    <row r="69" spans="3:15">
      <c r="C69" s="76">
        <v>111278</v>
      </c>
      <c r="D69" s="89" t="s">
        <v>168</v>
      </c>
      <c r="E69" s="90" t="s">
        <v>108</v>
      </c>
      <c r="F69" s="67" t="s">
        <v>109</v>
      </c>
      <c r="G69" s="96">
        <f t="shared" si="6"/>
        <v>0</v>
      </c>
      <c r="H69" s="96">
        <f t="shared" si="7"/>
        <v>0</v>
      </c>
      <c r="I69" s="97">
        <f>+SUMIFS('CUII UE TB'!W:W,'CUII UE TB'!D:D,'PIS and AD by Account'!C69,'CUII UE TB'!AA:AA,TRUE)</f>
        <v>0</v>
      </c>
      <c r="J69" s="96"/>
      <c r="K69" s="96"/>
      <c r="N69" s="96">
        <f t="shared" si="8"/>
        <v>0</v>
      </c>
      <c r="O69" s="96">
        <f t="shared" si="8"/>
        <v>0</v>
      </c>
    </row>
    <row r="70" spans="3:15">
      <c r="C70" s="76">
        <v>111279</v>
      </c>
      <c r="D70" s="89" t="s">
        <v>169</v>
      </c>
      <c r="E70" s="90" t="s">
        <v>108</v>
      </c>
      <c r="F70" s="67" t="s">
        <v>109</v>
      </c>
      <c r="G70" s="96">
        <f t="shared" si="6"/>
        <v>0</v>
      </c>
      <c r="H70" s="96">
        <f t="shared" si="7"/>
        <v>0</v>
      </c>
      <c r="I70" s="97">
        <f>+SUMIFS('CUII UE TB'!W:W,'CUII UE TB'!D:D,'PIS and AD by Account'!C70,'CUII UE TB'!AA:AA,TRUE)</f>
        <v>0</v>
      </c>
      <c r="J70" s="96"/>
      <c r="K70" s="96"/>
      <c r="N70" s="96">
        <f t="shared" si="8"/>
        <v>0</v>
      </c>
      <c r="O70" s="96">
        <f t="shared" si="8"/>
        <v>0</v>
      </c>
    </row>
    <row r="71" spans="3:15">
      <c r="C71" s="76">
        <v>111280</v>
      </c>
      <c r="D71" s="89" t="s">
        <v>170</v>
      </c>
      <c r="E71" s="90" t="s">
        <v>108</v>
      </c>
      <c r="F71" s="67" t="s">
        <v>109</v>
      </c>
      <c r="G71" s="96">
        <f t="shared" si="6"/>
        <v>0</v>
      </c>
      <c r="H71" s="96">
        <f t="shared" si="7"/>
        <v>0</v>
      </c>
      <c r="I71" s="97">
        <f>+SUMIFS('CUII UE TB'!W:W,'CUII UE TB'!D:D,'PIS and AD by Account'!C71,'CUII UE TB'!AA:AA,TRUE)</f>
        <v>0</v>
      </c>
      <c r="J71" s="96"/>
      <c r="K71" s="96"/>
      <c r="N71" s="96">
        <f t="shared" si="8"/>
        <v>0</v>
      </c>
      <c r="O71" s="96">
        <f t="shared" si="8"/>
        <v>0</v>
      </c>
    </row>
    <row r="72" spans="3:15">
      <c r="C72" s="76">
        <v>111281</v>
      </c>
      <c r="D72" s="89" t="s">
        <v>171</v>
      </c>
      <c r="E72" s="90" t="s">
        <v>108</v>
      </c>
      <c r="F72" s="67" t="s">
        <v>109</v>
      </c>
      <c r="G72" s="96">
        <f t="shared" si="6"/>
        <v>0</v>
      </c>
      <c r="H72" s="96">
        <f t="shared" si="7"/>
        <v>0</v>
      </c>
      <c r="I72" s="97">
        <f>+SUMIFS('CUII UE TB'!W:W,'CUII UE TB'!D:D,'PIS and AD by Account'!C72,'CUII UE TB'!AA:AA,TRUE)</f>
        <v>0</v>
      </c>
      <c r="J72" s="96"/>
      <c r="K72" s="96"/>
      <c r="N72" s="96">
        <f t="shared" si="8"/>
        <v>0</v>
      </c>
      <c r="O72" s="96">
        <f t="shared" si="8"/>
        <v>0</v>
      </c>
    </row>
    <row r="73" spans="3:15">
      <c r="C73" s="76">
        <v>111282</v>
      </c>
      <c r="D73" s="89" t="s">
        <v>172</v>
      </c>
      <c r="E73" s="90" t="s">
        <v>108</v>
      </c>
      <c r="F73" s="67" t="s">
        <v>109</v>
      </c>
      <c r="G73" s="96">
        <f t="shared" si="6"/>
        <v>0</v>
      </c>
      <c r="H73" s="96">
        <f t="shared" si="7"/>
        <v>0</v>
      </c>
      <c r="I73" s="97">
        <f>+SUMIFS('CUII UE TB'!W:W,'CUII UE TB'!D:D,'PIS and AD by Account'!C73,'CUII UE TB'!AA:AA,TRUE)</f>
        <v>0</v>
      </c>
      <c r="J73" s="96"/>
      <c r="K73" s="96"/>
      <c r="N73" s="96">
        <f t="shared" si="8"/>
        <v>0</v>
      </c>
      <c r="O73" s="96">
        <f t="shared" si="8"/>
        <v>0</v>
      </c>
    </row>
    <row r="74" spans="3:15">
      <c r="C74" s="76">
        <v>111283</v>
      </c>
      <c r="D74" s="89" t="s">
        <v>173</v>
      </c>
      <c r="E74" s="90" t="s">
        <v>108</v>
      </c>
      <c r="F74" s="67" t="s">
        <v>109</v>
      </c>
      <c r="G74" s="96">
        <f t="shared" si="6"/>
        <v>0</v>
      </c>
      <c r="H74" s="96">
        <f t="shared" si="7"/>
        <v>0</v>
      </c>
      <c r="I74" s="97">
        <f>+SUMIFS('CUII UE TB'!W:W,'CUII UE TB'!D:D,'PIS and AD by Account'!C74,'CUII UE TB'!AA:AA,TRUE)</f>
        <v>0</v>
      </c>
      <c r="J74" s="96"/>
      <c r="K74" s="96"/>
      <c r="N74" s="96">
        <f t="shared" si="8"/>
        <v>0</v>
      </c>
      <c r="O74" s="96">
        <f t="shared" si="8"/>
        <v>0</v>
      </c>
    </row>
    <row r="75" spans="3:15">
      <c r="C75" s="76">
        <v>111284</v>
      </c>
      <c r="D75" s="89" t="s">
        <v>174</v>
      </c>
      <c r="E75" s="90" t="s">
        <v>108</v>
      </c>
      <c r="F75" s="67" t="s">
        <v>109</v>
      </c>
      <c r="G75" s="96">
        <f t="shared" si="6"/>
        <v>0</v>
      </c>
      <c r="H75" s="96">
        <f t="shared" si="7"/>
        <v>0</v>
      </c>
      <c r="I75" s="97">
        <f>+SUMIFS('CUII UE TB'!W:W,'CUII UE TB'!D:D,'PIS and AD by Account'!C75,'CUII UE TB'!AA:AA,TRUE)</f>
        <v>0</v>
      </c>
      <c r="J75" s="96"/>
      <c r="K75" s="96"/>
      <c r="N75" s="96">
        <f t="shared" si="8"/>
        <v>0</v>
      </c>
      <c r="O75" s="96">
        <f t="shared" si="8"/>
        <v>0</v>
      </c>
    </row>
    <row r="76" spans="3:15">
      <c r="C76" s="76">
        <v>111285</v>
      </c>
      <c r="D76" s="89" t="s">
        <v>175</v>
      </c>
      <c r="E76" s="90" t="s">
        <v>108</v>
      </c>
      <c r="F76" s="67" t="s">
        <v>109</v>
      </c>
      <c r="G76" s="96">
        <f t="shared" si="6"/>
        <v>0</v>
      </c>
      <c r="H76" s="96">
        <f t="shared" si="7"/>
        <v>0</v>
      </c>
      <c r="I76" s="97">
        <f>+SUMIFS('CUII UE TB'!W:W,'CUII UE TB'!D:D,'PIS and AD by Account'!C76,'CUII UE TB'!AA:AA,TRUE)</f>
        <v>0</v>
      </c>
      <c r="J76" s="96"/>
      <c r="K76" s="96"/>
      <c r="N76" s="96">
        <f t="shared" si="8"/>
        <v>0</v>
      </c>
      <c r="O76" s="96">
        <f t="shared" si="8"/>
        <v>0</v>
      </c>
    </row>
    <row r="77" spans="3:15">
      <c r="C77" s="76">
        <v>111286</v>
      </c>
      <c r="D77" s="89" t="s">
        <v>176</v>
      </c>
      <c r="E77" s="90" t="s">
        <v>108</v>
      </c>
      <c r="F77" s="67" t="s">
        <v>109</v>
      </c>
      <c r="G77" s="96">
        <f t="shared" si="6"/>
        <v>0</v>
      </c>
      <c r="H77" s="96">
        <f t="shared" si="7"/>
        <v>0</v>
      </c>
      <c r="I77" s="97">
        <f>+SUMIFS('CUII UE TB'!W:W,'CUII UE TB'!D:D,'PIS and AD by Account'!C77,'CUII UE TB'!AA:AA,TRUE)</f>
        <v>0</v>
      </c>
      <c r="J77" s="96"/>
      <c r="K77" s="96"/>
      <c r="N77" s="96">
        <f t="shared" si="8"/>
        <v>0</v>
      </c>
      <c r="O77" s="96">
        <f t="shared" si="8"/>
        <v>0</v>
      </c>
    </row>
    <row r="78" spans="3:15">
      <c r="C78" s="76">
        <v>111287</v>
      </c>
      <c r="D78" s="89" t="s">
        <v>177</v>
      </c>
      <c r="E78" s="90" t="s">
        <v>108</v>
      </c>
      <c r="F78" s="67" t="s">
        <v>109</v>
      </c>
      <c r="G78" s="96">
        <f t="shared" si="6"/>
        <v>0</v>
      </c>
      <c r="H78" s="96">
        <f t="shared" si="7"/>
        <v>0</v>
      </c>
      <c r="I78" s="97">
        <f>+SUMIFS('CUII UE TB'!W:W,'CUII UE TB'!D:D,'PIS and AD by Account'!C78,'CUII UE TB'!AA:AA,TRUE)</f>
        <v>0</v>
      </c>
      <c r="J78" s="96"/>
      <c r="K78" s="96"/>
      <c r="N78" s="96">
        <f t="shared" si="8"/>
        <v>0</v>
      </c>
      <c r="O78" s="96">
        <f t="shared" si="8"/>
        <v>0</v>
      </c>
    </row>
    <row r="79" spans="3:15">
      <c r="C79" s="76">
        <v>111288</v>
      </c>
      <c r="D79" s="89" t="s">
        <v>178</v>
      </c>
      <c r="E79" s="90" t="s">
        <v>108</v>
      </c>
      <c r="F79" s="67" t="s">
        <v>109</v>
      </c>
      <c r="G79" s="96">
        <f t="shared" si="6"/>
        <v>0</v>
      </c>
      <c r="H79" s="96">
        <f t="shared" si="7"/>
        <v>0</v>
      </c>
      <c r="I79" s="97">
        <f>+SUMIFS('CUII UE TB'!W:W,'CUII UE TB'!D:D,'PIS and AD by Account'!C79,'CUII UE TB'!AA:AA,TRUE)</f>
        <v>0</v>
      </c>
      <c r="J79" s="96"/>
      <c r="K79" s="96"/>
      <c r="N79" s="96">
        <f t="shared" si="8"/>
        <v>0</v>
      </c>
      <c r="O79" s="96">
        <f t="shared" si="8"/>
        <v>0</v>
      </c>
    </row>
    <row r="80" spans="3:15">
      <c r="C80" s="76">
        <v>111299</v>
      </c>
      <c r="D80" s="89" t="s">
        <v>179</v>
      </c>
      <c r="E80" s="90" t="s">
        <v>108</v>
      </c>
      <c r="F80" s="67" t="s">
        <v>109</v>
      </c>
      <c r="G80" s="96">
        <f t="shared" si="6"/>
        <v>0</v>
      </c>
      <c r="H80" s="96">
        <f t="shared" si="7"/>
        <v>0</v>
      </c>
      <c r="I80" s="97">
        <f>+SUMIFS('CUII UE TB'!W:W,'CUII UE TB'!D:D,'PIS and AD by Account'!C80,'CUII UE TB'!AA:AA,TRUE)</f>
        <v>0</v>
      </c>
      <c r="J80" s="96"/>
      <c r="K80" s="96"/>
      <c r="N80" s="96">
        <f t="shared" si="8"/>
        <v>0</v>
      </c>
      <c r="O80" s="96">
        <f t="shared" si="8"/>
        <v>0</v>
      </c>
    </row>
    <row r="81" spans="1:15" ht="15.75" customHeight="1">
      <c r="A81" s="428" t="s">
        <v>128</v>
      </c>
      <c r="C81" s="90" t="s">
        <v>95</v>
      </c>
      <c r="D81" s="93" t="s">
        <v>129</v>
      </c>
      <c r="E81" s="90"/>
      <c r="G81" s="228">
        <f>SUM(G31:G80)</f>
        <v>0</v>
      </c>
      <c r="H81" s="228">
        <f>SUM(H31:H80)</f>
        <v>0</v>
      </c>
      <c r="I81" s="229">
        <f>SUM(I31:I80)</f>
        <v>0</v>
      </c>
      <c r="J81" s="228"/>
      <c r="K81" s="228"/>
      <c r="N81" s="228">
        <f>SUM(N31:N80)</f>
        <v>0</v>
      </c>
      <c r="O81" s="228">
        <f>SUM(O31:O80)</f>
        <v>0</v>
      </c>
    </row>
    <row r="82" spans="1:15">
      <c r="C82" s="76"/>
      <c r="D82" s="77"/>
      <c r="E82" s="90"/>
      <c r="G82" s="96"/>
      <c r="H82" s="96"/>
      <c r="I82" s="97"/>
      <c r="J82" s="96"/>
      <c r="K82" s="96"/>
      <c r="N82" s="96"/>
      <c r="O82" s="96"/>
    </row>
    <row r="83" spans="1:15">
      <c r="C83" s="76"/>
      <c r="D83" s="77" t="s">
        <v>180</v>
      </c>
      <c r="E83" s="90"/>
      <c r="G83" s="96"/>
      <c r="H83" s="96"/>
      <c r="I83" s="97"/>
      <c r="J83" s="96"/>
      <c r="K83" s="96"/>
      <c r="N83" s="96"/>
      <c r="O83" s="96"/>
    </row>
    <row r="84" spans="1:15">
      <c r="C84" s="76">
        <v>111301</v>
      </c>
      <c r="D84" s="89" t="s">
        <v>181</v>
      </c>
      <c r="E84" s="90" t="s">
        <v>108</v>
      </c>
      <c r="F84" s="67" t="s">
        <v>109</v>
      </c>
      <c r="G84" s="96">
        <f t="shared" ref="G84:G93" si="9">IF(E84="Actual",IF(F84=G$6,$I84,0),VLOOKUP($E84,$F$1135:$L$1141,5,FALSE)*$I84)</f>
        <v>0</v>
      </c>
      <c r="H84" s="96">
        <f t="shared" ref="H84:H93" si="10">IF(E84="Actual",IF(F84=H$6,$I84,0),VLOOKUP($E84,$F$1135:$L$1141,6,FALSE)*$I84)</f>
        <v>0</v>
      </c>
      <c r="I84" s="97">
        <f>+SUMIFS('CUII UE TB'!W:W,'CUII UE TB'!D:D,'PIS and AD by Account'!C84,'CUII UE TB'!AA:AA,TRUE)</f>
        <v>0</v>
      </c>
      <c r="J84" s="96"/>
      <c r="K84" s="96"/>
      <c r="N84" s="96">
        <f t="shared" ref="N84:O93" si="11">SUM(G84,J84)</f>
        <v>0</v>
      </c>
      <c r="O84" s="96">
        <f t="shared" si="11"/>
        <v>0</v>
      </c>
    </row>
    <row r="85" spans="1:15">
      <c r="C85" s="76">
        <v>111302</v>
      </c>
      <c r="D85" s="89" t="s">
        <v>182</v>
      </c>
      <c r="E85" s="90" t="s">
        <v>108</v>
      </c>
      <c r="F85" s="67" t="s">
        <v>109</v>
      </c>
      <c r="G85" s="96">
        <f t="shared" si="9"/>
        <v>0</v>
      </c>
      <c r="H85" s="96">
        <f t="shared" si="10"/>
        <v>0</v>
      </c>
      <c r="I85" s="97">
        <f>+SUMIFS('CUII UE TB'!W:W,'CUII UE TB'!D:D,'PIS and AD by Account'!C85,'CUII UE TB'!AA:AA,TRUE)</f>
        <v>0</v>
      </c>
      <c r="J85" s="96"/>
      <c r="K85" s="96"/>
      <c r="N85" s="96">
        <f t="shared" si="11"/>
        <v>0</v>
      </c>
      <c r="O85" s="96">
        <f t="shared" si="11"/>
        <v>0</v>
      </c>
    </row>
    <row r="86" spans="1:15">
      <c r="C86" s="76">
        <v>111303</v>
      </c>
      <c r="D86" s="89" t="s">
        <v>183</v>
      </c>
      <c r="E86" s="90" t="s">
        <v>108</v>
      </c>
      <c r="F86" s="67" t="s">
        <v>109</v>
      </c>
      <c r="G86" s="96">
        <f t="shared" si="9"/>
        <v>0</v>
      </c>
      <c r="H86" s="96">
        <f t="shared" si="10"/>
        <v>0</v>
      </c>
      <c r="I86" s="97">
        <f>+SUMIFS('CUII UE TB'!W:W,'CUII UE TB'!D:D,'PIS and AD by Account'!C86,'CUII UE TB'!AA:AA,TRUE)</f>
        <v>0</v>
      </c>
      <c r="J86" s="96"/>
      <c r="K86" s="96"/>
      <c r="N86" s="96">
        <f t="shared" si="11"/>
        <v>0</v>
      </c>
      <c r="O86" s="96">
        <f t="shared" si="11"/>
        <v>0</v>
      </c>
    </row>
    <row r="87" spans="1:15">
      <c r="C87" s="76">
        <v>111304</v>
      </c>
      <c r="D87" s="89" t="s">
        <v>184</v>
      </c>
      <c r="E87" s="90" t="s">
        <v>108</v>
      </c>
      <c r="F87" s="67" t="s">
        <v>109</v>
      </c>
      <c r="G87" s="96">
        <f t="shared" si="9"/>
        <v>0</v>
      </c>
      <c r="H87" s="96">
        <f t="shared" si="10"/>
        <v>0</v>
      </c>
      <c r="I87" s="97">
        <f>+SUMIFS('CUII UE TB'!W:W,'CUII UE TB'!D:D,'PIS and AD by Account'!C87,'CUII UE TB'!AA:AA,TRUE)</f>
        <v>0</v>
      </c>
      <c r="J87" s="96"/>
      <c r="K87" s="96"/>
      <c r="N87" s="96">
        <f t="shared" si="11"/>
        <v>0</v>
      </c>
      <c r="O87" s="96">
        <f t="shared" si="11"/>
        <v>0</v>
      </c>
    </row>
    <row r="88" spans="1:15">
      <c r="C88" s="76">
        <v>111305</v>
      </c>
      <c r="D88" s="89" t="s">
        <v>185</v>
      </c>
      <c r="E88" s="90" t="s">
        <v>108</v>
      </c>
      <c r="F88" s="67" t="s">
        <v>109</v>
      </c>
      <c r="G88" s="96">
        <f t="shared" si="9"/>
        <v>0</v>
      </c>
      <c r="H88" s="96">
        <f t="shared" si="10"/>
        <v>0</v>
      </c>
      <c r="I88" s="97">
        <f>+SUMIFS('CUII UE TB'!W:W,'CUII UE TB'!D:D,'PIS and AD by Account'!C88,'CUII UE TB'!AA:AA,TRUE)</f>
        <v>0</v>
      </c>
      <c r="J88" s="96"/>
      <c r="K88" s="96"/>
      <c r="N88" s="96">
        <f t="shared" si="11"/>
        <v>0</v>
      </c>
      <c r="O88" s="96">
        <f t="shared" si="11"/>
        <v>0</v>
      </c>
    </row>
    <row r="89" spans="1:15">
      <c r="C89" s="76">
        <v>111306</v>
      </c>
      <c r="D89" s="89" t="s">
        <v>186</v>
      </c>
      <c r="E89" s="90" t="s">
        <v>108</v>
      </c>
      <c r="F89" s="67" t="s">
        <v>109</v>
      </c>
      <c r="G89" s="96">
        <f t="shared" si="9"/>
        <v>0</v>
      </c>
      <c r="H89" s="96">
        <f t="shared" si="10"/>
        <v>0</v>
      </c>
      <c r="I89" s="97">
        <f>+SUMIFS('CUII UE TB'!W:W,'CUII UE TB'!D:D,'PIS and AD by Account'!C89,'CUII UE TB'!AA:AA,TRUE)</f>
        <v>0</v>
      </c>
      <c r="J89" s="96"/>
      <c r="K89" s="96"/>
      <c r="N89" s="96">
        <f t="shared" si="11"/>
        <v>0</v>
      </c>
      <c r="O89" s="96">
        <f t="shared" si="11"/>
        <v>0</v>
      </c>
    </row>
    <row r="90" spans="1:15">
      <c r="C90" s="76">
        <v>111307</v>
      </c>
      <c r="D90" s="89" t="s">
        <v>187</v>
      </c>
      <c r="E90" s="90" t="s">
        <v>108</v>
      </c>
      <c r="F90" s="67" t="s">
        <v>109</v>
      </c>
      <c r="G90" s="96">
        <f t="shared" si="9"/>
        <v>0</v>
      </c>
      <c r="H90" s="96">
        <f t="shared" si="10"/>
        <v>0</v>
      </c>
      <c r="I90" s="97">
        <f>+SUMIFS('CUII UE TB'!W:W,'CUII UE TB'!D:D,'PIS and AD by Account'!C90,'CUII UE TB'!AA:AA,TRUE)</f>
        <v>0</v>
      </c>
      <c r="J90" s="96"/>
      <c r="K90" s="96"/>
      <c r="N90" s="96">
        <f t="shared" si="11"/>
        <v>0</v>
      </c>
      <c r="O90" s="96">
        <f t="shared" si="11"/>
        <v>0</v>
      </c>
    </row>
    <row r="91" spans="1:15">
      <c r="C91" s="76">
        <v>111308</v>
      </c>
      <c r="D91" s="89" t="s">
        <v>188</v>
      </c>
      <c r="E91" s="90" t="s">
        <v>108</v>
      </c>
      <c r="F91" s="67" t="s">
        <v>109</v>
      </c>
      <c r="G91" s="96">
        <f t="shared" si="9"/>
        <v>0</v>
      </c>
      <c r="H91" s="96">
        <f t="shared" si="10"/>
        <v>0</v>
      </c>
      <c r="I91" s="97">
        <f>+SUMIFS('CUII UE TB'!W:W,'CUII UE TB'!D:D,'PIS and AD by Account'!C91,'CUII UE TB'!AA:AA,TRUE)</f>
        <v>0</v>
      </c>
      <c r="J91" s="96"/>
      <c r="K91" s="96"/>
      <c r="N91" s="96">
        <f t="shared" si="11"/>
        <v>0</v>
      </c>
      <c r="O91" s="96">
        <f t="shared" si="11"/>
        <v>0</v>
      </c>
    </row>
    <row r="92" spans="1:15">
      <c r="C92" s="76">
        <v>111309</v>
      </c>
      <c r="D92" s="89" t="s">
        <v>189</v>
      </c>
      <c r="E92" s="90" t="s">
        <v>108</v>
      </c>
      <c r="F92" s="67" t="s">
        <v>109</v>
      </c>
      <c r="G92" s="96">
        <f t="shared" si="9"/>
        <v>0</v>
      </c>
      <c r="H92" s="96">
        <f t="shared" si="10"/>
        <v>0</v>
      </c>
      <c r="I92" s="97">
        <f>+SUMIFS('CUII UE TB'!W:W,'CUII UE TB'!D:D,'PIS and AD by Account'!C92,'CUII UE TB'!AA:AA,TRUE)</f>
        <v>0</v>
      </c>
      <c r="J92" s="96"/>
      <c r="K92" s="96"/>
      <c r="N92" s="96">
        <f t="shared" si="11"/>
        <v>0</v>
      </c>
      <c r="O92" s="96">
        <f t="shared" si="11"/>
        <v>0</v>
      </c>
    </row>
    <row r="93" spans="1:15">
      <c r="C93" s="76">
        <v>111310</v>
      </c>
      <c r="D93" s="89" t="s">
        <v>190</v>
      </c>
      <c r="E93" s="90" t="s">
        <v>108</v>
      </c>
      <c r="F93" s="67" t="s">
        <v>109</v>
      </c>
      <c r="G93" s="96">
        <f t="shared" si="9"/>
        <v>0</v>
      </c>
      <c r="H93" s="96">
        <f t="shared" si="10"/>
        <v>0</v>
      </c>
      <c r="I93" s="97">
        <f>+SUMIFS('CUII UE TB'!W:W,'CUII UE TB'!D:D,'PIS and AD by Account'!C93,'CUII UE TB'!AA:AA,TRUE)</f>
        <v>0</v>
      </c>
      <c r="J93" s="96"/>
      <c r="K93" s="96"/>
      <c r="N93" s="96">
        <f t="shared" si="11"/>
        <v>0</v>
      </c>
      <c r="O93" s="96">
        <f t="shared" si="11"/>
        <v>0</v>
      </c>
    </row>
    <row r="94" spans="1:15">
      <c r="A94" s="428" t="s">
        <v>128</v>
      </c>
      <c r="C94" s="90" t="s">
        <v>95</v>
      </c>
      <c r="D94" s="93" t="s">
        <v>180</v>
      </c>
      <c r="E94" s="90"/>
      <c r="G94" s="228">
        <f>SUM(G84:G93)</f>
        <v>0</v>
      </c>
      <c r="H94" s="228">
        <f>SUM(H84:H93)</f>
        <v>0</v>
      </c>
      <c r="I94" s="229">
        <f>SUM(I84:I93)</f>
        <v>0</v>
      </c>
      <c r="J94" s="228"/>
      <c r="K94" s="228"/>
      <c r="N94" s="228">
        <f t="shared" ref="N94:O94" si="12">SUM(N84:N93)</f>
        <v>0</v>
      </c>
      <c r="O94" s="228">
        <f t="shared" si="12"/>
        <v>0</v>
      </c>
    </row>
    <row r="95" spans="1:15">
      <c r="C95" s="76"/>
      <c r="D95" s="77"/>
      <c r="E95" s="90"/>
      <c r="G95" s="96"/>
      <c r="H95" s="96"/>
      <c r="I95" s="97"/>
      <c r="J95" s="96"/>
      <c r="K95" s="96"/>
      <c r="N95" s="96"/>
      <c r="O95" s="96"/>
    </row>
    <row r="96" spans="1:15">
      <c r="C96" s="76"/>
      <c r="D96" s="77" t="s">
        <v>191</v>
      </c>
      <c r="E96" s="90"/>
      <c r="G96" s="96"/>
      <c r="H96" s="96"/>
      <c r="I96" s="97"/>
      <c r="J96" s="96"/>
      <c r="K96" s="96"/>
      <c r="N96" s="96"/>
      <c r="O96" s="96"/>
    </row>
    <row r="97" spans="1:15">
      <c r="C97" s="76">
        <v>111401</v>
      </c>
      <c r="D97" s="89" t="s">
        <v>192</v>
      </c>
      <c r="E97" s="90" t="s">
        <v>108</v>
      </c>
      <c r="F97" s="67" t="s">
        <v>109</v>
      </c>
      <c r="G97" s="96">
        <f t="shared" ref="G97:G111" si="13">IF(E97="Actual",IF(F97=G$6,$I97,0),VLOOKUP($E97,$F$1135:$L$1141,5,FALSE)*$I97)</f>
        <v>0</v>
      </c>
      <c r="H97" s="96">
        <f t="shared" ref="H97:H111" si="14">IF(E97="Actual",IF(F97=H$6,$I97,0),VLOOKUP($E97,$F$1135:$L$1141,6,FALSE)*$I97)</f>
        <v>0</v>
      </c>
      <c r="I97" s="97">
        <f>+SUMIFS('CUII UE TB'!W:W,'CUII UE TB'!D:D,'PIS and AD by Account'!C97,'CUII UE TB'!AA:AA,TRUE)</f>
        <v>0</v>
      </c>
      <c r="J97" s="96"/>
      <c r="K97" s="96"/>
      <c r="N97" s="96">
        <f t="shared" ref="N97:O111" si="15">SUM(G97,J97)</f>
        <v>0</v>
      </c>
      <c r="O97" s="96">
        <f t="shared" si="15"/>
        <v>0</v>
      </c>
    </row>
    <row r="98" spans="1:15">
      <c r="C98" s="76">
        <v>111402</v>
      </c>
      <c r="D98" s="89" t="s">
        <v>193</v>
      </c>
      <c r="E98" s="90" t="s">
        <v>108</v>
      </c>
      <c r="F98" s="67" t="s">
        <v>109</v>
      </c>
      <c r="G98" s="96">
        <f t="shared" si="13"/>
        <v>0</v>
      </c>
      <c r="H98" s="96">
        <f t="shared" si="14"/>
        <v>0</v>
      </c>
      <c r="I98" s="97">
        <f>+SUMIFS('CUII UE TB'!W:W,'CUII UE TB'!D:D,'PIS and AD by Account'!C98,'CUII UE TB'!AA:AA,TRUE)</f>
        <v>0</v>
      </c>
      <c r="J98" s="96"/>
      <c r="K98" s="96"/>
      <c r="N98" s="96">
        <f t="shared" si="15"/>
        <v>0</v>
      </c>
      <c r="O98" s="96">
        <f t="shared" si="15"/>
        <v>0</v>
      </c>
    </row>
    <row r="99" spans="1:15">
      <c r="C99" s="76">
        <v>111403</v>
      </c>
      <c r="D99" s="89" t="s">
        <v>194</v>
      </c>
      <c r="E99" s="90" t="s">
        <v>108</v>
      </c>
      <c r="F99" s="67" t="s">
        <v>109</v>
      </c>
      <c r="G99" s="96">
        <f t="shared" si="13"/>
        <v>0</v>
      </c>
      <c r="H99" s="96">
        <f t="shared" si="14"/>
        <v>0</v>
      </c>
      <c r="I99" s="97">
        <f>+SUMIFS('CUII UE TB'!W:W,'CUII UE TB'!D:D,'PIS and AD by Account'!C99,'CUII UE TB'!AA:AA,TRUE)</f>
        <v>0</v>
      </c>
      <c r="J99" s="96"/>
      <c r="K99" s="96"/>
      <c r="N99" s="96">
        <f t="shared" si="15"/>
        <v>0</v>
      </c>
      <c r="O99" s="96">
        <f t="shared" si="15"/>
        <v>0</v>
      </c>
    </row>
    <row r="100" spans="1:15">
      <c r="C100" s="76">
        <v>111404</v>
      </c>
      <c r="D100" s="89" t="s">
        <v>195</v>
      </c>
      <c r="E100" s="90" t="s">
        <v>108</v>
      </c>
      <c r="F100" s="67" t="s">
        <v>109</v>
      </c>
      <c r="G100" s="96">
        <f t="shared" si="13"/>
        <v>0</v>
      </c>
      <c r="H100" s="96">
        <f t="shared" si="14"/>
        <v>0</v>
      </c>
      <c r="I100" s="97">
        <f>+SUMIFS('CUII UE TB'!W:W,'CUII UE TB'!D:D,'PIS and AD by Account'!C100,'CUII UE TB'!AA:AA,TRUE)</f>
        <v>0</v>
      </c>
      <c r="J100" s="96"/>
      <c r="K100" s="96"/>
      <c r="N100" s="96">
        <f t="shared" si="15"/>
        <v>0</v>
      </c>
      <c r="O100" s="96">
        <f t="shared" si="15"/>
        <v>0</v>
      </c>
    </row>
    <row r="101" spans="1:15">
      <c r="C101" s="76">
        <v>111405</v>
      </c>
      <c r="D101" s="89" t="s">
        <v>196</v>
      </c>
      <c r="E101" s="90" t="s">
        <v>108</v>
      </c>
      <c r="F101" s="67" t="s">
        <v>109</v>
      </c>
      <c r="G101" s="96">
        <f t="shared" si="13"/>
        <v>0</v>
      </c>
      <c r="H101" s="96">
        <f t="shared" si="14"/>
        <v>0</v>
      </c>
      <c r="I101" s="97">
        <f>+SUMIFS('CUII UE TB'!W:W,'CUII UE TB'!D:D,'PIS and AD by Account'!C101,'CUII UE TB'!AA:AA,TRUE)</f>
        <v>0</v>
      </c>
      <c r="J101" s="96"/>
      <c r="K101" s="96"/>
      <c r="N101" s="96">
        <f t="shared" si="15"/>
        <v>0</v>
      </c>
      <c r="O101" s="96">
        <f t="shared" si="15"/>
        <v>0</v>
      </c>
    </row>
    <row r="102" spans="1:15">
      <c r="C102" s="76">
        <v>111406</v>
      </c>
      <c r="D102" s="89" t="s">
        <v>197</v>
      </c>
      <c r="E102" s="90" t="s">
        <v>108</v>
      </c>
      <c r="F102" s="67" t="s">
        <v>109</v>
      </c>
      <c r="G102" s="96">
        <f t="shared" si="13"/>
        <v>0</v>
      </c>
      <c r="H102" s="96">
        <f t="shared" si="14"/>
        <v>0</v>
      </c>
      <c r="I102" s="97">
        <f>+SUMIFS('CUII UE TB'!W:W,'CUII UE TB'!D:D,'PIS and AD by Account'!C102,'CUII UE TB'!AA:AA,TRUE)</f>
        <v>0</v>
      </c>
      <c r="J102" s="96"/>
      <c r="K102" s="96"/>
      <c r="N102" s="96">
        <f t="shared" si="15"/>
        <v>0</v>
      </c>
      <c r="O102" s="96">
        <f t="shared" si="15"/>
        <v>0</v>
      </c>
    </row>
    <row r="103" spans="1:15">
      <c r="C103" s="76">
        <v>111430</v>
      </c>
      <c r="D103" s="89" t="s">
        <v>198</v>
      </c>
      <c r="E103" s="90" t="s">
        <v>108</v>
      </c>
      <c r="F103" s="67" t="s">
        <v>109</v>
      </c>
      <c r="G103" s="96">
        <f t="shared" si="13"/>
        <v>0</v>
      </c>
      <c r="H103" s="96">
        <f t="shared" si="14"/>
        <v>0</v>
      </c>
      <c r="I103" s="97">
        <f>+SUMIFS('CUII UE TB'!W:W,'CUII UE TB'!D:D,'PIS and AD by Account'!C103,'CUII UE TB'!AA:AA,TRUE)</f>
        <v>0</v>
      </c>
      <c r="J103" s="96"/>
      <c r="K103" s="96"/>
      <c r="N103" s="96">
        <f t="shared" si="15"/>
        <v>0</v>
      </c>
      <c r="O103" s="96">
        <f t="shared" si="15"/>
        <v>0</v>
      </c>
    </row>
    <row r="104" spans="1:15">
      <c r="C104" s="76">
        <v>111431</v>
      </c>
      <c r="D104" s="89" t="s">
        <v>199</v>
      </c>
      <c r="E104" s="90" t="s">
        <v>108</v>
      </c>
      <c r="F104" s="67" t="s">
        <v>109</v>
      </c>
      <c r="G104" s="96">
        <f t="shared" si="13"/>
        <v>0</v>
      </c>
      <c r="H104" s="96">
        <f t="shared" si="14"/>
        <v>0</v>
      </c>
      <c r="I104" s="97">
        <f>+SUMIFS('CUII UE TB'!W:W,'CUII UE TB'!D:D,'PIS and AD by Account'!C104,'CUII UE TB'!AA:AA,TRUE)</f>
        <v>0</v>
      </c>
      <c r="J104" s="96"/>
      <c r="K104" s="96"/>
      <c r="N104" s="96">
        <f t="shared" si="15"/>
        <v>0</v>
      </c>
      <c r="O104" s="96">
        <f t="shared" si="15"/>
        <v>0</v>
      </c>
    </row>
    <row r="105" spans="1:15">
      <c r="C105" s="76">
        <v>111432</v>
      </c>
      <c r="D105" s="89" t="s">
        <v>200</v>
      </c>
      <c r="E105" s="90" t="s">
        <v>108</v>
      </c>
      <c r="F105" s="67" t="s">
        <v>109</v>
      </c>
      <c r="G105" s="96">
        <f t="shared" si="13"/>
        <v>0</v>
      </c>
      <c r="H105" s="96">
        <f t="shared" si="14"/>
        <v>0</v>
      </c>
      <c r="I105" s="97">
        <f>+SUMIFS('CUII UE TB'!W:W,'CUII UE TB'!D:D,'PIS and AD by Account'!C105,'CUII UE TB'!AA:AA,TRUE)</f>
        <v>0</v>
      </c>
      <c r="J105" s="96"/>
      <c r="K105" s="96"/>
      <c r="N105" s="96">
        <f t="shared" si="15"/>
        <v>0</v>
      </c>
      <c r="O105" s="96">
        <f t="shared" si="15"/>
        <v>0</v>
      </c>
    </row>
    <row r="106" spans="1:15">
      <c r="C106" s="76">
        <v>111450</v>
      </c>
      <c r="D106" s="89" t="s">
        <v>201</v>
      </c>
      <c r="E106" s="90" t="s">
        <v>108</v>
      </c>
      <c r="F106" s="67" t="s">
        <v>109</v>
      </c>
      <c r="G106" s="96">
        <f t="shared" si="13"/>
        <v>0</v>
      </c>
      <c r="H106" s="96">
        <f t="shared" si="14"/>
        <v>0</v>
      </c>
      <c r="I106" s="97">
        <f>+SUMIFS('CUII UE TB'!W:W,'CUII UE TB'!D:D,'PIS and AD by Account'!C106,'CUII UE TB'!AA:AA,TRUE)</f>
        <v>0</v>
      </c>
      <c r="J106" s="96"/>
      <c r="K106" s="96"/>
      <c r="N106" s="96">
        <f t="shared" si="15"/>
        <v>0</v>
      </c>
      <c r="O106" s="96">
        <f t="shared" si="15"/>
        <v>0</v>
      </c>
    </row>
    <row r="107" spans="1:15">
      <c r="C107" s="76">
        <v>111451</v>
      </c>
      <c r="D107" s="89" t="s">
        <v>202</v>
      </c>
      <c r="E107" s="90" t="s">
        <v>108</v>
      </c>
      <c r="F107" s="67" t="s">
        <v>109</v>
      </c>
      <c r="G107" s="96">
        <f t="shared" si="13"/>
        <v>0</v>
      </c>
      <c r="H107" s="96">
        <f t="shared" si="14"/>
        <v>0</v>
      </c>
      <c r="I107" s="97">
        <f>+SUMIFS('CUII UE TB'!W:W,'CUII UE TB'!D:D,'PIS and AD by Account'!C107,'CUII UE TB'!AA:AA,TRUE)</f>
        <v>0</v>
      </c>
      <c r="J107" s="96"/>
      <c r="K107" s="96"/>
      <c r="N107" s="96">
        <f t="shared" si="15"/>
        <v>0</v>
      </c>
      <c r="O107" s="96">
        <f t="shared" si="15"/>
        <v>0</v>
      </c>
    </row>
    <row r="108" spans="1:15">
      <c r="C108" s="76">
        <v>111452</v>
      </c>
      <c r="D108" s="89" t="s">
        <v>203</v>
      </c>
      <c r="E108" s="90" t="s">
        <v>108</v>
      </c>
      <c r="F108" s="67" t="s">
        <v>109</v>
      </c>
      <c r="G108" s="96">
        <f t="shared" si="13"/>
        <v>0</v>
      </c>
      <c r="H108" s="96">
        <f t="shared" si="14"/>
        <v>0</v>
      </c>
      <c r="I108" s="97">
        <f>+SUMIFS('CUII UE TB'!W:W,'CUII UE TB'!D:D,'PIS and AD by Account'!C108,'CUII UE TB'!AA:AA,TRUE)</f>
        <v>0</v>
      </c>
      <c r="J108" s="96"/>
      <c r="K108" s="96"/>
      <c r="N108" s="96">
        <f t="shared" si="15"/>
        <v>0</v>
      </c>
      <c r="O108" s="96">
        <f t="shared" si="15"/>
        <v>0</v>
      </c>
    </row>
    <row r="109" spans="1:15">
      <c r="C109" s="76">
        <v>111453</v>
      </c>
      <c r="D109" s="89" t="s">
        <v>204</v>
      </c>
      <c r="E109" s="90" t="s">
        <v>108</v>
      </c>
      <c r="F109" s="67" t="s">
        <v>109</v>
      </c>
      <c r="G109" s="96">
        <f t="shared" si="13"/>
        <v>0</v>
      </c>
      <c r="H109" s="96">
        <f t="shared" si="14"/>
        <v>0</v>
      </c>
      <c r="I109" s="97">
        <f>+SUMIFS('CUII UE TB'!W:W,'CUII UE TB'!D:D,'PIS and AD by Account'!C109,'CUII UE TB'!AA:AA,TRUE)</f>
        <v>0</v>
      </c>
      <c r="J109" s="96"/>
      <c r="K109" s="96"/>
      <c r="N109" s="96">
        <f t="shared" si="15"/>
        <v>0</v>
      </c>
      <c r="O109" s="96">
        <f t="shared" si="15"/>
        <v>0</v>
      </c>
    </row>
    <row r="110" spans="1:15">
      <c r="C110" s="76">
        <v>111460</v>
      </c>
      <c r="D110" s="89" t="s">
        <v>205</v>
      </c>
      <c r="E110" s="90" t="s">
        <v>108</v>
      </c>
      <c r="F110" s="67" t="s">
        <v>109</v>
      </c>
      <c r="G110" s="96">
        <f t="shared" si="13"/>
        <v>0</v>
      </c>
      <c r="H110" s="96">
        <f t="shared" si="14"/>
        <v>0</v>
      </c>
      <c r="I110" s="97">
        <f>+SUMIFS('CUII UE TB'!W:W,'CUII UE TB'!D:D,'PIS and AD by Account'!C110,'CUII UE TB'!AA:AA,TRUE)</f>
        <v>0</v>
      </c>
      <c r="J110" s="96"/>
      <c r="K110" s="96"/>
      <c r="N110" s="96">
        <f t="shared" si="15"/>
        <v>0</v>
      </c>
      <c r="O110" s="96">
        <f t="shared" si="15"/>
        <v>0</v>
      </c>
    </row>
    <row r="111" spans="1:15">
      <c r="C111" s="76">
        <v>111470</v>
      </c>
      <c r="D111" s="89" t="s">
        <v>206</v>
      </c>
      <c r="E111" s="90" t="s">
        <v>108</v>
      </c>
      <c r="F111" s="67" t="s">
        <v>109</v>
      </c>
      <c r="G111" s="96">
        <f t="shared" si="13"/>
        <v>0</v>
      </c>
      <c r="H111" s="96">
        <f t="shared" si="14"/>
        <v>0</v>
      </c>
      <c r="I111" s="97">
        <f>+SUMIFS('CUII UE TB'!W:W,'CUII UE TB'!D:D,'PIS and AD by Account'!C111,'CUII UE TB'!AA:AA,TRUE)</f>
        <v>0</v>
      </c>
      <c r="J111" s="96"/>
      <c r="K111" s="96"/>
      <c r="N111" s="96">
        <f t="shared" si="15"/>
        <v>0</v>
      </c>
      <c r="O111" s="96">
        <f t="shared" si="15"/>
        <v>0</v>
      </c>
    </row>
    <row r="112" spans="1:15">
      <c r="A112" s="428" t="s">
        <v>128</v>
      </c>
      <c r="C112" s="90" t="s">
        <v>95</v>
      </c>
      <c r="D112" s="93" t="s">
        <v>191</v>
      </c>
      <c r="E112" s="90"/>
      <c r="G112" s="228">
        <f>SUM(G97:G111)</f>
        <v>0</v>
      </c>
      <c r="H112" s="228">
        <f>SUM(H97:H111)</f>
        <v>0</v>
      </c>
      <c r="I112" s="229">
        <f>SUM(I97:I111)</f>
        <v>0</v>
      </c>
      <c r="J112" s="228"/>
      <c r="K112" s="228"/>
      <c r="N112" s="228">
        <f t="shared" ref="N112:O112" si="16">SUM(N97:N111)</f>
        <v>0</v>
      </c>
      <c r="O112" s="228">
        <f t="shared" si="16"/>
        <v>0</v>
      </c>
    </row>
    <row r="113" spans="1:15">
      <c r="C113" s="76"/>
      <c r="D113" s="77"/>
      <c r="E113" s="90"/>
      <c r="G113" s="96"/>
      <c r="H113" s="96"/>
      <c r="I113" s="97"/>
      <c r="J113" s="96"/>
      <c r="K113" s="96"/>
      <c r="N113" s="96"/>
      <c r="O113" s="96"/>
    </row>
    <row r="114" spans="1:15">
      <c r="C114" s="76"/>
      <c r="D114" s="77" t="s">
        <v>207</v>
      </c>
      <c r="E114" s="90"/>
      <c r="G114" s="96"/>
      <c r="H114" s="96"/>
      <c r="I114" s="97"/>
      <c r="J114" s="96"/>
      <c r="K114" s="96"/>
      <c r="N114" s="96"/>
      <c r="O114" s="96"/>
    </row>
    <row r="115" spans="1:15">
      <c r="C115" s="76">
        <v>112101</v>
      </c>
      <c r="D115" s="89" t="s">
        <v>208</v>
      </c>
      <c r="E115" s="90" t="s">
        <v>108</v>
      </c>
      <c r="F115" s="67" t="s">
        <v>109</v>
      </c>
      <c r="G115" s="96">
        <f t="shared" ref="G115:G120" si="17">IF(E115="Actual",IF(F115=G$6,$I115,0),VLOOKUP($E115,$F$1135:$L$1141,5,FALSE)*$I115)</f>
        <v>0</v>
      </c>
      <c r="H115" s="96">
        <f t="shared" ref="H115:H120" si="18">IF(E115="Actual",IF(F115=H$6,$I115,0),VLOOKUP($E115,$F$1135:$L$1141,6,FALSE)*$I115)</f>
        <v>0</v>
      </c>
      <c r="I115" s="97">
        <f>+SUMIFS('CUII UE TB'!W:W,'CUII UE TB'!D:D,'PIS and AD by Account'!C115,'CUII UE TB'!AA:AA,TRUE)</f>
        <v>0</v>
      </c>
      <c r="J115" s="96"/>
      <c r="K115" s="96"/>
      <c r="N115" s="96">
        <f t="shared" ref="N115:O120" si="19">SUM(G115,J115)</f>
        <v>0</v>
      </c>
      <c r="O115" s="96">
        <f t="shared" si="19"/>
        <v>0</v>
      </c>
    </row>
    <row r="116" spans="1:15">
      <c r="C116" s="76">
        <v>112102</v>
      </c>
      <c r="D116" s="89" t="s">
        <v>209</v>
      </c>
      <c r="E116" s="90" t="s">
        <v>108</v>
      </c>
      <c r="F116" s="67" t="s">
        <v>109</v>
      </c>
      <c r="G116" s="96">
        <f t="shared" si="17"/>
        <v>332702.05614499544</v>
      </c>
      <c r="H116" s="96">
        <f t="shared" si="18"/>
        <v>219877.38385500587</v>
      </c>
      <c r="I116" s="97">
        <f>+SUMIFS('CUII UE TB'!W:W,'CUII UE TB'!D:D,'PIS and AD by Account'!C116,'CUII UE TB'!AA:AA,TRUE)</f>
        <v>552579.44000000134</v>
      </c>
      <c r="J116" s="96"/>
      <c r="K116" s="96"/>
      <c r="N116" s="96">
        <f t="shared" si="19"/>
        <v>332702.05614499544</v>
      </c>
      <c r="O116" s="96">
        <f t="shared" si="19"/>
        <v>219877.38385500587</v>
      </c>
    </row>
    <row r="117" spans="1:15">
      <c r="C117" s="76">
        <v>112103</v>
      </c>
      <c r="D117" s="89" t="s">
        <v>210</v>
      </c>
      <c r="E117" s="90" t="s">
        <v>108</v>
      </c>
      <c r="F117" s="67" t="s">
        <v>109</v>
      </c>
      <c r="G117" s="96">
        <f t="shared" si="17"/>
        <v>0</v>
      </c>
      <c r="H117" s="96">
        <f t="shared" si="18"/>
        <v>0</v>
      </c>
      <c r="I117" s="97">
        <f>+SUMIFS('CUII UE TB'!W:W,'CUII UE TB'!D:D,'PIS and AD by Account'!C117,'CUII UE TB'!AA:AA,TRUE)</f>
        <v>0</v>
      </c>
      <c r="J117" s="96"/>
      <c r="K117" s="96"/>
      <c r="N117" s="96">
        <f t="shared" si="19"/>
        <v>0</v>
      </c>
      <c r="O117" s="96">
        <f t="shared" si="19"/>
        <v>0</v>
      </c>
    </row>
    <row r="118" spans="1:15">
      <c r="C118" s="76">
        <v>112104</v>
      </c>
      <c r="D118" s="89" t="s">
        <v>211</v>
      </c>
      <c r="E118" s="90" t="s">
        <v>108</v>
      </c>
      <c r="F118" s="67" t="s">
        <v>109</v>
      </c>
      <c r="G118" s="96">
        <f t="shared" si="17"/>
        <v>0</v>
      </c>
      <c r="H118" s="96">
        <f t="shared" si="18"/>
        <v>0</v>
      </c>
      <c r="I118" s="97">
        <f>+SUMIFS('CUII UE TB'!W:W,'CUII UE TB'!D:D,'PIS and AD by Account'!C118,'CUII UE TB'!AA:AA,TRUE)</f>
        <v>0</v>
      </c>
      <c r="J118" s="96"/>
      <c r="K118" s="96"/>
      <c r="N118" s="96">
        <f t="shared" si="19"/>
        <v>0</v>
      </c>
      <c r="O118" s="96">
        <f t="shared" si="19"/>
        <v>0</v>
      </c>
    </row>
    <row r="119" spans="1:15">
      <c r="C119" s="76">
        <v>112105</v>
      </c>
      <c r="D119" s="89" t="s">
        <v>212</v>
      </c>
      <c r="E119" s="90" t="s">
        <v>108</v>
      </c>
      <c r="F119" s="67" t="s">
        <v>109</v>
      </c>
      <c r="G119" s="96">
        <f t="shared" si="17"/>
        <v>0</v>
      </c>
      <c r="H119" s="96">
        <f t="shared" si="18"/>
        <v>0</v>
      </c>
      <c r="I119" s="97">
        <f>+SUMIFS('CUII UE TB'!W:W,'CUII UE TB'!D:D,'PIS and AD by Account'!C119,'CUII UE TB'!AA:AA,TRUE)</f>
        <v>0</v>
      </c>
      <c r="J119" s="96"/>
      <c r="K119" s="96"/>
      <c r="N119" s="96">
        <f t="shared" si="19"/>
        <v>0</v>
      </c>
      <c r="O119" s="96">
        <f t="shared" si="19"/>
        <v>0</v>
      </c>
    </row>
    <row r="120" spans="1:15">
      <c r="C120" s="76">
        <v>112106</v>
      </c>
      <c r="D120" s="89" t="s">
        <v>213</v>
      </c>
      <c r="E120" s="90" t="s">
        <v>108</v>
      </c>
      <c r="F120" s="67" t="s">
        <v>109</v>
      </c>
      <c r="G120" s="96">
        <f t="shared" si="17"/>
        <v>0</v>
      </c>
      <c r="H120" s="96">
        <f t="shared" si="18"/>
        <v>0</v>
      </c>
      <c r="I120" s="97">
        <f>+SUMIFS('CUII UE TB'!W:W,'CUII UE TB'!D:D,'PIS and AD by Account'!C120,'CUII UE TB'!AA:AA,TRUE)</f>
        <v>0</v>
      </c>
      <c r="J120" s="96"/>
      <c r="K120" s="96"/>
      <c r="N120" s="96">
        <f t="shared" si="19"/>
        <v>0</v>
      </c>
      <c r="O120" s="96">
        <f t="shared" si="19"/>
        <v>0</v>
      </c>
    </row>
    <row r="121" spans="1:15">
      <c r="A121" s="428" t="s">
        <v>128</v>
      </c>
      <c r="C121" s="90" t="s">
        <v>95</v>
      </c>
      <c r="D121" s="93" t="s">
        <v>207</v>
      </c>
      <c r="E121" s="90"/>
      <c r="G121" s="228">
        <f>SUM(G115:G120)</f>
        <v>332702.05614499544</v>
      </c>
      <c r="H121" s="228">
        <f>SUM(H115:H120)</f>
        <v>219877.38385500587</v>
      </c>
      <c r="I121" s="229">
        <f>SUM(I115:I120)</f>
        <v>552579.44000000134</v>
      </c>
      <c r="J121" s="228"/>
      <c r="K121" s="228"/>
      <c r="N121" s="228">
        <f t="shared" ref="N121:O121" si="20">SUM(N115:N120)</f>
        <v>332702.05614499544</v>
      </c>
      <c r="O121" s="228">
        <f t="shared" si="20"/>
        <v>219877.38385500587</v>
      </c>
    </row>
    <row r="122" spans="1:15">
      <c r="C122" s="76"/>
      <c r="D122" s="77"/>
      <c r="E122" s="90"/>
      <c r="G122" s="96"/>
      <c r="H122" s="96"/>
      <c r="I122" s="97"/>
      <c r="J122" s="96"/>
      <c r="K122" s="96"/>
      <c r="N122" s="96"/>
      <c r="O122" s="96"/>
    </row>
    <row r="123" spans="1:15">
      <c r="C123" s="76"/>
      <c r="D123" s="77"/>
      <c r="E123" s="90"/>
      <c r="G123" s="96"/>
      <c r="H123" s="96"/>
      <c r="I123" s="97"/>
      <c r="J123" s="96"/>
      <c r="K123" s="96"/>
      <c r="N123" s="96"/>
      <c r="O123" s="96"/>
    </row>
    <row r="124" spans="1:15">
      <c r="C124" s="76">
        <v>112201</v>
      </c>
      <c r="D124" s="89" t="s">
        <v>214</v>
      </c>
      <c r="E124" s="90" t="s">
        <v>108</v>
      </c>
      <c r="F124" s="67" t="s">
        <v>109</v>
      </c>
      <c r="G124" s="96">
        <f>IF(E124="Actual",IF(F124=G$6,$I124,0),VLOOKUP($E124,$F$1135:$L$1141,5,FALSE)*$I124)</f>
        <v>0</v>
      </c>
      <c r="H124" s="96">
        <f>IF(E124="Actual",IF(F124=H$6,$I124,0),VLOOKUP($E124,$F$1135:$L$1141,6,FALSE)*$I124)</f>
        <v>0</v>
      </c>
      <c r="I124" s="97">
        <f>+SUMIFS('CUII UE TB'!W:W,'CUII UE TB'!D:D,'PIS and AD by Account'!C124,'CUII UE TB'!AA:AA,TRUE)</f>
        <v>0</v>
      </c>
      <c r="J124" s="96"/>
      <c r="K124" s="96"/>
      <c r="N124" s="96">
        <f t="shared" ref="N124:O126" si="21">SUM(G124,J124)</f>
        <v>0</v>
      </c>
      <c r="O124" s="96">
        <f t="shared" si="21"/>
        <v>0</v>
      </c>
    </row>
    <row r="125" spans="1:15">
      <c r="C125" s="76">
        <v>112202</v>
      </c>
      <c r="D125" s="89" t="s">
        <v>215</v>
      </c>
      <c r="E125" s="90" t="s">
        <v>108</v>
      </c>
      <c r="F125" s="67" t="s">
        <v>109</v>
      </c>
      <c r="G125" s="96">
        <f>IF(E125="Actual",IF(F125=G$6,$I125,0),VLOOKUP($E125,$F$1135:$L$1141,5,FALSE)*$I125)</f>
        <v>-18092.777369996045</v>
      </c>
      <c r="H125" s="96">
        <f>IF(E125="Actual",IF(F125=H$6,$I125,0),VLOOKUP($E125,$F$1135:$L$1141,6,FALSE)*$I125)</f>
        <v>-11957.222630003951</v>
      </c>
      <c r="I125" s="97">
        <f>+SUMIFS('CUII UE TB'!W:W,'CUII UE TB'!D:D,'PIS and AD by Account'!C125,'CUII UE TB'!AA:AA,TRUE)</f>
        <v>-30050</v>
      </c>
      <c r="J125" s="96"/>
      <c r="K125" s="96"/>
      <c r="N125" s="96">
        <f t="shared" si="21"/>
        <v>-18092.777369996045</v>
      </c>
      <c r="O125" s="96">
        <f t="shared" si="21"/>
        <v>-11957.222630003951</v>
      </c>
    </row>
    <row r="126" spans="1:15">
      <c r="C126" s="76">
        <v>112203</v>
      </c>
      <c r="D126" s="89" t="s">
        <v>216</v>
      </c>
      <c r="E126" s="90" t="s">
        <v>108</v>
      </c>
      <c r="F126" s="67" t="s">
        <v>109</v>
      </c>
      <c r="G126" s="230">
        <f>IF(E126="Actual",IF(F126=G$6,$I126,0),VLOOKUP($E126,$F$1135:$L$1141,5,FALSE)*$I126)</f>
        <v>0</v>
      </c>
      <c r="H126" s="230">
        <f>IF(E126="Actual",IF(F126=H$6,$I126,0),VLOOKUP($E126,$F$1135:$L$1141,6,FALSE)*$I126)</f>
        <v>0</v>
      </c>
      <c r="I126" s="429">
        <f>+SUMIFS('CUII UE TB'!W:W,'CUII UE TB'!D:D,'PIS and AD by Account'!C126,'CUII UE TB'!AA:AA,TRUE)</f>
        <v>0</v>
      </c>
      <c r="J126" s="230"/>
      <c r="K126" s="230"/>
      <c r="N126" s="230">
        <f t="shared" si="21"/>
        <v>0</v>
      </c>
      <c r="O126" s="230">
        <f t="shared" si="21"/>
        <v>0</v>
      </c>
    </row>
    <row r="127" spans="1:15">
      <c r="A127" s="428" t="s">
        <v>128</v>
      </c>
      <c r="C127" s="90" t="s">
        <v>95</v>
      </c>
      <c r="D127" s="77" t="s">
        <v>217</v>
      </c>
      <c r="E127" s="90"/>
      <c r="G127" s="231">
        <f>SUM(G124:G126)</f>
        <v>-18092.777369996045</v>
      </c>
      <c r="H127" s="231">
        <f>SUM(H124:H126)</f>
        <v>-11957.222630003951</v>
      </c>
      <c r="I127" s="232">
        <f>SUM(I124:I126)</f>
        <v>-30050</v>
      </c>
      <c r="J127" s="231"/>
      <c r="K127" s="231"/>
      <c r="N127" s="231">
        <f t="shared" ref="N127:O127" si="22">SUM(N124:N126)</f>
        <v>-18092.777369996045</v>
      </c>
      <c r="O127" s="231">
        <f t="shared" si="22"/>
        <v>-11957.222630003951</v>
      </c>
    </row>
    <row r="128" spans="1:15">
      <c r="C128" s="76"/>
      <c r="D128" s="77"/>
      <c r="E128" s="90"/>
      <c r="G128" s="96"/>
      <c r="H128" s="96"/>
      <c r="I128" s="97"/>
      <c r="J128" s="96"/>
      <c r="K128" s="96"/>
      <c r="N128" s="96"/>
      <c r="O128" s="96"/>
    </row>
    <row r="129" spans="1:15">
      <c r="C129" s="76"/>
      <c r="D129" s="77" t="s">
        <v>218</v>
      </c>
      <c r="E129" s="90"/>
      <c r="G129" s="96"/>
      <c r="H129" s="96"/>
      <c r="I129" s="97"/>
      <c r="J129" s="96"/>
      <c r="K129" s="96"/>
      <c r="N129" s="96"/>
      <c r="O129" s="96"/>
    </row>
    <row r="130" spans="1:15">
      <c r="C130" s="76">
        <v>112301</v>
      </c>
      <c r="D130" s="89" t="s">
        <v>219</v>
      </c>
      <c r="E130" s="90" t="s">
        <v>220</v>
      </c>
      <c r="F130" s="67" t="s">
        <v>109</v>
      </c>
      <c r="G130" s="96">
        <f>IF(E130="Actual",IF(F130=G$6,$I130,0),VLOOKUP($E130,$F$1135:$L$1141,5,FALSE)*$I130)</f>
        <v>117883.27898945143</v>
      </c>
      <c r="H130" s="96">
        <f>IF(E130="Actual",IF(F130=H$6,$I130,0),VLOOKUP($E130,$F$1135:$L$1141,6,FALSE)*$I130)</f>
        <v>114223.78101054831</v>
      </c>
      <c r="I130" s="97">
        <f>+SUMIFS('CUII UE TB'!W:W,'CUII UE TB'!D:D,'PIS and AD by Account'!C130,'CUII UE TB'!AA:AA,TRUE)</f>
        <v>232107.05999999974</v>
      </c>
      <c r="J130" s="96"/>
      <c r="K130" s="96"/>
      <c r="N130" s="96">
        <f t="shared" ref="N130:O133" si="23">SUM(G130,J130)</f>
        <v>117883.27898945143</v>
      </c>
      <c r="O130" s="96">
        <f t="shared" si="23"/>
        <v>114223.78101054831</v>
      </c>
    </row>
    <row r="131" spans="1:15">
      <c r="C131" s="76">
        <v>112302</v>
      </c>
      <c r="D131" s="89" t="s">
        <v>221</v>
      </c>
      <c r="E131" s="90" t="s">
        <v>220</v>
      </c>
      <c r="F131" s="67" t="s">
        <v>109</v>
      </c>
      <c r="G131" s="96">
        <f>IF(E131="Actual",IF(F131=G$6,$I131,0),VLOOKUP($E131,$F$1135:$L$1141,5,FALSE)*$I131)</f>
        <v>0</v>
      </c>
      <c r="H131" s="96">
        <f>IF(E131="Actual",IF(F131=H$6,$I131,0),VLOOKUP($E131,$F$1135:$L$1141,6,FALSE)*$I131)</f>
        <v>0</v>
      </c>
      <c r="I131" s="97">
        <f>+SUMIFS('CUII UE TB'!W:W,'CUII UE TB'!D:D,'PIS and AD by Account'!C131,'CUII UE TB'!AA:AA,TRUE)</f>
        <v>0</v>
      </c>
      <c r="J131" s="96"/>
      <c r="K131" s="96"/>
      <c r="N131" s="96">
        <f t="shared" si="23"/>
        <v>0</v>
      </c>
      <c r="O131" s="96">
        <f t="shared" si="23"/>
        <v>0</v>
      </c>
    </row>
    <row r="132" spans="1:15">
      <c r="C132" s="76">
        <v>112303</v>
      </c>
      <c r="D132" s="89" t="s">
        <v>222</v>
      </c>
      <c r="E132" s="90" t="s">
        <v>220</v>
      </c>
      <c r="F132" s="67" t="s">
        <v>109</v>
      </c>
      <c r="G132" s="96">
        <f>IF(E132="Actual",IF(F132=G$6,$I132,0),VLOOKUP($E132,$F$1135:$L$1141,5,FALSE)*$I132)</f>
        <v>0</v>
      </c>
      <c r="H132" s="96">
        <f>IF(E132="Actual",IF(F132=H$6,$I132,0),VLOOKUP($E132,$F$1135:$L$1141,6,FALSE)*$I132)</f>
        <v>0</v>
      </c>
      <c r="I132" s="97">
        <f>+SUMIFS('CUII UE TB'!W:W,'CUII UE TB'!D:D,'PIS and AD by Account'!C132,'CUII UE TB'!AA:AA,TRUE)</f>
        <v>0</v>
      </c>
      <c r="J132" s="96"/>
      <c r="K132" s="96"/>
      <c r="N132" s="96">
        <f t="shared" si="23"/>
        <v>0</v>
      </c>
      <c r="O132" s="96">
        <f t="shared" si="23"/>
        <v>0</v>
      </c>
    </row>
    <row r="133" spans="1:15">
      <c r="C133" s="76">
        <v>112304</v>
      </c>
      <c r="D133" s="89" t="s">
        <v>223</v>
      </c>
      <c r="E133" s="90" t="s">
        <v>220</v>
      </c>
      <c r="F133" s="67" t="s">
        <v>109</v>
      </c>
      <c r="G133" s="96">
        <f>IF(E133="Actual",IF(F133=G$6,$I133,0),VLOOKUP($E133,$F$1135:$L$1141,5,FALSE)*$I133)</f>
        <v>0</v>
      </c>
      <c r="H133" s="96">
        <f>IF(E133="Actual",IF(F133=H$6,$I133,0),VLOOKUP($E133,$F$1135:$L$1141,6,FALSE)*$I133)</f>
        <v>0</v>
      </c>
      <c r="I133" s="97">
        <f>+SUMIFS('CUII UE TB'!W:W,'CUII UE TB'!D:D,'PIS and AD by Account'!C133,'CUII UE TB'!AA:AA,TRUE)</f>
        <v>0</v>
      </c>
      <c r="J133" s="96"/>
      <c r="K133" s="96"/>
      <c r="N133" s="96">
        <f t="shared" si="23"/>
        <v>0</v>
      </c>
      <c r="O133" s="96">
        <f t="shared" si="23"/>
        <v>0</v>
      </c>
    </row>
    <row r="134" spans="1:15">
      <c r="A134" s="428" t="s">
        <v>128</v>
      </c>
      <c r="C134" s="90" t="s">
        <v>95</v>
      </c>
      <c r="D134" s="93" t="s">
        <v>218</v>
      </c>
      <c r="E134" s="90"/>
      <c r="G134" s="228">
        <f>SUM(G130:G133)</f>
        <v>117883.27898945143</v>
      </c>
      <c r="H134" s="228">
        <f>SUM(H130:H133)</f>
        <v>114223.78101054831</v>
      </c>
      <c r="I134" s="229">
        <f>SUM(I130:I133)</f>
        <v>232107.05999999974</v>
      </c>
      <c r="J134" s="228"/>
      <c r="K134" s="228"/>
      <c r="N134" s="228">
        <f t="shared" ref="N134:O134" si="24">SUM(N130:N133)</f>
        <v>117883.27898945143</v>
      </c>
      <c r="O134" s="228">
        <f t="shared" si="24"/>
        <v>114223.78101054831</v>
      </c>
    </row>
    <row r="135" spans="1:15">
      <c r="C135" s="76"/>
      <c r="D135" s="77"/>
      <c r="E135" s="90"/>
      <c r="G135" s="96"/>
      <c r="H135" s="96"/>
      <c r="I135" s="97"/>
      <c r="J135" s="96"/>
      <c r="K135" s="96"/>
      <c r="N135" s="96"/>
      <c r="O135" s="96"/>
    </row>
    <row r="136" spans="1:15">
      <c r="C136" s="76"/>
      <c r="D136" s="77" t="s">
        <v>224</v>
      </c>
      <c r="E136" s="90"/>
      <c r="G136" s="96"/>
      <c r="H136" s="96"/>
      <c r="I136" s="97"/>
      <c r="J136" s="96"/>
      <c r="K136" s="96"/>
      <c r="N136" s="96"/>
      <c r="O136" s="96"/>
    </row>
    <row r="137" spans="1:15">
      <c r="C137" s="76">
        <v>113101</v>
      </c>
      <c r="D137" s="89" t="s">
        <v>224</v>
      </c>
      <c r="E137" s="90" t="s">
        <v>108</v>
      </c>
      <c r="F137" s="67" t="s">
        <v>109</v>
      </c>
      <c r="G137" s="96">
        <f>IF(E137="Actual",IF(F137=G$6,$I137,0),VLOOKUP($E137,$F$1135:$L$1141,5,FALSE)*$I137)</f>
        <v>0</v>
      </c>
      <c r="H137" s="96">
        <f>IF(E137="Actual",IF(F137=H$6,$I137,0),VLOOKUP($E137,$F$1135:$L$1141,6,FALSE)*$I137)</f>
        <v>0</v>
      </c>
      <c r="I137" s="97">
        <f>+SUMIFS('CUII UE TB'!W:W,'CUII UE TB'!D:D,'PIS and AD by Account'!C137,'CUII UE TB'!AA:AA,TRUE)</f>
        <v>0</v>
      </c>
      <c r="J137" s="96"/>
      <c r="K137" s="96"/>
      <c r="N137" s="96">
        <f>SUM(G137,J137)</f>
        <v>0</v>
      </c>
      <c r="O137" s="96">
        <f>SUM(H137,K137)</f>
        <v>0</v>
      </c>
    </row>
    <row r="138" spans="1:15">
      <c r="B138" s="428" t="s">
        <v>225</v>
      </c>
      <c r="C138" s="76">
        <v>113102</v>
      </c>
      <c r="D138" s="89" t="s">
        <v>226</v>
      </c>
      <c r="E138" s="90" t="s">
        <v>108</v>
      </c>
      <c r="F138" s="67" t="s">
        <v>109</v>
      </c>
      <c r="G138" s="96">
        <f>IF(E138="Actual",IF(F138=G$6,$I138,0),VLOOKUP($E138,$F$1135:$L$1141,5,FALSE)*$I138)</f>
        <v>2305.2486307944214</v>
      </c>
      <c r="H138" s="96">
        <f>IF(E138="Actual",IF(F138=H$6,$I138,0),VLOOKUP($E138,$F$1135:$L$1141,6,FALSE)*$I138)</f>
        <v>1523.5013692055784</v>
      </c>
      <c r="I138" s="97">
        <f>+SUMIFS('CUII UE TB'!W:W,'CUII UE TB'!D:D,'PIS and AD by Account'!C138,'CUII UE TB'!AA:AA,TRUE)</f>
        <v>3828.75</v>
      </c>
      <c r="J138" s="96"/>
      <c r="K138" s="96"/>
      <c r="N138" s="96">
        <f>SUM(G138,J138)</f>
        <v>2305.2486307944214</v>
      </c>
      <c r="O138" s="96">
        <f>SUM(H138,K138)</f>
        <v>1523.5013692055784</v>
      </c>
    </row>
    <row r="139" spans="1:15">
      <c r="A139" s="428" t="s">
        <v>128</v>
      </c>
      <c r="C139" s="90" t="s">
        <v>95</v>
      </c>
      <c r="D139" s="93" t="s">
        <v>224</v>
      </c>
      <c r="E139" s="90"/>
      <c r="G139" s="228">
        <f>SUM(G137:G138)</f>
        <v>2305.2486307944214</v>
      </c>
      <c r="H139" s="228">
        <f>SUM(H137:H138)</f>
        <v>1523.5013692055784</v>
      </c>
      <c r="I139" s="229">
        <f>SUM(I137:I138)</f>
        <v>3828.75</v>
      </c>
      <c r="J139" s="228"/>
      <c r="K139" s="228"/>
      <c r="N139" s="228">
        <f t="shared" ref="N139:O139" si="25">SUM(N137:N138)</f>
        <v>2305.2486307944214</v>
      </c>
      <c r="O139" s="228">
        <f t="shared" si="25"/>
        <v>1523.5013692055784</v>
      </c>
    </row>
    <row r="140" spans="1:15">
      <c r="C140" s="76"/>
      <c r="D140" s="77"/>
      <c r="E140" s="90"/>
      <c r="G140" s="96"/>
      <c r="H140" s="96"/>
      <c r="I140" s="97"/>
      <c r="J140" s="96"/>
      <c r="K140" s="96"/>
      <c r="N140" s="96"/>
      <c r="O140" s="96"/>
    </row>
    <row r="141" spans="1:15">
      <c r="C141" s="76"/>
      <c r="D141" s="77" t="s">
        <v>227</v>
      </c>
      <c r="E141" s="90"/>
      <c r="G141" s="96"/>
      <c r="H141" s="96"/>
      <c r="I141" s="97"/>
      <c r="J141" s="96"/>
      <c r="K141" s="96"/>
      <c r="N141" s="96"/>
      <c r="O141" s="96"/>
    </row>
    <row r="142" spans="1:15">
      <c r="B142" s="428" t="s">
        <v>225</v>
      </c>
      <c r="C142" s="76">
        <v>113201</v>
      </c>
      <c r="D142" s="89" t="s">
        <v>228</v>
      </c>
      <c r="E142" s="90" t="s">
        <v>108</v>
      </c>
      <c r="F142" s="67" t="s">
        <v>109</v>
      </c>
      <c r="G142" s="96">
        <f t="shared" ref="G142:G152" si="26">IF(E142="Actual",IF(F142=G$6,$I142,0),VLOOKUP($E142,$F$1135:$L$1141,5,FALSE)*$I142)</f>
        <v>0</v>
      </c>
      <c r="H142" s="96">
        <f t="shared" ref="H142:H152" si="27">IF(E142="Actual",IF(F142=H$6,$I142,0),VLOOKUP($E142,$F$1135:$L$1141,6,FALSE)*$I142)</f>
        <v>0</v>
      </c>
      <c r="I142" s="97">
        <f>+SUMIFS('CUII UE TB'!W:W,'CUII UE TB'!D:D,'PIS and AD by Account'!C142,'CUII UE TB'!AA:AA,TRUE)</f>
        <v>0</v>
      </c>
      <c r="J142" s="96"/>
      <c r="K142" s="96"/>
      <c r="N142" s="96">
        <f t="shared" ref="N142:O152" si="28">SUM(G142,J142)</f>
        <v>0</v>
      </c>
      <c r="O142" s="96">
        <f t="shared" si="28"/>
        <v>0</v>
      </c>
    </row>
    <row r="143" spans="1:15">
      <c r="B143" s="428" t="s">
        <v>225</v>
      </c>
      <c r="C143" s="76">
        <v>113202</v>
      </c>
      <c r="D143" s="89" t="s">
        <v>229</v>
      </c>
      <c r="E143" s="90" t="s">
        <v>108</v>
      </c>
      <c r="F143" s="67" t="s">
        <v>109</v>
      </c>
      <c r="G143" s="96">
        <f t="shared" si="26"/>
        <v>0</v>
      </c>
      <c r="H143" s="96">
        <f t="shared" si="27"/>
        <v>0</v>
      </c>
      <c r="I143" s="97">
        <f>+SUMIFS('CUII UE TB'!W:W,'CUII UE TB'!D:D,'PIS and AD by Account'!C143,'CUII UE TB'!AA:AA,TRUE)</f>
        <v>0</v>
      </c>
      <c r="J143" s="96"/>
      <c r="K143" s="96"/>
      <c r="N143" s="96">
        <f t="shared" si="28"/>
        <v>0</v>
      </c>
      <c r="O143" s="96">
        <f t="shared" si="28"/>
        <v>0</v>
      </c>
    </row>
    <row r="144" spans="1:15">
      <c r="B144" s="428" t="s">
        <v>225</v>
      </c>
      <c r="C144" s="76">
        <v>113203</v>
      </c>
      <c r="D144" s="89" t="s">
        <v>230</v>
      </c>
      <c r="E144" s="90" t="s">
        <v>108</v>
      </c>
      <c r="F144" s="67" t="s">
        <v>109</v>
      </c>
      <c r="G144" s="96">
        <f t="shared" si="26"/>
        <v>0</v>
      </c>
      <c r="H144" s="96">
        <f t="shared" si="27"/>
        <v>0</v>
      </c>
      <c r="I144" s="97">
        <f>+SUMIFS('CUII UE TB'!W:W,'CUII UE TB'!D:D,'PIS and AD by Account'!C144,'CUII UE TB'!AA:AA,TRUE)</f>
        <v>0</v>
      </c>
      <c r="J144" s="96"/>
      <c r="K144" s="96"/>
      <c r="N144" s="96">
        <f t="shared" si="28"/>
        <v>0</v>
      </c>
      <c r="O144" s="96">
        <f t="shared" si="28"/>
        <v>0</v>
      </c>
    </row>
    <row r="145" spans="1:15">
      <c r="B145" s="428" t="s">
        <v>225</v>
      </c>
      <c r="C145" s="76">
        <v>113204</v>
      </c>
      <c r="D145" s="89" t="s">
        <v>231</v>
      </c>
      <c r="E145" s="90" t="s">
        <v>108</v>
      </c>
      <c r="F145" s="67" t="s">
        <v>109</v>
      </c>
      <c r="G145" s="96">
        <f t="shared" si="26"/>
        <v>0</v>
      </c>
      <c r="H145" s="96">
        <f t="shared" si="27"/>
        <v>0</v>
      </c>
      <c r="I145" s="97">
        <f>+SUMIFS('CUII UE TB'!W:W,'CUII UE TB'!D:D,'PIS and AD by Account'!C145,'CUII UE TB'!AA:AA,TRUE)</f>
        <v>0</v>
      </c>
      <c r="J145" s="96"/>
      <c r="K145" s="96"/>
      <c r="N145" s="96">
        <f t="shared" si="28"/>
        <v>0</v>
      </c>
      <c r="O145" s="96">
        <f t="shared" si="28"/>
        <v>0</v>
      </c>
    </row>
    <row r="146" spans="1:15">
      <c r="B146" s="428" t="s">
        <v>225</v>
      </c>
      <c r="C146" s="76">
        <v>113205</v>
      </c>
      <c r="D146" s="89" t="s">
        <v>232</v>
      </c>
      <c r="E146" s="90" t="s">
        <v>108</v>
      </c>
      <c r="F146" s="67" t="s">
        <v>109</v>
      </c>
      <c r="G146" s="96">
        <f t="shared" si="26"/>
        <v>0</v>
      </c>
      <c r="H146" s="96">
        <f t="shared" si="27"/>
        <v>0</v>
      </c>
      <c r="I146" s="97">
        <f>+SUMIFS('CUII UE TB'!W:W,'CUII UE TB'!D:D,'PIS and AD by Account'!C146,'CUII UE TB'!AA:AA,TRUE)</f>
        <v>0</v>
      </c>
      <c r="J146" s="96"/>
      <c r="K146" s="96"/>
      <c r="N146" s="96">
        <f t="shared" si="28"/>
        <v>0</v>
      </c>
      <c r="O146" s="96">
        <f t="shared" si="28"/>
        <v>0</v>
      </c>
    </row>
    <row r="147" spans="1:15">
      <c r="B147" s="428" t="s">
        <v>225</v>
      </c>
      <c r="C147" s="76">
        <v>113206</v>
      </c>
      <c r="D147" s="89" t="s">
        <v>233</v>
      </c>
      <c r="E147" s="90" t="s">
        <v>108</v>
      </c>
      <c r="F147" s="67" t="s">
        <v>109</v>
      </c>
      <c r="G147" s="96">
        <f t="shared" si="26"/>
        <v>0</v>
      </c>
      <c r="H147" s="96">
        <f t="shared" si="27"/>
        <v>0</v>
      </c>
      <c r="I147" s="97">
        <f>+SUMIFS('CUII UE TB'!W:W,'CUII UE TB'!D:D,'PIS and AD by Account'!C147,'CUII UE TB'!AA:AA,TRUE)</f>
        <v>0</v>
      </c>
      <c r="J147" s="96"/>
      <c r="K147" s="96"/>
      <c r="N147" s="96">
        <f t="shared" si="28"/>
        <v>0</v>
      </c>
      <c r="O147" s="96">
        <f t="shared" si="28"/>
        <v>0</v>
      </c>
    </row>
    <row r="148" spans="1:15">
      <c r="B148" s="428" t="s">
        <v>225</v>
      </c>
      <c r="C148" s="76">
        <v>113207</v>
      </c>
      <c r="D148" s="89" t="s">
        <v>234</v>
      </c>
      <c r="E148" s="90" t="s">
        <v>108</v>
      </c>
      <c r="F148" s="67" t="s">
        <v>109</v>
      </c>
      <c r="G148" s="96">
        <f t="shared" si="26"/>
        <v>0</v>
      </c>
      <c r="H148" s="96">
        <f t="shared" si="27"/>
        <v>0</v>
      </c>
      <c r="I148" s="97">
        <f>+SUMIFS('CUII UE TB'!W:W,'CUII UE TB'!D:D,'PIS and AD by Account'!C148,'CUII UE TB'!AA:AA,TRUE)</f>
        <v>0</v>
      </c>
      <c r="J148" s="96"/>
      <c r="K148" s="96"/>
      <c r="N148" s="96">
        <f t="shared" si="28"/>
        <v>0</v>
      </c>
      <c r="O148" s="96">
        <f t="shared" si="28"/>
        <v>0</v>
      </c>
    </row>
    <row r="149" spans="1:15">
      <c r="B149" s="428" t="s">
        <v>225</v>
      </c>
      <c r="C149" s="76">
        <v>113208</v>
      </c>
      <c r="D149" s="89" t="s">
        <v>235</v>
      </c>
      <c r="E149" s="90" t="s">
        <v>108</v>
      </c>
      <c r="F149" s="67" t="s">
        <v>109</v>
      </c>
      <c r="G149" s="96">
        <f t="shared" si="26"/>
        <v>0</v>
      </c>
      <c r="H149" s="96">
        <f t="shared" si="27"/>
        <v>0</v>
      </c>
      <c r="I149" s="97">
        <f>+SUMIFS('CUII UE TB'!W:W,'CUII UE TB'!D:D,'PIS and AD by Account'!C149,'CUII UE TB'!AA:AA,TRUE)</f>
        <v>0</v>
      </c>
      <c r="J149" s="96"/>
      <c r="K149" s="96"/>
      <c r="N149" s="96">
        <f t="shared" si="28"/>
        <v>0</v>
      </c>
      <c r="O149" s="96">
        <f t="shared" si="28"/>
        <v>0</v>
      </c>
    </row>
    <row r="150" spans="1:15">
      <c r="B150" s="428" t="s">
        <v>225</v>
      </c>
      <c r="C150" s="76">
        <v>113209</v>
      </c>
      <c r="D150" s="89" t="s">
        <v>236</v>
      </c>
      <c r="E150" s="90" t="s">
        <v>108</v>
      </c>
      <c r="F150" s="67" t="s">
        <v>109</v>
      </c>
      <c r="G150" s="96">
        <f t="shared" si="26"/>
        <v>0</v>
      </c>
      <c r="H150" s="96">
        <f t="shared" si="27"/>
        <v>0</v>
      </c>
      <c r="I150" s="97">
        <f>+SUMIFS('CUII UE TB'!W:W,'CUII UE TB'!D:D,'PIS and AD by Account'!C150,'CUII UE TB'!AA:AA,TRUE)</f>
        <v>0</v>
      </c>
      <c r="J150" s="96"/>
      <c r="K150" s="96"/>
      <c r="N150" s="96">
        <f t="shared" si="28"/>
        <v>0</v>
      </c>
      <c r="O150" s="96">
        <f t="shared" si="28"/>
        <v>0</v>
      </c>
    </row>
    <row r="151" spans="1:15">
      <c r="B151" s="428" t="s">
        <v>225</v>
      </c>
      <c r="C151" s="76">
        <v>113210</v>
      </c>
      <c r="D151" s="89" t="s">
        <v>237</v>
      </c>
      <c r="E151" s="90" t="s">
        <v>108</v>
      </c>
      <c r="F151" s="67" t="s">
        <v>109</v>
      </c>
      <c r="G151" s="96">
        <f t="shared" si="26"/>
        <v>0</v>
      </c>
      <c r="H151" s="96">
        <f t="shared" si="27"/>
        <v>0</v>
      </c>
      <c r="I151" s="97">
        <f>+SUMIFS('CUII UE TB'!W:W,'CUII UE TB'!D:D,'PIS and AD by Account'!C151,'CUII UE TB'!AA:AA,TRUE)</f>
        <v>0</v>
      </c>
      <c r="J151" s="96"/>
      <c r="K151" s="96"/>
      <c r="N151" s="96">
        <f t="shared" si="28"/>
        <v>0</v>
      </c>
      <c r="O151" s="96">
        <f t="shared" si="28"/>
        <v>0</v>
      </c>
    </row>
    <row r="152" spans="1:15">
      <c r="B152" s="428" t="s">
        <v>225</v>
      </c>
      <c r="C152" s="76">
        <v>113211</v>
      </c>
      <c r="D152" s="89" t="s">
        <v>238</v>
      </c>
      <c r="E152" s="90" t="s">
        <v>108</v>
      </c>
      <c r="F152" s="67" t="s">
        <v>109</v>
      </c>
      <c r="G152" s="96">
        <f t="shared" si="26"/>
        <v>0</v>
      </c>
      <c r="H152" s="96">
        <f t="shared" si="27"/>
        <v>0</v>
      </c>
      <c r="I152" s="97">
        <f>+SUMIFS('CUII UE TB'!W:W,'CUII UE TB'!D:D,'PIS and AD by Account'!C152,'CUII UE TB'!AA:AA,TRUE)</f>
        <v>0</v>
      </c>
      <c r="J152" s="96"/>
      <c r="K152" s="96"/>
      <c r="N152" s="96">
        <f t="shared" si="28"/>
        <v>0</v>
      </c>
      <c r="O152" s="96">
        <f t="shared" si="28"/>
        <v>0</v>
      </c>
    </row>
    <row r="153" spans="1:15">
      <c r="A153" s="428" t="s">
        <v>128</v>
      </c>
      <c r="C153" s="90" t="s">
        <v>95</v>
      </c>
      <c r="D153" s="93" t="s">
        <v>227</v>
      </c>
      <c r="E153" s="90"/>
      <c r="G153" s="228">
        <f>SUM(G142:G152)</f>
        <v>0</v>
      </c>
      <c r="H153" s="228">
        <f>SUM(H142:H152)</f>
        <v>0</v>
      </c>
      <c r="I153" s="229">
        <f>SUM(I142:I152)</f>
        <v>0</v>
      </c>
      <c r="J153" s="228"/>
      <c r="K153" s="228"/>
      <c r="N153" s="228">
        <f>SUM(N142:N152)</f>
        <v>0</v>
      </c>
      <c r="O153" s="228">
        <f>SUM(O142:O152)</f>
        <v>0</v>
      </c>
    </row>
    <row r="154" spans="1:15">
      <c r="C154" s="76"/>
      <c r="D154" s="77"/>
      <c r="E154" s="90"/>
      <c r="G154" s="96"/>
      <c r="H154" s="96"/>
      <c r="I154" s="97"/>
      <c r="J154" s="96"/>
      <c r="K154" s="96"/>
      <c r="N154" s="96"/>
      <c r="O154" s="96"/>
    </row>
    <row r="155" spans="1:15">
      <c r="C155" s="76"/>
      <c r="D155" s="77" t="s">
        <v>239</v>
      </c>
      <c r="E155" s="90"/>
      <c r="G155" s="96"/>
      <c r="H155" s="96"/>
      <c r="I155" s="97"/>
      <c r="J155" s="96"/>
      <c r="K155" s="96"/>
      <c r="N155" s="96"/>
      <c r="O155" s="96"/>
    </row>
    <row r="156" spans="1:15">
      <c r="C156" s="76">
        <v>113301</v>
      </c>
      <c r="D156" s="89" t="s">
        <v>240</v>
      </c>
      <c r="E156" s="90" t="s">
        <v>108</v>
      </c>
      <c r="F156" s="67" t="s">
        <v>109</v>
      </c>
      <c r="G156" s="96">
        <f t="shared" ref="G156:G164" si="29">IF(E156="Actual",IF(F156=G$6,$I156,0),VLOOKUP($E156,$F$1135:$L$1141,5,FALSE)*$I156)</f>
        <v>0</v>
      </c>
      <c r="H156" s="96">
        <f t="shared" ref="H156:H164" si="30">IF(E156="Actual",IF(F156=H$6,$I156,0),VLOOKUP($E156,$F$1135:$L$1141,6,FALSE)*$I156)</f>
        <v>0</v>
      </c>
      <c r="I156" s="97">
        <f>+SUMIFS('CUII UE TB'!W:W,'CUII UE TB'!D:D,'PIS and AD by Account'!C156,'CUII UE TB'!AA:AA,TRUE)</f>
        <v>0</v>
      </c>
      <c r="J156" s="96"/>
      <c r="K156" s="96"/>
      <c r="N156" s="96">
        <f t="shared" ref="N156:O164" si="31">SUM(G156,J156)</f>
        <v>0</v>
      </c>
      <c r="O156" s="96">
        <f t="shared" si="31"/>
        <v>0</v>
      </c>
    </row>
    <row r="157" spans="1:15">
      <c r="C157" s="76">
        <v>113302</v>
      </c>
      <c r="D157" s="89" t="s">
        <v>241</v>
      </c>
      <c r="E157" s="90" t="s">
        <v>108</v>
      </c>
      <c r="F157" s="67" t="s">
        <v>109</v>
      </c>
      <c r="G157" s="96">
        <f t="shared" si="29"/>
        <v>0</v>
      </c>
      <c r="H157" s="96">
        <f t="shared" si="30"/>
        <v>0</v>
      </c>
      <c r="I157" s="97">
        <f>+SUMIFS('CUII UE TB'!W:W,'CUII UE TB'!D:D,'PIS and AD by Account'!C157,'CUII UE TB'!AA:AA,TRUE)</f>
        <v>0</v>
      </c>
      <c r="J157" s="96"/>
      <c r="K157" s="96"/>
      <c r="N157" s="96">
        <f t="shared" si="31"/>
        <v>0</v>
      </c>
      <c r="O157" s="96">
        <f t="shared" si="31"/>
        <v>0</v>
      </c>
    </row>
    <row r="158" spans="1:15">
      <c r="C158" s="76">
        <v>113350</v>
      </c>
      <c r="D158" s="89" t="s">
        <v>242</v>
      </c>
      <c r="E158" s="90" t="s">
        <v>108</v>
      </c>
      <c r="F158" s="67" t="s">
        <v>109</v>
      </c>
      <c r="G158" s="96">
        <f t="shared" si="29"/>
        <v>0</v>
      </c>
      <c r="H158" s="96">
        <f t="shared" si="30"/>
        <v>0</v>
      </c>
      <c r="I158" s="97">
        <f>+SUMIFS('CUII UE TB'!W:W,'CUII UE TB'!D:D,'PIS and AD by Account'!C158,'CUII UE TB'!AA:AA,TRUE)</f>
        <v>0</v>
      </c>
      <c r="J158" s="96"/>
      <c r="K158" s="96"/>
      <c r="N158" s="96">
        <f t="shared" si="31"/>
        <v>0</v>
      </c>
      <c r="O158" s="96">
        <f t="shared" si="31"/>
        <v>0</v>
      </c>
    </row>
    <row r="159" spans="1:15">
      <c r="C159" s="76">
        <v>113351</v>
      </c>
      <c r="D159" s="89" t="s">
        <v>243</v>
      </c>
      <c r="E159" s="90" t="s">
        <v>108</v>
      </c>
      <c r="F159" s="67" t="s">
        <v>109</v>
      </c>
      <c r="G159" s="96">
        <f t="shared" si="29"/>
        <v>0</v>
      </c>
      <c r="H159" s="96">
        <f t="shared" si="30"/>
        <v>0</v>
      </c>
      <c r="I159" s="97">
        <f>+SUMIFS('CUII UE TB'!W:W,'CUII UE TB'!D:D,'PIS and AD by Account'!C159,'CUII UE TB'!AA:AA,TRUE)</f>
        <v>0</v>
      </c>
      <c r="J159" s="96"/>
      <c r="K159" s="96"/>
      <c r="N159" s="96">
        <f t="shared" si="31"/>
        <v>0</v>
      </c>
      <c r="O159" s="96">
        <f t="shared" si="31"/>
        <v>0</v>
      </c>
    </row>
    <row r="160" spans="1:15">
      <c r="C160" s="76">
        <v>113355</v>
      </c>
      <c r="D160" s="89" t="s">
        <v>244</v>
      </c>
      <c r="E160" s="90" t="s">
        <v>108</v>
      </c>
      <c r="F160" s="67" t="s">
        <v>109</v>
      </c>
      <c r="G160" s="96">
        <f t="shared" si="29"/>
        <v>0</v>
      </c>
      <c r="H160" s="96">
        <f t="shared" si="30"/>
        <v>0</v>
      </c>
      <c r="I160" s="97">
        <f>+SUMIFS('CUII UE TB'!W:W,'CUII UE TB'!D:D,'PIS and AD by Account'!C160,'CUII UE TB'!AA:AA,TRUE)</f>
        <v>0</v>
      </c>
      <c r="J160" s="96"/>
      <c r="K160" s="96"/>
      <c r="N160" s="96">
        <f t="shared" si="31"/>
        <v>0</v>
      </c>
      <c r="O160" s="96">
        <f t="shared" si="31"/>
        <v>0</v>
      </c>
    </row>
    <row r="161" spans="1:15">
      <c r="C161" s="76">
        <v>113356</v>
      </c>
      <c r="D161" s="89" t="s">
        <v>245</v>
      </c>
      <c r="E161" s="90" t="s">
        <v>108</v>
      </c>
      <c r="F161" s="67" t="s">
        <v>109</v>
      </c>
      <c r="G161" s="96">
        <f t="shared" si="29"/>
        <v>0</v>
      </c>
      <c r="H161" s="96">
        <f t="shared" si="30"/>
        <v>0</v>
      </c>
      <c r="I161" s="97">
        <f>+SUMIFS('CUII UE TB'!W:W,'CUII UE TB'!D:D,'PIS and AD by Account'!C161,'CUII UE TB'!AA:AA,TRUE)</f>
        <v>0</v>
      </c>
      <c r="J161" s="96"/>
      <c r="K161" s="96"/>
      <c r="N161" s="96">
        <f t="shared" si="31"/>
        <v>0</v>
      </c>
      <c r="O161" s="96">
        <f t="shared" si="31"/>
        <v>0</v>
      </c>
    </row>
    <row r="162" spans="1:15">
      <c r="C162" s="76">
        <v>113365</v>
      </c>
      <c r="D162" s="89" t="s">
        <v>246</v>
      </c>
      <c r="E162" s="90" t="s">
        <v>108</v>
      </c>
      <c r="F162" s="67" t="s">
        <v>109</v>
      </c>
      <c r="G162" s="96">
        <f t="shared" si="29"/>
        <v>0</v>
      </c>
      <c r="H162" s="96">
        <f t="shared" si="30"/>
        <v>0</v>
      </c>
      <c r="I162" s="97">
        <f>+SUMIFS('CUII UE TB'!W:W,'CUII UE TB'!D:D,'PIS and AD by Account'!C162,'CUII UE TB'!AA:AA,TRUE)</f>
        <v>0</v>
      </c>
      <c r="J162" s="96"/>
      <c r="K162" s="96"/>
      <c r="N162" s="96">
        <f t="shared" si="31"/>
        <v>0</v>
      </c>
      <c r="O162" s="96">
        <f t="shared" si="31"/>
        <v>0</v>
      </c>
    </row>
    <row r="163" spans="1:15">
      <c r="C163" s="76">
        <v>113370</v>
      </c>
      <c r="D163" s="89" t="s">
        <v>247</v>
      </c>
      <c r="E163" s="90" t="s">
        <v>108</v>
      </c>
      <c r="F163" s="67" t="s">
        <v>109</v>
      </c>
      <c r="G163" s="96">
        <f t="shared" si="29"/>
        <v>0</v>
      </c>
      <c r="H163" s="96">
        <f t="shared" si="30"/>
        <v>0</v>
      </c>
      <c r="I163" s="97">
        <f>+SUMIFS('CUII UE TB'!W:W,'CUII UE TB'!D:D,'PIS and AD by Account'!C163,'CUII UE TB'!AA:AA,TRUE)</f>
        <v>0</v>
      </c>
      <c r="J163" s="96"/>
      <c r="K163" s="96"/>
      <c r="N163" s="96">
        <f t="shared" si="31"/>
        <v>0</v>
      </c>
      <c r="O163" s="96">
        <f t="shared" si="31"/>
        <v>0</v>
      </c>
    </row>
    <row r="164" spans="1:15">
      <c r="C164" s="76">
        <v>113371</v>
      </c>
      <c r="D164" s="89" t="s">
        <v>248</v>
      </c>
      <c r="E164" s="90" t="s">
        <v>108</v>
      </c>
      <c r="F164" s="67" t="s">
        <v>109</v>
      </c>
      <c r="G164" s="96">
        <f t="shared" si="29"/>
        <v>0</v>
      </c>
      <c r="H164" s="96">
        <f t="shared" si="30"/>
        <v>0</v>
      </c>
      <c r="I164" s="97">
        <f>+SUMIFS('CUII UE TB'!W:W,'CUII UE TB'!D:D,'PIS and AD by Account'!C164,'CUII UE TB'!AA:AA,TRUE)</f>
        <v>0</v>
      </c>
      <c r="J164" s="96"/>
      <c r="K164" s="96"/>
      <c r="N164" s="96">
        <f t="shared" si="31"/>
        <v>0</v>
      </c>
      <c r="O164" s="96">
        <f t="shared" si="31"/>
        <v>0</v>
      </c>
    </row>
    <row r="165" spans="1:15">
      <c r="A165" s="428" t="s">
        <v>128</v>
      </c>
      <c r="C165" s="90" t="s">
        <v>95</v>
      </c>
      <c r="D165" s="93" t="s">
        <v>239</v>
      </c>
      <c r="E165" s="90"/>
      <c r="G165" s="228">
        <f>SUM(G156:G164)</f>
        <v>0</v>
      </c>
      <c r="H165" s="228">
        <f>SUM(H156:H164)</f>
        <v>0</v>
      </c>
      <c r="I165" s="229">
        <f>SUM(I156:I164)</f>
        <v>0</v>
      </c>
      <c r="J165" s="228"/>
      <c r="K165" s="228"/>
      <c r="N165" s="228">
        <f t="shared" ref="N165:O165" si="32">SUM(N156:N164)</f>
        <v>0</v>
      </c>
      <c r="O165" s="228">
        <f t="shared" si="32"/>
        <v>0</v>
      </c>
    </row>
    <row r="166" spans="1:15">
      <c r="C166" s="76"/>
      <c r="D166" s="77"/>
      <c r="E166" s="90"/>
      <c r="G166" s="96"/>
      <c r="H166" s="96"/>
      <c r="I166" s="97"/>
      <c r="J166" s="96"/>
      <c r="K166" s="96"/>
      <c r="N166" s="96"/>
      <c r="O166" s="96"/>
    </row>
    <row r="167" spans="1:15">
      <c r="C167" s="76"/>
      <c r="D167" s="77" t="s">
        <v>249</v>
      </c>
      <c r="E167" s="90"/>
      <c r="G167" s="96"/>
      <c r="H167" s="96"/>
      <c r="I167" s="97"/>
      <c r="J167" s="96"/>
      <c r="K167" s="96"/>
      <c r="N167" s="96"/>
      <c r="O167" s="96"/>
    </row>
    <row r="168" spans="1:15">
      <c r="C168" s="76">
        <v>113401</v>
      </c>
      <c r="D168" s="89" t="s">
        <v>250</v>
      </c>
      <c r="E168" s="90" t="s">
        <v>108</v>
      </c>
      <c r="F168" s="67" t="s">
        <v>109</v>
      </c>
      <c r="G168" s="96">
        <f>IF(E168="Actual",IF(F168=G$6,$I168,0),VLOOKUP($E168,$F$1135:$L$1141,5,FALSE)*$I168)</f>
        <v>0</v>
      </c>
      <c r="H168" s="96">
        <f>IF(E168="Actual",IF(F168=H$6,$I168,0),VLOOKUP($E168,$F$1135:$L$1141,6,FALSE)*$I168)</f>
        <v>0</v>
      </c>
      <c r="I168" s="97">
        <f>+SUMIFS('CUII UE TB'!W:W,'CUII UE TB'!D:D,'PIS and AD by Account'!C168,'CUII UE TB'!AA:AA,TRUE)</f>
        <v>0</v>
      </c>
      <c r="J168" s="96"/>
      <c r="K168" s="96"/>
      <c r="N168" s="96">
        <f>SUM(G168,J168)</f>
        <v>0</v>
      </c>
      <c r="O168" s="96">
        <f>SUM(H168,K168)</f>
        <v>0</v>
      </c>
    </row>
    <row r="169" spans="1:15">
      <c r="A169" s="428" t="s">
        <v>128</v>
      </c>
      <c r="C169" s="90" t="s">
        <v>95</v>
      </c>
      <c r="D169" s="93" t="s">
        <v>249</v>
      </c>
      <c r="E169" s="90"/>
      <c r="G169" s="228">
        <f>SUM(G168)</f>
        <v>0</v>
      </c>
      <c r="H169" s="228">
        <f>SUM(H168)</f>
        <v>0</v>
      </c>
      <c r="I169" s="229">
        <f>SUM(I168)</f>
        <v>0</v>
      </c>
      <c r="J169" s="228"/>
      <c r="K169" s="228"/>
      <c r="N169" s="228">
        <f t="shared" ref="N169:O169" si="33">SUM(N168)</f>
        <v>0</v>
      </c>
      <c r="O169" s="228">
        <f t="shared" si="33"/>
        <v>0</v>
      </c>
    </row>
    <row r="170" spans="1:15">
      <c r="C170" s="76"/>
      <c r="D170" s="77"/>
      <c r="E170" s="90"/>
      <c r="G170" s="96"/>
      <c r="H170" s="96"/>
      <c r="I170" s="97"/>
      <c r="J170" s="96"/>
      <c r="K170" s="96"/>
      <c r="N170" s="96"/>
      <c r="O170" s="96"/>
    </row>
    <row r="171" spans="1:15">
      <c r="C171" s="76"/>
      <c r="D171" s="77" t="s">
        <v>251</v>
      </c>
      <c r="E171" s="90"/>
      <c r="G171" s="96"/>
      <c r="H171" s="96"/>
      <c r="I171" s="97"/>
      <c r="J171" s="96"/>
      <c r="K171" s="96"/>
      <c r="N171" s="96"/>
      <c r="O171" s="96"/>
    </row>
    <row r="172" spans="1:15">
      <c r="C172" s="76">
        <v>113501</v>
      </c>
      <c r="D172" s="89" t="s">
        <v>252</v>
      </c>
      <c r="E172" s="90" t="s">
        <v>108</v>
      </c>
      <c r="F172" s="67" t="s">
        <v>109</v>
      </c>
      <c r="G172" s="96">
        <f>IF(E172="Actual",IF(F172=G$6,$I172,0),VLOOKUP($E172,$F$1135:$L$1141,5,FALSE)*$I172)</f>
        <v>0</v>
      </c>
      <c r="H172" s="96">
        <f>IF(E172="Actual",IF(F172=H$6,$I172,0),VLOOKUP($E172,$F$1135:$L$1141,6,FALSE)*$I172)</f>
        <v>0</v>
      </c>
      <c r="I172" s="97">
        <f>+SUMIFS('CUII UE TB'!W:W,'CUII UE TB'!D:D,'PIS and AD by Account'!C172,'CUII UE TB'!AA:AA,TRUE)</f>
        <v>0</v>
      </c>
      <c r="J172" s="96"/>
      <c r="K172" s="96"/>
      <c r="N172" s="96">
        <f t="shared" ref="N172:O175" si="34">SUM(G172,J172)</f>
        <v>0</v>
      </c>
      <c r="O172" s="96">
        <f t="shared" si="34"/>
        <v>0</v>
      </c>
    </row>
    <row r="173" spans="1:15">
      <c r="C173" s="76">
        <v>113502</v>
      </c>
      <c r="D173" s="89" t="s">
        <v>253</v>
      </c>
      <c r="E173" s="90" t="s">
        <v>108</v>
      </c>
      <c r="F173" s="67" t="s">
        <v>109</v>
      </c>
      <c r="G173" s="96">
        <f>IF(E173="Actual",IF(F173=G$6,$I173,0),VLOOKUP($E173,$F$1135:$L$1141,5,FALSE)*$I173)</f>
        <v>0</v>
      </c>
      <c r="H173" s="96">
        <f>IF(E173="Actual",IF(F173=H$6,$I173,0),VLOOKUP($E173,$F$1135:$L$1141,6,FALSE)*$I173)</f>
        <v>0</v>
      </c>
      <c r="I173" s="97">
        <f>+SUMIFS('CUII UE TB'!W:W,'CUII UE TB'!D:D,'PIS and AD by Account'!C173,'CUII UE TB'!AA:AA,TRUE)</f>
        <v>0</v>
      </c>
      <c r="J173" s="96"/>
      <c r="K173" s="96"/>
      <c r="N173" s="96">
        <f t="shared" si="34"/>
        <v>0</v>
      </c>
      <c r="O173" s="96">
        <f t="shared" si="34"/>
        <v>0</v>
      </c>
    </row>
    <row r="174" spans="1:15">
      <c r="C174" s="76">
        <v>113601</v>
      </c>
      <c r="D174" s="89" t="s">
        <v>254</v>
      </c>
      <c r="E174" s="90" t="s">
        <v>108</v>
      </c>
      <c r="F174" s="67" t="s">
        <v>109</v>
      </c>
      <c r="G174" s="96">
        <f>IF(E174="Actual",IF(F174=G$6,$I174,0),VLOOKUP($E174,$F$1135:$L$1141,5,FALSE)*$I174)</f>
        <v>0</v>
      </c>
      <c r="H174" s="96">
        <f>IF(E174="Actual",IF(F174=H$6,$I174,0),VLOOKUP($E174,$F$1135:$L$1141,6,FALSE)*$I174)</f>
        <v>0</v>
      </c>
      <c r="I174" s="97">
        <f>+SUMIFS('CUII UE TB'!W:W,'CUII UE TB'!D:D,'PIS and AD by Account'!C174,'CUII UE TB'!AA:AA,TRUE)</f>
        <v>0</v>
      </c>
      <c r="J174" s="96"/>
      <c r="K174" s="96"/>
      <c r="N174" s="96">
        <f t="shared" si="34"/>
        <v>0</v>
      </c>
      <c r="O174" s="96">
        <f t="shared" si="34"/>
        <v>0</v>
      </c>
    </row>
    <row r="175" spans="1:15">
      <c r="C175" s="76">
        <v>113602</v>
      </c>
      <c r="D175" s="89" t="s">
        <v>255</v>
      </c>
      <c r="E175" s="90" t="s">
        <v>108</v>
      </c>
      <c r="F175" s="67" t="s">
        <v>109</v>
      </c>
      <c r="G175" s="96">
        <f>IF(E175="Actual",IF(F175=G$6,$I175,0),VLOOKUP($E175,$F$1135:$L$1141,5,FALSE)*$I175)</f>
        <v>0</v>
      </c>
      <c r="H175" s="96">
        <f>IF(E175="Actual",IF(F175=H$6,$I175,0),VLOOKUP($E175,$F$1135:$L$1141,6,FALSE)*$I175)</f>
        <v>0</v>
      </c>
      <c r="I175" s="97">
        <f>+SUMIFS('CUII UE TB'!W:W,'CUII UE TB'!D:D,'PIS and AD by Account'!C175,'CUII UE TB'!AA:AA,TRUE)</f>
        <v>0</v>
      </c>
      <c r="J175" s="96"/>
      <c r="K175" s="96"/>
      <c r="N175" s="96">
        <f t="shared" si="34"/>
        <v>0</v>
      </c>
      <c r="O175" s="96">
        <f t="shared" si="34"/>
        <v>0</v>
      </c>
    </row>
    <row r="176" spans="1:15">
      <c r="A176" s="428" t="s">
        <v>128</v>
      </c>
      <c r="C176" s="90" t="s">
        <v>95</v>
      </c>
      <c r="D176" s="93" t="s">
        <v>251</v>
      </c>
      <c r="E176" s="90"/>
      <c r="G176" s="228">
        <f>SUM(G172:G175)</f>
        <v>0</v>
      </c>
      <c r="H176" s="228">
        <f>SUM(H172:H175)</f>
        <v>0</v>
      </c>
      <c r="I176" s="229">
        <f>SUM(I172:I175)</f>
        <v>0</v>
      </c>
      <c r="J176" s="228"/>
      <c r="K176" s="228"/>
      <c r="N176" s="228">
        <f t="shared" ref="N176:O176" si="35">SUM(N172:N175)</f>
        <v>0</v>
      </c>
      <c r="O176" s="228">
        <f t="shared" si="35"/>
        <v>0</v>
      </c>
    </row>
    <row r="177" spans="3:15">
      <c r="C177" s="76"/>
      <c r="D177" s="77"/>
      <c r="E177" s="90"/>
      <c r="G177" s="96"/>
      <c r="H177" s="96"/>
      <c r="I177" s="97"/>
      <c r="J177" s="96"/>
      <c r="K177" s="96"/>
      <c r="N177" s="96"/>
      <c r="O177" s="96"/>
    </row>
    <row r="178" spans="3:15">
      <c r="C178" s="76"/>
      <c r="D178" s="77" t="s">
        <v>256</v>
      </c>
      <c r="E178" s="90"/>
      <c r="G178" s="96"/>
      <c r="H178" s="96"/>
      <c r="I178" s="97"/>
      <c r="J178" s="96"/>
      <c r="K178" s="96"/>
      <c r="N178" s="96"/>
      <c r="O178" s="96"/>
    </row>
    <row r="179" spans="3:15">
      <c r="C179" s="76">
        <v>113603</v>
      </c>
      <c r="D179" s="89" t="s">
        <v>257</v>
      </c>
      <c r="E179" s="90" t="s">
        <v>108</v>
      </c>
      <c r="F179" s="67" t="s">
        <v>109</v>
      </c>
      <c r="G179" s="96">
        <f t="shared" ref="G179:G193" si="36">IF(E179="Actual",IF(F179=G$6,$I179,0),VLOOKUP($E179,$F$1135:$L$1141,5,FALSE)*$I179)</f>
        <v>-3636975.6011904459</v>
      </c>
      <c r="H179" s="96">
        <f t="shared" ref="H179:H193" si="37">IF(E179="Actual",IF(F179=H$6,$I179,0),VLOOKUP($E179,$F$1135:$L$1141,6,FALSE)*$I179)</f>
        <v>-2403618.0888095531</v>
      </c>
      <c r="I179" s="97">
        <f>+SUMIFS('CUII UE TB'!W:W,'CUII UE TB'!D:D,'PIS and AD by Account'!C179,'CUII UE TB'!AA:AA,TRUE)</f>
        <v>-6040593.6899999995</v>
      </c>
      <c r="J179" s="96"/>
      <c r="K179" s="96"/>
      <c r="N179" s="96">
        <f t="shared" ref="N179:O193" si="38">SUM(G179,J179)</f>
        <v>-3636975.6011904459</v>
      </c>
      <c r="O179" s="96">
        <f t="shared" si="38"/>
        <v>-2403618.0888095531</v>
      </c>
    </row>
    <row r="180" spans="3:15">
      <c r="C180" s="76">
        <v>113701</v>
      </c>
      <c r="D180" s="89" t="s">
        <v>258</v>
      </c>
      <c r="E180" s="90" t="s">
        <v>108</v>
      </c>
      <c r="F180" s="67" t="s">
        <v>109</v>
      </c>
      <c r="G180" s="96">
        <f t="shared" si="36"/>
        <v>0</v>
      </c>
      <c r="H180" s="96">
        <f t="shared" si="37"/>
        <v>0</v>
      </c>
      <c r="I180" s="97">
        <f>+SUMIFS('CUII UE TB'!W:W,'CUII UE TB'!D:D,'PIS and AD by Account'!C180,'CUII UE TB'!AA:AA,TRUE)</f>
        <v>0</v>
      </c>
      <c r="J180" s="96"/>
      <c r="K180" s="96"/>
      <c r="N180" s="96">
        <f t="shared" si="38"/>
        <v>0</v>
      </c>
      <c r="O180" s="96">
        <f t="shared" si="38"/>
        <v>0</v>
      </c>
    </row>
    <row r="181" spans="3:15">
      <c r="C181" s="76">
        <v>113702</v>
      </c>
      <c r="D181" s="89" t="s">
        <v>259</v>
      </c>
      <c r="E181" s="90" t="s">
        <v>108</v>
      </c>
      <c r="F181" s="67" t="s">
        <v>109</v>
      </c>
      <c r="G181" s="96">
        <f t="shared" si="36"/>
        <v>2.601024899779798</v>
      </c>
      <c r="H181" s="96">
        <f t="shared" si="37"/>
        <v>1.7189751002202021</v>
      </c>
      <c r="I181" s="97">
        <f>+SUMIFS('CUII UE TB'!W:W,'CUII UE TB'!D:D,'PIS and AD by Account'!C181,'CUII UE TB'!AA:AA,TRUE)</f>
        <v>4.32</v>
      </c>
      <c r="J181" s="96"/>
      <c r="K181" s="96"/>
      <c r="N181" s="96">
        <f t="shared" si="38"/>
        <v>2.601024899779798</v>
      </c>
      <c r="O181" s="96">
        <f t="shared" si="38"/>
        <v>1.7189751002202021</v>
      </c>
    </row>
    <row r="182" spans="3:15">
      <c r="C182" s="76">
        <v>113703</v>
      </c>
      <c r="D182" s="89" t="s">
        <v>260</v>
      </c>
      <c r="E182" s="90" t="s">
        <v>108</v>
      </c>
      <c r="F182" s="67" t="s">
        <v>109</v>
      </c>
      <c r="G182" s="96">
        <f t="shared" si="36"/>
        <v>0</v>
      </c>
      <c r="H182" s="96">
        <f t="shared" si="37"/>
        <v>0</v>
      </c>
      <c r="I182" s="97">
        <f>+SUMIFS('CUII UE TB'!W:W,'CUII UE TB'!D:D,'PIS and AD by Account'!C182,'CUII UE TB'!AA:AA,TRUE)</f>
        <v>0</v>
      </c>
      <c r="J182" s="96"/>
      <c r="K182" s="96"/>
      <c r="N182" s="96">
        <f t="shared" si="38"/>
        <v>0</v>
      </c>
      <c r="O182" s="96">
        <f t="shared" si="38"/>
        <v>0</v>
      </c>
    </row>
    <row r="183" spans="3:15">
      <c r="C183" s="76">
        <v>113704</v>
      </c>
      <c r="D183" s="89" t="s">
        <v>261</v>
      </c>
      <c r="E183" s="90" t="s">
        <v>108</v>
      </c>
      <c r="F183" s="67" t="s">
        <v>109</v>
      </c>
      <c r="G183" s="96">
        <f t="shared" si="36"/>
        <v>0</v>
      </c>
      <c r="H183" s="96">
        <f t="shared" si="37"/>
        <v>0</v>
      </c>
      <c r="I183" s="97">
        <f>+SUMIFS('CUII UE TB'!W:W,'CUII UE TB'!D:D,'PIS and AD by Account'!C183,'CUII UE TB'!AA:AA,TRUE)</f>
        <v>0</v>
      </c>
      <c r="J183" s="96"/>
      <c r="K183" s="96"/>
      <c r="N183" s="96">
        <f t="shared" si="38"/>
        <v>0</v>
      </c>
      <c r="O183" s="96">
        <f t="shared" si="38"/>
        <v>0</v>
      </c>
    </row>
    <row r="184" spans="3:15">
      <c r="C184" s="76">
        <v>113705</v>
      </c>
      <c r="D184" s="89" t="s">
        <v>262</v>
      </c>
      <c r="E184" s="90" t="s">
        <v>108</v>
      </c>
      <c r="F184" s="67" t="s">
        <v>109</v>
      </c>
      <c r="G184" s="96">
        <f t="shared" si="36"/>
        <v>0</v>
      </c>
      <c r="H184" s="96">
        <f t="shared" si="37"/>
        <v>0</v>
      </c>
      <c r="I184" s="97">
        <f>+SUMIFS('CUII UE TB'!W:W,'CUII UE TB'!D:D,'PIS and AD by Account'!C184,'CUII UE TB'!AA:AA,TRUE)</f>
        <v>0</v>
      </c>
      <c r="J184" s="96"/>
      <c r="K184" s="96"/>
      <c r="N184" s="96">
        <f t="shared" si="38"/>
        <v>0</v>
      </c>
      <c r="O184" s="96">
        <f t="shared" si="38"/>
        <v>0</v>
      </c>
    </row>
    <row r="185" spans="3:15">
      <c r="C185" s="76">
        <v>113706</v>
      </c>
      <c r="D185" s="89" t="s">
        <v>263</v>
      </c>
      <c r="E185" s="90" t="s">
        <v>108</v>
      </c>
      <c r="F185" s="67" t="s">
        <v>109</v>
      </c>
      <c r="G185" s="96">
        <f t="shared" si="36"/>
        <v>0</v>
      </c>
      <c r="H185" s="96">
        <f t="shared" si="37"/>
        <v>0</v>
      </c>
      <c r="I185" s="97">
        <f>+SUMIFS('CUII UE TB'!W:W,'CUII UE TB'!D:D,'PIS and AD by Account'!C185,'CUII UE TB'!AA:AA,TRUE)</f>
        <v>0</v>
      </c>
      <c r="J185" s="96"/>
      <c r="K185" s="96"/>
      <c r="N185" s="96">
        <f t="shared" si="38"/>
        <v>0</v>
      </c>
      <c r="O185" s="96">
        <f t="shared" si="38"/>
        <v>0</v>
      </c>
    </row>
    <row r="186" spans="3:15">
      <c r="C186" s="76">
        <v>113707</v>
      </c>
      <c r="D186" s="89" t="s">
        <v>264</v>
      </c>
      <c r="E186" s="90" t="s">
        <v>108</v>
      </c>
      <c r="F186" s="67" t="s">
        <v>109</v>
      </c>
      <c r="G186" s="96">
        <f t="shared" si="36"/>
        <v>0</v>
      </c>
      <c r="H186" s="96">
        <f t="shared" si="37"/>
        <v>0</v>
      </c>
      <c r="I186" s="97">
        <f>+SUMIFS('CUII UE TB'!W:W,'CUII UE TB'!D:D,'PIS and AD by Account'!C186,'CUII UE TB'!AA:AA,TRUE)</f>
        <v>0</v>
      </c>
      <c r="J186" s="96"/>
      <c r="K186" s="96"/>
      <c r="N186" s="96">
        <f t="shared" si="38"/>
        <v>0</v>
      </c>
      <c r="O186" s="96">
        <f t="shared" si="38"/>
        <v>0</v>
      </c>
    </row>
    <row r="187" spans="3:15">
      <c r="C187" s="76">
        <v>113708</v>
      </c>
      <c r="D187" s="89" t="s">
        <v>265</v>
      </c>
      <c r="E187" s="90" t="s">
        <v>108</v>
      </c>
      <c r="F187" s="67" t="s">
        <v>109</v>
      </c>
      <c r="G187" s="96">
        <f t="shared" si="36"/>
        <v>0</v>
      </c>
      <c r="H187" s="96">
        <f t="shared" si="37"/>
        <v>0</v>
      </c>
      <c r="I187" s="97">
        <f>+SUMIFS('CUII UE TB'!W:W,'CUII UE TB'!D:D,'PIS and AD by Account'!C187,'CUII UE TB'!AA:AA,TRUE)</f>
        <v>0</v>
      </c>
      <c r="J187" s="96"/>
      <c r="K187" s="96"/>
      <c r="N187" s="96">
        <f t="shared" si="38"/>
        <v>0</v>
      </c>
      <c r="O187" s="96">
        <f t="shared" si="38"/>
        <v>0</v>
      </c>
    </row>
    <row r="188" spans="3:15">
      <c r="C188" s="76">
        <v>113709</v>
      </c>
      <c r="D188" s="89" t="s">
        <v>266</v>
      </c>
      <c r="E188" s="90" t="s">
        <v>108</v>
      </c>
      <c r="F188" s="67" t="s">
        <v>109</v>
      </c>
      <c r="G188" s="96">
        <f t="shared" si="36"/>
        <v>0</v>
      </c>
      <c r="H188" s="96">
        <f t="shared" si="37"/>
        <v>0</v>
      </c>
      <c r="I188" s="97">
        <f>+SUMIFS('CUII UE TB'!W:W,'CUII UE TB'!D:D,'PIS and AD by Account'!C188,'CUII UE TB'!AA:AA,TRUE)</f>
        <v>0</v>
      </c>
      <c r="J188" s="96"/>
      <c r="K188" s="96"/>
      <c r="N188" s="96">
        <f t="shared" si="38"/>
        <v>0</v>
      </c>
      <c r="O188" s="96">
        <f t="shared" si="38"/>
        <v>0</v>
      </c>
    </row>
    <row r="189" spans="3:15">
      <c r="C189" s="76">
        <v>113710</v>
      </c>
      <c r="D189" s="89" t="s">
        <v>267</v>
      </c>
      <c r="E189" s="90" t="s">
        <v>108</v>
      </c>
      <c r="F189" s="67" t="s">
        <v>109</v>
      </c>
      <c r="G189" s="96">
        <f t="shared" si="36"/>
        <v>0</v>
      </c>
      <c r="H189" s="96">
        <f t="shared" si="37"/>
        <v>0</v>
      </c>
      <c r="I189" s="97">
        <f>+SUMIFS('CUII UE TB'!W:W,'CUII UE TB'!D:D,'PIS and AD by Account'!C189,'CUII UE TB'!AA:AA,TRUE)</f>
        <v>0</v>
      </c>
      <c r="J189" s="96"/>
      <c r="K189" s="96"/>
      <c r="N189" s="96">
        <f t="shared" si="38"/>
        <v>0</v>
      </c>
      <c r="O189" s="96">
        <f t="shared" si="38"/>
        <v>0</v>
      </c>
    </row>
    <row r="190" spans="3:15">
      <c r="C190" s="76">
        <v>113711</v>
      </c>
      <c r="D190" s="89" t="s">
        <v>268</v>
      </c>
      <c r="E190" s="90" t="s">
        <v>108</v>
      </c>
      <c r="F190" s="67" t="s">
        <v>109</v>
      </c>
      <c r="G190" s="96">
        <f t="shared" si="36"/>
        <v>0</v>
      </c>
      <c r="H190" s="96">
        <f t="shared" si="37"/>
        <v>0</v>
      </c>
      <c r="I190" s="97">
        <f>+SUMIFS('CUII UE TB'!W:W,'CUII UE TB'!D:D,'PIS and AD by Account'!C190,'CUII UE TB'!AA:AA,TRUE)</f>
        <v>0</v>
      </c>
      <c r="J190" s="96"/>
      <c r="K190" s="96"/>
      <c r="N190" s="96">
        <f t="shared" si="38"/>
        <v>0</v>
      </c>
      <c r="O190" s="96">
        <f t="shared" si="38"/>
        <v>0</v>
      </c>
    </row>
    <row r="191" spans="3:15">
      <c r="C191" s="76">
        <v>113712</v>
      </c>
      <c r="D191" s="89" t="s">
        <v>269</v>
      </c>
      <c r="E191" s="90" t="s">
        <v>108</v>
      </c>
      <c r="F191" s="67" t="s">
        <v>109</v>
      </c>
      <c r="G191" s="96">
        <f t="shared" si="36"/>
        <v>0</v>
      </c>
      <c r="H191" s="96">
        <f t="shared" si="37"/>
        <v>0</v>
      </c>
      <c r="I191" s="97">
        <f>+SUMIFS('CUII UE TB'!W:W,'CUII UE TB'!D:D,'PIS and AD by Account'!C191,'CUII UE TB'!AA:AA,TRUE)</f>
        <v>0</v>
      </c>
      <c r="J191" s="96"/>
      <c r="K191" s="96"/>
      <c r="N191" s="96">
        <f t="shared" si="38"/>
        <v>0</v>
      </c>
      <c r="O191" s="96">
        <f t="shared" si="38"/>
        <v>0</v>
      </c>
    </row>
    <row r="192" spans="3:15">
      <c r="C192" s="76">
        <v>113713</v>
      </c>
      <c r="D192" s="89" t="s">
        <v>270</v>
      </c>
      <c r="E192" s="90" t="s">
        <v>108</v>
      </c>
      <c r="F192" s="67" t="s">
        <v>109</v>
      </c>
      <c r="G192" s="96">
        <f t="shared" si="36"/>
        <v>0</v>
      </c>
      <c r="H192" s="96">
        <f t="shared" si="37"/>
        <v>0</v>
      </c>
      <c r="I192" s="97">
        <f>+SUMIFS('CUII UE TB'!W:W,'CUII UE TB'!D:D,'PIS and AD by Account'!C192,'CUII UE TB'!AA:AA,TRUE)</f>
        <v>0</v>
      </c>
      <c r="J192" s="96"/>
      <c r="K192" s="96"/>
      <c r="N192" s="96">
        <f t="shared" si="38"/>
        <v>0</v>
      </c>
      <c r="O192" s="96">
        <f t="shared" si="38"/>
        <v>0</v>
      </c>
    </row>
    <row r="193" spans="1:18">
      <c r="C193" s="76">
        <v>113799</v>
      </c>
      <c r="D193" s="89" t="s">
        <v>271</v>
      </c>
      <c r="E193" s="90" t="s">
        <v>108</v>
      </c>
      <c r="F193" s="67" t="s">
        <v>109</v>
      </c>
      <c r="G193" s="96">
        <f t="shared" si="36"/>
        <v>-2.6010248997797594</v>
      </c>
      <c r="H193" s="96">
        <f t="shared" si="37"/>
        <v>-1.7189751002201767</v>
      </c>
      <c r="I193" s="97">
        <f>+SUMIFS('CUII UE TB'!W:W,'CUII UE TB'!D:D,'PIS and AD by Account'!C193,'CUII UE TB'!AA:AA,TRUE)</f>
        <v>-4.3199999999999363</v>
      </c>
      <c r="J193" s="96"/>
      <c r="K193" s="96"/>
      <c r="N193" s="96">
        <f t="shared" si="38"/>
        <v>-2.6010248997797594</v>
      </c>
      <c r="O193" s="96">
        <f t="shared" si="38"/>
        <v>-1.7189751002201767</v>
      </c>
    </row>
    <row r="194" spans="1:18">
      <c r="A194" s="428" t="s">
        <v>128</v>
      </c>
      <c r="C194" s="90" t="s">
        <v>95</v>
      </c>
      <c r="D194" s="93" t="s">
        <v>256</v>
      </c>
      <c r="E194" s="90"/>
      <c r="G194" s="228">
        <f>SUM(G179:G193)</f>
        <v>-3636975.6011904459</v>
      </c>
      <c r="H194" s="228">
        <f>SUM(H179:H193)</f>
        <v>-2403618.0888095531</v>
      </c>
      <c r="I194" s="229">
        <f>SUM(I179:I193)</f>
        <v>-6040593.6899999995</v>
      </c>
      <c r="J194" s="228"/>
      <c r="K194" s="228"/>
      <c r="N194" s="228">
        <f t="shared" ref="N194:O194" si="39">SUM(N179:N193)</f>
        <v>-3636975.6011904459</v>
      </c>
      <c r="O194" s="228">
        <f t="shared" si="39"/>
        <v>-2403618.0888095531</v>
      </c>
    </row>
    <row r="195" spans="1:18">
      <c r="C195" s="76"/>
      <c r="D195" s="77"/>
      <c r="E195" s="90"/>
      <c r="G195" s="96"/>
      <c r="H195" s="96"/>
      <c r="I195" s="97"/>
      <c r="J195" s="96"/>
      <c r="K195" s="96"/>
      <c r="N195" s="96"/>
      <c r="O195" s="96"/>
    </row>
    <row r="196" spans="1:18">
      <c r="C196" s="76"/>
      <c r="D196" s="77" t="s">
        <v>272</v>
      </c>
      <c r="E196" s="90"/>
      <c r="G196" s="96"/>
      <c r="H196" s="96"/>
      <c r="I196" s="97"/>
      <c r="J196" s="96"/>
      <c r="K196" s="96"/>
      <c r="N196" s="96"/>
      <c r="O196" s="96"/>
    </row>
    <row r="197" spans="1:18">
      <c r="C197" s="76">
        <v>131001</v>
      </c>
      <c r="D197" s="89" t="s">
        <v>272</v>
      </c>
      <c r="E197" s="90" t="s">
        <v>108</v>
      </c>
      <c r="F197" s="67" t="s">
        <v>109</v>
      </c>
      <c r="G197" s="96">
        <f>IF(E197="Actual",IF(F197=G$6,$I197,0),VLOOKUP($E197,$F$1135:$L$1141,5,FALSE)*$I197)</f>
        <v>0</v>
      </c>
      <c r="H197" s="96">
        <f>IF(E197="Actual",IF(F197=H$6,$I197,0),VLOOKUP($E197,$F$1135:$L$1141,6,FALSE)*$I197)</f>
        <v>0</v>
      </c>
      <c r="I197" s="97">
        <f>+SUMIFS('CUII UE TB'!W:W,'CUII UE TB'!D:D,'PIS and AD by Account'!C197,'CUII UE TB'!AA:AA,TRUE)</f>
        <v>0</v>
      </c>
      <c r="J197" s="96"/>
      <c r="K197" s="96"/>
      <c r="N197" s="96">
        <f>SUM(G197,J197)</f>
        <v>0</v>
      </c>
      <c r="O197" s="96">
        <f>SUM(H197,K197)</f>
        <v>0</v>
      </c>
    </row>
    <row r="198" spans="1:18">
      <c r="A198" s="428" t="s">
        <v>128</v>
      </c>
      <c r="C198" s="90" t="s">
        <v>95</v>
      </c>
      <c r="D198" s="93" t="s">
        <v>272</v>
      </c>
      <c r="E198" s="90"/>
      <c r="G198" s="228">
        <f>SUM(G197)</f>
        <v>0</v>
      </c>
      <c r="H198" s="228">
        <f>SUM(H197)</f>
        <v>0</v>
      </c>
      <c r="I198" s="229">
        <f>SUM(I197)</f>
        <v>0</v>
      </c>
      <c r="J198" s="228"/>
      <c r="K198" s="228"/>
      <c r="N198" s="228">
        <f t="shared" ref="N198:O198" si="40">SUM(N197)</f>
        <v>0</v>
      </c>
      <c r="O198" s="228">
        <f t="shared" si="40"/>
        <v>0</v>
      </c>
    </row>
    <row r="199" spans="1:18">
      <c r="C199" s="76"/>
      <c r="D199" s="77"/>
      <c r="E199" s="90"/>
      <c r="G199" s="96"/>
      <c r="H199" s="96"/>
      <c r="I199" s="97"/>
      <c r="J199" s="96"/>
      <c r="K199" s="96"/>
      <c r="N199" s="96"/>
      <c r="O199" s="96"/>
    </row>
    <row r="200" spans="1:18">
      <c r="C200" s="76"/>
      <c r="D200" s="77" t="s">
        <v>273</v>
      </c>
      <c r="E200" s="90"/>
      <c r="G200" s="96"/>
      <c r="H200" s="96"/>
      <c r="I200" s="97"/>
      <c r="J200" s="96"/>
      <c r="K200" s="96"/>
      <c r="N200" s="96"/>
      <c r="O200" s="96"/>
    </row>
    <row r="201" spans="1:18">
      <c r="C201" s="76">
        <v>132001</v>
      </c>
      <c r="D201" s="89" t="s">
        <v>273</v>
      </c>
      <c r="E201" s="90" t="s">
        <v>108</v>
      </c>
      <c r="F201" s="67" t="s">
        <v>109</v>
      </c>
      <c r="G201" s="96">
        <f>IF(E201="Actual",IF(F201=G$6,$I201,0),VLOOKUP($E201,$F$1135:$L$1141,5,FALSE)*$I201)</f>
        <v>0</v>
      </c>
      <c r="H201" s="96">
        <f>IF(E201="Actual",IF(F201=H$6,$I201,0),VLOOKUP($E201,$F$1135:$L$1141,6,FALSE)*$I201)</f>
        <v>0</v>
      </c>
      <c r="I201" s="97">
        <f>+SUMIFS('CUII UE TB'!W:W,'CUII UE TB'!D:D,'PIS and AD by Account'!C201,'CUII UE TB'!AA:AA,TRUE)</f>
        <v>0</v>
      </c>
      <c r="J201" s="96"/>
      <c r="K201" s="96"/>
      <c r="N201" s="96">
        <f>SUM(G201,J201)</f>
        <v>0</v>
      </c>
      <c r="O201" s="96">
        <f>SUM(H201,K201)</f>
        <v>0</v>
      </c>
    </row>
    <row r="202" spans="1:18">
      <c r="A202" s="428" t="s">
        <v>128</v>
      </c>
      <c r="C202" s="90" t="s">
        <v>95</v>
      </c>
      <c r="D202" s="93" t="s">
        <v>273</v>
      </c>
      <c r="E202" s="90"/>
      <c r="G202" s="228">
        <f>SUM(G201)</f>
        <v>0</v>
      </c>
      <c r="H202" s="228">
        <f>SUM(H201)</f>
        <v>0</v>
      </c>
      <c r="I202" s="229">
        <f>SUM(I201)</f>
        <v>0</v>
      </c>
      <c r="J202" s="228"/>
      <c r="K202" s="228"/>
      <c r="N202" s="228">
        <f t="shared" ref="N202:O202" si="41">SUM(N201)</f>
        <v>0</v>
      </c>
      <c r="O202" s="228">
        <f t="shared" si="41"/>
        <v>0</v>
      </c>
    </row>
    <row r="203" spans="1:18">
      <c r="C203" s="76"/>
      <c r="D203" s="77"/>
      <c r="E203" s="90"/>
      <c r="G203" s="96"/>
      <c r="H203" s="96"/>
      <c r="I203" s="97"/>
      <c r="J203" s="96"/>
      <c r="K203" s="96"/>
      <c r="N203" s="96"/>
      <c r="O203" s="96"/>
    </row>
    <row r="204" spans="1:18">
      <c r="C204" s="76"/>
      <c r="D204" s="77" t="s">
        <v>274</v>
      </c>
      <c r="E204" s="90"/>
      <c r="G204" s="96"/>
      <c r="H204" s="96"/>
      <c r="I204" s="97"/>
      <c r="J204" s="96"/>
      <c r="K204" s="96"/>
      <c r="N204" s="96"/>
      <c r="O204" s="96"/>
    </row>
    <row r="205" spans="1:18">
      <c r="B205" s="428" t="s">
        <v>275</v>
      </c>
      <c r="C205" s="76">
        <v>141101</v>
      </c>
      <c r="D205" s="89" t="s">
        <v>276</v>
      </c>
      <c r="E205" s="90" t="s">
        <v>108</v>
      </c>
      <c r="F205" s="67" t="s">
        <v>109</v>
      </c>
      <c r="G205" s="96">
        <f t="shared" ref="G205:G213" si="42">IF(E205="Actual",IF(F205=G$6,$I205,0),VLOOKUP($E205,$F$1135:$L$1141,5,FALSE)*$I205)</f>
        <v>147280.95172175483</v>
      </c>
      <c r="H205" s="96">
        <f t="shared" ref="H205:H213" si="43">IF(E205="Actual",IF(F205=H$6,$I205,0),VLOOKUP($E205,$F$1135:$L$1141,6,FALSE)*$I205)</f>
        <v>97335.588278245152</v>
      </c>
      <c r="I205" s="97">
        <f>+SUMIFS('CUII UE TB'!W:W,'CUII UE TB'!D:D,'PIS and AD by Account'!C205,'CUII UE TB'!AA:AA,TRUE)</f>
        <v>244616.54</v>
      </c>
      <c r="J205" s="96"/>
      <c r="K205" s="96"/>
      <c r="L205" s="89"/>
      <c r="N205" s="430">
        <f t="shared" ref="N205:O213" si="44">SUM(G205,J205)</f>
        <v>147280.95172175483</v>
      </c>
      <c r="O205" s="431">
        <f t="shared" si="44"/>
        <v>97335.588278245152</v>
      </c>
      <c r="P205" s="433"/>
      <c r="R205" s="433"/>
    </row>
    <row r="206" spans="1:18">
      <c r="B206" s="428" t="s">
        <v>275</v>
      </c>
      <c r="C206" s="76">
        <v>141102</v>
      </c>
      <c r="D206" s="89" t="s">
        <v>277</v>
      </c>
      <c r="E206" s="90" t="s">
        <v>3</v>
      </c>
      <c r="F206" s="67" t="s">
        <v>2</v>
      </c>
      <c r="G206" s="96">
        <f t="shared" si="42"/>
        <v>7200</v>
      </c>
      <c r="H206" s="96">
        <f t="shared" si="43"/>
        <v>0</v>
      </c>
      <c r="I206" s="97">
        <f>+SUMIFS('CUII UE TB'!W:W,'CUII UE TB'!D:D,'PIS and AD by Account'!C206,'CUII UE TB'!AA:AA,TRUE)</f>
        <v>7200</v>
      </c>
      <c r="J206" s="96"/>
      <c r="K206" s="96"/>
      <c r="L206" s="89"/>
      <c r="N206" s="430">
        <f t="shared" si="44"/>
        <v>7200</v>
      </c>
      <c r="O206" s="431">
        <f t="shared" si="44"/>
        <v>0</v>
      </c>
      <c r="P206" s="433"/>
      <c r="R206" s="433"/>
    </row>
    <row r="207" spans="1:18">
      <c r="B207" s="428" t="s">
        <v>275</v>
      </c>
      <c r="C207" s="76">
        <v>141103</v>
      </c>
      <c r="D207" s="89" t="s">
        <v>278</v>
      </c>
      <c r="E207" s="90" t="s">
        <v>3</v>
      </c>
      <c r="F207" s="67" t="s">
        <v>2</v>
      </c>
      <c r="G207" s="96">
        <f t="shared" si="42"/>
        <v>766.22</v>
      </c>
      <c r="H207" s="96">
        <f t="shared" si="43"/>
        <v>0</v>
      </c>
      <c r="I207" s="97">
        <f>+SUMIFS('CUII UE TB'!W:W,'CUII UE TB'!D:D,'PIS and AD by Account'!C207,'CUII UE TB'!AA:AA,TRUE)</f>
        <v>766.22</v>
      </c>
      <c r="J207" s="96"/>
      <c r="K207" s="96"/>
      <c r="L207" s="89"/>
      <c r="N207" s="430">
        <f t="shared" si="44"/>
        <v>766.22</v>
      </c>
      <c r="O207" s="431">
        <f t="shared" si="44"/>
        <v>0</v>
      </c>
      <c r="P207" s="433"/>
      <c r="R207" s="433"/>
    </row>
    <row r="208" spans="1:18">
      <c r="B208" s="428" t="s">
        <v>275</v>
      </c>
      <c r="C208" s="76">
        <v>141104</v>
      </c>
      <c r="D208" s="89" t="s">
        <v>279</v>
      </c>
      <c r="E208" s="90" t="s">
        <v>3</v>
      </c>
      <c r="F208" s="67" t="s">
        <v>2</v>
      </c>
      <c r="G208" s="96">
        <f t="shared" si="42"/>
        <v>12000</v>
      </c>
      <c r="H208" s="96">
        <f t="shared" si="43"/>
        <v>0</v>
      </c>
      <c r="I208" s="97">
        <f>+SUMIFS('CUII UE TB'!W:W,'CUII UE TB'!D:D,'PIS and AD by Account'!C208,'CUII UE TB'!AA:AA,TRUE)</f>
        <v>12000</v>
      </c>
      <c r="J208" s="96"/>
      <c r="K208" s="96"/>
      <c r="L208" s="89"/>
      <c r="N208" s="430">
        <f t="shared" si="44"/>
        <v>12000</v>
      </c>
      <c r="O208" s="431">
        <f t="shared" si="44"/>
        <v>0</v>
      </c>
      <c r="P208" s="433"/>
      <c r="R208" s="433"/>
    </row>
    <row r="209" spans="1:18">
      <c r="B209" s="428" t="s">
        <v>275</v>
      </c>
      <c r="C209" s="76">
        <v>141105</v>
      </c>
      <c r="D209" s="89" t="s">
        <v>280</v>
      </c>
      <c r="E209" s="90" t="s">
        <v>108</v>
      </c>
      <c r="F209" s="67" t="s">
        <v>109</v>
      </c>
      <c r="G209" s="96">
        <f t="shared" si="42"/>
        <v>0</v>
      </c>
      <c r="H209" s="96">
        <f t="shared" si="43"/>
        <v>0</v>
      </c>
      <c r="I209" s="97">
        <f>+SUMIFS('CUII UE TB'!W:W,'CUII UE TB'!D:D,'PIS and AD by Account'!C209,'CUII UE TB'!AA:AA,TRUE)</f>
        <v>0</v>
      </c>
      <c r="J209" s="96"/>
      <c r="K209" s="96"/>
      <c r="L209" s="89"/>
      <c r="N209" s="430">
        <f t="shared" si="44"/>
        <v>0</v>
      </c>
      <c r="O209" s="431">
        <f t="shared" si="44"/>
        <v>0</v>
      </c>
      <c r="P209" s="433"/>
      <c r="R209" s="433"/>
    </row>
    <row r="210" spans="1:18">
      <c r="B210" s="428" t="s">
        <v>275</v>
      </c>
      <c r="C210" s="76">
        <v>141106</v>
      </c>
      <c r="D210" s="89" t="s">
        <v>281</v>
      </c>
      <c r="E210" s="90" t="s">
        <v>3</v>
      </c>
      <c r="F210" s="67" t="s">
        <v>76</v>
      </c>
      <c r="G210" s="96">
        <f t="shared" si="42"/>
        <v>0</v>
      </c>
      <c r="H210" s="96">
        <f t="shared" si="43"/>
        <v>0</v>
      </c>
      <c r="I210" s="97">
        <f>+SUMIFS('CUII UE TB'!W:W,'CUII UE TB'!D:D,'PIS and AD by Account'!C210,'CUII UE TB'!AA:AA,TRUE)</f>
        <v>0</v>
      </c>
      <c r="J210" s="96"/>
      <c r="K210" s="96"/>
      <c r="L210" s="89"/>
      <c r="N210" s="430">
        <f t="shared" si="44"/>
        <v>0</v>
      </c>
      <c r="O210" s="431">
        <f t="shared" si="44"/>
        <v>0</v>
      </c>
      <c r="P210" s="433"/>
      <c r="R210" s="433"/>
    </row>
    <row r="211" spans="1:18">
      <c r="B211" s="428" t="s">
        <v>275</v>
      </c>
      <c r="C211" s="76">
        <v>141107</v>
      </c>
      <c r="D211" s="89" t="s">
        <v>282</v>
      </c>
      <c r="E211" s="90" t="s">
        <v>3</v>
      </c>
      <c r="F211" s="67" t="s">
        <v>76</v>
      </c>
      <c r="G211" s="96">
        <f t="shared" si="42"/>
        <v>0</v>
      </c>
      <c r="H211" s="96">
        <f t="shared" si="43"/>
        <v>0</v>
      </c>
      <c r="I211" s="97">
        <f>+SUMIFS('CUII UE TB'!W:W,'CUII UE TB'!D:D,'PIS and AD by Account'!C211,'CUII UE TB'!AA:AA,TRUE)</f>
        <v>0</v>
      </c>
      <c r="J211" s="96"/>
      <c r="K211" s="96"/>
      <c r="L211" s="89"/>
      <c r="N211" s="430">
        <f t="shared" si="44"/>
        <v>0</v>
      </c>
      <c r="O211" s="431">
        <f t="shared" si="44"/>
        <v>0</v>
      </c>
      <c r="P211" s="433"/>
      <c r="R211" s="433"/>
    </row>
    <row r="212" spans="1:18">
      <c r="B212" s="428" t="s">
        <v>275</v>
      </c>
      <c r="C212" s="76">
        <v>141108</v>
      </c>
      <c r="D212" s="89" t="s">
        <v>283</v>
      </c>
      <c r="E212" s="90" t="s">
        <v>108</v>
      </c>
      <c r="F212" s="67" t="s">
        <v>109</v>
      </c>
      <c r="G212" s="96">
        <f t="shared" si="42"/>
        <v>0</v>
      </c>
      <c r="H212" s="96">
        <f t="shared" si="43"/>
        <v>0</v>
      </c>
      <c r="I212" s="97">
        <f>+SUMIFS('CUII UE TB'!W:W,'CUII UE TB'!D:D,'PIS and AD by Account'!C212,'CUII UE TB'!AA:AA,TRUE)</f>
        <v>0</v>
      </c>
      <c r="J212" s="96"/>
      <c r="K212" s="96"/>
      <c r="L212" s="89"/>
      <c r="N212" s="430">
        <f t="shared" si="44"/>
        <v>0</v>
      </c>
      <c r="O212" s="431">
        <f t="shared" si="44"/>
        <v>0</v>
      </c>
      <c r="P212" s="433"/>
      <c r="R212" s="433"/>
    </row>
    <row r="213" spans="1:18">
      <c r="B213" s="428" t="s">
        <v>275</v>
      </c>
      <c r="C213" s="76">
        <v>141199</v>
      </c>
      <c r="D213" s="89" t="s">
        <v>284</v>
      </c>
      <c r="E213" s="90" t="s">
        <v>108</v>
      </c>
      <c r="F213" s="67" t="s">
        <v>109</v>
      </c>
      <c r="G213" s="96">
        <f t="shared" si="42"/>
        <v>0</v>
      </c>
      <c r="H213" s="96">
        <f t="shared" si="43"/>
        <v>0</v>
      </c>
      <c r="I213" s="97">
        <f>+SUMIFS('CUII UE TB'!W:W,'CUII UE TB'!D:D,'PIS and AD by Account'!C213,'CUII UE TB'!AA:AA,TRUE)</f>
        <v>0</v>
      </c>
      <c r="J213" s="96"/>
      <c r="K213" s="96"/>
      <c r="L213" s="89"/>
      <c r="N213" s="430">
        <f t="shared" si="44"/>
        <v>0</v>
      </c>
      <c r="O213" s="431">
        <f t="shared" si="44"/>
        <v>0</v>
      </c>
      <c r="P213" s="433"/>
      <c r="R213" s="433"/>
    </row>
    <row r="214" spans="1:18">
      <c r="A214" s="428" t="s">
        <v>128</v>
      </c>
      <c r="C214" s="90" t="s">
        <v>95</v>
      </c>
      <c r="D214" s="93" t="s">
        <v>274</v>
      </c>
      <c r="E214" s="90"/>
      <c r="G214" s="228">
        <f>SUM(G205:G213)</f>
        <v>167247.17172175483</v>
      </c>
      <c r="H214" s="228">
        <f>SUM(H205:H213)</f>
        <v>97335.588278245152</v>
      </c>
      <c r="I214" s="229">
        <f>SUM(I205:I213)</f>
        <v>264582.76</v>
      </c>
      <c r="J214" s="228"/>
      <c r="K214" s="228"/>
      <c r="N214" s="228">
        <f t="shared" ref="N214:O214" si="45">SUM(N205:N213)</f>
        <v>167247.17172175483</v>
      </c>
      <c r="O214" s="228">
        <f t="shared" si="45"/>
        <v>97335.588278245152</v>
      </c>
    </row>
    <row r="215" spans="1:18">
      <c r="C215" s="76"/>
      <c r="D215" s="77"/>
      <c r="E215" s="90"/>
      <c r="G215" s="96"/>
      <c r="H215" s="96"/>
      <c r="I215" s="97"/>
      <c r="J215" s="96"/>
      <c r="K215" s="96"/>
      <c r="N215" s="96"/>
      <c r="O215" s="96"/>
    </row>
    <row r="216" spans="1:18">
      <c r="C216" s="76"/>
      <c r="D216" s="77" t="s">
        <v>285</v>
      </c>
      <c r="E216" s="90"/>
      <c r="G216" s="96"/>
      <c r="H216" s="96"/>
      <c r="I216" s="97"/>
      <c r="J216" s="96"/>
      <c r="K216" s="96"/>
      <c r="N216" s="96"/>
      <c r="O216" s="96"/>
    </row>
    <row r="217" spans="1:18">
      <c r="B217" s="428" t="s">
        <v>275</v>
      </c>
      <c r="C217" s="76">
        <v>141201</v>
      </c>
      <c r="D217" s="89" t="s">
        <v>286</v>
      </c>
      <c r="E217" s="90" t="s">
        <v>108</v>
      </c>
      <c r="F217" s="67" t="s">
        <v>109</v>
      </c>
      <c r="G217" s="96">
        <f t="shared" ref="G217:G248" si="46">IF(E217="Actual",IF(F217=G$6,$I217,0),VLOOKUP($E217,$F$1135:$L$1141,5,FALSE)*$I217)</f>
        <v>124236.76220156964</v>
      </c>
      <c r="H217" s="96">
        <f t="shared" ref="H217:H248" si="47">IF(E217="Actual",IF(F217=H$6,$I217,0),VLOOKUP($E217,$F$1135:$L$1141,6,FALSE)*$I217)</f>
        <v>82106.057798430353</v>
      </c>
      <c r="I217" s="97">
        <f>+SUMIFS('CUII UE TB'!W:W,'CUII UE TB'!D:D,'PIS and AD by Account'!C217,'CUII UE TB'!AA:AA,TRUE)</f>
        <v>206342.82</v>
      </c>
      <c r="J217" s="96"/>
      <c r="K217" s="96"/>
      <c r="L217" s="89"/>
      <c r="N217" s="430">
        <f t="shared" ref="N217:O248" si="48">SUM(G217,J217)</f>
        <v>124236.76220156964</v>
      </c>
      <c r="O217" s="431">
        <f t="shared" si="48"/>
        <v>82106.057798430353</v>
      </c>
      <c r="P217" s="433"/>
      <c r="R217" s="433"/>
    </row>
    <row r="218" spans="1:18">
      <c r="B218" s="428" t="s">
        <v>275</v>
      </c>
      <c r="C218" s="76">
        <v>141202</v>
      </c>
      <c r="D218" s="89" t="s">
        <v>287</v>
      </c>
      <c r="E218" s="90" t="s">
        <v>108</v>
      </c>
      <c r="F218" s="67" t="s">
        <v>109</v>
      </c>
      <c r="G218" s="96">
        <f t="shared" si="46"/>
        <v>4483.0470414996325</v>
      </c>
      <c r="H218" s="96">
        <f t="shared" si="47"/>
        <v>2962.7729585003667</v>
      </c>
      <c r="I218" s="97">
        <f>+SUMIFS('CUII UE TB'!W:W,'CUII UE TB'!D:D,'PIS and AD by Account'!C218,'CUII UE TB'!AA:AA,TRUE)</f>
        <v>7445.82</v>
      </c>
      <c r="J218" s="96"/>
      <c r="K218" s="96"/>
      <c r="L218" s="89"/>
      <c r="N218" s="430">
        <f t="shared" si="48"/>
        <v>4483.0470414996325</v>
      </c>
      <c r="O218" s="431">
        <f t="shared" si="48"/>
        <v>2962.7729585003667</v>
      </c>
      <c r="P218" s="433"/>
      <c r="R218" s="433"/>
    </row>
    <row r="219" spans="1:18">
      <c r="B219" s="428" t="s">
        <v>275</v>
      </c>
      <c r="C219" s="76">
        <v>141203</v>
      </c>
      <c r="D219" s="89" t="s">
        <v>288</v>
      </c>
      <c r="E219" s="90" t="s">
        <v>108</v>
      </c>
      <c r="F219" s="67" t="s">
        <v>109</v>
      </c>
      <c r="G219" s="96">
        <f t="shared" si="46"/>
        <v>138458.81112099826</v>
      </c>
      <c r="H219" s="96">
        <f t="shared" si="47"/>
        <v>91505.178879001745</v>
      </c>
      <c r="I219" s="97">
        <f>+SUMIFS('CUII UE TB'!W:W,'CUII UE TB'!D:D,'PIS and AD by Account'!C219,'CUII UE TB'!AA:AA,TRUE)</f>
        <v>229963.99000000002</v>
      </c>
      <c r="J219" s="96"/>
      <c r="K219" s="96"/>
      <c r="L219" s="89"/>
      <c r="N219" s="430">
        <f t="shared" si="48"/>
        <v>138458.81112099826</v>
      </c>
      <c r="O219" s="431">
        <f t="shared" si="48"/>
        <v>91505.178879001745</v>
      </c>
      <c r="P219" s="433"/>
      <c r="R219" s="433"/>
    </row>
    <row r="220" spans="1:18">
      <c r="B220" s="428" t="s">
        <v>275</v>
      </c>
      <c r="C220" s="76">
        <v>141204</v>
      </c>
      <c r="D220" s="89" t="s">
        <v>289</v>
      </c>
      <c r="E220" s="90" t="s">
        <v>3</v>
      </c>
      <c r="F220" s="67" t="s">
        <v>2</v>
      </c>
      <c r="G220" s="96">
        <f t="shared" si="46"/>
        <v>543090.75999999989</v>
      </c>
      <c r="H220" s="96">
        <f t="shared" si="47"/>
        <v>0</v>
      </c>
      <c r="I220" s="97">
        <f>+SUMIFS('CUII UE TB'!W:W,'CUII UE TB'!D:D,'PIS and AD by Account'!C220,'CUII UE TB'!AA:AA,TRUE)</f>
        <v>543090.75999999989</v>
      </c>
      <c r="J220" s="96"/>
      <c r="K220" s="96"/>
      <c r="L220" s="89"/>
      <c r="N220" s="430">
        <f t="shared" si="48"/>
        <v>543090.75999999989</v>
      </c>
      <c r="O220" s="431">
        <f t="shared" si="48"/>
        <v>0</v>
      </c>
      <c r="P220" s="433"/>
      <c r="R220" s="433"/>
    </row>
    <row r="221" spans="1:18">
      <c r="B221" s="428" t="s">
        <v>275</v>
      </c>
      <c r="C221" s="76">
        <v>141205</v>
      </c>
      <c r="D221" s="89" t="s">
        <v>290</v>
      </c>
      <c r="E221" s="90" t="s">
        <v>3</v>
      </c>
      <c r="F221" s="67" t="s">
        <v>2</v>
      </c>
      <c r="G221" s="96">
        <f t="shared" si="46"/>
        <v>318872.93</v>
      </c>
      <c r="H221" s="96">
        <f t="shared" si="47"/>
        <v>0</v>
      </c>
      <c r="I221" s="97">
        <f>+SUMIFS('CUII UE TB'!W:W,'CUII UE TB'!D:D,'PIS and AD by Account'!C221,'CUII UE TB'!AA:AA,TRUE)</f>
        <v>318872.93</v>
      </c>
      <c r="J221" s="96">
        <f>'wp MAS-RB-1W (modified)'!F14+'wp MAS-RB-1W (modified)'!F15+SUMIFS('2019017'!AC:AC,'2019017'!$AJ:$AJ,"Yes")-'2019017 Retirement'!N2</f>
        <v>1559615.5600000045</v>
      </c>
      <c r="K221" s="96"/>
      <c r="L221" s="89" t="s">
        <v>291</v>
      </c>
      <c r="N221" s="430">
        <f t="shared" si="48"/>
        <v>1878488.4900000044</v>
      </c>
      <c r="O221" s="431">
        <f t="shared" si="48"/>
        <v>0</v>
      </c>
      <c r="P221" s="433"/>
      <c r="R221" s="433"/>
    </row>
    <row r="222" spans="1:18">
      <c r="B222" s="428" t="s">
        <v>275</v>
      </c>
      <c r="C222" s="76">
        <v>141206</v>
      </c>
      <c r="D222" s="89" t="s">
        <v>292</v>
      </c>
      <c r="E222" s="90" t="s">
        <v>3</v>
      </c>
      <c r="F222" s="67" t="s">
        <v>2</v>
      </c>
      <c r="G222" s="96">
        <f t="shared" si="46"/>
        <v>4495</v>
      </c>
      <c r="H222" s="96">
        <f t="shared" si="47"/>
        <v>0</v>
      </c>
      <c r="I222" s="97">
        <f>+SUMIFS('CUII UE TB'!W:W,'CUII UE TB'!D:D,'PIS and AD by Account'!C222,'CUII UE TB'!AA:AA,TRUE)</f>
        <v>4495</v>
      </c>
      <c r="J222" s="96"/>
      <c r="K222" s="96"/>
      <c r="L222" s="89"/>
      <c r="N222" s="430">
        <f t="shared" si="48"/>
        <v>4495</v>
      </c>
      <c r="O222" s="431">
        <f t="shared" si="48"/>
        <v>0</v>
      </c>
      <c r="P222" s="433"/>
      <c r="R222" s="433"/>
    </row>
    <row r="223" spans="1:18">
      <c r="B223" s="428" t="s">
        <v>275</v>
      </c>
      <c r="C223" s="76">
        <v>141207</v>
      </c>
      <c r="D223" s="89" t="s">
        <v>293</v>
      </c>
      <c r="E223" s="90" t="s">
        <v>3</v>
      </c>
      <c r="F223" s="67" t="s">
        <v>76</v>
      </c>
      <c r="G223" s="96">
        <f t="shared" si="46"/>
        <v>0</v>
      </c>
      <c r="H223" s="96">
        <f t="shared" si="47"/>
        <v>9770.9999999999982</v>
      </c>
      <c r="I223" s="97">
        <f>+SUMIFS('CUII UE TB'!W:W,'CUII UE TB'!D:D,'PIS and AD by Account'!C223,'CUII UE TB'!AA:AA,TRUE)</f>
        <v>9770.9999999999982</v>
      </c>
      <c r="J223" s="96"/>
      <c r="K223" s="96"/>
      <c r="L223" s="89"/>
      <c r="N223" s="430">
        <f t="shared" si="48"/>
        <v>0</v>
      </c>
      <c r="O223" s="431">
        <f t="shared" si="48"/>
        <v>9770.9999999999982</v>
      </c>
      <c r="P223" s="433"/>
      <c r="R223" s="433"/>
    </row>
    <row r="224" spans="1:18">
      <c r="B224" s="428" t="s">
        <v>275</v>
      </c>
      <c r="C224" s="76">
        <v>141208</v>
      </c>
      <c r="D224" s="89" t="s">
        <v>294</v>
      </c>
      <c r="E224" s="90" t="s">
        <v>3</v>
      </c>
      <c r="F224" s="67" t="s">
        <v>76</v>
      </c>
      <c r="G224" s="96">
        <f t="shared" si="46"/>
        <v>0</v>
      </c>
      <c r="H224" s="96">
        <f t="shared" si="47"/>
        <v>850836.38</v>
      </c>
      <c r="I224" s="97">
        <f>+SUMIFS('CUII UE TB'!W:W,'CUII UE TB'!D:D,'PIS and AD by Account'!C224,'CUII UE TB'!AA:AA,TRUE)</f>
        <v>850836.38</v>
      </c>
      <c r="J224" s="96"/>
      <c r="K224" s="96"/>
      <c r="L224" s="89"/>
      <c r="N224" s="430">
        <f t="shared" si="48"/>
        <v>0</v>
      </c>
      <c r="O224" s="431">
        <f t="shared" si="48"/>
        <v>850836.38</v>
      </c>
      <c r="P224" s="433"/>
      <c r="R224" s="433"/>
    </row>
    <row r="225" spans="2:18">
      <c r="B225" s="428" t="s">
        <v>275</v>
      </c>
      <c r="C225" s="76">
        <v>141209</v>
      </c>
      <c r="D225" s="89" t="s">
        <v>295</v>
      </c>
      <c r="E225" s="90" t="s">
        <v>3</v>
      </c>
      <c r="F225" s="67" t="s">
        <v>76</v>
      </c>
      <c r="G225" s="96">
        <f t="shared" si="46"/>
        <v>0</v>
      </c>
      <c r="H225" s="96">
        <f t="shared" si="47"/>
        <v>1931075.07</v>
      </c>
      <c r="I225" s="97">
        <f>+SUMIFS('CUII UE TB'!W:W,'CUII UE TB'!D:D,'PIS and AD by Account'!C225,'CUII UE TB'!AA:AA,TRUE)</f>
        <v>1931075.07</v>
      </c>
      <c r="J225" s="96"/>
      <c r="K225" s="96"/>
      <c r="L225" s="89"/>
      <c r="N225" s="430">
        <f t="shared" si="48"/>
        <v>0</v>
      </c>
      <c r="O225" s="431">
        <f t="shared" si="48"/>
        <v>1931075.07</v>
      </c>
      <c r="P225" s="433"/>
      <c r="R225" s="433"/>
    </row>
    <row r="226" spans="2:18">
      <c r="B226" s="428" t="s">
        <v>275</v>
      </c>
      <c r="C226" s="76">
        <v>141210</v>
      </c>
      <c r="D226" s="89" t="s">
        <v>296</v>
      </c>
      <c r="E226" s="90" t="s">
        <v>3</v>
      </c>
      <c r="F226" s="67" t="s">
        <v>76</v>
      </c>
      <c r="G226" s="96">
        <f t="shared" si="46"/>
        <v>0</v>
      </c>
      <c r="H226" s="96">
        <f t="shared" si="47"/>
        <v>400</v>
      </c>
      <c r="I226" s="97">
        <f>+SUMIFS('CUII UE TB'!W:W,'CUII UE TB'!D:D,'PIS and AD by Account'!C226,'CUII UE TB'!AA:AA,TRUE)</f>
        <v>400</v>
      </c>
      <c r="J226" s="96"/>
      <c r="K226" s="96"/>
      <c r="L226" s="89"/>
      <c r="N226" s="430">
        <f t="shared" si="48"/>
        <v>0</v>
      </c>
      <c r="O226" s="431">
        <f t="shared" si="48"/>
        <v>400</v>
      </c>
      <c r="P226" s="433"/>
      <c r="R226" s="433"/>
    </row>
    <row r="227" spans="2:18">
      <c r="B227" s="428" t="s">
        <v>275</v>
      </c>
      <c r="C227" s="76">
        <v>141211</v>
      </c>
      <c r="D227" s="89" t="s">
        <v>297</v>
      </c>
      <c r="E227" s="90" t="s">
        <v>108</v>
      </c>
      <c r="F227" s="67" t="s">
        <v>109</v>
      </c>
      <c r="G227" s="96">
        <f t="shared" si="46"/>
        <v>0</v>
      </c>
      <c r="H227" s="96">
        <f t="shared" si="47"/>
        <v>0</v>
      </c>
      <c r="I227" s="97">
        <f>+SUMIFS('CUII UE TB'!W:W,'CUII UE TB'!D:D,'PIS and AD by Account'!C227,'CUII UE TB'!AA:AA,TRUE)</f>
        <v>0</v>
      </c>
      <c r="J227" s="96"/>
      <c r="K227" s="96"/>
      <c r="L227" s="89"/>
      <c r="N227" s="430">
        <f t="shared" si="48"/>
        <v>0</v>
      </c>
      <c r="O227" s="431">
        <f t="shared" si="48"/>
        <v>0</v>
      </c>
      <c r="P227" s="433"/>
      <c r="R227" s="433"/>
    </row>
    <row r="228" spans="2:18">
      <c r="B228" s="428" t="s">
        <v>275</v>
      </c>
      <c r="C228" s="76">
        <v>141212</v>
      </c>
      <c r="D228" s="89" t="s">
        <v>298</v>
      </c>
      <c r="E228" s="90" t="s">
        <v>3</v>
      </c>
      <c r="F228" s="67" t="s">
        <v>299</v>
      </c>
      <c r="G228" s="96">
        <f t="shared" si="46"/>
        <v>0</v>
      </c>
      <c r="H228" s="96">
        <f t="shared" si="47"/>
        <v>0</v>
      </c>
      <c r="I228" s="97">
        <f>+SUMIFS('CUII UE TB'!W:W,'CUII UE TB'!D:D,'PIS and AD by Account'!C228,'CUII UE TB'!AA:AA,TRUE)</f>
        <v>0</v>
      </c>
      <c r="J228" s="96"/>
      <c r="K228" s="96"/>
      <c r="L228" s="89"/>
      <c r="N228" s="430">
        <f t="shared" si="48"/>
        <v>0</v>
      </c>
      <c r="O228" s="431">
        <f t="shared" si="48"/>
        <v>0</v>
      </c>
      <c r="P228" s="433"/>
      <c r="R228" s="433"/>
    </row>
    <row r="229" spans="2:18">
      <c r="B229" s="428" t="s">
        <v>275</v>
      </c>
      <c r="C229" s="76">
        <v>141213</v>
      </c>
      <c r="D229" s="89" t="s">
        <v>300</v>
      </c>
      <c r="E229" s="90" t="s">
        <v>3</v>
      </c>
      <c r="F229" s="67" t="s">
        <v>299</v>
      </c>
      <c r="G229" s="96">
        <f t="shared" si="46"/>
        <v>0</v>
      </c>
      <c r="H229" s="96">
        <f t="shared" si="47"/>
        <v>0</v>
      </c>
      <c r="I229" s="97">
        <f>+SUMIFS('CUII UE TB'!W:W,'CUII UE TB'!D:D,'PIS and AD by Account'!C229,'CUII UE TB'!AA:AA,TRUE)</f>
        <v>0</v>
      </c>
      <c r="J229" s="96"/>
      <c r="K229" s="96"/>
      <c r="L229" s="89"/>
      <c r="N229" s="430">
        <f t="shared" si="48"/>
        <v>0</v>
      </c>
      <c r="O229" s="431">
        <f t="shared" si="48"/>
        <v>0</v>
      </c>
      <c r="P229" s="433"/>
      <c r="R229" s="433"/>
    </row>
    <row r="230" spans="2:18">
      <c r="B230" s="428" t="s">
        <v>275</v>
      </c>
      <c r="C230" s="76">
        <v>141214</v>
      </c>
      <c r="D230" s="89" t="s">
        <v>301</v>
      </c>
      <c r="E230" s="90" t="s">
        <v>3</v>
      </c>
      <c r="F230" s="67" t="s">
        <v>299</v>
      </c>
      <c r="G230" s="96">
        <f t="shared" si="46"/>
        <v>0</v>
      </c>
      <c r="H230" s="96">
        <f t="shared" si="47"/>
        <v>0</v>
      </c>
      <c r="I230" s="97">
        <f>+SUMIFS('CUII UE TB'!W:W,'CUII UE TB'!D:D,'PIS and AD by Account'!C230,'CUII UE TB'!AA:AA,TRUE)</f>
        <v>0</v>
      </c>
      <c r="J230" s="96"/>
      <c r="K230" s="96"/>
      <c r="L230" s="89"/>
      <c r="N230" s="430">
        <f t="shared" si="48"/>
        <v>0</v>
      </c>
      <c r="O230" s="431">
        <f t="shared" si="48"/>
        <v>0</v>
      </c>
      <c r="P230" s="433"/>
      <c r="R230" s="433"/>
    </row>
    <row r="231" spans="2:18">
      <c r="B231" s="428" t="s">
        <v>275</v>
      </c>
      <c r="C231" s="76">
        <v>141215</v>
      </c>
      <c r="D231" s="89" t="s">
        <v>302</v>
      </c>
      <c r="E231" s="90" t="s">
        <v>3</v>
      </c>
      <c r="F231" s="67" t="s">
        <v>299</v>
      </c>
      <c r="G231" s="96">
        <f t="shared" si="46"/>
        <v>0</v>
      </c>
      <c r="H231" s="96">
        <f t="shared" si="47"/>
        <v>0</v>
      </c>
      <c r="I231" s="97">
        <f>+SUMIFS('CUII UE TB'!W:W,'CUII UE TB'!D:D,'PIS and AD by Account'!C231,'CUII UE TB'!AA:AA,TRUE)</f>
        <v>0</v>
      </c>
      <c r="J231" s="96"/>
      <c r="K231" s="96"/>
      <c r="L231" s="89"/>
      <c r="N231" s="430">
        <f t="shared" si="48"/>
        <v>0</v>
      </c>
      <c r="O231" s="431">
        <f t="shared" si="48"/>
        <v>0</v>
      </c>
      <c r="P231" s="433"/>
      <c r="R231" s="433"/>
    </row>
    <row r="232" spans="2:18">
      <c r="B232" s="428" t="s">
        <v>275</v>
      </c>
      <c r="C232" s="76">
        <v>141216</v>
      </c>
      <c r="D232" s="89" t="s">
        <v>303</v>
      </c>
      <c r="E232" s="90" t="s">
        <v>108</v>
      </c>
      <c r="F232" s="67" t="s">
        <v>109</v>
      </c>
      <c r="G232" s="96">
        <f t="shared" si="46"/>
        <v>0</v>
      </c>
      <c r="H232" s="96">
        <f t="shared" si="47"/>
        <v>0</v>
      </c>
      <c r="I232" s="97">
        <f>+SUMIFS('CUII UE TB'!W:W,'CUII UE TB'!D:D,'PIS and AD by Account'!C232,'CUII UE TB'!AA:AA,TRUE)</f>
        <v>0</v>
      </c>
      <c r="J232" s="96"/>
      <c r="K232" s="96"/>
      <c r="L232" s="89"/>
      <c r="N232" s="430">
        <f t="shared" si="48"/>
        <v>0</v>
      </c>
      <c r="O232" s="431">
        <f t="shared" si="48"/>
        <v>0</v>
      </c>
      <c r="P232" s="433"/>
      <c r="R232" s="433"/>
    </row>
    <row r="233" spans="2:18">
      <c r="B233" s="428" t="s">
        <v>275</v>
      </c>
      <c r="C233" s="76">
        <v>141217</v>
      </c>
      <c r="D233" s="89" t="s">
        <v>304</v>
      </c>
      <c r="E233" s="90" t="s">
        <v>108</v>
      </c>
      <c r="F233" s="67" t="s">
        <v>109</v>
      </c>
      <c r="G233" s="96">
        <f t="shared" si="46"/>
        <v>0</v>
      </c>
      <c r="H233" s="96">
        <f t="shared" si="47"/>
        <v>0</v>
      </c>
      <c r="I233" s="97">
        <f>+SUMIFS('CUII UE TB'!W:W,'CUII UE TB'!D:D,'PIS and AD by Account'!C233,'CUII UE TB'!AA:AA,TRUE)</f>
        <v>0</v>
      </c>
      <c r="J233" s="96"/>
      <c r="K233" s="96"/>
      <c r="L233" s="89"/>
      <c r="N233" s="430">
        <f t="shared" si="48"/>
        <v>0</v>
      </c>
      <c r="O233" s="431">
        <f t="shared" si="48"/>
        <v>0</v>
      </c>
      <c r="P233" s="433"/>
      <c r="R233" s="433"/>
    </row>
    <row r="234" spans="2:18">
      <c r="B234" s="428" t="s">
        <v>275</v>
      </c>
      <c r="C234" s="76">
        <v>141218</v>
      </c>
      <c r="D234" s="89" t="s">
        <v>305</v>
      </c>
      <c r="E234" s="90" t="s">
        <v>108</v>
      </c>
      <c r="F234" s="67" t="s">
        <v>109</v>
      </c>
      <c r="G234" s="96">
        <f t="shared" si="46"/>
        <v>0</v>
      </c>
      <c r="H234" s="96">
        <f t="shared" si="47"/>
        <v>0</v>
      </c>
      <c r="I234" s="97">
        <f>+SUMIFS('CUII UE TB'!W:W,'CUII UE TB'!D:D,'PIS and AD by Account'!C234,'CUII UE TB'!AA:AA,TRUE)</f>
        <v>0</v>
      </c>
      <c r="J234" s="96"/>
      <c r="K234" s="96"/>
      <c r="L234" s="89"/>
      <c r="N234" s="430">
        <f t="shared" si="48"/>
        <v>0</v>
      </c>
      <c r="O234" s="431">
        <f t="shared" si="48"/>
        <v>0</v>
      </c>
      <c r="P234" s="433"/>
      <c r="R234" s="433"/>
    </row>
    <row r="235" spans="2:18">
      <c r="B235" s="428" t="s">
        <v>275</v>
      </c>
      <c r="C235" s="76">
        <v>141219</v>
      </c>
      <c r="D235" s="89" t="s">
        <v>306</v>
      </c>
      <c r="E235" s="90" t="s">
        <v>108</v>
      </c>
      <c r="F235" s="67" t="s">
        <v>109</v>
      </c>
      <c r="G235" s="96">
        <f t="shared" si="46"/>
        <v>0</v>
      </c>
      <c r="H235" s="96">
        <f t="shared" si="47"/>
        <v>0</v>
      </c>
      <c r="I235" s="97">
        <f>+SUMIFS('CUII UE TB'!W:W,'CUII UE TB'!D:D,'PIS and AD by Account'!C235,'CUII UE TB'!AA:AA,TRUE)</f>
        <v>0</v>
      </c>
      <c r="J235" s="96"/>
      <c r="K235" s="96"/>
      <c r="L235" s="89"/>
      <c r="N235" s="430">
        <f t="shared" si="48"/>
        <v>0</v>
      </c>
      <c r="O235" s="431">
        <f t="shared" si="48"/>
        <v>0</v>
      </c>
      <c r="P235" s="433"/>
      <c r="R235" s="433"/>
    </row>
    <row r="236" spans="2:18">
      <c r="B236" s="428" t="s">
        <v>275</v>
      </c>
      <c r="C236" s="76">
        <v>141220</v>
      </c>
      <c r="D236" s="89" t="s">
        <v>307</v>
      </c>
      <c r="E236" s="90" t="s">
        <v>108</v>
      </c>
      <c r="F236" s="67" t="s">
        <v>109</v>
      </c>
      <c r="G236" s="96">
        <f t="shared" si="46"/>
        <v>62670.827951894331</v>
      </c>
      <c r="H236" s="96">
        <f t="shared" si="47"/>
        <v>41418.132048105712</v>
      </c>
      <c r="I236" s="97">
        <f>+SUMIFS('CUII UE TB'!W:W,'CUII UE TB'!D:D,'PIS and AD by Account'!C236,'CUII UE TB'!AA:AA,TRUE)</f>
        <v>104088.96000000005</v>
      </c>
      <c r="J236" s="96"/>
      <c r="K236" s="96"/>
      <c r="L236" s="89"/>
      <c r="N236" s="430">
        <f t="shared" si="48"/>
        <v>62670.827951894331</v>
      </c>
      <c r="O236" s="431">
        <f t="shared" si="48"/>
        <v>41418.132048105712</v>
      </c>
      <c r="P236" s="433"/>
      <c r="R236" s="433"/>
    </row>
    <row r="237" spans="2:18">
      <c r="B237" s="428" t="s">
        <v>275</v>
      </c>
      <c r="C237" s="76">
        <v>141221</v>
      </c>
      <c r="D237" s="89" t="s">
        <v>308</v>
      </c>
      <c r="E237" s="90" t="s">
        <v>3</v>
      </c>
      <c r="F237" s="67" t="s">
        <v>2</v>
      </c>
      <c r="G237" s="96">
        <f t="shared" si="46"/>
        <v>0</v>
      </c>
      <c r="H237" s="96">
        <f t="shared" si="47"/>
        <v>0</v>
      </c>
      <c r="I237" s="97">
        <f>+SUMIFS('CUII UE TB'!W:W,'CUII UE TB'!D:D,'PIS and AD by Account'!C237,'CUII UE TB'!AA:AA,TRUE)</f>
        <v>0</v>
      </c>
      <c r="J237" s="96"/>
      <c r="K237" s="96"/>
      <c r="L237" s="89"/>
      <c r="N237" s="430">
        <f t="shared" si="48"/>
        <v>0</v>
      </c>
      <c r="O237" s="431">
        <f t="shared" si="48"/>
        <v>0</v>
      </c>
      <c r="P237" s="433"/>
      <c r="R237" s="433"/>
    </row>
    <row r="238" spans="2:18">
      <c r="B238" s="428" t="s">
        <v>275</v>
      </c>
      <c r="C238" s="76">
        <v>141222</v>
      </c>
      <c r="D238" s="89" t="s">
        <v>309</v>
      </c>
      <c r="E238" s="90" t="s">
        <v>3</v>
      </c>
      <c r="F238" s="67" t="s">
        <v>2</v>
      </c>
      <c r="G238" s="96">
        <f t="shared" si="46"/>
        <v>0</v>
      </c>
      <c r="H238" s="96">
        <f t="shared" si="47"/>
        <v>0</v>
      </c>
      <c r="I238" s="97">
        <f>+SUMIFS('CUII UE TB'!W:W,'CUII UE TB'!D:D,'PIS and AD by Account'!C238,'CUII UE TB'!AA:AA,TRUE)</f>
        <v>0</v>
      </c>
      <c r="J238" s="96"/>
      <c r="K238" s="96"/>
      <c r="L238" s="89"/>
      <c r="N238" s="430">
        <f t="shared" si="48"/>
        <v>0</v>
      </c>
      <c r="O238" s="431">
        <f t="shared" si="48"/>
        <v>0</v>
      </c>
      <c r="P238" s="433"/>
      <c r="R238" s="433"/>
    </row>
    <row r="239" spans="2:18">
      <c r="B239" s="428" t="s">
        <v>275</v>
      </c>
      <c r="C239" s="76">
        <v>141223</v>
      </c>
      <c r="D239" s="89" t="s">
        <v>310</v>
      </c>
      <c r="E239" s="90" t="s">
        <v>3</v>
      </c>
      <c r="F239" s="67" t="s">
        <v>2</v>
      </c>
      <c r="G239" s="96">
        <f t="shared" si="46"/>
        <v>1566755.0399999998</v>
      </c>
      <c r="H239" s="96">
        <f t="shared" si="47"/>
        <v>0</v>
      </c>
      <c r="I239" s="97">
        <f>+SUMIFS('CUII UE TB'!W:W,'CUII UE TB'!D:D,'PIS and AD by Account'!C239,'CUII UE TB'!AA:AA,TRUE)</f>
        <v>1566755.0399999998</v>
      </c>
      <c r="J239" s="96"/>
      <c r="K239" s="96"/>
      <c r="L239" s="89"/>
      <c r="N239" s="430">
        <f t="shared" si="48"/>
        <v>1566755.0399999998</v>
      </c>
      <c r="O239" s="431">
        <f t="shared" si="48"/>
        <v>0</v>
      </c>
      <c r="P239" s="433"/>
      <c r="R239" s="433"/>
    </row>
    <row r="240" spans="2:18">
      <c r="B240" s="428" t="s">
        <v>275</v>
      </c>
      <c r="C240" s="76">
        <v>141224</v>
      </c>
      <c r="D240" s="89" t="s">
        <v>311</v>
      </c>
      <c r="E240" s="90" t="s">
        <v>3</v>
      </c>
      <c r="F240" s="67" t="s">
        <v>2</v>
      </c>
      <c r="G240" s="96">
        <f t="shared" si="46"/>
        <v>0</v>
      </c>
      <c r="H240" s="96">
        <f t="shared" si="47"/>
        <v>0</v>
      </c>
      <c r="I240" s="97">
        <f>+SUMIFS('CUII UE TB'!W:W,'CUII UE TB'!D:D,'PIS and AD by Account'!C240,'CUII UE TB'!AA:AA,TRUE)</f>
        <v>0</v>
      </c>
      <c r="J240" s="96"/>
      <c r="K240" s="96"/>
      <c r="L240" s="89"/>
      <c r="N240" s="430">
        <f t="shared" si="48"/>
        <v>0</v>
      </c>
      <c r="O240" s="431">
        <f t="shared" si="48"/>
        <v>0</v>
      </c>
      <c r="P240" s="433"/>
      <c r="R240" s="433"/>
    </row>
    <row r="241" spans="2:18">
      <c r="B241" s="428" t="s">
        <v>275</v>
      </c>
      <c r="C241" s="76">
        <v>141225</v>
      </c>
      <c r="D241" s="89" t="s">
        <v>312</v>
      </c>
      <c r="E241" s="90" t="s">
        <v>3</v>
      </c>
      <c r="F241" s="67" t="s">
        <v>2</v>
      </c>
      <c r="G241" s="96">
        <f t="shared" si="46"/>
        <v>43211.130000000005</v>
      </c>
      <c r="H241" s="96">
        <f t="shared" si="47"/>
        <v>0</v>
      </c>
      <c r="I241" s="97">
        <f>+SUMIFS('CUII UE TB'!W:W,'CUII UE TB'!D:D,'PIS and AD by Account'!C241,'CUII UE TB'!AA:AA,TRUE)</f>
        <v>43211.130000000005</v>
      </c>
      <c r="J241" s="96"/>
      <c r="K241" s="96"/>
      <c r="L241" s="89"/>
      <c r="N241" s="430">
        <f t="shared" si="48"/>
        <v>43211.130000000005</v>
      </c>
      <c r="O241" s="431">
        <f t="shared" si="48"/>
        <v>0</v>
      </c>
      <c r="P241" s="433"/>
      <c r="R241" s="433"/>
    </row>
    <row r="242" spans="2:18">
      <c r="B242" s="428" t="s">
        <v>275</v>
      </c>
      <c r="C242" s="76">
        <v>141226</v>
      </c>
      <c r="D242" s="89" t="s">
        <v>313</v>
      </c>
      <c r="E242" s="90" t="s">
        <v>3</v>
      </c>
      <c r="F242" s="67" t="s">
        <v>2</v>
      </c>
      <c r="G242" s="96">
        <f t="shared" si="46"/>
        <v>9860.1200000000008</v>
      </c>
      <c r="H242" s="96">
        <f t="shared" si="47"/>
        <v>0</v>
      </c>
      <c r="I242" s="97">
        <f>+SUMIFS('CUII UE TB'!W:W,'CUII UE TB'!D:D,'PIS and AD by Account'!C242,'CUII UE TB'!AA:AA,TRUE)</f>
        <v>9860.1200000000008</v>
      </c>
      <c r="J242" s="96"/>
      <c r="K242" s="96"/>
      <c r="L242" s="89"/>
      <c r="N242" s="430">
        <f t="shared" si="48"/>
        <v>9860.1200000000008</v>
      </c>
      <c r="O242" s="431">
        <f t="shared" si="48"/>
        <v>0</v>
      </c>
      <c r="P242" s="433"/>
      <c r="R242" s="433"/>
    </row>
    <row r="243" spans="2:18">
      <c r="B243" s="428" t="s">
        <v>275</v>
      </c>
      <c r="C243" s="76">
        <v>141227</v>
      </c>
      <c r="D243" s="89" t="s">
        <v>314</v>
      </c>
      <c r="E243" s="90" t="s">
        <v>3</v>
      </c>
      <c r="F243" s="67" t="s">
        <v>2</v>
      </c>
      <c r="G243" s="96">
        <f t="shared" si="46"/>
        <v>102031.94</v>
      </c>
      <c r="H243" s="96">
        <f t="shared" si="47"/>
        <v>0</v>
      </c>
      <c r="I243" s="97">
        <f>+SUMIFS('CUII UE TB'!W:W,'CUII UE TB'!D:D,'PIS and AD by Account'!C243,'CUII UE TB'!AA:AA,TRUE)</f>
        <v>102031.94</v>
      </c>
      <c r="J243" s="96"/>
      <c r="K243" s="96"/>
      <c r="L243" s="89"/>
      <c r="N243" s="430">
        <f t="shared" si="48"/>
        <v>102031.94</v>
      </c>
      <c r="O243" s="431">
        <f t="shared" si="48"/>
        <v>0</v>
      </c>
      <c r="P243" s="433"/>
      <c r="R243" s="433"/>
    </row>
    <row r="244" spans="2:18">
      <c r="B244" s="428" t="s">
        <v>275</v>
      </c>
      <c r="C244" s="76">
        <v>141228</v>
      </c>
      <c r="D244" s="89" t="s">
        <v>315</v>
      </c>
      <c r="E244" s="90" t="s">
        <v>3</v>
      </c>
      <c r="F244" s="67" t="s">
        <v>2</v>
      </c>
      <c r="G244" s="96">
        <f t="shared" si="46"/>
        <v>829690.78</v>
      </c>
      <c r="H244" s="96">
        <f t="shared" si="47"/>
        <v>0</v>
      </c>
      <c r="I244" s="97">
        <f>+SUMIFS('CUII UE TB'!W:W,'CUII UE TB'!D:D,'PIS and AD by Account'!C244,'CUII UE TB'!AA:AA,TRUE)</f>
        <v>829690.78</v>
      </c>
      <c r="J244" s="96"/>
      <c r="K244" s="96"/>
      <c r="L244" s="89"/>
      <c r="N244" s="430">
        <f t="shared" si="48"/>
        <v>829690.78</v>
      </c>
      <c r="O244" s="431">
        <f t="shared" si="48"/>
        <v>0</v>
      </c>
      <c r="P244" s="433"/>
      <c r="R244" s="433"/>
    </row>
    <row r="245" spans="2:18">
      <c r="B245" s="428" t="s">
        <v>275</v>
      </c>
      <c r="C245" s="76">
        <v>141229</v>
      </c>
      <c r="D245" s="89" t="s">
        <v>316</v>
      </c>
      <c r="E245" s="90" t="s">
        <v>3</v>
      </c>
      <c r="F245" s="67" t="s">
        <v>2</v>
      </c>
      <c r="G245" s="96">
        <f t="shared" si="46"/>
        <v>146129.57000000004</v>
      </c>
      <c r="H245" s="96">
        <f t="shared" si="47"/>
        <v>0</v>
      </c>
      <c r="I245" s="97">
        <f>+SUMIFS('CUII UE TB'!W:W,'CUII UE TB'!D:D,'PIS and AD by Account'!C245,'CUII UE TB'!AA:AA,TRUE)</f>
        <v>146129.57000000004</v>
      </c>
      <c r="J245" s="96"/>
      <c r="K245" s="96"/>
      <c r="L245" s="89"/>
      <c r="N245" s="430">
        <f t="shared" si="48"/>
        <v>146129.57000000004</v>
      </c>
      <c r="O245" s="431">
        <f t="shared" si="48"/>
        <v>0</v>
      </c>
      <c r="P245" s="433"/>
      <c r="R245" s="433"/>
    </row>
    <row r="246" spans="2:18">
      <c r="B246" s="428" t="s">
        <v>275</v>
      </c>
      <c r="C246" s="76">
        <v>141230</v>
      </c>
      <c r="D246" s="89" t="s">
        <v>317</v>
      </c>
      <c r="E246" s="90" t="s">
        <v>3</v>
      </c>
      <c r="F246" s="67" t="s">
        <v>2</v>
      </c>
      <c r="G246" s="96">
        <f t="shared" si="46"/>
        <v>898737.53</v>
      </c>
      <c r="H246" s="96">
        <f t="shared" si="47"/>
        <v>0</v>
      </c>
      <c r="I246" s="97">
        <f>+SUMIFS('CUII UE TB'!W:W,'CUII UE TB'!D:D,'PIS and AD by Account'!C246,'CUII UE TB'!AA:AA,TRUE)</f>
        <v>898737.53</v>
      </c>
      <c r="J246" s="96">
        <f>'wp MAS-RB-1W (modified)'!F10</f>
        <v>-8106.5</v>
      </c>
      <c r="K246" s="96"/>
      <c r="L246" s="89" t="s">
        <v>318</v>
      </c>
      <c r="N246" s="430">
        <f t="shared" si="48"/>
        <v>890631.03</v>
      </c>
      <c r="O246" s="431">
        <f t="shared" si="48"/>
        <v>0</v>
      </c>
      <c r="P246" s="433"/>
      <c r="R246" s="433"/>
    </row>
    <row r="247" spans="2:18">
      <c r="B247" s="428" t="s">
        <v>275</v>
      </c>
      <c r="C247" s="76">
        <v>141231</v>
      </c>
      <c r="D247" s="89" t="s">
        <v>319</v>
      </c>
      <c r="E247" s="90" t="s">
        <v>3</v>
      </c>
      <c r="F247" s="67" t="s">
        <v>2</v>
      </c>
      <c r="G247" s="96">
        <f t="shared" si="46"/>
        <v>1659217.97</v>
      </c>
      <c r="H247" s="96">
        <f t="shared" si="47"/>
        <v>0</v>
      </c>
      <c r="I247" s="97">
        <f>+SUMIFS('CUII UE TB'!W:W,'CUII UE TB'!D:D,'PIS and AD by Account'!C247,'CUII UE TB'!AA:AA,TRUE)</f>
        <v>1659217.97</v>
      </c>
      <c r="J247" s="96"/>
      <c r="K247" s="96"/>
      <c r="L247" s="89"/>
      <c r="N247" s="430">
        <f t="shared" si="48"/>
        <v>1659217.97</v>
      </c>
      <c r="O247" s="431">
        <f t="shared" si="48"/>
        <v>0</v>
      </c>
      <c r="P247" s="433"/>
      <c r="R247" s="433"/>
    </row>
    <row r="248" spans="2:18">
      <c r="B248" s="428" t="s">
        <v>275</v>
      </c>
      <c r="C248" s="76">
        <v>141232</v>
      </c>
      <c r="D248" s="89" t="s">
        <v>320</v>
      </c>
      <c r="E248" s="90" t="s">
        <v>3</v>
      </c>
      <c r="F248" s="67" t="s">
        <v>2</v>
      </c>
      <c r="G248" s="96">
        <f t="shared" si="46"/>
        <v>4581254.8499999996</v>
      </c>
      <c r="H248" s="96">
        <f t="shared" si="47"/>
        <v>0</v>
      </c>
      <c r="I248" s="97">
        <f>+SUMIFS('CUII UE TB'!W:W,'CUII UE TB'!D:D,'PIS and AD by Account'!C248,'CUII UE TB'!AA:AA,TRUE)</f>
        <v>4581254.8499999996</v>
      </c>
      <c r="J248" s="96"/>
      <c r="K248" s="96"/>
      <c r="L248" s="432"/>
      <c r="N248" s="430">
        <f t="shared" si="48"/>
        <v>4581254.8499999996</v>
      </c>
      <c r="O248" s="431">
        <f t="shared" si="48"/>
        <v>0</v>
      </c>
      <c r="P248" s="433"/>
      <c r="R248" s="433"/>
    </row>
    <row r="249" spans="2:18">
      <c r="B249" s="428" t="s">
        <v>275</v>
      </c>
      <c r="C249" s="76">
        <v>141233</v>
      </c>
      <c r="D249" s="89" t="s">
        <v>321</v>
      </c>
      <c r="E249" s="90" t="s">
        <v>3</v>
      </c>
      <c r="F249" s="67" t="s">
        <v>2</v>
      </c>
      <c r="G249" s="96">
        <f t="shared" ref="G249:G280" si="49">IF(E249="Actual",IF(F249=G$6,$I249,0),VLOOKUP($E249,$F$1135:$L$1141,5,FALSE)*$I249)</f>
        <v>2527522.27</v>
      </c>
      <c r="H249" s="96">
        <f t="shared" ref="H249:H280" si="50">IF(E249="Actual",IF(F249=H$6,$I249,0),VLOOKUP($E249,$F$1135:$L$1141,6,FALSE)*$I249)</f>
        <v>0</v>
      </c>
      <c r="I249" s="97">
        <f>+SUMIFS('CUII UE TB'!W:W,'CUII UE TB'!D:D,'PIS and AD by Account'!C249,'CUII UE TB'!AA:AA,TRUE)</f>
        <v>2527522.27</v>
      </c>
      <c r="J249" s="96"/>
      <c r="K249" s="96"/>
      <c r="L249" s="89"/>
      <c r="N249" s="430">
        <f t="shared" ref="N249:O280" si="51">SUM(G249,J249)</f>
        <v>2527522.27</v>
      </c>
      <c r="O249" s="431">
        <f t="shared" si="51"/>
        <v>0</v>
      </c>
      <c r="P249" s="433"/>
      <c r="R249" s="433"/>
    </row>
    <row r="250" spans="2:18">
      <c r="B250" s="428" t="s">
        <v>275</v>
      </c>
      <c r="C250" s="76">
        <v>141234</v>
      </c>
      <c r="D250" s="89" t="s">
        <v>322</v>
      </c>
      <c r="E250" s="90" t="s">
        <v>3</v>
      </c>
      <c r="F250" s="67" t="s">
        <v>2</v>
      </c>
      <c r="G250" s="96">
        <f t="shared" si="49"/>
        <v>1860831.4500000004</v>
      </c>
      <c r="H250" s="96">
        <f t="shared" si="50"/>
        <v>0</v>
      </c>
      <c r="I250" s="97">
        <f>+SUMIFS('CUII UE TB'!W:W,'CUII UE TB'!D:D,'PIS and AD by Account'!C250,'CUII UE TB'!AA:AA,TRUE)</f>
        <v>1860831.4500000004</v>
      </c>
      <c r="J250" s="96">
        <f>'wp MAS-RB-1W (modified)'!F13+SUM('2022168'!AL6:AL586)-'2021049 Retirement'!N2</f>
        <v>-170860.29499999911</v>
      </c>
      <c r="K250" s="96"/>
      <c r="L250" s="89" t="s">
        <v>323</v>
      </c>
      <c r="N250" s="430">
        <f t="shared" si="51"/>
        <v>1689971.1550000012</v>
      </c>
      <c r="O250" s="431">
        <f t="shared" si="51"/>
        <v>0</v>
      </c>
      <c r="P250" s="433"/>
      <c r="R250" s="433"/>
    </row>
    <row r="251" spans="2:18">
      <c r="B251" s="428" t="s">
        <v>275</v>
      </c>
      <c r="C251" s="76">
        <v>141235</v>
      </c>
      <c r="D251" s="89" t="s">
        <v>324</v>
      </c>
      <c r="E251" s="90" t="s">
        <v>3</v>
      </c>
      <c r="F251" s="67" t="s">
        <v>2</v>
      </c>
      <c r="G251" s="96">
        <f t="shared" si="49"/>
        <v>106399.68000000001</v>
      </c>
      <c r="H251" s="96">
        <f t="shared" si="50"/>
        <v>0</v>
      </c>
      <c r="I251" s="97">
        <f>+SUMIFS('CUII UE TB'!W:W,'CUII UE TB'!D:D,'PIS and AD by Account'!C251,'CUII UE TB'!AA:AA,TRUE)</f>
        <v>106399.68000000001</v>
      </c>
      <c r="J251" s="96"/>
      <c r="K251" s="96"/>
      <c r="L251" s="89"/>
      <c r="N251" s="430">
        <f t="shared" si="51"/>
        <v>106399.68000000001</v>
      </c>
      <c r="O251" s="431">
        <f t="shared" si="51"/>
        <v>0</v>
      </c>
      <c r="P251" s="433"/>
      <c r="R251" s="433"/>
    </row>
    <row r="252" spans="2:18">
      <c r="B252" s="428" t="s">
        <v>275</v>
      </c>
      <c r="C252" s="76">
        <v>141236</v>
      </c>
      <c r="D252" s="89" t="s">
        <v>325</v>
      </c>
      <c r="E252" s="90" t="s">
        <v>3</v>
      </c>
      <c r="F252" s="67" t="s">
        <v>2</v>
      </c>
      <c r="G252" s="96">
        <f t="shared" si="49"/>
        <v>367347.12</v>
      </c>
      <c r="H252" s="96">
        <f t="shared" si="50"/>
        <v>0</v>
      </c>
      <c r="I252" s="97">
        <f>+SUMIFS('CUII UE TB'!W:W,'CUII UE TB'!D:D,'PIS and AD by Account'!C252,'CUII UE TB'!AA:AA,TRUE)</f>
        <v>367347.12</v>
      </c>
      <c r="J252" s="96"/>
      <c r="K252" s="96"/>
      <c r="L252" s="89"/>
      <c r="N252" s="430">
        <f t="shared" si="51"/>
        <v>367347.12</v>
      </c>
      <c r="O252" s="431">
        <f t="shared" si="51"/>
        <v>0</v>
      </c>
      <c r="P252" s="433"/>
      <c r="R252" s="433"/>
    </row>
    <row r="253" spans="2:18">
      <c r="B253" s="428" t="s">
        <v>275</v>
      </c>
      <c r="C253" s="76">
        <v>141237</v>
      </c>
      <c r="D253" s="89" t="s">
        <v>326</v>
      </c>
      <c r="E253" s="90" t="s">
        <v>3</v>
      </c>
      <c r="F253" s="67" t="s">
        <v>2</v>
      </c>
      <c r="G253" s="96">
        <f t="shared" si="49"/>
        <v>2771.52</v>
      </c>
      <c r="H253" s="96">
        <f t="shared" si="50"/>
        <v>0</v>
      </c>
      <c r="I253" s="97">
        <f>+SUMIFS('CUII UE TB'!W:W,'CUII UE TB'!D:D,'PIS and AD by Account'!C253,'CUII UE TB'!AA:AA,TRUE)</f>
        <v>2771.52</v>
      </c>
      <c r="J253" s="96"/>
      <c r="K253" s="96"/>
      <c r="L253" s="89"/>
      <c r="N253" s="430">
        <f t="shared" si="51"/>
        <v>2771.52</v>
      </c>
      <c r="O253" s="431">
        <f t="shared" si="51"/>
        <v>0</v>
      </c>
      <c r="P253" s="433"/>
      <c r="R253" s="433"/>
    </row>
    <row r="254" spans="2:18">
      <c r="B254" s="428" t="s">
        <v>275</v>
      </c>
      <c r="C254" s="76">
        <v>141238</v>
      </c>
      <c r="D254" s="89" t="s">
        <v>327</v>
      </c>
      <c r="E254" s="90" t="s">
        <v>3</v>
      </c>
      <c r="F254" s="67" t="s">
        <v>76</v>
      </c>
      <c r="G254" s="96">
        <f t="shared" si="49"/>
        <v>0</v>
      </c>
      <c r="H254" s="96">
        <f t="shared" si="50"/>
        <v>0</v>
      </c>
      <c r="I254" s="97">
        <f>+SUMIFS('CUII UE TB'!W:W,'CUII UE TB'!D:D,'PIS and AD by Account'!C254,'CUII UE TB'!AA:AA,TRUE)</f>
        <v>0</v>
      </c>
      <c r="J254" s="96"/>
      <c r="K254" s="96"/>
      <c r="L254" s="89"/>
      <c r="N254" s="430">
        <f t="shared" si="51"/>
        <v>0</v>
      </c>
      <c r="O254" s="431">
        <f t="shared" si="51"/>
        <v>0</v>
      </c>
      <c r="P254" s="433"/>
      <c r="R254" s="433"/>
    </row>
    <row r="255" spans="2:18">
      <c r="B255" s="428" t="s">
        <v>275</v>
      </c>
      <c r="C255" s="76">
        <v>141239</v>
      </c>
      <c r="D255" s="89" t="s">
        <v>328</v>
      </c>
      <c r="E255" s="90" t="s">
        <v>3</v>
      </c>
      <c r="F255" s="67" t="s">
        <v>76</v>
      </c>
      <c r="G255" s="96">
        <f t="shared" si="49"/>
        <v>0</v>
      </c>
      <c r="H255" s="96">
        <f t="shared" si="50"/>
        <v>0</v>
      </c>
      <c r="I255" s="97">
        <f>+SUMIFS('CUII UE TB'!W:W,'CUII UE TB'!D:D,'PIS and AD by Account'!C255,'CUII UE TB'!AA:AA,TRUE)</f>
        <v>0</v>
      </c>
      <c r="J255" s="96"/>
      <c r="K255" s="96"/>
      <c r="L255" s="89"/>
      <c r="N255" s="430">
        <f t="shared" si="51"/>
        <v>0</v>
      </c>
      <c r="O255" s="431">
        <f t="shared" si="51"/>
        <v>0</v>
      </c>
      <c r="P255" s="433"/>
      <c r="R255" s="433"/>
    </row>
    <row r="256" spans="2:18">
      <c r="B256" s="428" t="s">
        <v>275</v>
      </c>
      <c r="C256" s="76">
        <v>141240</v>
      </c>
      <c r="D256" s="89" t="s">
        <v>329</v>
      </c>
      <c r="E256" s="90" t="s">
        <v>3</v>
      </c>
      <c r="F256" s="67" t="s">
        <v>76</v>
      </c>
      <c r="G256" s="96">
        <f t="shared" si="49"/>
        <v>0</v>
      </c>
      <c r="H256" s="96">
        <f t="shared" si="50"/>
        <v>48780.26</v>
      </c>
      <c r="I256" s="97">
        <f>+SUMIFS('CUII UE TB'!W:W,'CUII UE TB'!D:D,'PIS and AD by Account'!C256,'CUII UE TB'!AA:AA,TRUE)</f>
        <v>48780.26</v>
      </c>
      <c r="J256" s="96"/>
      <c r="K256" s="96"/>
      <c r="L256" s="89"/>
      <c r="N256" s="430">
        <f t="shared" si="51"/>
        <v>0</v>
      </c>
      <c r="O256" s="431">
        <f t="shared" si="51"/>
        <v>48780.26</v>
      </c>
      <c r="P256" s="433"/>
      <c r="R256" s="433"/>
    </row>
    <row r="257" spans="2:18">
      <c r="B257" s="428" t="s">
        <v>275</v>
      </c>
      <c r="C257" s="76">
        <v>141241</v>
      </c>
      <c r="D257" s="89" t="s">
        <v>330</v>
      </c>
      <c r="E257" s="90" t="s">
        <v>3</v>
      </c>
      <c r="F257" s="67" t="s">
        <v>76</v>
      </c>
      <c r="G257" s="96">
        <f t="shared" si="49"/>
        <v>0</v>
      </c>
      <c r="H257" s="96">
        <f t="shared" si="50"/>
        <v>3273000.1799999997</v>
      </c>
      <c r="I257" s="97">
        <f>+SUMIFS('CUII UE TB'!W:W,'CUII UE TB'!D:D,'PIS and AD by Account'!C257,'CUII UE TB'!AA:AA,TRUE)</f>
        <v>3273000.1799999997</v>
      </c>
      <c r="J257" s="96"/>
      <c r="K257" s="96"/>
      <c r="L257" s="89"/>
      <c r="N257" s="430">
        <f t="shared" si="51"/>
        <v>0</v>
      </c>
      <c r="O257" s="431">
        <f t="shared" si="51"/>
        <v>3273000.1799999997</v>
      </c>
      <c r="P257" s="433"/>
      <c r="R257" s="433"/>
    </row>
    <row r="258" spans="2:18" ht="29">
      <c r="B258" s="428" t="s">
        <v>275</v>
      </c>
      <c r="C258" s="76">
        <v>141242</v>
      </c>
      <c r="D258" s="89" t="s">
        <v>331</v>
      </c>
      <c r="E258" s="90" t="s">
        <v>3</v>
      </c>
      <c r="F258" s="67" t="s">
        <v>76</v>
      </c>
      <c r="G258" s="96">
        <f t="shared" si="49"/>
        <v>0</v>
      </c>
      <c r="H258" s="96">
        <f t="shared" si="50"/>
        <v>5357251.8600000003</v>
      </c>
      <c r="I258" s="97">
        <f>+SUMIFS('CUII UE TB'!W:W,'CUII UE TB'!D:D,'PIS and AD by Account'!C258,'CUII UE TB'!AA:AA,TRUE)</f>
        <v>5357251.8600000003</v>
      </c>
      <c r="J258" s="96"/>
      <c r="K258" s="96">
        <f>'wp MAS-RB-1S (modified)'!F12+'wp MAS-RB-1S (modified)'!F13+'2022189'!I18</f>
        <v>31161.66</v>
      </c>
      <c r="L258" s="460" t="s">
        <v>332</v>
      </c>
      <c r="N258" s="430">
        <f t="shared" si="51"/>
        <v>0</v>
      </c>
      <c r="O258" s="431">
        <f t="shared" si="51"/>
        <v>5388413.5200000005</v>
      </c>
      <c r="P258" s="433"/>
      <c r="R258" s="433"/>
    </row>
    <row r="259" spans="2:18">
      <c r="B259" s="428" t="s">
        <v>275</v>
      </c>
      <c r="C259" s="76">
        <v>141243</v>
      </c>
      <c r="D259" s="89" t="s">
        <v>333</v>
      </c>
      <c r="E259" s="90" t="s">
        <v>3</v>
      </c>
      <c r="F259" s="67" t="s">
        <v>76</v>
      </c>
      <c r="G259" s="96">
        <f t="shared" si="49"/>
        <v>0</v>
      </c>
      <c r="H259" s="96">
        <f t="shared" si="50"/>
        <v>408963.08</v>
      </c>
      <c r="I259" s="97">
        <f>+SUMIFS('CUII UE TB'!W:W,'CUII UE TB'!D:D,'PIS and AD by Account'!C259,'CUII UE TB'!AA:AA,TRUE)</f>
        <v>408963.08</v>
      </c>
      <c r="J259" s="96"/>
      <c r="K259" s="96"/>
      <c r="L259" s="89"/>
      <c r="N259" s="430">
        <f t="shared" si="51"/>
        <v>0</v>
      </c>
      <c r="O259" s="431">
        <f t="shared" si="51"/>
        <v>408963.08</v>
      </c>
      <c r="P259" s="433"/>
      <c r="R259" s="433"/>
    </row>
    <row r="260" spans="2:18">
      <c r="B260" s="428" t="s">
        <v>275</v>
      </c>
      <c r="C260" s="76">
        <v>141244</v>
      </c>
      <c r="D260" s="89" t="s">
        <v>334</v>
      </c>
      <c r="E260" s="90" t="s">
        <v>3</v>
      </c>
      <c r="F260" s="67" t="s">
        <v>76</v>
      </c>
      <c r="G260" s="96">
        <f t="shared" si="49"/>
        <v>0</v>
      </c>
      <c r="H260" s="96">
        <f t="shared" si="50"/>
        <v>43399.829999999994</v>
      </c>
      <c r="I260" s="97">
        <f>+SUMIFS('CUII UE TB'!W:W,'CUII UE TB'!D:D,'PIS and AD by Account'!C260,'CUII UE TB'!AA:AA,TRUE)</f>
        <v>43399.829999999994</v>
      </c>
      <c r="J260" s="96"/>
      <c r="K260" s="96">
        <f>'wp MAS-RB-1S (modified)'!F15+'wp MAS-RB-1S (modified)'!F16</f>
        <v>-6586.5</v>
      </c>
      <c r="L260" s="89" t="s">
        <v>335</v>
      </c>
      <c r="N260" s="430">
        <f t="shared" si="51"/>
        <v>0</v>
      </c>
      <c r="O260" s="431">
        <f t="shared" si="51"/>
        <v>36813.329999999994</v>
      </c>
      <c r="P260" s="433"/>
      <c r="R260" s="433"/>
    </row>
    <row r="261" spans="2:18">
      <c r="B261" s="428" t="s">
        <v>275</v>
      </c>
      <c r="C261" s="76">
        <v>141245</v>
      </c>
      <c r="D261" s="89" t="s">
        <v>336</v>
      </c>
      <c r="E261" s="90" t="s">
        <v>3</v>
      </c>
      <c r="F261" s="67" t="s">
        <v>76</v>
      </c>
      <c r="G261" s="96">
        <f t="shared" si="49"/>
        <v>0</v>
      </c>
      <c r="H261" s="96">
        <f t="shared" si="50"/>
        <v>21620.369999999995</v>
      </c>
      <c r="I261" s="97">
        <f>+SUMIFS('CUII UE TB'!W:W,'CUII UE TB'!D:D,'PIS and AD by Account'!C261,'CUII UE TB'!AA:AA,TRUE)</f>
        <v>21620.369999999995</v>
      </c>
      <c r="J261" s="96"/>
      <c r="K261" s="96"/>
      <c r="L261" s="89"/>
      <c r="N261" s="430">
        <f t="shared" si="51"/>
        <v>0</v>
      </c>
      <c r="O261" s="431">
        <f t="shared" si="51"/>
        <v>21620.369999999995</v>
      </c>
      <c r="P261" s="433"/>
      <c r="R261" s="433"/>
    </row>
    <row r="262" spans="2:18">
      <c r="B262" s="428" t="s">
        <v>275</v>
      </c>
      <c r="C262" s="76">
        <v>141246</v>
      </c>
      <c r="D262" s="89" t="s">
        <v>337</v>
      </c>
      <c r="E262" s="90" t="s">
        <v>3</v>
      </c>
      <c r="F262" s="67" t="s">
        <v>76</v>
      </c>
      <c r="G262" s="96">
        <f t="shared" si="49"/>
        <v>0</v>
      </c>
      <c r="H262" s="96">
        <f t="shared" si="50"/>
        <v>62509.88</v>
      </c>
      <c r="I262" s="97">
        <f>+SUMIFS('CUII UE TB'!W:W,'CUII UE TB'!D:D,'PIS and AD by Account'!C262,'CUII UE TB'!AA:AA,TRUE)</f>
        <v>62509.88</v>
      </c>
      <c r="J262" s="96"/>
      <c r="K262" s="96"/>
      <c r="L262" s="89"/>
      <c r="N262" s="430">
        <f t="shared" si="51"/>
        <v>0</v>
      </c>
      <c r="O262" s="431">
        <f t="shared" si="51"/>
        <v>62509.88</v>
      </c>
      <c r="P262" s="433"/>
      <c r="R262" s="433"/>
    </row>
    <row r="263" spans="2:18">
      <c r="B263" s="428" t="s">
        <v>275</v>
      </c>
      <c r="C263" s="76">
        <v>141247</v>
      </c>
      <c r="D263" s="89" t="s">
        <v>338</v>
      </c>
      <c r="E263" s="90" t="s">
        <v>3</v>
      </c>
      <c r="F263" s="67" t="s">
        <v>76</v>
      </c>
      <c r="G263" s="96">
        <f t="shared" si="49"/>
        <v>0</v>
      </c>
      <c r="H263" s="96">
        <f t="shared" si="50"/>
        <v>2641.33</v>
      </c>
      <c r="I263" s="97">
        <f>+SUMIFS('CUII UE TB'!W:W,'CUII UE TB'!D:D,'PIS and AD by Account'!C263,'CUII UE TB'!AA:AA,TRUE)</f>
        <v>2641.33</v>
      </c>
      <c r="J263" s="96"/>
      <c r="K263" s="96"/>
      <c r="L263" s="89"/>
      <c r="N263" s="430">
        <f t="shared" si="51"/>
        <v>0</v>
      </c>
      <c r="O263" s="431">
        <f t="shared" si="51"/>
        <v>2641.33</v>
      </c>
      <c r="P263" s="433"/>
      <c r="R263" s="433"/>
    </row>
    <row r="264" spans="2:18">
      <c r="B264" s="428" t="s">
        <v>275</v>
      </c>
      <c r="C264" s="76">
        <v>141248</v>
      </c>
      <c r="D264" s="89" t="s">
        <v>339</v>
      </c>
      <c r="E264" s="90" t="s">
        <v>3</v>
      </c>
      <c r="F264" s="67" t="s">
        <v>76</v>
      </c>
      <c r="G264" s="96">
        <f t="shared" si="49"/>
        <v>0</v>
      </c>
      <c r="H264" s="96">
        <f t="shared" si="50"/>
        <v>0</v>
      </c>
      <c r="I264" s="97">
        <f>+SUMIFS('CUII UE TB'!W:W,'CUII UE TB'!D:D,'PIS and AD by Account'!C264,'CUII UE TB'!AA:AA,TRUE)</f>
        <v>0</v>
      </c>
      <c r="J264" s="96"/>
      <c r="K264" s="96"/>
      <c r="L264" s="89"/>
      <c r="N264" s="430">
        <f t="shared" si="51"/>
        <v>0</v>
      </c>
      <c r="O264" s="431">
        <f t="shared" si="51"/>
        <v>0</v>
      </c>
      <c r="P264" s="433"/>
      <c r="R264" s="433"/>
    </row>
    <row r="265" spans="2:18">
      <c r="B265" s="428" t="s">
        <v>275</v>
      </c>
      <c r="C265" s="76">
        <v>141249</v>
      </c>
      <c r="D265" s="89" t="s">
        <v>340</v>
      </c>
      <c r="E265" s="90" t="s">
        <v>3</v>
      </c>
      <c r="F265" s="67" t="s">
        <v>76</v>
      </c>
      <c r="G265" s="96">
        <f t="shared" si="49"/>
        <v>0</v>
      </c>
      <c r="H265" s="96">
        <f t="shared" si="50"/>
        <v>587724.78</v>
      </c>
      <c r="I265" s="97">
        <f>+SUMIFS('CUII UE TB'!W:W,'CUII UE TB'!D:D,'PIS and AD by Account'!C265,'CUII UE TB'!AA:AA,TRUE)</f>
        <v>587724.78</v>
      </c>
      <c r="J265" s="96"/>
      <c r="K265" s="96"/>
      <c r="L265" s="89"/>
      <c r="N265" s="430">
        <f t="shared" si="51"/>
        <v>0</v>
      </c>
      <c r="O265" s="431">
        <f t="shared" si="51"/>
        <v>587724.78</v>
      </c>
      <c r="P265" s="433"/>
      <c r="R265" s="433"/>
    </row>
    <row r="266" spans="2:18">
      <c r="B266" s="428" t="s">
        <v>275</v>
      </c>
      <c r="C266" s="76">
        <v>141250</v>
      </c>
      <c r="D266" s="89" t="s">
        <v>341</v>
      </c>
      <c r="E266" s="90" t="s">
        <v>3</v>
      </c>
      <c r="F266" s="67" t="s">
        <v>76</v>
      </c>
      <c r="G266" s="96">
        <f t="shared" si="49"/>
        <v>0</v>
      </c>
      <c r="H266" s="96">
        <f t="shared" si="50"/>
        <v>-698.35</v>
      </c>
      <c r="I266" s="97">
        <f>+SUMIFS('CUII UE TB'!W:W,'CUII UE TB'!D:D,'PIS and AD by Account'!C266,'CUII UE TB'!AA:AA,TRUE)</f>
        <v>-698.35</v>
      </c>
      <c r="J266" s="96"/>
      <c r="K266" s="96"/>
      <c r="L266" s="89"/>
      <c r="N266" s="430">
        <f t="shared" si="51"/>
        <v>0</v>
      </c>
      <c r="O266" s="431">
        <f t="shared" si="51"/>
        <v>-698.35</v>
      </c>
      <c r="P266" s="433"/>
      <c r="R266" s="433"/>
    </row>
    <row r="267" spans="2:18">
      <c r="B267" s="428" t="s">
        <v>275</v>
      </c>
      <c r="C267" s="76">
        <v>141251</v>
      </c>
      <c r="D267" s="89" t="s">
        <v>342</v>
      </c>
      <c r="E267" s="90" t="s">
        <v>3</v>
      </c>
      <c r="F267" s="67" t="s">
        <v>76</v>
      </c>
      <c r="G267" s="96">
        <f t="shared" si="49"/>
        <v>0</v>
      </c>
      <c r="H267" s="96">
        <f t="shared" si="50"/>
        <v>651.06999999999994</v>
      </c>
      <c r="I267" s="97">
        <f>+SUMIFS('CUII UE TB'!W:W,'CUII UE TB'!D:D,'PIS and AD by Account'!C267,'CUII UE TB'!AA:AA,TRUE)</f>
        <v>651.06999999999994</v>
      </c>
      <c r="J267" s="96"/>
      <c r="K267" s="96"/>
      <c r="L267" s="89"/>
      <c r="N267" s="430">
        <f t="shared" si="51"/>
        <v>0</v>
      </c>
      <c r="O267" s="431">
        <f t="shared" si="51"/>
        <v>651.06999999999994</v>
      </c>
      <c r="P267" s="433"/>
      <c r="R267" s="433"/>
    </row>
    <row r="268" spans="2:18">
      <c r="B268" s="428" t="s">
        <v>275</v>
      </c>
      <c r="C268" s="76">
        <v>141252</v>
      </c>
      <c r="D268" s="89" t="s">
        <v>343</v>
      </c>
      <c r="E268" s="90" t="s">
        <v>3</v>
      </c>
      <c r="F268" s="67" t="s">
        <v>76</v>
      </c>
      <c r="G268" s="96">
        <f t="shared" si="49"/>
        <v>0</v>
      </c>
      <c r="H268" s="96">
        <f t="shared" si="50"/>
        <v>79890.009999999995</v>
      </c>
      <c r="I268" s="97">
        <f>+SUMIFS('CUII UE TB'!W:W,'CUII UE TB'!D:D,'PIS and AD by Account'!C268,'CUII UE TB'!AA:AA,TRUE)</f>
        <v>79890.009999999995</v>
      </c>
      <c r="J268" s="96"/>
      <c r="K268" s="96"/>
      <c r="L268" s="89"/>
      <c r="N268" s="430">
        <f t="shared" si="51"/>
        <v>0</v>
      </c>
      <c r="O268" s="431">
        <f t="shared" si="51"/>
        <v>79890.009999999995</v>
      </c>
      <c r="P268" s="433"/>
      <c r="R268" s="433"/>
    </row>
    <row r="269" spans="2:18">
      <c r="B269" s="428" t="s">
        <v>275</v>
      </c>
      <c r="C269" s="76">
        <v>141253</v>
      </c>
      <c r="D269" s="89" t="s">
        <v>344</v>
      </c>
      <c r="E269" s="90" t="s">
        <v>3</v>
      </c>
      <c r="F269" s="67" t="s">
        <v>76</v>
      </c>
      <c r="G269" s="96">
        <f t="shared" si="49"/>
        <v>0</v>
      </c>
      <c r="H269" s="96">
        <f t="shared" si="50"/>
        <v>6288220.2300000004</v>
      </c>
      <c r="I269" s="97">
        <f>+SUMIFS('CUII UE TB'!W:W,'CUII UE TB'!D:D,'PIS and AD by Account'!C269,'CUII UE TB'!AA:AA,TRUE)</f>
        <v>6288220.2300000004</v>
      </c>
      <c r="J269" s="96"/>
      <c r="K269" s="96"/>
      <c r="L269" s="89"/>
      <c r="N269" s="430">
        <f t="shared" si="51"/>
        <v>0</v>
      </c>
      <c r="O269" s="431">
        <f t="shared" si="51"/>
        <v>6288220.2300000004</v>
      </c>
      <c r="P269" s="433"/>
      <c r="R269" s="433"/>
    </row>
    <row r="270" spans="2:18">
      <c r="B270" s="428" t="s">
        <v>275</v>
      </c>
      <c r="C270" s="76">
        <v>141254</v>
      </c>
      <c r="D270" s="89" t="s">
        <v>345</v>
      </c>
      <c r="E270" s="90" t="s">
        <v>3</v>
      </c>
      <c r="F270" s="67" t="s">
        <v>76</v>
      </c>
      <c r="G270" s="96">
        <f t="shared" si="49"/>
        <v>0</v>
      </c>
      <c r="H270" s="96">
        <f t="shared" si="50"/>
        <v>27715.359999999997</v>
      </c>
      <c r="I270" s="97">
        <f>+SUMIFS('CUII UE TB'!W:W,'CUII UE TB'!D:D,'PIS and AD by Account'!C270,'CUII UE TB'!AA:AA,TRUE)</f>
        <v>27715.359999999997</v>
      </c>
      <c r="J270" s="96"/>
      <c r="K270" s="96"/>
      <c r="L270" s="89"/>
      <c r="N270" s="430">
        <f t="shared" si="51"/>
        <v>0</v>
      </c>
      <c r="O270" s="431">
        <f t="shared" si="51"/>
        <v>27715.359999999997</v>
      </c>
      <c r="P270" s="433"/>
      <c r="R270" s="433"/>
    </row>
    <row r="271" spans="2:18">
      <c r="B271" s="428" t="s">
        <v>275</v>
      </c>
      <c r="C271" s="76">
        <v>141255</v>
      </c>
      <c r="D271" s="89" t="s">
        <v>346</v>
      </c>
      <c r="E271" s="90" t="s">
        <v>3</v>
      </c>
      <c r="F271" s="67" t="s">
        <v>76</v>
      </c>
      <c r="G271" s="96">
        <f t="shared" si="49"/>
        <v>0</v>
      </c>
      <c r="H271" s="96">
        <f t="shared" si="50"/>
        <v>90084.329999999973</v>
      </c>
      <c r="I271" s="97">
        <f>+SUMIFS('CUII UE TB'!W:W,'CUII UE TB'!D:D,'PIS and AD by Account'!C271,'CUII UE TB'!AA:AA,TRUE)</f>
        <v>90084.329999999973</v>
      </c>
      <c r="J271" s="96"/>
      <c r="K271" s="96"/>
      <c r="L271" s="89"/>
      <c r="N271" s="430">
        <f t="shared" si="51"/>
        <v>0</v>
      </c>
      <c r="O271" s="431">
        <f t="shared" si="51"/>
        <v>90084.329999999973</v>
      </c>
      <c r="P271" s="433"/>
      <c r="R271" s="433"/>
    </row>
    <row r="272" spans="2:18">
      <c r="B272" s="428" t="s">
        <v>275</v>
      </c>
      <c r="C272" s="76">
        <v>141256</v>
      </c>
      <c r="D272" s="89" t="s">
        <v>347</v>
      </c>
      <c r="E272" s="90" t="s">
        <v>3</v>
      </c>
      <c r="F272" s="67" t="s">
        <v>76</v>
      </c>
      <c r="G272" s="96">
        <f t="shared" si="49"/>
        <v>0</v>
      </c>
      <c r="H272" s="96">
        <f t="shared" si="50"/>
        <v>0</v>
      </c>
      <c r="I272" s="97">
        <f>+SUMIFS('CUII UE TB'!W:W,'CUII UE TB'!D:D,'PIS and AD by Account'!C272,'CUII UE TB'!AA:AA,TRUE)</f>
        <v>0</v>
      </c>
      <c r="J272" s="96"/>
      <c r="K272" s="96"/>
      <c r="L272" s="89"/>
      <c r="N272" s="430">
        <f t="shared" si="51"/>
        <v>0</v>
      </c>
      <c r="O272" s="431">
        <f t="shared" si="51"/>
        <v>0</v>
      </c>
      <c r="P272" s="433"/>
      <c r="R272" s="433"/>
    </row>
    <row r="273" spans="2:18">
      <c r="B273" s="428" t="s">
        <v>275</v>
      </c>
      <c r="C273" s="76">
        <v>141257</v>
      </c>
      <c r="D273" s="89" t="s">
        <v>348</v>
      </c>
      <c r="E273" s="90" t="s">
        <v>3</v>
      </c>
      <c r="F273" s="67" t="s">
        <v>76</v>
      </c>
      <c r="G273" s="96">
        <f t="shared" si="49"/>
        <v>0</v>
      </c>
      <c r="H273" s="96">
        <f t="shared" si="50"/>
        <v>0</v>
      </c>
      <c r="I273" s="97">
        <f>+SUMIFS('CUII UE TB'!W:W,'CUII UE TB'!D:D,'PIS and AD by Account'!C273,'CUII UE TB'!AA:AA,TRUE)</f>
        <v>0</v>
      </c>
      <c r="J273" s="96"/>
      <c r="K273" s="96"/>
      <c r="L273" s="89"/>
      <c r="N273" s="430">
        <f t="shared" si="51"/>
        <v>0</v>
      </c>
      <c r="O273" s="431">
        <f t="shared" si="51"/>
        <v>0</v>
      </c>
      <c r="P273" s="433"/>
      <c r="R273" s="433"/>
    </row>
    <row r="274" spans="2:18">
      <c r="B274" s="428" t="s">
        <v>275</v>
      </c>
      <c r="C274" s="76">
        <v>141258</v>
      </c>
      <c r="D274" s="89" t="s">
        <v>349</v>
      </c>
      <c r="E274" s="90" t="s">
        <v>3</v>
      </c>
      <c r="F274" s="67" t="s">
        <v>299</v>
      </c>
      <c r="G274" s="96">
        <f t="shared" si="49"/>
        <v>0</v>
      </c>
      <c r="H274" s="96">
        <f t="shared" si="50"/>
        <v>0</v>
      </c>
      <c r="I274" s="97">
        <f>+SUMIFS('CUII UE TB'!W:W,'CUII UE TB'!D:D,'PIS and AD by Account'!C274,'CUII UE TB'!AA:AA,TRUE)</f>
        <v>0</v>
      </c>
      <c r="J274" s="96"/>
      <c r="K274" s="96"/>
      <c r="L274" s="89"/>
      <c r="N274" s="430">
        <f t="shared" si="51"/>
        <v>0</v>
      </c>
      <c r="O274" s="431">
        <f t="shared" si="51"/>
        <v>0</v>
      </c>
      <c r="P274" s="433"/>
      <c r="R274" s="433"/>
    </row>
    <row r="275" spans="2:18">
      <c r="B275" s="428" t="s">
        <v>275</v>
      </c>
      <c r="C275" s="76">
        <v>141259</v>
      </c>
      <c r="D275" s="89" t="s">
        <v>350</v>
      </c>
      <c r="E275" s="90" t="s">
        <v>3</v>
      </c>
      <c r="F275" s="67" t="s">
        <v>299</v>
      </c>
      <c r="G275" s="96">
        <f t="shared" si="49"/>
        <v>0</v>
      </c>
      <c r="H275" s="96">
        <f t="shared" si="50"/>
        <v>0</v>
      </c>
      <c r="I275" s="97">
        <f>+SUMIFS('CUII UE TB'!W:W,'CUII UE TB'!D:D,'PIS and AD by Account'!C275,'CUII UE TB'!AA:AA,TRUE)</f>
        <v>0</v>
      </c>
      <c r="J275" s="96"/>
      <c r="K275" s="96"/>
      <c r="L275" s="89"/>
      <c r="N275" s="430">
        <f t="shared" si="51"/>
        <v>0</v>
      </c>
      <c r="O275" s="431">
        <f t="shared" si="51"/>
        <v>0</v>
      </c>
      <c r="P275" s="433"/>
      <c r="R275" s="433"/>
    </row>
    <row r="276" spans="2:18">
      <c r="B276" s="428" t="s">
        <v>275</v>
      </c>
      <c r="C276" s="76">
        <v>141260</v>
      </c>
      <c r="D276" s="89" t="s">
        <v>351</v>
      </c>
      <c r="E276" s="90" t="s">
        <v>3</v>
      </c>
      <c r="F276" s="67" t="s">
        <v>299</v>
      </c>
      <c r="G276" s="96">
        <f t="shared" si="49"/>
        <v>0</v>
      </c>
      <c r="H276" s="96">
        <f t="shared" si="50"/>
        <v>0</v>
      </c>
      <c r="I276" s="97">
        <f>+SUMIFS('CUII UE TB'!W:W,'CUII UE TB'!D:D,'PIS and AD by Account'!C276,'CUII UE TB'!AA:AA,TRUE)</f>
        <v>0</v>
      </c>
      <c r="J276" s="96"/>
      <c r="K276" s="96"/>
      <c r="L276" s="89"/>
      <c r="N276" s="430">
        <f t="shared" si="51"/>
        <v>0</v>
      </c>
      <c r="O276" s="431">
        <f t="shared" si="51"/>
        <v>0</v>
      </c>
      <c r="P276" s="433"/>
      <c r="R276" s="433"/>
    </row>
    <row r="277" spans="2:18">
      <c r="B277" s="428" t="s">
        <v>275</v>
      </c>
      <c r="C277" s="76">
        <v>141261</v>
      </c>
      <c r="D277" s="89" t="s">
        <v>352</v>
      </c>
      <c r="E277" s="90" t="s">
        <v>108</v>
      </c>
      <c r="F277" s="67" t="s">
        <v>109</v>
      </c>
      <c r="G277" s="96">
        <f t="shared" si="49"/>
        <v>0</v>
      </c>
      <c r="H277" s="96">
        <f t="shared" si="50"/>
        <v>0</v>
      </c>
      <c r="I277" s="97">
        <f>+SUMIFS('CUII UE TB'!W:W,'CUII UE TB'!D:D,'PIS and AD by Account'!C277,'CUII UE TB'!AA:AA,TRUE)</f>
        <v>0</v>
      </c>
      <c r="J277" s="96"/>
      <c r="K277" s="96"/>
      <c r="L277" s="89"/>
      <c r="N277" s="430">
        <f t="shared" si="51"/>
        <v>0</v>
      </c>
      <c r="O277" s="431">
        <f t="shared" si="51"/>
        <v>0</v>
      </c>
      <c r="P277" s="433"/>
      <c r="R277" s="433"/>
    </row>
    <row r="278" spans="2:18">
      <c r="B278" s="428" t="s">
        <v>275</v>
      </c>
      <c r="C278" s="76">
        <v>141262</v>
      </c>
      <c r="D278" s="89" t="s">
        <v>353</v>
      </c>
      <c r="E278" s="90" t="s">
        <v>108</v>
      </c>
      <c r="F278" s="67" t="s">
        <v>109</v>
      </c>
      <c r="G278" s="96">
        <f t="shared" si="49"/>
        <v>0</v>
      </c>
      <c r="H278" s="96">
        <f t="shared" si="50"/>
        <v>0</v>
      </c>
      <c r="I278" s="97">
        <f>+SUMIFS('CUII UE TB'!W:W,'CUII UE TB'!D:D,'PIS and AD by Account'!C278,'CUII UE TB'!AA:AA,TRUE)</f>
        <v>0</v>
      </c>
      <c r="J278" s="96"/>
      <c r="K278" s="96"/>
      <c r="L278" s="89"/>
      <c r="N278" s="430">
        <f t="shared" si="51"/>
        <v>0</v>
      </c>
      <c r="O278" s="431">
        <f t="shared" si="51"/>
        <v>0</v>
      </c>
      <c r="P278" s="433"/>
      <c r="R278" s="433"/>
    </row>
    <row r="279" spans="2:18">
      <c r="B279" s="428" t="s">
        <v>275</v>
      </c>
      <c r="C279" s="76">
        <v>141263</v>
      </c>
      <c r="D279" s="89" t="s">
        <v>354</v>
      </c>
      <c r="E279" s="90" t="s">
        <v>108</v>
      </c>
      <c r="F279" s="67" t="s">
        <v>109</v>
      </c>
      <c r="G279" s="96">
        <f t="shared" si="49"/>
        <v>460.59815933600584</v>
      </c>
      <c r="H279" s="96">
        <f t="shared" si="50"/>
        <v>304.40184066399411</v>
      </c>
      <c r="I279" s="97">
        <f>+SUMIFS('CUII UE TB'!W:W,'CUII UE TB'!D:D,'PIS and AD by Account'!C279,'CUII UE TB'!AA:AA,TRUE)</f>
        <v>765</v>
      </c>
      <c r="J279" s="96"/>
      <c r="K279" s="96"/>
      <c r="L279" s="89"/>
      <c r="N279" s="430">
        <f t="shared" si="51"/>
        <v>460.59815933600584</v>
      </c>
      <c r="O279" s="431">
        <f t="shared" si="51"/>
        <v>304.40184066399411</v>
      </c>
      <c r="P279" s="433"/>
      <c r="R279" s="433"/>
    </row>
    <row r="280" spans="2:18">
      <c r="B280" s="428" t="s">
        <v>275</v>
      </c>
      <c r="C280" s="76">
        <v>141264</v>
      </c>
      <c r="D280" s="89" t="s">
        <v>355</v>
      </c>
      <c r="E280" s="90" t="s">
        <v>108</v>
      </c>
      <c r="F280" s="67" t="s">
        <v>109</v>
      </c>
      <c r="G280" s="96">
        <f t="shared" si="49"/>
        <v>467.34155722432388</v>
      </c>
      <c r="H280" s="96">
        <f t="shared" si="50"/>
        <v>308.85844277567611</v>
      </c>
      <c r="I280" s="97">
        <f>+SUMIFS('CUII UE TB'!W:W,'CUII UE TB'!D:D,'PIS and AD by Account'!C280,'CUII UE TB'!AA:AA,TRUE)</f>
        <v>776.2</v>
      </c>
      <c r="J280" s="96"/>
      <c r="K280" s="96"/>
      <c r="L280" s="89"/>
      <c r="N280" s="430">
        <f t="shared" si="51"/>
        <v>467.34155722432388</v>
      </c>
      <c r="O280" s="431">
        <f t="shared" si="51"/>
        <v>308.85844277567611</v>
      </c>
      <c r="P280" s="433"/>
      <c r="R280" s="433"/>
    </row>
    <row r="281" spans="2:18">
      <c r="B281" s="428" t="s">
        <v>275</v>
      </c>
      <c r="C281" s="76">
        <v>141265</v>
      </c>
      <c r="D281" s="89" t="s">
        <v>356</v>
      </c>
      <c r="E281" s="90" t="s">
        <v>108</v>
      </c>
      <c r="F281" s="67" t="s">
        <v>109</v>
      </c>
      <c r="G281" s="96">
        <f t="shared" ref="G281:G311" si="52">IF(E281="Actual",IF(F281=G$6,$I281,0),VLOOKUP($E281,$F$1135:$L$1141,5,FALSE)*$I281)</f>
        <v>0</v>
      </c>
      <c r="H281" s="96">
        <f t="shared" ref="H281:H311" si="53">IF(E281="Actual",IF(F281=H$6,$I281,0),VLOOKUP($E281,$F$1135:$L$1141,6,FALSE)*$I281)</f>
        <v>0</v>
      </c>
      <c r="I281" s="97">
        <f>+SUMIFS('CUII UE TB'!W:W,'CUII UE TB'!D:D,'PIS and AD by Account'!C281,'CUII UE TB'!AA:AA,TRUE)</f>
        <v>0</v>
      </c>
      <c r="J281" s="96"/>
      <c r="K281" s="96"/>
      <c r="L281" s="89"/>
      <c r="N281" s="430">
        <f t="shared" ref="N281:O311" si="54">SUM(G281,J281)</f>
        <v>0</v>
      </c>
      <c r="O281" s="431">
        <f t="shared" si="54"/>
        <v>0</v>
      </c>
      <c r="P281" s="433"/>
      <c r="R281" s="433"/>
    </row>
    <row r="282" spans="2:18">
      <c r="B282" s="428" t="s">
        <v>275</v>
      </c>
      <c r="C282" s="76">
        <v>141266</v>
      </c>
      <c r="D282" s="89" t="s">
        <v>357</v>
      </c>
      <c r="E282" s="90" t="s">
        <v>108</v>
      </c>
      <c r="F282" s="67" t="s">
        <v>109</v>
      </c>
      <c r="G282" s="96">
        <f t="shared" si="52"/>
        <v>0</v>
      </c>
      <c r="H282" s="96">
        <f t="shared" si="53"/>
        <v>0</v>
      </c>
      <c r="I282" s="97">
        <f>+SUMIFS('CUII UE TB'!W:W,'CUII UE TB'!D:D,'PIS and AD by Account'!C282,'CUII UE TB'!AA:AA,TRUE)</f>
        <v>0</v>
      </c>
      <c r="J282" s="96"/>
      <c r="K282" s="96"/>
      <c r="L282" s="89"/>
      <c r="N282" s="430">
        <f t="shared" si="54"/>
        <v>0</v>
      </c>
      <c r="O282" s="431">
        <f t="shared" si="54"/>
        <v>0</v>
      </c>
      <c r="P282" s="433"/>
      <c r="R282" s="433"/>
    </row>
    <row r="283" spans="2:18">
      <c r="B283" s="428" t="s">
        <v>275</v>
      </c>
      <c r="C283" s="76">
        <v>141267</v>
      </c>
      <c r="D283" s="89" t="s">
        <v>358</v>
      </c>
      <c r="E283" s="90" t="s">
        <v>3</v>
      </c>
      <c r="F283" s="67" t="s">
        <v>2</v>
      </c>
      <c r="G283" s="96">
        <f t="shared" si="52"/>
        <v>0</v>
      </c>
      <c r="H283" s="96">
        <f t="shared" si="53"/>
        <v>0</v>
      </c>
      <c r="I283" s="97">
        <f>+SUMIFS('CUII UE TB'!W:W,'CUII UE TB'!D:D,'PIS and AD by Account'!C283,'CUII UE TB'!AA:AA,TRUE)</f>
        <v>0</v>
      </c>
      <c r="J283" s="96"/>
      <c r="K283" s="96"/>
      <c r="L283" s="89"/>
      <c r="N283" s="430">
        <f t="shared" si="54"/>
        <v>0</v>
      </c>
      <c r="O283" s="431">
        <f t="shared" si="54"/>
        <v>0</v>
      </c>
      <c r="P283" s="433"/>
      <c r="R283" s="433"/>
    </row>
    <row r="284" spans="2:18">
      <c r="B284" s="428" t="s">
        <v>275</v>
      </c>
      <c r="C284" s="76">
        <v>141268</v>
      </c>
      <c r="D284" s="89" t="s">
        <v>359</v>
      </c>
      <c r="E284" s="90" t="s">
        <v>3</v>
      </c>
      <c r="F284" s="67" t="s">
        <v>2</v>
      </c>
      <c r="G284" s="96">
        <f t="shared" si="52"/>
        <v>0</v>
      </c>
      <c r="H284" s="96">
        <f t="shared" si="53"/>
        <v>0</v>
      </c>
      <c r="I284" s="97">
        <f>+SUMIFS('CUII UE TB'!W:W,'CUII UE TB'!D:D,'PIS and AD by Account'!C284,'CUII UE TB'!AA:AA,TRUE)</f>
        <v>0</v>
      </c>
      <c r="J284" s="96"/>
      <c r="K284" s="96"/>
      <c r="L284" s="89"/>
      <c r="N284" s="430">
        <f t="shared" si="54"/>
        <v>0</v>
      </c>
      <c r="O284" s="431">
        <f t="shared" si="54"/>
        <v>0</v>
      </c>
      <c r="P284" s="433"/>
      <c r="R284" s="433"/>
    </row>
    <row r="285" spans="2:18">
      <c r="B285" s="428" t="s">
        <v>275</v>
      </c>
      <c r="C285" s="76">
        <v>141269</v>
      </c>
      <c r="D285" s="89" t="s">
        <v>360</v>
      </c>
      <c r="E285" s="90" t="s">
        <v>3</v>
      </c>
      <c r="F285" s="67" t="s">
        <v>2</v>
      </c>
      <c r="G285" s="96">
        <f t="shared" si="52"/>
        <v>9419.2400000000016</v>
      </c>
      <c r="H285" s="96">
        <f t="shared" si="53"/>
        <v>0</v>
      </c>
      <c r="I285" s="97">
        <f>+SUMIFS('CUII UE TB'!W:W,'CUII UE TB'!D:D,'PIS and AD by Account'!C285,'CUII UE TB'!AA:AA,TRUE)</f>
        <v>9419.2400000000016</v>
      </c>
      <c r="J285" s="96"/>
      <c r="K285" s="96"/>
      <c r="L285" s="89"/>
      <c r="N285" s="430">
        <f t="shared" si="54"/>
        <v>9419.2400000000016</v>
      </c>
      <c r="O285" s="431">
        <f t="shared" si="54"/>
        <v>0</v>
      </c>
      <c r="P285" s="433"/>
      <c r="R285" s="433"/>
    </row>
    <row r="286" spans="2:18">
      <c r="B286" s="428" t="s">
        <v>275</v>
      </c>
      <c r="C286" s="76">
        <v>141270</v>
      </c>
      <c r="D286" s="89" t="s">
        <v>361</v>
      </c>
      <c r="E286" s="90" t="s">
        <v>3</v>
      </c>
      <c r="F286" s="67" t="s">
        <v>2</v>
      </c>
      <c r="G286" s="96">
        <f t="shared" si="52"/>
        <v>0</v>
      </c>
      <c r="H286" s="96">
        <f t="shared" si="53"/>
        <v>0</v>
      </c>
      <c r="I286" s="97">
        <f>+SUMIFS('CUII UE TB'!W:W,'CUII UE TB'!D:D,'PIS and AD by Account'!C286,'CUII UE TB'!AA:AA,TRUE)</f>
        <v>0</v>
      </c>
      <c r="J286" s="96"/>
      <c r="K286" s="96"/>
      <c r="L286" s="89"/>
      <c r="N286" s="430">
        <f t="shared" si="54"/>
        <v>0</v>
      </c>
      <c r="O286" s="431">
        <f t="shared" si="54"/>
        <v>0</v>
      </c>
      <c r="P286" s="433"/>
      <c r="R286" s="433"/>
    </row>
    <row r="287" spans="2:18">
      <c r="B287" s="428" t="s">
        <v>275</v>
      </c>
      <c r="C287" s="76">
        <v>141271</v>
      </c>
      <c r="D287" s="89" t="s">
        <v>362</v>
      </c>
      <c r="E287" s="90" t="s">
        <v>108</v>
      </c>
      <c r="F287" s="67" t="s">
        <v>109</v>
      </c>
      <c r="G287" s="96">
        <f t="shared" si="52"/>
        <v>13890.231597086555</v>
      </c>
      <c r="H287" s="96">
        <f t="shared" si="53"/>
        <v>9179.8284029134429</v>
      </c>
      <c r="I287" s="97">
        <f>+SUMIFS('CUII UE TB'!W:W,'CUII UE TB'!D:D,'PIS and AD by Account'!C287,'CUII UE TB'!AA:AA,TRUE)</f>
        <v>23070.059999999998</v>
      </c>
      <c r="J287" s="96"/>
      <c r="K287" s="96"/>
      <c r="L287" s="89"/>
      <c r="N287" s="430">
        <f t="shared" si="54"/>
        <v>13890.231597086555</v>
      </c>
      <c r="O287" s="431">
        <f t="shared" si="54"/>
        <v>9179.8284029134429</v>
      </c>
      <c r="P287" s="433"/>
      <c r="R287" s="433"/>
    </row>
    <row r="288" spans="2:18">
      <c r="B288" s="428" t="s">
        <v>275</v>
      </c>
      <c r="C288" s="76">
        <v>141272</v>
      </c>
      <c r="D288" s="89" t="s">
        <v>363</v>
      </c>
      <c r="E288" s="90" t="s">
        <v>3</v>
      </c>
      <c r="F288" s="67" t="s">
        <v>76</v>
      </c>
      <c r="G288" s="96">
        <f t="shared" si="52"/>
        <v>0</v>
      </c>
      <c r="H288" s="96">
        <f t="shared" si="53"/>
        <v>20097.140000000003</v>
      </c>
      <c r="I288" s="97">
        <f>+SUMIFS('CUII UE TB'!W:W,'CUII UE TB'!D:D,'PIS and AD by Account'!C288,'CUII UE TB'!AA:AA,TRUE)</f>
        <v>20097.140000000003</v>
      </c>
      <c r="J288" s="96"/>
      <c r="K288" s="96"/>
      <c r="L288" s="89"/>
      <c r="N288" s="430">
        <f t="shared" si="54"/>
        <v>0</v>
      </c>
      <c r="O288" s="431">
        <f t="shared" si="54"/>
        <v>20097.140000000003</v>
      </c>
      <c r="P288" s="433"/>
      <c r="R288" s="433"/>
    </row>
    <row r="289" spans="2:18">
      <c r="B289" s="428" t="s">
        <v>275</v>
      </c>
      <c r="C289" s="76">
        <v>141273</v>
      </c>
      <c r="D289" s="89" t="s">
        <v>364</v>
      </c>
      <c r="E289" s="90" t="s">
        <v>3</v>
      </c>
      <c r="F289" s="67" t="s">
        <v>76</v>
      </c>
      <c r="G289" s="96">
        <f t="shared" si="52"/>
        <v>0</v>
      </c>
      <c r="H289" s="96">
        <f t="shared" si="53"/>
        <v>27024.98</v>
      </c>
      <c r="I289" s="97">
        <f>+SUMIFS('CUII UE TB'!W:W,'CUII UE TB'!D:D,'PIS and AD by Account'!C289,'CUII UE TB'!AA:AA,TRUE)</f>
        <v>27024.98</v>
      </c>
      <c r="J289" s="96"/>
      <c r="K289" s="96"/>
      <c r="L289" s="89"/>
      <c r="N289" s="430">
        <f t="shared" si="54"/>
        <v>0</v>
      </c>
      <c r="O289" s="431">
        <f t="shared" si="54"/>
        <v>27024.98</v>
      </c>
      <c r="P289" s="433"/>
      <c r="R289" s="433"/>
    </row>
    <row r="290" spans="2:18">
      <c r="B290" s="428" t="s">
        <v>275</v>
      </c>
      <c r="C290" s="76">
        <v>141274</v>
      </c>
      <c r="D290" s="89" t="s">
        <v>365</v>
      </c>
      <c r="E290" s="90" t="s">
        <v>3</v>
      </c>
      <c r="F290" s="67" t="s">
        <v>76</v>
      </c>
      <c r="G290" s="96">
        <f t="shared" si="52"/>
        <v>0</v>
      </c>
      <c r="H290" s="96">
        <f t="shared" si="53"/>
        <v>7521.54</v>
      </c>
      <c r="I290" s="97">
        <f>+SUMIFS('CUII UE TB'!W:W,'CUII UE TB'!D:D,'PIS and AD by Account'!C290,'CUII UE TB'!AA:AA,TRUE)</f>
        <v>7521.54</v>
      </c>
      <c r="J290" s="96"/>
      <c r="K290" s="96"/>
      <c r="L290" s="89"/>
      <c r="N290" s="430">
        <f t="shared" si="54"/>
        <v>0</v>
      </c>
      <c r="O290" s="431">
        <f t="shared" si="54"/>
        <v>7521.54</v>
      </c>
      <c r="P290" s="433"/>
      <c r="R290" s="433"/>
    </row>
    <row r="291" spans="2:18">
      <c r="B291" s="428" t="s">
        <v>275</v>
      </c>
      <c r="C291" s="76">
        <v>141275</v>
      </c>
      <c r="D291" s="89" t="s">
        <v>366</v>
      </c>
      <c r="E291" s="90" t="s">
        <v>3</v>
      </c>
      <c r="F291" s="67" t="s">
        <v>76</v>
      </c>
      <c r="G291" s="96">
        <f t="shared" si="52"/>
        <v>0</v>
      </c>
      <c r="H291" s="96">
        <f t="shared" si="53"/>
        <v>0</v>
      </c>
      <c r="I291" s="97">
        <f>+SUMIFS('CUII UE TB'!W:W,'CUII UE TB'!D:D,'PIS and AD by Account'!C291,'CUII UE TB'!AA:AA,TRUE)</f>
        <v>0</v>
      </c>
      <c r="J291" s="96"/>
      <c r="K291" s="96"/>
      <c r="L291" s="89"/>
      <c r="N291" s="430">
        <f t="shared" si="54"/>
        <v>0</v>
      </c>
      <c r="O291" s="431">
        <f t="shared" si="54"/>
        <v>0</v>
      </c>
      <c r="P291" s="433"/>
      <c r="R291" s="433"/>
    </row>
    <row r="292" spans="2:18">
      <c r="B292" s="428" t="s">
        <v>275</v>
      </c>
      <c r="C292" s="76">
        <v>141276</v>
      </c>
      <c r="D292" s="89" t="s">
        <v>367</v>
      </c>
      <c r="E292" s="90" t="s">
        <v>3</v>
      </c>
      <c r="F292" s="67" t="s">
        <v>76</v>
      </c>
      <c r="G292" s="96">
        <f t="shared" si="52"/>
        <v>0</v>
      </c>
      <c r="H292" s="96">
        <f t="shared" si="53"/>
        <v>0</v>
      </c>
      <c r="I292" s="97">
        <f>+SUMIFS('CUII UE TB'!W:W,'CUII UE TB'!D:D,'PIS and AD by Account'!C292,'CUII UE TB'!AA:AA,TRUE)</f>
        <v>0</v>
      </c>
      <c r="J292" s="96"/>
      <c r="K292" s="96"/>
      <c r="L292" s="89"/>
      <c r="N292" s="430">
        <f t="shared" si="54"/>
        <v>0</v>
      </c>
      <c r="O292" s="431">
        <f t="shared" si="54"/>
        <v>0</v>
      </c>
      <c r="P292" s="433"/>
      <c r="R292" s="433"/>
    </row>
    <row r="293" spans="2:18">
      <c r="B293" s="428" t="s">
        <v>275</v>
      </c>
      <c r="C293" s="76">
        <v>141277</v>
      </c>
      <c r="D293" s="89" t="s">
        <v>368</v>
      </c>
      <c r="E293" s="90" t="s">
        <v>108</v>
      </c>
      <c r="F293" s="67" t="s">
        <v>109</v>
      </c>
      <c r="G293" s="96">
        <f t="shared" si="52"/>
        <v>0</v>
      </c>
      <c r="H293" s="96">
        <f t="shared" si="53"/>
        <v>0</v>
      </c>
      <c r="I293" s="97">
        <f>+SUMIFS('CUII UE TB'!W:W,'CUII UE TB'!D:D,'PIS and AD by Account'!C293,'CUII UE TB'!AA:AA,TRUE)</f>
        <v>0</v>
      </c>
      <c r="J293" s="96"/>
      <c r="K293" s="96"/>
      <c r="L293" s="89"/>
      <c r="N293" s="430">
        <f t="shared" si="54"/>
        <v>0</v>
      </c>
      <c r="O293" s="431">
        <f t="shared" si="54"/>
        <v>0</v>
      </c>
      <c r="P293" s="433"/>
      <c r="R293" s="433"/>
    </row>
    <row r="294" spans="2:18">
      <c r="B294" s="428" t="s">
        <v>275</v>
      </c>
      <c r="C294" s="76">
        <v>141278</v>
      </c>
      <c r="D294" s="89" t="s">
        <v>369</v>
      </c>
      <c r="E294" s="90" t="s">
        <v>108</v>
      </c>
      <c r="F294" s="67" t="s">
        <v>109</v>
      </c>
      <c r="G294" s="96">
        <f t="shared" si="52"/>
        <v>0</v>
      </c>
      <c r="H294" s="96">
        <f t="shared" si="53"/>
        <v>0</v>
      </c>
      <c r="I294" s="97">
        <f>+SUMIFS('CUII UE TB'!W:W,'CUII UE TB'!D:D,'PIS and AD by Account'!C294,'CUII UE TB'!AA:AA,TRUE)</f>
        <v>0</v>
      </c>
      <c r="J294" s="96"/>
      <c r="K294" s="96"/>
      <c r="L294" s="89"/>
      <c r="N294" s="430">
        <f t="shared" si="54"/>
        <v>0</v>
      </c>
      <c r="O294" s="431">
        <f t="shared" si="54"/>
        <v>0</v>
      </c>
      <c r="P294" s="433"/>
      <c r="R294" s="433"/>
    </row>
    <row r="295" spans="2:18">
      <c r="B295" s="428" t="s">
        <v>275</v>
      </c>
      <c r="C295" s="76">
        <v>141279</v>
      </c>
      <c r="D295" s="89" t="s">
        <v>370</v>
      </c>
      <c r="E295" s="90" t="s">
        <v>108</v>
      </c>
      <c r="F295" s="67" t="s">
        <v>109</v>
      </c>
      <c r="G295" s="96">
        <f t="shared" si="52"/>
        <v>0</v>
      </c>
      <c r="H295" s="96">
        <f t="shared" si="53"/>
        <v>0</v>
      </c>
      <c r="I295" s="97">
        <f>+SUMIFS('CUII UE TB'!W:W,'CUII UE TB'!D:D,'PIS and AD by Account'!C295,'CUII UE TB'!AA:AA,TRUE)</f>
        <v>0</v>
      </c>
      <c r="J295" s="96"/>
      <c r="K295" s="96"/>
      <c r="L295" s="89"/>
      <c r="N295" s="430">
        <f t="shared" si="54"/>
        <v>0</v>
      </c>
      <c r="O295" s="431">
        <f t="shared" si="54"/>
        <v>0</v>
      </c>
      <c r="P295" s="433"/>
      <c r="R295" s="433"/>
    </row>
    <row r="296" spans="2:18">
      <c r="B296" s="428" t="s">
        <v>275</v>
      </c>
      <c r="C296" s="76">
        <v>141280</v>
      </c>
      <c r="D296" s="89" t="s">
        <v>371</v>
      </c>
      <c r="E296" s="90" t="s">
        <v>108</v>
      </c>
      <c r="F296" s="67" t="s">
        <v>109</v>
      </c>
      <c r="G296" s="96">
        <f t="shared" si="52"/>
        <v>0</v>
      </c>
      <c r="H296" s="96">
        <f t="shared" si="53"/>
        <v>0</v>
      </c>
      <c r="I296" s="97">
        <f>+SUMIFS('CUII UE TB'!W:W,'CUII UE TB'!D:D,'PIS and AD by Account'!C296,'CUII UE TB'!AA:AA,TRUE)</f>
        <v>0</v>
      </c>
      <c r="J296" s="96"/>
      <c r="K296" s="96"/>
      <c r="L296" s="89"/>
      <c r="N296" s="430">
        <f t="shared" si="54"/>
        <v>0</v>
      </c>
      <c r="O296" s="431">
        <f t="shared" si="54"/>
        <v>0</v>
      </c>
      <c r="P296" s="433"/>
      <c r="R296" s="433"/>
    </row>
    <row r="297" spans="2:18">
      <c r="B297" s="428" t="s">
        <v>275</v>
      </c>
      <c r="C297" s="76">
        <v>141281</v>
      </c>
      <c r="D297" s="89" t="s">
        <v>372</v>
      </c>
      <c r="E297" s="90" t="s">
        <v>108</v>
      </c>
      <c r="F297" s="67" t="s">
        <v>109</v>
      </c>
      <c r="G297" s="96">
        <f t="shared" si="52"/>
        <v>0</v>
      </c>
      <c r="H297" s="96">
        <f t="shared" si="53"/>
        <v>0</v>
      </c>
      <c r="I297" s="97">
        <f>+SUMIFS('CUII UE TB'!W:W,'CUII UE TB'!D:D,'PIS and AD by Account'!C297,'CUII UE TB'!AA:AA,TRUE)</f>
        <v>0</v>
      </c>
      <c r="J297" s="96"/>
      <c r="K297" s="96"/>
      <c r="L297" s="89"/>
      <c r="N297" s="430">
        <f t="shared" si="54"/>
        <v>0</v>
      </c>
      <c r="O297" s="431">
        <f t="shared" si="54"/>
        <v>0</v>
      </c>
      <c r="P297" s="433"/>
      <c r="R297" s="433"/>
    </row>
    <row r="298" spans="2:18">
      <c r="B298" s="428" t="s">
        <v>275</v>
      </c>
      <c r="C298" s="76">
        <v>141282</v>
      </c>
      <c r="D298" s="89" t="s">
        <v>373</v>
      </c>
      <c r="E298" s="90" t="s">
        <v>108</v>
      </c>
      <c r="F298" s="67" t="s">
        <v>109</v>
      </c>
      <c r="G298" s="96">
        <f t="shared" si="52"/>
        <v>0</v>
      </c>
      <c r="H298" s="96">
        <f t="shared" si="53"/>
        <v>0</v>
      </c>
      <c r="I298" s="97">
        <f>+SUMIFS('CUII UE TB'!W:W,'CUII UE TB'!D:D,'PIS and AD by Account'!C298,'CUII UE TB'!AA:AA,TRUE)</f>
        <v>0</v>
      </c>
      <c r="J298" s="96"/>
      <c r="K298" s="96"/>
      <c r="L298" s="89"/>
      <c r="N298" s="430">
        <f t="shared" si="54"/>
        <v>0</v>
      </c>
      <c r="O298" s="431">
        <f t="shared" si="54"/>
        <v>0</v>
      </c>
      <c r="P298" s="433"/>
      <c r="R298" s="433"/>
    </row>
    <row r="299" spans="2:18">
      <c r="B299" s="428" t="s">
        <v>275</v>
      </c>
      <c r="C299" s="76">
        <v>141283</v>
      </c>
      <c r="D299" s="89" t="s">
        <v>374</v>
      </c>
      <c r="E299" s="90" t="s">
        <v>108</v>
      </c>
      <c r="F299" s="67" t="s">
        <v>109</v>
      </c>
      <c r="G299" s="96">
        <f t="shared" si="52"/>
        <v>0</v>
      </c>
      <c r="H299" s="96">
        <f t="shared" si="53"/>
        <v>0</v>
      </c>
      <c r="I299" s="97">
        <f>+SUMIFS('CUII UE TB'!W:W,'CUII UE TB'!D:D,'PIS and AD by Account'!C299,'CUII UE TB'!AA:AA,TRUE)</f>
        <v>0</v>
      </c>
      <c r="J299" s="96"/>
      <c r="K299" s="96"/>
      <c r="L299" s="89"/>
      <c r="N299" s="430">
        <f t="shared" si="54"/>
        <v>0</v>
      </c>
      <c r="O299" s="431">
        <f t="shared" si="54"/>
        <v>0</v>
      </c>
      <c r="P299" s="433"/>
      <c r="R299" s="433"/>
    </row>
    <row r="300" spans="2:18">
      <c r="B300" s="428" t="s">
        <v>275</v>
      </c>
      <c r="C300" s="76">
        <v>141284</v>
      </c>
      <c r="D300" s="89" t="s">
        <v>375</v>
      </c>
      <c r="E300" s="90" t="s">
        <v>108</v>
      </c>
      <c r="F300" s="67" t="s">
        <v>109</v>
      </c>
      <c r="G300" s="96">
        <f t="shared" si="52"/>
        <v>0</v>
      </c>
      <c r="H300" s="96">
        <f t="shared" si="53"/>
        <v>0</v>
      </c>
      <c r="I300" s="97">
        <f>+SUMIFS('CUII UE TB'!W:W,'CUII UE TB'!D:D,'PIS and AD by Account'!C300,'CUII UE TB'!AA:AA,TRUE)</f>
        <v>0</v>
      </c>
      <c r="J300" s="96"/>
      <c r="K300" s="96"/>
      <c r="L300" s="89"/>
      <c r="N300" s="430">
        <f t="shared" si="54"/>
        <v>0</v>
      </c>
      <c r="O300" s="431">
        <f t="shared" si="54"/>
        <v>0</v>
      </c>
      <c r="P300" s="433"/>
      <c r="R300" s="433"/>
    </row>
    <row r="301" spans="2:18">
      <c r="B301" s="428" t="s">
        <v>275</v>
      </c>
      <c r="C301" s="76">
        <v>141285</v>
      </c>
      <c r="D301" s="89" t="s">
        <v>376</v>
      </c>
      <c r="E301" s="90" t="s">
        <v>108</v>
      </c>
      <c r="F301" s="67" t="s">
        <v>109</v>
      </c>
      <c r="G301" s="96">
        <f t="shared" si="52"/>
        <v>0</v>
      </c>
      <c r="H301" s="96">
        <f t="shared" si="53"/>
        <v>0</v>
      </c>
      <c r="I301" s="97">
        <f>+SUMIFS('CUII UE TB'!W:W,'CUII UE TB'!D:D,'PIS and AD by Account'!C301,'CUII UE TB'!AA:AA,TRUE)</f>
        <v>0</v>
      </c>
      <c r="J301" s="96"/>
      <c r="K301" s="96"/>
      <c r="L301" s="89"/>
      <c r="N301" s="430">
        <f t="shared" si="54"/>
        <v>0</v>
      </c>
      <c r="O301" s="431">
        <f t="shared" si="54"/>
        <v>0</v>
      </c>
      <c r="P301" s="433"/>
      <c r="R301" s="433"/>
    </row>
    <row r="302" spans="2:18">
      <c r="B302" s="428" t="s">
        <v>275</v>
      </c>
      <c r="C302" s="76">
        <v>141286</v>
      </c>
      <c r="D302" s="89" t="s">
        <v>377</v>
      </c>
      <c r="E302" s="90" t="s">
        <v>108</v>
      </c>
      <c r="F302" s="67" t="s">
        <v>109</v>
      </c>
      <c r="G302" s="96">
        <f t="shared" si="52"/>
        <v>0</v>
      </c>
      <c r="H302" s="96">
        <f t="shared" si="53"/>
        <v>0</v>
      </c>
      <c r="I302" s="97">
        <f>+SUMIFS('CUII UE TB'!W:W,'CUII UE TB'!D:D,'PIS and AD by Account'!C302,'CUII UE TB'!AA:AA,TRUE)</f>
        <v>0</v>
      </c>
      <c r="J302" s="96"/>
      <c r="K302" s="96"/>
      <c r="L302" s="89"/>
      <c r="N302" s="430">
        <f t="shared" si="54"/>
        <v>0</v>
      </c>
      <c r="O302" s="431">
        <f t="shared" si="54"/>
        <v>0</v>
      </c>
      <c r="P302" s="433"/>
      <c r="R302" s="433"/>
    </row>
    <row r="303" spans="2:18">
      <c r="B303" s="428" t="s">
        <v>275</v>
      </c>
      <c r="C303" s="76">
        <v>141287</v>
      </c>
      <c r="D303" s="89" t="s">
        <v>378</v>
      </c>
      <c r="E303" s="90" t="s">
        <v>108</v>
      </c>
      <c r="F303" s="67" t="s">
        <v>109</v>
      </c>
      <c r="G303" s="96">
        <f t="shared" si="52"/>
        <v>0</v>
      </c>
      <c r="H303" s="96">
        <f t="shared" si="53"/>
        <v>0</v>
      </c>
      <c r="I303" s="97">
        <f>+SUMIFS('CUII UE TB'!W:W,'CUII UE TB'!D:D,'PIS and AD by Account'!C303,'CUII UE TB'!AA:AA,TRUE)</f>
        <v>0</v>
      </c>
      <c r="J303" s="96"/>
      <c r="K303" s="96"/>
      <c r="L303" s="89"/>
      <c r="N303" s="430">
        <f t="shared" si="54"/>
        <v>0</v>
      </c>
      <c r="O303" s="431">
        <f t="shared" si="54"/>
        <v>0</v>
      </c>
      <c r="P303" s="433"/>
      <c r="R303" s="433"/>
    </row>
    <row r="304" spans="2:18">
      <c r="B304" s="428" t="s">
        <v>275</v>
      </c>
      <c r="C304" s="76">
        <v>141288</v>
      </c>
      <c r="D304" s="89" t="s">
        <v>379</v>
      </c>
      <c r="E304" s="90" t="s">
        <v>108</v>
      </c>
      <c r="F304" s="67" t="s">
        <v>109</v>
      </c>
      <c r="G304" s="96">
        <f t="shared" si="52"/>
        <v>0</v>
      </c>
      <c r="H304" s="96">
        <f t="shared" si="53"/>
        <v>0</v>
      </c>
      <c r="I304" s="97">
        <f>+SUMIFS('CUII UE TB'!W:W,'CUII UE TB'!D:D,'PIS and AD by Account'!C304,'CUII UE TB'!AA:AA,TRUE)</f>
        <v>0</v>
      </c>
      <c r="J304" s="96"/>
      <c r="K304" s="96"/>
      <c r="L304" s="89"/>
      <c r="N304" s="430">
        <f t="shared" si="54"/>
        <v>0</v>
      </c>
      <c r="O304" s="431">
        <f t="shared" si="54"/>
        <v>0</v>
      </c>
      <c r="P304" s="433"/>
      <c r="R304" s="433"/>
    </row>
    <row r="305" spans="1:18">
      <c r="B305" s="428" t="s">
        <v>275</v>
      </c>
      <c r="C305" s="76">
        <v>141289</v>
      </c>
      <c r="D305" s="89" t="s">
        <v>380</v>
      </c>
      <c r="E305" s="90" t="s">
        <v>108</v>
      </c>
      <c r="F305" s="67" t="s">
        <v>109</v>
      </c>
      <c r="G305" s="96">
        <f t="shared" si="52"/>
        <v>0</v>
      </c>
      <c r="H305" s="96">
        <f t="shared" si="53"/>
        <v>0</v>
      </c>
      <c r="I305" s="97">
        <f>+SUMIFS('CUII UE TB'!W:W,'CUII UE TB'!D:D,'PIS and AD by Account'!C305,'CUII UE TB'!AA:AA,TRUE)</f>
        <v>0</v>
      </c>
      <c r="J305" s="96"/>
      <c r="K305" s="96"/>
      <c r="L305" s="89"/>
      <c r="N305" s="430">
        <f t="shared" si="54"/>
        <v>0</v>
      </c>
      <c r="O305" s="431">
        <f t="shared" si="54"/>
        <v>0</v>
      </c>
      <c r="P305" s="433"/>
      <c r="R305" s="433"/>
    </row>
    <row r="306" spans="1:18">
      <c r="B306" s="428" t="s">
        <v>275</v>
      </c>
      <c r="C306" s="76">
        <v>141290</v>
      </c>
      <c r="D306" s="89" t="s">
        <v>381</v>
      </c>
      <c r="E306" s="90" t="s">
        <v>108</v>
      </c>
      <c r="F306" s="67" t="s">
        <v>109</v>
      </c>
      <c r="G306" s="96">
        <f t="shared" si="52"/>
        <v>0</v>
      </c>
      <c r="H306" s="96">
        <f t="shared" si="53"/>
        <v>0</v>
      </c>
      <c r="I306" s="97">
        <f>+SUMIFS('CUII UE TB'!W:W,'CUII UE TB'!D:D,'PIS and AD by Account'!C306,'CUII UE TB'!AA:AA,TRUE)</f>
        <v>0</v>
      </c>
      <c r="J306" s="96"/>
      <c r="K306" s="96"/>
      <c r="L306" s="89"/>
      <c r="N306" s="430">
        <f t="shared" si="54"/>
        <v>0</v>
      </c>
      <c r="O306" s="431">
        <f t="shared" si="54"/>
        <v>0</v>
      </c>
      <c r="P306" s="433"/>
      <c r="R306" s="433"/>
    </row>
    <row r="307" spans="1:18">
      <c r="B307" s="428" t="s">
        <v>275</v>
      </c>
      <c r="C307" s="76">
        <v>141291</v>
      </c>
      <c r="D307" s="89" t="s">
        <v>382</v>
      </c>
      <c r="E307" s="90" t="s">
        <v>108</v>
      </c>
      <c r="F307" s="67" t="s">
        <v>109</v>
      </c>
      <c r="G307" s="96">
        <f t="shared" si="52"/>
        <v>0</v>
      </c>
      <c r="H307" s="96">
        <f t="shared" si="53"/>
        <v>0</v>
      </c>
      <c r="I307" s="97">
        <f>+SUMIFS('CUII UE TB'!W:W,'CUII UE TB'!D:D,'PIS and AD by Account'!C307,'CUII UE TB'!AA:AA,TRUE)</f>
        <v>0</v>
      </c>
      <c r="J307" s="96"/>
      <c r="K307" s="96"/>
      <c r="L307" s="89"/>
      <c r="N307" s="430">
        <f t="shared" si="54"/>
        <v>0</v>
      </c>
      <c r="O307" s="431">
        <f t="shared" si="54"/>
        <v>0</v>
      </c>
      <c r="P307" s="433"/>
      <c r="R307" s="433"/>
    </row>
    <row r="308" spans="1:18">
      <c r="B308" s="428" t="s">
        <v>275</v>
      </c>
      <c r="C308" s="76">
        <v>141292</v>
      </c>
      <c r="D308" s="89" t="s">
        <v>383</v>
      </c>
      <c r="E308" s="90" t="s">
        <v>108</v>
      </c>
      <c r="F308" s="67" t="s">
        <v>109</v>
      </c>
      <c r="G308" s="96">
        <f t="shared" si="52"/>
        <v>0</v>
      </c>
      <c r="H308" s="96">
        <f t="shared" si="53"/>
        <v>0</v>
      </c>
      <c r="I308" s="97">
        <f>+SUMIFS('CUII UE TB'!W:W,'CUII UE TB'!D:D,'PIS and AD by Account'!C308,'CUII UE TB'!AA:AA,TRUE)</f>
        <v>0</v>
      </c>
      <c r="J308" s="96"/>
      <c r="K308" s="96"/>
      <c r="L308" s="89"/>
      <c r="N308" s="430">
        <f t="shared" si="54"/>
        <v>0</v>
      </c>
      <c r="O308" s="431">
        <f t="shared" si="54"/>
        <v>0</v>
      </c>
      <c r="P308" s="433"/>
      <c r="R308" s="433"/>
    </row>
    <row r="309" spans="1:18">
      <c r="B309" s="428" t="s">
        <v>275</v>
      </c>
      <c r="C309" s="76">
        <v>141293</v>
      </c>
      <c r="D309" s="89" t="s">
        <v>384</v>
      </c>
      <c r="E309" s="90" t="s">
        <v>108</v>
      </c>
      <c r="F309" s="67" t="s">
        <v>109</v>
      </c>
      <c r="G309" s="96">
        <f t="shared" si="52"/>
        <v>0</v>
      </c>
      <c r="H309" s="96">
        <f t="shared" si="53"/>
        <v>0</v>
      </c>
      <c r="I309" s="97">
        <f>+SUMIFS('CUII UE TB'!W:W,'CUII UE TB'!D:D,'PIS and AD by Account'!C309,'CUII UE TB'!AA:AA,TRUE)</f>
        <v>0</v>
      </c>
      <c r="J309" s="96"/>
      <c r="K309" s="96"/>
      <c r="L309" s="89"/>
      <c r="N309" s="430">
        <f t="shared" si="54"/>
        <v>0</v>
      </c>
      <c r="O309" s="431">
        <f t="shared" si="54"/>
        <v>0</v>
      </c>
      <c r="P309" s="433"/>
      <c r="R309" s="433"/>
    </row>
    <row r="310" spans="1:18">
      <c r="B310" s="428" t="s">
        <v>275</v>
      </c>
      <c r="C310" s="76">
        <v>141298</v>
      </c>
      <c r="D310" s="89" t="s">
        <v>385</v>
      </c>
      <c r="E310" s="90" t="s">
        <v>108</v>
      </c>
      <c r="F310" s="67" t="s">
        <v>109</v>
      </c>
      <c r="G310" s="96">
        <f t="shared" si="52"/>
        <v>0</v>
      </c>
      <c r="H310" s="96">
        <f t="shared" si="53"/>
        <v>0</v>
      </c>
      <c r="I310" s="97">
        <f>+SUMIFS('CUII UE TB'!W:W,'CUII UE TB'!D:D,'PIS and AD by Account'!C310,'CUII UE TB'!AA:AA,TRUE)</f>
        <v>0</v>
      </c>
      <c r="J310" s="96"/>
      <c r="K310" s="96"/>
      <c r="L310" s="89"/>
      <c r="N310" s="430">
        <f t="shared" si="54"/>
        <v>0</v>
      </c>
      <c r="O310" s="431">
        <f t="shared" si="54"/>
        <v>0</v>
      </c>
      <c r="P310" s="433"/>
      <c r="R310" s="433"/>
    </row>
    <row r="311" spans="1:18">
      <c r="B311" s="428" t="s">
        <v>275</v>
      </c>
      <c r="C311" s="76">
        <v>141299</v>
      </c>
      <c r="D311" s="89" t="s">
        <v>386</v>
      </c>
      <c r="E311" s="90" t="s">
        <v>108</v>
      </c>
      <c r="F311" s="67" t="s">
        <v>109</v>
      </c>
      <c r="G311" s="96">
        <f t="shared" si="52"/>
        <v>0</v>
      </c>
      <c r="H311" s="96">
        <f t="shared" si="53"/>
        <v>0</v>
      </c>
      <c r="I311" s="97">
        <f>+SUMIFS('CUII UE TB'!W:W,'CUII UE TB'!D:D,'PIS and AD by Account'!C311,'CUII UE TB'!AA:AA,TRUE)</f>
        <v>0</v>
      </c>
      <c r="J311" s="96"/>
      <c r="K311" s="96"/>
      <c r="L311" s="89"/>
      <c r="N311" s="430">
        <f t="shared" si="54"/>
        <v>0</v>
      </c>
      <c r="O311" s="431">
        <f t="shared" si="54"/>
        <v>0</v>
      </c>
      <c r="P311" s="433"/>
      <c r="R311" s="433"/>
    </row>
    <row r="312" spans="1:18">
      <c r="A312" s="428" t="s">
        <v>128</v>
      </c>
      <c r="C312" s="90" t="s">
        <v>95</v>
      </c>
      <c r="D312" s="93" t="s">
        <v>285</v>
      </c>
      <c r="E312" s="90"/>
      <c r="G312" s="228">
        <f>SUM(G217:G311)</f>
        <v>15922306.519629607</v>
      </c>
      <c r="H312" s="228">
        <f>SUM(H217:H311)</f>
        <v>19366265.560370389</v>
      </c>
      <c r="I312" s="229">
        <f>SUM(I217:I311)</f>
        <v>35288572.079999998</v>
      </c>
      <c r="J312" s="228"/>
      <c r="K312" s="228"/>
      <c r="N312" s="228">
        <f t="shared" ref="N312:O312" si="55">SUM(N217:N311)</f>
        <v>17302955.284629613</v>
      </c>
      <c r="O312" s="228">
        <f t="shared" si="55"/>
        <v>19390840.72037039</v>
      </c>
    </row>
    <row r="313" spans="1:18">
      <c r="C313" s="76"/>
      <c r="D313" s="77"/>
      <c r="E313" s="90"/>
      <c r="G313" s="96"/>
      <c r="H313" s="96"/>
      <c r="I313" s="97"/>
      <c r="J313" s="96"/>
      <c r="K313" s="96"/>
      <c r="N313" s="96"/>
      <c r="O313" s="96"/>
    </row>
    <row r="314" spans="1:18">
      <c r="C314" s="76"/>
      <c r="D314" s="77" t="s">
        <v>387</v>
      </c>
      <c r="E314" s="90"/>
      <c r="G314" s="96"/>
      <c r="H314" s="96"/>
      <c r="I314" s="97"/>
      <c r="J314" s="96"/>
      <c r="K314" s="96"/>
      <c r="N314" s="96"/>
      <c r="O314" s="96"/>
    </row>
    <row r="315" spans="1:18">
      <c r="B315" s="428" t="s">
        <v>275</v>
      </c>
      <c r="C315" s="76">
        <v>141301</v>
      </c>
      <c r="D315" s="89" t="s">
        <v>388</v>
      </c>
      <c r="E315" s="90" t="s">
        <v>108</v>
      </c>
      <c r="F315" s="67" t="s">
        <v>109</v>
      </c>
      <c r="G315" s="96">
        <f t="shared" ref="G315:G326" si="56">IF(E315="Actual",IF(F315=G$6,$I315,0),VLOOKUP($E315,$F$1135:$L$1141,5,FALSE)*$I315)</f>
        <v>0</v>
      </c>
      <c r="H315" s="96">
        <f t="shared" ref="H315:H326" si="57">IF(E315="Actual",IF(F315=H$6,$I315,0),VLOOKUP($E315,$F$1135:$L$1141,6,FALSE)*$I315)</f>
        <v>0</v>
      </c>
      <c r="I315" s="97">
        <f>+SUMIFS('CUII UE TB'!W:W,'CUII UE TB'!D:D,'PIS and AD by Account'!C315,'CUII UE TB'!AA:AA,TRUE)</f>
        <v>0</v>
      </c>
      <c r="J315" s="96"/>
      <c r="K315" s="96"/>
      <c r="L315" s="89"/>
      <c r="N315" s="430">
        <f t="shared" ref="N315:O326" si="58">SUM(G315,J315)</f>
        <v>0</v>
      </c>
      <c r="O315" s="431">
        <f t="shared" si="58"/>
        <v>0</v>
      </c>
      <c r="P315" s="433"/>
      <c r="R315" s="433"/>
    </row>
    <row r="316" spans="1:18">
      <c r="B316" s="428" t="s">
        <v>275</v>
      </c>
      <c r="C316" s="76">
        <v>141302</v>
      </c>
      <c r="D316" s="89" t="s">
        <v>389</v>
      </c>
      <c r="E316" s="90" t="s">
        <v>108</v>
      </c>
      <c r="F316" s="67" t="s">
        <v>109</v>
      </c>
      <c r="G316" s="96">
        <f t="shared" si="56"/>
        <v>0</v>
      </c>
      <c r="H316" s="96">
        <f t="shared" si="57"/>
        <v>0</v>
      </c>
      <c r="I316" s="97">
        <f>+SUMIFS('CUII UE TB'!W:W,'CUII UE TB'!D:D,'PIS and AD by Account'!C316,'CUII UE TB'!AA:AA,TRUE)</f>
        <v>0</v>
      </c>
      <c r="J316" s="96"/>
      <c r="K316" s="96"/>
      <c r="L316" s="89"/>
      <c r="N316" s="430">
        <f t="shared" si="58"/>
        <v>0</v>
      </c>
      <c r="O316" s="431">
        <f t="shared" si="58"/>
        <v>0</v>
      </c>
      <c r="P316" s="433"/>
      <c r="R316" s="433"/>
    </row>
    <row r="317" spans="1:18">
      <c r="B317" s="428" t="s">
        <v>275</v>
      </c>
      <c r="C317" s="76">
        <v>141303</v>
      </c>
      <c r="D317" s="89" t="s">
        <v>390</v>
      </c>
      <c r="E317" s="90" t="s">
        <v>108</v>
      </c>
      <c r="F317" s="67" t="s">
        <v>109</v>
      </c>
      <c r="G317" s="96">
        <f t="shared" si="56"/>
        <v>53196.179312969231</v>
      </c>
      <c r="H317" s="96">
        <f t="shared" si="57"/>
        <v>35156.490687030586</v>
      </c>
      <c r="I317" s="97">
        <f>+SUMIFS('CUII UE TB'!W:W,'CUII UE TB'!D:D,'PIS and AD by Account'!C317,'CUII UE TB'!AA:AA,TRUE)</f>
        <v>88352.669999999824</v>
      </c>
      <c r="J317" s="96"/>
      <c r="K317" s="96"/>
      <c r="L317" s="89"/>
      <c r="N317" s="430">
        <f t="shared" si="58"/>
        <v>53196.179312969231</v>
      </c>
      <c r="O317" s="431">
        <f t="shared" si="58"/>
        <v>35156.490687030586</v>
      </c>
      <c r="P317" s="433"/>
      <c r="R317" s="433"/>
    </row>
    <row r="318" spans="1:18">
      <c r="B318" s="428" t="s">
        <v>275</v>
      </c>
      <c r="C318" s="76">
        <v>141304</v>
      </c>
      <c r="D318" s="89" t="s">
        <v>391</v>
      </c>
      <c r="E318" s="90" t="s">
        <v>108</v>
      </c>
      <c r="F318" s="67" t="s">
        <v>109</v>
      </c>
      <c r="G318" s="96">
        <f t="shared" si="56"/>
        <v>24.625444074304106</v>
      </c>
      <c r="H318" s="96">
        <f t="shared" si="57"/>
        <v>16.274555925695896</v>
      </c>
      <c r="I318" s="97">
        <f>+SUMIFS('CUII UE TB'!W:W,'CUII UE TB'!D:D,'PIS and AD by Account'!C318,'CUII UE TB'!AA:AA,TRUE)</f>
        <v>40.900000000000006</v>
      </c>
      <c r="J318" s="96"/>
      <c r="K318" s="96"/>
      <c r="L318" s="89"/>
      <c r="N318" s="430">
        <f t="shared" si="58"/>
        <v>24.625444074304106</v>
      </c>
      <c r="O318" s="431">
        <f t="shared" si="58"/>
        <v>16.274555925695896</v>
      </c>
      <c r="P318" s="433"/>
      <c r="R318" s="433"/>
    </row>
    <row r="319" spans="1:18">
      <c r="B319" s="428" t="s">
        <v>275</v>
      </c>
      <c r="C319" s="76">
        <v>141305</v>
      </c>
      <c r="D319" s="89" t="s">
        <v>392</v>
      </c>
      <c r="E319" s="90" t="s">
        <v>108</v>
      </c>
      <c r="F319" s="67" t="s">
        <v>109</v>
      </c>
      <c r="G319" s="96">
        <f t="shared" si="56"/>
        <v>184.51020382812942</v>
      </c>
      <c r="H319" s="96">
        <f t="shared" si="57"/>
        <v>121.9397961718706</v>
      </c>
      <c r="I319" s="97">
        <f>+SUMIFS('CUII UE TB'!W:W,'CUII UE TB'!D:D,'PIS and AD by Account'!C319,'CUII UE TB'!AA:AA,TRUE)</f>
        <v>306.45000000000005</v>
      </c>
      <c r="J319" s="96"/>
      <c r="K319" s="96"/>
      <c r="L319" s="89"/>
      <c r="N319" s="430">
        <f t="shared" si="58"/>
        <v>184.51020382812942</v>
      </c>
      <c r="O319" s="431">
        <f t="shared" si="58"/>
        <v>121.9397961718706</v>
      </c>
      <c r="P319" s="433"/>
      <c r="R319" s="433"/>
    </row>
    <row r="320" spans="1:18">
      <c r="B320" s="428" t="s">
        <v>275</v>
      </c>
      <c r="C320" s="76">
        <v>141306</v>
      </c>
      <c r="D320" s="89" t="s">
        <v>393</v>
      </c>
      <c r="E320" s="90" t="s">
        <v>108</v>
      </c>
      <c r="F320" s="67" t="s">
        <v>109</v>
      </c>
      <c r="G320" s="96">
        <f t="shared" si="56"/>
        <v>55789.900872000457</v>
      </c>
      <c r="H320" s="96">
        <f t="shared" si="57"/>
        <v>36870.639127999551</v>
      </c>
      <c r="I320" s="97">
        <f>+SUMIFS('CUII UE TB'!W:W,'CUII UE TB'!D:D,'PIS and AD by Account'!C320,'CUII UE TB'!AA:AA,TRUE)</f>
        <v>92660.540000000008</v>
      </c>
      <c r="J320" s="96"/>
      <c r="K320" s="96"/>
      <c r="L320" s="89"/>
      <c r="N320" s="430">
        <f t="shared" si="58"/>
        <v>55789.900872000457</v>
      </c>
      <c r="O320" s="431">
        <f t="shared" si="58"/>
        <v>36870.639127999551</v>
      </c>
      <c r="P320" s="433"/>
      <c r="R320" s="433"/>
    </row>
    <row r="321" spans="1:18">
      <c r="B321" s="428" t="s">
        <v>275</v>
      </c>
      <c r="C321" s="76">
        <v>141307</v>
      </c>
      <c r="D321" s="89" t="s">
        <v>394</v>
      </c>
      <c r="E321" s="90" t="s">
        <v>108</v>
      </c>
      <c r="F321" s="67" t="s">
        <v>109</v>
      </c>
      <c r="G321" s="96">
        <f t="shared" si="56"/>
        <v>9.3022765512958046</v>
      </c>
      <c r="H321" s="96">
        <f t="shared" si="57"/>
        <v>6.1477234487041947</v>
      </c>
      <c r="I321" s="97">
        <f>+SUMIFS('CUII UE TB'!W:W,'CUII UE TB'!D:D,'PIS and AD by Account'!C321,'CUII UE TB'!AA:AA,TRUE)</f>
        <v>15.45</v>
      </c>
      <c r="J321" s="96"/>
      <c r="K321" s="96"/>
      <c r="L321" s="89"/>
      <c r="N321" s="430">
        <f t="shared" si="58"/>
        <v>9.3022765512958046</v>
      </c>
      <c r="O321" s="431">
        <f t="shared" si="58"/>
        <v>6.1477234487041947</v>
      </c>
      <c r="P321" s="433"/>
      <c r="R321" s="433"/>
    </row>
    <row r="322" spans="1:18">
      <c r="B322" s="428" t="s">
        <v>275</v>
      </c>
      <c r="C322" s="76">
        <v>141308</v>
      </c>
      <c r="D322" s="89" t="s">
        <v>395</v>
      </c>
      <c r="E322" s="90" t="s">
        <v>108</v>
      </c>
      <c r="F322" s="67" t="s">
        <v>109</v>
      </c>
      <c r="G322" s="96">
        <f t="shared" si="56"/>
        <v>115378.29154468977</v>
      </c>
      <c r="H322" s="96">
        <f t="shared" si="57"/>
        <v>76251.638455310269</v>
      </c>
      <c r="I322" s="97">
        <f>+SUMIFS('CUII UE TB'!W:W,'CUII UE TB'!D:D,'PIS and AD by Account'!C322,'CUII UE TB'!AA:AA,TRUE)</f>
        <v>191629.93000000005</v>
      </c>
      <c r="J322" s="96"/>
      <c r="K322" s="96"/>
      <c r="L322" s="89"/>
      <c r="N322" s="430">
        <f t="shared" si="58"/>
        <v>115378.29154468977</v>
      </c>
      <c r="O322" s="431">
        <f t="shared" si="58"/>
        <v>76251.638455310269</v>
      </c>
      <c r="P322" s="433"/>
      <c r="R322" s="433"/>
    </row>
    <row r="323" spans="1:18">
      <c r="B323" s="428" t="s">
        <v>275</v>
      </c>
      <c r="C323" s="76">
        <v>141309</v>
      </c>
      <c r="D323" s="89" t="s">
        <v>396</v>
      </c>
      <c r="E323" s="90" t="s">
        <v>108</v>
      </c>
      <c r="F323" s="67" t="s">
        <v>109</v>
      </c>
      <c r="G323" s="96">
        <f t="shared" si="56"/>
        <v>58990.197091976726</v>
      </c>
      <c r="H323" s="96">
        <f t="shared" si="57"/>
        <v>38985.662908023252</v>
      </c>
      <c r="I323" s="97">
        <f>+SUMIFS('CUII UE TB'!W:W,'CUII UE TB'!D:D,'PIS and AD by Account'!C323,'CUII UE TB'!AA:AA,TRUE)</f>
        <v>97975.859999999986</v>
      </c>
      <c r="J323" s="96"/>
      <c r="K323" s="96"/>
      <c r="L323" s="89"/>
      <c r="N323" s="430">
        <f t="shared" si="58"/>
        <v>58990.197091976726</v>
      </c>
      <c r="O323" s="431">
        <f t="shared" si="58"/>
        <v>38985.662908023252</v>
      </c>
      <c r="P323" s="433"/>
      <c r="R323" s="433"/>
    </row>
    <row r="324" spans="1:18">
      <c r="B324" s="428" t="s">
        <v>275</v>
      </c>
      <c r="C324" s="76">
        <v>141310</v>
      </c>
      <c r="D324" s="89" t="s">
        <v>397</v>
      </c>
      <c r="E324" s="90" t="s">
        <v>108</v>
      </c>
      <c r="F324" s="67" t="s">
        <v>109</v>
      </c>
      <c r="G324" s="96">
        <f t="shared" si="56"/>
        <v>21807.75741290722</v>
      </c>
      <c r="H324" s="96">
        <f t="shared" si="57"/>
        <v>14412.392587092758</v>
      </c>
      <c r="I324" s="97">
        <f>+SUMIFS('CUII UE TB'!W:W,'CUII UE TB'!D:D,'PIS and AD by Account'!C324,'CUII UE TB'!AA:AA,TRUE)</f>
        <v>36220.14999999998</v>
      </c>
      <c r="J324" s="96"/>
      <c r="K324" s="96"/>
      <c r="L324" s="89"/>
      <c r="N324" s="430">
        <f t="shared" si="58"/>
        <v>21807.75741290722</v>
      </c>
      <c r="O324" s="431">
        <f t="shared" si="58"/>
        <v>14412.392587092758</v>
      </c>
      <c r="P324" s="433"/>
      <c r="R324" s="433"/>
    </row>
    <row r="325" spans="1:18">
      <c r="B325" s="428" t="s">
        <v>275</v>
      </c>
      <c r="C325" s="76">
        <v>141311</v>
      </c>
      <c r="D325" s="89" t="s">
        <v>398</v>
      </c>
      <c r="E325" s="90" t="s">
        <v>108</v>
      </c>
      <c r="F325" s="67" t="s">
        <v>109</v>
      </c>
      <c r="G325" s="96">
        <f t="shared" si="56"/>
        <v>72493.821258878655</v>
      </c>
      <c r="H325" s="96">
        <f t="shared" si="57"/>
        <v>47909.988741121335</v>
      </c>
      <c r="I325" s="97">
        <f>+SUMIFS('CUII UE TB'!W:W,'CUII UE TB'!D:D,'PIS and AD by Account'!C325,'CUII UE TB'!AA:AA,TRUE)</f>
        <v>120403.81</v>
      </c>
      <c r="J325" s="96"/>
      <c r="K325" s="96"/>
      <c r="L325" s="89"/>
      <c r="N325" s="430">
        <f t="shared" si="58"/>
        <v>72493.821258878655</v>
      </c>
      <c r="O325" s="431">
        <f t="shared" si="58"/>
        <v>47909.988741121335</v>
      </c>
      <c r="P325" s="433"/>
      <c r="R325" s="433"/>
    </row>
    <row r="326" spans="1:18">
      <c r="B326" s="428" t="s">
        <v>275</v>
      </c>
      <c r="C326" s="76">
        <v>141399</v>
      </c>
      <c r="D326" s="89" t="s">
        <v>399</v>
      </c>
      <c r="E326" s="90" t="s">
        <v>108</v>
      </c>
      <c r="F326" s="67" t="s">
        <v>109</v>
      </c>
      <c r="G326" s="96">
        <f t="shared" si="56"/>
        <v>0</v>
      </c>
      <c r="H326" s="96">
        <f t="shared" si="57"/>
        <v>0</v>
      </c>
      <c r="I326" s="97">
        <f>+SUMIFS('CUII UE TB'!W:W,'CUII UE TB'!D:D,'PIS and AD by Account'!C326,'CUII UE TB'!AA:AA,TRUE)</f>
        <v>0</v>
      </c>
      <c r="J326" s="96"/>
      <c r="K326" s="96"/>
      <c r="L326" s="89"/>
      <c r="N326" s="430">
        <f t="shared" si="58"/>
        <v>0</v>
      </c>
      <c r="O326" s="431">
        <f t="shared" si="58"/>
        <v>0</v>
      </c>
      <c r="P326" s="433"/>
      <c r="R326" s="433"/>
    </row>
    <row r="327" spans="1:18">
      <c r="A327" s="428" t="s">
        <v>128</v>
      </c>
      <c r="C327" s="90" t="s">
        <v>95</v>
      </c>
      <c r="D327" s="93" t="s">
        <v>387</v>
      </c>
      <c r="E327" s="90"/>
      <c r="G327" s="228">
        <f>SUM(G315:G326)</f>
        <v>377874.58541787579</v>
      </c>
      <c r="H327" s="228">
        <f>SUM(H315:H326)</f>
        <v>249731.17458212405</v>
      </c>
      <c r="I327" s="229">
        <f>SUM(I315:I326)</f>
        <v>627605.75999999978</v>
      </c>
      <c r="J327" s="228"/>
      <c r="K327" s="228"/>
      <c r="N327" s="228">
        <f t="shared" ref="N327:O327" si="59">SUM(N315:N326)</f>
        <v>377874.58541787579</v>
      </c>
      <c r="O327" s="228">
        <f t="shared" si="59"/>
        <v>249731.17458212405</v>
      </c>
    </row>
    <row r="328" spans="1:18">
      <c r="C328" s="76"/>
      <c r="D328" s="77"/>
      <c r="E328" s="90"/>
      <c r="G328" s="96"/>
      <c r="H328" s="96"/>
      <c r="I328" s="97"/>
      <c r="J328" s="96"/>
      <c r="K328" s="96"/>
      <c r="N328" s="96"/>
      <c r="O328" s="96"/>
    </row>
    <row r="329" spans="1:18">
      <c r="C329" s="76"/>
      <c r="D329" s="77" t="s">
        <v>400</v>
      </c>
      <c r="E329" s="90"/>
      <c r="G329" s="96"/>
      <c r="H329" s="96"/>
      <c r="I329" s="97"/>
      <c r="J329" s="96"/>
      <c r="K329" s="96"/>
      <c r="N329" s="96"/>
      <c r="O329" s="96"/>
    </row>
    <row r="330" spans="1:18">
      <c r="B330" s="428" t="s">
        <v>275</v>
      </c>
      <c r="C330" s="76">
        <v>141401</v>
      </c>
      <c r="D330" s="89" t="s">
        <v>23</v>
      </c>
      <c r="E330" s="90" t="s">
        <v>108</v>
      </c>
      <c r="F330" s="67" t="s">
        <v>109</v>
      </c>
      <c r="G330" s="96">
        <f>IF(E330="Actual",IF(F330=G$6,$I330,0),VLOOKUP($E330,$F$1135:$L$1141,5,FALSE)*$I330)</f>
        <v>329991.97484704579</v>
      </c>
      <c r="H330" s="96">
        <f>IF(E330="Actual",IF(F330=H$6,$I330,0),VLOOKUP($E330,$F$1135:$L$1141,6,FALSE)*$I330)</f>
        <v>218086.33515295683</v>
      </c>
      <c r="I330" s="97">
        <f>+SUMIFS('CUII UE TB'!W:W,'CUII UE TB'!D:D,'PIS and AD by Account'!C330,'CUII UE TB'!AA:AA,TRUE)</f>
        <v>548078.31000000262</v>
      </c>
      <c r="J330" s="96"/>
      <c r="K330" s="96"/>
      <c r="L330" s="89"/>
      <c r="N330" s="430">
        <f>SUM(G330,J330)</f>
        <v>329991.97484704579</v>
      </c>
      <c r="O330" s="431">
        <f>SUM(H330,K330)</f>
        <v>218086.33515295683</v>
      </c>
      <c r="P330" s="433"/>
      <c r="R330" s="433"/>
    </row>
    <row r="331" spans="1:18">
      <c r="B331" s="428" t="s">
        <v>275</v>
      </c>
      <c r="C331" s="76">
        <v>141499</v>
      </c>
      <c r="D331" s="89" t="s">
        <v>401</v>
      </c>
      <c r="E331" s="90" t="s">
        <v>108</v>
      </c>
      <c r="F331" s="67" t="s">
        <v>109</v>
      </c>
      <c r="G331" s="96">
        <f>IF(E331="Actual",IF(F331=G$6,$I331,0),VLOOKUP($E331,$F$1135:$L$1141,5,FALSE)*$I331)</f>
        <v>0</v>
      </c>
      <c r="H331" s="96">
        <f>IF(E331="Actual",IF(F331=H$6,$I331,0),VLOOKUP($E331,$F$1135:$L$1141,6,FALSE)*$I331)</f>
        <v>0</v>
      </c>
      <c r="I331" s="97">
        <f>+SUMIFS('CUII UE TB'!W:W,'CUII UE TB'!D:D,'PIS and AD by Account'!C331,'CUII UE TB'!AA:AA,TRUE)</f>
        <v>0</v>
      </c>
      <c r="J331" s="96"/>
      <c r="K331" s="96"/>
      <c r="L331" s="89"/>
      <c r="N331" s="430">
        <f>SUM(G331,J331)</f>
        <v>0</v>
      </c>
      <c r="O331" s="431">
        <f>SUM(H331,K331)</f>
        <v>0</v>
      </c>
      <c r="P331" s="433"/>
      <c r="R331" s="433"/>
    </row>
    <row r="332" spans="1:18" ht="15.75" customHeight="1">
      <c r="A332" s="428" t="s">
        <v>128</v>
      </c>
      <c r="C332" s="90" t="s">
        <v>95</v>
      </c>
      <c r="D332" s="93" t="s">
        <v>400</v>
      </c>
      <c r="E332" s="90"/>
      <c r="G332" s="228">
        <f>SUM(G330:G331)</f>
        <v>329991.97484704579</v>
      </c>
      <c r="H332" s="228">
        <f>SUM(H330:H331)</f>
        <v>218086.33515295683</v>
      </c>
      <c r="I332" s="229">
        <f>SUM(I330:I331)</f>
        <v>548078.31000000262</v>
      </c>
      <c r="J332" s="228"/>
      <c r="K332" s="228"/>
      <c r="N332" s="228">
        <f t="shared" ref="N332:O332" si="60">SUM(N330:N331)</f>
        <v>329991.97484704579</v>
      </c>
      <c r="O332" s="228">
        <f t="shared" si="60"/>
        <v>218086.33515295683</v>
      </c>
    </row>
    <row r="333" spans="1:18" ht="15.75" customHeight="1">
      <c r="C333" s="76"/>
      <c r="D333" s="77"/>
      <c r="E333" s="90"/>
      <c r="G333" s="96"/>
      <c r="H333" s="96"/>
      <c r="I333" s="97"/>
      <c r="J333" s="96"/>
      <c r="K333" s="96"/>
      <c r="N333" s="96"/>
      <c r="O333" s="96"/>
    </row>
    <row r="334" spans="1:18">
      <c r="C334" s="76"/>
      <c r="D334" s="77" t="s">
        <v>402</v>
      </c>
      <c r="E334" s="90"/>
      <c r="G334" s="96"/>
      <c r="H334" s="96"/>
      <c r="I334" s="97"/>
      <c r="J334" s="96"/>
      <c r="K334" s="96"/>
      <c r="N334" s="96"/>
      <c r="O334" s="96"/>
    </row>
    <row r="335" spans="1:18">
      <c r="B335" s="428" t="s">
        <v>275</v>
      </c>
      <c r="C335" s="76">
        <v>141501</v>
      </c>
      <c r="D335" s="89" t="s">
        <v>402</v>
      </c>
      <c r="E335" s="90" t="s">
        <v>108</v>
      </c>
      <c r="F335" s="67" t="s">
        <v>109</v>
      </c>
      <c r="G335" s="96">
        <f>IF(E335="Actual",IF(F335=G$6,$I335,0),VLOOKUP($E335,$F$1135:$L$1141,5,FALSE)*$I335)</f>
        <v>120.89346982101516</v>
      </c>
      <c r="H335" s="96">
        <f>IF(E335="Actual",IF(F335=H$6,$I335,0),VLOOKUP($E335,$F$1135:$L$1141,6,FALSE)*$I335)</f>
        <v>79.89653017898479</v>
      </c>
      <c r="I335" s="97">
        <f>+SUMIFS('CUII UE TB'!W:W,'CUII UE TB'!D:D,'PIS and AD by Account'!C335,'CUII UE TB'!AA:AA,TRUE)</f>
        <v>200.78999999999996</v>
      </c>
      <c r="J335" s="96"/>
      <c r="K335" s="96"/>
      <c r="L335" s="89"/>
      <c r="N335" s="430">
        <f t="shared" ref="N335:O338" si="61">SUM(G335,J335)</f>
        <v>120.89346982101516</v>
      </c>
      <c r="O335" s="431">
        <f t="shared" si="61"/>
        <v>79.89653017898479</v>
      </c>
      <c r="P335" s="433"/>
      <c r="R335" s="433"/>
    </row>
    <row r="336" spans="1:18">
      <c r="B336" s="428" t="s">
        <v>275</v>
      </c>
      <c r="C336" s="76">
        <v>141502</v>
      </c>
      <c r="D336" s="89" t="s">
        <v>403</v>
      </c>
      <c r="E336" s="90" t="s">
        <v>108</v>
      </c>
      <c r="F336" s="67" t="s">
        <v>109</v>
      </c>
      <c r="G336" s="96">
        <f>IF(E336="Actual",IF(F336=G$6,$I336,0),VLOOKUP($E336,$F$1135:$L$1141,5,FALSE)*$I336)</f>
        <v>9857.8000776918252</v>
      </c>
      <c r="H336" s="96">
        <f>IF(E336="Actual",IF(F336=H$6,$I336,0),VLOOKUP($E336,$F$1135:$L$1141,6,FALSE)*$I336)</f>
        <v>6514.8599223081665</v>
      </c>
      <c r="I336" s="97">
        <f>+SUMIFS('CUII UE TB'!W:W,'CUII UE TB'!D:D,'PIS and AD by Account'!C336,'CUII UE TB'!AA:AA,TRUE)</f>
        <v>16372.659999999993</v>
      </c>
      <c r="J336" s="96"/>
      <c r="K336" s="96"/>
      <c r="L336" s="89"/>
      <c r="N336" s="430">
        <f t="shared" si="61"/>
        <v>9857.8000776918252</v>
      </c>
      <c r="O336" s="431">
        <f t="shared" si="61"/>
        <v>6514.8599223081665</v>
      </c>
      <c r="P336" s="433"/>
      <c r="R336" s="433"/>
    </row>
    <row r="337" spans="1:18">
      <c r="B337" s="428" t="s">
        <v>275</v>
      </c>
      <c r="C337" s="76">
        <v>141503</v>
      </c>
      <c r="D337" s="89" t="s">
        <v>404</v>
      </c>
      <c r="E337" s="90" t="s">
        <v>108</v>
      </c>
      <c r="F337" s="67" t="s">
        <v>109</v>
      </c>
      <c r="G337" s="96">
        <f>IF(E337="Actual",IF(F337=G$6,$I337,0),VLOOKUP($E337,$F$1135:$L$1141,5,FALSE)*$I337)</f>
        <v>18617.895396984928</v>
      </c>
      <c r="H337" s="96">
        <f>IF(E337="Actual",IF(F337=H$6,$I337,0),VLOOKUP($E337,$F$1135:$L$1141,6,FALSE)*$I337)</f>
        <v>12304.264603015077</v>
      </c>
      <c r="I337" s="97">
        <f>+SUMIFS('CUII UE TB'!W:W,'CUII UE TB'!D:D,'PIS and AD by Account'!C337,'CUII UE TB'!AA:AA,TRUE)</f>
        <v>30922.160000000007</v>
      </c>
      <c r="J337" s="96"/>
      <c r="K337" s="96"/>
      <c r="L337" s="89"/>
      <c r="N337" s="430">
        <f t="shared" si="61"/>
        <v>18617.895396984928</v>
      </c>
      <c r="O337" s="431">
        <f t="shared" si="61"/>
        <v>12304.264603015077</v>
      </c>
      <c r="P337" s="433"/>
      <c r="R337" s="433"/>
    </row>
    <row r="338" spans="1:18">
      <c r="B338" s="428" t="s">
        <v>275</v>
      </c>
      <c r="C338" s="76">
        <v>141504</v>
      </c>
      <c r="D338" s="89" t="s">
        <v>405</v>
      </c>
      <c r="E338" s="90" t="s">
        <v>108</v>
      </c>
      <c r="F338" s="67" t="s">
        <v>109</v>
      </c>
      <c r="G338" s="96">
        <f>IF(E338="Actual",IF(F338=G$6,$I338,0),VLOOKUP($E338,$F$1135:$L$1141,5,FALSE)*$I338)</f>
        <v>202561.72003229614</v>
      </c>
      <c r="H338" s="96">
        <f>IF(E338="Actual",IF(F338=H$6,$I338,0),VLOOKUP($E338,$F$1135:$L$1141,6,FALSE)*$I338)</f>
        <v>133869.74996770357</v>
      </c>
      <c r="I338" s="97">
        <f>+SUMIFS('CUII UE TB'!W:W,'CUII UE TB'!D:D,'PIS and AD by Account'!C338,'CUII UE TB'!AA:AA,TRUE)</f>
        <v>336431.46999999974</v>
      </c>
      <c r="J338" s="96"/>
      <c r="K338" s="96"/>
      <c r="L338" s="89"/>
      <c r="N338" s="430">
        <f t="shared" si="61"/>
        <v>202561.72003229614</v>
      </c>
      <c r="O338" s="431">
        <f t="shared" si="61"/>
        <v>133869.74996770357</v>
      </c>
      <c r="P338" s="433"/>
      <c r="R338" s="433"/>
    </row>
    <row r="339" spans="1:18">
      <c r="A339" s="428" t="s">
        <v>128</v>
      </c>
      <c r="C339" s="90" t="s">
        <v>95</v>
      </c>
      <c r="D339" s="93" t="s">
        <v>402</v>
      </c>
      <c r="E339" s="90"/>
      <c r="G339" s="228">
        <f>SUM(G335:G338)</f>
        <v>231158.30897679392</v>
      </c>
      <c r="H339" s="228">
        <f>SUM(H335:H338)</f>
        <v>152768.7710232058</v>
      </c>
      <c r="I339" s="229">
        <f>SUM(I335:I338)</f>
        <v>383927.07999999973</v>
      </c>
      <c r="J339" s="228"/>
      <c r="K339" s="228"/>
      <c r="N339" s="228">
        <f t="shared" ref="N339:O339" si="62">SUM(N335:N338)</f>
        <v>231158.30897679392</v>
      </c>
      <c r="O339" s="228">
        <f t="shared" si="62"/>
        <v>152768.7710232058</v>
      </c>
    </row>
    <row r="340" spans="1:18">
      <c r="C340" s="76"/>
      <c r="D340" s="77"/>
      <c r="E340" s="90"/>
      <c r="G340" s="96"/>
      <c r="H340" s="96"/>
      <c r="I340" s="97"/>
      <c r="J340" s="96"/>
      <c r="K340" s="96"/>
      <c r="L340" s="433"/>
      <c r="N340" s="96"/>
      <c r="O340" s="96"/>
    </row>
    <row r="341" spans="1:18">
      <c r="C341" s="76"/>
      <c r="D341" s="77" t="s">
        <v>406</v>
      </c>
      <c r="E341" s="90"/>
      <c r="G341" s="96"/>
      <c r="H341" s="96"/>
      <c r="I341" s="97"/>
      <c r="J341" s="96"/>
      <c r="K341" s="96"/>
      <c r="N341" s="96"/>
      <c r="O341" s="96"/>
    </row>
    <row r="342" spans="1:18">
      <c r="B342" s="428" t="s">
        <v>275</v>
      </c>
      <c r="C342" s="76">
        <v>141601</v>
      </c>
      <c r="D342" s="89" t="s">
        <v>406</v>
      </c>
      <c r="E342" s="90" t="s">
        <v>108</v>
      </c>
      <c r="F342" s="67" t="s">
        <v>109</v>
      </c>
      <c r="G342" s="96">
        <f>IF(E342="Actual",IF(F342=G$6,$I342,0),VLOOKUP($E342,$F$1135:$L$1141,5,FALSE)*$I342)</f>
        <v>20466.164423917337</v>
      </c>
      <c r="H342" s="96">
        <f>IF(E342="Actual",IF(F342=H$6,$I342,0),VLOOKUP($E342,$F$1135:$L$1141,6,FALSE)*$I342)</f>
        <v>13525.755576082658</v>
      </c>
      <c r="I342" s="97">
        <f>+SUMIFS('CUII UE TB'!W:W,'CUII UE TB'!D:D,'PIS and AD by Account'!C342,'CUII UE TB'!AA:AA,TRUE)</f>
        <v>33991.919999999998</v>
      </c>
      <c r="J342" s="96"/>
      <c r="K342" s="96"/>
      <c r="L342" s="89"/>
      <c r="N342" s="430">
        <f t="shared" ref="N342:O345" si="63">SUM(G342,J342)</f>
        <v>20466.164423917337</v>
      </c>
      <c r="O342" s="431">
        <f t="shared" si="63"/>
        <v>13525.755576082658</v>
      </c>
      <c r="P342" s="433"/>
      <c r="R342" s="433"/>
    </row>
    <row r="343" spans="1:18">
      <c r="B343" s="428" t="s">
        <v>275</v>
      </c>
      <c r="C343" s="76">
        <v>141602</v>
      </c>
      <c r="D343" s="89" t="s">
        <v>407</v>
      </c>
      <c r="E343" s="90" t="s">
        <v>108</v>
      </c>
      <c r="F343" s="67" t="s">
        <v>109</v>
      </c>
      <c r="G343" s="96">
        <f>IF(E343="Actual",IF(F343=G$6,$I343,0),VLOOKUP($E343,$F$1135:$L$1141,5,FALSE)*$I343)</f>
        <v>557152.24965456489</v>
      </c>
      <c r="H343" s="96">
        <f>IF(E343="Actual",IF(F343=H$6,$I343,0),VLOOKUP($E343,$F$1135:$L$1141,6,FALSE)*$I343)</f>
        <v>368212.87034543499</v>
      </c>
      <c r="I343" s="97">
        <f>+SUMIFS('CUII UE TB'!W:W,'CUII UE TB'!D:D,'PIS and AD by Account'!C343,'CUII UE TB'!AA:AA,TRUE)</f>
        <v>925365.12</v>
      </c>
      <c r="J343" s="96"/>
      <c r="K343" s="96"/>
      <c r="L343" s="89"/>
      <c r="N343" s="430">
        <f t="shared" si="63"/>
        <v>557152.24965456489</v>
      </c>
      <c r="O343" s="431">
        <f t="shared" si="63"/>
        <v>368212.87034543499</v>
      </c>
      <c r="P343" s="433"/>
      <c r="R343" s="433"/>
    </row>
    <row r="344" spans="1:18">
      <c r="B344" s="428" t="s">
        <v>275</v>
      </c>
      <c r="C344" s="76">
        <v>141603</v>
      </c>
      <c r="D344" s="89" t="s">
        <v>408</v>
      </c>
      <c r="E344" s="90" t="s">
        <v>108</v>
      </c>
      <c r="F344" s="67" t="s">
        <v>109</v>
      </c>
      <c r="G344" s="96">
        <f>IF(E344="Actual",IF(F344=G$6,$I344,0),VLOOKUP($E344,$F$1135:$L$1141,5,FALSE)*$I344)</f>
        <v>9556.7374664332947</v>
      </c>
      <c r="H344" s="96">
        <f>IF(E344="Actual",IF(F344=H$6,$I344,0),VLOOKUP($E344,$F$1135:$L$1141,6,FALSE)*$I344)</f>
        <v>6315.8925335667127</v>
      </c>
      <c r="I344" s="97">
        <f>+SUMIFS('CUII UE TB'!W:W,'CUII UE TB'!D:D,'PIS and AD by Account'!C344,'CUII UE TB'!AA:AA,TRUE)</f>
        <v>15872.630000000008</v>
      </c>
      <c r="J344" s="96"/>
      <c r="K344" s="96"/>
      <c r="L344" s="89"/>
      <c r="N344" s="430">
        <f t="shared" si="63"/>
        <v>9556.7374664332947</v>
      </c>
      <c r="O344" s="431">
        <f t="shared" si="63"/>
        <v>6315.8925335667127</v>
      </c>
      <c r="P344" s="433"/>
      <c r="R344" s="433"/>
    </row>
    <row r="345" spans="1:18">
      <c r="B345" s="428" t="s">
        <v>275</v>
      </c>
      <c r="C345" s="76">
        <v>141699</v>
      </c>
      <c r="D345" s="89" t="s">
        <v>409</v>
      </c>
      <c r="E345" s="90" t="s">
        <v>108</v>
      </c>
      <c r="F345" s="67" t="s">
        <v>109</v>
      </c>
      <c r="G345" s="96">
        <f>IF(E345="Actual",IF(F345=G$6,$I345,0),VLOOKUP($E345,$F$1135:$L$1141,5,FALSE)*$I345)</f>
        <v>0</v>
      </c>
      <c r="H345" s="96">
        <f>IF(E345="Actual",IF(F345=H$6,$I345,0),VLOOKUP($E345,$F$1135:$L$1141,6,FALSE)*$I345)</f>
        <v>0</v>
      </c>
      <c r="I345" s="97">
        <f>+SUMIFS('CUII UE TB'!W:W,'CUII UE TB'!D:D,'PIS and AD by Account'!C345,'CUII UE TB'!AA:AA,TRUE)</f>
        <v>0</v>
      </c>
      <c r="J345" s="96"/>
      <c r="K345" s="96"/>
      <c r="L345" s="89"/>
      <c r="N345" s="430">
        <f t="shared" si="63"/>
        <v>0</v>
      </c>
      <c r="O345" s="431">
        <f t="shared" si="63"/>
        <v>0</v>
      </c>
      <c r="P345" s="433"/>
      <c r="R345" s="433"/>
    </row>
    <row r="346" spans="1:18">
      <c r="A346" s="428" t="s">
        <v>128</v>
      </c>
      <c r="C346" s="90" t="s">
        <v>95</v>
      </c>
      <c r="D346" s="93" t="s">
        <v>406</v>
      </c>
      <c r="E346" s="90"/>
      <c r="G346" s="228">
        <f>SUM(G342:G345)</f>
        <v>587175.15154491551</v>
      </c>
      <c r="H346" s="228">
        <f>SUM(H342:H345)</f>
        <v>388054.51845508436</v>
      </c>
      <c r="I346" s="229">
        <f>SUM(I342:I345)</f>
        <v>975229.67</v>
      </c>
      <c r="J346" s="228"/>
      <c r="K346" s="228"/>
      <c r="N346" s="228">
        <f t="shared" ref="N346:O346" si="64">SUM(N342:N345)</f>
        <v>587175.15154491551</v>
      </c>
      <c r="O346" s="228">
        <f t="shared" si="64"/>
        <v>388054.51845508436</v>
      </c>
    </row>
    <row r="347" spans="1:18">
      <c r="C347" s="76"/>
      <c r="D347" s="77"/>
      <c r="E347" s="90"/>
      <c r="G347" s="96"/>
      <c r="H347" s="96"/>
      <c r="I347" s="97"/>
      <c r="J347" s="96"/>
      <c r="K347" s="96"/>
      <c r="N347" s="96"/>
      <c r="O347" s="96"/>
    </row>
    <row r="348" spans="1:18">
      <c r="C348" s="76"/>
      <c r="D348" s="77" t="s">
        <v>410</v>
      </c>
      <c r="E348" s="90"/>
      <c r="G348" s="96"/>
      <c r="H348" s="96"/>
      <c r="I348" s="97"/>
      <c r="J348" s="96"/>
      <c r="K348" s="96"/>
      <c r="N348" s="96"/>
      <c r="O348" s="96"/>
    </row>
    <row r="349" spans="1:18">
      <c r="B349" s="428" t="s">
        <v>411</v>
      </c>
      <c r="C349" s="76">
        <v>141701</v>
      </c>
      <c r="D349" s="89" t="s">
        <v>412</v>
      </c>
      <c r="E349" s="90" t="s">
        <v>108</v>
      </c>
      <c r="F349" s="67" t="s">
        <v>109</v>
      </c>
      <c r="G349" s="96">
        <f t="shared" ref="G349:G380" si="65">IF(E349="Actual",IF(F349=G$6,$I349,0),VLOOKUP($E349,$F$1135:$L$1141,5,FALSE)*$I349)</f>
        <v>0</v>
      </c>
      <c r="H349" s="96">
        <f t="shared" ref="H349:H380" si="66">IF(E349="Actual",IF(F349=H$6,$I349,0),VLOOKUP($E349,$F$1135:$L$1141,6,FALSE)*$I349)</f>
        <v>0</v>
      </c>
      <c r="I349" s="97">
        <f>+SUMIFS('CUII UE TB'!W:W,'CUII UE TB'!D:D,'PIS and AD by Account'!C349,'CUII UE TB'!AA:AA,TRUE)</f>
        <v>0</v>
      </c>
      <c r="J349" s="96"/>
      <c r="K349" s="96"/>
      <c r="N349" s="96">
        <f t="shared" ref="N349:O380" si="67">SUM(G349,J349)</f>
        <v>0</v>
      </c>
      <c r="O349" s="96">
        <f t="shared" si="67"/>
        <v>0</v>
      </c>
    </row>
    <row r="350" spans="1:18">
      <c r="B350" s="428" t="s">
        <v>411</v>
      </c>
      <c r="C350" s="76">
        <v>141702</v>
      </c>
      <c r="D350" s="89" t="s">
        <v>413</v>
      </c>
      <c r="E350" s="90" t="s">
        <v>108</v>
      </c>
      <c r="F350" s="67" t="s">
        <v>109</v>
      </c>
      <c r="G350" s="96">
        <f t="shared" si="65"/>
        <v>420047.68141448812</v>
      </c>
      <c r="H350" s="96">
        <f t="shared" si="66"/>
        <v>277602.68858551182</v>
      </c>
      <c r="I350" s="97">
        <f>+SUMIFS('CUII UE TB'!W:W,'CUII UE TB'!D:D,'PIS and AD by Account'!C350,'CUII UE TB'!AA:AA,TRUE)</f>
        <v>697650.37</v>
      </c>
      <c r="J350" s="96"/>
      <c r="K350" s="96"/>
      <c r="N350" s="96">
        <f t="shared" si="67"/>
        <v>420047.68141448812</v>
      </c>
      <c r="O350" s="96">
        <f t="shared" si="67"/>
        <v>277602.68858551182</v>
      </c>
    </row>
    <row r="351" spans="1:18">
      <c r="B351" s="428" t="s">
        <v>411</v>
      </c>
      <c r="C351" s="76">
        <v>141703</v>
      </c>
      <c r="D351" s="89" t="s">
        <v>414</v>
      </c>
      <c r="E351" s="90" t="s">
        <v>108</v>
      </c>
      <c r="F351" s="67" t="s">
        <v>109</v>
      </c>
      <c r="G351" s="96">
        <f t="shared" si="65"/>
        <v>257814.0215703235</v>
      </c>
      <c r="H351" s="96">
        <f t="shared" si="66"/>
        <v>170385.09842967647</v>
      </c>
      <c r="I351" s="97">
        <f>+SUMIFS('CUII UE TB'!W:W,'CUII UE TB'!D:D,'PIS and AD by Account'!C351,'CUII UE TB'!AA:AA,TRUE)</f>
        <v>428199.12</v>
      </c>
      <c r="J351" s="96"/>
      <c r="K351" s="96"/>
      <c r="N351" s="96">
        <f t="shared" si="67"/>
        <v>257814.0215703235</v>
      </c>
      <c r="O351" s="96">
        <f t="shared" si="67"/>
        <v>170385.09842967647</v>
      </c>
    </row>
    <row r="352" spans="1:18">
      <c r="B352" s="428" t="s">
        <v>411</v>
      </c>
      <c r="C352" s="76">
        <v>141704</v>
      </c>
      <c r="D352" s="89" t="s">
        <v>415</v>
      </c>
      <c r="E352" s="90" t="s">
        <v>108</v>
      </c>
      <c r="F352" s="67" t="s">
        <v>109</v>
      </c>
      <c r="G352" s="96">
        <f t="shared" si="65"/>
        <v>2021582.3363636157</v>
      </c>
      <c r="H352" s="96">
        <f t="shared" si="66"/>
        <v>1336030.9236363841</v>
      </c>
      <c r="I352" s="97">
        <f>+SUMIFS('CUII UE TB'!W:W,'CUII UE TB'!D:D,'PIS and AD by Account'!C352,'CUII UE TB'!AA:AA,TRUE)</f>
        <v>3357613.26</v>
      </c>
      <c r="J352" s="96"/>
      <c r="K352" s="96"/>
      <c r="N352" s="96">
        <f t="shared" si="67"/>
        <v>2021582.3363636157</v>
      </c>
      <c r="O352" s="96">
        <f t="shared" si="67"/>
        <v>1336030.9236363841</v>
      </c>
    </row>
    <row r="353" spans="2:15">
      <c r="B353" s="428" t="s">
        <v>411</v>
      </c>
      <c r="C353" s="76">
        <v>141705</v>
      </c>
      <c r="D353" s="89" t="s">
        <v>416</v>
      </c>
      <c r="E353" s="90" t="s">
        <v>108</v>
      </c>
      <c r="F353" s="67" t="s">
        <v>109</v>
      </c>
      <c r="G353" s="96">
        <f t="shared" si="65"/>
        <v>2232710.0141067132</v>
      </c>
      <c r="H353" s="96">
        <f t="shared" si="66"/>
        <v>1475561.7758932866</v>
      </c>
      <c r="I353" s="97">
        <f>+SUMIFS('CUII UE TB'!W:W,'CUII UE TB'!D:D,'PIS and AD by Account'!C353,'CUII UE TB'!AA:AA,TRUE)</f>
        <v>3708271.79</v>
      </c>
      <c r="J353" s="96"/>
      <c r="K353" s="96"/>
      <c r="N353" s="96">
        <f t="shared" si="67"/>
        <v>2232710.0141067132</v>
      </c>
      <c r="O353" s="96">
        <f t="shared" si="67"/>
        <v>1475561.7758932866</v>
      </c>
    </row>
    <row r="354" spans="2:15">
      <c r="B354" s="428" t="s">
        <v>411</v>
      </c>
      <c r="C354" s="76">
        <v>141706</v>
      </c>
      <c r="D354" s="89" t="s">
        <v>417</v>
      </c>
      <c r="E354" s="90" t="s">
        <v>108</v>
      </c>
      <c r="F354" s="67" t="s">
        <v>109</v>
      </c>
      <c r="G354" s="96">
        <f t="shared" si="65"/>
        <v>898400.90634588664</v>
      </c>
      <c r="H354" s="96">
        <f t="shared" si="66"/>
        <v>593738.56365411321</v>
      </c>
      <c r="I354" s="97">
        <f>+SUMIFS('CUII UE TB'!W:W,'CUII UE TB'!D:D,'PIS and AD by Account'!C354,'CUII UE TB'!AA:AA,TRUE)</f>
        <v>1492139.47</v>
      </c>
      <c r="J354" s="96"/>
      <c r="K354" s="96"/>
      <c r="N354" s="96">
        <f t="shared" si="67"/>
        <v>898400.90634588664</v>
      </c>
      <c r="O354" s="96">
        <f t="shared" si="67"/>
        <v>593738.56365411321</v>
      </c>
    </row>
    <row r="355" spans="2:15">
      <c r="B355" s="428" t="s">
        <v>411</v>
      </c>
      <c r="C355" s="76">
        <v>141707</v>
      </c>
      <c r="D355" s="89" t="s">
        <v>418</v>
      </c>
      <c r="E355" s="90" t="s">
        <v>108</v>
      </c>
      <c r="F355" s="67" t="s">
        <v>109</v>
      </c>
      <c r="G355" s="96">
        <f t="shared" si="65"/>
        <v>445197.29823589855</v>
      </c>
      <c r="H355" s="96">
        <f t="shared" si="66"/>
        <v>294223.66176410136</v>
      </c>
      <c r="I355" s="97">
        <f>+SUMIFS('CUII UE TB'!W:W,'CUII UE TB'!D:D,'PIS and AD by Account'!C355,'CUII UE TB'!AA:AA,TRUE)</f>
        <v>739420.96</v>
      </c>
      <c r="J355" s="96"/>
      <c r="K355" s="96"/>
      <c r="N355" s="96">
        <f t="shared" si="67"/>
        <v>445197.29823589855</v>
      </c>
      <c r="O355" s="96">
        <f t="shared" si="67"/>
        <v>294223.66176410136</v>
      </c>
    </row>
    <row r="356" spans="2:15">
      <c r="B356" s="428" t="s">
        <v>411</v>
      </c>
      <c r="C356" s="76">
        <v>141708</v>
      </c>
      <c r="D356" s="89" t="s">
        <v>419</v>
      </c>
      <c r="E356" s="90" t="s">
        <v>108</v>
      </c>
      <c r="F356" s="67" t="s">
        <v>109</v>
      </c>
      <c r="G356" s="96">
        <f t="shared" si="65"/>
        <v>38225.330246061771</v>
      </c>
      <c r="H356" s="96">
        <f t="shared" si="66"/>
        <v>25262.499753938231</v>
      </c>
      <c r="I356" s="97">
        <f>+SUMIFS('CUII UE TB'!W:W,'CUII UE TB'!D:D,'PIS and AD by Account'!C356,'CUII UE TB'!AA:AA,TRUE)</f>
        <v>63487.83</v>
      </c>
      <c r="J356" s="96"/>
      <c r="K356" s="96"/>
      <c r="N356" s="96">
        <f t="shared" si="67"/>
        <v>38225.330246061771</v>
      </c>
      <c r="O356" s="96">
        <f t="shared" si="67"/>
        <v>25262.499753938231</v>
      </c>
    </row>
    <row r="357" spans="2:15">
      <c r="B357" s="428" t="s">
        <v>411</v>
      </c>
      <c r="C357" s="76">
        <v>141709</v>
      </c>
      <c r="D357" s="89" t="s">
        <v>420</v>
      </c>
      <c r="E357" s="90" t="s">
        <v>108</v>
      </c>
      <c r="F357" s="67" t="s">
        <v>109</v>
      </c>
      <c r="G357" s="96">
        <f t="shared" si="65"/>
        <v>28900.276664219975</v>
      </c>
      <c r="H357" s="96">
        <f t="shared" si="66"/>
        <v>19099.723335780021</v>
      </c>
      <c r="I357" s="97">
        <f>+SUMIFS('CUII UE TB'!W:W,'CUII UE TB'!D:D,'PIS and AD by Account'!C357,'CUII UE TB'!AA:AA,TRUE)</f>
        <v>48000</v>
      </c>
      <c r="J357" s="96"/>
      <c r="K357" s="96"/>
      <c r="N357" s="96">
        <f t="shared" si="67"/>
        <v>28900.276664219975</v>
      </c>
      <c r="O357" s="96">
        <f t="shared" si="67"/>
        <v>19099.723335780021</v>
      </c>
    </row>
    <row r="358" spans="2:15">
      <c r="B358" s="428" t="s">
        <v>411</v>
      </c>
      <c r="C358" s="76">
        <v>141710</v>
      </c>
      <c r="D358" s="89" t="s">
        <v>421</v>
      </c>
      <c r="E358" s="90" t="s">
        <v>108</v>
      </c>
      <c r="F358" s="67" t="s">
        <v>109</v>
      </c>
      <c r="G358" s="96">
        <f t="shared" si="65"/>
        <v>363004.89936107496</v>
      </c>
      <c r="H358" s="96">
        <f t="shared" si="66"/>
        <v>239904.04063892493</v>
      </c>
      <c r="I358" s="97">
        <f>+SUMIFS('CUII UE TB'!W:W,'CUII UE TB'!D:D,'PIS and AD by Account'!C358,'CUII UE TB'!AA:AA,TRUE)</f>
        <v>602908.93999999994</v>
      </c>
      <c r="J358" s="96"/>
      <c r="K358" s="96"/>
      <c r="N358" s="96">
        <f t="shared" si="67"/>
        <v>363004.89936107496</v>
      </c>
      <c r="O358" s="96">
        <f t="shared" si="67"/>
        <v>239904.04063892493</v>
      </c>
    </row>
    <row r="359" spans="2:15">
      <c r="B359" s="428" t="s">
        <v>411</v>
      </c>
      <c r="C359" s="76">
        <v>141711</v>
      </c>
      <c r="D359" s="89" t="s">
        <v>422</v>
      </c>
      <c r="E359" s="90" t="s">
        <v>108</v>
      </c>
      <c r="F359" s="67" t="s">
        <v>109</v>
      </c>
      <c r="G359" s="96">
        <f t="shared" si="65"/>
        <v>0</v>
      </c>
      <c r="H359" s="96">
        <f t="shared" si="66"/>
        <v>0</v>
      </c>
      <c r="I359" s="97">
        <f>+SUMIFS('CUII UE TB'!W:W,'CUII UE TB'!D:D,'PIS and AD by Account'!C359,'CUII UE TB'!AA:AA,TRUE)</f>
        <v>0</v>
      </c>
      <c r="J359" s="96"/>
      <c r="K359" s="96"/>
      <c r="N359" s="96">
        <f t="shared" si="67"/>
        <v>0</v>
      </c>
      <c r="O359" s="96">
        <f t="shared" si="67"/>
        <v>0</v>
      </c>
    </row>
    <row r="360" spans="2:15">
      <c r="B360" s="428" t="s">
        <v>411</v>
      </c>
      <c r="C360" s="76">
        <v>141712</v>
      </c>
      <c r="D360" s="89" t="s">
        <v>423</v>
      </c>
      <c r="E360" s="90" t="s">
        <v>108</v>
      </c>
      <c r="F360" s="67" t="s">
        <v>109</v>
      </c>
      <c r="G360" s="96">
        <f t="shared" si="65"/>
        <v>0</v>
      </c>
      <c r="H360" s="96">
        <f t="shared" si="66"/>
        <v>0</v>
      </c>
      <c r="I360" s="97">
        <f>+SUMIFS('CUII UE TB'!W:W,'CUII UE TB'!D:D,'PIS and AD by Account'!C360,'CUII UE TB'!AA:AA,TRUE)</f>
        <v>0</v>
      </c>
      <c r="J360" s="96"/>
      <c r="K360" s="96"/>
      <c r="N360" s="96">
        <f t="shared" si="67"/>
        <v>0</v>
      </c>
      <c r="O360" s="96">
        <f t="shared" si="67"/>
        <v>0</v>
      </c>
    </row>
    <row r="361" spans="2:15">
      <c r="B361" s="428" t="s">
        <v>411</v>
      </c>
      <c r="C361" s="76">
        <v>141713</v>
      </c>
      <c r="D361" s="89" t="s">
        <v>424</v>
      </c>
      <c r="E361" s="90" t="s">
        <v>108</v>
      </c>
      <c r="F361" s="67" t="s">
        <v>109</v>
      </c>
      <c r="G361" s="96">
        <f t="shared" si="65"/>
        <v>0</v>
      </c>
      <c r="H361" s="96">
        <f t="shared" si="66"/>
        <v>0</v>
      </c>
      <c r="I361" s="97">
        <f>+SUMIFS('CUII UE TB'!W:W,'CUII UE TB'!D:D,'PIS and AD by Account'!C361,'CUII UE TB'!AA:AA,TRUE)</f>
        <v>0</v>
      </c>
      <c r="J361" s="96"/>
      <c r="K361" s="96"/>
      <c r="N361" s="96">
        <f t="shared" si="67"/>
        <v>0</v>
      </c>
      <c r="O361" s="96">
        <f t="shared" si="67"/>
        <v>0</v>
      </c>
    </row>
    <row r="362" spans="2:15">
      <c r="B362" s="428" t="s">
        <v>411</v>
      </c>
      <c r="C362" s="76">
        <v>141714</v>
      </c>
      <c r="D362" s="89" t="s">
        <v>425</v>
      </c>
      <c r="E362" s="90" t="s">
        <v>108</v>
      </c>
      <c r="F362" s="67" t="s">
        <v>109</v>
      </c>
      <c r="G362" s="96">
        <f t="shared" si="65"/>
        <v>0</v>
      </c>
      <c r="H362" s="96">
        <f t="shared" si="66"/>
        <v>0</v>
      </c>
      <c r="I362" s="97">
        <f>+SUMIFS('CUII UE TB'!W:W,'CUII UE TB'!D:D,'PIS and AD by Account'!C362,'CUII UE TB'!AA:AA,TRUE)</f>
        <v>0</v>
      </c>
      <c r="J362" s="96"/>
      <c r="K362" s="96"/>
      <c r="N362" s="96">
        <f t="shared" si="67"/>
        <v>0</v>
      </c>
      <c r="O362" s="96">
        <f t="shared" si="67"/>
        <v>0</v>
      </c>
    </row>
    <row r="363" spans="2:15">
      <c r="B363" s="428" t="s">
        <v>411</v>
      </c>
      <c r="C363" s="76">
        <v>141715</v>
      </c>
      <c r="D363" s="89" t="s">
        <v>426</v>
      </c>
      <c r="E363" s="90" t="s">
        <v>108</v>
      </c>
      <c r="F363" s="67" t="s">
        <v>109</v>
      </c>
      <c r="G363" s="96">
        <f t="shared" si="65"/>
        <v>21073.118400993731</v>
      </c>
      <c r="H363" s="96">
        <f t="shared" si="66"/>
        <v>13926.881599006267</v>
      </c>
      <c r="I363" s="97">
        <f>+SUMIFS('CUII UE TB'!W:W,'CUII UE TB'!D:D,'PIS and AD by Account'!C363,'CUII UE TB'!AA:AA,TRUE)</f>
        <v>35000</v>
      </c>
      <c r="J363" s="96"/>
      <c r="K363" s="96"/>
      <c r="N363" s="96">
        <f t="shared" si="67"/>
        <v>21073.118400993731</v>
      </c>
      <c r="O363" s="96">
        <f t="shared" si="67"/>
        <v>13926.881599006267</v>
      </c>
    </row>
    <row r="364" spans="2:15">
      <c r="B364" s="428" t="s">
        <v>411</v>
      </c>
      <c r="C364" s="76">
        <v>141716</v>
      </c>
      <c r="D364" s="89" t="s">
        <v>427</v>
      </c>
      <c r="E364" s="90" t="s">
        <v>108</v>
      </c>
      <c r="F364" s="67" t="s">
        <v>109</v>
      </c>
      <c r="G364" s="96">
        <f t="shared" si="65"/>
        <v>0</v>
      </c>
      <c r="H364" s="96">
        <f t="shared" si="66"/>
        <v>0</v>
      </c>
      <c r="I364" s="97">
        <f>+SUMIFS('CUII UE TB'!W:W,'CUII UE TB'!D:D,'PIS and AD by Account'!C364,'CUII UE TB'!AA:AA,TRUE)</f>
        <v>0</v>
      </c>
      <c r="J364" s="96"/>
      <c r="K364" s="96"/>
      <c r="N364" s="96">
        <f t="shared" si="67"/>
        <v>0</v>
      </c>
      <c r="O364" s="96">
        <f t="shared" si="67"/>
        <v>0</v>
      </c>
    </row>
    <row r="365" spans="2:15">
      <c r="B365" s="428" t="s">
        <v>411</v>
      </c>
      <c r="C365" s="76">
        <v>141717</v>
      </c>
      <c r="D365" s="89" t="s">
        <v>428</v>
      </c>
      <c r="E365" s="90" t="s">
        <v>108</v>
      </c>
      <c r="F365" s="67" t="s">
        <v>109</v>
      </c>
      <c r="G365" s="96">
        <f t="shared" si="65"/>
        <v>0</v>
      </c>
      <c r="H365" s="96">
        <f t="shared" si="66"/>
        <v>0</v>
      </c>
      <c r="I365" s="97">
        <f>+SUMIFS('CUII UE TB'!W:W,'CUII UE TB'!D:D,'PIS and AD by Account'!C365,'CUII UE TB'!AA:AA,TRUE)</f>
        <v>0</v>
      </c>
      <c r="J365" s="96"/>
      <c r="K365" s="96"/>
      <c r="N365" s="96">
        <f t="shared" si="67"/>
        <v>0</v>
      </c>
      <c r="O365" s="96">
        <f t="shared" si="67"/>
        <v>0</v>
      </c>
    </row>
    <row r="366" spans="2:15">
      <c r="B366" s="428" t="s">
        <v>411</v>
      </c>
      <c r="C366" s="76">
        <v>141718</v>
      </c>
      <c r="D366" s="89" t="s">
        <v>429</v>
      </c>
      <c r="E366" s="90" t="s">
        <v>108</v>
      </c>
      <c r="F366" s="67" t="s">
        <v>109</v>
      </c>
      <c r="G366" s="96">
        <f t="shared" si="65"/>
        <v>0</v>
      </c>
      <c r="H366" s="96">
        <f t="shared" si="66"/>
        <v>0</v>
      </c>
      <c r="I366" s="97">
        <f>+SUMIFS('CUII UE TB'!W:W,'CUII UE TB'!D:D,'PIS and AD by Account'!C366,'CUII UE TB'!AA:AA,TRUE)</f>
        <v>0</v>
      </c>
      <c r="J366" s="96"/>
      <c r="K366" s="96"/>
      <c r="N366" s="96">
        <f t="shared" si="67"/>
        <v>0</v>
      </c>
      <c r="O366" s="96">
        <f t="shared" si="67"/>
        <v>0</v>
      </c>
    </row>
    <row r="367" spans="2:15">
      <c r="B367" s="428" t="s">
        <v>411</v>
      </c>
      <c r="C367" s="76">
        <v>141719</v>
      </c>
      <c r="D367" s="89" t="s">
        <v>430</v>
      </c>
      <c r="E367" s="90" t="s">
        <v>108</v>
      </c>
      <c r="F367" s="67" t="s">
        <v>109</v>
      </c>
      <c r="G367" s="96">
        <f t="shared" si="65"/>
        <v>12884.706679464738</v>
      </c>
      <c r="H367" s="96">
        <f t="shared" si="66"/>
        <v>8515.2933205352601</v>
      </c>
      <c r="I367" s="97">
        <f>+SUMIFS('CUII UE TB'!W:W,'CUII UE TB'!D:D,'PIS and AD by Account'!C367,'CUII UE TB'!AA:AA,TRUE)</f>
        <v>21400</v>
      </c>
      <c r="J367" s="96"/>
      <c r="K367" s="96"/>
      <c r="N367" s="96">
        <f t="shared" si="67"/>
        <v>12884.706679464738</v>
      </c>
      <c r="O367" s="96">
        <f t="shared" si="67"/>
        <v>8515.2933205352601</v>
      </c>
    </row>
    <row r="368" spans="2:15">
      <c r="B368" s="428" t="s">
        <v>411</v>
      </c>
      <c r="C368" s="76">
        <v>141720</v>
      </c>
      <c r="D368" s="89" t="s">
        <v>431</v>
      </c>
      <c r="E368" s="90" t="s">
        <v>108</v>
      </c>
      <c r="F368" s="67" t="s">
        <v>109</v>
      </c>
      <c r="G368" s="96">
        <f t="shared" si="65"/>
        <v>6082.3040596239625</v>
      </c>
      <c r="H368" s="96">
        <f t="shared" si="66"/>
        <v>4019.695940376037</v>
      </c>
      <c r="I368" s="97">
        <f>+SUMIFS('CUII UE TB'!W:W,'CUII UE TB'!D:D,'PIS and AD by Account'!C368,'CUII UE TB'!AA:AA,TRUE)</f>
        <v>10102</v>
      </c>
      <c r="J368" s="96"/>
      <c r="K368" s="96"/>
      <c r="N368" s="96">
        <f t="shared" si="67"/>
        <v>6082.3040596239625</v>
      </c>
      <c r="O368" s="96">
        <f t="shared" si="67"/>
        <v>4019.695940376037</v>
      </c>
    </row>
    <row r="369" spans="2:15">
      <c r="B369" s="428" t="s">
        <v>411</v>
      </c>
      <c r="C369" s="76">
        <v>141721</v>
      </c>
      <c r="D369" s="89" t="s">
        <v>432</v>
      </c>
      <c r="E369" s="90" t="s">
        <v>108</v>
      </c>
      <c r="F369" s="67" t="s">
        <v>109</v>
      </c>
      <c r="G369" s="96">
        <f t="shared" si="65"/>
        <v>0</v>
      </c>
      <c r="H369" s="96">
        <f t="shared" si="66"/>
        <v>0</v>
      </c>
      <c r="I369" s="97">
        <f>+SUMIFS('CUII UE TB'!W:W,'CUII UE TB'!D:D,'PIS and AD by Account'!C369,'CUII UE TB'!AA:AA,TRUE)</f>
        <v>0</v>
      </c>
      <c r="J369" s="96"/>
      <c r="K369" s="96"/>
      <c r="N369" s="96">
        <f t="shared" si="67"/>
        <v>0</v>
      </c>
      <c r="O369" s="96">
        <f t="shared" si="67"/>
        <v>0</v>
      </c>
    </row>
    <row r="370" spans="2:15">
      <c r="B370" s="428" t="s">
        <v>411</v>
      </c>
      <c r="C370" s="76">
        <v>141722</v>
      </c>
      <c r="D370" s="89" t="s">
        <v>433</v>
      </c>
      <c r="E370" s="90" t="s">
        <v>108</v>
      </c>
      <c r="F370" s="67" t="s">
        <v>109</v>
      </c>
      <c r="G370" s="96">
        <f t="shared" si="65"/>
        <v>0</v>
      </c>
      <c r="H370" s="96">
        <f t="shared" si="66"/>
        <v>0</v>
      </c>
      <c r="I370" s="97">
        <f>+SUMIFS('CUII UE TB'!W:W,'CUII UE TB'!D:D,'PIS and AD by Account'!C370,'CUII UE TB'!AA:AA,TRUE)</f>
        <v>0</v>
      </c>
      <c r="J370" s="96"/>
      <c r="K370" s="96"/>
      <c r="N370" s="96">
        <f t="shared" si="67"/>
        <v>0</v>
      </c>
      <c r="O370" s="96">
        <f t="shared" si="67"/>
        <v>0</v>
      </c>
    </row>
    <row r="371" spans="2:15">
      <c r="B371" s="428" t="s">
        <v>411</v>
      </c>
      <c r="C371" s="76">
        <v>141723</v>
      </c>
      <c r="D371" s="89" t="s">
        <v>434</v>
      </c>
      <c r="E371" s="90" t="s">
        <v>108</v>
      </c>
      <c r="F371" s="67" t="s">
        <v>109</v>
      </c>
      <c r="G371" s="96">
        <f t="shared" si="65"/>
        <v>0</v>
      </c>
      <c r="H371" s="96">
        <f t="shared" si="66"/>
        <v>0</v>
      </c>
      <c r="I371" s="97">
        <f>+SUMIFS('CUII UE TB'!W:W,'CUII UE TB'!D:D,'PIS and AD by Account'!C371,'CUII UE TB'!AA:AA,TRUE)</f>
        <v>0</v>
      </c>
      <c r="J371" s="96"/>
      <c r="K371" s="96"/>
      <c r="N371" s="96">
        <f t="shared" si="67"/>
        <v>0</v>
      </c>
      <c r="O371" s="96">
        <f t="shared" si="67"/>
        <v>0</v>
      </c>
    </row>
    <row r="372" spans="2:15">
      <c r="B372" s="428" t="s">
        <v>411</v>
      </c>
      <c r="C372" s="76">
        <v>141724</v>
      </c>
      <c r="D372" s="89" t="s">
        <v>435</v>
      </c>
      <c r="E372" s="90" t="s">
        <v>108</v>
      </c>
      <c r="F372" s="67" t="s">
        <v>109</v>
      </c>
      <c r="G372" s="96">
        <f t="shared" si="65"/>
        <v>0</v>
      </c>
      <c r="H372" s="96">
        <f t="shared" si="66"/>
        <v>0</v>
      </c>
      <c r="I372" s="97">
        <f>+SUMIFS('CUII UE TB'!W:W,'CUII UE TB'!D:D,'PIS and AD by Account'!C372,'CUII UE TB'!AA:AA,TRUE)</f>
        <v>0</v>
      </c>
      <c r="J372" s="96"/>
      <c r="K372" s="96"/>
      <c r="N372" s="96">
        <f t="shared" si="67"/>
        <v>0</v>
      </c>
      <c r="O372" s="96">
        <f t="shared" si="67"/>
        <v>0</v>
      </c>
    </row>
    <row r="373" spans="2:15">
      <c r="B373" s="428" t="s">
        <v>411</v>
      </c>
      <c r="C373" s="76">
        <v>141725</v>
      </c>
      <c r="D373" s="89" t="s">
        <v>436</v>
      </c>
      <c r="E373" s="90" t="s">
        <v>108</v>
      </c>
      <c r="F373" s="67" t="s">
        <v>109</v>
      </c>
      <c r="G373" s="96">
        <f t="shared" si="65"/>
        <v>0</v>
      </c>
      <c r="H373" s="96">
        <f t="shared" si="66"/>
        <v>0</v>
      </c>
      <c r="I373" s="97">
        <f>+SUMIFS('CUII UE TB'!W:W,'CUII UE TB'!D:D,'PIS and AD by Account'!C373,'CUII UE TB'!AA:AA,TRUE)</f>
        <v>0</v>
      </c>
      <c r="J373" s="96"/>
      <c r="K373" s="96"/>
      <c r="N373" s="96">
        <f t="shared" si="67"/>
        <v>0</v>
      </c>
      <c r="O373" s="96">
        <f t="shared" si="67"/>
        <v>0</v>
      </c>
    </row>
    <row r="374" spans="2:15">
      <c r="B374" s="428" t="s">
        <v>411</v>
      </c>
      <c r="C374" s="76">
        <v>141726</v>
      </c>
      <c r="D374" s="89" t="s">
        <v>437</v>
      </c>
      <c r="E374" s="90" t="s">
        <v>108</v>
      </c>
      <c r="F374" s="67" t="s">
        <v>109</v>
      </c>
      <c r="G374" s="96">
        <f t="shared" si="65"/>
        <v>0</v>
      </c>
      <c r="H374" s="96">
        <f t="shared" si="66"/>
        <v>0</v>
      </c>
      <c r="I374" s="97">
        <f>+SUMIFS('CUII UE TB'!W:W,'CUII UE TB'!D:D,'PIS and AD by Account'!C374,'CUII UE TB'!AA:AA,TRUE)</f>
        <v>0</v>
      </c>
      <c r="J374" s="96"/>
      <c r="K374" s="96"/>
      <c r="N374" s="96">
        <f t="shared" si="67"/>
        <v>0</v>
      </c>
      <c r="O374" s="96">
        <f t="shared" si="67"/>
        <v>0</v>
      </c>
    </row>
    <row r="375" spans="2:15">
      <c r="B375" s="428" t="s">
        <v>411</v>
      </c>
      <c r="C375" s="76">
        <v>141727</v>
      </c>
      <c r="D375" s="89" t="s">
        <v>438</v>
      </c>
      <c r="E375" s="90" t="s">
        <v>108</v>
      </c>
      <c r="F375" s="67" t="s">
        <v>109</v>
      </c>
      <c r="G375" s="96">
        <f t="shared" si="65"/>
        <v>0</v>
      </c>
      <c r="H375" s="96">
        <f t="shared" si="66"/>
        <v>0</v>
      </c>
      <c r="I375" s="97">
        <f>+SUMIFS('CUII UE TB'!W:W,'CUII UE TB'!D:D,'PIS and AD by Account'!C375,'CUII UE TB'!AA:AA,TRUE)</f>
        <v>0</v>
      </c>
      <c r="J375" s="96"/>
      <c r="K375" s="96"/>
      <c r="N375" s="96">
        <f t="shared" si="67"/>
        <v>0</v>
      </c>
      <c r="O375" s="96">
        <f t="shared" si="67"/>
        <v>0</v>
      </c>
    </row>
    <row r="376" spans="2:15">
      <c r="B376" s="428" t="s">
        <v>411</v>
      </c>
      <c r="C376" s="76">
        <v>141728</v>
      </c>
      <c r="D376" s="89" t="s">
        <v>439</v>
      </c>
      <c r="E376" s="90" t="s">
        <v>108</v>
      </c>
      <c r="F376" s="67" t="s">
        <v>109</v>
      </c>
      <c r="G376" s="96">
        <f t="shared" si="65"/>
        <v>0</v>
      </c>
      <c r="H376" s="96">
        <f t="shared" si="66"/>
        <v>0</v>
      </c>
      <c r="I376" s="97">
        <f>+SUMIFS('CUII UE TB'!W:W,'CUII UE TB'!D:D,'PIS and AD by Account'!C376,'CUII UE TB'!AA:AA,TRUE)</f>
        <v>0</v>
      </c>
      <c r="J376" s="96"/>
      <c r="K376" s="96"/>
      <c r="N376" s="96">
        <f t="shared" si="67"/>
        <v>0</v>
      </c>
      <c r="O376" s="96">
        <f t="shared" si="67"/>
        <v>0</v>
      </c>
    </row>
    <row r="377" spans="2:15">
      <c r="B377" s="428" t="s">
        <v>411</v>
      </c>
      <c r="C377" s="76">
        <v>141729</v>
      </c>
      <c r="D377" s="89" t="s">
        <v>440</v>
      </c>
      <c r="E377" s="90" t="s">
        <v>108</v>
      </c>
      <c r="F377" s="67" t="s">
        <v>109</v>
      </c>
      <c r="G377" s="96">
        <f t="shared" si="65"/>
        <v>0</v>
      </c>
      <c r="H377" s="96">
        <f t="shared" si="66"/>
        <v>0</v>
      </c>
      <c r="I377" s="97">
        <f>+SUMIFS('CUII UE TB'!W:W,'CUII UE TB'!D:D,'PIS and AD by Account'!C377,'CUII UE TB'!AA:AA,TRUE)</f>
        <v>0</v>
      </c>
      <c r="J377" s="96"/>
      <c r="K377" s="96"/>
      <c r="N377" s="96">
        <f t="shared" si="67"/>
        <v>0</v>
      </c>
      <c r="O377" s="96">
        <f t="shared" si="67"/>
        <v>0</v>
      </c>
    </row>
    <row r="378" spans="2:15">
      <c r="B378" s="428" t="s">
        <v>411</v>
      </c>
      <c r="C378" s="76">
        <v>141732</v>
      </c>
      <c r="D378" s="89" t="s">
        <v>441</v>
      </c>
      <c r="E378" s="90" t="s">
        <v>108</v>
      </c>
      <c r="F378" s="67" t="s">
        <v>109</v>
      </c>
      <c r="G378" s="96">
        <f t="shared" si="65"/>
        <v>-6550520.4342438029</v>
      </c>
      <c r="H378" s="96">
        <f t="shared" si="66"/>
        <v>-4329132.5357561968</v>
      </c>
      <c r="I378" s="97">
        <f>+SUMIFS('CUII UE TB'!W:W,'CUII UE TB'!D:D,'PIS and AD by Account'!C378,'CUII UE TB'!AA:AA,TRUE)</f>
        <v>-10879652.970000001</v>
      </c>
      <c r="J378" s="96"/>
      <c r="K378" s="96"/>
      <c r="N378" s="96">
        <f t="shared" si="67"/>
        <v>-6550520.4342438029</v>
      </c>
      <c r="O378" s="96">
        <f t="shared" si="67"/>
        <v>-4329132.5357561968</v>
      </c>
    </row>
    <row r="379" spans="2:15">
      <c r="B379" s="428" t="s">
        <v>411</v>
      </c>
      <c r="C379" s="76">
        <v>141735</v>
      </c>
      <c r="D379" s="89" t="s">
        <v>442</v>
      </c>
      <c r="E379" s="90" t="s">
        <v>108</v>
      </c>
      <c r="F379" s="67" t="s">
        <v>109</v>
      </c>
      <c r="G379" s="96">
        <f t="shared" si="65"/>
        <v>14420.033877251424</v>
      </c>
      <c r="H379" s="96">
        <f t="shared" si="66"/>
        <v>9529.966122748574</v>
      </c>
      <c r="I379" s="97">
        <f>+SUMIFS('CUII UE TB'!W:W,'CUII UE TB'!D:D,'PIS and AD by Account'!C379,'CUII UE TB'!AA:AA,TRUE)</f>
        <v>23950</v>
      </c>
      <c r="J379" s="96"/>
      <c r="K379" s="96"/>
      <c r="N379" s="96">
        <f t="shared" si="67"/>
        <v>14420.033877251424</v>
      </c>
      <c r="O379" s="96">
        <f t="shared" si="67"/>
        <v>9529.966122748574</v>
      </c>
    </row>
    <row r="380" spans="2:15">
      <c r="B380" s="428" t="s">
        <v>411</v>
      </c>
      <c r="C380" s="76">
        <v>141736</v>
      </c>
      <c r="D380" s="89" t="s">
        <v>443</v>
      </c>
      <c r="E380" s="90" t="s">
        <v>108</v>
      </c>
      <c r="F380" s="67" t="s">
        <v>109</v>
      </c>
      <c r="G380" s="96">
        <f t="shared" si="65"/>
        <v>0</v>
      </c>
      <c r="H380" s="96">
        <f t="shared" si="66"/>
        <v>0</v>
      </c>
      <c r="I380" s="97">
        <f>+SUMIFS('CUII UE TB'!W:W,'CUII UE TB'!D:D,'PIS and AD by Account'!C380,'CUII UE TB'!AA:AA,TRUE)</f>
        <v>0</v>
      </c>
      <c r="J380" s="96"/>
      <c r="K380" s="96"/>
      <c r="N380" s="96">
        <f t="shared" si="67"/>
        <v>0</v>
      </c>
      <c r="O380" s="96">
        <f t="shared" si="67"/>
        <v>0</v>
      </c>
    </row>
    <row r="381" spans="2:15">
      <c r="B381" s="428" t="s">
        <v>411</v>
      </c>
      <c r="C381" s="76">
        <v>141737</v>
      </c>
      <c r="D381" s="89" t="s">
        <v>444</v>
      </c>
      <c r="E381" s="90" t="s">
        <v>108</v>
      </c>
      <c r="F381" s="67" t="s">
        <v>109</v>
      </c>
      <c r="G381" s="96">
        <f t="shared" ref="G381:G407" si="68">IF(E381="Actual",IF(F381=G$6,$I381,0),VLOOKUP($E381,$F$1135:$L$1141,5,FALSE)*$I381)</f>
        <v>0</v>
      </c>
      <c r="H381" s="96">
        <f t="shared" ref="H381:H407" si="69">IF(E381="Actual",IF(F381=H$6,$I381,0),VLOOKUP($E381,$F$1135:$L$1141,6,FALSE)*$I381)</f>
        <v>0</v>
      </c>
      <c r="I381" s="97">
        <f>+SUMIFS('CUII UE TB'!W:W,'CUII UE TB'!D:D,'PIS and AD by Account'!C381,'CUII UE TB'!AA:AA,TRUE)</f>
        <v>0</v>
      </c>
      <c r="J381" s="96"/>
      <c r="K381" s="96"/>
      <c r="N381" s="96">
        <f t="shared" ref="N381:O407" si="70">SUM(G381,J381)</f>
        <v>0</v>
      </c>
      <c r="O381" s="96">
        <f t="shared" si="70"/>
        <v>0</v>
      </c>
    </row>
    <row r="382" spans="2:15">
      <c r="B382" s="428" t="s">
        <v>411</v>
      </c>
      <c r="C382" s="76">
        <v>141738</v>
      </c>
      <c r="D382" s="89" t="s">
        <v>445</v>
      </c>
      <c r="E382" s="90" t="s">
        <v>108</v>
      </c>
      <c r="F382" s="67" t="s">
        <v>109</v>
      </c>
      <c r="G382" s="96">
        <f t="shared" si="68"/>
        <v>102.78262977810566</v>
      </c>
      <c r="H382" s="96">
        <f t="shared" si="69"/>
        <v>67.927370221897093</v>
      </c>
      <c r="I382" s="97">
        <f>+SUMIFS('CUII UE TB'!W:W,'CUII UE TB'!D:D,'PIS and AD by Account'!C382,'CUII UE TB'!AA:AA,TRUE)</f>
        <v>170.71000000000276</v>
      </c>
      <c r="J382" s="96"/>
      <c r="K382" s="96"/>
      <c r="N382" s="96">
        <f t="shared" si="70"/>
        <v>102.78262977810566</v>
      </c>
      <c r="O382" s="96">
        <f t="shared" si="70"/>
        <v>67.927370221897093</v>
      </c>
    </row>
    <row r="383" spans="2:15">
      <c r="B383" s="428" t="s">
        <v>411</v>
      </c>
      <c r="C383" s="76">
        <v>141739</v>
      </c>
      <c r="D383" s="89" t="s">
        <v>446</v>
      </c>
      <c r="E383" s="90" t="s">
        <v>108</v>
      </c>
      <c r="F383" s="67" t="s">
        <v>109</v>
      </c>
      <c r="G383" s="96">
        <f t="shared" si="68"/>
        <v>0</v>
      </c>
      <c r="H383" s="96">
        <f t="shared" si="69"/>
        <v>0</v>
      </c>
      <c r="I383" s="97">
        <f>+SUMIFS('CUII UE TB'!W:W,'CUII UE TB'!D:D,'PIS and AD by Account'!C383,'CUII UE TB'!AA:AA,TRUE)</f>
        <v>0</v>
      </c>
      <c r="J383" s="96"/>
      <c r="K383" s="96"/>
      <c r="N383" s="96">
        <f t="shared" si="70"/>
        <v>0</v>
      </c>
      <c r="O383" s="96">
        <f t="shared" si="70"/>
        <v>0</v>
      </c>
    </row>
    <row r="384" spans="2:15">
      <c r="B384" s="428" t="s">
        <v>411</v>
      </c>
      <c r="C384" s="76">
        <v>141740</v>
      </c>
      <c r="D384" s="89" t="s">
        <v>447</v>
      </c>
      <c r="E384" s="90" t="s">
        <v>108</v>
      </c>
      <c r="F384" s="67" t="s">
        <v>109</v>
      </c>
      <c r="G384" s="96">
        <f t="shared" si="68"/>
        <v>413287.07581977302</v>
      </c>
      <c r="H384" s="96">
        <f t="shared" si="69"/>
        <v>273134.71418022696</v>
      </c>
      <c r="I384" s="97">
        <f>+SUMIFS('CUII UE TB'!W:W,'CUII UE TB'!D:D,'PIS and AD by Account'!C384,'CUII UE TB'!AA:AA,TRUE)</f>
        <v>686421.79</v>
      </c>
      <c r="J384" s="96"/>
      <c r="K384" s="96"/>
      <c r="N384" s="96">
        <f t="shared" si="70"/>
        <v>413287.07581977302</v>
      </c>
      <c r="O384" s="96">
        <f t="shared" si="70"/>
        <v>273134.71418022696</v>
      </c>
    </row>
    <row r="385" spans="2:15">
      <c r="B385" s="428" t="s">
        <v>411</v>
      </c>
      <c r="C385" s="76">
        <v>141741</v>
      </c>
      <c r="D385" s="89" t="s">
        <v>448</v>
      </c>
      <c r="E385" s="90" t="s">
        <v>108</v>
      </c>
      <c r="F385" s="67" t="s">
        <v>109</v>
      </c>
      <c r="G385" s="96">
        <f t="shared" si="68"/>
        <v>0</v>
      </c>
      <c r="H385" s="96">
        <f t="shared" si="69"/>
        <v>0</v>
      </c>
      <c r="I385" s="97">
        <f>+SUMIFS('CUII UE TB'!W:W,'CUII UE TB'!D:D,'PIS and AD by Account'!C385,'CUII UE TB'!AA:AA,TRUE)</f>
        <v>0</v>
      </c>
      <c r="J385" s="96"/>
      <c r="K385" s="96"/>
      <c r="N385" s="96">
        <f t="shared" si="70"/>
        <v>0</v>
      </c>
      <c r="O385" s="96">
        <f t="shared" si="70"/>
        <v>0</v>
      </c>
    </row>
    <row r="386" spans="2:15">
      <c r="B386" s="428" t="s">
        <v>411</v>
      </c>
      <c r="C386" s="76">
        <v>141742</v>
      </c>
      <c r="D386" s="89" t="s">
        <v>449</v>
      </c>
      <c r="E386" s="90" t="s">
        <v>108</v>
      </c>
      <c r="F386" s="67" t="s">
        <v>109</v>
      </c>
      <c r="G386" s="96">
        <f t="shared" si="68"/>
        <v>0</v>
      </c>
      <c r="H386" s="96">
        <f t="shared" si="69"/>
        <v>0</v>
      </c>
      <c r="I386" s="97">
        <f>+SUMIFS('CUII UE TB'!W:W,'CUII UE TB'!D:D,'PIS and AD by Account'!C386,'CUII UE TB'!AA:AA,TRUE)</f>
        <v>0</v>
      </c>
      <c r="J386" s="96"/>
      <c r="K386" s="96"/>
      <c r="N386" s="96">
        <f t="shared" si="70"/>
        <v>0</v>
      </c>
      <c r="O386" s="96">
        <f t="shared" si="70"/>
        <v>0</v>
      </c>
    </row>
    <row r="387" spans="2:15">
      <c r="B387" s="428" t="s">
        <v>411</v>
      </c>
      <c r="C387" s="76">
        <v>141743</v>
      </c>
      <c r="D387" s="89" t="s">
        <v>450</v>
      </c>
      <c r="E387" s="90" t="s">
        <v>108</v>
      </c>
      <c r="F387" s="67" t="s">
        <v>109</v>
      </c>
      <c r="G387" s="96">
        <f t="shared" si="68"/>
        <v>0</v>
      </c>
      <c r="H387" s="96">
        <f t="shared" si="69"/>
        <v>0</v>
      </c>
      <c r="I387" s="97">
        <f>+SUMIFS('CUII UE TB'!W:W,'CUII UE TB'!D:D,'PIS and AD by Account'!C387,'CUII UE TB'!AA:AA,TRUE)</f>
        <v>0</v>
      </c>
      <c r="J387" s="96"/>
      <c r="K387" s="96"/>
      <c r="N387" s="96">
        <f t="shared" si="70"/>
        <v>0</v>
      </c>
      <c r="O387" s="96">
        <f t="shared" si="70"/>
        <v>0</v>
      </c>
    </row>
    <row r="388" spans="2:15">
      <c r="B388" s="428" t="s">
        <v>411</v>
      </c>
      <c r="C388" s="76">
        <v>141744</v>
      </c>
      <c r="D388" s="89" t="s">
        <v>451</v>
      </c>
      <c r="E388" s="90" t="s">
        <v>108</v>
      </c>
      <c r="F388" s="67" t="s">
        <v>109</v>
      </c>
      <c r="G388" s="96">
        <f t="shared" si="68"/>
        <v>0</v>
      </c>
      <c r="H388" s="96">
        <f t="shared" si="69"/>
        <v>0</v>
      </c>
      <c r="I388" s="97">
        <f>+SUMIFS('CUII UE TB'!W:W,'CUII UE TB'!D:D,'PIS and AD by Account'!C388,'CUII UE TB'!AA:AA,TRUE)</f>
        <v>0</v>
      </c>
      <c r="J388" s="96"/>
      <c r="K388" s="96"/>
      <c r="N388" s="96">
        <f t="shared" si="70"/>
        <v>0</v>
      </c>
      <c r="O388" s="96">
        <f t="shared" si="70"/>
        <v>0</v>
      </c>
    </row>
    <row r="389" spans="2:15">
      <c r="B389" s="428" t="s">
        <v>411</v>
      </c>
      <c r="C389" s="76">
        <v>141745</v>
      </c>
      <c r="D389" s="89" t="s">
        <v>452</v>
      </c>
      <c r="E389" s="90" t="s">
        <v>108</v>
      </c>
      <c r="F389" s="67" t="s">
        <v>109</v>
      </c>
      <c r="G389" s="96">
        <f t="shared" si="68"/>
        <v>5872.9938058833495</v>
      </c>
      <c r="H389" s="96">
        <f t="shared" si="69"/>
        <v>3881.3661941166506</v>
      </c>
      <c r="I389" s="97">
        <f>+SUMIFS('CUII UE TB'!W:W,'CUII UE TB'!D:D,'PIS and AD by Account'!C389,'CUII UE TB'!AA:AA,TRUE)</f>
        <v>9754.36</v>
      </c>
      <c r="J389" s="96"/>
      <c r="K389" s="96"/>
      <c r="N389" s="96">
        <f t="shared" si="70"/>
        <v>5872.9938058833495</v>
      </c>
      <c r="O389" s="96">
        <f t="shared" si="70"/>
        <v>3881.3661941166506</v>
      </c>
    </row>
    <row r="390" spans="2:15">
      <c r="B390" s="428" t="s">
        <v>411</v>
      </c>
      <c r="C390" s="76">
        <v>141746</v>
      </c>
      <c r="D390" s="89" t="s">
        <v>453</v>
      </c>
      <c r="E390" s="90" t="s">
        <v>108</v>
      </c>
      <c r="F390" s="67" t="s">
        <v>109</v>
      </c>
      <c r="G390" s="96">
        <f t="shared" si="68"/>
        <v>0</v>
      </c>
      <c r="H390" s="96">
        <f t="shared" si="69"/>
        <v>0</v>
      </c>
      <c r="I390" s="97">
        <f>+SUMIFS('CUII UE TB'!W:W,'CUII UE TB'!D:D,'PIS and AD by Account'!C390,'CUII UE TB'!AA:AA,TRUE)</f>
        <v>0</v>
      </c>
      <c r="J390" s="96"/>
      <c r="K390" s="96"/>
      <c r="N390" s="96">
        <f t="shared" si="70"/>
        <v>0</v>
      </c>
      <c r="O390" s="96">
        <f t="shared" si="70"/>
        <v>0</v>
      </c>
    </row>
    <row r="391" spans="2:15">
      <c r="B391" s="428" t="s">
        <v>411</v>
      </c>
      <c r="C391" s="76">
        <v>141748</v>
      </c>
      <c r="D391" s="89" t="s">
        <v>454</v>
      </c>
      <c r="E391" s="90" t="s">
        <v>108</v>
      </c>
      <c r="F391" s="67" t="s">
        <v>109</v>
      </c>
      <c r="G391" s="96">
        <f t="shared" si="68"/>
        <v>142011.57631934952</v>
      </c>
      <c r="H391" s="96">
        <f t="shared" si="69"/>
        <v>93853.143680650421</v>
      </c>
      <c r="I391" s="97">
        <f>+SUMIFS('CUII UE TB'!W:W,'CUII UE TB'!D:D,'PIS and AD by Account'!C391,'CUII UE TB'!AA:AA,TRUE)</f>
        <v>235864.71999999997</v>
      </c>
      <c r="J391" s="96"/>
      <c r="K391" s="96"/>
      <c r="N391" s="96">
        <f t="shared" si="70"/>
        <v>142011.57631934952</v>
      </c>
      <c r="O391" s="96">
        <f t="shared" si="70"/>
        <v>93853.143680650421</v>
      </c>
    </row>
    <row r="392" spans="2:15">
      <c r="B392" s="428" t="s">
        <v>411</v>
      </c>
      <c r="C392" s="76">
        <v>141749</v>
      </c>
      <c r="D392" s="89" t="s">
        <v>455</v>
      </c>
      <c r="E392" s="90" t="s">
        <v>108</v>
      </c>
      <c r="F392" s="67" t="s">
        <v>109</v>
      </c>
      <c r="G392" s="96">
        <f t="shared" si="68"/>
        <v>0</v>
      </c>
      <c r="H392" s="96">
        <f t="shared" si="69"/>
        <v>0</v>
      </c>
      <c r="I392" s="97">
        <f>+SUMIFS('CUII UE TB'!W:W,'CUII UE TB'!D:D,'PIS and AD by Account'!C392,'CUII UE TB'!AA:AA,TRUE)</f>
        <v>0</v>
      </c>
      <c r="J392" s="96"/>
      <c r="K392" s="96"/>
      <c r="N392" s="96">
        <f t="shared" si="70"/>
        <v>0</v>
      </c>
      <c r="O392" s="96">
        <f t="shared" si="70"/>
        <v>0</v>
      </c>
    </row>
    <row r="393" spans="2:15">
      <c r="B393" s="428" t="s">
        <v>411</v>
      </c>
      <c r="C393" s="76">
        <v>141750</v>
      </c>
      <c r="D393" s="89" t="s">
        <v>456</v>
      </c>
      <c r="E393" s="90" t="s">
        <v>108</v>
      </c>
      <c r="F393" s="67" t="s">
        <v>109</v>
      </c>
      <c r="G393" s="96">
        <f t="shared" si="68"/>
        <v>0</v>
      </c>
      <c r="H393" s="96">
        <f t="shared" si="69"/>
        <v>0</v>
      </c>
      <c r="I393" s="97">
        <f>+SUMIFS('CUII UE TB'!W:W,'CUII UE TB'!D:D,'PIS and AD by Account'!C393,'CUII UE TB'!AA:AA,TRUE)</f>
        <v>0</v>
      </c>
      <c r="J393" s="96"/>
      <c r="K393" s="96"/>
      <c r="N393" s="96">
        <f t="shared" si="70"/>
        <v>0</v>
      </c>
      <c r="O393" s="96">
        <f t="shared" si="70"/>
        <v>0</v>
      </c>
    </row>
    <row r="394" spans="2:15">
      <c r="B394" s="428" t="s">
        <v>411</v>
      </c>
      <c r="C394" s="76">
        <v>141751</v>
      </c>
      <c r="D394" s="89" t="s">
        <v>457</v>
      </c>
      <c r="E394" s="90" t="s">
        <v>108</v>
      </c>
      <c r="F394" s="67" t="s">
        <v>109</v>
      </c>
      <c r="G394" s="96">
        <f t="shared" si="68"/>
        <v>0</v>
      </c>
      <c r="H394" s="96">
        <f t="shared" si="69"/>
        <v>0</v>
      </c>
      <c r="I394" s="97">
        <f>+SUMIFS('CUII UE TB'!W:W,'CUII UE TB'!D:D,'PIS and AD by Account'!C394,'CUII UE TB'!AA:AA,TRUE)</f>
        <v>0</v>
      </c>
      <c r="J394" s="96"/>
      <c r="K394" s="96"/>
      <c r="N394" s="96">
        <f t="shared" si="70"/>
        <v>0</v>
      </c>
      <c r="O394" s="96">
        <f t="shared" si="70"/>
        <v>0</v>
      </c>
    </row>
    <row r="395" spans="2:15">
      <c r="B395" s="428" t="s">
        <v>411</v>
      </c>
      <c r="C395" s="76">
        <v>141752</v>
      </c>
      <c r="D395" s="89" t="s">
        <v>458</v>
      </c>
      <c r="E395" s="90" t="s">
        <v>108</v>
      </c>
      <c r="F395" s="67" t="s">
        <v>109</v>
      </c>
      <c r="G395" s="96">
        <f t="shared" si="68"/>
        <v>0</v>
      </c>
      <c r="H395" s="96">
        <f t="shared" si="69"/>
        <v>0</v>
      </c>
      <c r="I395" s="97">
        <f>+SUMIFS('CUII UE TB'!W:W,'CUII UE TB'!D:D,'PIS and AD by Account'!C395,'CUII UE TB'!AA:AA,TRUE)</f>
        <v>0</v>
      </c>
      <c r="J395" s="96"/>
      <c r="K395" s="96"/>
      <c r="N395" s="96">
        <f t="shared" si="70"/>
        <v>0</v>
      </c>
      <c r="O395" s="96">
        <f t="shared" si="70"/>
        <v>0</v>
      </c>
    </row>
    <row r="396" spans="2:15">
      <c r="B396" s="428" t="s">
        <v>411</v>
      </c>
      <c r="C396" s="76">
        <v>141753</v>
      </c>
      <c r="D396" s="89" t="s">
        <v>459</v>
      </c>
      <c r="E396" s="90" t="s">
        <v>108</v>
      </c>
      <c r="F396" s="67" t="s">
        <v>109</v>
      </c>
      <c r="G396" s="96">
        <f t="shared" si="68"/>
        <v>0</v>
      </c>
      <c r="H396" s="96">
        <f t="shared" si="69"/>
        <v>0</v>
      </c>
      <c r="I396" s="97">
        <f>+SUMIFS('CUII UE TB'!W:W,'CUII UE TB'!D:D,'PIS and AD by Account'!C396,'CUII UE TB'!AA:AA,TRUE)</f>
        <v>0</v>
      </c>
      <c r="J396" s="96"/>
      <c r="K396" s="96"/>
      <c r="N396" s="96">
        <f t="shared" si="70"/>
        <v>0</v>
      </c>
      <c r="O396" s="96">
        <f t="shared" si="70"/>
        <v>0</v>
      </c>
    </row>
    <row r="397" spans="2:15">
      <c r="B397" s="428" t="s">
        <v>411</v>
      </c>
      <c r="C397" s="76">
        <v>141754</v>
      </c>
      <c r="D397" s="89" t="s">
        <v>460</v>
      </c>
      <c r="E397" s="90" t="s">
        <v>108</v>
      </c>
      <c r="F397" s="67" t="s">
        <v>109</v>
      </c>
      <c r="G397" s="96">
        <f t="shared" si="68"/>
        <v>0</v>
      </c>
      <c r="H397" s="96">
        <f t="shared" si="69"/>
        <v>0</v>
      </c>
      <c r="I397" s="97">
        <f>+SUMIFS('CUII UE TB'!W:W,'CUII UE TB'!D:D,'PIS and AD by Account'!C397,'CUII UE TB'!AA:AA,TRUE)</f>
        <v>0</v>
      </c>
      <c r="J397" s="96"/>
      <c r="K397" s="96"/>
      <c r="N397" s="96">
        <f t="shared" si="70"/>
        <v>0</v>
      </c>
      <c r="O397" s="96">
        <f t="shared" si="70"/>
        <v>0</v>
      </c>
    </row>
    <row r="398" spans="2:15">
      <c r="B398" s="428" t="s">
        <v>411</v>
      </c>
      <c r="C398" s="76">
        <v>141756</v>
      </c>
      <c r="D398" s="89" t="s">
        <v>461</v>
      </c>
      <c r="E398" s="90" t="s">
        <v>108</v>
      </c>
      <c r="F398" s="67" t="s">
        <v>109</v>
      </c>
      <c r="G398" s="96">
        <f t="shared" si="68"/>
        <v>0</v>
      </c>
      <c r="H398" s="96">
        <f t="shared" si="69"/>
        <v>0</v>
      </c>
      <c r="I398" s="97">
        <f>+SUMIFS('CUII UE TB'!W:W,'CUII UE TB'!D:D,'PIS and AD by Account'!C398,'CUII UE TB'!AA:AA,TRUE)</f>
        <v>0</v>
      </c>
      <c r="J398" s="96"/>
      <c r="K398" s="96"/>
      <c r="N398" s="96">
        <f t="shared" si="70"/>
        <v>0</v>
      </c>
      <c r="O398" s="96">
        <f t="shared" si="70"/>
        <v>0</v>
      </c>
    </row>
    <row r="399" spans="2:15">
      <c r="B399" s="428" t="s">
        <v>411</v>
      </c>
      <c r="C399" s="76">
        <v>141757</v>
      </c>
      <c r="D399" s="89" t="s">
        <v>462</v>
      </c>
      <c r="E399" s="90" t="s">
        <v>108</v>
      </c>
      <c r="F399" s="67" t="s">
        <v>109</v>
      </c>
      <c r="G399" s="96">
        <f t="shared" si="68"/>
        <v>0</v>
      </c>
      <c r="H399" s="96">
        <f t="shared" si="69"/>
        <v>0</v>
      </c>
      <c r="I399" s="97">
        <f>+SUMIFS('CUII UE TB'!W:W,'CUII UE TB'!D:D,'PIS and AD by Account'!C399,'CUII UE TB'!AA:AA,TRUE)</f>
        <v>0</v>
      </c>
      <c r="J399" s="96"/>
      <c r="K399" s="96"/>
      <c r="N399" s="96">
        <f t="shared" si="70"/>
        <v>0</v>
      </c>
      <c r="O399" s="96">
        <f t="shared" si="70"/>
        <v>0</v>
      </c>
    </row>
    <row r="400" spans="2:15">
      <c r="B400" s="428" t="s">
        <v>411</v>
      </c>
      <c r="C400" s="76">
        <v>141758</v>
      </c>
      <c r="D400" s="89" t="s">
        <v>463</v>
      </c>
      <c r="E400" s="90" t="s">
        <v>108</v>
      </c>
      <c r="F400" s="67" t="s">
        <v>109</v>
      </c>
      <c r="G400" s="96">
        <f t="shared" si="68"/>
        <v>0</v>
      </c>
      <c r="H400" s="96">
        <f t="shared" si="69"/>
        <v>0</v>
      </c>
      <c r="I400" s="97">
        <f>+SUMIFS('CUII UE TB'!W:W,'CUII UE TB'!D:D,'PIS and AD by Account'!C400,'CUII UE TB'!AA:AA,TRUE)</f>
        <v>0</v>
      </c>
      <c r="J400" s="96"/>
      <c r="K400" s="96"/>
      <c r="N400" s="96">
        <f t="shared" si="70"/>
        <v>0</v>
      </c>
      <c r="O400" s="96">
        <f t="shared" si="70"/>
        <v>0</v>
      </c>
    </row>
    <row r="401" spans="1:15">
      <c r="B401" s="428" t="s">
        <v>411</v>
      </c>
      <c r="C401" s="76">
        <v>141759</v>
      </c>
      <c r="D401" s="89" t="s">
        <v>464</v>
      </c>
      <c r="E401" s="90" t="s">
        <v>108</v>
      </c>
      <c r="F401" s="67" t="s">
        <v>109</v>
      </c>
      <c r="G401" s="96">
        <f t="shared" si="68"/>
        <v>0</v>
      </c>
      <c r="H401" s="96">
        <f t="shared" si="69"/>
        <v>0</v>
      </c>
      <c r="I401" s="97">
        <f>+SUMIFS('CUII UE TB'!W:W,'CUII UE TB'!D:D,'PIS and AD by Account'!C401,'CUII UE TB'!AA:AA,TRUE)</f>
        <v>0</v>
      </c>
      <c r="J401" s="96"/>
      <c r="K401" s="96"/>
      <c r="N401" s="96">
        <f t="shared" si="70"/>
        <v>0</v>
      </c>
      <c r="O401" s="96">
        <f t="shared" si="70"/>
        <v>0</v>
      </c>
    </row>
    <row r="402" spans="1:15">
      <c r="B402" s="428" t="s">
        <v>411</v>
      </c>
      <c r="C402" s="76">
        <v>141760</v>
      </c>
      <c r="D402" s="89" t="s">
        <v>465</v>
      </c>
      <c r="E402" s="90" t="s">
        <v>108</v>
      </c>
      <c r="F402" s="67" t="s">
        <v>109</v>
      </c>
      <c r="G402" s="96">
        <f t="shared" si="68"/>
        <v>0</v>
      </c>
      <c r="H402" s="96">
        <f t="shared" si="69"/>
        <v>0</v>
      </c>
      <c r="I402" s="97">
        <f>+SUMIFS('CUII UE TB'!W:W,'CUII UE TB'!D:D,'PIS and AD by Account'!C402,'CUII UE TB'!AA:AA,TRUE)</f>
        <v>0</v>
      </c>
      <c r="J402" s="96"/>
      <c r="K402" s="96"/>
      <c r="N402" s="96">
        <f t="shared" si="70"/>
        <v>0</v>
      </c>
      <c r="O402" s="96">
        <f t="shared" si="70"/>
        <v>0</v>
      </c>
    </row>
    <row r="403" spans="1:15">
      <c r="B403" s="428" t="s">
        <v>411</v>
      </c>
      <c r="C403" s="76">
        <v>141761</v>
      </c>
      <c r="D403" s="89" t="s">
        <v>466</v>
      </c>
      <c r="E403" s="90" t="s">
        <v>108</v>
      </c>
      <c r="F403" s="67" t="s">
        <v>109</v>
      </c>
      <c r="G403" s="96">
        <f t="shared" si="68"/>
        <v>975964.43219987571</v>
      </c>
      <c r="H403" s="96">
        <f t="shared" si="69"/>
        <v>644999.03780012415</v>
      </c>
      <c r="I403" s="97">
        <f>+SUMIFS('CUII UE TB'!W:W,'CUII UE TB'!D:D,'PIS and AD by Account'!C403,'CUII UE TB'!AA:AA,TRUE)</f>
        <v>1620963.47</v>
      </c>
      <c r="J403" s="96"/>
      <c r="K403" s="96"/>
      <c r="N403" s="96">
        <f t="shared" si="70"/>
        <v>975964.43219987571</v>
      </c>
      <c r="O403" s="96">
        <f t="shared" si="70"/>
        <v>644999.03780012415</v>
      </c>
    </row>
    <row r="404" spans="1:15">
      <c r="B404" s="428" t="s">
        <v>411</v>
      </c>
      <c r="C404" s="76">
        <v>141762</v>
      </c>
      <c r="D404" s="89" t="s">
        <v>467</v>
      </c>
      <c r="E404" s="90" t="s">
        <v>108</v>
      </c>
      <c r="F404" s="67" t="s">
        <v>109</v>
      </c>
      <c r="G404" s="96">
        <f t="shared" si="68"/>
        <v>0</v>
      </c>
      <c r="H404" s="96">
        <f t="shared" si="69"/>
        <v>0</v>
      </c>
      <c r="I404" s="97">
        <f>+SUMIFS('CUII UE TB'!W:W,'CUII UE TB'!D:D,'PIS and AD by Account'!C404,'CUII UE TB'!AA:AA,TRUE)</f>
        <v>0</v>
      </c>
      <c r="J404" s="96"/>
      <c r="K404" s="96"/>
      <c r="N404" s="96">
        <f t="shared" si="70"/>
        <v>0</v>
      </c>
      <c r="O404" s="96">
        <f t="shared" si="70"/>
        <v>0</v>
      </c>
    </row>
    <row r="405" spans="1:15">
      <c r="B405" s="428" t="s">
        <v>275</v>
      </c>
      <c r="C405" s="76">
        <v>141763</v>
      </c>
      <c r="D405" s="89" t="s">
        <v>468</v>
      </c>
      <c r="E405" s="90" t="s">
        <v>108</v>
      </c>
      <c r="F405" s="67" t="s">
        <v>109</v>
      </c>
      <c r="G405" s="96">
        <f t="shared" si="68"/>
        <v>0</v>
      </c>
      <c r="H405" s="96">
        <f t="shared" si="69"/>
        <v>0</v>
      </c>
      <c r="I405" s="97">
        <f>+SUMIFS('CUII UE TB'!W:W,'CUII UE TB'!D:D,'PIS and AD by Account'!C405,'CUII UE TB'!AA:AA,TRUE)</f>
        <v>0</v>
      </c>
      <c r="J405" s="96"/>
      <c r="K405" s="96"/>
      <c r="L405" s="89"/>
      <c r="N405" s="430">
        <f t="shared" si="70"/>
        <v>0</v>
      </c>
      <c r="O405" s="431">
        <f t="shared" si="70"/>
        <v>0</v>
      </c>
    </row>
    <row r="406" spans="1:15">
      <c r="B406" s="428" t="s">
        <v>275</v>
      </c>
      <c r="C406" s="76">
        <v>141798</v>
      </c>
      <c r="D406" s="89" t="s">
        <v>469</v>
      </c>
      <c r="E406" s="90" t="s">
        <v>108</v>
      </c>
      <c r="F406" s="67" t="s">
        <v>109</v>
      </c>
      <c r="G406" s="96">
        <f t="shared" si="68"/>
        <v>-564.68130156399695</v>
      </c>
      <c r="H406" s="96">
        <f t="shared" si="69"/>
        <v>-373.18869843599833</v>
      </c>
      <c r="I406" s="97">
        <f>+SUMIFS('CUII UE TB'!W:W,'CUII UE TB'!D:D,'PIS and AD by Account'!C406,'CUII UE TB'!AA:AA,TRUE)</f>
        <v>-937.86999999999534</v>
      </c>
      <c r="J406" s="96"/>
      <c r="K406" s="96"/>
      <c r="L406" s="89"/>
      <c r="N406" s="430">
        <f t="shared" si="70"/>
        <v>-564.68130156399695</v>
      </c>
      <c r="O406" s="431">
        <f t="shared" si="70"/>
        <v>-373.18869843599833</v>
      </c>
    </row>
    <row r="407" spans="1:15">
      <c r="B407" s="428" t="s">
        <v>275</v>
      </c>
      <c r="C407" s="76">
        <v>141799</v>
      </c>
      <c r="D407" s="89" t="s">
        <v>470</v>
      </c>
      <c r="E407" s="90" t="s">
        <v>108</v>
      </c>
      <c r="F407" s="67" t="s">
        <v>109</v>
      </c>
      <c r="G407" s="96">
        <f t="shared" si="68"/>
        <v>0</v>
      </c>
      <c r="H407" s="96">
        <f t="shared" si="69"/>
        <v>0</v>
      </c>
      <c r="I407" s="97">
        <f>+SUMIFS('CUII UE TB'!W:W,'CUII UE TB'!D:D,'PIS and AD by Account'!C407,'CUII UE TB'!AA:AA,TRUE)</f>
        <v>0</v>
      </c>
      <c r="J407" s="96"/>
      <c r="K407" s="96"/>
      <c r="L407" s="89"/>
      <c r="N407" s="430">
        <f t="shared" si="70"/>
        <v>0</v>
      </c>
      <c r="O407" s="431">
        <f t="shared" si="70"/>
        <v>0</v>
      </c>
    </row>
    <row r="408" spans="1:15">
      <c r="A408" s="428" t="s">
        <v>128</v>
      </c>
      <c r="C408" s="90" t="s">
        <v>95</v>
      </c>
      <c r="D408" s="93" t="s">
        <v>410</v>
      </c>
      <c r="E408" s="90"/>
      <c r="G408" s="228">
        <f>SUM(G349:G407)</f>
        <v>1746496.6725549093</v>
      </c>
      <c r="H408" s="228">
        <f>SUM(H349:H407)</f>
        <v>1154231.2774450902</v>
      </c>
      <c r="I408" s="229">
        <f>SUM(I349:I407)</f>
        <v>2900727.9499999974</v>
      </c>
      <c r="J408" s="228"/>
      <c r="K408" s="228"/>
      <c r="N408" s="228">
        <f t="shared" ref="N408:O408" si="71">SUM(N349:N407)</f>
        <v>1746496.6725549093</v>
      </c>
      <c r="O408" s="228">
        <f t="shared" si="71"/>
        <v>1154231.2774450902</v>
      </c>
    </row>
    <row r="409" spans="1:15">
      <c r="C409" s="76"/>
      <c r="D409" s="77"/>
      <c r="E409" s="90"/>
      <c r="G409" s="96"/>
      <c r="H409" s="96"/>
      <c r="I409" s="97"/>
      <c r="J409" s="96"/>
      <c r="K409" s="96"/>
      <c r="N409" s="96"/>
      <c r="O409" s="96"/>
    </row>
    <row r="410" spans="1:15">
      <c r="C410" s="76"/>
      <c r="D410" s="77" t="s">
        <v>471</v>
      </c>
      <c r="E410" s="90"/>
      <c r="G410" s="96"/>
      <c r="H410" s="96"/>
      <c r="I410" s="97"/>
      <c r="J410" s="96"/>
      <c r="K410" s="96"/>
      <c r="N410" s="96"/>
      <c r="O410" s="96"/>
    </row>
    <row r="411" spans="1:15">
      <c r="B411" s="428" t="s">
        <v>275</v>
      </c>
      <c r="C411" s="76">
        <v>141801</v>
      </c>
      <c r="D411" s="89" t="s">
        <v>471</v>
      </c>
      <c r="E411" s="90" t="s">
        <v>108</v>
      </c>
      <c r="F411" s="67" t="s">
        <v>109</v>
      </c>
      <c r="G411" s="96">
        <f>IF(E411="Actual",IF(F411=G$6,$I411,0),VLOOKUP($E411,$F$1135:$L$1141,5,FALSE)*$I411)</f>
        <v>0</v>
      </c>
      <c r="H411" s="96">
        <f>IF(E411="Actual",IF(F411=H$6,$I411,0),VLOOKUP($E411,$F$1135:$L$1141,6,FALSE)*$I411)</f>
        <v>0</v>
      </c>
      <c r="I411" s="97">
        <f>+SUMIFS('CUII UE TB'!W:W,'CUII UE TB'!D:D,'PIS and AD by Account'!C411,'CUII UE TB'!AA:AA,TRUE)</f>
        <v>0</v>
      </c>
      <c r="J411" s="96"/>
      <c r="K411" s="96"/>
      <c r="L411" s="89"/>
      <c r="N411" s="430">
        <f>SUM(G411,J411)</f>
        <v>0</v>
      </c>
      <c r="O411" s="431">
        <f>SUM(H411,K411)</f>
        <v>0</v>
      </c>
    </row>
    <row r="412" spans="1:15">
      <c r="B412" s="428" t="s">
        <v>275</v>
      </c>
      <c r="C412" s="76">
        <v>141899</v>
      </c>
      <c r="D412" s="89" t="s">
        <v>472</v>
      </c>
      <c r="E412" s="90" t="s">
        <v>108</v>
      </c>
      <c r="F412" s="67" t="s">
        <v>109</v>
      </c>
      <c r="G412" s="96">
        <f>IF(E412="Actual",IF(F412=G$6,$I412,0),VLOOKUP($E412,$F$1135:$L$1141,5,FALSE)*$I412)</f>
        <v>0</v>
      </c>
      <c r="H412" s="96">
        <f>IF(E412="Actual",IF(F412=H$6,$I412,0),VLOOKUP($E412,$F$1135:$L$1141,6,FALSE)*$I412)</f>
        <v>0</v>
      </c>
      <c r="I412" s="97">
        <f>+SUMIFS('CUII UE TB'!W:W,'CUII UE TB'!D:D,'PIS and AD by Account'!C412,'CUII UE TB'!AA:AA,TRUE)</f>
        <v>0</v>
      </c>
      <c r="J412" s="96"/>
      <c r="K412" s="96"/>
      <c r="L412" s="89"/>
      <c r="N412" s="430">
        <f>SUM(G412,J412)</f>
        <v>0</v>
      </c>
      <c r="O412" s="431">
        <f>SUM(H412,K412)</f>
        <v>0</v>
      </c>
    </row>
    <row r="413" spans="1:15">
      <c r="A413" s="428" t="s">
        <v>128</v>
      </c>
      <c r="C413" s="90" t="s">
        <v>95</v>
      </c>
      <c r="D413" s="93" t="s">
        <v>471</v>
      </c>
      <c r="E413" s="90"/>
      <c r="G413" s="228">
        <f>SUM(G411:G412)</f>
        <v>0</v>
      </c>
      <c r="H413" s="228">
        <f>SUM(H411:H412)</f>
        <v>0</v>
      </c>
      <c r="I413" s="229">
        <f>SUM(I411:I412)</f>
        <v>0</v>
      </c>
      <c r="J413" s="228"/>
      <c r="K413" s="228"/>
      <c r="N413" s="228">
        <f t="shared" ref="N413:O413" si="72">SUM(N411:N412)</f>
        <v>0</v>
      </c>
      <c r="O413" s="228">
        <f t="shared" si="72"/>
        <v>0</v>
      </c>
    </row>
    <row r="414" spans="1:15">
      <c r="C414" s="76"/>
      <c r="D414" s="77"/>
      <c r="E414" s="90"/>
      <c r="G414" s="96"/>
      <c r="H414" s="96"/>
      <c r="I414" s="97"/>
      <c r="J414" s="96"/>
      <c r="K414" s="96"/>
      <c r="N414" s="96"/>
      <c r="O414" s="96"/>
    </row>
    <row r="415" spans="1:15">
      <c r="C415" s="76"/>
      <c r="D415" s="77" t="s">
        <v>473</v>
      </c>
      <c r="E415" s="90"/>
      <c r="G415" s="96"/>
      <c r="H415" s="96"/>
      <c r="I415" s="97"/>
      <c r="J415" s="96"/>
      <c r="K415" s="96"/>
      <c r="N415" s="96"/>
      <c r="O415" s="96"/>
    </row>
    <row r="416" spans="1:15">
      <c r="B416" s="428" t="s">
        <v>474</v>
      </c>
      <c r="C416" s="76">
        <v>141901</v>
      </c>
      <c r="D416" s="89" t="s">
        <v>473</v>
      </c>
      <c r="E416" s="90" t="s">
        <v>108</v>
      </c>
      <c r="F416" s="67" t="s">
        <v>109</v>
      </c>
      <c r="G416" s="96">
        <f>IF(E416="Actual",IF(F416=G$6,$I416,0),VLOOKUP($E416,$F$1135:$L$1141,5,FALSE)*$I416)</f>
        <v>65881.44397899606</v>
      </c>
      <c r="H416" s="96">
        <f>IF(E416="Actual",IF(F416=H$6,$I416,0),VLOOKUP($E416,$F$1135:$L$1141,6,FALSE)*$I416)</f>
        <v>43539.976021003866</v>
      </c>
      <c r="I416" s="97">
        <f>+SUMIFS('CUII UE TB'!W:W,'CUII UE TB'!D:D,'PIS and AD by Account'!C416,'CUII UE TB'!AA:AA,TRUE)</f>
        <v>109421.41999999993</v>
      </c>
      <c r="J416" s="96"/>
      <c r="K416" s="96"/>
      <c r="N416" s="96">
        <f>SUM(G416,J416)</f>
        <v>65881.44397899606</v>
      </c>
      <c r="O416" s="96">
        <f>SUM(H416,K416)</f>
        <v>43539.976021003866</v>
      </c>
    </row>
    <row r="417" spans="1:15">
      <c r="B417" s="428" t="s">
        <v>474</v>
      </c>
      <c r="C417" s="76">
        <v>141999</v>
      </c>
      <c r="D417" s="89" t="s">
        <v>475</v>
      </c>
      <c r="E417" s="90" t="s">
        <v>108</v>
      </c>
      <c r="F417" s="67" t="s">
        <v>109</v>
      </c>
      <c r="G417" s="96">
        <f>IF(E417="Actual",IF(F417=G$6,$I417,0),VLOOKUP($E417,$F$1135:$L$1141,5,FALSE)*$I417)</f>
        <v>0</v>
      </c>
      <c r="H417" s="96">
        <f>IF(E417="Actual",IF(F417=H$6,$I417,0),VLOOKUP($E417,$F$1135:$L$1141,6,FALSE)*$I417)</f>
        <v>0</v>
      </c>
      <c r="I417" s="97">
        <f>+SUMIFS('CUII UE TB'!W:W,'CUII UE TB'!D:D,'PIS and AD by Account'!C417,'CUII UE TB'!AA:AA,TRUE)</f>
        <v>0</v>
      </c>
      <c r="J417" s="96"/>
      <c r="K417" s="96"/>
      <c r="N417" s="96">
        <f>SUM(G417,J417)</f>
        <v>0</v>
      </c>
      <c r="O417" s="96">
        <f>SUM(H417,K417)</f>
        <v>0</v>
      </c>
    </row>
    <row r="418" spans="1:15">
      <c r="A418" s="428" t="s">
        <v>128</v>
      </c>
      <c r="C418" s="90" t="s">
        <v>95</v>
      </c>
      <c r="D418" s="93" t="s">
        <v>473</v>
      </c>
      <c r="E418" s="90"/>
      <c r="G418" s="228">
        <f>SUM(G416:G417)</f>
        <v>65881.44397899606</v>
      </c>
      <c r="H418" s="228">
        <f>SUM(H416:H417)</f>
        <v>43539.976021003866</v>
      </c>
      <c r="I418" s="229">
        <f>SUM(I416:I417)</f>
        <v>109421.41999999993</v>
      </c>
      <c r="J418" s="228"/>
      <c r="K418" s="228"/>
      <c r="N418" s="228">
        <f t="shared" ref="N418:O418" si="73">SUM(N416:N417)</f>
        <v>65881.44397899606</v>
      </c>
      <c r="O418" s="228">
        <f t="shared" si="73"/>
        <v>43539.976021003866</v>
      </c>
    </row>
    <row r="419" spans="1:15">
      <c r="C419" s="76"/>
      <c r="D419" s="77"/>
      <c r="E419" s="90"/>
      <c r="G419" s="96"/>
      <c r="H419" s="96"/>
      <c r="I419" s="97"/>
      <c r="J419" s="96"/>
      <c r="K419" s="96"/>
      <c r="N419" s="96"/>
      <c r="O419" s="96"/>
    </row>
    <row r="420" spans="1:15">
      <c r="C420" s="76"/>
      <c r="D420" s="77" t="s">
        <v>476</v>
      </c>
      <c r="E420" s="90"/>
      <c r="G420" s="96"/>
      <c r="H420" s="96"/>
      <c r="I420" s="97"/>
      <c r="J420" s="96"/>
      <c r="K420" s="96"/>
      <c r="N420" s="96"/>
      <c r="O420" s="96"/>
    </row>
    <row r="421" spans="1:15" ht="15.75" customHeight="1">
      <c r="C421" s="76"/>
      <c r="D421" s="77"/>
      <c r="E421" s="90"/>
      <c r="G421" s="96"/>
      <c r="H421" s="96"/>
      <c r="I421" s="97"/>
      <c r="J421" s="96"/>
      <c r="K421" s="96"/>
      <c r="N421" s="96"/>
      <c r="O421" s="96"/>
    </row>
    <row r="422" spans="1:15">
      <c r="C422" s="76"/>
      <c r="D422" s="77" t="s">
        <v>477</v>
      </c>
      <c r="E422" s="90"/>
      <c r="G422" s="96"/>
      <c r="H422" s="96"/>
      <c r="I422" s="97"/>
      <c r="J422" s="96"/>
      <c r="K422" s="96"/>
      <c r="N422" s="96"/>
      <c r="O422" s="96"/>
    </row>
    <row r="423" spans="1:15">
      <c r="B423" s="428" t="s">
        <v>478</v>
      </c>
      <c r="C423" s="76">
        <v>142201</v>
      </c>
      <c r="D423" s="89" t="s">
        <v>479</v>
      </c>
      <c r="E423" s="90" t="s">
        <v>108</v>
      </c>
      <c r="F423" s="67" t="s">
        <v>109</v>
      </c>
      <c r="G423" s="96">
        <f t="shared" ref="G423:G454" si="74">IF(E423="Actual",IF(F423=G$6,$I423,0),VLOOKUP($E423,$F$1135:$L$1141,5,FALSE)*$I423)</f>
        <v>-16603.624385071431</v>
      </c>
      <c r="H423" s="96">
        <f t="shared" ref="H423:H454" si="75">IF(E423="Actual",IF(F423=H$6,$I423,0),VLOOKUP($E423,$F$1135:$L$1141,6,FALSE)*$I423)</f>
        <v>-10973.065614928579</v>
      </c>
      <c r="I423" s="97">
        <f>+SUMIFS('CUII UE TB'!W:W,'CUII UE TB'!D:D,'PIS and AD by Account'!C423,'CUII UE TB'!AA:AA,TRUE)</f>
        <v>-27576.69000000001</v>
      </c>
      <c r="J423" s="96"/>
      <c r="K423" s="96"/>
      <c r="N423" s="96">
        <f t="shared" ref="N423:O454" si="76">SUM(G423,J423)</f>
        <v>-16603.624385071431</v>
      </c>
      <c r="O423" s="96">
        <f t="shared" si="76"/>
        <v>-10973.065614928579</v>
      </c>
    </row>
    <row r="424" spans="1:15">
      <c r="B424" s="428" t="s">
        <v>478</v>
      </c>
      <c r="C424" s="76">
        <v>142202</v>
      </c>
      <c r="D424" s="89" t="s">
        <v>480</v>
      </c>
      <c r="E424" s="90" t="s">
        <v>108</v>
      </c>
      <c r="F424" s="67" t="s">
        <v>109</v>
      </c>
      <c r="G424" s="96">
        <f t="shared" si="74"/>
        <v>-2339.0017455818415</v>
      </c>
      <c r="H424" s="96">
        <f t="shared" si="75"/>
        <v>-1545.808254418158</v>
      </c>
      <c r="I424" s="97">
        <f>+SUMIFS('CUII UE TB'!W:W,'CUII UE TB'!D:D,'PIS and AD by Account'!C424,'CUII UE TB'!AA:AA,TRUE)</f>
        <v>-3884.8099999999995</v>
      </c>
      <c r="J424" s="96"/>
      <c r="K424" s="96"/>
      <c r="N424" s="96">
        <f t="shared" si="76"/>
        <v>-2339.0017455818415</v>
      </c>
      <c r="O424" s="96">
        <f t="shared" si="76"/>
        <v>-1545.808254418158</v>
      </c>
    </row>
    <row r="425" spans="1:15">
      <c r="B425" s="428" t="s">
        <v>478</v>
      </c>
      <c r="C425" s="76">
        <v>142203</v>
      </c>
      <c r="D425" s="89" t="s">
        <v>481</v>
      </c>
      <c r="E425" s="90" t="s">
        <v>108</v>
      </c>
      <c r="F425" s="67" t="s">
        <v>109</v>
      </c>
      <c r="G425" s="96">
        <f t="shared" si="74"/>
        <v>-47031.792446728017</v>
      </c>
      <c r="H425" s="96">
        <f t="shared" si="75"/>
        <v>-31082.547553271976</v>
      </c>
      <c r="I425" s="97">
        <f>+SUMIFS('CUII UE TB'!W:W,'CUII UE TB'!D:D,'PIS and AD by Account'!C425,'CUII UE TB'!AA:AA,TRUE)</f>
        <v>-78114.34</v>
      </c>
      <c r="J425" s="96"/>
      <c r="K425" s="96"/>
      <c r="N425" s="96">
        <f t="shared" si="76"/>
        <v>-47031.792446728017</v>
      </c>
      <c r="O425" s="96">
        <f t="shared" si="76"/>
        <v>-31082.547553271976</v>
      </c>
    </row>
    <row r="426" spans="1:15">
      <c r="B426" s="428" t="s">
        <v>478</v>
      </c>
      <c r="C426" s="76">
        <v>142204</v>
      </c>
      <c r="D426" s="89" t="s">
        <v>482</v>
      </c>
      <c r="E426" s="90" t="s">
        <v>3</v>
      </c>
      <c r="F426" s="67" t="s">
        <v>2</v>
      </c>
      <c r="G426" s="96">
        <f t="shared" si="74"/>
        <v>-271616</v>
      </c>
      <c r="H426" s="96">
        <f t="shared" si="75"/>
        <v>0</v>
      </c>
      <c r="I426" s="97">
        <f>+SUMIFS('CUII UE TB'!W:W,'CUII UE TB'!D:D,'PIS and AD by Account'!C426,'CUII UE TB'!AA:AA,TRUE)</f>
        <v>-271616</v>
      </c>
      <c r="J426" s="96"/>
      <c r="K426" s="96"/>
      <c r="N426" s="96">
        <f t="shared" si="76"/>
        <v>-271616</v>
      </c>
      <c r="O426" s="96">
        <f t="shared" si="76"/>
        <v>0</v>
      </c>
    </row>
    <row r="427" spans="1:15">
      <c r="B427" s="428" t="s">
        <v>478</v>
      </c>
      <c r="C427" s="76">
        <v>142205</v>
      </c>
      <c r="D427" s="89" t="s">
        <v>483</v>
      </c>
      <c r="E427" s="90" t="s">
        <v>3</v>
      </c>
      <c r="F427" s="67" t="s">
        <v>2</v>
      </c>
      <c r="G427" s="96">
        <f t="shared" si="74"/>
        <v>-113331.89000000001</v>
      </c>
      <c r="H427" s="96">
        <f t="shared" si="75"/>
        <v>0</v>
      </c>
      <c r="I427" s="97">
        <f>+SUMIFS('CUII UE TB'!W:W,'CUII UE TB'!D:D,'PIS and AD by Account'!C427,'CUII UE TB'!AA:AA,TRUE)</f>
        <v>-113331.89000000001</v>
      </c>
      <c r="J427" s="96">
        <f>-'wp MAS-RB-1W (modified)'!H14-'wp MAS-RB-1W (modified)'!H15+'2019017 Retirement'!N2</f>
        <v>512511.49</v>
      </c>
      <c r="K427" s="96"/>
      <c r="L427" s="70" t="s">
        <v>484</v>
      </c>
      <c r="N427" s="96">
        <f t="shared" si="76"/>
        <v>399179.6</v>
      </c>
      <c r="O427" s="96">
        <f t="shared" si="76"/>
        <v>0</v>
      </c>
    </row>
    <row r="428" spans="1:15">
      <c r="B428" s="428" t="s">
        <v>478</v>
      </c>
      <c r="C428" s="76">
        <v>142206</v>
      </c>
      <c r="D428" s="89" t="s">
        <v>485</v>
      </c>
      <c r="E428" s="90" t="s">
        <v>3</v>
      </c>
      <c r="F428" s="67" t="s">
        <v>2</v>
      </c>
      <c r="G428" s="96">
        <f t="shared" si="74"/>
        <v>-1258.3400000000001</v>
      </c>
      <c r="H428" s="96">
        <f t="shared" si="75"/>
        <v>0</v>
      </c>
      <c r="I428" s="97">
        <f>+SUMIFS('CUII UE TB'!W:W,'CUII UE TB'!D:D,'PIS and AD by Account'!C428,'CUII UE TB'!AA:AA,TRUE)</f>
        <v>-1258.3400000000001</v>
      </c>
      <c r="J428" s="96"/>
      <c r="K428" s="96"/>
      <c r="N428" s="96">
        <f t="shared" si="76"/>
        <v>-1258.3400000000001</v>
      </c>
      <c r="O428" s="96">
        <f t="shared" si="76"/>
        <v>0</v>
      </c>
    </row>
    <row r="429" spans="1:15">
      <c r="B429" s="428" t="s">
        <v>478</v>
      </c>
      <c r="C429" s="76">
        <v>142207</v>
      </c>
      <c r="D429" s="89" t="s">
        <v>486</v>
      </c>
      <c r="E429" s="90" t="s">
        <v>3</v>
      </c>
      <c r="F429" s="67" t="s">
        <v>76</v>
      </c>
      <c r="G429" s="96">
        <f t="shared" si="74"/>
        <v>0</v>
      </c>
      <c r="H429" s="96">
        <f t="shared" si="75"/>
        <v>-3394.2799999999997</v>
      </c>
      <c r="I429" s="97">
        <f>+SUMIFS('CUII UE TB'!W:W,'CUII UE TB'!D:D,'PIS and AD by Account'!C429,'CUII UE TB'!AA:AA,TRUE)</f>
        <v>-3394.2799999999997</v>
      </c>
      <c r="J429" s="96"/>
      <c r="K429" s="96"/>
      <c r="N429" s="96">
        <f t="shared" si="76"/>
        <v>0</v>
      </c>
      <c r="O429" s="96">
        <f t="shared" si="76"/>
        <v>-3394.2799999999997</v>
      </c>
    </row>
    <row r="430" spans="1:15">
      <c r="B430" s="428" t="s">
        <v>478</v>
      </c>
      <c r="C430" s="76">
        <v>142208</v>
      </c>
      <c r="D430" s="89" t="s">
        <v>487</v>
      </c>
      <c r="E430" s="90" t="s">
        <v>3</v>
      </c>
      <c r="F430" s="67" t="s">
        <v>76</v>
      </c>
      <c r="G430" s="96">
        <f t="shared" si="74"/>
        <v>0</v>
      </c>
      <c r="H430" s="96">
        <f t="shared" si="75"/>
        <v>-359811.75000000006</v>
      </c>
      <c r="I430" s="97">
        <f>+SUMIFS('CUII UE TB'!W:W,'CUII UE TB'!D:D,'PIS and AD by Account'!C430,'CUII UE TB'!AA:AA,TRUE)</f>
        <v>-359811.75000000006</v>
      </c>
      <c r="J430" s="96"/>
      <c r="K430" s="96"/>
      <c r="N430" s="96">
        <f t="shared" si="76"/>
        <v>0</v>
      </c>
      <c r="O430" s="96">
        <f t="shared" si="76"/>
        <v>-359811.75000000006</v>
      </c>
    </row>
    <row r="431" spans="1:15">
      <c r="B431" s="428" t="s">
        <v>478</v>
      </c>
      <c r="C431" s="76">
        <v>142209</v>
      </c>
      <c r="D431" s="89" t="s">
        <v>488</v>
      </c>
      <c r="E431" s="90" t="s">
        <v>3</v>
      </c>
      <c r="F431" s="67" t="s">
        <v>76</v>
      </c>
      <c r="G431" s="96">
        <f t="shared" si="74"/>
        <v>0</v>
      </c>
      <c r="H431" s="96">
        <f t="shared" si="75"/>
        <v>-380825.41000000003</v>
      </c>
      <c r="I431" s="97">
        <f>+SUMIFS('CUII UE TB'!W:W,'CUII UE TB'!D:D,'PIS and AD by Account'!C431,'CUII UE TB'!AA:AA,TRUE)</f>
        <v>-380825.41000000003</v>
      </c>
      <c r="J431" s="96"/>
      <c r="K431" s="96"/>
      <c r="N431" s="96">
        <f t="shared" si="76"/>
        <v>0</v>
      </c>
      <c r="O431" s="96">
        <f t="shared" si="76"/>
        <v>-380825.41000000003</v>
      </c>
    </row>
    <row r="432" spans="1:15">
      <c r="B432" s="428" t="s">
        <v>478</v>
      </c>
      <c r="C432" s="76">
        <v>142210</v>
      </c>
      <c r="D432" s="89" t="s">
        <v>489</v>
      </c>
      <c r="E432" s="90" t="s">
        <v>3</v>
      </c>
      <c r="F432" s="67" t="s">
        <v>76</v>
      </c>
      <c r="G432" s="96">
        <f t="shared" si="74"/>
        <v>0</v>
      </c>
      <c r="H432" s="96">
        <f t="shared" si="75"/>
        <v>-141.62999999999997</v>
      </c>
      <c r="I432" s="97">
        <f>+SUMIFS('CUII UE TB'!W:W,'CUII UE TB'!D:D,'PIS and AD by Account'!C432,'CUII UE TB'!AA:AA,TRUE)</f>
        <v>-141.62999999999997</v>
      </c>
      <c r="J432" s="96"/>
      <c r="K432" s="96"/>
      <c r="N432" s="96">
        <f t="shared" si="76"/>
        <v>0</v>
      </c>
      <c r="O432" s="96">
        <f t="shared" si="76"/>
        <v>-141.62999999999997</v>
      </c>
    </row>
    <row r="433" spans="2:15">
      <c r="B433" s="428" t="s">
        <v>478</v>
      </c>
      <c r="C433" s="76">
        <v>142211</v>
      </c>
      <c r="D433" s="89" t="s">
        <v>490</v>
      </c>
      <c r="E433" s="90" t="s">
        <v>3</v>
      </c>
      <c r="F433" s="67" t="s">
        <v>76</v>
      </c>
      <c r="G433" s="96">
        <f t="shared" si="74"/>
        <v>0</v>
      </c>
      <c r="H433" s="96">
        <f t="shared" si="75"/>
        <v>0</v>
      </c>
      <c r="I433" s="97">
        <f>+SUMIFS('CUII UE TB'!W:W,'CUII UE TB'!D:D,'PIS and AD by Account'!C433,'CUII UE TB'!AA:AA,TRUE)</f>
        <v>0</v>
      </c>
      <c r="J433" s="96"/>
      <c r="K433" s="96"/>
      <c r="N433" s="96">
        <f t="shared" si="76"/>
        <v>0</v>
      </c>
      <c r="O433" s="96">
        <f t="shared" si="76"/>
        <v>0</v>
      </c>
    </row>
    <row r="434" spans="2:15">
      <c r="B434" s="428" t="s">
        <v>478</v>
      </c>
      <c r="C434" s="76">
        <v>142212</v>
      </c>
      <c r="D434" s="89" t="s">
        <v>491</v>
      </c>
      <c r="E434" s="90" t="s">
        <v>3</v>
      </c>
      <c r="F434" s="67" t="s">
        <v>299</v>
      </c>
      <c r="G434" s="96">
        <f t="shared" si="74"/>
        <v>0</v>
      </c>
      <c r="H434" s="96">
        <f t="shared" si="75"/>
        <v>0</v>
      </c>
      <c r="I434" s="97">
        <f>+SUMIFS('CUII UE TB'!W:W,'CUII UE TB'!D:D,'PIS and AD by Account'!C434,'CUII UE TB'!AA:AA,TRUE)</f>
        <v>0</v>
      </c>
      <c r="J434" s="96"/>
      <c r="K434" s="96"/>
      <c r="N434" s="96">
        <f t="shared" si="76"/>
        <v>0</v>
      </c>
      <c r="O434" s="96">
        <f t="shared" si="76"/>
        <v>0</v>
      </c>
    </row>
    <row r="435" spans="2:15">
      <c r="B435" s="428" t="s">
        <v>478</v>
      </c>
      <c r="C435" s="76">
        <v>142213</v>
      </c>
      <c r="D435" s="89" t="s">
        <v>492</v>
      </c>
      <c r="E435" s="90" t="s">
        <v>3</v>
      </c>
      <c r="F435" s="67" t="s">
        <v>299</v>
      </c>
      <c r="G435" s="96">
        <f t="shared" si="74"/>
        <v>0</v>
      </c>
      <c r="H435" s="96">
        <f t="shared" si="75"/>
        <v>0</v>
      </c>
      <c r="I435" s="97">
        <f>+SUMIFS('CUII UE TB'!W:W,'CUII UE TB'!D:D,'PIS and AD by Account'!C435,'CUII UE TB'!AA:AA,TRUE)</f>
        <v>0</v>
      </c>
      <c r="J435" s="96"/>
      <c r="K435" s="96"/>
      <c r="N435" s="96">
        <f t="shared" si="76"/>
        <v>0</v>
      </c>
      <c r="O435" s="96">
        <f t="shared" si="76"/>
        <v>0</v>
      </c>
    </row>
    <row r="436" spans="2:15">
      <c r="B436" s="428" t="s">
        <v>478</v>
      </c>
      <c r="C436" s="76">
        <v>142214</v>
      </c>
      <c r="D436" s="89" t="s">
        <v>493</v>
      </c>
      <c r="E436" s="90" t="s">
        <v>3</v>
      </c>
      <c r="F436" s="67" t="s">
        <v>299</v>
      </c>
      <c r="G436" s="96">
        <f t="shared" si="74"/>
        <v>0</v>
      </c>
      <c r="H436" s="96">
        <f t="shared" si="75"/>
        <v>0</v>
      </c>
      <c r="I436" s="97">
        <f>+SUMIFS('CUII UE TB'!W:W,'CUII UE TB'!D:D,'PIS and AD by Account'!C436,'CUII UE TB'!AA:AA,TRUE)</f>
        <v>0</v>
      </c>
      <c r="J436" s="96"/>
      <c r="K436" s="96"/>
      <c r="N436" s="96">
        <f t="shared" si="76"/>
        <v>0</v>
      </c>
      <c r="O436" s="96">
        <f t="shared" si="76"/>
        <v>0</v>
      </c>
    </row>
    <row r="437" spans="2:15">
      <c r="B437" s="428" t="s">
        <v>478</v>
      </c>
      <c r="C437" s="76">
        <v>142215</v>
      </c>
      <c r="D437" s="89" t="s">
        <v>494</v>
      </c>
      <c r="E437" s="90" t="s">
        <v>3</v>
      </c>
      <c r="F437" s="67" t="s">
        <v>299</v>
      </c>
      <c r="G437" s="96">
        <f t="shared" si="74"/>
        <v>0</v>
      </c>
      <c r="H437" s="96">
        <f t="shared" si="75"/>
        <v>0</v>
      </c>
      <c r="I437" s="97">
        <f>+SUMIFS('CUII UE TB'!W:W,'CUII UE TB'!D:D,'PIS and AD by Account'!C437,'CUII UE TB'!AA:AA,TRUE)</f>
        <v>0</v>
      </c>
      <c r="J437" s="96"/>
      <c r="K437" s="96"/>
      <c r="N437" s="96">
        <f t="shared" si="76"/>
        <v>0</v>
      </c>
      <c r="O437" s="96">
        <f t="shared" si="76"/>
        <v>0</v>
      </c>
    </row>
    <row r="438" spans="2:15">
      <c r="B438" s="428" t="s">
        <v>478</v>
      </c>
      <c r="C438" s="76">
        <v>142216</v>
      </c>
      <c r="D438" s="89" t="s">
        <v>495</v>
      </c>
      <c r="E438" s="90" t="s">
        <v>108</v>
      </c>
      <c r="F438" s="67" t="s">
        <v>109</v>
      </c>
      <c r="G438" s="96">
        <f t="shared" si="74"/>
        <v>0</v>
      </c>
      <c r="H438" s="96">
        <f t="shared" si="75"/>
        <v>0</v>
      </c>
      <c r="I438" s="97">
        <f>+SUMIFS('CUII UE TB'!W:W,'CUII UE TB'!D:D,'PIS and AD by Account'!C438,'CUII UE TB'!AA:AA,TRUE)</f>
        <v>0</v>
      </c>
      <c r="J438" s="96"/>
      <c r="K438" s="96"/>
      <c r="N438" s="96">
        <f t="shared" si="76"/>
        <v>0</v>
      </c>
      <c r="O438" s="96">
        <f t="shared" si="76"/>
        <v>0</v>
      </c>
    </row>
    <row r="439" spans="2:15">
      <c r="B439" s="428" t="s">
        <v>478</v>
      </c>
      <c r="C439" s="76">
        <v>142217</v>
      </c>
      <c r="D439" s="89" t="s">
        <v>496</v>
      </c>
      <c r="E439" s="90" t="s">
        <v>108</v>
      </c>
      <c r="F439" s="67" t="s">
        <v>109</v>
      </c>
      <c r="G439" s="96">
        <f t="shared" si="74"/>
        <v>0</v>
      </c>
      <c r="H439" s="96">
        <f t="shared" si="75"/>
        <v>0</v>
      </c>
      <c r="I439" s="97">
        <f>+SUMIFS('CUII UE TB'!W:W,'CUII UE TB'!D:D,'PIS and AD by Account'!C439,'CUII UE TB'!AA:AA,TRUE)</f>
        <v>0</v>
      </c>
      <c r="J439" s="96"/>
      <c r="K439" s="96"/>
      <c r="N439" s="96">
        <f t="shared" si="76"/>
        <v>0</v>
      </c>
      <c r="O439" s="96">
        <f t="shared" si="76"/>
        <v>0</v>
      </c>
    </row>
    <row r="440" spans="2:15">
      <c r="B440" s="428" t="s">
        <v>478</v>
      </c>
      <c r="C440" s="76">
        <v>142218</v>
      </c>
      <c r="D440" s="89" t="s">
        <v>497</v>
      </c>
      <c r="E440" s="90" t="s">
        <v>108</v>
      </c>
      <c r="F440" s="67" t="s">
        <v>109</v>
      </c>
      <c r="G440" s="96">
        <f t="shared" si="74"/>
        <v>0</v>
      </c>
      <c r="H440" s="96">
        <f t="shared" si="75"/>
        <v>0</v>
      </c>
      <c r="I440" s="97">
        <f>+SUMIFS('CUII UE TB'!W:W,'CUII UE TB'!D:D,'PIS and AD by Account'!C440,'CUII UE TB'!AA:AA,TRUE)</f>
        <v>0</v>
      </c>
      <c r="J440" s="96"/>
      <c r="K440" s="96"/>
      <c r="N440" s="96">
        <f t="shared" si="76"/>
        <v>0</v>
      </c>
      <c r="O440" s="96">
        <f t="shared" si="76"/>
        <v>0</v>
      </c>
    </row>
    <row r="441" spans="2:15">
      <c r="B441" s="428" t="s">
        <v>478</v>
      </c>
      <c r="C441" s="76">
        <v>142219</v>
      </c>
      <c r="D441" s="89" t="s">
        <v>498</v>
      </c>
      <c r="E441" s="90" t="s">
        <v>108</v>
      </c>
      <c r="F441" s="67" t="s">
        <v>109</v>
      </c>
      <c r="G441" s="96">
        <f t="shared" si="74"/>
        <v>0</v>
      </c>
      <c r="H441" s="96">
        <f t="shared" si="75"/>
        <v>0</v>
      </c>
      <c r="I441" s="97">
        <f>+SUMIFS('CUII UE TB'!W:W,'CUII UE TB'!D:D,'PIS and AD by Account'!C441,'CUII UE TB'!AA:AA,TRUE)</f>
        <v>0</v>
      </c>
      <c r="J441" s="96"/>
      <c r="K441" s="96"/>
      <c r="N441" s="96">
        <f t="shared" si="76"/>
        <v>0</v>
      </c>
      <c r="O441" s="96">
        <f t="shared" si="76"/>
        <v>0</v>
      </c>
    </row>
    <row r="442" spans="2:15">
      <c r="B442" s="428" t="s">
        <v>478</v>
      </c>
      <c r="C442" s="76">
        <v>142220</v>
      </c>
      <c r="D442" s="89" t="s">
        <v>499</v>
      </c>
      <c r="E442" s="90" t="s">
        <v>108</v>
      </c>
      <c r="F442" s="67" t="s">
        <v>109</v>
      </c>
      <c r="G442" s="96">
        <f t="shared" si="74"/>
        <v>-13501.17968516745</v>
      </c>
      <c r="H442" s="96">
        <f t="shared" si="75"/>
        <v>-8922.7103148326169</v>
      </c>
      <c r="I442" s="97">
        <f>+SUMIFS('CUII UE TB'!W:W,'CUII UE TB'!D:D,'PIS and AD by Account'!C442,'CUII UE TB'!AA:AA,TRUE)</f>
        <v>-22423.890000000069</v>
      </c>
      <c r="J442" s="96"/>
      <c r="K442" s="96"/>
      <c r="N442" s="96">
        <f t="shared" si="76"/>
        <v>-13501.17968516745</v>
      </c>
      <c r="O442" s="96">
        <f t="shared" si="76"/>
        <v>-8922.7103148326169</v>
      </c>
    </row>
    <row r="443" spans="2:15">
      <c r="B443" s="428" t="s">
        <v>478</v>
      </c>
      <c r="C443" s="76">
        <v>142221</v>
      </c>
      <c r="D443" s="89" t="s">
        <v>500</v>
      </c>
      <c r="E443" s="90" t="s">
        <v>3</v>
      </c>
      <c r="F443" s="67" t="s">
        <v>2</v>
      </c>
      <c r="G443" s="96">
        <f t="shared" si="74"/>
        <v>0</v>
      </c>
      <c r="H443" s="96">
        <f t="shared" si="75"/>
        <v>0</v>
      </c>
      <c r="I443" s="97">
        <f>+SUMIFS('CUII UE TB'!W:W,'CUII UE TB'!D:D,'PIS and AD by Account'!C443,'CUII UE TB'!AA:AA,TRUE)</f>
        <v>0</v>
      </c>
      <c r="J443" s="96"/>
      <c r="K443" s="96"/>
      <c r="N443" s="96">
        <f t="shared" si="76"/>
        <v>0</v>
      </c>
      <c r="O443" s="96">
        <f t="shared" si="76"/>
        <v>0</v>
      </c>
    </row>
    <row r="444" spans="2:15">
      <c r="B444" s="428" t="s">
        <v>478</v>
      </c>
      <c r="C444" s="76">
        <v>142222</v>
      </c>
      <c r="D444" s="89" t="s">
        <v>501</v>
      </c>
      <c r="E444" s="90" t="s">
        <v>3</v>
      </c>
      <c r="F444" s="67" t="s">
        <v>2</v>
      </c>
      <c r="G444" s="96">
        <f t="shared" si="74"/>
        <v>0</v>
      </c>
      <c r="H444" s="96">
        <f t="shared" si="75"/>
        <v>0</v>
      </c>
      <c r="I444" s="97">
        <f>+SUMIFS('CUII UE TB'!W:W,'CUII UE TB'!D:D,'PIS and AD by Account'!C444,'CUII UE TB'!AA:AA,TRUE)</f>
        <v>0</v>
      </c>
      <c r="J444" s="96"/>
      <c r="K444" s="96"/>
      <c r="N444" s="96">
        <f t="shared" si="76"/>
        <v>0</v>
      </c>
      <c r="O444" s="96">
        <f t="shared" si="76"/>
        <v>0</v>
      </c>
    </row>
    <row r="445" spans="2:15">
      <c r="B445" s="428" t="s">
        <v>478</v>
      </c>
      <c r="C445" s="76">
        <v>142223</v>
      </c>
      <c r="D445" s="89" t="s">
        <v>502</v>
      </c>
      <c r="E445" s="90" t="s">
        <v>3</v>
      </c>
      <c r="F445" s="67" t="s">
        <v>2</v>
      </c>
      <c r="G445" s="96">
        <f t="shared" si="74"/>
        <v>-466336.94999999995</v>
      </c>
      <c r="H445" s="96">
        <f t="shared" si="75"/>
        <v>0</v>
      </c>
      <c r="I445" s="97">
        <f>+SUMIFS('CUII UE TB'!W:W,'CUII UE TB'!D:D,'PIS and AD by Account'!C445,'CUII UE TB'!AA:AA,TRUE)</f>
        <v>-466336.94999999995</v>
      </c>
      <c r="J445" s="96"/>
      <c r="K445" s="96"/>
      <c r="N445" s="96">
        <f t="shared" si="76"/>
        <v>-466336.94999999995</v>
      </c>
      <c r="O445" s="96">
        <f t="shared" si="76"/>
        <v>0</v>
      </c>
    </row>
    <row r="446" spans="2:15">
      <c r="B446" s="428" t="s">
        <v>478</v>
      </c>
      <c r="C446" s="76">
        <v>142224</v>
      </c>
      <c r="D446" s="89" t="s">
        <v>503</v>
      </c>
      <c r="E446" s="90" t="s">
        <v>3</v>
      </c>
      <c r="F446" s="67" t="s">
        <v>2</v>
      </c>
      <c r="G446" s="96">
        <f t="shared" si="74"/>
        <v>0</v>
      </c>
      <c r="H446" s="96">
        <f t="shared" si="75"/>
        <v>0</v>
      </c>
      <c r="I446" s="97">
        <f>+SUMIFS('CUII UE TB'!W:W,'CUII UE TB'!D:D,'PIS and AD by Account'!C446,'CUII UE TB'!AA:AA,TRUE)</f>
        <v>0</v>
      </c>
      <c r="J446" s="96"/>
      <c r="K446" s="96"/>
      <c r="N446" s="96">
        <f t="shared" si="76"/>
        <v>0</v>
      </c>
      <c r="O446" s="96">
        <f t="shared" si="76"/>
        <v>0</v>
      </c>
    </row>
    <row r="447" spans="2:15">
      <c r="B447" s="428" t="s">
        <v>478</v>
      </c>
      <c r="C447" s="76">
        <v>142225</v>
      </c>
      <c r="D447" s="89" t="s">
        <v>504</v>
      </c>
      <c r="E447" s="90" t="s">
        <v>3</v>
      </c>
      <c r="F447" s="67" t="s">
        <v>2</v>
      </c>
      <c r="G447" s="96">
        <f t="shared" si="74"/>
        <v>-7017.8</v>
      </c>
      <c r="H447" s="96">
        <f t="shared" si="75"/>
        <v>0</v>
      </c>
      <c r="I447" s="97">
        <f>+SUMIFS('CUII UE TB'!W:W,'CUII UE TB'!D:D,'PIS and AD by Account'!C447,'CUII UE TB'!AA:AA,TRUE)</f>
        <v>-7017.8</v>
      </c>
      <c r="J447" s="96"/>
      <c r="K447" s="96"/>
      <c r="N447" s="96">
        <f t="shared" si="76"/>
        <v>-7017.8</v>
      </c>
      <c r="O447" s="96">
        <f t="shared" si="76"/>
        <v>0</v>
      </c>
    </row>
    <row r="448" spans="2:15">
      <c r="B448" s="428" t="s">
        <v>478</v>
      </c>
      <c r="C448" s="76">
        <v>142226</v>
      </c>
      <c r="D448" s="89" t="s">
        <v>505</v>
      </c>
      <c r="E448" s="90" t="s">
        <v>3</v>
      </c>
      <c r="F448" s="67" t="s">
        <v>2</v>
      </c>
      <c r="G448" s="96">
        <f t="shared" si="74"/>
        <v>-422.46</v>
      </c>
      <c r="H448" s="96">
        <f t="shared" si="75"/>
        <v>0</v>
      </c>
      <c r="I448" s="97">
        <f>+SUMIFS('CUII UE TB'!W:W,'CUII UE TB'!D:D,'PIS and AD by Account'!C448,'CUII UE TB'!AA:AA,TRUE)</f>
        <v>-422.46</v>
      </c>
      <c r="J448" s="96"/>
      <c r="K448" s="96"/>
      <c r="N448" s="96">
        <f t="shared" si="76"/>
        <v>-422.46</v>
      </c>
      <c r="O448" s="96">
        <f t="shared" si="76"/>
        <v>0</v>
      </c>
    </row>
    <row r="449" spans="2:15">
      <c r="B449" s="428" t="s">
        <v>478</v>
      </c>
      <c r="C449" s="76">
        <v>142227</v>
      </c>
      <c r="D449" s="89" t="s">
        <v>506</v>
      </c>
      <c r="E449" s="90" t="s">
        <v>3</v>
      </c>
      <c r="F449" s="67" t="s">
        <v>2</v>
      </c>
      <c r="G449" s="96">
        <f t="shared" si="74"/>
        <v>42383.880000000005</v>
      </c>
      <c r="H449" s="96">
        <f t="shared" si="75"/>
        <v>0</v>
      </c>
      <c r="I449" s="97">
        <f>+SUMIFS('CUII UE TB'!W:W,'CUII UE TB'!D:D,'PIS and AD by Account'!C449,'CUII UE TB'!AA:AA,TRUE)</f>
        <v>42383.880000000005</v>
      </c>
      <c r="J449" s="96"/>
      <c r="K449" s="96"/>
      <c r="N449" s="96">
        <f t="shared" si="76"/>
        <v>42383.880000000005</v>
      </c>
      <c r="O449" s="96">
        <f t="shared" si="76"/>
        <v>0</v>
      </c>
    </row>
    <row r="450" spans="2:15">
      <c r="B450" s="428" t="s">
        <v>478</v>
      </c>
      <c r="C450" s="76">
        <v>142228</v>
      </c>
      <c r="D450" s="89" t="s">
        <v>507</v>
      </c>
      <c r="E450" s="90" t="s">
        <v>3</v>
      </c>
      <c r="F450" s="67" t="s">
        <v>2</v>
      </c>
      <c r="G450" s="96">
        <f t="shared" si="74"/>
        <v>-225656.98</v>
      </c>
      <c r="H450" s="96">
        <f t="shared" si="75"/>
        <v>0</v>
      </c>
      <c r="I450" s="97">
        <f>+SUMIFS('CUII UE TB'!W:W,'CUII UE TB'!D:D,'PIS and AD by Account'!C450,'CUII UE TB'!AA:AA,TRUE)</f>
        <v>-225656.98</v>
      </c>
      <c r="J450" s="96"/>
      <c r="K450" s="96"/>
      <c r="N450" s="96">
        <f t="shared" si="76"/>
        <v>-225656.98</v>
      </c>
      <c r="O450" s="96">
        <f t="shared" si="76"/>
        <v>0</v>
      </c>
    </row>
    <row r="451" spans="2:15">
      <c r="B451" s="428" t="s">
        <v>478</v>
      </c>
      <c r="C451" s="76">
        <v>142229</v>
      </c>
      <c r="D451" s="89" t="s">
        <v>508</v>
      </c>
      <c r="E451" s="90" t="s">
        <v>3</v>
      </c>
      <c r="F451" s="67" t="s">
        <v>2</v>
      </c>
      <c r="G451" s="96">
        <f t="shared" si="74"/>
        <v>55434.670000000013</v>
      </c>
      <c r="H451" s="96">
        <f t="shared" si="75"/>
        <v>0</v>
      </c>
      <c r="I451" s="97">
        <f>+SUMIFS('CUII UE TB'!W:W,'CUII UE TB'!D:D,'PIS and AD by Account'!C451,'CUII UE TB'!AA:AA,TRUE)</f>
        <v>55434.670000000013</v>
      </c>
      <c r="J451" s="96"/>
      <c r="K451" s="96"/>
      <c r="N451" s="96">
        <f t="shared" si="76"/>
        <v>55434.670000000013</v>
      </c>
      <c r="O451" s="96">
        <f t="shared" si="76"/>
        <v>0</v>
      </c>
    </row>
    <row r="452" spans="2:15">
      <c r="B452" s="428" t="s">
        <v>478</v>
      </c>
      <c r="C452" s="76">
        <v>142230</v>
      </c>
      <c r="D452" s="89" t="s">
        <v>509</v>
      </c>
      <c r="E452" s="90" t="s">
        <v>3</v>
      </c>
      <c r="F452" s="67" t="s">
        <v>2</v>
      </c>
      <c r="G452" s="96">
        <f t="shared" si="74"/>
        <v>-46507.120000000024</v>
      </c>
      <c r="H452" s="96">
        <f t="shared" si="75"/>
        <v>0</v>
      </c>
      <c r="I452" s="97">
        <f>+SUMIFS('CUII UE TB'!W:W,'CUII UE TB'!D:D,'PIS and AD by Account'!C452,'CUII UE TB'!AA:AA,TRUE)</f>
        <v>-46507.120000000024</v>
      </c>
      <c r="J452" s="96">
        <f>-'wp MAS-RB-1W (modified)'!H10</f>
        <v>405</v>
      </c>
      <c r="K452" s="96"/>
      <c r="L452" s="70" t="s">
        <v>510</v>
      </c>
      <c r="N452" s="96">
        <f t="shared" si="76"/>
        <v>-46102.120000000024</v>
      </c>
      <c r="O452" s="96">
        <f t="shared" si="76"/>
        <v>0</v>
      </c>
    </row>
    <row r="453" spans="2:15">
      <c r="B453" s="428" t="s">
        <v>478</v>
      </c>
      <c r="C453" s="76">
        <v>142231</v>
      </c>
      <c r="D453" s="89" t="s">
        <v>511</v>
      </c>
      <c r="E453" s="90" t="s">
        <v>3</v>
      </c>
      <c r="F453" s="67" t="s">
        <v>2</v>
      </c>
      <c r="G453" s="96">
        <f t="shared" si="74"/>
        <v>-313231.37000000005</v>
      </c>
      <c r="H453" s="96">
        <f t="shared" si="75"/>
        <v>0</v>
      </c>
      <c r="I453" s="97">
        <f>+SUMIFS('CUII UE TB'!W:W,'CUII UE TB'!D:D,'PIS and AD by Account'!C453,'CUII UE TB'!AA:AA,TRUE)</f>
        <v>-313231.37000000005</v>
      </c>
      <c r="J453" s="96"/>
      <c r="K453" s="96"/>
      <c r="N453" s="96">
        <f t="shared" si="76"/>
        <v>-313231.37000000005</v>
      </c>
      <c r="O453" s="96">
        <f t="shared" si="76"/>
        <v>0</v>
      </c>
    </row>
    <row r="454" spans="2:15">
      <c r="B454" s="428" t="s">
        <v>478</v>
      </c>
      <c r="C454" s="76">
        <v>142232</v>
      </c>
      <c r="D454" s="89" t="s">
        <v>512</v>
      </c>
      <c r="E454" s="90" t="s">
        <v>3</v>
      </c>
      <c r="F454" s="67" t="s">
        <v>2</v>
      </c>
      <c r="G454" s="96">
        <f t="shared" si="74"/>
        <v>-929940.13</v>
      </c>
      <c r="H454" s="96">
        <f t="shared" si="75"/>
        <v>0</v>
      </c>
      <c r="I454" s="97">
        <f>+SUMIFS('CUII UE TB'!W:W,'CUII UE TB'!D:D,'PIS and AD by Account'!C454,'CUII UE TB'!AA:AA,TRUE)</f>
        <v>-929940.13</v>
      </c>
      <c r="J454" s="96"/>
      <c r="K454" s="96"/>
      <c r="N454" s="96">
        <f t="shared" si="76"/>
        <v>-929940.13</v>
      </c>
      <c r="O454" s="96">
        <f t="shared" si="76"/>
        <v>0</v>
      </c>
    </row>
    <row r="455" spans="2:15">
      <c r="B455" s="428" t="s">
        <v>478</v>
      </c>
      <c r="C455" s="76">
        <v>142233</v>
      </c>
      <c r="D455" s="89" t="s">
        <v>513</v>
      </c>
      <c r="E455" s="90" t="s">
        <v>3</v>
      </c>
      <c r="F455" s="67" t="s">
        <v>2</v>
      </c>
      <c r="G455" s="96">
        <f t="shared" ref="G455:G486" si="77">IF(E455="Actual",IF(F455=G$6,$I455,0),VLOOKUP($E455,$F$1135:$L$1141,5,FALSE)*$I455)</f>
        <v>-342093.69999999995</v>
      </c>
      <c r="H455" s="96">
        <f t="shared" ref="H455:H486" si="78">IF(E455="Actual",IF(F455=H$6,$I455,0),VLOOKUP($E455,$F$1135:$L$1141,6,FALSE)*$I455)</f>
        <v>0</v>
      </c>
      <c r="I455" s="97">
        <f>+SUMIFS('CUII UE TB'!W:W,'CUII UE TB'!D:D,'PIS and AD by Account'!C455,'CUII UE TB'!AA:AA,TRUE)</f>
        <v>-342093.69999999995</v>
      </c>
      <c r="J455" s="96"/>
      <c r="K455" s="96"/>
      <c r="N455" s="96">
        <f t="shared" ref="N455:O486" si="79">SUM(G455,J455)</f>
        <v>-342093.69999999995</v>
      </c>
      <c r="O455" s="96">
        <f t="shared" si="79"/>
        <v>0</v>
      </c>
    </row>
    <row r="456" spans="2:15">
      <c r="B456" s="428" t="s">
        <v>478</v>
      </c>
      <c r="C456" s="76">
        <v>142234</v>
      </c>
      <c r="D456" s="89" t="s">
        <v>514</v>
      </c>
      <c r="E456" s="90" t="s">
        <v>3</v>
      </c>
      <c r="F456" s="67" t="s">
        <v>2</v>
      </c>
      <c r="G456" s="96">
        <f t="shared" si="77"/>
        <v>-301936.31999999995</v>
      </c>
      <c r="H456" s="96">
        <f t="shared" si="78"/>
        <v>0</v>
      </c>
      <c r="I456" s="97">
        <f>+SUMIFS('CUII UE TB'!W:W,'CUII UE TB'!D:D,'PIS and AD by Account'!C456,'CUII UE TB'!AA:AA,TRUE)</f>
        <v>-301936.31999999995</v>
      </c>
      <c r="J456" s="96">
        <f>-'wp MAS-RB-1W (modified)'!H13+'2021049 Retirement'!N2</f>
        <v>351375.45</v>
      </c>
      <c r="K456" s="96"/>
      <c r="L456" s="70" t="s">
        <v>515</v>
      </c>
      <c r="N456" s="96">
        <f t="shared" si="79"/>
        <v>49439.130000000063</v>
      </c>
      <c r="O456" s="96">
        <f t="shared" si="79"/>
        <v>0</v>
      </c>
    </row>
    <row r="457" spans="2:15">
      <c r="B457" s="428" t="s">
        <v>478</v>
      </c>
      <c r="C457" s="76">
        <v>142235</v>
      </c>
      <c r="D457" s="89" t="s">
        <v>516</v>
      </c>
      <c r="E457" s="90" t="s">
        <v>3</v>
      </c>
      <c r="F457" s="67" t="s">
        <v>2</v>
      </c>
      <c r="G457" s="96">
        <f t="shared" si="77"/>
        <v>-16529.22</v>
      </c>
      <c r="H457" s="96">
        <f t="shared" si="78"/>
        <v>0</v>
      </c>
      <c r="I457" s="97">
        <f>+SUMIFS('CUII UE TB'!W:W,'CUII UE TB'!D:D,'PIS and AD by Account'!C457,'CUII UE TB'!AA:AA,TRUE)</f>
        <v>-16529.22</v>
      </c>
      <c r="J457" s="96"/>
      <c r="K457" s="96"/>
      <c r="N457" s="96">
        <f t="shared" si="79"/>
        <v>-16529.22</v>
      </c>
      <c r="O457" s="96">
        <f t="shared" si="79"/>
        <v>0</v>
      </c>
    </row>
    <row r="458" spans="2:15">
      <c r="B458" s="428" t="s">
        <v>478</v>
      </c>
      <c r="C458" s="76">
        <v>142236</v>
      </c>
      <c r="D458" s="89" t="s">
        <v>517</v>
      </c>
      <c r="E458" s="90" t="s">
        <v>3</v>
      </c>
      <c r="F458" s="67" t="s">
        <v>2</v>
      </c>
      <c r="G458" s="96">
        <f t="shared" si="77"/>
        <v>-96887.23000000001</v>
      </c>
      <c r="H458" s="96">
        <f t="shared" si="78"/>
        <v>0</v>
      </c>
      <c r="I458" s="97">
        <f>+SUMIFS('CUII UE TB'!W:W,'CUII UE TB'!D:D,'PIS and AD by Account'!C458,'CUII UE TB'!AA:AA,TRUE)</f>
        <v>-96887.23000000001</v>
      </c>
      <c r="J458" s="96"/>
      <c r="K458" s="96"/>
      <c r="N458" s="96">
        <f t="shared" si="79"/>
        <v>-96887.23000000001</v>
      </c>
      <c r="O458" s="96">
        <f t="shared" si="79"/>
        <v>0</v>
      </c>
    </row>
    <row r="459" spans="2:15">
      <c r="B459" s="428" t="s">
        <v>478</v>
      </c>
      <c r="C459" s="76">
        <v>142237</v>
      </c>
      <c r="D459" s="89" t="s">
        <v>518</v>
      </c>
      <c r="E459" s="90" t="s">
        <v>3</v>
      </c>
      <c r="F459" s="67" t="s">
        <v>2</v>
      </c>
      <c r="G459" s="96">
        <f t="shared" si="77"/>
        <v>-69.600000000000136</v>
      </c>
      <c r="H459" s="96">
        <f t="shared" si="78"/>
        <v>0</v>
      </c>
      <c r="I459" s="97">
        <f>+SUMIFS('CUII UE TB'!W:W,'CUII UE TB'!D:D,'PIS and AD by Account'!C459,'CUII UE TB'!AA:AA,TRUE)</f>
        <v>-69.600000000000136</v>
      </c>
      <c r="J459" s="96"/>
      <c r="K459" s="96"/>
      <c r="N459" s="96">
        <f t="shared" si="79"/>
        <v>-69.600000000000136</v>
      </c>
      <c r="O459" s="96">
        <f t="shared" si="79"/>
        <v>0</v>
      </c>
    </row>
    <row r="460" spans="2:15">
      <c r="B460" s="428" t="s">
        <v>478</v>
      </c>
      <c r="C460" s="76">
        <v>142238</v>
      </c>
      <c r="D460" s="89" t="s">
        <v>519</v>
      </c>
      <c r="E460" s="90" t="s">
        <v>3</v>
      </c>
      <c r="F460" s="67" t="s">
        <v>76</v>
      </c>
      <c r="G460" s="96">
        <f t="shared" si="77"/>
        <v>0</v>
      </c>
      <c r="H460" s="96">
        <f t="shared" si="78"/>
        <v>0</v>
      </c>
      <c r="I460" s="97">
        <f>+SUMIFS('CUII UE TB'!W:W,'CUII UE TB'!D:D,'PIS and AD by Account'!C460,'CUII UE TB'!AA:AA,TRUE)</f>
        <v>0</v>
      </c>
      <c r="J460" s="96"/>
      <c r="K460" s="96"/>
      <c r="N460" s="96">
        <f t="shared" si="79"/>
        <v>0</v>
      </c>
      <c r="O460" s="96">
        <f t="shared" si="79"/>
        <v>0</v>
      </c>
    </row>
    <row r="461" spans="2:15">
      <c r="B461" s="428" t="s">
        <v>478</v>
      </c>
      <c r="C461" s="76">
        <v>142239</v>
      </c>
      <c r="D461" s="89" t="s">
        <v>520</v>
      </c>
      <c r="E461" s="90" t="s">
        <v>3</v>
      </c>
      <c r="F461" s="67" t="s">
        <v>76</v>
      </c>
      <c r="G461" s="96">
        <f t="shared" si="77"/>
        <v>0</v>
      </c>
      <c r="H461" s="96">
        <f t="shared" si="78"/>
        <v>0</v>
      </c>
      <c r="I461" s="97">
        <f>+SUMIFS('CUII UE TB'!W:W,'CUII UE TB'!D:D,'PIS and AD by Account'!C461,'CUII UE TB'!AA:AA,TRUE)</f>
        <v>0</v>
      </c>
      <c r="J461" s="96"/>
      <c r="K461" s="96"/>
      <c r="N461" s="96">
        <f t="shared" si="79"/>
        <v>0</v>
      </c>
      <c r="O461" s="96">
        <f t="shared" si="79"/>
        <v>0</v>
      </c>
    </row>
    <row r="462" spans="2:15">
      <c r="B462" s="428" t="s">
        <v>478</v>
      </c>
      <c r="C462" s="76">
        <v>142240</v>
      </c>
      <c r="D462" s="89" t="s">
        <v>521</v>
      </c>
      <c r="E462" s="90" t="s">
        <v>3</v>
      </c>
      <c r="F462" s="67" t="s">
        <v>76</v>
      </c>
      <c r="G462" s="96">
        <f t="shared" si="77"/>
        <v>0</v>
      </c>
      <c r="H462" s="96">
        <f t="shared" si="78"/>
        <v>-15250.300000000003</v>
      </c>
      <c r="I462" s="97">
        <f>+SUMIFS('CUII UE TB'!W:W,'CUII UE TB'!D:D,'PIS and AD by Account'!C462,'CUII UE TB'!AA:AA,TRUE)</f>
        <v>-15250.300000000003</v>
      </c>
      <c r="J462" s="96"/>
      <c r="K462" s="96"/>
      <c r="N462" s="96">
        <f t="shared" si="79"/>
        <v>0</v>
      </c>
      <c r="O462" s="96">
        <f t="shared" si="79"/>
        <v>-15250.300000000003</v>
      </c>
    </row>
    <row r="463" spans="2:15">
      <c r="B463" s="428" t="s">
        <v>478</v>
      </c>
      <c r="C463" s="76">
        <v>142241</v>
      </c>
      <c r="D463" s="89" t="s">
        <v>522</v>
      </c>
      <c r="E463" s="90" t="s">
        <v>3</v>
      </c>
      <c r="F463" s="67" t="s">
        <v>76</v>
      </c>
      <c r="G463" s="96">
        <f t="shared" si="77"/>
        <v>0</v>
      </c>
      <c r="H463" s="96">
        <f t="shared" si="78"/>
        <v>-1941733.9200000002</v>
      </c>
      <c r="I463" s="97">
        <f>+SUMIFS('CUII UE TB'!W:W,'CUII UE TB'!D:D,'PIS and AD by Account'!C463,'CUII UE TB'!AA:AA,TRUE)</f>
        <v>-1941733.9200000002</v>
      </c>
      <c r="J463" s="96"/>
      <c r="K463" s="96"/>
      <c r="N463" s="96">
        <f t="shared" si="79"/>
        <v>0</v>
      </c>
      <c r="O463" s="96">
        <f t="shared" si="79"/>
        <v>-1941733.9200000002</v>
      </c>
    </row>
    <row r="464" spans="2:15">
      <c r="B464" s="428" t="s">
        <v>478</v>
      </c>
      <c r="C464" s="76">
        <v>142242</v>
      </c>
      <c r="D464" s="89" t="s">
        <v>523</v>
      </c>
      <c r="E464" s="90" t="s">
        <v>3</v>
      </c>
      <c r="F464" s="67" t="s">
        <v>76</v>
      </c>
      <c r="G464" s="96">
        <f t="shared" si="77"/>
        <v>0</v>
      </c>
      <c r="H464" s="96">
        <f t="shared" si="78"/>
        <v>-1953473.6799999997</v>
      </c>
      <c r="I464" s="97">
        <f>+SUMIFS('CUII UE TB'!W:W,'CUII UE TB'!D:D,'PIS and AD by Account'!C464,'CUII UE TB'!AA:AA,TRUE)</f>
        <v>-1953473.6799999997</v>
      </c>
      <c r="J464" s="96"/>
      <c r="K464" s="96">
        <f>-'wp MAS-RB-1S (modified)'!H12-'wp MAS-RB-1S (modified)'!H13</f>
        <v>694</v>
      </c>
      <c r="L464" s="70" t="s">
        <v>524</v>
      </c>
      <c r="N464" s="96">
        <f t="shared" si="79"/>
        <v>0</v>
      </c>
      <c r="O464" s="96">
        <f t="shared" si="79"/>
        <v>-1952779.6799999997</v>
      </c>
    </row>
    <row r="465" spans="2:15">
      <c r="B465" s="428" t="s">
        <v>478</v>
      </c>
      <c r="C465" s="76">
        <v>142243</v>
      </c>
      <c r="D465" s="89" t="s">
        <v>525</v>
      </c>
      <c r="E465" s="90" t="s">
        <v>3</v>
      </c>
      <c r="F465" s="67" t="s">
        <v>76</v>
      </c>
      <c r="G465" s="96">
        <f t="shared" si="77"/>
        <v>0</v>
      </c>
      <c r="H465" s="96">
        <f t="shared" si="78"/>
        <v>-86478.84</v>
      </c>
      <c r="I465" s="97">
        <f>+SUMIFS('CUII UE TB'!W:W,'CUII UE TB'!D:D,'PIS and AD by Account'!C465,'CUII UE TB'!AA:AA,TRUE)</f>
        <v>-86478.84</v>
      </c>
      <c r="J465" s="96"/>
      <c r="K465" s="96"/>
      <c r="N465" s="96">
        <f t="shared" si="79"/>
        <v>0</v>
      </c>
      <c r="O465" s="96">
        <f t="shared" si="79"/>
        <v>-86478.84</v>
      </c>
    </row>
    <row r="466" spans="2:15">
      <c r="B466" s="428" t="s">
        <v>478</v>
      </c>
      <c r="C466" s="76">
        <v>142244</v>
      </c>
      <c r="D466" s="89" t="s">
        <v>526</v>
      </c>
      <c r="E466" s="90" t="s">
        <v>3</v>
      </c>
      <c r="F466" s="67" t="s">
        <v>76</v>
      </c>
      <c r="G466" s="96">
        <f t="shared" si="77"/>
        <v>0</v>
      </c>
      <c r="H466" s="96">
        <f t="shared" si="78"/>
        <v>-7069.7800000000025</v>
      </c>
      <c r="I466" s="97">
        <f>+SUMIFS('CUII UE TB'!W:W,'CUII UE TB'!D:D,'PIS and AD by Account'!C466,'CUII UE TB'!AA:AA,TRUE)</f>
        <v>-7069.7800000000025</v>
      </c>
      <c r="J466" s="96"/>
      <c r="K466" s="96">
        <f>-'wp MAS-RB-1S (modified)'!H15-'wp MAS-RB-1S (modified)'!H16</f>
        <v>418</v>
      </c>
      <c r="L466" s="70" t="s">
        <v>335</v>
      </c>
      <c r="N466" s="96">
        <f t="shared" si="79"/>
        <v>0</v>
      </c>
      <c r="O466" s="96">
        <f t="shared" si="79"/>
        <v>-6651.7800000000025</v>
      </c>
    </row>
    <row r="467" spans="2:15">
      <c r="B467" s="428" t="s">
        <v>478</v>
      </c>
      <c r="C467" s="76">
        <v>142245</v>
      </c>
      <c r="D467" s="89" t="s">
        <v>527</v>
      </c>
      <c r="E467" s="90" t="s">
        <v>3</v>
      </c>
      <c r="F467" s="67" t="s">
        <v>76</v>
      </c>
      <c r="G467" s="96">
        <f t="shared" si="77"/>
        <v>0</v>
      </c>
      <c r="H467" s="96">
        <f t="shared" si="78"/>
        <v>-3395.64</v>
      </c>
      <c r="I467" s="97">
        <f>+SUMIFS('CUII UE TB'!W:W,'CUII UE TB'!D:D,'PIS and AD by Account'!C467,'CUII UE TB'!AA:AA,TRUE)</f>
        <v>-3395.64</v>
      </c>
      <c r="J467" s="96"/>
      <c r="K467" s="96"/>
      <c r="N467" s="96">
        <f t="shared" si="79"/>
        <v>0</v>
      </c>
      <c r="O467" s="96">
        <f t="shared" si="79"/>
        <v>-3395.64</v>
      </c>
    </row>
    <row r="468" spans="2:15">
      <c r="B468" s="428" t="s">
        <v>478</v>
      </c>
      <c r="C468" s="76">
        <v>142246</v>
      </c>
      <c r="D468" s="89" t="s">
        <v>528</v>
      </c>
      <c r="E468" s="90" t="s">
        <v>3</v>
      </c>
      <c r="F468" s="67" t="s">
        <v>76</v>
      </c>
      <c r="G468" s="96">
        <f t="shared" si="77"/>
        <v>0</v>
      </c>
      <c r="H468" s="96">
        <f t="shared" si="78"/>
        <v>-4647.3700000000008</v>
      </c>
      <c r="I468" s="97">
        <f>+SUMIFS('CUII UE TB'!W:W,'CUII UE TB'!D:D,'PIS and AD by Account'!C468,'CUII UE TB'!AA:AA,TRUE)</f>
        <v>-4647.3700000000008</v>
      </c>
      <c r="J468" s="96"/>
      <c r="K468" s="96"/>
      <c r="N468" s="96">
        <f t="shared" si="79"/>
        <v>0</v>
      </c>
      <c r="O468" s="96">
        <f t="shared" si="79"/>
        <v>-4647.3700000000008</v>
      </c>
    </row>
    <row r="469" spans="2:15">
      <c r="B469" s="428" t="s">
        <v>478</v>
      </c>
      <c r="C469" s="76">
        <v>142247</v>
      </c>
      <c r="D469" s="89" t="s">
        <v>529</v>
      </c>
      <c r="E469" s="90" t="s">
        <v>3</v>
      </c>
      <c r="F469" s="67" t="s">
        <v>76</v>
      </c>
      <c r="G469" s="96">
        <f t="shared" si="77"/>
        <v>0</v>
      </c>
      <c r="H469" s="96">
        <f t="shared" si="78"/>
        <v>-422.53999999999996</v>
      </c>
      <c r="I469" s="97">
        <f>+SUMIFS('CUII UE TB'!W:W,'CUII UE TB'!D:D,'PIS and AD by Account'!C469,'CUII UE TB'!AA:AA,TRUE)</f>
        <v>-422.53999999999996</v>
      </c>
      <c r="J469" s="96"/>
      <c r="K469" s="96"/>
      <c r="N469" s="96">
        <f t="shared" si="79"/>
        <v>0</v>
      </c>
      <c r="O469" s="96">
        <f t="shared" si="79"/>
        <v>-422.53999999999996</v>
      </c>
    </row>
    <row r="470" spans="2:15">
      <c r="B470" s="428" t="s">
        <v>478</v>
      </c>
      <c r="C470" s="76">
        <v>142248</v>
      </c>
      <c r="D470" s="89" t="s">
        <v>530</v>
      </c>
      <c r="E470" s="90" t="s">
        <v>3</v>
      </c>
      <c r="F470" s="67" t="s">
        <v>76</v>
      </c>
      <c r="G470" s="96">
        <f t="shared" si="77"/>
        <v>0</v>
      </c>
      <c r="H470" s="96">
        <f t="shared" si="78"/>
        <v>0</v>
      </c>
      <c r="I470" s="97">
        <f>+SUMIFS('CUII UE TB'!W:W,'CUII UE TB'!D:D,'PIS and AD by Account'!C470,'CUII UE TB'!AA:AA,TRUE)</f>
        <v>0</v>
      </c>
      <c r="J470" s="96"/>
      <c r="K470" s="96"/>
      <c r="N470" s="96">
        <f t="shared" si="79"/>
        <v>0</v>
      </c>
      <c r="O470" s="96">
        <f t="shared" si="79"/>
        <v>0</v>
      </c>
    </row>
    <row r="471" spans="2:15">
      <c r="B471" s="428" t="s">
        <v>478</v>
      </c>
      <c r="C471" s="76">
        <v>142249</v>
      </c>
      <c r="D471" s="89" t="s">
        <v>531</v>
      </c>
      <c r="E471" s="90" t="s">
        <v>3</v>
      </c>
      <c r="F471" s="67" t="s">
        <v>76</v>
      </c>
      <c r="G471" s="96">
        <f t="shared" si="77"/>
        <v>0</v>
      </c>
      <c r="H471" s="96">
        <f t="shared" si="78"/>
        <v>18153.020000000011</v>
      </c>
      <c r="I471" s="97">
        <f>+SUMIFS('CUII UE TB'!W:W,'CUII UE TB'!D:D,'PIS and AD by Account'!C471,'CUII UE TB'!AA:AA,TRUE)</f>
        <v>18153.020000000011</v>
      </c>
      <c r="J471" s="96"/>
      <c r="K471" s="96"/>
      <c r="N471" s="96">
        <f t="shared" si="79"/>
        <v>0</v>
      </c>
      <c r="O471" s="96">
        <f t="shared" si="79"/>
        <v>18153.020000000011</v>
      </c>
    </row>
    <row r="472" spans="2:15">
      <c r="B472" s="428" t="s">
        <v>478</v>
      </c>
      <c r="C472" s="76">
        <v>142250</v>
      </c>
      <c r="D472" s="89" t="s">
        <v>532</v>
      </c>
      <c r="E472" s="90" t="s">
        <v>3</v>
      </c>
      <c r="F472" s="67" t="s">
        <v>76</v>
      </c>
      <c r="G472" s="96">
        <f t="shared" si="77"/>
        <v>0</v>
      </c>
      <c r="H472" s="96">
        <f t="shared" si="78"/>
        <v>157.61999999999998</v>
      </c>
      <c r="I472" s="97">
        <f>+SUMIFS('CUII UE TB'!W:W,'CUII UE TB'!D:D,'PIS and AD by Account'!C472,'CUII UE TB'!AA:AA,TRUE)</f>
        <v>157.61999999999998</v>
      </c>
      <c r="J472" s="96"/>
      <c r="K472" s="96"/>
      <c r="N472" s="96">
        <f t="shared" si="79"/>
        <v>0</v>
      </c>
      <c r="O472" s="96">
        <f t="shared" si="79"/>
        <v>157.61999999999998</v>
      </c>
    </row>
    <row r="473" spans="2:15">
      <c r="B473" s="428" t="s">
        <v>478</v>
      </c>
      <c r="C473" s="76">
        <v>142251</v>
      </c>
      <c r="D473" s="89" t="s">
        <v>533</v>
      </c>
      <c r="E473" s="90" t="s">
        <v>3</v>
      </c>
      <c r="F473" s="67" t="s">
        <v>76</v>
      </c>
      <c r="G473" s="96">
        <f t="shared" si="77"/>
        <v>0</v>
      </c>
      <c r="H473" s="96">
        <f t="shared" si="78"/>
        <v>943.61999999999989</v>
      </c>
      <c r="I473" s="97">
        <f>+SUMIFS('CUII UE TB'!W:W,'CUII UE TB'!D:D,'PIS and AD by Account'!C473,'CUII UE TB'!AA:AA,TRUE)</f>
        <v>943.61999999999989</v>
      </c>
      <c r="J473" s="96"/>
      <c r="K473" s="96"/>
      <c r="N473" s="96">
        <f t="shared" si="79"/>
        <v>0</v>
      </c>
      <c r="O473" s="96">
        <f t="shared" si="79"/>
        <v>943.61999999999989</v>
      </c>
    </row>
    <row r="474" spans="2:15">
      <c r="B474" s="428" t="s">
        <v>478</v>
      </c>
      <c r="C474" s="76">
        <v>142252</v>
      </c>
      <c r="D474" s="89" t="s">
        <v>534</v>
      </c>
      <c r="E474" s="90" t="s">
        <v>3</v>
      </c>
      <c r="F474" s="67" t="s">
        <v>76</v>
      </c>
      <c r="G474" s="96">
        <f t="shared" si="77"/>
        <v>0</v>
      </c>
      <c r="H474" s="96">
        <f t="shared" si="78"/>
        <v>-43063.409999999996</v>
      </c>
      <c r="I474" s="97">
        <f>+SUMIFS('CUII UE TB'!W:W,'CUII UE TB'!D:D,'PIS and AD by Account'!C474,'CUII UE TB'!AA:AA,TRUE)</f>
        <v>-43063.409999999996</v>
      </c>
      <c r="J474" s="96"/>
      <c r="K474" s="96"/>
      <c r="N474" s="96">
        <f t="shared" si="79"/>
        <v>0</v>
      </c>
      <c r="O474" s="96">
        <f t="shared" si="79"/>
        <v>-43063.409999999996</v>
      </c>
    </row>
    <row r="475" spans="2:15">
      <c r="B475" s="428" t="s">
        <v>478</v>
      </c>
      <c r="C475" s="76">
        <v>142253</v>
      </c>
      <c r="D475" s="89" t="s">
        <v>535</v>
      </c>
      <c r="E475" s="90" t="s">
        <v>3</v>
      </c>
      <c r="F475" s="67" t="s">
        <v>76</v>
      </c>
      <c r="G475" s="96">
        <f t="shared" si="77"/>
        <v>0</v>
      </c>
      <c r="H475" s="96">
        <f t="shared" si="78"/>
        <v>-3634645.68</v>
      </c>
      <c r="I475" s="97">
        <f>+SUMIFS('CUII UE TB'!W:W,'CUII UE TB'!D:D,'PIS and AD by Account'!C475,'CUII UE TB'!AA:AA,TRUE)</f>
        <v>-3634645.68</v>
      </c>
      <c r="J475" s="96"/>
      <c r="K475" s="96"/>
      <c r="N475" s="96">
        <f t="shared" si="79"/>
        <v>0</v>
      </c>
      <c r="O475" s="96">
        <f t="shared" si="79"/>
        <v>-3634645.68</v>
      </c>
    </row>
    <row r="476" spans="2:15">
      <c r="B476" s="428" t="s">
        <v>478</v>
      </c>
      <c r="C476" s="76">
        <v>142254</v>
      </c>
      <c r="D476" s="89" t="s">
        <v>536</v>
      </c>
      <c r="E476" s="90" t="s">
        <v>3</v>
      </c>
      <c r="F476" s="67" t="s">
        <v>76</v>
      </c>
      <c r="G476" s="96">
        <f t="shared" si="77"/>
        <v>0</v>
      </c>
      <c r="H476" s="96">
        <f t="shared" si="78"/>
        <v>-9190.15</v>
      </c>
      <c r="I476" s="97">
        <f>+SUMIFS('CUII UE TB'!W:W,'CUII UE TB'!D:D,'PIS and AD by Account'!C476,'CUII UE TB'!AA:AA,TRUE)</f>
        <v>-9190.15</v>
      </c>
      <c r="J476" s="96"/>
      <c r="K476" s="96"/>
      <c r="N476" s="96">
        <f t="shared" si="79"/>
        <v>0</v>
      </c>
      <c r="O476" s="96">
        <f t="shared" si="79"/>
        <v>-9190.15</v>
      </c>
    </row>
    <row r="477" spans="2:15">
      <c r="B477" s="428" t="s">
        <v>478</v>
      </c>
      <c r="C477" s="76">
        <v>142255</v>
      </c>
      <c r="D477" s="89" t="s">
        <v>537</v>
      </c>
      <c r="E477" s="90" t="s">
        <v>3</v>
      </c>
      <c r="F477" s="67" t="s">
        <v>76</v>
      </c>
      <c r="G477" s="96">
        <f t="shared" si="77"/>
        <v>0</v>
      </c>
      <c r="H477" s="96">
        <f t="shared" si="78"/>
        <v>-22306.82</v>
      </c>
      <c r="I477" s="97">
        <f>+SUMIFS('CUII UE TB'!W:W,'CUII UE TB'!D:D,'PIS and AD by Account'!C477,'CUII UE TB'!AA:AA,TRUE)</f>
        <v>-22306.82</v>
      </c>
      <c r="J477" s="96"/>
      <c r="K477" s="96"/>
      <c r="N477" s="96">
        <f t="shared" si="79"/>
        <v>0</v>
      </c>
      <c r="O477" s="96">
        <f t="shared" si="79"/>
        <v>-22306.82</v>
      </c>
    </row>
    <row r="478" spans="2:15">
      <c r="B478" s="428" t="s">
        <v>478</v>
      </c>
      <c r="C478" s="76">
        <v>142256</v>
      </c>
      <c r="D478" s="89" t="s">
        <v>538</v>
      </c>
      <c r="E478" s="90" t="s">
        <v>3</v>
      </c>
      <c r="F478" s="67" t="s">
        <v>76</v>
      </c>
      <c r="G478" s="96">
        <f t="shared" si="77"/>
        <v>0</v>
      </c>
      <c r="H478" s="96">
        <f t="shared" si="78"/>
        <v>0</v>
      </c>
      <c r="I478" s="97">
        <f>+SUMIFS('CUII UE TB'!W:W,'CUII UE TB'!D:D,'PIS and AD by Account'!C478,'CUII UE TB'!AA:AA,TRUE)</f>
        <v>0</v>
      </c>
      <c r="J478" s="96"/>
      <c r="K478" s="96"/>
      <c r="N478" s="96">
        <f t="shared" si="79"/>
        <v>0</v>
      </c>
      <c r="O478" s="96">
        <f t="shared" si="79"/>
        <v>0</v>
      </c>
    </row>
    <row r="479" spans="2:15">
      <c r="B479" s="428" t="s">
        <v>478</v>
      </c>
      <c r="C479" s="76">
        <v>142257</v>
      </c>
      <c r="D479" s="89" t="s">
        <v>539</v>
      </c>
      <c r="E479" s="90" t="s">
        <v>3</v>
      </c>
      <c r="F479" s="67" t="s">
        <v>76</v>
      </c>
      <c r="G479" s="96">
        <f t="shared" si="77"/>
        <v>0</v>
      </c>
      <c r="H479" s="96">
        <f t="shared" si="78"/>
        <v>0</v>
      </c>
      <c r="I479" s="97">
        <f>+SUMIFS('CUII UE TB'!W:W,'CUII UE TB'!D:D,'PIS and AD by Account'!C479,'CUII UE TB'!AA:AA,TRUE)</f>
        <v>0</v>
      </c>
      <c r="J479" s="96"/>
      <c r="K479" s="96"/>
      <c r="N479" s="96">
        <f t="shared" si="79"/>
        <v>0</v>
      </c>
      <c r="O479" s="96">
        <f t="shared" si="79"/>
        <v>0</v>
      </c>
    </row>
    <row r="480" spans="2:15">
      <c r="B480" s="428" t="s">
        <v>478</v>
      </c>
      <c r="C480" s="76">
        <v>142258</v>
      </c>
      <c r="D480" s="89" t="s">
        <v>540</v>
      </c>
      <c r="E480" s="90" t="s">
        <v>3</v>
      </c>
      <c r="F480" s="67" t="s">
        <v>299</v>
      </c>
      <c r="G480" s="96">
        <f t="shared" si="77"/>
        <v>0</v>
      </c>
      <c r="H480" s="96">
        <f t="shared" si="78"/>
        <v>0</v>
      </c>
      <c r="I480" s="97">
        <f>+SUMIFS('CUII UE TB'!W:W,'CUII UE TB'!D:D,'PIS and AD by Account'!C480,'CUII UE TB'!AA:AA,TRUE)</f>
        <v>0</v>
      </c>
      <c r="J480" s="96"/>
      <c r="K480" s="96"/>
      <c r="N480" s="96">
        <f t="shared" si="79"/>
        <v>0</v>
      </c>
      <c r="O480" s="96">
        <f t="shared" si="79"/>
        <v>0</v>
      </c>
    </row>
    <row r="481" spans="2:15">
      <c r="B481" s="428" t="s">
        <v>478</v>
      </c>
      <c r="C481" s="76">
        <v>142259</v>
      </c>
      <c r="D481" s="89" t="s">
        <v>541</v>
      </c>
      <c r="E481" s="90" t="s">
        <v>3</v>
      </c>
      <c r="F481" s="67" t="s">
        <v>299</v>
      </c>
      <c r="G481" s="96">
        <f t="shared" si="77"/>
        <v>0</v>
      </c>
      <c r="H481" s="96">
        <f t="shared" si="78"/>
        <v>0</v>
      </c>
      <c r="I481" s="97">
        <f>+SUMIFS('CUII UE TB'!W:W,'CUII UE TB'!D:D,'PIS and AD by Account'!C481,'CUII UE TB'!AA:AA,TRUE)</f>
        <v>0</v>
      </c>
      <c r="J481" s="96"/>
      <c r="K481" s="96"/>
      <c r="N481" s="96">
        <f t="shared" si="79"/>
        <v>0</v>
      </c>
      <c r="O481" s="96">
        <f t="shared" si="79"/>
        <v>0</v>
      </c>
    </row>
    <row r="482" spans="2:15">
      <c r="B482" s="428" t="s">
        <v>478</v>
      </c>
      <c r="C482" s="76">
        <v>142260</v>
      </c>
      <c r="D482" s="89" t="s">
        <v>542</v>
      </c>
      <c r="E482" s="90" t="s">
        <v>3</v>
      </c>
      <c r="F482" s="67" t="s">
        <v>299</v>
      </c>
      <c r="G482" s="96">
        <f t="shared" si="77"/>
        <v>0</v>
      </c>
      <c r="H482" s="96">
        <f t="shared" si="78"/>
        <v>0</v>
      </c>
      <c r="I482" s="97">
        <f>+SUMIFS('CUII UE TB'!W:W,'CUII UE TB'!D:D,'PIS and AD by Account'!C482,'CUII UE TB'!AA:AA,TRUE)</f>
        <v>0</v>
      </c>
      <c r="J482" s="96"/>
      <c r="K482" s="96"/>
      <c r="N482" s="96">
        <f t="shared" si="79"/>
        <v>0</v>
      </c>
      <c r="O482" s="96">
        <f t="shared" si="79"/>
        <v>0</v>
      </c>
    </row>
    <row r="483" spans="2:15">
      <c r="B483" s="428" t="s">
        <v>478</v>
      </c>
      <c r="C483" s="76">
        <v>142261</v>
      </c>
      <c r="D483" s="89" t="s">
        <v>543</v>
      </c>
      <c r="E483" s="90" t="s">
        <v>108</v>
      </c>
      <c r="F483" s="67" t="s">
        <v>109</v>
      </c>
      <c r="G483" s="96">
        <f t="shared" si="77"/>
        <v>0</v>
      </c>
      <c r="H483" s="96">
        <f t="shared" si="78"/>
        <v>0</v>
      </c>
      <c r="I483" s="97">
        <f>+SUMIFS('CUII UE TB'!W:W,'CUII UE TB'!D:D,'PIS and AD by Account'!C483,'CUII UE TB'!AA:AA,TRUE)</f>
        <v>0</v>
      </c>
      <c r="J483" s="96"/>
      <c r="K483" s="96"/>
      <c r="N483" s="96">
        <f t="shared" si="79"/>
        <v>0</v>
      </c>
      <c r="O483" s="96">
        <f t="shared" si="79"/>
        <v>0</v>
      </c>
    </row>
    <row r="484" spans="2:15">
      <c r="B484" s="428" t="s">
        <v>478</v>
      </c>
      <c r="C484" s="76">
        <v>142262</v>
      </c>
      <c r="D484" s="89" t="s">
        <v>544</v>
      </c>
      <c r="E484" s="90" t="s">
        <v>108</v>
      </c>
      <c r="F484" s="67" t="s">
        <v>109</v>
      </c>
      <c r="G484" s="96">
        <f t="shared" si="77"/>
        <v>0</v>
      </c>
      <c r="H484" s="96">
        <f t="shared" si="78"/>
        <v>0</v>
      </c>
      <c r="I484" s="97">
        <f>+SUMIFS('CUII UE TB'!W:W,'CUII UE TB'!D:D,'PIS and AD by Account'!C484,'CUII UE TB'!AA:AA,TRUE)</f>
        <v>0</v>
      </c>
      <c r="J484" s="96"/>
      <c r="K484" s="96"/>
      <c r="N484" s="96">
        <f t="shared" si="79"/>
        <v>0</v>
      </c>
      <c r="O484" s="96">
        <f t="shared" si="79"/>
        <v>0</v>
      </c>
    </row>
    <row r="485" spans="2:15">
      <c r="B485" s="428" t="s">
        <v>478</v>
      </c>
      <c r="C485" s="76">
        <v>142263</v>
      </c>
      <c r="D485" s="89" t="s">
        <v>545</v>
      </c>
      <c r="E485" s="90" t="s">
        <v>108</v>
      </c>
      <c r="F485" s="67" t="s">
        <v>109</v>
      </c>
      <c r="G485" s="96">
        <f t="shared" si="77"/>
        <v>-123.27172175484161</v>
      </c>
      <c r="H485" s="96">
        <f t="shared" si="78"/>
        <v>-81.468278245158359</v>
      </c>
      <c r="I485" s="97">
        <f>+SUMIFS('CUII UE TB'!W:W,'CUII UE TB'!D:D,'PIS and AD by Account'!C485,'CUII UE TB'!AA:AA,TRUE)</f>
        <v>-204.73999999999998</v>
      </c>
      <c r="J485" s="96"/>
      <c r="K485" s="96"/>
      <c r="N485" s="96">
        <f t="shared" si="79"/>
        <v>-123.27172175484161</v>
      </c>
      <c r="O485" s="96">
        <f t="shared" si="79"/>
        <v>-81.468278245158359</v>
      </c>
    </row>
    <row r="486" spans="2:15">
      <c r="B486" s="428" t="s">
        <v>478</v>
      </c>
      <c r="C486" s="76">
        <v>142264</v>
      </c>
      <c r="D486" s="89" t="s">
        <v>546</v>
      </c>
      <c r="E486" s="90" t="s">
        <v>108</v>
      </c>
      <c r="F486" s="67" t="s">
        <v>109</v>
      </c>
      <c r="G486" s="96">
        <f t="shared" si="77"/>
        <v>-113.79483936536614</v>
      </c>
      <c r="H486" s="96">
        <f t="shared" si="78"/>
        <v>-75.205160634633842</v>
      </c>
      <c r="I486" s="97">
        <f>+SUMIFS('CUII UE TB'!W:W,'CUII UE TB'!D:D,'PIS and AD by Account'!C486,'CUII UE TB'!AA:AA,TRUE)</f>
        <v>-189</v>
      </c>
      <c r="J486" s="96"/>
      <c r="K486" s="96"/>
      <c r="N486" s="96">
        <f t="shared" si="79"/>
        <v>-113.79483936536614</v>
      </c>
      <c r="O486" s="96">
        <f t="shared" si="79"/>
        <v>-75.205160634633842</v>
      </c>
    </row>
    <row r="487" spans="2:15">
      <c r="B487" s="428" t="s">
        <v>478</v>
      </c>
      <c r="C487" s="76">
        <v>142265</v>
      </c>
      <c r="D487" s="89" t="s">
        <v>547</v>
      </c>
      <c r="E487" s="90" t="s">
        <v>108</v>
      </c>
      <c r="F487" s="67" t="s">
        <v>109</v>
      </c>
      <c r="G487" s="96">
        <f t="shared" ref="G487:G516" si="80">IF(E487="Actual",IF(F487=G$6,$I487,0),VLOOKUP($E487,$F$1135:$L$1141,5,FALSE)*$I487)</f>
        <v>0</v>
      </c>
      <c r="H487" s="96">
        <f t="shared" ref="H487:H516" si="81">IF(E487="Actual",IF(F487=H$6,$I487,0),VLOOKUP($E487,$F$1135:$L$1141,6,FALSE)*$I487)</f>
        <v>0</v>
      </c>
      <c r="I487" s="97">
        <f>+SUMIFS('CUII UE TB'!W:W,'CUII UE TB'!D:D,'PIS and AD by Account'!C487,'CUII UE TB'!AA:AA,TRUE)</f>
        <v>0</v>
      </c>
      <c r="J487" s="96"/>
      <c r="K487" s="96"/>
      <c r="N487" s="96">
        <f t="shared" ref="N487:O516" si="82">SUM(G487,J487)</f>
        <v>0</v>
      </c>
      <c r="O487" s="96">
        <f t="shared" si="82"/>
        <v>0</v>
      </c>
    </row>
    <row r="488" spans="2:15">
      <c r="B488" s="428" t="s">
        <v>478</v>
      </c>
      <c r="C488" s="76">
        <v>142266</v>
      </c>
      <c r="D488" s="89" t="s">
        <v>548</v>
      </c>
      <c r="E488" s="90" t="s">
        <v>108</v>
      </c>
      <c r="F488" s="67" t="s">
        <v>109</v>
      </c>
      <c r="G488" s="96">
        <f t="shared" si="80"/>
        <v>0</v>
      </c>
      <c r="H488" s="96">
        <f t="shared" si="81"/>
        <v>0</v>
      </c>
      <c r="I488" s="97">
        <f>+SUMIFS('CUII UE TB'!W:W,'CUII UE TB'!D:D,'PIS and AD by Account'!C488,'CUII UE TB'!AA:AA,TRUE)</f>
        <v>0</v>
      </c>
      <c r="J488" s="96"/>
      <c r="K488" s="96"/>
      <c r="N488" s="96">
        <f t="shared" si="82"/>
        <v>0</v>
      </c>
      <c r="O488" s="96">
        <f t="shared" si="82"/>
        <v>0</v>
      </c>
    </row>
    <row r="489" spans="2:15">
      <c r="B489" s="428" t="s">
        <v>478</v>
      </c>
      <c r="C489" s="76">
        <v>142267</v>
      </c>
      <c r="D489" s="89" t="s">
        <v>549</v>
      </c>
      <c r="E489" s="90" t="s">
        <v>3</v>
      </c>
      <c r="F489" s="67" t="s">
        <v>2</v>
      </c>
      <c r="G489" s="96">
        <f t="shared" si="80"/>
        <v>0</v>
      </c>
      <c r="H489" s="96">
        <f t="shared" si="81"/>
        <v>0</v>
      </c>
      <c r="I489" s="97">
        <f>+SUMIFS('CUII UE TB'!W:W,'CUII UE TB'!D:D,'PIS and AD by Account'!C489,'CUII UE TB'!AA:AA,TRUE)</f>
        <v>0</v>
      </c>
      <c r="J489" s="96"/>
      <c r="K489" s="96"/>
      <c r="N489" s="96">
        <f t="shared" si="82"/>
        <v>0</v>
      </c>
      <c r="O489" s="96">
        <f t="shared" si="82"/>
        <v>0</v>
      </c>
    </row>
    <row r="490" spans="2:15">
      <c r="B490" s="428" t="s">
        <v>478</v>
      </c>
      <c r="C490" s="76">
        <v>142268</v>
      </c>
      <c r="D490" s="89" t="s">
        <v>550</v>
      </c>
      <c r="E490" s="90" t="s">
        <v>3</v>
      </c>
      <c r="F490" s="67" t="s">
        <v>2</v>
      </c>
      <c r="G490" s="96">
        <f t="shared" si="80"/>
        <v>0</v>
      </c>
      <c r="H490" s="96">
        <f t="shared" si="81"/>
        <v>0</v>
      </c>
      <c r="I490" s="97">
        <f>+SUMIFS('CUII UE TB'!W:W,'CUII UE TB'!D:D,'PIS and AD by Account'!C490,'CUII UE TB'!AA:AA,TRUE)</f>
        <v>0</v>
      </c>
      <c r="J490" s="96"/>
      <c r="K490" s="96"/>
      <c r="N490" s="96">
        <f t="shared" si="82"/>
        <v>0</v>
      </c>
      <c r="O490" s="96">
        <f t="shared" si="82"/>
        <v>0</v>
      </c>
    </row>
    <row r="491" spans="2:15">
      <c r="B491" s="428" t="s">
        <v>478</v>
      </c>
      <c r="C491" s="76">
        <v>142269</v>
      </c>
      <c r="D491" s="89" t="s">
        <v>551</v>
      </c>
      <c r="E491" s="90" t="s">
        <v>3</v>
      </c>
      <c r="F491" s="67" t="s">
        <v>2</v>
      </c>
      <c r="G491" s="96">
        <f t="shared" si="80"/>
        <v>-817.36</v>
      </c>
      <c r="H491" s="96">
        <f t="shared" si="81"/>
        <v>0</v>
      </c>
      <c r="I491" s="97">
        <f>+SUMIFS('CUII UE TB'!W:W,'CUII UE TB'!D:D,'PIS and AD by Account'!C491,'CUII UE TB'!AA:AA,TRUE)</f>
        <v>-817.36</v>
      </c>
      <c r="J491" s="96"/>
      <c r="K491" s="96"/>
      <c r="N491" s="96">
        <f t="shared" si="82"/>
        <v>-817.36</v>
      </c>
      <c r="O491" s="96">
        <f t="shared" si="82"/>
        <v>0</v>
      </c>
    </row>
    <row r="492" spans="2:15">
      <c r="B492" s="428" t="s">
        <v>478</v>
      </c>
      <c r="C492" s="76">
        <v>142270</v>
      </c>
      <c r="D492" s="89" t="s">
        <v>552</v>
      </c>
      <c r="E492" s="90" t="s">
        <v>3</v>
      </c>
      <c r="F492" s="67" t="s">
        <v>2</v>
      </c>
      <c r="G492" s="96">
        <f t="shared" si="80"/>
        <v>0</v>
      </c>
      <c r="H492" s="96">
        <f t="shared" si="81"/>
        <v>0</v>
      </c>
      <c r="I492" s="97">
        <f>+SUMIFS('CUII UE TB'!W:W,'CUII UE TB'!D:D,'PIS and AD by Account'!C492,'CUII UE TB'!AA:AA,TRUE)</f>
        <v>0</v>
      </c>
      <c r="J492" s="96"/>
      <c r="K492" s="96"/>
      <c r="N492" s="96">
        <f t="shared" si="82"/>
        <v>0</v>
      </c>
      <c r="O492" s="96">
        <f t="shared" si="82"/>
        <v>0</v>
      </c>
    </row>
    <row r="493" spans="2:15">
      <c r="B493" s="428" t="s">
        <v>478</v>
      </c>
      <c r="C493" s="76">
        <v>142271</v>
      </c>
      <c r="D493" s="89" t="s">
        <v>553</v>
      </c>
      <c r="E493" s="90" t="s">
        <v>3</v>
      </c>
      <c r="F493" s="67" t="s">
        <v>2</v>
      </c>
      <c r="G493" s="96">
        <f t="shared" si="80"/>
        <v>-7380.65</v>
      </c>
      <c r="H493" s="96">
        <f t="shared" si="81"/>
        <v>0</v>
      </c>
      <c r="I493" s="97">
        <f>+SUMIFS('CUII UE TB'!W:W,'CUII UE TB'!D:D,'PIS and AD by Account'!C493,'CUII UE TB'!AA:AA,TRUE)</f>
        <v>-7380.65</v>
      </c>
      <c r="J493" s="96"/>
      <c r="K493" s="96"/>
      <c r="N493" s="96">
        <f t="shared" si="82"/>
        <v>-7380.65</v>
      </c>
      <c r="O493" s="96">
        <f t="shared" si="82"/>
        <v>0</v>
      </c>
    </row>
    <row r="494" spans="2:15">
      <c r="B494" s="428" t="s">
        <v>478</v>
      </c>
      <c r="C494" s="76">
        <v>142272</v>
      </c>
      <c r="D494" s="89" t="s">
        <v>554</v>
      </c>
      <c r="E494" s="90" t="s">
        <v>3</v>
      </c>
      <c r="F494" s="67" t="s">
        <v>76</v>
      </c>
      <c r="G494" s="96">
        <f t="shared" si="80"/>
        <v>0</v>
      </c>
      <c r="H494" s="96">
        <f t="shared" si="81"/>
        <v>-7159.9</v>
      </c>
      <c r="I494" s="97">
        <f>+SUMIFS('CUII UE TB'!W:W,'CUII UE TB'!D:D,'PIS and AD by Account'!C494,'CUII UE TB'!AA:AA,TRUE)</f>
        <v>-7159.9</v>
      </c>
      <c r="J494" s="96"/>
      <c r="K494" s="96"/>
      <c r="N494" s="96">
        <f t="shared" si="82"/>
        <v>0</v>
      </c>
      <c r="O494" s="96">
        <f t="shared" si="82"/>
        <v>-7159.9</v>
      </c>
    </row>
    <row r="495" spans="2:15">
      <c r="B495" s="428" t="s">
        <v>478</v>
      </c>
      <c r="C495" s="76">
        <v>142273</v>
      </c>
      <c r="D495" s="89" t="s">
        <v>555</v>
      </c>
      <c r="E495" s="90" t="s">
        <v>3</v>
      </c>
      <c r="F495" s="67" t="s">
        <v>76</v>
      </c>
      <c r="G495" s="96">
        <f t="shared" si="80"/>
        <v>0</v>
      </c>
      <c r="H495" s="96">
        <f t="shared" si="81"/>
        <v>-9010.2799999999988</v>
      </c>
      <c r="I495" s="97">
        <f>+SUMIFS('CUII UE TB'!W:W,'CUII UE TB'!D:D,'PIS and AD by Account'!C495,'CUII UE TB'!AA:AA,TRUE)</f>
        <v>-9010.2799999999988</v>
      </c>
      <c r="J495" s="96"/>
      <c r="K495" s="96"/>
      <c r="N495" s="96">
        <f t="shared" si="82"/>
        <v>0</v>
      </c>
      <c r="O495" s="96">
        <f t="shared" si="82"/>
        <v>-9010.2799999999988</v>
      </c>
    </row>
    <row r="496" spans="2:15">
      <c r="B496" s="428" t="s">
        <v>478</v>
      </c>
      <c r="C496" s="76">
        <v>142274</v>
      </c>
      <c r="D496" s="89" t="s">
        <v>556</v>
      </c>
      <c r="E496" s="90" t="s">
        <v>3</v>
      </c>
      <c r="F496" s="67" t="s">
        <v>76</v>
      </c>
      <c r="G496" s="96">
        <f t="shared" si="80"/>
        <v>0</v>
      </c>
      <c r="H496" s="96">
        <f t="shared" si="81"/>
        <v>-2149.2199999999998</v>
      </c>
      <c r="I496" s="97">
        <f>+SUMIFS('CUII UE TB'!W:W,'CUII UE TB'!D:D,'PIS and AD by Account'!C496,'CUII UE TB'!AA:AA,TRUE)</f>
        <v>-2149.2199999999998</v>
      </c>
      <c r="J496" s="96"/>
      <c r="K496" s="96"/>
      <c r="N496" s="96">
        <f t="shared" si="82"/>
        <v>0</v>
      </c>
      <c r="O496" s="96">
        <f t="shared" si="82"/>
        <v>-2149.2199999999998</v>
      </c>
    </row>
    <row r="497" spans="2:15">
      <c r="B497" s="428" t="s">
        <v>478</v>
      </c>
      <c r="C497" s="76">
        <v>142275</v>
      </c>
      <c r="D497" s="89" t="s">
        <v>557</v>
      </c>
      <c r="E497" s="90" t="s">
        <v>3</v>
      </c>
      <c r="F497" s="67" t="s">
        <v>76</v>
      </c>
      <c r="G497" s="96">
        <f t="shared" si="80"/>
        <v>0</v>
      </c>
      <c r="H497" s="96">
        <f t="shared" si="81"/>
        <v>0</v>
      </c>
      <c r="I497" s="97">
        <f>+SUMIFS('CUII UE TB'!W:W,'CUII UE TB'!D:D,'PIS and AD by Account'!C497,'CUII UE TB'!AA:AA,TRUE)</f>
        <v>0</v>
      </c>
      <c r="J497" s="96"/>
      <c r="K497" s="96"/>
      <c r="N497" s="96">
        <f t="shared" si="82"/>
        <v>0</v>
      </c>
      <c r="O497" s="96">
        <f t="shared" si="82"/>
        <v>0</v>
      </c>
    </row>
    <row r="498" spans="2:15">
      <c r="B498" s="428" t="s">
        <v>478</v>
      </c>
      <c r="C498" s="76">
        <v>142276</v>
      </c>
      <c r="D498" s="89" t="s">
        <v>558</v>
      </c>
      <c r="E498" s="90" t="s">
        <v>3</v>
      </c>
      <c r="F498" s="67" t="s">
        <v>76</v>
      </c>
      <c r="G498" s="96">
        <f t="shared" si="80"/>
        <v>0</v>
      </c>
      <c r="H498" s="96">
        <f t="shared" si="81"/>
        <v>0</v>
      </c>
      <c r="I498" s="97">
        <f>+SUMIFS('CUII UE TB'!W:W,'CUII UE TB'!D:D,'PIS and AD by Account'!C498,'CUII UE TB'!AA:AA,TRUE)</f>
        <v>0</v>
      </c>
      <c r="J498" s="96"/>
      <c r="K498" s="96"/>
      <c r="N498" s="96">
        <f t="shared" si="82"/>
        <v>0</v>
      </c>
      <c r="O498" s="96">
        <f t="shared" si="82"/>
        <v>0</v>
      </c>
    </row>
    <row r="499" spans="2:15">
      <c r="B499" s="428" t="s">
        <v>478</v>
      </c>
      <c r="C499" s="76">
        <v>142277</v>
      </c>
      <c r="D499" s="89" t="s">
        <v>559</v>
      </c>
      <c r="E499" s="90" t="s">
        <v>108</v>
      </c>
      <c r="F499" s="67" t="s">
        <v>109</v>
      </c>
      <c r="G499" s="96">
        <f t="shared" si="80"/>
        <v>0</v>
      </c>
      <c r="H499" s="96">
        <f t="shared" si="81"/>
        <v>0</v>
      </c>
      <c r="I499" s="97">
        <f>+SUMIFS('CUII UE TB'!W:W,'CUII UE TB'!D:D,'PIS and AD by Account'!C499,'CUII UE TB'!AA:AA,TRUE)</f>
        <v>0</v>
      </c>
      <c r="J499" s="96"/>
      <c r="K499" s="96"/>
      <c r="N499" s="96">
        <f t="shared" si="82"/>
        <v>0</v>
      </c>
      <c r="O499" s="96">
        <f t="shared" si="82"/>
        <v>0</v>
      </c>
    </row>
    <row r="500" spans="2:15">
      <c r="B500" s="428" t="s">
        <v>478</v>
      </c>
      <c r="C500" s="76">
        <v>142278</v>
      </c>
      <c r="D500" s="89" t="s">
        <v>560</v>
      </c>
      <c r="E500" s="90" t="s">
        <v>108</v>
      </c>
      <c r="F500" s="67" t="s">
        <v>109</v>
      </c>
      <c r="G500" s="96">
        <f t="shared" si="80"/>
        <v>0</v>
      </c>
      <c r="H500" s="96">
        <f t="shared" si="81"/>
        <v>0</v>
      </c>
      <c r="I500" s="97">
        <f>+SUMIFS('CUII UE TB'!W:W,'CUII UE TB'!D:D,'PIS and AD by Account'!C500,'CUII UE TB'!AA:AA,TRUE)</f>
        <v>0</v>
      </c>
      <c r="J500" s="96"/>
      <c r="K500" s="96"/>
      <c r="N500" s="96">
        <f t="shared" si="82"/>
        <v>0</v>
      </c>
      <c r="O500" s="96">
        <f t="shared" si="82"/>
        <v>0</v>
      </c>
    </row>
    <row r="501" spans="2:15">
      <c r="B501" s="428" t="s">
        <v>478</v>
      </c>
      <c r="C501" s="76">
        <v>142279</v>
      </c>
      <c r="D501" s="89" t="s">
        <v>561</v>
      </c>
      <c r="E501" s="90" t="s">
        <v>108</v>
      </c>
      <c r="F501" s="67" t="s">
        <v>109</v>
      </c>
      <c r="G501" s="96">
        <f t="shared" si="80"/>
        <v>0</v>
      </c>
      <c r="H501" s="96">
        <f t="shared" si="81"/>
        <v>0</v>
      </c>
      <c r="I501" s="97">
        <f>+SUMIFS('CUII UE TB'!W:W,'CUII UE TB'!D:D,'PIS and AD by Account'!C501,'CUII UE TB'!AA:AA,TRUE)</f>
        <v>0</v>
      </c>
      <c r="J501" s="96"/>
      <c r="K501" s="96"/>
      <c r="N501" s="96">
        <f t="shared" si="82"/>
        <v>0</v>
      </c>
      <c r="O501" s="96">
        <f t="shared" si="82"/>
        <v>0</v>
      </c>
    </row>
    <row r="502" spans="2:15">
      <c r="B502" s="428" t="s">
        <v>478</v>
      </c>
      <c r="C502" s="76">
        <v>142280</v>
      </c>
      <c r="D502" s="89" t="s">
        <v>562</v>
      </c>
      <c r="E502" s="90" t="s">
        <v>108</v>
      </c>
      <c r="F502" s="67" t="s">
        <v>109</v>
      </c>
      <c r="G502" s="96">
        <f t="shared" si="80"/>
        <v>0</v>
      </c>
      <c r="H502" s="96">
        <f t="shared" si="81"/>
        <v>0</v>
      </c>
      <c r="I502" s="97">
        <f>+SUMIFS('CUII UE TB'!W:W,'CUII UE TB'!D:D,'PIS and AD by Account'!C502,'CUII UE TB'!AA:AA,TRUE)</f>
        <v>0</v>
      </c>
      <c r="J502" s="96"/>
      <c r="K502" s="96"/>
      <c r="N502" s="96">
        <f t="shared" si="82"/>
        <v>0</v>
      </c>
      <c r="O502" s="96">
        <f t="shared" si="82"/>
        <v>0</v>
      </c>
    </row>
    <row r="503" spans="2:15">
      <c r="B503" s="428" t="s">
        <v>478</v>
      </c>
      <c r="C503" s="76">
        <v>142281</v>
      </c>
      <c r="D503" s="89" t="s">
        <v>563</v>
      </c>
      <c r="E503" s="90" t="s">
        <v>108</v>
      </c>
      <c r="F503" s="67" t="s">
        <v>109</v>
      </c>
      <c r="G503" s="96">
        <f t="shared" si="80"/>
        <v>0</v>
      </c>
      <c r="H503" s="96">
        <f t="shared" si="81"/>
        <v>0</v>
      </c>
      <c r="I503" s="97">
        <f>+SUMIFS('CUII UE TB'!W:W,'CUII UE TB'!D:D,'PIS and AD by Account'!C503,'CUII UE TB'!AA:AA,TRUE)</f>
        <v>0</v>
      </c>
      <c r="J503" s="96"/>
      <c r="K503" s="96"/>
      <c r="N503" s="96">
        <f t="shared" si="82"/>
        <v>0</v>
      </c>
      <c r="O503" s="96">
        <f t="shared" si="82"/>
        <v>0</v>
      </c>
    </row>
    <row r="504" spans="2:15">
      <c r="B504" s="428" t="s">
        <v>478</v>
      </c>
      <c r="C504" s="76">
        <v>142282</v>
      </c>
      <c r="D504" s="89" t="s">
        <v>564</v>
      </c>
      <c r="E504" s="90" t="s">
        <v>108</v>
      </c>
      <c r="F504" s="67" t="s">
        <v>109</v>
      </c>
      <c r="G504" s="96">
        <f t="shared" si="80"/>
        <v>0</v>
      </c>
      <c r="H504" s="96">
        <f t="shared" si="81"/>
        <v>0</v>
      </c>
      <c r="I504" s="97">
        <f>+SUMIFS('CUII UE TB'!W:W,'CUII UE TB'!D:D,'PIS and AD by Account'!C504,'CUII UE TB'!AA:AA,TRUE)</f>
        <v>0</v>
      </c>
      <c r="J504" s="96"/>
      <c r="K504" s="96"/>
      <c r="N504" s="96">
        <f t="shared" si="82"/>
        <v>0</v>
      </c>
      <c r="O504" s="96">
        <f t="shared" si="82"/>
        <v>0</v>
      </c>
    </row>
    <row r="505" spans="2:15">
      <c r="B505" s="428" t="s">
        <v>478</v>
      </c>
      <c r="C505" s="76">
        <v>142283</v>
      </c>
      <c r="D505" s="89" t="s">
        <v>565</v>
      </c>
      <c r="E505" s="90" t="s">
        <v>108</v>
      </c>
      <c r="F505" s="67" t="s">
        <v>109</v>
      </c>
      <c r="G505" s="96">
        <f t="shared" si="80"/>
        <v>0</v>
      </c>
      <c r="H505" s="96">
        <f t="shared" si="81"/>
        <v>0</v>
      </c>
      <c r="I505" s="97">
        <f>+SUMIFS('CUII UE TB'!W:W,'CUII UE TB'!D:D,'PIS and AD by Account'!C505,'CUII UE TB'!AA:AA,TRUE)</f>
        <v>0</v>
      </c>
      <c r="J505" s="96"/>
      <c r="K505" s="96"/>
      <c r="N505" s="96">
        <f t="shared" si="82"/>
        <v>0</v>
      </c>
      <c r="O505" s="96">
        <f t="shared" si="82"/>
        <v>0</v>
      </c>
    </row>
    <row r="506" spans="2:15">
      <c r="B506" s="428" t="s">
        <v>478</v>
      </c>
      <c r="C506" s="76">
        <v>142284</v>
      </c>
      <c r="D506" s="89" t="s">
        <v>566</v>
      </c>
      <c r="E506" s="90" t="s">
        <v>108</v>
      </c>
      <c r="F506" s="67" t="s">
        <v>109</v>
      </c>
      <c r="G506" s="96">
        <f t="shared" si="80"/>
        <v>0</v>
      </c>
      <c r="H506" s="96">
        <f t="shared" si="81"/>
        <v>0</v>
      </c>
      <c r="I506" s="97">
        <f>+SUMIFS('CUII UE TB'!W:W,'CUII UE TB'!D:D,'PIS and AD by Account'!C506,'CUII UE TB'!AA:AA,TRUE)</f>
        <v>0</v>
      </c>
      <c r="J506" s="96"/>
      <c r="K506" s="96"/>
      <c r="N506" s="96">
        <f t="shared" si="82"/>
        <v>0</v>
      </c>
      <c r="O506" s="96">
        <f t="shared" si="82"/>
        <v>0</v>
      </c>
    </row>
    <row r="507" spans="2:15">
      <c r="B507" s="428" t="s">
        <v>478</v>
      </c>
      <c r="C507" s="76">
        <v>142285</v>
      </c>
      <c r="D507" s="89" t="s">
        <v>567</v>
      </c>
      <c r="E507" s="90" t="s">
        <v>108</v>
      </c>
      <c r="F507" s="67" t="s">
        <v>109</v>
      </c>
      <c r="G507" s="96">
        <f t="shared" si="80"/>
        <v>0</v>
      </c>
      <c r="H507" s="96">
        <f t="shared" si="81"/>
        <v>0</v>
      </c>
      <c r="I507" s="97">
        <f>+SUMIFS('CUII UE TB'!W:W,'CUII UE TB'!D:D,'PIS and AD by Account'!C507,'CUII UE TB'!AA:AA,TRUE)</f>
        <v>0</v>
      </c>
      <c r="J507" s="96"/>
      <c r="K507" s="96"/>
      <c r="N507" s="96">
        <f t="shared" si="82"/>
        <v>0</v>
      </c>
      <c r="O507" s="96">
        <f t="shared" si="82"/>
        <v>0</v>
      </c>
    </row>
    <row r="508" spans="2:15">
      <c r="B508" s="428" t="s">
        <v>478</v>
      </c>
      <c r="C508" s="76">
        <v>142286</v>
      </c>
      <c r="D508" s="89" t="s">
        <v>568</v>
      </c>
      <c r="E508" s="90" t="s">
        <v>108</v>
      </c>
      <c r="F508" s="67" t="s">
        <v>109</v>
      </c>
      <c r="G508" s="96">
        <f t="shared" si="80"/>
        <v>0</v>
      </c>
      <c r="H508" s="96">
        <f t="shared" si="81"/>
        <v>0</v>
      </c>
      <c r="I508" s="97">
        <f>+SUMIFS('CUII UE TB'!W:W,'CUII UE TB'!D:D,'PIS and AD by Account'!C508,'CUII UE TB'!AA:AA,TRUE)</f>
        <v>0</v>
      </c>
      <c r="J508" s="96"/>
      <c r="K508" s="96"/>
      <c r="N508" s="96">
        <f t="shared" si="82"/>
        <v>0</v>
      </c>
      <c r="O508" s="96">
        <f t="shared" si="82"/>
        <v>0</v>
      </c>
    </row>
    <row r="509" spans="2:15">
      <c r="B509" s="428" t="s">
        <v>478</v>
      </c>
      <c r="C509" s="76">
        <v>142287</v>
      </c>
      <c r="D509" s="89" t="s">
        <v>569</v>
      </c>
      <c r="E509" s="90" t="s">
        <v>108</v>
      </c>
      <c r="F509" s="67" t="s">
        <v>109</v>
      </c>
      <c r="G509" s="96">
        <f t="shared" si="80"/>
        <v>0</v>
      </c>
      <c r="H509" s="96">
        <f t="shared" si="81"/>
        <v>0</v>
      </c>
      <c r="I509" s="97">
        <f>+SUMIFS('CUII UE TB'!W:W,'CUII UE TB'!D:D,'PIS and AD by Account'!C509,'CUII UE TB'!AA:AA,TRUE)</f>
        <v>0</v>
      </c>
      <c r="J509" s="96"/>
      <c r="K509" s="96"/>
      <c r="N509" s="96">
        <f t="shared" si="82"/>
        <v>0</v>
      </c>
      <c r="O509" s="96">
        <f t="shared" si="82"/>
        <v>0</v>
      </c>
    </row>
    <row r="510" spans="2:15">
      <c r="B510" s="428" t="s">
        <v>478</v>
      </c>
      <c r="C510" s="76">
        <v>142288</v>
      </c>
      <c r="D510" s="89" t="s">
        <v>570</v>
      </c>
      <c r="E510" s="90" t="s">
        <v>108</v>
      </c>
      <c r="F510" s="67" t="s">
        <v>109</v>
      </c>
      <c r="G510" s="96">
        <f t="shared" si="80"/>
        <v>0</v>
      </c>
      <c r="H510" s="96">
        <f t="shared" si="81"/>
        <v>0</v>
      </c>
      <c r="I510" s="97">
        <f>+SUMIFS('CUII UE TB'!W:W,'CUII UE TB'!D:D,'PIS and AD by Account'!C510,'CUII UE TB'!AA:AA,TRUE)</f>
        <v>0</v>
      </c>
      <c r="J510" s="96"/>
      <c r="K510" s="96"/>
      <c r="N510" s="96">
        <f t="shared" si="82"/>
        <v>0</v>
      </c>
      <c r="O510" s="96">
        <f t="shared" si="82"/>
        <v>0</v>
      </c>
    </row>
    <row r="511" spans="2:15">
      <c r="B511" s="428" t="s">
        <v>478</v>
      </c>
      <c r="C511" s="76">
        <v>142289</v>
      </c>
      <c r="D511" s="89" t="s">
        <v>571</v>
      </c>
      <c r="E511" s="90" t="s">
        <v>108</v>
      </c>
      <c r="F511" s="67" t="s">
        <v>109</v>
      </c>
      <c r="G511" s="96">
        <f t="shared" si="80"/>
        <v>0</v>
      </c>
      <c r="H511" s="96">
        <f t="shared" si="81"/>
        <v>0</v>
      </c>
      <c r="I511" s="97">
        <f>+SUMIFS('CUII UE TB'!W:W,'CUII UE TB'!D:D,'PIS and AD by Account'!C511,'CUII UE TB'!AA:AA,TRUE)</f>
        <v>0</v>
      </c>
      <c r="J511" s="96"/>
      <c r="K511" s="96"/>
      <c r="N511" s="96">
        <f t="shared" si="82"/>
        <v>0</v>
      </c>
      <c r="O511" s="96">
        <f t="shared" si="82"/>
        <v>0</v>
      </c>
    </row>
    <row r="512" spans="2:15">
      <c r="B512" s="428" t="s">
        <v>478</v>
      </c>
      <c r="C512" s="76">
        <v>142290</v>
      </c>
      <c r="D512" s="89" t="s">
        <v>572</v>
      </c>
      <c r="E512" s="90" t="s">
        <v>108</v>
      </c>
      <c r="F512" s="67" t="s">
        <v>109</v>
      </c>
      <c r="G512" s="96">
        <f t="shared" si="80"/>
        <v>0</v>
      </c>
      <c r="H512" s="96">
        <f t="shared" si="81"/>
        <v>0</v>
      </c>
      <c r="I512" s="97">
        <f>+SUMIFS('CUII UE TB'!W:W,'CUII UE TB'!D:D,'PIS and AD by Account'!C512,'CUII UE TB'!AA:AA,TRUE)</f>
        <v>0</v>
      </c>
      <c r="J512" s="96"/>
      <c r="K512" s="96"/>
      <c r="N512" s="96">
        <f t="shared" si="82"/>
        <v>0</v>
      </c>
      <c r="O512" s="96">
        <f t="shared" si="82"/>
        <v>0</v>
      </c>
    </row>
    <row r="513" spans="1:15">
      <c r="B513" s="428" t="s">
        <v>478</v>
      </c>
      <c r="C513" s="76">
        <v>142291</v>
      </c>
      <c r="D513" s="89" t="s">
        <v>573</v>
      </c>
      <c r="E513" s="90" t="s">
        <v>108</v>
      </c>
      <c r="F513" s="67" t="s">
        <v>109</v>
      </c>
      <c r="G513" s="96">
        <f t="shared" si="80"/>
        <v>0</v>
      </c>
      <c r="H513" s="96">
        <f t="shared" si="81"/>
        <v>0</v>
      </c>
      <c r="I513" s="97">
        <f>+SUMIFS('CUII UE TB'!W:W,'CUII UE TB'!D:D,'PIS and AD by Account'!C513,'CUII UE TB'!AA:AA,TRUE)</f>
        <v>0</v>
      </c>
      <c r="J513" s="96"/>
      <c r="K513" s="96"/>
      <c r="N513" s="96">
        <f t="shared" si="82"/>
        <v>0</v>
      </c>
      <c r="O513" s="96">
        <f t="shared" si="82"/>
        <v>0</v>
      </c>
    </row>
    <row r="514" spans="1:15">
      <c r="B514" s="428" t="s">
        <v>478</v>
      </c>
      <c r="C514" s="76">
        <v>142292</v>
      </c>
      <c r="D514" s="89" t="s">
        <v>574</v>
      </c>
      <c r="E514" s="90" t="s">
        <v>108</v>
      </c>
      <c r="F514" s="67" t="s">
        <v>109</v>
      </c>
      <c r="G514" s="96">
        <f t="shared" si="80"/>
        <v>0</v>
      </c>
      <c r="H514" s="96">
        <f t="shared" si="81"/>
        <v>0</v>
      </c>
      <c r="I514" s="97">
        <f>+SUMIFS('CUII UE TB'!W:W,'CUII UE TB'!D:D,'PIS and AD by Account'!C514,'CUII UE TB'!AA:AA,TRUE)</f>
        <v>0</v>
      </c>
      <c r="J514" s="96"/>
      <c r="K514" s="96"/>
      <c r="N514" s="96">
        <f t="shared" si="82"/>
        <v>0</v>
      </c>
      <c r="O514" s="96">
        <f t="shared" si="82"/>
        <v>0</v>
      </c>
    </row>
    <row r="515" spans="1:15">
      <c r="B515" s="428" t="s">
        <v>478</v>
      </c>
      <c r="C515" s="76">
        <v>142293</v>
      </c>
      <c r="D515" s="89" t="s">
        <v>575</v>
      </c>
      <c r="E515" s="90" t="s">
        <v>108</v>
      </c>
      <c r="F515" s="67" t="s">
        <v>109</v>
      </c>
      <c r="G515" s="96">
        <f t="shared" si="80"/>
        <v>0</v>
      </c>
      <c r="H515" s="96">
        <f t="shared" si="81"/>
        <v>0</v>
      </c>
      <c r="I515" s="97">
        <f>+SUMIFS('CUII UE TB'!W:W,'CUII UE TB'!D:D,'PIS and AD by Account'!C515,'CUII UE TB'!AA:AA,TRUE)</f>
        <v>0</v>
      </c>
      <c r="J515" s="96"/>
      <c r="K515" s="96"/>
      <c r="N515" s="96">
        <f t="shared" si="82"/>
        <v>0</v>
      </c>
      <c r="O515" s="96">
        <f t="shared" si="82"/>
        <v>0</v>
      </c>
    </row>
    <row r="516" spans="1:15">
      <c r="B516" s="428" t="s">
        <v>478</v>
      </c>
      <c r="C516" s="76">
        <v>142299</v>
      </c>
      <c r="D516" s="89" t="s">
        <v>576</v>
      </c>
      <c r="E516" s="90" t="s">
        <v>108</v>
      </c>
      <c r="F516" s="67" t="s">
        <v>109</v>
      </c>
      <c r="G516" s="96">
        <f t="shared" si="80"/>
        <v>0</v>
      </c>
      <c r="H516" s="96">
        <f t="shared" si="81"/>
        <v>0</v>
      </c>
      <c r="I516" s="97">
        <f>+SUMIFS('CUII UE TB'!W:W,'CUII UE TB'!D:D,'PIS and AD by Account'!C516,'CUII UE TB'!AA:AA,TRUE)</f>
        <v>0</v>
      </c>
      <c r="J516" s="96"/>
      <c r="K516" s="96"/>
      <c r="N516" s="96">
        <f t="shared" si="82"/>
        <v>0</v>
      </c>
      <c r="O516" s="96">
        <f t="shared" si="82"/>
        <v>0</v>
      </c>
    </row>
    <row r="517" spans="1:15">
      <c r="A517" s="428" t="s">
        <v>128</v>
      </c>
      <c r="C517" s="90" t="s">
        <v>95</v>
      </c>
      <c r="D517" s="93" t="s">
        <v>477</v>
      </c>
      <c r="E517" s="90"/>
      <c r="G517" s="228">
        <f>SUM(G423:G516)</f>
        <v>-3122927.2348236688</v>
      </c>
      <c r="H517" s="228">
        <f>SUM(H423:H516)</f>
        <v>-8517597.1451763324</v>
      </c>
      <c r="I517" s="229">
        <f>SUM(I423:I516)</f>
        <v>-11640524.380000001</v>
      </c>
      <c r="J517" s="228"/>
      <c r="K517" s="228"/>
      <c r="N517" s="228">
        <f t="shared" ref="N517:O517" si="83">SUM(N423:N516)</f>
        <v>-2258635.2948236689</v>
      </c>
      <c r="O517" s="228">
        <f t="shared" si="83"/>
        <v>-8516485.1451763324</v>
      </c>
    </row>
    <row r="518" spans="1:15">
      <c r="C518" s="76"/>
      <c r="D518" s="77"/>
      <c r="E518" s="90"/>
      <c r="G518" s="96"/>
      <c r="H518" s="96"/>
      <c r="I518" s="97"/>
      <c r="J518" s="96"/>
      <c r="K518" s="96"/>
      <c r="N518" s="96"/>
      <c r="O518" s="96"/>
    </row>
    <row r="519" spans="1:15">
      <c r="C519" s="76"/>
      <c r="D519" s="77" t="s">
        <v>577</v>
      </c>
      <c r="E519" s="90"/>
      <c r="G519" s="96"/>
      <c r="H519" s="96"/>
      <c r="I519" s="97"/>
      <c r="J519" s="96"/>
      <c r="K519" s="96"/>
      <c r="N519" s="96"/>
      <c r="O519" s="96"/>
    </row>
    <row r="520" spans="1:15">
      <c r="B520" s="428" t="s">
        <v>478</v>
      </c>
      <c r="C520" s="76">
        <v>142301</v>
      </c>
      <c r="D520" s="89" t="s">
        <v>578</v>
      </c>
      <c r="E520" s="90" t="s">
        <v>108</v>
      </c>
      <c r="F520" s="67" t="s">
        <v>109</v>
      </c>
      <c r="G520" s="96">
        <f t="shared" ref="G520:G530" si="84">IF(E520="Actual",IF(F520=G$6,$I520,0),VLOOKUP($E520,$F$1135:$L$1141,5,FALSE)*$I520)</f>
        <v>0</v>
      </c>
      <c r="H520" s="96">
        <f t="shared" ref="H520:H530" si="85">IF(E520="Actual",IF(F520=H$6,$I520,0),VLOOKUP($E520,$F$1135:$L$1141,6,FALSE)*$I520)</f>
        <v>0</v>
      </c>
      <c r="I520" s="97">
        <f>+SUMIFS('CUII UE TB'!W:W,'CUII UE TB'!D:D,'PIS and AD by Account'!C520,'CUII UE TB'!AA:AA,TRUE)</f>
        <v>0</v>
      </c>
      <c r="J520" s="96"/>
      <c r="K520" s="96"/>
      <c r="N520" s="96">
        <f t="shared" ref="N520:O530" si="86">SUM(G520,J520)</f>
        <v>0</v>
      </c>
      <c r="O520" s="96">
        <f t="shared" si="86"/>
        <v>0</v>
      </c>
    </row>
    <row r="521" spans="1:15">
      <c r="B521" s="428" t="s">
        <v>478</v>
      </c>
      <c r="C521" s="76">
        <v>142302</v>
      </c>
      <c r="D521" s="89" t="s">
        <v>579</v>
      </c>
      <c r="E521" s="90" t="s">
        <v>108</v>
      </c>
      <c r="F521" s="67" t="s">
        <v>109</v>
      </c>
      <c r="G521" s="96">
        <f t="shared" si="84"/>
        <v>0</v>
      </c>
      <c r="H521" s="96">
        <f t="shared" si="85"/>
        <v>0</v>
      </c>
      <c r="I521" s="97">
        <f>+SUMIFS('CUII UE TB'!W:W,'CUII UE TB'!D:D,'PIS and AD by Account'!C521,'CUII UE TB'!AA:AA,TRUE)</f>
        <v>0</v>
      </c>
      <c r="J521" s="96"/>
      <c r="K521" s="96"/>
      <c r="N521" s="96">
        <f t="shared" si="86"/>
        <v>0</v>
      </c>
      <c r="O521" s="96">
        <f t="shared" si="86"/>
        <v>0</v>
      </c>
    </row>
    <row r="522" spans="1:15">
      <c r="B522" s="428" t="s">
        <v>478</v>
      </c>
      <c r="C522" s="76">
        <v>142303</v>
      </c>
      <c r="D522" s="89" t="s">
        <v>580</v>
      </c>
      <c r="E522" s="90" t="s">
        <v>108</v>
      </c>
      <c r="F522" s="67" t="s">
        <v>109</v>
      </c>
      <c r="G522" s="96">
        <f t="shared" si="84"/>
        <v>-29591.300341934439</v>
      </c>
      <c r="H522" s="96">
        <f t="shared" si="85"/>
        <v>-19556.409658065641</v>
      </c>
      <c r="I522" s="97">
        <f>+SUMIFS('CUII UE TB'!W:W,'CUII UE TB'!D:D,'PIS and AD by Account'!C522,'CUII UE TB'!AA:AA,TRUE)</f>
        <v>-49147.710000000079</v>
      </c>
      <c r="J522" s="96"/>
      <c r="K522" s="96"/>
      <c r="N522" s="96">
        <f t="shared" si="86"/>
        <v>-29591.300341934439</v>
      </c>
      <c r="O522" s="96">
        <f t="shared" si="86"/>
        <v>-19556.409658065641</v>
      </c>
    </row>
    <row r="523" spans="1:15">
      <c r="B523" s="428" t="s">
        <v>478</v>
      </c>
      <c r="C523" s="76">
        <v>142304</v>
      </c>
      <c r="D523" s="89" t="s">
        <v>581</v>
      </c>
      <c r="E523" s="90" t="s">
        <v>108</v>
      </c>
      <c r="F523" s="67" t="s">
        <v>109</v>
      </c>
      <c r="G523" s="96">
        <f t="shared" si="84"/>
        <v>-1.2282617582293491</v>
      </c>
      <c r="H523" s="96">
        <f t="shared" si="85"/>
        <v>-0.81173824177065113</v>
      </c>
      <c r="I523" s="97">
        <f>+SUMIFS('CUII UE TB'!W:W,'CUII UE TB'!D:D,'PIS and AD by Account'!C523,'CUII UE TB'!AA:AA,TRUE)</f>
        <v>-2.0400000000000005</v>
      </c>
      <c r="J523" s="96"/>
      <c r="K523" s="96"/>
      <c r="N523" s="96">
        <f t="shared" si="86"/>
        <v>-1.2282617582293491</v>
      </c>
      <c r="O523" s="96">
        <f t="shared" si="86"/>
        <v>-0.81173824177065113</v>
      </c>
    </row>
    <row r="524" spans="1:15">
      <c r="B524" s="428" t="s">
        <v>478</v>
      </c>
      <c r="C524" s="76">
        <v>142305</v>
      </c>
      <c r="D524" s="89" t="s">
        <v>582</v>
      </c>
      <c r="E524" s="90" t="s">
        <v>108</v>
      </c>
      <c r="F524" s="67" t="s">
        <v>109</v>
      </c>
      <c r="G524" s="96">
        <f t="shared" si="84"/>
        <v>-54.308436564846701</v>
      </c>
      <c r="H524" s="96">
        <f t="shared" si="85"/>
        <v>-35.891563435153294</v>
      </c>
      <c r="I524" s="97">
        <f>+SUMIFS('CUII UE TB'!W:W,'CUII UE TB'!D:D,'PIS and AD by Account'!C524,'CUII UE TB'!AA:AA,TRUE)</f>
        <v>-90.2</v>
      </c>
      <c r="J524" s="96"/>
      <c r="K524" s="96"/>
      <c r="N524" s="96">
        <f t="shared" si="86"/>
        <v>-54.308436564846701</v>
      </c>
      <c r="O524" s="96">
        <f t="shared" si="86"/>
        <v>-35.891563435153294</v>
      </c>
    </row>
    <row r="525" spans="1:15">
      <c r="B525" s="428" t="s">
        <v>478</v>
      </c>
      <c r="C525" s="76">
        <v>142306</v>
      </c>
      <c r="D525" s="89" t="s">
        <v>583</v>
      </c>
      <c r="E525" s="90" t="s">
        <v>108</v>
      </c>
      <c r="F525" s="67" t="s">
        <v>109</v>
      </c>
      <c r="G525" s="96">
        <f t="shared" si="84"/>
        <v>-2899.7574262322869</v>
      </c>
      <c r="H525" s="96">
        <f t="shared" si="85"/>
        <v>-1916.4025737677161</v>
      </c>
      <c r="I525" s="97">
        <f>+SUMIFS('CUII UE TB'!W:W,'CUII UE TB'!D:D,'PIS and AD by Account'!C525,'CUII UE TB'!AA:AA,TRUE)</f>
        <v>-4816.1600000000035</v>
      </c>
      <c r="J525" s="96"/>
      <c r="K525" s="96"/>
      <c r="N525" s="96">
        <f t="shared" si="86"/>
        <v>-2899.7574262322869</v>
      </c>
      <c r="O525" s="96">
        <f t="shared" si="86"/>
        <v>-1916.4025737677161</v>
      </c>
    </row>
    <row r="526" spans="1:15">
      <c r="B526" s="428" t="s">
        <v>478</v>
      </c>
      <c r="C526" s="76">
        <v>142307</v>
      </c>
      <c r="D526" s="89" t="s">
        <v>584</v>
      </c>
      <c r="E526" s="90" t="s">
        <v>108</v>
      </c>
      <c r="F526" s="67" t="s">
        <v>109</v>
      </c>
      <c r="G526" s="96">
        <f t="shared" si="84"/>
        <v>0</v>
      </c>
      <c r="H526" s="96">
        <f t="shared" si="85"/>
        <v>0</v>
      </c>
      <c r="I526" s="97">
        <f>+SUMIFS('CUII UE TB'!W:W,'CUII UE TB'!D:D,'PIS and AD by Account'!C526,'CUII UE TB'!AA:AA,TRUE)</f>
        <v>0</v>
      </c>
      <c r="J526" s="96"/>
      <c r="K526" s="96"/>
      <c r="N526" s="96">
        <f t="shared" si="86"/>
        <v>0</v>
      </c>
      <c r="O526" s="96">
        <f t="shared" si="86"/>
        <v>0</v>
      </c>
    </row>
    <row r="527" spans="1:15">
      <c r="B527" s="428" t="s">
        <v>478</v>
      </c>
      <c r="C527" s="76">
        <v>142308</v>
      </c>
      <c r="D527" s="89" t="s">
        <v>585</v>
      </c>
      <c r="E527" s="90" t="s">
        <v>108</v>
      </c>
      <c r="F527" s="67" t="s">
        <v>109</v>
      </c>
      <c r="G527" s="96">
        <f t="shared" si="84"/>
        <v>-41633.684374456556</v>
      </c>
      <c r="H527" s="96">
        <f t="shared" si="85"/>
        <v>-27515.025625543447</v>
      </c>
      <c r="I527" s="97">
        <f>+SUMIFS('CUII UE TB'!W:W,'CUII UE TB'!D:D,'PIS and AD by Account'!C527,'CUII UE TB'!AA:AA,TRUE)</f>
        <v>-69148.710000000006</v>
      </c>
      <c r="J527" s="96"/>
      <c r="K527" s="96"/>
      <c r="N527" s="96">
        <f t="shared" si="86"/>
        <v>-41633.684374456556</v>
      </c>
      <c r="O527" s="96">
        <f t="shared" si="86"/>
        <v>-27515.025625543447</v>
      </c>
    </row>
    <row r="528" spans="1:15">
      <c r="B528" s="428" t="s">
        <v>478</v>
      </c>
      <c r="C528" s="76">
        <v>142309</v>
      </c>
      <c r="D528" s="89" t="s">
        <v>586</v>
      </c>
      <c r="E528" s="90" t="s">
        <v>108</v>
      </c>
      <c r="F528" s="67" t="s">
        <v>109</v>
      </c>
      <c r="G528" s="96">
        <f t="shared" si="84"/>
        <v>6204.0524959629602</v>
      </c>
      <c r="H528" s="96">
        <f t="shared" si="85"/>
        <v>4100.157504037039</v>
      </c>
      <c r="I528" s="97">
        <f>+SUMIFS('CUII UE TB'!W:W,'CUII UE TB'!D:D,'PIS and AD by Account'!C528,'CUII UE TB'!AA:AA,TRUE)</f>
        <v>10304.209999999999</v>
      </c>
      <c r="J528" s="96"/>
      <c r="K528" s="96"/>
      <c r="N528" s="96">
        <f t="shared" si="86"/>
        <v>6204.0524959629602</v>
      </c>
      <c r="O528" s="96">
        <f t="shared" si="86"/>
        <v>4100.157504037039</v>
      </c>
    </row>
    <row r="529" spans="1:16">
      <c r="B529" s="428" t="s">
        <v>478</v>
      </c>
      <c r="C529" s="76">
        <v>142310</v>
      </c>
      <c r="D529" s="89" t="s">
        <v>587</v>
      </c>
      <c r="E529" s="90" t="s">
        <v>108</v>
      </c>
      <c r="F529" s="67" t="s">
        <v>109</v>
      </c>
      <c r="G529" s="96">
        <f t="shared" si="84"/>
        <v>-13937.652134379763</v>
      </c>
      <c r="H529" s="96">
        <f t="shared" si="85"/>
        <v>-9211.1678656202348</v>
      </c>
      <c r="I529" s="97">
        <f>+SUMIFS('CUII UE TB'!W:W,'CUII UE TB'!D:D,'PIS and AD by Account'!C529,'CUII UE TB'!AA:AA,TRUE)</f>
        <v>-23148.82</v>
      </c>
      <c r="J529" s="96"/>
      <c r="K529" s="96"/>
      <c r="N529" s="96">
        <f t="shared" si="86"/>
        <v>-13937.652134379763</v>
      </c>
      <c r="O529" s="96">
        <f t="shared" si="86"/>
        <v>-9211.1678656202348</v>
      </c>
    </row>
    <row r="530" spans="1:16">
      <c r="B530" s="428" t="s">
        <v>478</v>
      </c>
      <c r="C530" s="76">
        <v>142311</v>
      </c>
      <c r="D530" s="89" t="s">
        <v>588</v>
      </c>
      <c r="E530" s="90" t="s">
        <v>108</v>
      </c>
      <c r="F530" s="67" t="s">
        <v>109</v>
      </c>
      <c r="G530" s="96">
        <f t="shared" si="84"/>
        <v>-20164.138470103324</v>
      </c>
      <c r="H530" s="96">
        <f t="shared" si="85"/>
        <v>-13326.151529896673</v>
      </c>
      <c r="I530" s="97">
        <f>+SUMIFS('CUII UE TB'!W:W,'CUII UE TB'!D:D,'PIS and AD by Account'!C530,'CUII UE TB'!AA:AA,TRUE)</f>
        <v>-33490.29</v>
      </c>
      <c r="J530" s="96"/>
      <c r="K530" s="96"/>
      <c r="N530" s="96">
        <f t="shared" si="86"/>
        <v>-20164.138470103324</v>
      </c>
      <c r="O530" s="96">
        <f t="shared" si="86"/>
        <v>-13326.151529896673</v>
      </c>
    </row>
    <row r="531" spans="1:16" ht="17.5" customHeight="1">
      <c r="A531" s="428" t="s">
        <v>128</v>
      </c>
      <c r="C531" s="90" t="s">
        <v>95</v>
      </c>
      <c r="D531" s="93" t="s">
        <v>577</v>
      </c>
      <c r="E531" s="90"/>
      <c r="G531" s="228">
        <f>SUM(G520:G530)</f>
        <v>-102078.01694946649</v>
      </c>
      <c r="H531" s="228">
        <f>SUM(H520:H530)</f>
        <v>-67461.703050533601</v>
      </c>
      <c r="I531" s="229">
        <f>SUM(I520:I530)</f>
        <v>-169539.72000000012</v>
      </c>
      <c r="J531" s="228"/>
      <c r="K531" s="228"/>
      <c r="N531" s="228">
        <f t="shared" ref="N531:O531" si="87">SUM(N520:N530)</f>
        <v>-102078.01694946649</v>
      </c>
      <c r="O531" s="228">
        <f t="shared" si="87"/>
        <v>-67461.703050533601</v>
      </c>
    </row>
    <row r="532" spans="1:16" ht="17.5" customHeight="1">
      <c r="C532" s="76"/>
      <c r="D532" s="77"/>
      <c r="E532" s="90"/>
      <c r="G532" s="96"/>
      <c r="H532" s="96"/>
      <c r="I532" s="97"/>
      <c r="J532" s="96"/>
      <c r="K532" s="96"/>
      <c r="N532" s="96"/>
      <c r="O532" s="96"/>
    </row>
    <row r="533" spans="1:16">
      <c r="C533" s="76"/>
      <c r="D533" s="77" t="s">
        <v>589</v>
      </c>
      <c r="E533" s="90"/>
      <c r="G533" s="96"/>
      <c r="H533" s="96"/>
      <c r="I533" s="97"/>
      <c r="J533" s="96"/>
      <c r="K533" s="96"/>
      <c r="N533" s="96"/>
      <c r="O533" s="96"/>
    </row>
    <row r="534" spans="1:16">
      <c r="B534" s="428" t="s">
        <v>478</v>
      </c>
      <c r="C534" s="76">
        <v>142401</v>
      </c>
      <c r="D534" s="89" t="s">
        <v>590</v>
      </c>
      <c r="E534" s="90" t="s">
        <v>108</v>
      </c>
      <c r="F534" s="67" t="s">
        <v>109</v>
      </c>
      <c r="G534" s="96">
        <f>IF(E534="Actual",IF(F534=G$6,$I534,0),VLOOKUP($E534,$F$1135:$L$1141,5,FALSE)*$I534)</f>
        <v>-265232.83698695735</v>
      </c>
      <c r="H534" s="96">
        <f>IF(E534="Actual",IF(F534=H$6,$I534,0),VLOOKUP($E534,$F$1135:$L$1141,6,FALSE)*$I534)</f>
        <v>-175288.0730130428</v>
      </c>
      <c r="I534" s="97">
        <f>+SUMIFS('CUII UE TB'!W:W,'CUII UE TB'!D:D,'PIS and AD by Account'!C534,'CUII UE TB'!AA:AA,TRUE)</f>
        <v>-440520.91000000021</v>
      </c>
      <c r="J534" s="96">
        <f>SUM('wp-p1 Restmt of Vehicles'!P20,-G534)</f>
        <v>218754.90603079065</v>
      </c>
      <c r="K534" s="96">
        <f>SUM('wp-p1 Restmt of Vehicles'!R20,-H534)</f>
        <v>144571.56352089296</v>
      </c>
      <c r="L534" s="70" t="s">
        <v>591</v>
      </c>
      <c r="N534" s="96">
        <f>SUM(G534,J534)</f>
        <v>-46477.930956166703</v>
      </c>
      <c r="O534" s="96">
        <f>SUM(H534,K534)</f>
        <v>-30716.509492149838</v>
      </c>
    </row>
    <row r="535" spans="1:16" ht="15.75" customHeight="1">
      <c r="A535" s="428" t="s">
        <v>128</v>
      </c>
      <c r="C535" s="90" t="s">
        <v>95</v>
      </c>
      <c r="D535" s="93" t="s">
        <v>589</v>
      </c>
      <c r="E535" s="90"/>
      <c r="G535" s="228">
        <f>SUM(G534)</f>
        <v>-265232.83698695735</v>
      </c>
      <c r="H535" s="228">
        <f>SUM(H534)</f>
        <v>-175288.0730130428</v>
      </c>
      <c r="I535" s="229">
        <f>SUM(I534)</f>
        <v>-440520.91000000021</v>
      </c>
      <c r="J535" s="228"/>
      <c r="K535" s="228"/>
      <c r="N535" s="228">
        <f t="shared" ref="N535:O535" si="88">SUM(N534)</f>
        <v>-46477.930956166703</v>
      </c>
      <c r="O535" s="228">
        <f t="shared" si="88"/>
        <v>-30716.509492149838</v>
      </c>
      <c r="P535" s="433"/>
    </row>
    <row r="536" spans="1:16" ht="15.75" customHeight="1">
      <c r="C536" s="76"/>
      <c r="D536" s="77"/>
      <c r="E536" s="90"/>
      <c r="G536" s="96"/>
      <c r="H536" s="96"/>
      <c r="I536" s="97"/>
      <c r="J536" s="96"/>
      <c r="K536" s="96"/>
      <c r="N536" s="96"/>
      <c r="O536" s="96"/>
    </row>
    <row r="537" spans="1:16">
      <c r="C537" s="76"/>
      <c r="D537" s="77" t="s">
        <v>592</v>
      </c>
      <c r="E537" s="90"/>
      <c r="G537" s="96"/>
      <c r="H537" s="96"/>
      <c r="I537" s="97"/>
      <c r="J537" s="96"/>
      <c r="K537" s="96"/>
      <c r="N537" s="96"/>
      <c r="O537" s="96"/>
    </row>
    <row r="538" spans="1:16">
      <c r="B538" s="428" t="s">
        <v>478</v>
      </c>
      <c r="C538" s="76">
        <v>142501</v>
      </c>
      <c r="D538" s="89" t="s">
        <v>593</v>
      </c>
      <c r="E538" s="90" t="s">
        <v>108</v>
      </c>
      <c r="F538" s="67" t="s">
        <v>109</v>
      </c>
      <c r="G538" s="96">
        <f>IF(E538="Actual",IF(F538=G$6,$I538,0),VLOOKUP($E538,$F$1135:$L$1141,5,FALSE)*$I538)</f>
        <v>-42.417176895714512</v>
      </c>
      <c r="H538" s="96">
        <f>IF(E538="Actual",IF(F538=H$6,$I538,0),VLOOKUP($E538,$F$1135:$L$1141,6,FALSE)*$I538)</f>
        <v>-28.032823104285459</v>
      </c>
      <c r="I538" s="97">
        <f>+SUMIFS('CUII UE TB'!W:W,'CUII UE TB'!D:D,'PIS and AD by Account'!C538,'CUII UE TB'!AA:AA,TRUE)</f>
        <v>-70.449999999999974</v>
      </c>
      <c r="J538" s="96">
        <f>SUM('wp-p2 Restmt of Computers'!$P$34,-$G$548-$G$542)*G538/SUM($G$542,$G$548)</f>
        <v>31.97059996024576</v>
      </c>
      <c r="K538" s="96">
        <f>SUM('wp-p2 Restmt of Computers'!$R$34,-$H$548-$H$542)*H538/SUM($H$542,$H$548)</f>
        <v>21.128850121894661</v>
      </c>
      <c r="L538" s="70" t="s">
        <v>594</v>
      </c>
      <c r="N538" s="96">
        <f t="shared" ref="N538:O541" si="89">SUM(G538,J538)</f>
        <v>-10.446576935468752</v>
      </c>
      <c r="O538" s="96">
        <f t="shared" si="89"/>
        <v>-6.9039729823907976</v>
      </c>
    </row>
    <row r="539" spans="1:16">
      <c r="B539" s="428" t="s">
        <v>478</v>
      </c>
      <c r="C539" s="76">
        <v>142502</v>
      </c>
      <c r="D539" s="89" t="s">
        <v>595</v>
      </c>
      <c r="E539" s="90" t="s">
        <v>108</v>
      </c>
      <c r="F539" s="67" t="s">
        <v>109</v>
      </c>
      <c r="G539" s="96">
        <f>IF(E539="Actual",IF(F539=G$6,$I539,0),VLOOKUP($E539,$F$1135:$L$1141,5,FALSE)*$I539)</f>
        <v>-1083.6399570888143</v>
      </c>
      <c r="H539" s="96">
        <f>IF(E539="Actual",IF(F539=H$6,$I539,0),VLOOKUP($E539,$F$1135:$L$1141,6,FALSE)*$I539)</f>
        <v>-716.16004291118475</v>
      </c>
      <c r="I539" s="97">
        <f>+SUMIFS('CUII UE TB'!W:W,'CUII UE TB'!D:D,'PIS and AD by Account'!C539,'CUII UE TB'!AA:AA,TRUE)</f>
        <v>-1799.799999999999</v>
      </c>
      <c r="J539" s="96">
        <f>SUM('wp-p2 Restmt of Computers'!$P$34,-$G$548-$G$542)*G539/SUM($G$542,$G$548)</f>
        <v>816.75920239106188</v>
      </c>
      <c r="K539" s="96">
        <f>SUM('wp-p2 Restmt of Computers'!$R$34,-$H$548-$H$542)*H539/SUM($H$542,$H$548)</f>
        <v>539.78288785501786</v>
      </c>
      <c r="L539" s="70" t="s">
        <v>594</v>
      </c>
      <c r="N539" s="96">
        <f t="shared" si="89"/>
        <v>-266.88075469775242</v>
      </c>
      <c r="O539" s="96">
        <f t="shared" si="89"/>
        <v>-176.37715505616688</v>
      </c>
    </row>
    <row r="540" spans="1:16">
      <c r="B540" s="428" t="s">
        <v>478</v>
      </c>
      <c r="C540" s="76">
        <v>142503</v>
      </c>
      <c r="D540" s="89" t="s">
        <v>596</v>
      </c>
      <c r="E540" s="90" t="s">
        <v>108</v>
      </c>
      <c r="F540" s="67" t="s">
        <v>109</v>
      </c>
      <c r="G540" s="96">
        <f>IF(E540="Actual",IF(F540=G$6,$I540,0),VLOOKUP($E540,$F$1135:$L$1141,5,FALSE)*$I540)</f>
        <v>-18617.895396984964</v>
      </c>
      <c r="H540" s="96">
        <f>IF(E540="Actual",IF(F540=H$6,$I540,0),VLOOKUP($E540,$F$1135:$L$1141,6,FALSE)*$I540)</f>
        <v>-12304.264603015101</v>
      </c>
      <c r="I540" s="97">
        <f>+SUMIFS('CUII UE TB'!W:W,'CUII UE TB'!D:D,'PIS and AD by Account'!C540,'CUII UE TB'!AA:AA,TRUE)</f>
        <v>-30922.160000000065</v>
      </c>
      <c r="J540" s="96">
        <f>SUM('wp-p2 Restmt of Computers'!$P$34,-$G$548-$G$542)*G540/SUM($G$542,$G$548)</f>
        <v>14032.647370712781</v>
      </c>
      <c r="K540" s="96">
        <f>SUM('wp-p2 Restmt of Computers'!$R$34,-$H$548-$H$542)*H540/SUM($H$542,$H$548)</f>
        <v>9273.9486740276498</v>
      </c>
      <c r="L540" s="70" t="s">
        <v>594</v>
      </c>
      <c r="N540" s="96">
        <f t="shared" si="89"/>
        <v>-4585.2480262721838</v>
      </c>
      <c r="O540" s="96">
        <f t="shared" si="89"/>
        <v>-3030.3159289874511</v>
      </c>
    </row>
    <row r="541" spans="1:16">
      <c r="B541" s="428" t="s">
        <v>478</v>
      </c>
      <c r="C541" s="76">
        <v>142504</v>
      </c>
      <c r="D541" s="89" t="s">
        <v>597</v>
      </c>
      <c r="E541" s="90" t="s">
        <v>108</v>
      </c>
      <c r="F541" s="67" t="s">
        <v>109</v>
      </c>
      <c r="G541" s="96">
        <f>IF(E541="Actual",IF(F541=G$6,$I541,0),VLOOKUP($E541,$F$1135:$L$1141,5,FALSE)*$I541)</f>
        <v>-184705.95503540145</v>
      </c>
      <c r="H541" s="96">
        <f>IF(E541="Actual",IF(F541=H$6,$I541,0),VLOOKUP($E541,$F$1135:$L$1141,6,FALSE)*$I541)</f>
        <v>-122069.16496459808</v>
      </c>
      <c r="I541" s="97">
        <f>+SUMIFS('CUII UE TB'!W:W,'CUII UE TB'!D:D,'PIS and AD by Account'!C541,'CUII UE TB'!AA:AA,TRUE)</f>
        <v>-306775.11999999953</v>
      </c>
      <c r="J541" s="96">
        <f>SUM('wp-p2 Restmt of Computers'!$P$34,-$G$548-$G$542)*G541/SUM($G$542,$G$548)</f>
        <v>139216.24754118349</v>
      </c>
      <c r="K541" s="96">
        <f>SUM('wp-p2 Restmt of Computers'!$R$34,-$H$548-$H$542)*H541/SUM($H$542,$H$548)</f>
        <v>92005.756303850139</v>
      </c>
      <c r="L541" s="70" t="s">
        <v>594</v>
      </c>
      <c r="N541" s="96">
        <f t="shared" si="89"/>
        <v>-45489.707494217961</v>
      </c>
      <c r="O541" s="96">
        <f t="shared" si="89"/>
        <v>-30063.40866074794</v>
      </c>
    </row>
    <row r="542" spans="1:16">
      <c r="A542" s="428" t="s">
        <v>128</v>
      </c>
      <c r="C542" s="90" t="s">
        <v>95</v>
      </c>
      <c r="D542" s="93" t="s">
        <v>592</v>
      </c>
      <c r="E542" s="90"/>
      <c r="G542" s="228">
        <f>SUM(G538:G541)</f>
        <v>-204449.90756637094</v>
      </c>
      <c r="H542" s="228">
        <f>SUM(H538:H541)</f>
        <v>-135117.62243362865</v>
      </c>
      <c r="I542" s="229">
        <f>SUM(I538:I541)</f>
        <v>-339567.52999999956</v>
      </c>
      <c r="J542" s="228"/>
      <c r="K542" s="228"/>
      <c r="N542" s="228">
        <f t="shared" ref="N542:O542" si="90">SUM(N538:N541)</f>
        <v>-50352.282852123368</v>
      </c>
      <c r="O542" s="228">
        <f t="shared" si="90"/>
        <v>-33277.005717773951</v>
      </c>
    </row>
    <row r="543" spans="1:16">
      <c r="C543" s="76"/>
      <c r="D543" s="77"/>
      <c r="E543" s="90"/>
      <c r="G543" s="96"/>
      <c r="H543" s="96"/>
      <c r="I543" s="97"/>
      <c r="J543" s="96"/>
      <c r="K543" s="96"/>
      <c r="N543" s="96"/>
      <c r="O543" s="96"/>
    </row>
    <row r="544" spans="1:16">
      <c r="C544" s="76"/>
      <c r="D544" s="77" t="s">
        <v>598</v>
      </c>
      <c r="E544" s="90"/>
      <c r="G544" s="96"/>
      <c r="H544" s="96"/>
      <c r="I544" s="97"/>
      <c r="J544" s="96"/>
      <c r="K544" s="96"/>
      <c r="N544" s="96"/>
      <c r="O544" s="96"/>
    </row>
    <row r="545" spans="1:15">
      <c r="B545" s="428" t="s">
        <v>478</v>
      </c>
      <c r="C545" s="76">
        <v>142601</v>
      </c>
      <c r="D545" s="89" t="s">
        <v>599</v>
      </c>
      <c r="E545" s="90" t="s">
        <v>108</v>
      </c>
      <c r="F545" s="67" t="s">
        <v>109</v>
      </c>
      <c r="G545" s="96">
        <f>IF(E545="Actual",IF(F545=G$6,$I545,0),VLOOKUP($E545,$F$1135:$L$1141,5,FALSE)*$I545)</f>
        <v>-6710.9693695443539</v>
      </c>
      <c r="H545" s="96">
        <f>IF(E545="Actual",IF(F545=H$6,$I545,0),VLOOKUP($E545,$F$1135:$L$1141,6,FALSE)*$I545)</f>
        <v>-4435.170630455651</v>
      </c>
      <c r="I545" s="97">
        <f>+SUMIFS('CUII UE TB'!W:W,'CUII UE TB'!D:D,'PIS and AD by Account'!C545,'CUII UE TB'!AA:AA,TRUE)</f>
        <v>-11146.140000000005</v>
      </c>
      <c r="J545" s="96">
        <f>SUM('wp-p2 Restmt of Computers'!$P$34,-$G$548-$G$542)*G545/SUM($G$542,$G$548)</f>
        <v>5058.1800289693956</v>
      </c>
      <c r="K545" s="96">
        <f>SUM('wp-p2 Restmt of Computers'!$R$34,-$H$548-$H$542)*H545/SUM($H$542,$H$548)</f>
        <v>3342.8690063542258</v>
      </c>
      <c r="L545" s="70" t="s">
        <v>594</v>
      </c>
      <c r="N545" s="96">
        <f t="shared" ref="N545:O547" si="91">SUM(G545,J545)</f>
        <v>-1652.7893405749583</v>
      </c>
      <c r="O545" s="96">
        <f t="shared" si="91"/>
        <v>-1092.3016241014252</v>
      </c>
    </row>
    <row r="546" spans="1:15">
      <c r="B546" s="428" t="s">
        <v>478</v>
      </c>
      <c r="C546" s="76">
        <v>142602</v>
      </c>
      <c r="D546" s="89" t="s">
        <v>600</v>
      </c>
      <c r="E546" s="90" t="s">
        <v>108</v>
      </c>
      <c r="F546" s="67" t="s">
        <v>109</v>
      </c>
      <c r="G546" s="96">
        <f>IF(E546="Actual",IF(F546=G$6,$I546,0),VLOOKUP($E546,$F$1135:$L$1141,5,FALSE)*$I546)</f>
        <v>-493960.07275343064</v>
      </c>
      <c r="H546" s="96">
        <f>IF(E546="Actual",IF(F546=H$6,$I546,0),VLOOKUP($E546,$F$1135:$L$1141,6,FALSE)*$I546)</f>
        <v>-326450.18724657031</v>
      </c>
      <c r="I546" s="97">
        <f>+SUMIFS('CUII UE TB'!W:W,'CUII UE TB'!D:D,'PIS and AD by Account'!C546,'CUII UE TB'!AA:AA,TRUE)</f>
        <v>-820410.26000000094</v>
      </c>
      <c r="J546" s="96">
        <f>SUM('wp-p2 Restmt of Computers'!$P$34,-$G$548-$G$542)*G546/SUM($G$542,$G$548)</f>
        <v>372306.71718582331</v>
      </c>
      <c r="K546" s="96">
        <f>SUM('wp-p2 Restmt of Computers'!$R$34,-$H$548-$H$542)*H546/SUM($H$542,$H$548)</f>
        <v>246051.46092270632</v>
      </c>
      <c r="L546" s="70" t="s">
        <v>594</v>
      </c>
      <c r="N546" s="96">
        <f t="shared" si="91"/>
        <v>-121653.35556760733</v>
      </c>
      <c r="O546" s="96">
        <f t="shared" si="91"/>
        <v>-80398.726323863986</v>
      </c>
    </row>
    <row r="547" spans="1:15">
      <c r="B547" s="428" t="s">
        <v>478</v>
      </c>
      <c r="C547" s="76">
        <v>142603</v>
      </c>
      <c r="D547" s="89" t="s">
        <v>601</v>
      </c>
      <c r="E547" s="90" t="s">
        <v>108</v>
      </c>
      <c r="F547" s="67" t="s">
        <v>109</v>
      </c>
      <c r="G547" s="96">
        <f>IF(E547="Actual",IF(F547=G$6,$I547,0),VLOOKUP($E547,$F$1135:$L$1141,5,FALSE)*$I547)</f>
        <v>-9556.7374664332947</v>
      </c>
      <c r="H547" s="96">
        <f>IF(E547="Actual",IF(F547=H$6,$I547,0),VLOOKUP($E547,$F$1135:$L$1141,6,FALSE)*$I547)</f>
        <v>-6315.8925335667127</v>
      </c>
      <c r="I547" s="97">
        <f>+SUMIFS('CUII UE TB'!W:W,'CUII UE TB'!D:D,'PIS and AD by Account'!C547,'CUII UE TB'!AA:AA,TRUE)</f>
        <v>-15872.630000000008</v>
      </c>
      <c r="J547" s="96">
        <f>SUM('wp-p2 Restmt of Computers'!$P$34,-$G$548-$G$542)*G547/SUM($G$542,$G$548)</f>
        <v>7203.0873533995191</v>
      </c>
      <c r="K547" s="96">
        <f>SUM('wp-p2 Restmt of Computers'!$R$34,-$H$548-$H$542)*H547/SUM($H$542,$H$548)</f>
        <v>4760.4034110757866</v>
      </c>
      <c r="L547" s="70" t="s">
        <v>594</v>
      </c>
      <c r="N547" s="96">
        <f t="shared" si="91"/>
        <v>-2353.6501130337756</v>
      </c>
      <c r="O547" s="96">
        <f t="shared" si="91"/>
        <v>-1555.4891224909261</v>
      </c>
    </row>
    <row r="548" spans="1:15">
      <c r="A548" s="428" t="s">
        <v>128</v>
      </c>
      <c r="C548" s="90" t="s">
        <v>95</v>
      </c>
      <c r="D548" s="93" t="s">
        <v>598</v>
      </c>
      <c r="E548" s="90"/>
      <c r="G548" s="228">
        <f>SUM(G545:G547)</f>
        <v>-510227.77958940831</v>
      </c>
      <c r="H548" s="228">
        <f>SUM(H545:H547)</f>
        <v>-337201.25041059265</v>
      </c>
      <c r="I548" s="229">
        <f>SUM(I545:I547)</f>
        <v>-847429.03000000096</v>
      </c>
      <c r="J548" s="228"/>
      <c r="K548" s="228"/>
      <c r="N548" s="228">
        <f t="shared" ref="N548:O548" si="92">SUM(N545:N547)</f>
        <v>-125659.79502121606</v>
      </c>
      <c r="O548" s="228">
        <f t="shared" si="92"/>
        <v>-83046.517070456335</v>
      </c>
    </row>
    <row r="549" spans="1:15">
      <c r="C549" s="76"/>
      <c r="D549" s="77"/>
      <c r="E549" s="90"/>
      <c r="G549" s="96"/>
      <c r="H549" s="96"/>
      <c r="I549" s="97"/>
      <c r="J549" s="96"/>
      <c r="K549" s="96"/>
      <c r="N549" s="96"/>
      <c r="O549" s="96"/>
    </row>
    <row r="550" spans="1:15">
      <c r="C550" s="76"/>
      <c r="D550" s="77" t="s">
        <v>602</v>
      </c>
      <c r="E550" s="90"/>
      <c r="G550" s="96"/>
      <c r="H550" s="96"/>
      <c r="I550" s="97"/>
      <c r="J550" s="96"/>
      <c r="K550" s="96"/>
      <c r="N550" s="96"/>
      <c r="O550" s="96"/>
    </row>
    <row r="551" spans="1:15">
      <c r="B551" s="428" t="s">
        <v>478</v>
      </c>
      <c r="C551" s="76">
        <v>142801</v>
      </c>
      <c r="D551" s="89" t="s">
        <v>603</v>
      </c>
      <c r="E551" s="90" t="s">
        <v>108</v>
      </c>
      <c r="F551" s="67" t="s">
        <v>109</v>
      </c>
      <c r="G551" s="96">
        <f>IF(E551="Actual",IF(F551=G$6,$I551,0),VLOOKUP($E551,$F$1135:$L$1141,5,FALSE)*$I551)</f>
        <v>0</v>
      </c>
      <c r="H551" s="96">
        <f>IF(E551="Actual",IF(F551=H$6,$I551,0),VLOOKUP($E551,$F$1135:$L$1141,6,FALSE)*$I551)</f>
        <v>0</v>
      </c>
      <c r="I551" s="97">
        <f>+SUMIFS('CUII UE TB'!W:W,'CUII UE TB'!D:D,'PIS and AD by Account'!C551,'CUII UE TB'!AA:AA,TRUE)</f>
        <v>0</v>
      </c>
      <c r="J551" s="96"/>
      <c r="K551" s="96"/>
      <c r="N551" s="96">
        <f>SUM(G551,J551)</f>
        <v>0</v>
      </c>
      <c r="O551" s="96">
        <f>SUM(H551,K551)</f>
        <v>0</v>
      </c>
    </row>
    <row r="552" spans="1:15">
      <c r="A552" s="428" t="s">
        <v>128</v>
      </c>
      <c r="C552" s="90" t="s">
        <v>95</v>
      </c>
      <c r="D552" s="93" t="s">
        <v>602</v>
      </c>
      <c r="E552" s="90"/>
      <c r="G552" s="228">
        <f>SUM(G551)</f>
        <v>0</v>
      </c>
      <c r="H552" s="228">
        <f>SUM(H551)</f>
        <v>0</v>
      </c>
      <c r="I552" s="229">
        <f>SUM(I551)</f>
        <v>0</v>
      </c>
      <c r="J552" s="228"/>
      <c r="K552" s="228"/>
      <c r="N552" s="228">
        <f t="shared" ref="N552:O552" si="93">SUM(N551)</f>
        <v>0</v>
      </c>
      <c r="O552" s="228">
        <f t="shared" si="93"/>
        <v>0</v>
      </c>
    </row>
    <row r="553" spans="1:15">
      <c r="C553" s="76"/>
      <c r="D553" s="77"/>
      <c r="E553" s="90"/>
      <c r="G553" s="96"/>
      <c r="H553" s="96"/>
      <c r="I553" s="97"/>
      <c r="J553" s="96"/>
      <c r="K553" s="96"/>
      <c r="N553" s="96"/>
      <c r="O553" s="96"/>
    </row>
    <row r="554" spans="1:15">
      <c r="C554" s="76"/>
      <c r="D554" s="77" t="s">
        <v>604</v>
      </c>
      <c r="E554" s="90"/>
      <c r="G554" s="96"/>
      <c r="H554" s="96"/>
      <c r="I554" s="97"/>
      <c r="J554" s="96"/>
      <c r="K554" s="96"/>
      <c r="N554" s="96"/>
      <c r="O554" s="96"/>
    </row>
    <row r="555" spans="1:15">
      <c r="B555" s="428" t="s">
        <v>474</v>
      </c>
      <c r="C555" s="76">
        <v>142901</v>
      </c>
      <c r="D555" s="89" t="s">
        <v>605</v>
      </c>
      <c r="E555" s="90" t="s">
        <v>108</v>
      </c>
      <c r="F555" s="67" t="s">
        <v>109</v>
      </c>
      <c r="G555" s="96">
        <f>IF(E555="Actual",IF(F555=G$6,$I555,0),VLOOKUP($E555,$F$1135:$L$1141,5,FALSE)*$I555)</f>
        <v>17458.518652362927</v>
      </c>
      <c r="H555" s="96">
        <f>IF(E555="Actual",IF(F555=H$6,$I555,0),VLOOKUP($E555,$F$1135:$L$1141,6,FALSE)*$I555)</f>
        <v>11538.051347637054</v>
      </c>
      <c r="I555" s="97">
        <f>+SUMIFS('CUII UE TB'!W:W,'CUII UE TB'!D:D,'PIS and AD by Account'!C555,'CUII UE TB'!AA:AA,TRUE)</f>
        <v>28996.569999999985</v>
      </c>
      <c r="J555" s="96"/>
      <c r="K555" s="96"/>
      <c r="N555" s="96">
        <f>SUM(G555,J555)</f>
        <v>17458.518652362927</v>
      </c>
      <c r="O555" s="96">
        <f>SUM(H555,K555)</f>
        <v>11538.051347637054</v>
      </c>
    </row>
    <row r="556" spans="1:15">
      <c r="A556" s="428" t="s">
        <v>128</v>
      </c>
      <c r="C556" s="90" t="s">
        <v>95</v>
      </c>
      <c r="D556" s="93" t="s">
        <v>604</v>
      </c>
      <c r="E556" s="90"/>
      <c r="G556" s="228">
        <f>SUM(G555)</f>
        <v>17458.518652362927</v>
      </c>
      <c r="H556" s="228">
        <f>SUM(H555)</f>
        <v>11538.051347637054</v>
      </c>
      <c r="I556" s="229">
        <f>SUM(I555)</f>
        <v>28996.569999999985</v>
      </c>
      <c r="J556" s="228"/>
      <c r="K556" s="228"/>
      <c r="N556" s="228">
        <f t="shared" ref="N556:O556" si="94">SUM(N555)</f>
        <v>17458.518652362927</v>
      </c>
      <c r="O556" s="228">
        <f t="shared" si="94"/>
        <v>11538.051347637054</v>
      </c>
    </row>
    <row r="557" spans="1:15">
      <c r="C557" s="76"/>
      <c r="D557" s="77"/>
      <c r="E557" s="90"/>
      <c r="G557" s="96"/>
      <c r="H557" s="96"/>
      <c r="I557" s="97"/>
      <c r="J557" s="96"/>
      <c r="K557" s="96"/>
      <c r="N557" s="96"/>
      <c r="O557" s="96"/>
    </row>
    <row r="558" spans="1:15">
      <c r="C558" s="76"/>
      <c r="D558" s="77" t="s">
        <v>606</v>
      </c>
      <c r="E558" s="90"/>
      <c r="G558" s="96"/>
      <c r="H558" s="96"/>
      <c r="I558" s="97"/>
      <c r="J558" s="96"/>
      <c r="K558" s="96"/>
      <c r="N558" s="96"/>
      <c r="O558" s="96"/>
    </row>
    <row r="559" spans="1:15">
      <c r="C559" s="76"/>
      <c r="D559" s="77"/>
      <c r="E559" s="90"/>
      <c r="G559" s="96"/>
      <c r="H559" s="96"/>
      <c r="I559" s="97"/>
      <c r="J559" s="96"/>
      <c r="K559" s="96"/>
      <c r="N559" s="96"/>
      <c r="O559" s="96"/>
    </row>
    <row r="560" spans="1:15">
      <c r="C560" s="76"/>
      <c r="D560" s="77" t="s">
        <v>607</v>
      </c>
      <c r="E560" s="90"/>
      <c r="G560" s="96"/>
      <c r="H560" s="96"/>
      <c r="I560" s="97"/>
      <c r="J560" s="96"/>
      <c r="K560" s="96"/>
      <c r="N560" s="96"/>
      <c r="O560" s="96"/>
    </row>
    <row r="561" spans="1:15">
      <c r="C561" s="76">
        <v>143001</v>
      </c>
      <c r="D561" s="89" t="s">
        <v>607</v>
      </c>
      <c r="E561" s="90" t="s">
        <v>108</v>
      </c>
      <c r="F561" s="67" t="s">
        <v>109</v>
      </c>
      <c r="G561" s="96">
        <f>IF(E561="Actual",IF(F561=G$6,$I561,0),VLOOKUP($E561,$F$1135:$L$1141,5,FALSE)*$I561)</f>
        <v>0</v>
      </c>
      <c r="H561" s="96">
        <f>IF(E561="Actual",IF(F561=H$6,$I561,0),VLOOKUP($E561,$F$1135:$L$1141,6,FALSE)*$I561)</f>
        <v>0</v>
      </c>
      <c r="I561" s="97">
        <f>+SUMIFS('CUII UE TB'!W:W,'CUII UE TB'!D:D,'PIS and AD by Account'!C561,'CUII UE TB'!AA:AA,TRUE)</f>
        <v>0</v>
      </c>
      <c r="J561" s="96"/>
      <c r="K561" s="96"/>
      <c r="N561" s="96">
        <f>SUM(G561,J561)</f>
        <v>0</v>
      </c>
      <c r="O561" s="96">
        <f>SUM(H561,K561)</f>
        <v>0</v>
      </c>
    </row>
    <row r="562" spans="1:15">
      <c r="A562" s="428" t="s">
        <v>128</v>
      </c>
      <c r="C562" s="90" t="s">
        <v>95</v>
      </c>
      <c r="D562" s="93" t="s">
        <v>607</v>
      </c>
      <c r="E562" s="90"/>
      <c r="G562" s="228">
        <f>SUM(G561)</f>
        <v>0</v>
      </c>
      <c r="H562" s="228">
        <f>SUM(H561)</f>
        <v>0</v>
      </c>
      <c r="I562" s="229">
        <f>SUM(I561)</f>
        <v>0</v>
      </c>
      <c r="J562" s="228"/>
      <c r="K562" s="228"/>
      <c r="N562" s="228">
        <f t="shared" ref="N562:O562" si="95">SUM(N561)</f>
        <v>0</v>
      </c>
      <c r="O562" s="228">
        <f t="shared" si="95"/>
        <v>0</v>
      </c>
    </row>
    <row r="563" spans="1:15">
      <c r="C563" s="76"/>
      <c r="D563" s="77"/>
      <c r="E563" s="90"/>
      <c r="G563" s="96"/>
      <c r="H563" s="96"/>
      <c r="I563" s="97"/>
      <c r="J563" s="96"/>
      <c r="K563" s="96"/>
      <c r="N563" s="96"/>
      <c r="O563" s="96"/>
    </row>
    <row r="564" spans="1:15">
      <c r="C564" s="76"/>
      <c r="D564" s="77" t="s">
        <v>608</v>
      </c>
      <c r="E564" s="90"/>
      <c r="G564" s="96"/>
      <c r="H564" s="96"/>
      <c r="I564" s="97"/>
      <c r="J564" s="96"/>
      <c r="K564" s="96"/>
      <c r="N564" s="96"/>
      <c r="O564" s="96"/>
    </row>
    <row r="565" spans="1:15">
      <c r="C565" s="76">
        <v>151001</v>
      </c>
      <c r="D565" s="89" t="s">
        <v>609</v>
      </c>
      <c r="E565" s="90" t="s">
        <v>108</v>
      </c>
      <c r="F565" s="67" t="s">
        <v>109</v>
      </c>
      <c r="G565" s="96">
        <f>IF(E565="Actual",IF(F565=G$6,$I565,0),VLOOKUP($E565,$F$1135:$L$1141,5,FALSE)*$I565)</f>
        <v>0</v>
      </c>
      <c r="H565" s="96">
        <f>IF(E565="Actual",IF(F565=H$6,$I565,0),VLOOKUP($E565,$F$1135:$L$1141,6,FALSE)*$I565)</f>
        <v>0</v>
      </c>
      <c r="I565" s="97">
        <f>+SUMIFS('CUII UE TB'!W:W,'CUII UE TB'!D:D,'PIS and AD by Account'!C565,'CUII UE TB'!AA:AA,TRUE)</f>
        <v>0</v>
      </c>
      <c r="J565" s="96"/>
      <c r="K565" s="96"/>
      <c r="N565" s="96">
        <f>SUM(G565,J565)</f>
        <v>0</v>
      </c>
      <c r="O565" s="96">
        <f>SUM(H565,K565)</f>
        <v>0</v>
      </c>
    </row>
    <row r="566" spans="1:15">
      <c r="C566" s="76">
        <v>151002</v>
      </c>
      <c r="D566" s="89" t="s">
        <v>610</v>
      </c>
      <c r="E566" s="90" t="s">
        <v>108</v>
      </c>
      <c r="F566" s="67" t="s">
        <v>109</v>
      </c>
      <c r="G566" s="96">
        <f>IF(E566="Actual",IF(F566=G$6,$I566,0),VLOOKUP($E566,$F$1135:$L$1141,5,FALSE)*$I566)</f>
        <v>0</v>
      </c>
      <c r="H566" s="96">
        <f>IF(E566="Actual",IF(F566=H$6,$I566,0),VLOOKUP($E566,$F$1135:$L$1141,6,FALSE)*$I566)</f>
        <v>0</v>
      </c>
      <c r="I566" s="97">
        <f>+SUMIFS('CUII UE TB'!W:W,'CUII UE TB'!D:D,'PIS and AD by Account'!C566,'CUII UE TB'!AA:AA,TRUE)</f>
        <v>0</v>
      </c>
      <c r="J566" s="96"/>
      <c r="K566" s="96"/>
      <c r="N566" s="96">
        <f>SUM(G566,J566)</f>
        <v>0</v>
      </c>
      <c r="O566" s="96">
        <f>SUM(H566,K566)</f>
        <v>0</v>
      </c>
    </row>
    <row r="567" spans="1:15">
      <c r="A567" s="428" t="s">
        <v>128</v>
      </c>
      <c r="C567" s="90" t="s">
        <v>95</v>
      </c>
      <c r="D567" s="93" t="s">
        <v>608</v>
      </c>
      <c r="E567" s="90"/>
      <c r="G567" s="228">
        <f>SUM(G565:G566)</f>
        <v>0</v>
      </c>
      <c r="H567" s="228">
        <f>SUM(H565:H566)</f>
        <v>0</v>
      </c>
      <c r="I567" s="229">
        <f>SUM(I565:I566)</f>
        <v>0</v>
      </c>
      <c r="J567" s="228"/>
      <c r="K567" s="228"/>
      <c r="N567" s="228">
        <f t="shared" ref="N567:O567" si="96">SUM(N565:N566)</f>
        <v>0</v>
      </c>
      <c r="O567" s="228">
        <f t="shared" si="96"/>
        <v>0</v>
      </c>
    </row>
    <row r="568" spans="1:15">
      <c r="C568" s="76"/>
      <c r="D568" s="77"/>
      <c r="E568" s="90"/>
      <c r="G568" s="96"/>
      <c r="H568" s="96"/>
      <c r="I568" s="97"/>
      <c r="J568" s="96"/>
      <c r="K568" s="96"/>
      <c r="N568" s="96"/>
      <c r="O568" s="96"/>
    </row>
    <row r="569" spans="1:15">
      <c r="C569" s="76"/>
      <c r="D569" s="77" t="s">
        <v>611</v>
      </c>
      <c r="E569" s="90"/>
      <c r="G569" s="96"/>
      <c r="H569" s="96"/>
      <c r="I569" s="97"/>
      <c r="J569" s="96"/>
      <c r="K569" s="96"/>
      <c r="N569" s="96"/>
      <c r="O569" s="96"/>
    </row>
    <row r="570" spans="1:15">
      <c r="C570" s="76">
        <v>152001</v>
      </c>
      <c r="D570" s="89" t="s">
        <v>612</v>
      </c>
      <c r="E570" s="90" t="s">
        <v>108</v>
      </c>
      <c r="F570" s="67" t="s">
        <v>109</v>
      </c>
      <c r="G570" s="96">
        <f>IF(E570="Actual",IF(F570=G$6,$I570,0),VLOOKUP($E570,$F$1135:$L$1141,5,FALSE)*$I570)</f>
        <v>0</v>
      </c>
      <c r="H570" s="96">
        <f>IF(E570="Actual",IF(F570=H$6,$I570,0),VLOOKUP($E570,$F$1135:$L$1141,6,FALSE)*$I570)</f>
        <v>0</v>
      </c>
      <c r="I570" s="97">
        <f>+SUMIFS('CUII UE TB'!W:W,'CUII UE TB'!D:D,'PIS and AD by Account'!C570,'CUII UE TB'!AA:AA,TRUE)</f>
        <v>0</v>
      </c>
      <c r="J570" s="96"/>
      <c r="K570" s="96"/>
      <c r="N570" s="96">
        <f>SUM(G570,J570)</f>
        <v>0</v>
      </c>
      <c r="O570" s="96">
        <f>SUM(H570,K570)</f>
        <v>0</v>
      </c>
    </row>
    <row r="571" spans="1:15">
      <c r="C571" s="76">
        <v>152002</v>
      </c>
      <c r="D571" s="89" t="s">
        <v>613</v>
      </c>
      <c r="E571" s="90" t="s">
        <v>108</v>
      </c>
      <c r="F571" s="67" t="s">
        <v>109</v>
      </c>
      <c r="G571" s="96">
        <f>IF(E571="Actual",IF(F571=G$6,$I571,0),VLOOKUP($E571,$F$1135:$L$1141,5,FALSE)*$I571)</f>
        <v>0</v>
      </c>
      <c r="H571" s="96">
        <f>IF(E571="Actual",IF(F571=H$6,$I571,0),VLOOKUP($E571,$F$1135:$L$1141,6,FALSE)*$I571)</f>
        <v>0</v>
      </c>
      <c r="I571" s="97">
        <f>+SUMIFS('CUII UE TB'!W:W,'CUII UE TB'!D:D,'PIS and AD by Account'!C571,'CUII UE TB'!AA:AA,TRUE)</f>
        <v>0</v>
      </c>
      <c r="J571" s="96"/>
      <c r="K571" s="96"/>
      <c r="N571" s="96">
        <f>SUM(G571,J571)</f>
        <v>0</v>
      </c>
      <c r="O571" s="96">
        <f>SUM(H571,K571)</f>
        <v>0</v>
      </c>
    </row>
    <row r="572" spans="1:15">
      <c r="A572" s="428" t="s">
        <v>128</v>
      </c>
      <c r="C572" s="90" t="s">
        <v>95</v>
      </c>
      <c r="D572" s="93" t="s">
        <v>611</v>
      </c>
      <c r="E572" s="90"/>
      <c r="G572" s="228">
        <f>SUM(G570:G571)</f>
        <v>0</v>
      </c>
      <c r="H572" s="228">
        <f>SUM(H570:H571)</f>
        <v>0</v>
      </c>
      <c r="I572" s="229">
        <f>SUM(I570:I571)</f>
        <v>0</v>
      </c>
      <c r="J572" s="228"/>
      <c r="K572" s="228"/>
      <c r="N572" s="228">
        <f t="shared" ref="N572:O572" si="97">SUM(N570:N571)</f>
        <v>0</v>
      </c>
      <c r="O572" s="228">
        <f t="shared" si="97"/>
        <v>0</v>
      </c>
    </row>
    <row r="573" spans="1:15">
      <c r="C573" s="76"/>
      <c r="D573" s="77"/>
      <c r="E573" s="90"/>
      <c r="G573" s="96"/>
      <c r="H573" s="96"/>
      <c r="I573" s="97"/>
      <c r="J573" s="96"/>
      <c r="K573" s="96"/>
      <c r="N573" s="96"/>
      <c r="O573" s="96"/>
    </row>
    <row r="574" spans="1:15">
      <c r="C574" s="76"/>
      <c r="D574" s="77" t="s">
        <v>614</v>
      </c>
      <c r="E574" s="90"/>
      <c r="G574" s="96"/>
      <c r="H574" s="96"/>
      <c r="I574" s="97"/>
      <c r="J574" s="96"/>
      <c r="K574" s="96"/>
      <c r="N574" s="96"/>
      <c r="O574" s="96"/>
    </row>
    <row r="575" spans="1:15">
      <c r="C575" s="76">
        <v>153001</v>
      </c>
      <c r="D575" s="89" t="s">
        <v>615</v>
      </c>
      <c r="E575" s="90" t="s">
        <v>108</v>
      </c>
      <c r="F575" s="67" t="s">
        <v>109</v>
      </c>
      <c r="G575" s="96">
        <f t="shared" ref="G575:G582" si="98">IF(E575="Actual",IF(F575=G$6,$I575,0),VLOOKUP($E575,$F$1135:$L$1141,5,FALSE)*$I575)</f>
        <v>0</v>
      </c>
      <c r="H575" s="96">
        <f t="shared" ref="H575:H582" si="99">IF(E575="Actual",IF(F575=H$6,$I575,0),VLOOKUP($E575,$F$1135:$L$1141,6,FALSE)*$I575)</f>
        <v>0</v>
      </c>
      <c r="I575" s="97">
        <f>+SUMIFS('CUII UE TB'!W:W,'CUII UE TB'!D:D,'PIS and AD by Account'!C575,'CUII UE TB'!AA:AA,TRUE)</f>
        <v>0</v>
      </c>
      <c r="J575" s="96"/>
      <c r="K575" s="96"/>
      <c r="N575" s="96">
        <f t="shared" ref="N575:O582" si="100">SUM(G575,J575)</f>
        <v>0</v>
      </c>
      <c r="O575" s="96">
        <f t="shared" si="100"/>
        <v>0</v>
      </c>
    </row>
    <row r="576" spans="1:15">
      <c r="C576" s="76">
        <v>153002</v>
      </c>
      <c r="D576" s="89" t="s">
        <v>616</v>
      </c>
      <c r="E576" s="90" t="s">
        <v>108</v>
      </c>
      <c r="F576" s="67" t="s">
        <v>109</v>
      </c>
      <c r="G576" s="96">
        <f t="shared" si="98"/>
        <v>0</v>
      </c>
      <c r="H576" s="96">
        <f t="shared" si="99"/>
        <v>0</v>
      </c>
      <c r="I576" s="97">
        <f>+SUMIFS('CUII UE TB'!W:W,'CUII UE TB'!D:D,'PIS and AD by Account'!C576,'CUII UE TB'!AA:AA,TRUE)</f>
        <v>0</v>
      </c>
      <c r="J576" s="96"/>
      <c r="K576" s="96"/>
      <c r="N576" s="96">
        <f t="shared" si="100"/>
        <v>0</v>
      </c>
      <c r="O576" s="96">
        <f t="shared" si="100"/>
        <v>0</v>
      </c>
    </row>
    <row r="577" spans="1:15">
      <c r="C577" s="76">
        <v>153003</v>
      </c>
      <c r="D577" s="89" t="s">
        <v>617</v>
      </c>
      <c r="E577" s="90" t="s">
        <v>108</v>
      </c>
      <c r="F577" s="67" t="s">
        <v>109</v>
      </c>
      <c r="G577" s="96">
        <f t="shared" si="98"/>
        <v>0</v>
      </c>
      <c r="H577" s="96">
        <f t="shared" si="99"/>
        <v>0</v>
      </c>
      <c r="I577" s="97">
        <f>+SUMIFS('CUII UE TB'!W:W,'CUII UE TB'!D:D,'PIS and AD by Account'!C577,'CUII UE TB'!AA:AA,TRUE)</f>
        <v>0</v>
      </c>
      <c r="J577" s="96"/>
      <c r="K577" s="96"/>
      <c r="N577" s="96">
        <f t="shared" si="100"/>
        <v>0</v>
      </c>
      <c r="O577" s="96">
        <f t="shared" si="100"/>
        <v>0</v>
      </c>
    </row>
    <row r="578" spans="1:15">
      <c r="C578" s="76">
        <v>153004</v>
      </c>
      <c r="D578" s="89" t="s">
        <v>618</v>
      </c>
      <c r="E578" s="90" t="s">
        <v>108</v>
      </c>
      <c r="F578" s="67" t="s">
        <v>109</v>
      </c>
      <c r="G578" s="96">
        <f t="shared" si="98"/>
        <v>0</v>
      </c>
      <c r="H578" s="96">
        <f t="shared" si="99"/>
        <v>0</v>
      </c>
      <c r="I578" s="97">
        <f>+SUMIFS('CUII UE TB'!W:W,'CUII UE TB'!D:D,'PIS and AD by Account'!C578,'CUII UE TB'!AA:AA,TRUE)</f>
        <v>0</v>
      </c>
      <c r="J578" s="96"/>
      <c r="K578" s="96"/>
      <c r="N578" s="96">
        <f t="shared" si="100"/>
        <v>0</v>
      </c>
      <c r="O578" s="96">
        <f t="shared" si="100"/>
        <v>0</v>
      </c>
    </row>
    <row r="579" spans="1:15">
      <c r="C579" s="76">
        <v>153005</v>
      </c>
      <c r="D579" s="89" t="s">
        <v>619</v>
      </c>
      <c r="E579" s="90" t="s">
        <v>108</v>
      </c>
      <c r="F579" s="67" t="s">
        <v>109</v>
      </c>
      <c r="G579" s="96">
        <f t="shared" si="98"/>
        <v>0</v>
      </c>
      <c r="H579" s="96">
        <f t="shared" si="99"/>
        <v>0</v>
      </c>
      <c r="I579" s="97">
        <f>+SUMIFS('CUII UE TB'!W:W,'CUII UE TB'!D:D,'PIS and AD by Account'!C579,'CUII UE TB'!AA:AA,TRUE)</f>
        <v>0</v>
      </c>
      <c r="J579" s="96"/>
      <c r="K579" s="96"/>
      <c r="N579" s="96">
        <f t="shared" si="100"/>
        <v>0</v>
      </c>
      <c r="O579" s="96">
        <f t="shared" si="100"/>
        <v>0</v>
      </c>
    </row>
    <row r="580" spans="1:15">
      <c r="C580" s="76">
        <v>153006</v>
      </c>
      <c r="D580" s="89" t="s">
        <v>620</v>
      </c>
      <c r="E580" s="90" t="s">
        <v>108</v>
      </c>
      <c r="F580" s="67" t="s">
        <v>109</v>
      </c>
      <c r="G580" s="96">
        <f t="shared" si="98"/>
        <v>0</v>
      </c>
      <c r="H580" s="96">
        <f t="shared" si="99"/>
        <v>0</v>
      </c>
      <c r="I580" s="97">
        <f>+SUMIFS('CUII UE TB'!W:W,'CUII UE TB'!D:D,'PIS and AD by Account'!C580,'CUII UE TB'!AA:AA,TRUE)</f>
        <v>0</v>
      </c>
      <c r="J580" s="96"/>
      <c r="K580" s="96"/>
      <c r="N580" s="96">
        <f t="shared" si="100"/>
        <v>0</v>
      </c>
      <c r="O580" s="96">
        <f t="shared" si="100"/>
        <v>0</v>
      </c>
    </row>
    <row r="581" spans="1:15">
      <c r="C581" s="76">
        <v>153007</v>
      </c>
      <c r="D581" s="89" t="s">
        <v>621</v>
      </c>
      <c r="E581" s="90" t="s">
        <v>108</v>
      </c>
      <c r="F581" s="67" t="s">
        <v>109</v>
      </c>
      <c r="G581" s="96">
        <f t="shared" si="98"/>
        <v>0</v>
      </c>
      <c r="H581" s="96">
        <f t="shared" si="99"/>
        <v>0</v>
      </c>
      <c r="I581" s="97">
        <f>+SUMIFS('CUII UE TB'!W:W,'CUII UE TB'!D:D,'PIS and AD by Account'!C581,'CUII UE TB'!AA:AA,TRUE)</f>
        <v>0</v>
      </c>
      <c r="J581" s="96"/>
      <c r="K581" s="96"/>
      <c r="N581" s="96">
        <f t="shared" si="100"/>
        <v>0</v>
      </c>
      <c r="O581" s="96">
        <f t="shared" si="100"/>
        <v>0</v>
      </c>
    </row>
    <row r="582" spans="1:15">
      <c r="C582" s="76">
        <v>153008</v>
      </c>
      <c r="D582" s="89" t="s">
        <v>622</v>
      </c>
      <c r="E582" s="90" t="s">
        <v>108</v>
      </c>
      <c r="F582" s="67" t="s">
        <v>109</v>
      </c>
      <c r="G582" s="96">
        <f t="shared" si="98"/>
        <v>0</v>
      </c>
      <c r="H582" s="96">
        <f t="shared" si="99"/>
        <v>0</v>
      </c>
      <c r="I582" s="97">
        <f>+SUMIFS('CUII UE TB'!W:W,'CUII UE TB'!D:D,'PIS and AD by Account'!C582,'CUII UE TB'!AA:AA,TRUE)</f>
        <v>0</v>
      </c>
      <c r="J582" s="96"/>
      <c r="K582" s="96"/>
      <c r="N582" s="96">
        <f t="shared" si="100"/>
        <v>0</v>
      </c>
      <c r="O582" s="96">
        <f t="shared" si="100"/>
        <v>0</v>
      </c>
    </row>
    <row r="583" spans="1:15">
      <c r="A583" s="428" t="s">
        <v>128</v>
      </c>
      <c r="C583" s="90" t="s">
        <v>95</v>
      </c>
      <c r="D583" s="93" t="s">
        <v>614</v>
      </c>
      <c r="E583" s="90"/>
      <c r="G583" s="228">
        <f>SUM(G575:G582)</f>
        <v>0</v>
      </c>
      <c r="H583" s="228">
        <f>SUM(H575:H582)</f>
        <v>0</v>
      </c>
      <c r="I583" s="229">
        <f>SUM(I575:I582)</f>
        <v>0</v>
      </c>
      <c r="J583" s="228"/>
      <c r="K583" s="228"/>
      <c r="N583" s="228">
        <f t="shared" ref="N583:O583" si="101">SUM(N575:N582)</f>
        <v>0</v>
      </c>
      <c r="O583" s="228">
        <f t="shared" si="101"/>
        <v>0</v>
      </c>
    </row>
    <row r="584" spans="1:15">
      <c r="C584" s="76"/>
      <c r="D584" s="77"/>
      <c r="E584" s="90"/>
      <c r="G584" s="96"/>
      <c r="H584" s="96"/>
      <c r="I584" s="97"/>
      <c r="J584" s="96"/>
      <c r="K584" s="96"/>
      <c r="N584" s="96"/>
      <c r="O584" s="96"/>
    </row>
    <row r="585" spans="1:15">
      <c r="C585" s="76"/>
      <c r="D585" s="77" t="s">
        <v>623</v>
      </c>
      <c r="E585" s="90"/>
      <c r="G585" s="96"/>
      <c r="H585" s="96"/>
      <c r="I585" s="97"/>
      <c r="J585" s="96"/>
      <c r="K585" s="96"/>
      <c r="N585" s="96"/>
      <c r="O585" s="96"/>
    </row>
    <row r="586" spans="1:15">
      <c r="C586" s="76">
        <v>154001</v>
      </c>
      <c r="D586" s="89" t="s">
        <v>624</v>
      </c>
      <c r="E586" s="90" t="s">
        <v>108</v>
      </c>
      <c r="F586" s="67" t="s">
        <v>109</v>
      </c>
      <c r="G586" s="96">
        <f>IF(E586="Actual",IF(F586=G$6,$I586,0),VLOOKUP($E586,$F$1135:$L$1141,5,FALSE)*$I586)</f>
        <v>0</v>
      </c>
      <c r="H586" s="96">
        <f>IF(E586="Actual",IF(F586=H$6,$I586,0),VLOOKUP($E586,$F$1135:$L$1141,6,FALSE)*$I586)</f>
        <v>0</v>
      </c>
      <c r="I586" s="97">
        <f>+SUMIFS('CUII UE TB'!W:W,'CUII UE TB'!D:D,'PIS and AD by Account'!C586,'CUII UE TB'!AA:AA,TRUE)</f>
        <v>0</v>
      </c>
      <c r="J586" s="96"/>
      <c r="K586" s="96"/>
      <c r="N586" s="96">
        <f t="shared" ref="N586:O590" si="102">SUM(G586,J586)</f>
        <v>0</v>
      </c>
      <c r="O586" s="96">
        <f t="shared" si="102"/>
        <v>0</v>
      </c>
    </row>
    <row r="587" spans="1:15">
      <c r="C587" s="76">
        <v>160001</v>
      </c>
      <c r="D587" s="89" t="s">
        <v>625</v>
      </c>
      <c r="E587" s="90" t="s">
        <v>108</v>
      </c>
      <c r="F587" s="67" t="s">
        <v>109</v>
      </c>
      <c r="G587" s="96">
        <f>IF(E587="Actual",IF(F587=G$6,$I587,0),VLOOKUP($E587,$F$1135:$L$1141,5,FALSE)*$I587)</f>
        <v>0</v>
      </c>
      <c r="H587" s="96">
        <f>IF(E587="Actual",IF(F587=H$6,$I587,0),VLOOKUP($E587,$F$1135:$L$1141,6,FALSE)*$I587)</f>
        <v>0</v>
      </c>
      <c r="I587" s="97">
        <f>+SUMIFS('CUII UE TB'!W:W,'CUII UE TB'!D:D,'PIS and AD by Account'!C587,'CUII UE TB'!AA:AA,TRUE)</f>
        <v>0</v>
      </c>
      <c r="J587" s="96"/>
      <c r="K587" s="96"/>
      <c r="N587" s="96">
        <f t="shared" si="102"/>
        <v>0</v>
      </c>
      <c r="O587" s="96">
        <f t="shared" si="102"/>
        <v>0</v>
      </c>
    </row>
    <row r="588" spans="1:15">
      <c r="C588" s="76">
        <v>160002</v>
      </c>
      <c r="D588" s="89" t="s">
        <v>626</v>
      </c>
      <c r="E588" s="90" t="s">
        <v>108</v>
      </c>
      <c r="F588" s="67" t="s">
        <v>109</v>
      </c>
      <c r="G588" s="96">
        <f>IF(E588="Actual",IF(F588=G$6,$I588,0),VLOOKUP($E588,$F$1135:$L$1141,5,FALSE)*$I588)</f>
        <v>0</v>
      </c>
      <c r="H588" s="96">
        <f>IF(E588="Actual",IF(F588=H$6,$I588,0),VLOOKUP($E588,$F$1135:$L$1141,6,FALSE)*$I588)</f>
        <v>0</v>
      </c>
      <c r="I588" s="97">
        <f>+SUMIFS('CUII UE TB'!W:W,'CUII UE TB'!D:D,'PIS and AD by Account'!C588,'CUII UE TB'!AA:AA,TRUE)</f>
        <v>0</v>
      </c>
      <c r="J588" s="96"/>
      <c r="K588" s="96"/>
      <c r="N588" s="96">
        <f t="shared" si="102"/>
        <v>0</v>
      </c>
      <c r="O588" s="96">
        <f t="shared" si="102"/>
        <v>0</v>
      </c>
    </row>
    <row r="589" spans="1:15">
      <c r="C589" s="76">
        <v>160098</v>
      </c>
      <c r="D589" s="89" t="s">
        <v>627</v>
      </c>
      <c r="E589" s="90" t="s">
        <v>108</v>
      </c>
      <c r="F589" s="67" t="s">
        <v>109</v>
      </c>
      <c r="G589" s="96">
        <f>IF(E589="Actual",IF(F589=G$6,$I589,0),VLOOKUP($E589,$F$1135:$L$1141,5,FALSE)*$I589)</f>
        <v>0</v>
      </c>
      <c r="H589" s="96">
        <f>IF(E589="Actual",IF(F589=H$6,$I589,0),VLOOKUP($E589,$F$1135:$L$1141,6,FALSE)*$I589)</f>
        <v>0</v>
      </c>
      <c r="I589" s="97">
        <f>+SUMIFS('CUII UE TB'!W:W,'CUII UE TB'!D:D,'PIS and AD by Account'!C589,'CUII UE TB'!AA:AA,TRUE)</f>
        <v>0</v>
      </c>
      <c r="J589" s="96"/>
      <c r="K589" s="96"/>
      <c r="N589" s="96">
        <f t="shared" si="102"/>
        <v>0</v>
      </c>
      <c r="O589" s="96">
        <f t="shared" si="102"/>
        <v>0</v>
      </c>
    </row>
    <row r="590" spans="1:15">
      <c r="C590" s="76">
        <v>160099</v>
      </c>
      <c r="D590" s="89" t="s">
        <v>628</v>
      </c>
      <c r="E590" s="90" t="s">
        <v>108</v>
      </c>
      <c r="F590" s="67" t="s">
        <v>109</v>
      </c>
      <c r="G590" s="230">
        <f>IF(E590="Actual",IF(F590=G$6,$I590,0),VLOOKUP($E590,$F$1135:$L$1141,5,FALSE)*$I590)</f>
        <v>0</v>
      </c>
      <c r="H590" s="230">
        <f>IF(E590="Actual",IF(F590=H$6,$I590,0),VLOOKUP($E590,$F$1135:$L$1141,6,FALSE)*$I590)</f>
        <v>0</v>
      </c>
      <c r="I590" s="429">
        <f>+SUMIFS('CUII UE TB'!W:W,'CUII UE TB'!D:D,'PIS and AD by Account'!C590,'CUII UE TB'!AA:AA,TRUE)</f>
        <v>0</v>
      </c>
      <c r="J590" s="230"/>
      <c r="K590" s="230"/>
      <c r="N590" s="230">
        <f t="shared" si="102"/>
        <v>0</v>
      </c>
      <c r="O590" s="230">
        <f t="shared" si="102"/>
        <v>0</v>
      </c>
    </row>
    <row r="591" spans="1:15">
      <c r="A591" s="428" t="s">
        <v>128</v>
      </c>
      <c r="C591" s="90" t="s">
        <v>95</v>
      </c>
      <c r="D591" s="93" t="s">
        <v>623</v>
      </c>
      <c r="E591" s="90"/>
      <c r="G591" s="96">
        <f>SUM(G586:G590)</f>
        <v>0</v>
      </c>
      <c r="H591" s="96">
        <f>SUM(H586:H590)</f>
        <v>0</v>
      </c>
      <c r="I591" s="97">
        <f>SUM(I586:I590)</f>
        <v>0</v>
      </c>
      <c r="J591" s="96"/>
      <c r="K591" s="96"/>
      <c r="N591" s="96">
        <f t="shared" ref="N591:O591" si="103">SUM(N586:N590)</f>
        <v>0</v>
      </c>
      <c r="O591" s="96">
        <f t="shared" si="103"/>
        <v>0</v>
      </c>
    </row>
    <row r="592" spans="1:15">
      <c r="C592" s="76"/>
      <c r="D592" s="89"/>
      <c r="E592" s="90"/>
      <c r="G592" s="96"/>
      <c r="H592" s="96"/>
      <c r="I592" s="97"/>
      <c r="J592" s="96"/>
      <c r="K592" s="96"/>
      <c r="N592" s="96"/>
      <c r="O592" s="96"/>
    </row>
    <row r="593" spans="2:15">
      <c r="C593" s="76"/>
      <c r="D593" s="77" t="s">
        <v>629</v>
      </c>
      <c r="E593" s="90"/>
      <c r="G593" s="96"/>
      <c r="H593" s="96"/>
      <c r="I593" s="97"/>
      <c r="J593" s="96"/>
      <c r="K593" s="96"/>
      <c r="N593" s="96"/>
      <c r="O593" s="96"/>
    </row>
    <row r="594" spans="2:15">
      <c r="B594" s="428" t="s">
        <v>630</v>
      </c>
      <c r="C594" s="76">
        <v>170099</v>
      </c>
      <c r="D594" s="89" t="s">
        <v>631</v>
      </c>
      <c r="E594" s="90" t="s">
        <v>108</v>
      </c>
      <c r="F594" s="67" t="s">
        <v>109</v>
      </c>
      <c r="G594" s="96">
        <f t="shared" ref="G594:G611" si="104">IF(E594="Actual",IF(F594=G$6,$I594,0),VLOOKUP($E594,$F$1135:$L$1141,5,FALSE)*$I594)</f>
        <v>0</v>
      </c>
      <c r="H594" s="96">
        <f t="shared" ref="H594:H611" si="105">IF(E594="Actual",IF(F594=H$6,$I594,0),VLOOKUP($E594,$F$1135:$L$1141,6,FALSE)*$I594)</f>
        <v>0</v>
      </c>
      <c r="I594" s="97">
        <f>+SUMIFS('CUII UE TB'!W:W,'CUII UE TB'!D:D,'PIS and AD by Account'!C594,'CUII UE TB'!AA:AA,TRUE)</f>
        <v>0</v>
      </c>
      <c r="J594" s="96"/>
      <c r="K594" s="96"/>
      <c r="N594" s="96">
        <f t="shared" ref="N594:O611" si="106">SUM(G594,J594)</f>
        <v>0</v>
      </c>
      <c r="O594" s="96">
        <f t="shared" si="106"/>
        <v>0</v>
      </c>
    </row>
    <row r="595" spans="2:15">
      <c r="B595" s="428" t="s">
        <v>630</v>
      </c>
      <c r="C595" s="76">
        <v>170002</v>
      </c>
      <c r="D595" s="89" t="s">
        <v>632</v>
      </c>
      <c r="E595" s="90" t="s">
        <v>108</v>
      </c>
      <c r="F595" s="67" t="s">
        <v>109</v>
      </c>
      <c r="G595" s="96">
        <f t="shared" si="104"/>
        <v>730858.01882197498</v>
      </c>
      <c r="H595" s="96">
        <f t="shared" si="105"/>
        <v>483012.19117802492</v>
      </c>
      <c r="I595" s="97">
        <f>+SUMIFS('CUII UE TB'!W:W,'CUII UE TB'!D:D,'PIS and AD by Account'!C595,'CUII UE TB'!AA:AA,TRUE)</f>
        <v>1213870.21</v>
      </c>
      <c r="J595" s="96"/>
      <c r="K595" s="96"/>
      <c r="N595" s="96">
        <f t="shared" si="106"/>
        <v>730858.01882197498</v>
      </c>
      <c r="O595" s="96">
        <f t="shared" si="106"/>
        <v>483012.19117802492</v>
      </c>
    </row>
    <row r="596" spans="2:15">
      <c r="B596" s="428" t="s">
        <v>630</v>
      </c>
      <c r="C596" s="76">
        <v>170003</v>
      </c>
      <c r="D596" s="89" t="s">
        <v>633</v>
      </c>
      <c r="E596" s="90" t="s">
        <v>108</v>
      </c>
      <c r="F596" s="67" t="s">
        <v>109</v>
      </c>
      <c r="G596" s="96">
        <f t="shared" si="104"/>
        <v>213686.6708030038</v>
      </c>
      <c r="H596" s="96">
        <f t="shared" si="105"/>
        <v>141222.04919699623</v>
      </c>
      <c r="I596" s="97">
        <f>+SUMIFS('CUII UE TB'!W:W,'CUII UE TB'!D:D,'PIS and AD by Account'!C596,'CUII UE TB'!AA:AA,TRUE)</f>
        <v>354908.72000000003</v>
      </c>
      <c r="J596" s="96"/>
      <c r="K596" s="96"/>
      <c r="N596" s="96">
        <f t="shared" si="106"/>
        <v>213686.6708030038</v>
      </c>
      <c r="O596" s="96">
        <f t="shared" si="106"/>
        <v>141222.04919699623</v>
      </c>
    </row>
    <row r="597" spans="2:15">
      <c r="B597" s="428" t="s">
        <v>630</v>
      </c>
      <c r="C597" s="76">
        <v>170004</v>
      </c>
      <c r="D597" s="89" t="s">
        <v>634</v>
      </c>
      <c r="E597" s="90" t="s">
        <v>108</v>
      </c>
      <c r="F597" s="67" t="s">
        <v>109</v>
      </c>
      <c r="G597" s="96">
        <f t="shared" si="104"/>
        <v>82407.224264694247</v>
      </c>
      <c r="H597" s="96">
        <f t="shared" si="105"/>
        <v>54461.595735305731</v>
      </c>
      <c r="I597" s="97">
        <f>+SUMIFS('CUII UE TB'!W:W,'CUII UE TB'!D:D,'PIS and AD by Account'!C597,'CUII UE TB'!AA:AA,TRUE)</f>
        <v>136868.81999999998</v>
      </c>
      <c r="J597" s="96"/>
      <c r="K597" s="96"/>
      <c r="N597" s="96">
        <f t="shared" si="106"/>
        <v>82407.224264694247</v>
      </c>
      <c r="O597" s="96">
        <f t="shared" si="106"/>
        <v>54461.595735305731</v>
      </c>
    </row>
    <row r="598" spans="2:15">
      <c r="B598" s="428" t="s">
        <v>630</v>
      </c>
      <c r="C598" s="76">
        <v>170005</v>
      </c>
      <c r="D598" s="89" t="s">
        <v>635</v>
      </c>
      <c r="E598" s="90" t="s">
        <v>108</v>
      </c>
      <c r="F598" s="67" t="s">
        <v>109</v>
      </c>
      <c r="G598" s="96">
        <f t="shared" si="104"/>
        <v>8777.760613404098</v>
      </c>
      <c r="H598" s="96">
        <f t="shared" si="105"/>
        <v>5801.0793865959004</v>
      </c>
      <c r="I598" s="97">
        <f>+SUMIFS('CUII UE TB'!W:W,'CUII UE TB'!D:D,'PIS and AD by Account'!C598,'CUII UE TB'!AA:AA,TRUE)</f>
        <v>14578.84</v>
      </c>
      <c r="J598" s="96"/>
      <c r="K598" s="96"/>
      <c r="N598" s="96">
        <f t="shared" si="106"/>
        <v>8777.760613404098</v>
      </c>
      <c r="O598" s="96">
        <f t="shared" si="106"/>
        <v>5801.0793865959004</v>
      </c>
    </row>
    <row r="599" spans="2:15">
      <c r="B599" s="428" t="s">
        <v>630</v>
      </c>
      <c r="C599" s="76">
        <v>170006</v>
      </c>
      <c r="D599" s="89" t="s">
        <v>636</v>
      </c>
      <c r="E599" s="90" t="s">
        <v>108</v>
      </c>
      <c r="F599" s="67" t="s">
        <v>109</v>
      </c>
      <c r="G599" s="96">
        <f t="shared" si="104"/>
        <v>220734.26818677655</v>
      </c>
      <c r="H599" s="96">
        <f t="shared" si="105"/>
        <v>145879.69181322338</v>
      </c>
      <c r="I599" s="97">
        <f>+SUMIFS('CUII UE TB'!W:W,'CUII UE TB'!D:D,'PIS and AD by Account'!C599,'CUII UE TB'!AA:AA,TRUE)</f>
        <v>366613.95999999996</v>
      </c>
      <c r="J599" s="96"/>
      <c r="K599" s="96"/>
      <c r="N599" s="96">
        <f t="shared" si="106"/>
        <v>220734.26818677655</v>
      </c>
      <c r="O599" s="96">
        <f t="shared" si="106"/>
        <v>145879.69181322338</v>
      </c>
    </row>
    <row r="600" spans="2:15">
      <c r="B600" s="428" t="s">
        <v>630</v>
      </c>
      <c r="C600" s="76">
        <v>170007</v>
      </c>
      <c r="D600" s="89" t="s">
        <v>637</v>
      </c>
      <c r="E600" s="90" t="s">
        <v>108</v>
      </c>
      <c r="F600" s="67" t="s">
        <v>109</v>
      </c>
      <c r="G600" s="96">
        <f t="shared" si="104"/>
        <v>-731327.99150855397</v>
      </c>
      <c r="H600" s="96">
        <f t="shared" si="105"/>
        <v>-483322.788491446</v>
      </c>
      <c r="I600" s="97">
        <f>+SUMIFS('CUII UE TB'!W:W,'CUII UE TB'!D:D,'PIS and AD by Account'!C600,'CUII UE TB'!AA:AA,TRUE)</f>
        <v>-1214650.78</v>
      </c>
      <c r="J600" s="96"/>
      <c r="K600" s="96"/>
      <c r="N600" s="96">
        <f t="shared" si="106"/>
        <v>-731327.99150855397</v>
      </c>
      <c r="O600" s="96">
        <f t="shared" si="106"/>
        <v>-483322.788491446</v>
      </c>
    </row>
    <row r="601" spans="2:15">
      <c r="B601" s="428" t="s">
        <v>630</v>
      </c>
      <c r="C601" s="76">
        <v>170008</v>
      </c>
      <c r="D601" s="89" t="s">
        <v>638</v>
      </c>
      <c r="E601" s="90" t="s">
        <v>108</v>
      </c>
      <c r="F601" s="67" t="s">
        <v>109</v>
      </c>
      <c r="G601" s="96">
        <f t="shared" si="104"/>
        <v>57774.031303709555</v>
      </c>
      <c r="H601" s="96">
        <f t="shared" si="105"/>
        <v>38181.918696290435</v>
      </c>
      <c r="I601" s="97">
        <f>+SUMIFS('CUII UE TB'!W:W,'CUII UE TB'!D:D,'PIS and AD by Account'!C601,'CUII UE TB'!AA:AA,TRUE)</f>
        <v>95955.95</v>
      </c>
      <c r="J601" s="96"/>
      <c r="K601" s="96"/>
      <c r="N601" s="96">
        <f t="shared" si="106"/>
        <v>57774.031303709555</v>
      </c>
      <c r="O601" s="96">
        <f t="shared" si="106"/>
        <v>38181.918696290435</v>
      </c>
    </row>
    <row r="602" spans="2:15">
      <c r="B602" s="428" t="s">
        <v>630</v>
      </c>
      <c r="C602" s="76">
        <v>170009</v>
      </c>
      <c r="D602" s="89" t="s">
        <v>639</v>
      </c>
      <c r="E602" s="90" t="s">
        <v>108</v>
      </c>
      <c r="F602" s="67" t="s">
        <v>109</v>
      </c>
      <c r="G602" s="96">
        <f t="shared" si="104"/>
        <v>1392106.3134738873</v>
      </c>
      <c r="H602" s="96">
        <f t="shared" si="105"/>
        <v>920020.44652611436</v>
      </c>
      <c r="I602" s="97">
        <f>+SUMIFS('CUII UE TB'!W:W,'CUII UE TB'!D:D,'PIS and AD by Account'!C602,'CUII UE TB'!AA:AA,TRUE)</f>
        <v>2312126.7600000016</v>
      </c>
      <c r="J602" s="96"/>
      <c r="K602" s="96"/>
      <c r="N602" s="96">
        <f t="shared" si="106"/>
        <v>1392106.3134738873</v>
      </c>
      <c r="O602" s="96">
        <f t="shared" si="106"/>
        <v>920020.44652611436</v>
      </c>
    </row>
    <row r="603" spans="2:15">
      <c r="B603" s="428" t="s">
        <v>630</v>
      </c>
      <c r="C603" s="76">
        <v>170010</v>
      </c>
      <c r="D603" s="89" t="s">
        <v>640</v>
      </c>
      <c r="E603" s="90" t="s">
        <v>108</v>
      </c>
      <c r="F603" s="67" t="s">
        <v>109</v>
      </c>
      <c r="G603" s="96">
        <f t="shared" si="104"/>
        <v>0</v>
      </c>
      <c r="H603" s="96">
        <f t="shared" si="105"/>
        <v>0</v>
      </c>
      <c r="I603" s="97">
        <f>+SUMIFS('CUII UE TB'!W:W,'CUII UE TB'!D:D,'PIS and AD by Account'!C603,'CUII UE TB'!AA:AA,TRUE)</f>
        <v>0</v>
      </c>
      <c r="J603" s="96"/>
      <c r="K603" s="96"/>
      <c r="N603" s="96">
        <f t="shared" si="106"/>
        <v>0</v>
      </c>
      <c r="O603" s="96">
        <f t="shared" si="106"/>
        <v>0</v>
      </c>
    </row>
    <row r="604" spans="2:15">
      <c r="B604" s="428" t="s">
        <v>630</v>
      </c>
      <c r="C604" s="76">
        <v>170011</v>
      </c>
      <c r="D604" s="89" t="s">
        <v>641</v>
      </c>
      <c r="E604" s="90" t="s">
        <v>108</v>
      </c>
      <c r="F604" s="67" t="s">
        <v>109</v>
      </c>
      <c r="G604" s="96">
        <f t="shared" si="104"/>
        <v>-469800.54930608155</v>
      </c>
      <c r="H604" s="96">
        <f t="shared" si="105"/>
        <v>-310483.55069391942</v>
      </c>
      <c r="I604" s="97">
        <f>+SUMIFS('CUII UE TB'!W:W,'CUII UE TB'!D:D,'PIS and AD by Account'!C604,'CUII UE TB'!AA:AA,TRUE)</f>
        <v>-780284.10000000102</v>
      </c>
      <c r="J604" s="96"/>
      <c r="K604" s="96"/>
      <c r="N604" s="96">
        <f t="shared" si="106"/>
        <v>-469800.54930608155</v>
      </c>
      <c r="O604" s="96">
        <f t="shared" si="106"/>
        <v>-310483.55069391942</v>
      </c>
    </row>
    <row r="605" spans="2:15">
      <c r="B605" s="428" t="s">
        <v>630</v>
      </c>
      <c r="C605" s="76">
        <v>170012</v>
      </c>
      <c r="D605" s="89" t="s">
        <v>642</v>
      </c>
      <c r="E605" s="90" t="s">
        <v>108</v>
      </c>
      <c r="F605" s="67" t="s">
        <v>109</v>
      </c>
      <c r="G605" s="96">
        <f t="shared" si="104"/>
        <v>0</v>
      </c>
      <c r="H605" s="96">
        <f t="shared" si="105"/>
        <v>0</v>
      </c>
      <c r="I605" s="97">
        <f>+SUMIFS('CUII UE TB'!W:W,'CUII UE TB'!D:D,'PIS and AD by Account'!C605,'CUII UE TB'!AA:AA,TRUE)</f>
        <v>0</v>
      </c>
      <c r="J605" s="96"/>
      <c r="K605" s="96"/>
      <c r="N605" s="96">
        <f t="shared" si="106"/>
        <v>0</v>
      </c>
      <c r="O605" s="96">
        <f t="shared" si="106"/>
        <v>0</v>
      </c>
    </row>
    <row r="606" spans="2:15">
      <c r="B606" s="428" t="s">
        <v>630</v>
      </c>
      <c r="C606" s="76">
        <v>170013</v>
      </c>
      <c r="D606" s="89" t="s">
        <v>643</v>
      </c>
      <c r="E606" s="90" t="s">
        <v>108</v>
      </c>
      <c r="F606" s="67" t="s">
        <v>109</v>
      </c>
      <c r="G606" s="96">
        <f t="shared" si="104"/>
        <v>0</v>
      </c>
      <c r="H606" s="96">
        <f t="shared" si="105"/>
        <v>0</v>
      </c>
      <c r="I606" s="97">
        <f>+SUMIFS('CUII UE TB'!W:W,'CUII UE TB'!D:D,'PIS and AD by Account'!C606,'CUII UE TB'!AA:AA,TRUE)</f>
        <v>0</v>
      </c>
      <c r="J606" s="96"/>
      <c r="K606" s="96"/>
      <c r="N606" s="96">
        <f t="shared" si="106"/>
        <v>0</v>
      </c>
      <c r="O606" s="96">
        <f t="shared" si="106"/>
        <v>0</v>
      </c>
    </row>
    <row r="607" spans="2:15">
      <c r="B607" s="428" t="s">
        <v>630</v>
      </c>
      <c r="C607" s="76">
        <v>170014</v>
      </c>
      <c r="D607" s="89" t="s">
        <v>644</v>
      </c>
      <c r="E607" s="90" t="s">
        <v>108</v>
      </c>
      <c r="F607" s="67" t="s">
        <v>109</v>
      </c>
      <c r="G607" s="96">
        <f t="shared" si="104"/>
        <v>0</v>
      </c>
      <c r="H607" s="96">
        <f t="shared" si="105"/>
        <v>0</v>
      </c>
      <c r="I607" s="97">
        <f>+SUMIFS('CUII UE TB'!W:W,'CUII UE TB'!D:D,'PIS and AD by Account'!C607,'CUII UE TB'!AA:AA,TRUE)</f>
        <v>0</v>
      </c>
      <c r="J607" s="96"/>
      <c r="K607" s="96"/>
      <c r="N607" s="96">
        <f t="shared" si="106"/>
        <v>0</v>
      </c>
      <c r="O607" s="96">
        <f t="shared" si="106"/>
        <v>0</v>
      </c>
    </row>
    <row r="608" spans="2:15">
      <c r="B608" s="428" t="s">
        <v>630</v>
      </c>
      <c r="C608" s="76" t="s">
        <v>645</v>
      </c>
      <c r="D608" s="89" t="s">
        <v>646</v>
      </c>
      <c r="E608" s="90" t="s">
        <v>108</v>
      </c>
      <c r="F608" s="67" t="s">
        <v>109</v>
      </c>
      <c r="G608" s="96">
        <f t="shared" si="104"/>
        <v>0</v>
      </c>
      <c r="H608" s="96">
        <f t="shared" si="105"/>
        <v>0</v>
      </c>
      <c r="I608" s="97">
        <f>+SUMIFS('CUII UE TB'!W:W,'CUII UE TB'!D:D,'PIS and AD by Account'!C608,'CUII UE TB'!AA:AA,TRUE)</f>
        <v>0</v>
      </c>
      <c r="J608" s="96"/>
      <c r="K608" s="96"/>
      <c r="N608" s="96">
        <f t="shared" si="106"/>
        <v>0</v>
      </c>
      <c r="O608" s="96">
        <f t="shared" si="106"/>
        <v>0</v>
      </c>
    </row>
    <row r="609" spans="1:15">
      <c r="B609" s="428" t="s">
        <v>630</v>
      </c>
      <c r="C609" s="76" t="s">
        <v>647</v>
      </c>
      <c r="D609" s="89" t="s">
        <v>648</v>
      </c>
      <c r="E609" s="90" t="s">
        <v>108</v>
      </c>
      <c r="F609" s="67" t="s">
        <v>109</v>
      </c>
      <c r="G609" s="96">
        <f t="shared" si="104"/>
        <v>0</v>
      </c>
      <c r="H609" s="96">
        <f t="shared" si="105"/>
        <v>0</v>
      </c>
      <c r="I609" s="97">
        <f>+SUMIFS('CUII UE TB'!W:W,'CUII UE TB'!D:D,'PIS and AD by Account'!C609,'CUII UE TB'!AA:AA,TRUE)</f>
        <v>0</v>
      </c>
      <c r="J609" s="96"/>
      <c r="K609" s="96"/>
      <c r="N609" s="96">
        <f t="shared" si="106"/>
        <v>0</v>
      </c>
      <c r="O609" s="96">
        <f t="shared" si="106"/>
        <v>0</v>
      </c>
    </row>
    <row r="610" spans="1:15">
      <c r="B610" s="428" t="s">
        <v>630</v>
      </c>
      <c r="C610" s="76" t="s">
        <v>649</v>
      </c>
      <c r="D610" s="89" t="s">
        <v>650</v>
      </c>
      <c r="E610" s="90" t="s">
        <v>108</v>
      </c>
      <c r="F610" s="67" t="s">
        <v>109</v>
      </c>
      <c r="G610" s="96">
        <f t="shared" si="104"/>
        <v>0</v>
      </c>
      <c r="H610" s="96">
        <f t="shared" si="105"/>
        <v>0</v>
      </c>
      <c r="I610" s="97">
        <f>+SUMIFS('CUII UE TB'!W:W,'CUII UE TB'!D:D,'PIS and AD by Account'!C610,'CUII UE TB'!AA:AA,TRUE)</f>
        <v>0</v>
      </c>
      <c r="J610" s="96"/>
      <c r="K610" s="96"/>
      <c r="N610" s="96">
        <f t="shared" si="106"/>
        <v>0</v>
      </c>
      <c r="O610" s="96">
        <f t="shared" si="106"/>
        <v>0</v>
      </c>
    </row>
    <row r="611" spans="1:15">
      <c r="B611" s="428" t="s">
        <v>630</v>
      </c>
      <c r="C611" s="76" t="s">
        <v>651</v>
      </c>
      <c r="D611" s="89" t="s">
        <v>652</v>
      </c>
      <c r="E611" s="90" t="s">
        <v>108</v>
      </c>
      <c r="F611" s="67" t="s">
        <v>109</v>
      </c>
      <c r="G611" s="96">
        <f t="shared" si="104"/>
        <v>0</v>
      </c>
      <c r="H611" s="96">
        <f t="shared" si="105"/>
        <v>0</v>
      </c>
      <c r="I611" s="97">
        <f>+SUMIFS('CUII UE TB'!W:W,'CUII UE TB'!D:D,'PIS and AD by Account'!C611,'CUII UE TB'!AA:AA,TRUE)</f>
        <v>0</v>
      </c>
      <c r="J611" s="96"/>
      <c r="K611" s="96"/>
      <c r="N611" s="96">
        <f t="shared" si="106"/>
        <v>0</v>
      </c>
      <c r="O611" s="96">
        <f t="shared" si="106"/>
        <v>0</v>
      </c>
    </row>
    <row r="612" spans="1:15">
      <c r="A612" s="428" t="s">
        <v>128</v>
      </c>
      <c r="C612" s="90" t="s">
        <v>95</v>
      </c>
      <c r="D612" s="93" t="s">
        <v>623</v>
      </c>
      <c r="E612" s="90"/>
      <c r="G612" s="228">
        <f>SUM(G594:G611)</f>
        <v>1505215.746652815</v>
      </c>
      <c r="H612" s="228">
        <f>SUM(H594:H611)</f>
        <v>994772.63334718533</v>
      </c>
      <c r="I612" s="229">
        <f>SUM(I594:I611)</f>
        <v>2499988.3800000004</v>
      </c>
      <c r="J612" s="228"/>
      <c r="K612" s="228"/>
      <c r="N612" s="228">
        <f t="shared" ref="N612:O612" si="107">SUM(N594:N611)</f>
        <v>1505215.746652815</v>
      </c>
      <c r="O612" s="228">
        <f t="shared" si="107"/>
        <v>994772.63334718533</v>
      </c>
    </row>
    <row r="613" spans="1:15">
      <c r="C613" s="76"/>
      <c r="D613" s="77"/>
      <c r="E613" s="90"/>
      <c r="G613" s="96"/>
      <c r="H613" s="96"/>
      <c r="I613" s="97"/>
      <c r="J613" s="96"/>
      <c r="K613" s="96"/>
      <c r="N613" s="96"/>
      <c r="O613" s="96"/>
    </row>
    <row r="614" spans="1:15">
      <c r="C614" s="76"/>
      <c r="D614" s="77" t="s">
        <v>653</v>
      </c>
      <c r="E614" s="90"/>
      <c r="G614" s="96"/>
      <c r="H614" s="96"/>
      <c r="I614" s="97"/>
      <c r="J614" s="96"/>
      <c r="K614" s="96"/>
      <c r="N614" s="96"/>
      <c r="O614" s="96"/>
    </row>
    <row r="615" spans="1:15">
      <c r="B615" s="428" t="s">
        <v>654</v>
      </c>
      <c r="C615" s="76">
        <v>181001</v>
      </c>
      <c r="D615" s="89" t="s">
        <v>655</v>
      </c>
      <c r="E615" s="90" t="s">
        <v>108</v>
      </c>
      <c r="F615" s="67" t="s">
        <v>109</v>
      </c>
      <c r="G615" s="96">
        <f t="shared" ref="G615:G631" si="108">IF(E615="Actual",IF(F615=G$6,$I615,0),VLOOKUP($E615,$F$1135:$L$1141,5,FALSE)*$I615)</f>
        <v>0</v>
      </c>
      <c r="H615" s="96">
        <f t="shared" ref="H615:H631" si="109">IF(E615="Actual",IF(F615=H$6,$I615,0),VLOOKUP($E615,$F$1135:$L$1141,6,FALSE)*$I615)</f>
        <v>0</v>
      </c>
      <c r="I615" s="97">
        <f>+SUMIFS('CUII UE TB'!W:W,'CUII UE TB'!D:D,'PIS and AD by Account'!C615,'CUII UE TB'!AA:AA,TRUE)</f>
        <v>0</v>
      </c>
      <c r="J615" s="96"/>
      <c r="K615" s="96"/>
      <c r="N615" s="96">
        <f t="shared" ref="N615:O631" si="110">SUM(G615,J615)</f>
        <v>0</v>
      </c>
      <c r="O615" s="96">
        <f t="shared" si="110"/>
        <v>0</v>
      </c>
    </row>
    <row r="616" spans="1:15">
      <c r="B616" s="428" t="s">
        <v>654</v>
      </c>
      <c r="C616" s="76">
        <v>181002</v>
      </c>
      <c r="D616" s="89" t="s">
        <v>656</v>
      </c>
      <c r="E616" s="90" t="s">
        <v>3</v>
      </c>
      <c r="F616" s="67" t="s">
        <v>2</v>
      </c>
      <c r="G616" s="96">
        <f t="shared" si="108"/>
        <v>482929.06000000006</v>
      </c>
      <c r="H616" s="96">
        <f t="shared" si="109"/>
        <v>0</v>
      </c>
      <c r="I616" s="97">
        <f>+SUMIFS('CUII UE TB'!W:W,'CUII UE TB'!D:D,'PIS and AD by Account'!C616,'CUII UE TB'!AA:AA,TRUE)</f>
        <v>482929.06000000006</v>
      </c>
      <c r="J616" s="96"/>
      <c r="K616" s="96"/>
      <c r="N616" s="96">
        <f t="shared" si="110"/>
        <v>482929.06000000006</v>
      </c>
      <c r="O616" s="96">
        <f t="shared" si="110"/>
        <v>0</v>
      </c>
    </row>
    <row r="617" spans="1:15">
      <c r="B617" s="428" t="s">
        <v>654</v>
      </c>
      <c r="C617" s="76">
        <v>181003</v>
      </c>
      <c r="D617" s="89" t="s">
        <v>657</v>
      </c>
      <c r="E617" s="90" t="s">
        <v>108</v>
      </c>
      <c r="F617" s="67" t="s">
        <v>109</v>
      </c>
      <c r="G617" s="96">
        <f t="shared" si="108"/>
        <v>135.96375992321157</v>
      </c>
      <c r="H617" s="96">
        <f t="shared" si="109"/>
        <v>89.856240076788438</v>
      </c>
      <c r="I617" s="97">
        <f>+SUMIFS('CUII UE TB'!W:W,'CUII UE TB'!D:D,'PIS and AD by Account'!C617,'CUII UE TB'!AA:AA,TRUE)</f>
        <v>225.82000000000002</v>
      </c>
      <c r="J617" s="96"/>
      <c r="K617" s="96"/>
      <c r="N617" s="96">
        <f t="shared" si="110"/>
        <v>135.96375992321157</v>
      </c>
      <c r="O617" s="96">
        <f t="shared" si="110"/>
        <v>89.856240076788438</v>
      </c>
    </row>
    <row r="618" spans="1:15">
      <c r="B618" s="428" t="s">
        <v>654</v>
      </c>
      <c r="C618" s="76">
        <v>181004</v>
      </c>
      <c r="D618" s="89" t="s">
        <v>658</v>
      </c>
      <c r="E618" s="90" t="s">
        <v>108</v>
      </c>
      <c r="F618" s="67" t="s">
        <v>109</v>
      </c>
      <c r="G618" s="96">
        <f t="shared" si="108"/>
        <v>0</v>
      </c>
      <c r="H618" s="96">
        <f t="shared" si="109"/>
        <v>0</v>
      </c>
      <c r="I618" s="97">
        <f>+SUMIFS('CUII UE TB'!W:W,'CUII UE TB'!D:D,'PIS and AD by Account'!C618,'CUII UE TB'!AA:AA,TRUE)</f>
        <v>0</v>
      </c>
      <c r="J618" s="96"/>
      <c r="K618" s="96"/>
      <c r="N618" s="96">
        <f t="shared" si="110"/>
        <v>0</v>
      </c>
      <c r="O618" s="96">
        <f t="shared" si="110"/>
        <v>0</v>
      </c>
    </row>
    <row r="619" spans="1:15">
      <c r="B619" s="428" t="s">
        <v>654</v>
      </c>
      <c r="C619" s="76">
        <v>181005</v>
      </c>
      <c r="D619" s="89" t="s">
        <v>659</v>
      </c>
      <c r="E619" s="90" t="s">
        <v>108</v>
      </c>
      <c r="F619" s="67" t="s">
        <v>109</v>
      </c>
      <c r="G619" s="96">
        <f t="shared" si="108"/>
        <v>0</v>
      </c>
      <c r="H619" s="96">
        <f t="shared" si="109"/>
        <v>0</v>
      </c>
      <c r="I619" s="97">
        <f>+SUMIFS('CUII UE TB'!W:W,'CUII UE TB'!D:D,'PIS and AD by Account'!C619,'CUII UE TB'!AA:AA,TRUE)</f>
        <v>0</v>
      </c>
      <c r="J619" s="96"/>
      <c r="K619" s="96"/>
      <c r="N619" s="96">
        <f t="shared" si="110"/>
        <v>0</v>
      </c>
      <c r="O619" s="96">
        <f t="shared" si="110"/>
        <v>0</v>
      </c>
    </row>
    <row r="620" spans="1:15">
      <c r="B620" s="428" t="s">
        <v>654</v>
      </c>
      <c r="C620" s="76">
        <v>181006</v>
      </c>
      <c r="D620" s="89" t="s">
        <v>660</v>
      </c>
      <c r="E620" s="90" t="s">
        <v>108</v>
      </c>
      <c r="F620" s="67" t="s">
        <v>109</v>
      </c>
      <c r="G620" s="96">
        <f t="shared" si="108"/>
        <v>559730.66610874585</v>
      </c>
      <c r="H620" s="96">
        <f t="shared" si="109"/>
        <v>369916.90389125393</v>
      </c>
      <c r="I620" s="97">
        <f>+SUMIFS('CUII UE TB'!W:W,'CUII UE TB'!D:D,'PIS and AD by Account'!C620,'CUII UE TB'!AA:AA,TRUE)</f>
        <v>929647.56999999983</v>
      </c>
      <c r="J620" s="96"/>
      <c r="K620" s="96"/>
      <c r="N620" s="96">
        <f t="shared" si="110"/>
        <v>559730.66610874585</v>
      </c>
      <c r="O620" s="96">
        <f t="shared" si="110"/>
        <v>369916.90389125393</v>
      </c>
    </row>
    <row r="621" spans="1:15">
      <c r="B621" s="428" t="s">
        <v>654</v>
      </c>
      <c r="C621" s="76">
        <v>181007</v>
      </c>
      <c r="D621" s="89" t="s">
        <v>661</v>
      </c>
      <c r="E621" s="90" t="s">
        <v>108</v>
      </c>
      <c r="F621" s="67" t="s">
        <v>109</v>
      </c>
      <c r="G621" s="96">
        <f t="shared" si="108"/>
        <v>13306.572447179718</v>
      </c>
      <c r="H621" s="96">
        <f t="shared" si="109"/>
        <v>8794.0975528202816</v>
      </c>
      <c r="I621" s="97">
        <f>+SUMIFS('CUII UE TB'!W:W,'CUII UE TB'!D:D,'PIS and AD by Account'!C621,'CUII UE TB'!AA:AA,TRUE)</f>
        <v>22100.670000000002</v>
      </c>
      <c r="J621" s="96"/>
      <c r="K621" s="96"/>
      <c r="N621" s="96">
        <f t="shared" si="110"/>
        <v>13306.572447179718</v>
      </c>
      <c r="O621" s="96">
        <f t="shared" si="110"/>
        <v>8794.0975528202816</v>
      </c>
    </row>
    <row r="622" spans="1:15">
      <c r="B622" s="428" t="s">
        <v>654</v>
      </c>
      <c r="C622" s="76">
        <v>181008</v>
      </c>
      <c r="D622" s="89" t="s">
        <v>662</v>
      </c>
      <c r="E622" s="90" t="s">
        <v>3</v>
      </c>
      <c r="F622" s="67" t="s">
        <v>76</v>
      </c>
      <c r="G622" s="96">
        <f t="shared" si="108"/>
        <v>0</v>
      </c>
      <c r="H622" s="96">
        <f t="shared" si="109"/>
        <v>69300</v>
      </c>
      <c r="I622" s="97">
        <f>+SUMIFS('CUII UE TB'!W:W,'CUII UE TB'!D:D,'PIS and AD by Account'!C622,'CUII UE TB'!AA:AA,TRUE)</f>
        <v>69300</v>
      </c>
      <c r="J622" s="96"/>
      <c r="K622" s="96"/>
      <c r="N622" s="96">
        <f t="shared" si="110"/>
        <v>0</v>
      </c>
      <c r="O622" s="96">
        <f t="shared" si="110"/>
        <v>69300</v>
      </c>
    </row>
    <row r="623" spans="1:15">
      <c r="B623" s="428" t="s">
        <v>654</v>
      </c>
      <c r="C623" s="76">
        <v>181009</v>
      </c>
      <c r="D623" s="89" t="s">
        <v>663</v>
      </c>
      <c r="E623" s="90" t="s">
        <v>108</v>
      </c>
      <c r="F623" s="67" t="s">
        <v>109</v>
      </c>
      <c r="G623" s="96">
        <f t="shared" si="108"/>
        <v>0</v>
      </c>
      <c r="H623" s="96">
        <f t="shared" si="109"/>
        <v>0</v>
      </c>
      <c r="I623" s="97">
        <f>+SUMIFS('CUII UE TB'!W:W,'CUII UE TB'!D:D,'PIS and AD by Account'!C623,'CUII UE TB'!AA:AA,TRUE)</f>
        <v>0</v>
      </c>
      <c r="J623" s="96"/>
      <c r="K623" s="96"/>
      <c r="N623" s="96">
        <f t="shared" si="110"/>
        <v>0</v>
      </c>
      <c r="O623" s="96">
        <f t="shared" si="110"/>
        <v>0</v>
      </c>
    </row>
    <row r="624" spans="1:15">
      <c r="B624" s="428" t="s">
        <v>654</v>
      </c>
      <c r="C624" s="76">
        <v>181010</v>
      </c>
      <c r="D624" s="89" t="s">
        <v>664</v>
      </c>
      <c r="E624" s="90" t="s">
        <v>3</v>
      </c>
      <c r="F624" s="67" t="s">
        <v>76</v>
      </c>
      <c r="G624" s="96">
        <f t="shared" si="108"/>
        <v>0</v>
      </c>
      <c r="H624" s="96">
        <f t="shared" si="109"/>
        <v>437991.10000000003</v>
      </c>
      <c r="I624" s="97">
        <f>+SUMIFS('CUII UE TB'!W:W,'CUII UE TB'!D:D,'PIS and AD by Account'!C624,'CUII UE TB'!AA:AA,TRUE)</f>
        <v>437991.10000000003</v>
      </c>
      <c r="J624" s="96"/>
      <c r="K624" s="96"/>
      <c r="N624" s="96">
        <f t="shared" si="110"/>
        <v>0</v>
      </c>
      <c r="O624" s="96">
        <f t="shared" si="110"/>
        <v>437991.10000000003</v>
      </c>
    </row>
    <row r="625" spans="1:15">
      <c r="B625" s="428" t="s">
        <v>654</v>
      </c>
      <c r="C625" s="76">
        <v>181011</v>
      </c>
      <c r="D625" s="89" t="s">
        <v>665</v>
      </c>
      <c r="E625" s="90" t="s">
        <v>108</v>
      </c>
      <c r="F625" s="67" t="s">
        <v>109</v>
      </c>
      <c r="G625" s="96">
        <f t="shared" si="108"/>
        <v>0</v>
      </c>
      <c r="H625" s="96">
        <f t="shared" si="109"/>
        <v>0</v>
      </c>
      <c r="I625" s="97">
        <f>+SUMIFS('CUII UE TB'!W:W,'CUII UE TB'!D:D,'PIS and AD by Account'!C625,'CUII UE TB'!AA:AA,TRUE)</f>
        <v>0</v>
      </c>
      <c r="J625" s="96"/>
      <c r="K625" s="96"/>
      <c r="N625" s="96">
        <f t="shared" si="110"/>
        <v>0</v>
      </c>
      <c r="O625" s="96">
        <f t="shared" si="110"/>
        <v>0</v>
      </c>
    </row>
    <row r="626" spans="1:15">
      <c r="B626" s="428" t="s">
        <v>654</v>
      </c>
      <c r="C626" s="76">
        <v>181012</v>
      </c>
      <c r="D626" s="89" t="s">
        <v>666</v>
      </c>
      <c r="E626" s="90" t="s">
        <v>108</v>
      </c>
      <c r="F626" s="67" t="s">
        <v>109</v>
      </c>
      <c r="G626" s="96">
        <f t="shared" si="108"/>
        <v>0</v>
      </c>
      <c r="H626" s="96">
        <f t="shared" si="109"/>
        <v>0</v>
      </c>
      <c r="I626" s="97">
        <f>+SUMIFS('CUII UE TB'!W:W,'CUII UE TB'!D:D,'PIS and AD by Account'!C626,'CUII UE TB'!AA:AA,TRUE)</f>
        <v>0</v>
      </c>
      <c r="J626" s="96"/>
      <c r="K626" s="96"/>
      <c r="N626" s="96">
        <f t="shared" si="110"/>
        <v>0</v>
      </c>
      <c r="O626" s="96">
        <f t="shared" si="110"/>
        <v>0</v>
      </c>
    </row>
    <row r="627" spans="1:15">
      <c r="B627" s="428" t="s">
        <v>654</v>
      </c>
      <c r="C627" s="76">
        <v>181013</v>
      </c>
      <c r="D627" s="89" t="s">
        <v>667</v>
      </c>
      <c r="E627" s="90" t="s">
        <v>108</v>
      </c>
      <c r="F627" s="67" t="s">
        <v>109</v>
      </c>
      <c r="G627" s="96">
        <f t="shared" si="108"/>
        <v>0</v>
      </c>
      <c r="H627" s="96">
        <f t="shared" si="109"/>
        <v>0</v>
      </c>
      <c r="I627" s="97">
        <f>+SUMIFS('CUII UE TB'!W:W,'CUII UE TB'!D:D,'PIS and AD by Account'!C627,'CUII UE TB'!AA:AA,TRUE)</f>
        <v>0</v>
      </c>
      <c r="J627" s="96"/>
      <c r="K627" s="96"/>
      <c r="N627" s="96">
        <f t="shared" si="110"/>
        <v>0</v>
      </c>
      <c r="O627" s="96">
        <f t="shared" si="110"/>
        <v>0</v>
      </c>
    </row>
    <row r="628" spans="1:15">
      <c r="B628" s="428" t="s">
        <v>654</v>
      </c>
      <c r="C628" s="76">
        <v>181014</v>
      </c>
      <c r="D628" s="89" t="s">
        <v>668</v>
      </c>
      <c r="E628" s="90" t="s">
        <v>3</v>
      </c>
      <c r="F628" s="67" t="s">
        <v>299</v>
      </c>
      <c r="G628" s="96">
        <f t="shared" si="108"/>
        <v>0</v>
      </c>
      <c r="H628" s="96">
        <f t="shared" si="109"/>
        <v>0</v>
      </c>
      <c r="I628" s="97">
        <f>+SUMIFS('CUII UE TB'!W:W,'CUII UE TB'!D:D,'PIS and AD by Account'!C628,'CUII UE TB'!AA:AA,TRUE)</f>
        <v>0</v>
      </c>
      <c r="J628" s="96"/>
      <c r="K628" s="96"/>
      <c r="N628" s="96">
        <f t="shared" si="110"/>
        <v>0</v>
      </c>
      <c r="O628" s="96">
        <f t="shared" si="110"/>
        <v>0</v>
      </c>
    </row>
    <row r="629" spans="1:15">
      <c r="B629" s="428" t="s">
        <v>654</v>
      </c>
      <c r="C629" s="76">
        <v>181015</v>
      </c>
      <c r="D629" s="89" t="s">
        <v>669</v>
      </c>
      <c r="E629" s="90" t="s">
        <v>108</v>
      </c>
      <c r="F629" s="67" t="s">
        <v>109</v>
      </c>
      <c r="G629" s="96">
        <f t="shared" si="108"/>
        <v>418612.1745681215</v>
      </c>
      <c r="H629" s="96">
        <f t="shared" si="109"/>
        <v>276653.98543187848</v>
      </c>
      <c r="I629" s="97">
        <f>+SUMIFS('CUII UE TB'!W:W,'CUII UE TB'!D:D,'PIS and AD by Account'!C629,'CUII UE TB'!AA:AA,TRUE)</f>
        <v>695266.16</v>
      </c>
      <c r="J629" s="96"/>
      <c r="K629" s="96"/>
      <c r="N629" s="96">
        <f t="shared" si="110"/>
        <v>418612.1745681215</v>
      </c>
      <c r="O629" s="96">
        <f t="shared" si="110"/>
        <v>276653.98543187848</v>
      </c>
    </row>
    <row r="630" spans="1:15">
      <c r="B630" s="428" t="s">
        <v>654</v>
      </c>
      <c r="C630" s="76">
        <v>181016</v>
      </c>
      <c r="D630" s="89" t="s">
        <v>670</v>
      </c>
      <c r="E630" s="90" t="s">
        <v>108</v>
      </c>
      <c r="F630" s="67" t="s">
        <v>109</v>
      </c>
      <c r="G630" s="96">
        <f t="shared" si="108"/>
        <v>0</v>
      </c>
      <c r="H630" s="96">
        <f t="shared" si="109"/>
        <v>0</v>
      </c>
      <c r="I630" s="97">
        <f>+SUMIFS('CUII UE TB'!W:W,'CUII UE TB'!D:D,'PIS and AD by Account'!C630,'CUII UE TB'!AA:AA,TRUE)</f>
        <v>0</v>
      </c>
      <c r="J630" s="96"/>
      <c r="K630" s="96"/>
      <c r="N630" s="96">
        <f t="shared" si="110"/>
        <v>0</v>
      </c>
      <c r="O630" s="96">
        <f t="shared" si="110"/>
        <v>0</v>
      </c>
    </row>
    <row r="631" spans="1:15">
      <c r="B631" s="428" t="s">
        <v>654</v>
      </c>
      <c r="C631" s="76">
        <v>181099</v>
      </c>
      <c r="D631" s="89" t="s">
        <v>671</v>
      </c>
      <c r="E631" s="90" t="s">
        <v>108</v>
      </c>
      <c r="F631" s="67" t="s">
        <v>109</v>
      </c>
      <c r="G631" s="96">
        <f t="shared" si="108"/>
        <v>0</v>
      </c>
      <c r="H631" s="96">
        <f t="shared" si="109"/>
        <v>0</v>
      </c>
      <c r="I631" s="97">
        <f>+SUMIFS('CUII UE TB'!W:W,'CUII UE TB'!D:D,'PIS and AD by Account'!C631,'CUII UE TB'!AA:AA,TRUE)</f>
        <v>0</v>
      </c>
      <c r="J631" s="96"/>
      <c r="K631" s="96"/>
      <c r="N631" s="96">
        <f t="shared" si="110"/>
        <v>0</v>
      </c>
      <c r="O631" s="96">
        <f t="shared" si="110"/>
        <v>0</v>
      </c>
    </row>
    <row r="632" spans="1:15">
      <c r="A632" s="428" t="s">
        <v>128</v>
      </c>
      <c r="C632" s="90" t="s">
        <v>95</v>
      </c>
      <c r="D632" s="93" t="s">
        <v>653</v>
      </c>
      <c r="E632" s="90"/>
      <c r="G632" s="228">
        <f>SUM(G615:G631)</f>
        <v>1474714.4368839704</v>
      </c>
      <c r="H632" s="228">
        <f>SUM(H615:H631)</f>
        <v>1162745.9431160295</v>
      </c>
      <c r="I632" s="229">
        <f>SUM(I615:I631)</f>
        <v>2637460.38</v>
      </c>
      <c r="J632" s="228"/>
      <c r="K632" s="228"/>
      <c r="N632" s="228">
        <f t="shared" ref="N632:O632" si="111">SUM(N615:N631)</f>
        <v>1474714.4368839704</v>
      </c>
      <c r="O632" s="228">
        <f t="shared" si="111"/>
        <v>1162745.9431160295</v>
      </c>
    </row>
    <row r="633" spans="1:15">
      <c r="C633" s="76"/>
      <c r="D633" s="77"/>
      <c r="E633" s="90"/>
      <c r="G633" s="96"/>
      <c r="H633" s="96"/>
      <c r="I633" s="97"/>
      <c r="J633" s="96"/>
      <c r="K633" s="96"/>
      <c r="N633" s="96"/>
      <c r="O633" s="96"/>
    </row>
    <row r="634" spans="1:15">
      <c r="C634" s="76"/>
      <c r="D634" s="77" t="s">
        <v>672</v>
      </c>
      <c r="E634" s="90"/>
      <c r="G634" s="96"/>
      <c r="H634" s="96"/>
      <c r="I634" s="97"/>
      <c r="J634" s="96"/>
      <c r="K634" s="96"/>
      <c r="N634" s="96"/>
      <c r="O634" s="96"/>
    </row>
    <row r="635" spans="1:15">
      <c r="B635" s="428" t="s">
        <v>654</v>
      </c>
      <c r="C635" s="76">
        <v>182001</v>
      </c>
      <c r="D635" s="89" t="s">
        <v>673</v>
      </c>
      <c r="E635" s="90" t="s">
        <v>108</v>
      </c>
      <c r="F635" s="67" t="s">
        <v>109</v>
      </c>
      <c r="G635" s="96">
        <f t="shared" ref="G635:G650" si="112">IF(E635="Actual",IF(F635=G$6,$I635,0),VLOOKUP($E635,$F$1135:$L$1141,5,FALSE)*$I635)</f>
        <v>0</v>
      </c>
      <c r="H635" s="96">
        <f t="shared" ref="H635:H650" si="113">IF(E635="Actual",IF(F635=H$6,$I635,0),VLOOKUP($E635,$F$1135:$L$1141,6,FALSE)*$I635)</f>
        <v>0</v>
      </c>
      <c r="I635" s="97">
        <f>+SUMIFS('CUII UE TB'!W:W,'CUII UE TB'!D:D,'PIS and AD by Account'!C635,'CUII UE TB'!AA:AA,TRUE)</f>
        <v>0</v>
      </c>
      <c r="J635" s="96"/>
      <c r="K635" s="96"/>
      <c r="N635" s="96">
        <f t="shared" ref="N635:O650" si="114">SUM(G635,J635)</f>
        <v>0</v>
      </c>
      <c r="O635" s="96">
        <f t="shared" si="114"/>
        <v>0</v>
      </c>
    </row>
    <row r="636" spans="1:15">
      <c r="B636" s="428" t="s">
        <v>654</v>
      </c>
      <c r="C636" s="76">
        <v>182002</v>
      </c>
      <c r="D636" s="89" t="s">
        <v>674</v>
      </c>
      <c r="E636" s="90" t="s">
        <v>3</v>
      </c>
      <c r="F636" s="67" t="s">
        <v>2</v>
      </c>
      <c r="G636" s="96">
        <f t="shared" si="112"/>
        <v>-355364.27</v>
      </c>
      <c r="H636" s="96">
        <f t="shared" si="113"/>
        <v>0</v>
      </c>
      <c r="I636" s="97">
        <f>+SUMIFS('CUII UE TB'!W:W,'CUII UE TB'!D:D,'PIS and AD by Account'!C636,'CUII UE TB'!AA:AA,TRUE)</f>
        <v>-355364.27</v>
      </c>
      <c r="J636" s="96"/>
      <c r="K636" s="96"/>
      <c r="N636" s="96">
        <f t="shared" si="114"/>
        <v>-355364.27</v>
      </c>
      <c r="O636" s="96">
        <f t="shared" si="114"/>
        <v>0</v>
      </c>
    </row>
    <row r="637" spans="1:15">
      <c r="B637" s="428" t="s">
        <v>654</v>
      </c>
      <c r="C637" s="76">
        <v>182003</v>
      </c>
      <c r="D637" s="89" t="s">
        <v>675</v>
      </c>
      <c r="E637" s="90" t="s">
        <v>108</v>
      </c>
      <c r="F637" s="67" t="s">
        <v>109</v>
      </c>
      <c r="G637" s="96">
        <f t="shared" si="112"/>
        <v>-135.96375992321151</v>
      </c>
      <c r="H637" s="96">
        <f t="shared" si="113"/>
        <v>-89.85624007678841</v>
      </c>
      <c r="I637" s="97">
        <f>+SUMIFS('CUII UE TB'!W:W,'CUII UE TB'!D:D,'PIS and AD by Account'!C637,'CUII UE TB'!AA:AA,TRUE)</f>
        <v>-225.81999999999994</v>
      </c>
      <c r="J637" s="96"/>
      <c r="K637" s="96"/>
      <c r="N637" s="96">
        <f t="shared" si="114"/>
        <v>-135.96375992321151</v>
      </c>
      <c r="O637" s="96">
        <f t="shared" si="114"/>
        <v>-89.85624007678841</v>
      </c>
    </row>
    <row r="638" spans="1:15">
      <c r="B638" s="428" t="s">
        <v>654</v>
      </c>
      <c r="C638" s="76">
        <v>182004</v>
      </c>
      <c r="D638" s="89" t="s">
        <v>676</v>
      </c>
      <c r="E638" s="90" t="s">
        <v>108</v>
      </c>
      <c r="F638" s="67" t="s">
        <v>109</v>
      </c>
      <c r="G638" s="96">
        <f t="shared" si="112"/>
        <v>0</v>
      </c>
      <c r="H638" s="96">
        <f t="shared" si="113"/>
        <v>0</v>
      </c>
      <c r="I638" s="97">
        <f>+SUMIFS('CUII UE TB'!W:W,'CUII UE TB'!D:D,'PIS and AD by Account'!C638,'CUII UE TB'!AA:AA,TRUE)</f>
        <v>0</v>
      </c>
      <c r="J638" s="96"/>
      <c r="K638" s="96"/>
      <c r="N638" s="96">
        <f t="shared" si="114"/>
        <v>0</v>
      </c>
      <c r="O638" s="96">
        <f t="shared" si="114"/>
        <v>0</v>
      </c>
    </row>
    <row r="639" spans="1:15">
      <c r="B639" s="428" t="s">
        <v>654</v>
      </c>
      <c r="C639" s="76">
        <v>182005</v>
      </c>
      <c r="D639" s="89" t="s">
        <v>677</v>
      </c>
      <c r="E639" s="90" t="s">
        <v>108</v>
      </c>
      <c r="F639" s="67" t="s">
        <v>109</v>
      </c>
      <c r="G639" s="96">
        <f t="shared" si="112"/>
        <v>0</v>
      </c>
      <c r="H639" s="96">
        <f t="shared" si="113"/>
        <v>0</v>
      </c>
      <c r="I639" s="97">
        <f>+SUMIFS('CUII UE TB'!W:W,'CUII UE TB'!D:D,'PIS and AD by Account'!C639,'CUII UE TB'!AA:AA,TRUE)</f>
        <v>0</v>
      </c>
      <c r="J639" s="96"/>
      <c r="K639" s="96"/>
      <c r="N639" s="96">
        <f t="shared" si="114"/>
        <v>0</v>
      </c>
      <c r="O639" s="96">
        <f t="shared" si="114"/>
        <v>0</v>
      </c>
    </row>
    <row r="640" spans="1:15">
      <c r="B640" s="428" t="s">
        <v>654</v>
      </c>
      <c r="C640" s="76">
        <v>182006</v>
      </c>
      <c r="D640" s="89" t="s">
        <v>678</v>
      </c>
      <c r="E640" s="90" t="s">
        <v>108</v>
      </c>
      <c r="F640" s="67" t="s">
        <v>109</v>
      </c>
      <c r="G640" s="96">
        <f t="shared" si="112"/>
        <v>-227749.4791980125</v>
      </c>
      <c r="H640" s="96">
        <f t="shared" si="113"/>
        <v>-150515.93080198744</v>
      </c>
      <c r="I640" s="97">
        <f>+SUMIFS('CUII UE TB'!W:W,'CUII UE TB'!D:D,'PIS and AD by Account'!C640,'CUII UE TB'!AA:AA,TRUE)</f>
        <v>-378265.41</v>
      </c>
      <c r="J640" s="96"/>
      <c r="K640" s="96"/>
      <c r="N640" s="96">
        <f t="shared" si="114"/>
        <v>-227749.4791980125</v>
      </c>
      <c r="O640" s="96">
        <f t="shared" si="114"/>
        <v>-150515.93080198744</v>
      </c>
    </row>
    <row r="641" spans="1:15">
      <c r="B641" s="428" t="s">
        <v>654</v>
      </c>
      <c r="C641" s="76">
        <v>182007</v>
      </c>
      <c r="D641" s="89" t="s">
        <v>679</v>
      </c>
      <c r="E641" s="90" t="s">
        <v>108</v>
      </c>
      <c r="F641" s="67" t="s">
        <v>109</v>
      </c>
      <c r="G641" s="96">
        <f t="shared" si="112"/>
        <v>-13306.572447179717</v>
      </c>
      <c r="H641" s="96">
        <f t="shared" si="113"/>
        <v>-8794.0975528202798</v>
      </c>
      <c r="I641" s="97">
        <f>+SUMIFS('CUII UE TB'!W:W,'CUII UE TB'!D:D,'PIS and AD by Account'!C641,'CUII UE TB'!AA:AA,TRUE)</f>
        <v>-22100.67</v>
      </c>
      <c r="J641" s="96"/>
      <c r="K641" s="96"/>
      <c r="N641" s="96">
        <f t="shared" si="114"/>
        <v>-13306.572447179717</v>
      </c>
      <c r="O641" s="96">
        <f t="shared" si="114"/>
        <v>-8794.0975528202798</v>
      </c>
    </row>
    <row r="642" spans="1:15">
      <c r="B642" s="428" t="s">
        <v>654</v>
      </c>
      <c r="C642" s="76">
        <v>182008</v>
      </c>
      <c r="D642" s="89" t="s">
        <v>680</v>
      </c>
      <c r="E642" s="90" t="s">
        <v>3</v>
      </c>
      <c r="F642" s="67" t="s">
        <v>76</v>
      </c>
      <c r="G642" s="96">
        <f t="shared" si="112"/>
        <v>0</v>
      </c>
      <c r="H642" s="96">
        <f t="shared" si="113"/>
        <v>-69300</v>
      </c>
      <c r="I642" s="97">
        <f>+SUMIFS('CUII UE TB'!W:W,'CUII UE TB'!D:D,'PIS and AD by Account'!C642,'CUII UE TB'!AA:AA,TRUE)</f>
        <v>-69300</v>
      </c>
      <c r="J642" s="96"/>
      <c r="K642" s="96"/>
      <c r="N642" s="96">
        <f t="shared" si="114"/>
        <v>0</v>
      </c>
      <c r="O642" s="96">
        <f t="shared" si="114"/>
        <v>-69300</v>
      </c>
    </row>
    <row r="643" spans="1:15">
      <c r="B643" s="428" t="s">
        <v>654</v>
      </c>
      <c r="C643" s="76">
        <v>182009</v>
      </c>
      <c r="D643" s="89" t="s">
        <v>681</v>
      </c>
      <c r="E643" s="90" t="s">
        <v>108</v>
      </c>
      <c r="F643" s="67" t="s">
        <v>109</v>
      </c>
      <c r="G643" s="96">
        <f t="shared" si="112"/>
        <v>0</v>
      </c>
      <c r="H643" s="96">
        <f t="shared" si="113"/>
        <v>0</v>
      </c>
      <c r="I643" s="97">
        <f>+SUMIFS('CUII UE TB'!W:W,'CUII UE TB'!D:D,'PIS and AD by Account'!C643,'CUII UE TB'!AA:AA,TRUE)</f>
        <v>0</v>
      </c>
      <c r="J643" s="96"/>
      <c r="K643" s="96"/>
      <c r="N643" s="96">
        <f t="shared" si="114"/>
        <v>0</v>
      </c>
      <c r="O643" s="96">
        <f t="shared" si="114"/>
        <v>0</v>
      </c>
    </row>
    <row r="644" spans="1:15">
      <c r="B644" s="428" t="s">
        <v>654</v>
      </c>
      <c r="C644" s="76">
        <v>182010</v>
      </c>
      <c r="D644" s="89" t="s">
        <v>682</v>
      </c>
      <c r="E644" s="90" t="s">
        <v>3</v>
      </c>
      <c r="F644" s="67" t="s">
        <v>76</v>
      </c>
      <c r="G644" s="96">
        <f t="shared" si="112"/>
        <v>0</v>
      </c>
      <c r="H644" s="96">
        <f t="shared" si="113"/>
        <v>-220944.77999999997</v>
      </c>
      <c r="I644" s="97">
        <f>+SUMIFS('CUII UE TB'!W:W,'CUII UE TB'!D:D,'PIS and AD by Account'!C644,'CUII UE TB'!AA:AA,TRUE)</f>
        <v>-220944.77999999997</v>
      </c>
      <c r="J644" s="96"/>
      <c r="K644" s="96"/>
      <c r="N644" s="96">
        <f t="shared" si="114"/>
        <v>0</v>
      </c>
      <c r="O644" s="96">
        <f t="shared" si="114"/>
        <v>-220944.77999999997</v>
      </c>
    </row>
    <row r="645" spans="1:15">
      <c r="B645" s="428" t="s">
        <v>654</v>
      </c>
      <c r="C645" s="76">
        <v>182011</v>
      </c>
      <c r="D645" s="89" t="s">
        <v>683</v>
      </c>
      <c r="E645" s="90" t="s">
        <v>108</v>
      </c>
      <c r="F645" s="67" t="s">
        <v>109</v>
      </c>
      <c r="G645" s="96">
        <f t="shared" si="112"/>
        <v>0</v>
      </c>
      <c r="H645" s="96">
        <f t="shared" si="113"/>
        <v>0</v>
      </c>
      <c r="I645" s="97">
        <f>+SUMIFS('CUII UE TB'!W:W,'CUII UE TB'!D:D,'PIS and AD by Account'!C645,'CUII UE TB'!AA:AA,TRUE)</f>
        <v>0</v>
      </c>
      <c r="J645" s="96"/>
      <c r="K645" s="96"/>
      <c r="N645" s="96">
        <f t="shared" si="114"/>
        <v>0</v>
      </c>
      <c r="O645" s="96">
        <f t="shared" si="114"/>
        <v>0</v>
      </c>
    </row>
    <row r="646" spans="1:15">
      <c r="B646" s="428" t="s">
        <v>654</v>
      </c>
      <c r="C646" s="76">
        <v>182012</v>
      </c>
      <c r="D646" s="89" t="s">
        <v>684</v>
      </c>
      <c r="E646" s="90" t="s">
        <v>108</v>
      </c>
      <c r="F646" s="67" t="s">
        <v>109</v>
      </c>
      <c r="G646" s="96">
        <f t="shared" si="112"/>
        <v>0</v>
      </c>
      <c r="H646" s="96">
        <f t="shared" si="113"/>
        <v>0</v>
      </c>
      <c r="I646" s="97">
        <f>+SUMIFS('CUII UE TB'!W:W,'CUII UE TB'!D:D,'PIS and AD by Account'!C646,'CUII UE TB'!AA:AA,TRUE)</f>
        <v>0</v>
      </c>
      <c r="J646" s="96"/>
      <c r="K646" s="96"/>
      <c r="N646" s="96">
        <f t="shared" si="114"/>
        <v>0</v>
      </c>
      <c r="O646" s="96">
        <f t="shared" si="114"/>
        <v>0</v>
      </c>
    </row>
    <row r="647" spans="1:15">
      <c r="B647" s="428" t="s">
        <v>654</v>
      </c>
      <c r="C647" s="76">
        <v>182013</v>
      </c>
      <c r="D647" s="89" t="s">
        <v>685</v>
      </c>
      <c r="E647" s="90" t="s">
        <v>108</v>
      </c>
      <c r="F647" s="67" t="s">
        <v>109</v>
      </c>
      <c r="G647" s="96">
        <f t="shared" si="112"/>
        <v>0</v>
      </c>
      <c r="H647" s="96">
        <f t="shared" si="113"/>
        <v>0</v>
      </c>
      <c r="I647" s="97">
        <f>+SUMIFS('CUII UE TB'!W:W,'CUII UE TB'!D:D,'PIS and AD by Account'!C647,'CUII UE TB'!AA:AA,TRUE)</f>
        <v>0</v>
      </c>
      <c r="J647" s="96"/>
      <c r="K647" s="96"/>
      <c r="N647" s="96">
        <f t="shared" si="114"/>
        <v>0</v>
      </c>
      <c r="O647" s="96">
        <f t="shared" si="114"/>
        <v>0</v>
      </c>
    </row>
    <row r="648" spans="1:15">
      <c r="B648" s="428" t="s">
        <v>654</v>
      </c>
      <c r="C648" s="76">
        <v>182014</v>
      </c>
      <c r="D648" s="89" t="s">
        <v>686</v>
      </c>
      <c r="E648" s="90" t="s">
        <v>3</v>
      </c>
      <c r="F648" s="67" t="s">
        <v>299</v>
      </c>
      <c r="G648" s="96">
        <f t="shared" si="112"/>
        <v>0</v>
      </c>
      <c r="H648" s="96">
        <f t="shared" si="113"/>
        <v>0</v>
      </c>
      <c r="I648" s="97">
        <f>+SUMIFS('CUII UE TB'!W:W,'CUII UE TB'!D:D,'PIS and AD by Account'!C648,'CUII UE TB'!AA:AA,TRUE)</f>
        <v>0</v>
      </c>
      <c r="J648" s="96"/>
      <c r="K648" s="96"/>
      <c r="N648" s="96">
        <f t="shared" si="114"/>
        <v>0</v>
      </c>
      <c r="O648" s="96">
        <f t="shared" si="114"/>
        <v>0</v>
      </c>
    </row>
    <row r="649" spans="1:15">
      <c r="B649" s="428" t="s">
        <v>654</v>
      </c>
      <c r="C649" s="76">
        <v>182015</v>
      </c>
      <c r="D649" s="89" t="s">
        <v>687</v>
      </c>
      <c r="E649" s="90" t="s">
        <v>108</v>
      </c>
      <c r="F649" s="67" t="s">
        <v>109</v>
      </c>
      <c r="G649" s="96">
        <f t="shared" si="112"/>
        <v>-54902.445626333916</v>
      </c>
      <c r="H649" s="96">
        <f t="shared" si="113"/>
        <v>-36284.134373666078</v>
      </c>
      <c r="I649" s="97">
        <f>+SUMIFS('CUII UE TB'!W:W,'CUII UE TB'!D:D,'PIS and AD by Account'!C649,'CUII UE TB'!AA:AA,TRUE)</f>
        <v>-91186.58</v>
      </c>
      <c r="J649" s="96"/>
      <c r="K649" s="96"/>
      <c r="N649" s="96">
        <f t="shared" si="114"/>
        <v>-54902.445626333916</v>
      </c>
      <c r="O649" s="96">
        <f t="shared" si="114"/>
        <v>-36284.134373666078</v>
      </c>
    </row>
    <row r="650" spans="1:15">
      <c r="B650" s="428" t="s">
        <v>654</v>
      </c>
      <c r="C650" s="76">
        <v>182016</v>
      </c>
      <c r="D650" s="89" t="s">
        <v>688</v>
      </c>
      <c r="E650" s="90" t="s">
        <v>108</v>
      </c>
      <c r="F650" s="67" t="s">
        <v>109</v>
      </c>
      <c r="G650" s="96">
        <f t="shared" si="112"/>
        <v>0</v>
      </c>
      <c r="H650" s="96">
        <f t="shared" si="113"/>
        <v>0</v>
      </c>
      <c r="I650" s="97">
        <f>+SUMIFS('CUII UE TB'!W:W,'CUII UE TB'!D:D,'PIS and AD by Account'!C650,'CUII UE TB'!AA:AA,TRUE)</f>
        <v>0</v>
      </c>
      <c r="J650" s="96"/>
      <c r="K650" s="96"/>
      <c r="N650" s="96">
        <f t="shared" si="114"/>
        <v>0</v>
      </c>
      <c r="O650" s="96">
        <f t="shared" si="114"/>
        <v>0</v>
      </c>
    </row>
    <row r="651" spans="1:15">
      <c r="A651" s="428" t="s">
        <v>128</v>
      </c>
      <c r="C651" s="90" t="s">
        <v>95</v>
      </c>
      <c r="D651" s="93" t="s">
        <v>672</v>
      </c>
      <c r="E651" s="90"/>
      <c r="G651" s="228">
        <f>SUM(G635:G650)</f>
        <v>-651458.7310314494</v>
      </c>
      <c r="H651" s="228">
        <f>SUM(H635:H650)</f>
        <v>-485928.79896855057</v>
      </c>
      <c r="I651" s="229">
        <f>SUM(I635:I650)</f>
        <v>-1137387.53</v>
      </c>
      <c r="J651" s="228"/>
      <c r="K651" s="228"/>
      <c r="N651" s="228">
        <f t="shared" ref="N651:O651" si="115">SUM(N635:N650)</f>
        <v>-651458.7310314494</v>
      </c>
      <c r="O651" s="228">
        <f t="shared" si="115"/>
        <v>-485928.79896855057</v>
      </c>
    </row>
    <row r="652" spans="1:15">
      <c r="C652" s="76"/>
      <c r="D652" s="77"/>
      <c r="E652" s="90"/>
      <c r="G652" s="96"/>
      <c r="H652" s="96"/>
      <c r="I652" s="97"/>
      <c r="J652" s="96"/>
      <c r="K652" s="96"/>
      <c r="N652" s="96"/>
      <c r="O652" s="96"/>
    </row>
    <row r="653" spans="1:15">
      <c r="C653" s="76"/>
      <c r="D653" s="77" t="s">
        <v>689</v>
      </c>
      <c r="E653" s="90"/>
      <c r="G653" s="96"/>
      <c r="H653" s="96"/>
      <c r="I653" s="97"/>
      <c r="J653" s="96"/>
      <c r="K653" s="96"/>
      <c r="N653" s="96"/>
      <c r="O653" s="96"/>
    </row>
    <row r="654" spans="1:15">
      <c r="C654" s="76">
        <v>191001</v>
      </c>
      <c r="D654" s="89" t="s">
        <v>690</v>
      </c>
      <c r="E654" s="90" t="s">
        <v>108</v>
      </c>
      <c r="F654" s="67" t="s">
        <v>109</v>
      </c>
      <c r="G654" s="96">
        <f>IF(E654="Actual",IF(F654=G$6,$I654,0),VLOOKUP($E654,$F$1135:$L$1141,5,FALSE)*$I654)</f>
        <v>0</v>
      </c>
      <c r="H654" s="96">
        <f>IF(E654="Actual",IF(F654=H$6,$I654,0),VLOOKUP($E654,$F$1135:$L$1141,6,FALSE)*$I654)</f>
        <v>0</v>
      </c>
      <c r="I654" s="97">
        <f>+SUMIFS('CUII UE TB'!W:W,'CUII UE TB'!D:D,'PIS and AD by Account'!C654,'CUII UE TB'!AA:AA,TRUE)</f>
        <v>0</v>
      </c>
      <c r="J654" s="96"/>
      <c r="K654" s="96"/>
      <c r="N654" s="96">
        <f>SUM(G654,J654)</f>
        <v>0</v>
      </c>
      <c r="O654" s="96">
        <f>SUM(H654,K654)</f>
        <v>0</v>
      </c>
    </row>
    <row r="655" spans="1:15">
      <c r="A655" s="428" t="s">
        <v>128</v>
      </c>
      <c r="C655" s="90" t="s">
        <v>95</v>
      </c>
      <c r="D655" s="93" t="s">
        <v>689</v>
      </c>
      <c r="E655" s="90"/>
      <c r="G655" s="228">
        <f>SUM(G654)</f>
        <v>0</v>
      </c>
      <c r="H655" s="228">
        <f>SUM(H654)</f>
        <v>0</v>
      </c>
      <c r="I655" s="229">
        <f>SUM(I654)</f>
        <v>0</v>
      </c>
      <c r="J655" s="228"/>
      <c r="K655" s="228"/>
      <c r="N655" s="228">
        <f t="shared" ref="N655:O655" si="116">SUM(N654)</f>
        <v>0</v>
      </c>
      <c r="O655" s="228">
        <f t="shared" si="116"/>
        <v>0</v>
      </c>
    </row>
    <row r="656" spans="1:15">
      <c r="C656" s="76"/>
      <c r="D656" s="77"/>
      <c r="E656" s="90"/>
      <c r="G656" s="96"/>
      <c r="H656" s="96"/>
      <c r="I656" s="97"/>
      <c r="J656" s="96"/>
      <c r="K656" s="96"/>
      <c r="N656" s="96"/>
      <c r="O656" s="96"/>
    </row>
    <row r="657" spans="1:15">
      <c r="C657" s="76"/>
      <c r="D657" s="77" t="s">
        <v>691</v>
      </c>
      <c r="E657" s="90"/>
      <c r="G657" s="96"/>
      <c r="H657" s="96"/>
      <c r="I657" s="97"/>
      <c r="J657" s="96"/>
      <c r="K657" s="96"/>
      <c r="N657" s="96"/>
      <c r="O657" s="96"/>
    </row>
    <row r="658" spans="1:15">
      <c r="C658" s="76"/>
      <c r="D658" s="77" t="s">
        <v>692</v>
      </c>
      <c r="E658" s="90"/>
      <c r="G658" s="96"/>
      <c r="H658" s="96"/>
      <c r="I658" s="97"/>
      <c r="J658" s="96"/>
      <c r="K658" s="96"/>
      <c r="N658" s="96"/>
      <c r="O658" s="96"/>
    </row>
    <row r="659" spans="1:15">
      <c r="C659" s="76">
        <v>192101</v>
      </c>
      <c r="D659" s="89" t="s">
        <v>693</v>
      </c>
      <c r="E659" s="90" t="s">
        <v>108</v>
      </c>
      <c r="F659" s="67" t="s">
        <v>109</v>
      </c>
      <c r="G659" s="96">
        <f t="shared" ref="G659:G668" si="117">IF(E659="Actual",IF(F659=G$6,$I659,0),VLOOKUP($E659,$F$1135:$L$1141,5,FALSE)*$I659)</f>
        <v>0</v>
      </c>
      <c r="H659" s="96">
        <f t="shared" ref="H659:H668" si="118">IF(E659="Actual",IF(F659=H$6,$I659,0),VLOOKUP($E659,$F$1135:$L$1141,6,FALSE)*$I659)</f>
        <v>0</v>
      </c>
      <c r="I659" s="97">
        <f>+SUMIFS('CUII UE TB'!W:W,'CUII UE TB'!D:D,'PIS and AD by Account'!C659,'CUII UE TB'!AA:AA,TRUE)</f>
        <v>0</v>
      </c>
      <c r="J659" s="96"/>
      <c r="K659" s="96"/>
      <c r="N659" s="96">
        <f t="shared" ref="N659:O668" si="119">SUM(G659,J659)</f>
        <v>0</v>
      </c>
      <c r="O659" s="96">
        <f t="shared" si="119"/>
        <v>0</v>
      </c>
    </row>
    <row r="660" spans="1:15">
      <c r="C660" s="76">
        <v>192102</v>
      </c>
      <c r="D660" s="89" t="s">
        <v>694</v>
      </c>
      <c r="E660" s="90" t="s">
        <v>108</v>
      </c>
      <c r="F660" s="67" t="s">
        <v>109</v>
      </c>
      <c r="G660" s="96">
        <f t="shared" si="117"/>
        <v>0</v>
      </c>
      <c r="H660" s="96">
        <f t="shared" si="118"/>
        <v>0</v>
      </c>
      <c r="I660" s="97">
        <f>+SUMIFS('CUII UE TB'!W:W,'CUII UE TB'!D:D,'PIS and AD by Account'!C660,'CUII UE TB'!AA:AA,TRUE)</f>
        <v>0</v>
      </c>
      <c r="J660" s="96"/>
      <c r="K660" s="96"/>
      <c r="N660" s="96">
        <f t="shared" si="119"/>
        <v>0</v>
      </c>
      <c r="O660" s="96">
        <f t="shared" si="119"/>
        <v>0</v>
      </c>
    </row>
    <row r="661" spans="1:15">
      <c r="C661" s="76">
        <v>192103</v>
      </c>
      <c r="D661" s="89" t="s">
        <v>695</v>
      </c>
      <c r="E661" s="90" t="s">
        <v>108</v>
      </c>
      <c r="F661" s="67" t="s">
        <v>109</v>
      </c>
      <c r="G661" s="96">
        <f t="shared" si="117"/>
        <v>0</v>
      </c>
      <c r="H661" s="96">
        <f t="shared" si="118"/>
        <v>0</v>
      </c>
      <c r="I661" s="97">
        <f>+SUMIFS('CUII UE TB'!W:W,'CUII UE TB'!D:D,'PIS and AD by Account'!C661,'CUII UE TB'!AA:AA,TRUE)</f>
        <v>0</v>
      </c>
      <c r="J661" s="96"/>
      <c r="K661" s="96"/>
      <c r="N661" s="96">
        <f t="shared" si="119"/>
        <v>0</v>
      </c>
      <c r="O661" s="96">
        <f t="shared" si="119"/>
        <v>0</v>
      </c>
    </row>
    <row r="662" spans="1:15">
      <c r="C662" s="76">
        <v>192104</v>
      </c>
      <c r="D662" s="89" t="s">
        <v>696</v>
      </c>
      <c r="E662" s="90" t="s">
        <v>108</v>
      </c>
      <c r="F662" s="67" t="s">
        <v>109</v>
      </c>
      <c r="G662" s="96">
        <f t="shared" si="117"/>
        <v>0</v>
      </c>
      <c r="H662" s="96">
        <f t="shared" si="118"/>
        <v>0</v>
      </c>
      <c r="I662" s="97">
        <f>+SUMIFS('CUII UE TB'!W:W,'CUII UE TB'!D:D,'PIS and AD by Account'!C662,'CUII UE TB'!AA:AA,TRUE)</f>
        <v>0</v>
      </c>
      <c r="J662" s="96"/>
      <c r="K662" s="96"/>
      <c r="N662" s="96">
        <f t="shared" si="119"/>
        <v>0</v>
      </c>
      <c r="O662" s="96">
        <f t="shared" si="119"/>
        <v>0</v>
      </c>
    </row>
    <row r="663" spans="1:15">
      <c r="C663" s="76">
        <v>192105</v>
      </c>
      <c r="D663" s="89" t="s">
        <v>697</v>
      </c>
      <c r="E663" s="90" t="s">
        <v>108</v>
      </c>
      <c r="F663" s="67" t="s">
        <v>109</v>
      </c>
      <c r="G663" s="96">
        <f t="shared" si="117"/>
        <v>0</v>
      </c>
      <c r="H663" s="96">
        <f t="shared" si="118"/>
        <v>0</v>
      </c>
      <c r="I663" s="97">
        <f>+SUMIFS('CUII UE TB'!W:W,'CUII UE TB'!D:D,'PIS and AD by Account'!C663,'CUII UE TB'!AA:AA,TRUE)</f>
        <v>0</v>
      </c>
      <c r="J663" s="96"/>
      <c r="K663" s="96"/>
      <c r="N663" s="96">
        <f t="shared" si="119"/>
        <v>0</v>
      </c>
      <c r="O663" s="96">
        <f t="shared" si="119"/>
        <v>0</v>
      </c>
    </row>
    <row r="664" spans="1:15">
      <c r="C664" s="76">
        <v>192106</v>
      </c>
      <c r="D664" s="89" t="s">
        <v>698</v>
      </c>
      <c r="E664" s="90" t="s">
        <v>108</v>
      </c>
      <c r="F664" s="67" t="s">
        <v>109</v>
      </c>
      <c r="G664" s="96">
        <f t="shared" si="117"/>
        <v>0</v>
      </c>
      <c r="H664" s="96">
        <f t="shared" si="118"/>
        <v>0</v>
      </c>
      <c r="I664" s="97">
        <f>+SUMIFS('CUII UE TB'!W:W,'CUII UE TB'!D:D,'PIS and AD by Account'!C664,'CUII UE TB'!AA:AA,TRUE)</f>
        <v>0</v>
      </c>
      <c r="J664" s="96"/>
      <c r="K664" s="96"/>
      <c r="N664" s="96">
        <f t="shared" si="119"/>
        <v>0</v>
      </c>
      <c r="O664" s="96">
        <f t="shared" si="119"/>
        <v>0</v>
      </c>
    </row>
    <row r="665" spans="1:15">
      <c r="C665" s="76">
        <v>192107</v>
      </c>
      <c r="D665" s="89" t="s">
        <v>699</v>
      </c>
      <c r="E665" s="90" t="s">
        <v>108</v>
      </c>
      <c r="F665" s="67" t="s">
        <v>109</v>
      </c>
      <c r="G665" s="96">
        <f t="shared" si="117"/>
        <v>0</v>
      </c>
      <c r="H665" s="96">
        <f t="shared" si="118"/>
        <v>0</v>
      </c>
      <c r="I665" s="97">
        <f>+SUMIFS('CUII UE TB'!W:W,'CUII UE TB'!D:D,'PIS and AD by Account'!C665,'CUII UE TB'!AA:AA,TRUE)</f>
        <v>0</v>
      </c>
      <c r="J665" s="96"/>
      <c r="K665" s="96"/>
      <c r="N665" s="96">
        <f t="shared" si="119"/>
        <v>0</v>
      </c>
      <c r="O665" s="96">
        <f t="shared" si="119"/>
        <v>0</v>
      </c>
    </row>
    <row r="666" spans="1:15">
      <c r="C666" s="76">
        <v>192108</v>
      </c>
      <c r="D666" s="89" t="s">
        <v>700</v>
      </c>
      <c r="E666" s="90" t="s">
        <v>108</v>
      </c>
      <c r="F666" s="67" t="s">
        <v>109</v>
      </c>
      <c r="G666" s="96">
        <f t="shared" si="117"/>
        <v>0</v>
      </c>
      <c r="H666" s="96">
        <f t="shared" si="118"/>
        <v>0</v>
      </c>
      <c r="I666" s="97">
        <f>+SUMIFS('CUII UE TB'!W:W,'CUII UE TB'!D:D,'PIS and AD by Account'!C666,'CUII UE TB'!AA:AA,TRUE)</f>
        <v>0</v>
      </c>
      <c r="J666" s="96"/>
      <c r="K666" s="96"/>
      <c r="N666" s="96">
        <f t="shared" si="119"/>
        <v>0</v>
      </c>
      <c r="O666" s="96">
        <f t="shared" si="119"/>
        <v>0</v>
      </c>
    </row>
    <row r="667" spans="1:15">
      <c r="C667" s="76">
        <v>192109</v>
      </c>
      <c r="D667" s="89" t="s">
        <v>701</v>
      </c>
      <c r="E667" s="90" t="s">
        <v>108</v>
      </c>
      <c r="F667" s="67" t="s">
        <v>109</v>
      </c>
      <c r="G667" s="96">
        <f t="shared" si="117"/>
        <v>0</v>
      </c>
      <c r="H667" s="96">
        <f t="shared" si="118"/>
        <v>0</v>
      </c>
      <c r="I667" s="97">
        <f>+SUMIFS('CUII UE TB'!W:W,'CUII UE TB'!D:D,'PIS and AD by Account'!C667,'CUII UE TB'!AA:AA,TRUE)</f>
        <v>0</v>
      </c>
      <c r="J667" s="96"/>
      <c r="K667" s="96"/>
      <c r="N667" s="96">
        <f t="shared" si="119"/>
        <v>0</v>
      </c>
      <c r="O667" s="96">
        <f t="shared" si="119"/>
        <v>0</v>
      </c>
    </row>
    <row r="668" spans="1:15">
      <c r="C668" s="76">
        <v>192110</v>
      </c>
      <c r="D668" s="89" t="s">
        <v>702</v>
      </c>
      <c r="E668" s="90" t="s">
        <v>108</v>
      </c>
      <c r="F668" s="67" t="s">
        <v>109</v>
      </c>
      <c r="G668" s="96">
        <f t="shared" si="117"/>
        <v>0</v>
      </c>
      <c r="H668" s="96">
        <f t="shared" si="118"/>
        <v>0</v>
      </c>
      <c r="I668" s="97">
        <f>+SUMIFS('CUII UE TB'!W:W,'CUII UE TB'!D:D,'PIS and AD by Account'!C668,'CUII UE TB'!AA:AA,TRUE)</f>
        <v>0</v>
      </c>
      <c r="J668" s="96"/>
      <c r="K668" s="96"/>
      <c r="N668" s="96">
        <f t="shared" si="119"/>
        <v>0</v>
      </c>
      <c r="O668" s="96">
        <f t="shared" si="119"/>
        <v>0</v>
      </c>
    </row>
    <row r="669" spans="1:15">
      <c r="A669" s="428" t="s">
        <v>128</v>
      </c>
      <c r="C669" s="90" t="s">
        <v>95</v>
      </c>
      <c r="D669" s="93" t="s">
        <v>692</v>
      </c>
      <c r="E669" s="90"/>
      <c r="G669" s="228">
        <f>SUM(G659:G668)</f>
        <v>0</v>
      </c>
      <c r="H669" s="228">
        <f>SUM(H659:H668)</f>
        <v>0</v>
      </c>
      <c r="I669" s="229">
        <f>SUM(I659:I668)</f>
        <v>0</v>
      </c>
      <c r="J669" s="228"/>
      <c r="K669" s="228"/>
      <c r="N669" s="228">
        <f t="shared" ref="N669:O669" si="120">SUM(N659:N668)</f>
        <v>0</v>
      </c>
      <c r="O669" s="228">
        <f t="shared" si="120"/>
        <v>0</v>
      </c>
    </row>
    <row r="670" spans="1:15">
      <c r="C670" s="76"/>
      <c r="D670" s="77"/>
      <c r="E670" s="90"/>
      <c r="G670" s="96"/>
      <c r="H670" s="96"/>
      <c r="I670" s="97"/>
      <c r="J670" s="96"/>
      <c r="K670" s="96"/>
      <c r="N670" s="96"/>
      <c r="O670" s="96"/>
    </row>
    <row r="671" spans="1:15">
      <c r="C671" s="76"/>
      <c r="D671" s="77" t="s">
        <v>703</v>
      </c>
      <c r="E671" s="90"/>
      <c r="G671" s="96"/>
      <c r="H671" s="96"/>
      <c r="I671" s="97"/>
      <c r="J671" s="96"/>
      <c r="K671" s="96"/>
      <c r="N671" s="96"/>
      <c r="O671" s="96"/>
    </row>
    <row r="672" spans="1:15">
      <c r="C672" s="76">
        <v>192201</v>
      </c>
      <c r="D672" s="89" t="s">
        <v>704</v>
      </c>
      <c r="E672" s="90" t="s">
        <v>108</v>
      </c>
      <c r="F672" s="67" t="s">
        <v>109</v>
      </c>
      <c r="G672" s="96">
        <f t="shared" ref="G672:G681" si="121">IF(E672="Actual",IF(F672=G$6,$I672,0),VLOOKUP($E672,$F$1135:$L$1141,5,FALSE)*$I672)</f>
        <v>0</v>
      </c>
      <c r="H672" s="96">
        <f t="shared" ref="H672:H681" si="122">IF(E672="Actual",IF(F672=H$6,$I672,0),VLOOKUP($E672,$F$1135:$L$1141,6,FALSE)*$I672)</f>
        <v>0</v>
      </c>
      <c r="I672" s="97">
        <f>+SUMIFS('CUII UE TB'!W:W,'CUII UE TB'!D:D,'PIS and AD by Account'!C672,'CUII UE TB'!AA:AA,TRUE)</f>
        <v>0</v>
      </c>
      <c r="J672" s="96"/>
      <c r="K672" s="96"/>
      <c r="N672" s="96">
        <f t="shared" ref="N672:O681" si="123">SUM(G672,J672)</f>
        <v>0</v>
      </c>
      <c r="O672" s="96">
        <f t="shared" si="123"/>
        <v>0</v>
      </c>
    </row>
    <row r="673" spans="1:15">
      <c r="C673" s="76">
        <v>192202</v>
      </c>
      <c r="D673" s="89" t="s">
        <v>705</v>
      </c>
      <c r="E673" s="90" t="s">
        <v>108</v>
      </c>
      <c r="F673" s="67" t="s">
        <v>109</v>
      </c>
      <c r="G673" s="96">
        <f t="shared" si="121"/>
        <v>0</v>
      </c>
      <c r="H673" s="96">
        <f t="shared" si="122"/>
        <v>0</v>
      </c>
      <c r="I673" s="97">
        <f>+SUMIFS('CUII UE TB'!W:W,'CUII UE TB'!D:D,'PIS and AD by Account'!C673,'CUII UE TB'!AA:AA,TRUE)</f>
        <v>0</v>
      </c>
      <c r="J673" s="96"/>
      <c r="K673" s="96"/>
      <c r="N673" s="96">
        <f t="shared" si="123"/>
        <v>0</v>
      </c>
      <c r="O673" s="96">
        <f t="shared" si="123"/>
        <v>0</v>
      </c>
    </row>
    <row r="674" spans="1:15">
      <c r="C674" s="76">
        <v>192203</v>
      </c>
      <c r="D674" s="89" t="s">
        <v>706</v>
      </c>
      <c r="E674" s="90" t="s">
        <v>108</v>
      </c>
      <c r="F674" s="67" t="s">
        <v>109</v>
      </c>
      <c r="G674" s="96">
        <f t="shared" si="121"/>
        <v>0</v>
      </c>
      <c r="H674" s="96">
        <f t="shared" si="122"/>
        <v>0</v>
      </c>
      <c r="I674" s="97">
        <f>+SUMIFS('CUII UE TB'!W:W,'CUII UE TB'!D:D,'PIS and AD by Account'!C674,'CUII UE TB'!AA:AA,TRUE)</f>
        <v>0</v>
      </c>
      <c r="J674" s="96"/>
      <c r="K674" s="96"/>
      <c r="N674" s="96">
        <f t="shared" si="123"/>
        <v>0</v>
      </c>
      <c r="O674" s="96">
        <f t="shared" si="123"/>
        <v>0</v>
      </c>
    </row>
    <row r="675" spans="1:15">
      <c r="C675" s="76">
        <v>192204</v>
      </c>
      <c r="D675" s="89" t="s">
        <v>707</v>
      </c>
      <c r="E675" s="90" t="s">
        <v>108</v>
      </c>
      <c r="F675" s="67" t="s">
        <v>109</v>
      </c>
      <c r="G675" s="96">
        <f t="shared" si="121"/>
        <v>0</v>
      </c>
      <c r="H675" s="96">
        <f t="shared" si="122"/>
        <v>0</v>
      </c>
      <c r="I675" s="97">
        <f>+SUMIFS('CUII UE TB'!W:W,'CUII UE TB'!D:D,'PIS and AD by Account'!C675,'CUII UE TB'!AA:AA,TRUE)</f>
        <v>0</v>
      </c>
      <c r="J675" s="96"/>
      <c r="K675" s="96"/>
      <c r="N675" s="96">
        <f t="shared" si="123"/>
        <v>0</v>
      </c>
      <c r="O675" s="96">
        <f t="shared" si="123"/>
        <v>0</v>
      </c>
    </row>
    <row r="676" spans="1:15">
      <c r="C676" s="76">
        <v>192205</v>
      </c>
      <c r="D676" s="89" t="s">
        <v>708</v>
      </c>
      <c r="E676" s="90" t="s">
        <v>108</v>
      </c>
      <c r="F676" s="67" t="s">
        <v>109</v>
      </c>
      <c r="G676" s="96">
        <f t="shared" si="121"/>
        <v>0</v>
      </c>
      <c r="H676" s="96">
        <f t="shared" si="122"/>
        <v>0</v>
      </c>
      <c r="I676" s="97">
        <f>+SUMIFS('CUII UE TB'!W:W,'CUII UE TB'!D:D,'PIS and AD by Account'!C676,'CUII UE TB'!AA:AA,TRUE)</f>
        <v>0</v>
      </c>
      <c r="J676" s="96"/>
      <c r="K676" s="96"/>
      <c r="N676" s="96">
        <f t="shared" si="123"/>
        <v>0</v>
      </c>
      <c r="O676" s="96">
        <f t="shared" si="123"/>
        <v>0</v>
      </c>
    </row>
    <row r="677" spans="1:15">
      <c r="C677" s="76">
        <v>192206</v>
      </c>
      <c r="D677" s="89" t="s">
        <v>709</v>
      </c>
      <c r="E677" s="90" t="s">
        <v>108</v>
      </c>
      <c r="F677" s="67" t="s">
        <v>109</v>
      </c>
      <c r="G677" s="96">
        <f t="shared" si="121"/>
        <v>0</v>
      </c>
      <c r="H677" s="96">
        <f t="shared" si="122"/>
        <v>0</v>
      </c>
      <c r="I677" s="97">
        <f>+SUMIFS('CUII UE TB'!W:W,'CUII UE TB'!D:D,'PIS and AD by Account'!C677,'CUII UE TB'!AA:AA,TRUE)</f>
        <v>0</v>
      </c>
      <c r="J677" s="96"/>
      <c r="K677" s="96"/>
      <c r="N677" s="96">
        <f t="shared" si="123"/>
        <v>0</v>
      </c>
      <c r="O677" s="96">
        <f t="shared" si="123"/>
        <v>0</v>
      </c>
    </row>
    <row r="678" spans="1:15">
      <c r="C678" s="76">
        <v>192207</v>
      </c>
      <c r="D678" s="89" t="s">
        <v>710</v>
      </c>
      <c r="E678" s="90" t="s">
        <v>108</v>
      </c>
      <c r="F678" s="67" t="s">
        <v>109</v>
      </c>
      <c r="G678" s="96">
        <f t="shared" si="121"/>
        <v>0</v>
      </c>
      <c r="H678" s="96">
        <f t="shared" si="122"/>
        <v>0</v>
      </c>
      <c r="I678" s="97">
        <f>+SUMIFS('CUII UE TB'!W:W,'CUII UE TB'!D:D,'PIS and AD by Account'!C678,'CUII UE TB'!AA:AA,TRUE)</f>
        <v>0</v>
      </c>
      <c r="J678" s="96"/>
      <c r="K678" s="96"/>
      <c r="N678" s="96">
        <f t="shared" si="123"/>
        <v>0</v>
      </c>
      <c r="O678" s="96">
        <f t="shared" si="123"/>
        <v>0</v>
      </c>
    </row>
    <row r="679" spans="1:15">
      <c r="C679" s="76">
        <v>192208</v>
      </c>
      <c r="D679" s="89" t="s">
        <v>711</v>
      </c>
      <c r="E679" s="90" t="s">
        <v>108</v>
      </c>
      <c r="F679" s="67" t="s">
        <v>109</v>
      </c>
      <c r="G679" s="96">
        <f t="shared" si="121"/>
        <v>0</v>
      </c>
      <c r="H679" s="96">
        <f t="shared" si="122"/>
        <v>0</v>
      </c>
      <c r="I679" s="97">
        <f>+SUMIFS('CUII UE TB'!W:W,'CUII UE TB'!D:D,'PIS and AD by Account'!C679,'CUII UE TB'!AA:AA,TRUE)</f>
        <v>0</v>
      </c>
      <c r="J679" s="96"/>
      <c r="K679" s="96"/>
      <c r="N679" s="96">
        <f t="shared" si="123"/>
        <v>0</v>
      </c>
      <c r="O679" s="96">
        <f t="shared" si="123"/>
        <v>0</v>
      </c>
    </row>
    <row r="680" spans="1:15">
      <c r="C680" s="76">
        <v>192209</v>
      </c>
      <c r="D680" s="89" t="s">
        <v>712</v>
      </c>
      <c r="E680" s="90" t="s">
        <v>108</v>
      </c>
      <c r="F680" s="67" t="s">
        <v>109</v>
      </c>
      <c r="G680" s="96">
        <f t="shared" si="121"/>
        <v>0</v>
      </c>
      <c r="H680" s="96">
        <f t="shared" si="122"/>
        <v>0</v>
      </c>
      <c r="I680" s="97">
        <f>+SUMIFS('CUII UE TB'!W:W,'CUII UE TB'!D:D,'PIS and AD by Account'!C680,'CUII UE TB'!AA:AA,TRUE)</f>
        <v>0</v>
      </c>
      <c r="J680" s="96"/>
      <c r="K680" s="96"/>
      <c r="N680" s="96">
        <f t="shared" si="123"/>
        <v>0</v>
      </c>
      <c r="O680" s="96">
        <f t="shared" si="123"/>
        <v>0</v>
      </c>
    </row>
    <row r="681" spans="1:15">
      <c r="C681" s="76">
        <v>192210</v>
      </c>
      <c r="D681" s="89" t="s">
        <v>713</v>
      </c>
      <c r="E681" s="90" t="s">
        <v>108</v>
      </c>
      <c r="F681" s="67" t="s">
        <v>109</v>
      </c>
      <c r="G681" s="96">
        <f t="shared" si="121"/>
        <v>0</v>
      </c>
      <c r="H681" s="96">
        <f t="shared" si="122"/>
        <v>0</v>
      </c>
      <c r="I681" s="97">
        <f>+SUMIFS('CUII UE TB'!W:W,'CUII UE TB'!D:D,'PIS and AD by Account'!C681,'CUII UE TB'!AA:AA,TRUE)</f>
        <v>0</v>
      </c>
      <c r="J681" s="96"/>
      <c r="K681" s="96"/>
      <c r="N681" s="96">
        <f t="shared" si="123"/>
        <v>0</v>
      </c>
      <c r="O681" s="96">
        <f t="shared" si="123"/>
        <v>0</v>
      </c>
    </row>
    <row r="682" spans="1:15">
      <c r="A682" s="428" t="s">
        <v>128</v>
      </c>
      <c r="C682" s="90" t="s">
        <v>95</v>
      </c>
      <c r="D682" s="93" t="s">
        <v>703</v>
      </c>
      <c r="E682" s="90"/>
      <c r="G682" s="228">
        <f>SUM(G672:G681)</f>
        <v>0</v>
      </c>
      <c r="H682" s="228">
        <f>SUM(H672:H681)</f>
        <v>0</v>
      </c>
      <c r="I682" s="229">
        <f>SUM(I672:I681)</f>
        <v>0</v>
      </c>
      <c r="J682" s="228"/>
      <c r="K682" s="228"/>
      <c r="N682" s="228">
        <f t="shared" ref="N682:O682" si="124">SUM(N672:N681)</f>
        <v>0</v>
      </c>
      <c r="O682" s="228">
        <f t="shared" si="124"/>
        <v>0</v>
      </c>
    </row>
    <row r="683" spans="1:15">
      <c r="C683" s="76"/>
      <c r="D683" s="77"/>
      <c r="E683" s="90"/>
      <c r="G683" s="96"/>
      <c r="H683" s="96"/>
      <c r="I683" s="97"/>
      <c r="J683" s="96"/>
      <c r="K683" s="96"/>
      <c r="N683" s="96"/>
      <c r="O683" s="96"/>
    </row>
    <row r="684" spans="1:15">
      <c r="C684" s="76"/>
      <c r="D684" s="77" t="s">
        <v>714</v>
      </c>
      <c r="E684" s="90"/>
      <c r="G684" s="96"/>
      <c r="H684" s="96"/>
      <c r="I684" s="97"/>
      <c r="J684" s="96"/>
      <c r="K684" s="96"/>
      <c r="N684" s="96"/>
      <c r="O684" s="96"/>
    </row>
    <row r="685" spans="1:15">
      <c r="C685" s="76">
        <v>192301</v>
      </c>
      <c r="D685" s="89" t="s">
        <v>714</v>
      </c>
      <c r="E685" s="90" t="s">
        <v>108</v>
      </c>
      <c r="F685" s="67" t="s">
        <v>109</v>
      </c>
      <c r="G685" s="96">
        <f>IF(E685="Actual",IF(F685=G$6,$I685,0),VLOOKUP($E685,$F$1135:$L$1141,5,FALSE)*$I685)</f>
        <v>0</v>
      </c>
      <c r="H685" s="96">
        <f>IF(E685="Actual",IF(F685=H$6,$I685,0),VLOOKUP($E685,$F$1135:$L$1141,6,FALSE)*$I685)</f>
        <v>0</v>
      </c>
      <c r="I685" s="97">
        <f>+SUMIFS('CUII UE TB'!W:W,'CUII UE TB'!D:D,'PIS and AD by Account'!C685,'CUII UE TB'!AA:AA,TRUE)</f>
        <v>0</v>
      </c>
      <c r="J685" s="96"/>
      <c r="K685" s="96"/>
      <c r="N685" s="96">
        <f>SUM(G685,J685)</f>
        <v>0</v>
      </c>
      <c r="O685" s="96">
        <f>SUM(H685,K685)</f>
        <v>0</v>
      </c>
    </row>
    <row r="686" spans="1:15">
      <c r="A686" s="428" t="s">
        <v>128</v>
      </c>
      <c r="C686" s="90" t="s">
        <v>95</v>
      </c>
      <c r="D686" s="93" t="s">
        <v>714</v>
      </c>
      <c r="E686" s="90"/>
      <c r="G686" s="228">
        <f>SUM(G685)</f>
        <v>0</v>
      </c>
      <c r="H686" s="228">
        <f>SUM(H685)</f>
        <v>0</v>
      </c>
      <c r="I686" s="229">
        <f>SUM(I685)</f>
        <v>0</v>
      </c>
      <c r="J686" s="228"/>
      <c r="K686" s="228"/>
      <c r="N686" s="228">
        <f t="shared" ref="N686:O686" si="125">SUM(N685)</f>
        <v>0</v>
      </c>
      <c r="O686" s="228">
        <f t="shared" si="125"/>
        <v>0</v>
      </c>
    </row>
    <row r="687" spans="1:15">
      <c r="C687" s="76"/>
      <c r="D687" s="77"/>
      <c r="E687" s="90"/>
      <c r="G687" s="96"/>
      <c r="H687" s="96"/>
      <c r="I687" s="97"/>
      <c r="J687" s="96"/>
      <c r="K687" s="96"/>
      <c r="N687" s="96"/>
      <c r="O687" s="96"/>
    </row>
    <row r="688" spans="1:15">
      <c r="C688" s="76"/>
      <c r="D688" s="77" t="s">
        <v>715</v>
      </c>
      <c r="E688" s="90"/>
      <c r="G688" s="96"/>
      <c r="H688" s="96"/>
      <c r="I688" s="97"/>
      <c r="J688" s="96"/>
      <c r="K688" s="96"/>
      <c r="N688" s="96"/>
      <c r="O688" s="96"/>
    </row>
    <row r="689" spans="1:15">
      <c r="C689" s="76">
        <v>193001</v>
      </c>
      <c r="D689" s="89" t="s">
        <v>715</v>
      </c>
      <c r="E689" s="90" t="s">
        <v>108</v>
      </c>
      <c r="F689" s="67" t="s">
        <v>109</v>
      </c>
      <c r="G689" s="96">
        <f>IF(E689="Actual",IF(F689=G$6,$I689,0),VLOOKUP($E689,$F$1135:$L$1141,5,FALSE)*$I689)</f>
        <v>0</v>
      </c>
      <c r="H689" s="96">
        <f>IF(E689="Actual",IF(F689=H$6,$I689,0),VLOOKUP($E689,$F$1135:$L$1141,6,FALSE)*$I689)</f>
        <v>0</v>
      </c>
      <c r="I689" s="97">
        <f>+SUMIFS('CUII UE TB'!W:W,'CUII UE TB'!D:D,'PIS and AD by Account'!C689,'CUII UE TB'!AA:AA,TRUE)</f>
        <v>0</v>
      </c>
      <c r="J689" s="96"/>
      <c r="K689" s="96"/>
      <c r="N689" s="96">
        <f>SUM(G689,J689)</f>
        <v>0</v>
      </c>
      <c r="O689" s="96">
        <f>SUM(H689,K689)</f>
        <v>0</v>
      </c>
    </row>
    <row r="690" spans="1:15">
      <c r="A690" s="428" t="s">
        <v>128</v>
      </c>
      <c r="C690" s="90" t="s">
        <v>95</v>
      </c>
      <c r="D690" s="93" t="s">
        <v>715</v>
      </c>
      <c r="E690" s="90"/>
      <c r="G690" s="228">
        <f>SUM(G689)</f>
        <v>0</v>
      </c>
      <c r="H690" s="228">
        <f>SUM(H689)</f>
        <v>0</v>
      </c>
      <c r="I690" s="229">
        <f>SUM(I689)</f>
        <v>0</v>
      </c>
      <c r="J690" s="228"/>
      <c r="K690" s="228"/>
      <c r="N690" s="228">
        <f t="shared" ref="N690:O690" si="126">SUM(N689)</f>
        <v>0</v>
      </c>
      <c r="O690" s="228">
        <f t="shared" si="126"/>
        <v>0</v>
      </c>
    </row>
    <row r="691" spans="1:15">
      <c r="C691" s="76"/>
      <c r="D691" s="77"/>
      <c r="E691" s="90"/>
      <c r="G691" s="96"/>
      <c r="H691" s="96"/>
      <c r="I691" s="97"/>
      <c r="J691" s="96"/>
      <c r="K691" s="96"/>
      <c r="N691" s="96"/>
      <c r="O691" s="96"/>
    </row>
    <row r="692" spans="1:15">
      <c r="C692" s="76"/>
      <c r="D692" s="77" t="s">
        <v>716</v>
      </c>
      <c r="E692" s="90"/>
      <c r="G692" s="96"/>
      <c r="H692" s="96"/>
      <c r="I692" s="97"/>
      <c r="J692" s="96"/>
      <c r="K692" s="96"/>
      <c r="N692" s="96"/>
      <c r="O692" s="96"/>
    </row>
    <row r="693" spans="1:15">
      <c r="C693" s="76">
        <v>194001</v>
      </c>
      <c r="D693" s="89" t="s">
        <v>717</v>
      </c>
      <c r="E693" s="90" t="s">
        <v>108</v>
      </c>
      <c r="F693" s="67" t="s">
        <v>109</v>
      </c>
      <c r="G693" s="96">
        <f>IF(E693="Actual",IF(F693=G$6,$I693,0),VLOOKUP($E693,$F$1135:$L$1141,5,FALSE)*$I693)</f>
        <v>0</v>
      </c>
      <c r="H693" s="96">
        <f>IF(E693="Actual",IF(F693=H$6,$I693,0),VLOOKUP($E693,$F$1135:$L$1141,6,FALSE)*$I693)</f>
        <v>0</v>
      </c>
      <c r="I693" s="97">
        <f>+SUMIFS('CUII UE TB'!W:W,'CUII UE TB'!D:D,'PIS and AD by Account'!C693,'CUII UE TB'!AA:AA,TRUE)</f>
        <v>0</v>
      </c>
      <c r="J693" s="96"/>
      <c r="K693" s="96"/>
      <c r="N693" s="96">
        <f t="shared" ref="N693:O698" si="127">SUM(G693,J693)</f>
        <v>0</v>
      </c>
      <c r="O693" s="96">
        <f t="shared" si="127"/>
        <v>0</v>
      </c>
    </row>
    <row r="694" spans="1:15">
      <c r="C694" s="76">
        <v>194002</v>
      </c>
      <c r="D694" s="89" t="s">
        <v>718</v>
      </c>
      <c r="E694" s="90" t="s">
        <v>108</v>
      </c>
      <c r="F694" s="67" t="s">
        <v>109</v>
      </c>
      <c r="G694" s="96">
        <f>IF(E694="Actual",IF(F694=G$6,$I694,0),VLOOKUP($E694,$F$1135:$L$1141,5,FALSE)*$I694)</f>
        <v>0</v>
      </c>
      <c r="H694" s="96">
        <f>IF(E694="Actual",IF(F694=H$6,$I694,0),VLOOKUP($E694,$F$1135:$L$1141,6,FALSE)*$I694)</f>
        <v>0</v>
      </c>
      <c r="I694" s="97">
        <f>+SUMIFS('CUII UE TB'!W:W,'CUII UE TB'!D:D,'PIS and AD by Account'!C694,'CUII UE TB'!AA:AA,TRUE)</f>
        <v>0</v>
      </c>
      <c r="J694" s="96"/>
      <c r="K694" s="96"/>
      <c r="N694" s="96">
        <f t="shared" si="127"/>
        <v>0</v>
      </c>
      <c r="O694" s="96">
        <f t="shared" si="127"/>
        <v>0</v>
      </c>
    </row>
    <row r="695" spans="1:15">
      <c r="C695" s="76">
        <v>194003</v>
      </c>
      <c r="D695" s="89" t="s">
        <v>719</v>
      </c>
      <c r="E695" s="90" t="s">
        <v>108</v>
      </c>
      <c r="F695" s="67" t="s">
        <v>109</v>
      </c>
      <c r="G695" s="96">
        <f>IF(E695="Actual",IF(F695=G$6,$I695,0),VLOOKUP($E695,$F$1135:$L$1141,5,FALSE)*$I695)</f>
        <v>0</v>
      </c>
      <c r="H695" s="96">
        <f>IF(E695="Actual",IF(F695=H$6,$I695,0),VLOOKUP($E695,$F$1135:$L$1141,6,FALSE)*$I695)</f>
        <v>0</v>
      </c>
      <c r="I695" s="97">
        <f>+SUMIFS('CUII UE TB'!W:W,'CUII UE TB'!D:D,'PIS and AD by Account'!C695,'CUII UE TB'!AA:AA,TRUE)</f>
        <v>0</v>
      </c>
      <c r="J695" s="96"/>
      <c r="K695" s="96"/>
      <c r="N695" s="96">
        <f t="shared" si="127"/>
        <v>0</v>
      </c>
      <c r="O695" s="96">
        <f t="shared" si="127"/>
        <v>0</v>
      </c>
    </row>
    <row r="696" spans="1:15">
      <c r="C696" s="76">
        <v>194004</v>
      </c>
      <c r="D696" s="89" t="s">
        <v>720</v>
      </c>
      <c r="E696" s="90" t="s">
        <v>108</v>
      </c>
      <c r="F696" s="67" t="s">
        <v>109</v>
      </c>
      <c r="G696" s="96">
        <f>IF(E696="Actual",IF(F696=G$6,$I696,0),VLOOKUP($E696,$F$1135:$L$1141,5,FALSE)*$I696)</f>
        <v>0</v>
      </c>
      <c r="H696" s="96">
        <f>IF(E696="Actual",IF(F696=H$6,$I696,0),VLOOKUP($E696,$F$1135:$L$1141,6,FALSE)*$I696)</f>
        <v>0</v>
      </c>
      <c r="I696" s="97">
        <f>+SUMIFS('CUII UE TB'!W:W,'CUII UE TB'!D:D,'PIS and AD by Account'!C696,'CUII UE TB'!AA:AA,TRUE)</f>
        <v>0</v>
      </c>
      <c r="J696" s="96"/>
      <c r="K696" s="96"/>
      <c r="N696" s="96">
        <f t="shared" si="127"/>
        <v>0</v>
      </c>
      <c r="O696" s="96">
        <f t="shared" si="127"/>
        <v>0</v>
      </c>
    </row>
    <row r="697" spans="1:15">
      <c r="C697" s="76">
        <v>194005</v>
      </c>
      <c r="D697" s="89" t="s">
        <v>721</v>
      </c>
      <c r="E697" s="90" t="s">
        <v>108</v>
      </c>
      <c r="F697" s="67" t="s">
        <v>109</v>
      </c>
      <c r="G697" s="96">
        <f>IF(E697="Actual",IF(F697=G$6,$I697,0),VLOOKUP($E697,$F$1135:$L$1141,5,FALSE)*$I697)</f>
        <v>0</v>
      </c>
      <c r="H697" s="96">
        <f>IF(E697="Actual",IF(F697=H$6,$I697,0),VLOOKUP($E697,$F$1135:$L$1141,6,FALSE)*$I697)</f>
        <v>0</v>
      </c>
      <c r="I697" s="97">
        <f>+SUMIFS('CUII UE TB'!W:W,'CUII UE TB'!D:D,'PIS and AD by Account'!C697,'CUII UE TB'!AA:AA,TRUE)</f>
        <v>0</v>
      </c>
      <c r="J697" s="96"/>
      <c r="K697" s="96"/>
      <c r="N697" s="96">
        <f t="shared" si="127"/>
        <v>0</v>
      </c>
      <c r="O697" s="96">
        <f t="shared" si="127"/>
        <v>0</v>
      </c>
    </row>
    <row r="698" spans="1:15">
      <c r="C698" s="76">
        <v>194006</v>
      </c>
      <c r="D698" s="89" t="s">
        <v>722</v>
      </c>
      <c r="E698" s="90" t="s">
        <v>108</v>
      </c>
      <c r="F698" s="67" t="s">
        <v>109</v>
      </c>
      <c r="G698" s="234"/>
      <c r="H698" s="234"/>
      <c r="I698" s="97">
        <f>+SUMIFS('CUII UE TB'!W:W,'CUII UE TB'!D:D,'PIS and AD by Account'!C698,'CUII UE TB'!AA:AA,TRUE)</f>
        <v>195735.4200000001</v>
      </c>
      <c r="J698" s="96">
        <f>IF(E698="Actual",IF(F698=G$6,$I698,0),VLOOKUP($E698,$F$1135:$L$1141,5,FALSE)*$I698)</f>
        <v>117850.16231223539</v>
      </c>
      <c r="K698" s="96">
        <f>IF(E698="Actual",IF(F698=H$6,$I698,0),VLOOKUP($E698,$F$1135:$L$1141,6,FALSE)*$I698)</f>
        <v>77885.257687764708</v>
      </c>
      <c r="L698" s="70" t="s">
        <v>723</v>
      </c>
      <c r="N698" s="96">
        <f t="shared" si="127"/>
        <v>117850.16231223539</v>
      </c>
      <c r="O698" s="96">
        <f t="shared" si="127"/>
        <v>77885.257687764708</v>
      </c>
    </row>
    <row r="699" spans="1:15">
      <c r="A699" s="428" t="s">
        <v>128</v>
      </c>
      <c r="C699" s="90" t="s">
        <v>95</v>
      </c>
      <c r="D699" s="93" t="s">
        <v>716</v>
      </c>
      <c r="E699" s="90"/>
      <c r="G699" s="228">
        <f>SUM(G693:G697)</f>
        <v>0</v>
      </c>
      <c r="H699" s="228">
        <f>SUM(H693:H697)</f>
        <v>0</v>
      </c>
      <c r="I699" s="229">
        <f>SUM(I693:I697)</f>
        <v>0</v>
      </c>
      <c r="J699" s="228"/>
      <c r="K699" s="228"/>
      <c r="N699" s="228">
        <f t="shared" ref="N699:O699" si="128">SUM(N693:N697)</f>
        <v>0</v>
      </c>
      <c r="O699" s="228">
        <f t="shared" si="128"/>
        <v>0</v>
      </c>
    </row>
    <row r="700" spans="1:15">
      <c r="C700" s="76"/>
      <c r="D700" s="77"/>
      <c r="E700" s="90"/>
      <c r="G700" s="96"/>
      <c r="H700" s="96"/>
      <c r="I700" s="97"/>
      <c r="J700" s="96"/>
      <c r="K700" s="96"/>
      <c r="N700" s="96"/>
      <c r="O700" s="96"/>
    </row>
    <row r="701" spans="1:15">
      <c r="C701" s="76"/>
      <c r="D701" s="77" t="s">
        <v>724</v>
      </c>
      <c r="E701" s="90"/>
      <c r="G701" s="96"/>
      <c r="H701" s="96"/>
      <c r="I701" s="97"/>
      <c r="J701" s="96"/>
      <c r="K701" s="96"/>
      <c r="N701" s="96"/>
      <c r="O701" s="96"/>
    </row>
    <row r="702" spans="1:15">
      <c r="C702" s="76"/>
      <c r="D702" s="77" t="s">
        <v>725</v>
      </c>
      <c r="E702" s="90"/>
      <c r="G702" s="96"/>
      <c r="H702" s="96"/>
      <c r="I702" s="97"/>
      <c r="J702" s="96"/>
      <c r="K702" s="96"/>
      <c r="N702" s="96"/>
      <c r="O702" s="96"/>
    </row>
    <row r="703" spans="1:15">
      <c r="C703" s="76"/>
      <c r="D703" s="77" t="s">
        <v>726</v>
      </c>
      <c r="E703" s="90"/>
      <c r="G703" s="96"/>
      <c r="H703" s="96"/>
      <c r="I703" s="97"/>
      <c r="J703" s="96"/>
      <c r="K703" s="96"/>
      <c r="N703" s="96"/>
      <c r="O703" s="96"/>
    </row>
    <row r="704" spans="1:15">
      <c r="C704" s="76">
        <v>221101</v>
      </c>
      <c r="D704" s="89" t="s">
        <v>727</v>
      </c>
      <c r="E704" s="90" t="s">
        <v>108</v>
      </c>
      <c r="F704" s="67" t="s">
        <v>109</v>
      </c>
      <c r="G704" s="96">
        <f>IF(E704="Actual",IF(F704=G$6,$I704,0),VLOOKUP($E704,$F$1135:$L$1141,5,FALSE)*$I704)</f>
        <v>0</v>
      </c>
      <c r="H704" s="96">
        <f>IF(E704="Actual",IF(F704=H$6,$I704,0),VLOOKUP($E704,$F$1135:$L$1141,6,FALSE)*$I704)</f>
        <v>0</v>
      </c>
      <c r="I704" s="97">
        <f>+SUMIFS('CUII UE TB'!W:W,'CUII UE TB'!D:D,'PIS and AD by Account'!C704,'CUII UE TB'!AA:AA,TRUE)</f>
        <v>0</v>
      </c>
      <c r="J704" s="96"/>
      <c r="K704" s="96"/>
      <c r="N704" s="96">
        <f t="shared" ref="N704:O707" si="129">SUM(G704,J704)</f>
        <v>0</v>
      </c>
      <c r="O704" s="96">
        <f t="shared" si="129"/>
        <v>0</v>
      </c>
    </row>
    <row r="705" spans="1:15">
      <c r="C705" s="76">
        <v>221102</v>
      </c>
      <c r="D705" s="89" t="s">
        <v>728</v>
      </c>
      <c r="E705" s="90" t="s">
        <v>108</v>
      </c>
      <c r="F705" s="67" t="s">
        <v>109</v>
      </c>
      <c r="G705" s="96">
        <f>IF(E705="Actual",IF(F705=G$6,$I705,0),VLOOKUP($E705,$F$1135:$L$1141,5,FALSE)*$I705)</f>
        <v>-190076.54763593298</v>
      </c>
      <c r="H705" s="96">
        <f>IF(E705="Actual",IF(F705=H$6,$I705,0),VLOOKUP($E705,$F$1135:$L$1141,6,FALSE)*$I705)</f>
        <v>-125618.50236406787</v>
      </c>
      <c r="I705" s="97">
        <f>+SUMIFS('CUII UE TB'!W:W,'CUII UE TB'!D:D,'PIS and AD by Account'!C705,'CUII UE TB'!AA:AA,TRUE)</f>
        <v>-315695.05000000086</v>
      </c>
      <c r="J705" s="96"/>
      <c r="K705" s="96"/>
      <c r="N705" s="96">
        <f t="shared" si="129"/>
        <v>-190076.54763593298</v>
      </c>
      <c r="O705" s="96">
        <f t="shared" si="129"/>
        <v>-125618.50236406787</v>
      </c>
    </row>
    <row r="706" spans="1:15">
      <c r="C706" s="76">
        <v>221103</v>
      </c>
      <c r="D706" s="89" t="s">
        <v>729</v>
      </c>
      <c r="E706" s="90" t="s">
        <v>108</v>
      </c>
      <c r="F706" s="67" t="s">
        <v>109</v>
      </c>
      <c r="G706" s="96">
        <f>IF(E706="Actual",IF(F706=G$6,$I706,0),VLOOKUP($E706,$F$1135:$L$1141,5,FALSE)*$I706)</f>
        <v>-57.601863926398671</v>
      </c>
      <c r="H706" s="96">
        <f>IF(E706="Actual",IF(F706=H$6,$I706,0),VLOOKUP($E706,$F$1135:$L$1141,6,FALSE)*$I706)</f>
        <v>-38.068136073643231</v>
      </c>
      <c r="I706" s="97">
        <f>+SUMIFS('CUII UE TB'!W:W,'CUII UE TB'!D:D,'PIS and AD by Account'!C706,'CUII UE TB'!AA:AA,TRUE)</f>
        <v>-95.67000000004191</v>
      </c>
      <c r="J706" s="96"/>
      <c r="K706" s="96"/>
      <c r="N706" s="96">
        <f t="shared" si="129"/>
        <v>-57.601863926398671</v>
      </c>
      <c r="O706" s="96">
        <f t="shared" si="129"/>
        <v>-38.068136073643231</v>
      </c>
    </row>
    <row r="707" spans="1:15">
      <c r="C707" s="76">
        <v>221104</v>
      </c>
      <c r="D707" s="89" t="s">
        <v>730</v>
      </c>
      <c r="E707" s="90" t="s">
        <v>108</v>
      </c>
      <c r="F707" s="67" t="s">
        <v>109</v>
      </c>
      <c r="G707" s="96">
        <f>IF(E707="Actual",IF(F707=G$6,$I707,0),VLOOKUP($E707,$F$1135:$L$1141,5,FALSE)*$I707)</f>
        <v>0</v>
      </c>
      <c r="H707" s="96">
        <f>IF(E707="Actual",IF(F707=H$6,$I707,0),VLOOKUP($E707,$F$1135:$L$1141,6,FALSE)*$I707)</f>
        <v>0</v>
      </c>
      <c r="I707" s="97">
        <f>+SUMIFS('CUII UE TB'!W:W,'CUII UE TB'!D:D,'PIS and AD by Account'!C707,'CUII UE TB'!AA:AA,TRUE)</f>
        <v>0</v>
      </c>
      <c r="J707" s="96"/>
      <c r="K707" s="96"/>
      <c r="N707" s="96">
        <f t="shared" si="129"/>
        <v>0</v>
      </c>
      <c r="O707" s="96">
        <f t="shared" si="129"/>
        <v>0</v>
      </c>
    </row>
    <row r="708" spans="1:15">
      <c r="A708" s="428" t="s">
        <v>128</v>
      </c>
      <c r="C708" s="90" t="s">
        <v>95</v>
      </c>
      <c r="D708" s="93" t="s">
        <v>726</v>
      </c>
      <c r="E708" s="90"/>
      <c r="G708" s="228">
        <f>SUM(G704:G707)</f>
        <v>-190134.14949985937</v>
      </c>
      <c r="H708" s="228">
        <f>SUM(H704:H707)</f>
        <v>-125656.57050014152</v>
      </c>
      <c r="I708" s="229">
        <f>SUM(I704:I707)</f>
        <v>-315790.7200000009</v>
      </c>
      <c r="J708" s="228"/>
      <c r="K708" s="228"/>
      <c r="N708" s="228">
        <f t="shared" ref="N708:O708" si="130">SUM(N704:N707)</f>
        <v>-190134.14949985937</v>
      </c>
      <c r="O708" s="228">
        <f t="shared" si="130"/>
        <v>-125656.57050014152</v>
      </c>
    </row>
    <row r="709" spans="1:15">
      <c r="C709" s="76"/>
      <c r="D709" s="77"/>
      <c r="E709" s="90"/>
      <c r="G709" s="96"/>
      <c r="H709" s="96"/>
      <c r="I709" s="97"/>
      <c r="J709" s="96"/>
      <c r="K709" s="96"/>
      <c r="N709" s="96"/>
      <c r="O709" s="96"/>
    </row>
    <row r="710" spans="1:15">
      <c r="C710" s="76"/>
      <c r="D710" s="77" t="s">
        <v>731</v>
      </c>
      <c r="E710" s="90"/>
      <c r="G710" s="96"/>
      <c r="H710" s="96"/>
      <c r="I710" s="97"/>
      <c r="J710" s="96"/>
      <c r="K710" s="96"/>
      <c r="N710" s="96"/>
      <c r="O710" s="96"/>
    </row>
    <row r="711" spans="1:15">
      <c r="C711" s="76">
        <v>221201</v>
      </c>
      <c r="D711" s="89" t="s">
        <v>732</v>
      </c>
      <c r="E711" s="90" t="s">
        <v>108</v>
      </c>
      <c r="F711" s="67" t="s">
        <v>109</v>
      </c>
      <c r="G711" s="96">
        <f>IF(E711="Actual",IF(F711=G$6,$I711,0),VLOOKUP($E711,$F$1135:$L$1141,5,FALSE)*$I711)</f>
        <v>0</v>
      </c>
      <c r="H711" s="96">
        <f>IF(E711="Actual",IF(F711=H$6,$I711,0),VLOOKUP($E711,$F$1135:$L$1141,6,FALSE)*$I711)</f>
        <v>0</v>
      </c>
      <c r="I711" s="97">
        <f>+SUMIFS('CUII UE TB'!W:W,'CUII UE TB'!D:D,'PIS and AD by Account'!C711,'CUII UE TB'!AA:AA,TRUE)</f>
        <v>0</v>
      </c>
      <c r="J711" s="96"/>
      <c r="K711" s="96"/>
      <c r="N711" s="96">
        <f t="shared" ref="N711:O713" si="131">SUM(G711,J711)</f>
        <v>0</v>
      </c>
      <c r="O711" s="96">
        <f t="shared" si="131"/>
        <v>0</v>
      </c>
    </row>
    <row r="712" spans="1:15">
      <c r="C712" s="76">
        <v>221202</v>
      </c>
      <c r="D712" s="89" t="s">
        <v>733</v>
      </c>
      <c r="E712" s="90" t="s">
        <v>108</v>
      </c>
      <c r="F712" s="67" t="s">
        <v>109</v>
      </c>
      <c r="G712" s="96">
        <f>IF(E712="Actual",IF(F712=G$6,$I712,0),VLOOKUP($E712,$F$1135:$L$1141,5,FALSE)*$I712)</f>
        <v>0</v>
      </c>
      <c r="H712" s="96">
        <f>IF(E712="Actual",IF(F712=H$6,$I712,0),VLOOKUP($E712,$F$1135:$L$1141,6,FALSE)*$I712)</f>
        <v>0</v>
      </c>
      <c r="I712" s="97">
        <f>+SUMIFS('CUII UE TB'!W:W,'CUII UE TB'!D:D,'PIS and AD by Account'!C712,'CUII UE TB'!AA:AA,TRUE)</f>
        <v>0</v>
      </c>
      <c r="J712" s="96"/>
      <c r="K712" s="96"/>
      <c r="N712" s="96">
        <f t="shared" si="131"/>
        <v>0</v>
      </c>
      <c r="O712" s="96">
        <f t="shared" si="131"/>
        <v>0</v>
      </c>
    </row>
    <row r="713" spans="1:15">
      <c r="C713" s="76">
        <v>221203</v>
      </c>
      <c r="D713" s="89" t="s">
        <v>731</v>
      </c>
      <c r="E713" s="90" t="s">
        <v>108</v>
      </c>
      <c r="F713" s="67" t="s">
        <v>109</v>
      </c>
      <c r="G713" s="96">
        <f>IF(E713="Actual",IF(F713=G$6,$I713,0),VLOOKUP($E713,$F$1135:$L$1141,5,FALSE)*$I713)</f>
        <v>14460.247408051462</v>
      </c>
      <c r="H713" s="96">
        <f>IF(E713="Actual",IF(F713=H$6,$I713,0),VLOOKUP($E713,$F$1135:$L$1141,6,FALSE)*$I713)</f>
        <v>9556.542591948486</v>
      </c>
      <c r="I713" s="97">
        <f>+SUMIFS('CUII UE TB'!W:W,'CUII UE TB'!D:D,'PIS and AD by Account'!C713,'CUII UE TB'!AA:AA,TRUE)</f>
        <v>24016.78999999995</v>
      </c>
      <c r="J713" s="96"/>
      <c r="K713" s="96"/>
      <c r="N713" s="96">
        <f t="shared" si="131"/>
        <v>14460.247408051462</v>
      </c>
      <c r="O713" s="96">
        <f t="shared" si="131"/>
        <v>9556.542591948486</v>
      </c>
    </row>
    <row r="714" spans="1:15">
      <c r="A714" s="428" t="s">
        <v>128</v>
      </c>
      <c r="C714" s="90" t="s">
        <v>95</v>
      </c>
      <c r="D714" s="93" t="s">
        <v>725</v>
      </c>
      <c r="E714" s="90"/>
      <c r="G714" s="228">
        <f>SUM(G711:G713)</f>
        <v>14460.247408051462</v>
      </c>
      <c r="H714" s="228">
        <f>SUM(H711:H713)</f>
        <v>9556.542591948486</v>
      </c>
      <c r="I714" s="229">
        <f>SUM(I711:I713)</f>
        <v>24016.78999999995</v>
      </c>
      <c r="J714" s="228"/>
      <c r="K714" s="228"/>
      <c r="N714" s="228">
        <f t="shared" ref="N714:O714" si="132">SUM(N711:N713)</f>
        <v>14460.247408051462</v>
      </c>
      <c r="O714" s="228">
        <f t="shared" si="132"/>
        <v>9556.542591948486</v>
      </c>
    </row>
    <row r="715" spans="1:15">
      <c r="C715" s="76"/>
      <c r="D715" s="77"/>
      <c r="E715" s="90"/>
      <c r="G715" s="96"/>
      <c r="H715" s="96"/>
      <c r="I715" s="97"/>
      <c r="J715" s="96"/>
      <c r="K715" s="96"/>
      <c r="N715" s="96"/>
      <c r="O715" s="96"/>
    </row>
    <row r="716" spans="1:15">
      <c r="C716" s="76"/>
      <c r="D716" s="77" t="s">
        <v>734</v>
      </c>
      <c r="E716" s="90"/>
      <c r="G716" s="96"/>
      <c r="H716" s="96"/>
      <c r="I716" s="97"/>
      <c r="J716" s="96"/>
      <c r="K716" s="96"/>
      <c r="N716" s="96"/>
      <c r="O716" s="96"/>
    </row>
    <row r="717" spans="1:15">
      <c r="C717" s="76"/>
      <c r="D717" s="77" t="s">
        <v>735</v>
      </c>
      <c r="E717" s="90"/>
      <c r="G717" s="96"/>
      <c r="H717" s="96"/>
      <c r="I717" s="97"/>
      <c r="J717" s="96"/>
      <c r="K717" s="96"/>
      <c r="N717" s="96"/>
      <c r="O717" s="96"/>
    </row>
    <row r="718" spans="1:15">
      <c r="C718" s="76">
        <v>222101</v>
      </c>
      <c r="D718" s="89" t="s">
        <v>736</v>
      </c>
      <c r="E718" s="90" t="s">
        <v>108</v>
      </c>
      <c r="F718" s="67" t="s">
        <v>109</v>
      </c>
      <c r="G718" s="96">
        <f t="shared" ref="G718:G723" si="133">IF(E718="Actual",IF(F718=G$6,$I718,0),VLOOKUP($E718,$F$1135:$L$1141,5,FALSE)*$I718)</f>
        <v>-3243.52019626221</v>
      </c>
      <c r="H718" s="96">
        <f t="shared" ref="H718:H723" si="134">IF(E718="Actual",IF(F718=H$6,$I718,0),VLOOKUP($E718,$F$1135:$L$1141,6,FALSE)*$I718)</f>
        <v>-2143.5898037377901</v>
      </c>
      <c r="I718" s="97">
        <f>+SUMIFS('CUII UE TB'!W:W,'CUII UE TB'!D:D,'PIS and AD by Account'!C718,'CUII UE TB'!AA:AA,TRUE)</f>
        <v>-5387.1100000000006</v>
      </c>
      <c r="J718" s="96"/>
      <c r="K718" s="96"/>
      <c r="N718" s="96">
        <f t="shared" ref="N718:O723" si="135">SUM(G718,J718)</f>
        <v>-3243.52019626221</v>
      </c>
      <c r="O718" s="96">
        <f t="shared" si="135"/>
        <v>-2143.5898037377901</v>
      </c>
    </row>
    <row r="719" spans="1:15">
      <c r="C719" s="76">
        <v>222102</v>
      </c>
      <c r="D719" s="89" t="s">
        <v>737</v>
      </c>
      <c r="E719" s="90" t="s">
        <v>108</v>
      </c>
      <c r="F719" s="67" t="s">
        <v>109</v>
      </c>
      <c r="G719" s="96">
        <f t="shared" si="133"/>
        <v>0</v>
      </c>
      <c r="H719" s="96">
        <f t="shared" si="134"/>
        <v>0</v>
      </c>
      <c r="I719" s="97">
        <f>+SUMIFS('CUII UE TB'!W:W,'CUII UE TB'!D:D,'PIS and AD by Account'!C719,'CUII UE TB'!AA:AA,TRUE)</f>
        <v>0</v>
      </c>
      <c r="J719" s="96"/>
      <c r="K719" s="96"/>
      <c r="N719" s="96">
        <f t="shared" si="135"/>
        <v>0</v>
      </c>
      <c r="O719" s="96">
        <f t="shared" si="135"/>
        <v>0</v>
      </c>
    </row>
    <row r="720" spans="1:15">
      <c r="C720" s="76">
        <v>222103</v>
      </c>
      <c r="D720" s="89" t="s">
        <v>738</v>
      </c>
      <c r="E720" s="90" t="s">
        <v>108</v>
      </c>
      <c r="F720" s="67" t="s">
        <v>109</v>
      </c>
      <c r="G720" s="96">
        <f t="shared" si="133"/>
        <v>0</v>
      </c>
      <c r="H720" s="96">
        <f t="shared" si="134"/>
        <v>0</v>
      </c>
      <c r="I720" s="97">
        <f>+SUMIFS('CUII UE TB'!W:W,'CUII UE TB'!D:D,'PIS and AD by Account'!C720,'CUII UE TB'!AA:AA,TRUE)</f>
        <v>0</v>
      </c>
      <c r="J720" s="96"/>
      <c r="K720" s="96"/>
      <c r="N720" s="96">
        <f t="shared" si="135"/>
        <v>0</v>
      </c>
      <c r="O720" s="96">
        <f t="shared" si="135"/>
        <v>0</v>
      </c>
    </row>
    <row r="721" spans="1:15">
      <c r="C721" s="76">
        <v>222104</v>
      </c>
      <c r="D721" s="89" t="s">
        <v>739</v>
      </c>
      <c r="E721" s="90" t="s">
        <v>108</v>
      </c>
      <c r="F721" s="67" t="s">
        <v>109</v>
      </c>
      <c r="G721" s="96">
        <f t="shared" si="133"/>
        <v>0</v>
      </c>
      <c r="H721" s="96">
        <f t="shared" si="134"/>
        <v>0</v>
      </c>
      <c r="I721" s="97">
        <f>+SUMIFS('CUII UE TB'!W:W,'CUII UE TB'!D:D,'PIS and AD by Account'!C721,'CUII UE TB'!AA:AA,TRUE)</f>
        <v>0</v>
      </c>
      <c r="J721" s="96"/>
      <c r="K721" s="96"/>
      <c r="N721" s="96">
        <f t="shared" si="135"/>
        <v>0</v>
      </c>
      <c r="O721" s="96">
        <f t="shared" si="135"/>
        <v>0</v>
      </c>
    </row>
    <row r="722" spans="1:15">
      <c r="C722" s="76">
        <v>222105</v>
      </c>
      <c r="D722" s="89" t="s">
        <v>740</v>
      </c>
      <c r="E722" s="90" t="s">
        <v>108</v>
      </c>
      <c r="F722" s="67" t="s">
        <v>109</v>
      </c>
      <c r="G722" s="96">
        <f t="shared" si="133"/>
        <v>0</v>
      </c>
      <c r="H722" s="96">
        <f t="shared" si="134"/>
        <v>0</v>
      </c>
      <c r="I722" s="97">
        <f>+SUMIFS('CUII UE TB'!W:W,'CUII UE TB'!D:D,'PIS and AD by Account'!C722,'CUII UE TB'!AA:AA,TRUE)</f>
        <v>0</v>
      </c>
      <c r="J722" s="96"/>
      <c r="K722" s="96"/>
      <c r="N722" s="96">
        <f t="shared" si="135"/>
        <v>0</v>
      </c>
      <c r="O722" s="96">
        <f t="shared" si="135"/>
        <v>0</v>
      </c>
    </row>
    <row r="723" spans="1:15">
      <c r="C723" s="76">
        <v>222106</v>
      </c>
      <c r="D723" s="89" t="s">
        <v>741</v>
      </c>
      <c r="E723" s="90" t="s">
        <v>108</v>
      </c>
      <c r="F723" s="67" t="s">
        <v>109</v>
      </c>
      <c r="G723" s="96">
        <f t="shared" si="133"/>
        <v>0</v>
      </c>
      <c r="H723" s="96">
        <f t="shared" si="134"/>
        <v>0</v>
      </c>
      <c r="I723" s="97">
        <f>+SUMIFS('CUII UE TB'!W:W,'CUII UE TB'!D:D,'PIS and AD by Account'!C723,'CUII UE TB'!AA:AA,TRUE)</f>
        <v>0</v>
      </c>
      <c r="J723" s="96"/>
      <c r="K723" s="96"/>
      <c r="N723" s="96">
        <f t="shared" si="135"/>
        <v>0</v>
      </c>
      <c r="O723" s="96">
        <f t="shared" si="135"/>
        <v>0</v>
      </c>
    </row>
    <row r="724" spans="1:15">
      <c r="A724" s="428" t="s">
        <v>128</v>
      </c>
      <c r="C724" s="90" t="s">
        <v>95</v>
      </c>
      <c r="D724" s="93" t="s">
        <v>735</v>
      </c>
      <c r="E724" s="90"/>
      <c r="G724" s="228">
        <f>SUM(G718:G723)</f>
        <v>-3243.52019626221</v>
      </c>
      <c r="H724" s="228">
        <f>SUM(H718:H723)</f>
        <v>-2143.5898037377901</v>
      </c>
      <c r="I724" s="229">
        <f>SUM(I718:I723)</f>
        <v>-5387.1100000000006</v>
      </c>
      <c r="J724" s="228"/>
      <c r="K724" s="228"/>
      <c r="N724" s="228">
        <f t="shared" ref="N724:O724" si="136">SUM(N718:N723)</f>
        <v>-3243.52019626221</v>
      </c>
      <c r="O724" s="228">
        <f t="shared" si="136"/>
        <v>-2143.5898037377901</v>
      </c>
    </row>
    <row r="725" spans="1:15">
      <c r="C725" s="76"/>
      <c r="D725" s="77"/>
      <c r="E725" s="90"/>
      <c r="G725" s="96"/>
      <c r="H725" s="96"/>
      <c r="I725" s="97"/>
      <c r="J725" s="96"/>
      <c r="K725" s="96"/>
      <c r="N725" s="96"/>
      <c r="O725" s="96"/>
    </row>
    <row r="726" spans="1:15">
      <c r="C726" s="76"/>
      <c r="D726" s="77" t="s">
        <v>742</v>
      </c>
      <c r="E726" s="90"/>
      <c r="G726" s="96"/>
      <c r="H726" s="96"/>
      <c r="I726" s="97"/>
      <c r="J726" s="96"/>
      <c r="K726" s="96"/>
      <c r="N726" s="96"/>
      <c r="O726" s="96"/>
    </row>
    <row r="727" spans="1:15">
      <c r="C727" s="76">
        <v>222201</v>
      </c>
      <c r="D727" s="89" t="s">
        <v>743</v>
      </c>
      <c r="E727" s="90" t="s">
        <v>108</v>
      </c>
      <c r="F727" s="67" t="s">
        <v>109</v>
      </c>
      <c r="G727" s="96">
        <f t="shared" ref="G727:G735" si="137">IF(E727="Actual",IF(F727=G$6,$I727,0),VLOOKUP($E727,$F$1135:$L$1141,5,FALSE)*$I727)</f>
        <v>0</v>
      </c>
      <c r="H727" s="96">
        <f t="shared" ref="H727:H735" si="138">IF(E727="Actual",IF(F727=H$6,$I727,0),VLOOKUP($E727,$F$1135:$L$1141,6,FALSE)*$I727)</f>
        <v>0</v>
      </c>
      <c r="I727" s="97">
        <f>+SUMIFS('CUII UE TB'!W:W,'CUII UE TB'!D:D,'PIS and AD by Account'!C727,'CUII UE TB'!AA:AA,TRUE)</f>
        <v>0</v>
      </c>
      <c r="J727" s="96"/>
      <c r="K727" s="96"/>
      <c r="N727" s="96">
        <f t="shared" ref="N727:O735" si="139">SUM(G727,J727)</f>
        <v>0</v>
      </c>
      <c r="O727" s="96">
        <f t="shared" si="139"/>
        <v>0</v>
      </c>
    </row>
    <row r="728" spans="1:15">
      <c r="C728" s="76">
        <v>222202</v>
      </c>
      <c r="D728" s="89" t="s">
        <v>744</v>
      </c>
      <c r="E728" s="90" t="s">
        <v>108</v>
      </c>
      <c r="F728" s="67" t="s">
        <v>109</v>
      </c>
      <c r="G728" s="96">
        <f t="shared" si="137"/>
        <v>213.34425069166062</v>
      </c>
      <c r="H728" s="96">
        <f t="shared" si="138"/>
        <v>140.9957493083395</v>
      </c>
      <c r="I728" s="97">
        <f>+SUMIFS('CUII UE TB'!W:W,'CUII UE TB'!D:D,'PIS and AD by Account'!C728,'CUII UE TB'!AA:AA,TRUE)</f>
        <v>354.34000000000015</v>
      </c>
      <c r="J728" s="96"/>
      <c r="K728" s="96"/>
      <c r="N728" s="96">
        <f t="shared" si="139"/>
        <v>213.34425069166062</v>
      </c>
      <c r="O728" s="96">
        <f t="shared" si="139"/>
        <v>140.9957493083395</v>
      </c>
    </row>
    <row r="729" spans="1:15">
      <c r="C729" s="76">
        <v>222203</v>
      </c>
      <c r="D729" s="89" t="s">
        <v>745</v>
      </c>
      <c r="E729" s="90" t="s">
        <v>108</v>
      </c>
      <c r="F729" s="67" t="s">
        <v>109</v>
      </c>
      <c r="G729" s="96">
        <f t="shared" si="137"/>
        <v>0</v>
      </c>
      <c r="H729" s="96">
        <f t="shared" si="138"/>
        <v>0</v>
      </c>
      <c r="I729" s="97">
        <f>+SUMIFS('CUII UE TB'!W:W,'CUII UE TB'!D:D,'PIS and AD by Account'!C729,'CUII UE TB'!AA:AA,TRUE)</f>
        <v>0</v>
      </c>
      <c r="J729" s="96"/>
      <c r="K729" s="96"/>
      <c r="N729" s="96">
        <f t="shared" si="139"/>
        <v>0</v>
      </c>
      <c r="O729" s="96">
        <f t="shared" si="139"/>
        <v>0</v>
      </c>
    </row>
    <row r="730" spans="1:15">
      <c r="C730" s="76">
        <v>222204</v>
      </c>
      <c r="D730" s="89" t="s">
        <v>746</v>
      </c>
      <c r="E730" s="90" t="s">
        <v>108</v>
      </c>
      <c r="F730" s="67" t="s">
        <v>109</v>
      </c>
      <c r="G730" s="96">
        <f t="shared" si="137"/>
        <v>0</v>
      </c>
      <c r="H730" s="96">
        <f t="shared" si="138"/>
        <v>0</v>
      </c>
      <c r="I730" s="97">
        <f>+SUMIFS('CUII UE TB'!W:W,'CUII UE TB'!D:D,'PIS and AD by Account'!C730,'CUII UE TB'!AA:AA,TRUE)</f>
        <v>0</v>
      </c>
      <c r="J730" s="96"/>
      <c r="K730" s="96"/>
      <c r="N730" s="96">
        <f t="shared" si="139"/>
        <v>0</v>
      </c>
      <c r="O730" s="96">
        <f t="shared" si="139"/>
        <v>0</v>
      </c>
    </row>
    <row r="731" spans="1:15">
      <c r="C731" s="76">
        <v>222205</v>
      </c>
      <c r="D731" s="89" t="s">
        <v>747</v>
      </c>
      <c r="E731" s="90" t="s">
        <v>108</v>
      </c>
      <c r="F731" s="67" t="s">
        <v>109</v>
      </c>
      <c r="G731" s="96">
        <f t="shared" si="137"/>
        <v>0</v>
      </c>
      <c r="H731" s="96">
        <f t="shared" si="138"/>
        <v>0</v>
      </c>
      <c r="I731" s="97">
        <f>+SUMIFS('CUII UE TB'!W:W,'CUII UE TB'!D:D,'PIS and AD by Account'!C731,'CUII UE TB'!AA:AA,TRUE)</f>
        <v>0</v>
      </c>
      <c r="J731" s="96"/>
      <c r="K731" s="96"/>
      <c r="N731" s="96">
        <f t="shared" si="139"/>
        <v>0</v>
      </c>
      <c r="O731" s="96">
        <f t="shared" si="139"/>
        <v>0</v>
      </c>
    </row>
    <row r="732" spans="1:15">
      <c r="C732" s="76">
        <v>222206</v>
      </c>
      <c r="D732" s="89" t="s">
        <v>748</v>
      </c>
      <c r="E732" s="90" t="s">
        <v>108</v>
      </c>
      <c r="F732" s="67" t="s">
        <v>109</v>
      </c>
      <c r="G732" s="96">
        <f t="shared" si="137"/>
        <v>0</v>
      </c>
      <c r="H732" s="96">
        <f t="shared" si="138"/>
        <v>0</v>
      </c>
      <c r="I732" s="97">
        <f>+SUMIFS('CUII UE TB'!W:W,'CUII UE TB'!D:D,'PIS and AD by Account'!C732,'CUII UE TB'!AA:AA,TRUE)</f>
        <v>0</v>
      </c>
      <c r="J732" s="96"/>
      <c r="K732" s="96"/>
      <c r="N732" s="96">
        <f t="shared" si="139"/>
        <v>0</v>
      </c>
      <c r="O732" s="96">
        <f t="shared" si="139"/>
        <v>0</v>
      </c>
    </row>
    <row r="733" spans="1:15">
      <c r="C733" s="76">
        <v>222207</v>
      </c>
      <c r="D733" s="89" t="s">
        <v>749</v>
      </c>
      <c r="E733" s="90" t="s">
        <v>108</v>
      </c>
      <c r="F733" s="67" t="s">
        <v>109</v>
      </c>
      <c r="G733" s="96">
        <f t="shared" si="137"/>
        <v>0</v>
      </c>
      <c r="H733" s="96">
        <f t="shared" si="138"/>
        <v>0</v>
      </c>
      <c r="I733" s="97">
        <f>+SUMIFS('CUII UE TB'!W:W,'CUII UE TB'!D:D,'PIS and AD by Account'!C733,'CUII UE TB'!AA:AA,TRUE)</f>
        <v>0</v>
      </c>
      <c r="J733" s="96"/>
      <c r="K733" s="96"/>
      <c r="N733" s="96">
        <f t="shared" si="139"/>
        <v>0</v>
      </c>
      <c r="O733" s="96">
        <f t="shared" si="139"/>
        <v>0</v>
      </c>
    </row>
    <row r="734" spans="1:15">
      <c r="C734" s="76">
        <v>222208</v>
      </c>
      <c r="D734" s="89" t="s">
        <v>750</v>
      </c>
      <c r="E734" s="90" t="s">
        <v>108</v>
      </c>
      <c r="F734" s="67" t="s">
        <v>109</v>
      </c>
      <c r="G734" s="96">
        <f t="shared" si="137"/>
        <v>0</v>
      </c>
      <c r="H734" s="96">
        <f t="shared" si="138"/>
        <v>0</v>
      </c>
      <c r="I734" s="97">
        <f>+SUMIFS('CUII UE TB'!W:W,'CUII UE TB'!D:D,'PIS and AD by Account'!C734,'CUII UE TB'!AA:AA,TRUE)</f>
        <v>0</v>
      </c>
      <c r="J734" s="96"/>
      <c r="K734" s="96"/>
      <c r="N734" s="96">
        <f t="shared" si="139"/>
        <v>0</v>
      </c>
      <c r="O734" s="96">
        <f t="shared" si="139"/>
        <v>0</v>
      </c>
    </row>
    <row r="735" spans="1:15">
      <c r="C735" s="76">
        <v>222209</v>
      </c>
      <c r="D735" s="89" t="s">
        <v>751</v>
      </c>
      <c r="E735" s="90" t="s">
        <v>108</v>
      </c>
      <c r="F735" s="67" t="s">
        <v>109</v>
      </c>
      <c r="G735" s="96">
        <f t="shared" si="137"/>
        <v>0</v>
      </c>
      <c r="H735" s="96">
        <f t="shared" si="138"/>
        <v>0</v>
      </c>
      <c r="I735" s="97">
        <f>+SUMIFS('CUII UE TB'!W:W,'CUII UE TB'!D:D,'PIS and AD by Account'!C735,'CUII UE TB'!AA:AA,TRUE)</f>
        <v>0</v>
      </c>
      <c r="J735" s="96"/>
      <c r="K735" s="96"/>
      <c r="N735" s="96">
        <f t="shared" si="139"/>
        <v>0</v>
      </c>
      <c r="O735" s="96">
        <f t="shared" si="139"/>
        <v>0</v>
      </c>
    </row>
    <row r="736" spans="1:15">
      <c r="A736" s="428" t="s">
        <v>128</v>
      </c>
      <c r="C736" s="90" t="s">
        <v>95</v>
      </c>
      <c r="D736" s="93" t="s">
        <v>742</v>
      </c>
      <c r="E736" s="90"/>
      <c r="G736" s="228">
        <f>SUM(G727:G735)</f>
        <v>213.34425069166062</v>
      </c>
      <c r="H736" s="228">
        <f>SUM(H727:H735)</f>
        <v>140.9957493083395</v>
      </c>
      <c r="I736" s="229">
        <f>SUM(I727:I735)</f>
        <v>354.34000000000015</v>
      </c>
      <c r="J736" s="228"/>
      <c r="K736" s="228"/>
      <c r="N736" s="228">
        <f t="shared" ref="N736:O736" si="140">SUM(N727:N735)</f>
        <v>213.34425069166062</v>
      </c>
      <c r="O736" s="228">
        <f t="shared" si="140"/>
        <v>140.9957493083395</v>
      </c>
    </row>
    <row r="737" spans="1:15">
      <c r="C737" s="76"/>
      <c r="D737" s="77"/>
      <c r="E737" s="90"/>
      <c r="G737" s="96"/>
      <c r="H737" s="96"/>
      <c r="I737" s="97"/>
      <c r="J737" s="96"/>
      <c r="K737" s="96"/>
      <c r="N737" s="96"/>
      <c r="O737" s="96"/>
    </row>
    <row r="738" spans="1:15">
      <c r="C738" s="76"/>
      <c r="D738" s="77" t="s">
        <v>752</v>
      </c>
      <c r="E738" s="90"/>
      <c r="G738" s="96"/>
      <c r="H738" s="96"/>
      <c r="I738" s="97"/>
      <c r="J738" s="96"/>
      <c r="K738" s="96"/>
      <c r="N738" s="96"/>
      <c r="O738" s="96"/>
    </row>
    <row r="739" spans="1:15">
      <c r="C739" s="76"/>
      <c r="D739" s="77" t="s">
        <v>753</v>
      </c>
      <c r="E739" s="90"/>
      <c r="G739" s="96"/>
      <c r="H739" s="96"/>
      <c r="I739" s="97"/>
      <c r="J739" s="96"/>
      <c r="K739" s="96"/>
      <c r="N739" s="96"/>
      <c r="O739" s="96"/>
    </row>
    <row r="740" spans="1:15">
      <c r="C740" s="76">
        <v>223101</v>
      </c>
      <c r="D740" s="89" t="s">
        <v>754</v>
      </c>
      <c r="E740" s="90" t="s">
        <v>108</v>
      </c>
      <c r="F740" s="67" t="s">
        <v>109</v>
      </c>
      <c r="G740" s="96">
        <f t="shared" ref="G740:G745" si="141">IF(E740="Actual",IF(F740=G$6,$I740,0),VLOOKUP($E740,$F$1135:$L$1141,5,FALSE)*$I740)</f>
        <v>-42645.519185816585</v>
      </c>
      <c r="H740" s="96">
        <f t="shared" ref="H740:H745" si="142">IF(E740="Actual",IF(F740=H$6,$I740,0),VLOOKUP($E740,$F$1135:$L$1141,6,FALSE)*$I740)</f>
        <v>-28183.730814183182</v>
      </c>
      <c r="I740" s="97">
        <f>+SUMIFS('CUII UE TB'!W:W,'CUII UE TB'!D:D,'PIS and AD by Account'!C740,'CUII UE TB'!AA:AA,TRUE)</f>
        <v>-70829.249999999767</v>
      </c>
      <c r="J740" s="96"/>
      <c r="K740" s="96"/>
      <c r="N740" s="96">
        <f t="shared" ref="N740:O745" si="143">SUM(G740,J740)</f>
        <v>-42645.519185816585</v>
      </c>
      <c r="O740" s="96">
        <f t="shared" si="143"/>
        <v>-28183.730814183182</v>
      </c>
    </row>
    <row r="741" spans="1:15">
      <c r="C741" s="76">
        <v>223102</v>
      </c>
      <c r="D741" s="89" t="s">
        <v>755</v>
      </c>
      <c r="E741" s="90" t="s">
        <v>108</v>
      </c>
      <c r="F741" s="67" t="s">
        <v>109</v>
      </c>
      <c r="G741" s="96">
        <f t="shared" si="141"/>
        <v>-38.136323414826933</v>
      </c>
      <c r="H741" s="96">
        <f t="shared" si="142"/>
        <v>-25.203676585173049</v>
      </c>
      <c r="I741" s="97">
        <f>+SUMIFS('CUII UE TB'!W:W,'CUII UE TB'!D:D,'PIS and AD by Account'!C741,'CUII UE TB'!AA:AA,TRUE)</f>
        <v>-63.339999999999989</v>
      </c>
      <c r="J741" s="96"/>
      <c r="K741" s="96"/>
      <c r="N741" s="96">
        <f t="shared" si="143"/>
        <v>-38.136323414826933</v>
      </c>
      <c r="O741" s="96">
        <f t="shared" si="143"/>
        <v>-25.203676585173049</v>
      </c>
    </row>
    <row r="742" spans="1:15">
      <c r="C742" s="76">
        <v>223103</v>
      </c>
      <c r="D742" s="89" t="s">
        <v>756</v>
      </c>
      <c r="E742" s="90" t="s">
        <v>108</v>
      </c>
      <c r="F742" s="67" t="s">
        <v>109</v>
      </c>
      <c r="G742" s="96">
        <f t="shared" si="141"/>
        <v>-108469.46365603298</v>
      </c>
      <c r="H742" s="96">
        <f t="shared" si="142"/>
        <v>-71685.706343967031</v>
      </c>
      <c r="I742" s="97">
        <f>+SUMIFS('CUII UE TB'!W:W,'CUII UE TB'!D:D,'PIS and AD by Account'!C742,'CUII UE TB'!AA:AA,TRUE)</f>
        <v>-180155.17</v>
      </c>
      <c r="J742" s="96"/>
      <c r="K742" s="96"/>
      <c r="N742" s="96">
        <f t="shared" si="143"/>
        <v>-108469.46365603298</v>
      </c>
      <c r="O742" s="96">
        <f t="shared" si="143"/>
        <v>-71685.706343967031</v>
      </c>
    </row>
    <row r="743" spans="1:15">
      <c r="C743" s="76">
        <v>223104</v>
      </c>
      <c r="D743" s="89" t="s">
        <v>757</v>
      </c>
      <c r="E743" s="90" t="s">
        <v>108</v>
      </c>
      <c r="F743" s="67" t="s">
        <v>109</v>
      </c>
      <c r="G743" s="96">
        <f t="shared" si="141"/>
        <v>0</v>
      </c>
      <c r="H743" s="96">
        <f t="shared" si="142"/>
        <v>0</v>
      </c>
      <c r="I743" s="97">
        <f>+SUMIFS('CUII UE TB'!W:W,'CUII UE TB'!D:D,'PIS and AD by Account'!C743,'CUII UE TB'!AA:AA,TRUE)</f>
        <v>0</v>
      </c>
      <c r="J743" s="96"/>
      <c r="K743" s="96"/>
      <c r="N743" s="96">
        <f t="shared" si="143"/>
        <v>0</v>
      </c>
      <c r="O743" s="96">
        <f t="shared" si="143"/>
        <v>0</v>
      </c>
    </row>
    <row r="744" spans="1:15">
      <c r="C744" s="76">
        <v>223105</v>
      </c>
      <c r="D744" s="89" t="s">
        <v>758</v>
      </c>
      <c r="E744" s="90" t="s">
        <v>108</v>
      </c>
      <c r="F744" s="67" t="s">
        <v>109</v>
      </c>
      <c r="G744" s="96">
        <f t="shared" si="141"/>
        <v>3.0104454858562432E-2</v>
      </c>
      <c r="H744" s="96">
        <f t="shared" si="142"/>
        <v>1.9895545141437498E-2</v>
      </c>
      <c r="I744" s="97">
        <f>+SUMIFS('CUII UE TB'!W:W,'CUII UE TB'!D:D,'PIS and AD by Account'!C744,'CUII UE TB'!AA:AA,TRUE)</f>
        <v>4.9999999999999933E-2</v>
      </c>
      <c r="J744" s="96"/>
      <c r="K744" s="96"/>
      <c r="N744" s="96">
        <f t="shared" si="143"/>
        <v>3.0104454858562432E-2</v>
      </c>
      <c r="O744" s="96">
        <f t="shared" si="143"/>
        <v>1.9895545141437498E-2</v>
      </c>
    </row>
    <row r="745" spans="1:15">
      <c r="C745" s="76">
        <v>223106</v>
      </c>
      <c r="D745" s="89" t="s">
        <v>759</v>
      </c>
      <c r="E745" s="90" t="s">
        <v>108</v>
      </c>
      <c r="F745" s="67" t="s">
        <v>109</v>
      </c>
      <c r="G745" s="96">
        <f t="shared" si="141"/>
        <v>-13113.061011348876</v>
      </c>
      <c r="H745" s="96">
        <f t="shared" si="142"/>
        <v>-8666.2089886511185</v>
      </c>
      <c r="I745" s="97">
        <f>+SUMIFS('CUII UE TB'!W:W,'CUII UE TB'!D:D,'PIS and AD by Account'!C745,'CUII UE TB'!AA:AA,TRUE)</f>
        <v>-21779.269999999997</v>
      </c>
      <c r="J745" s="96"/>
      <c r="K745" s="96"/>
      <c r="N745" s="96">
        <f t="shared" si="143"/>
        <v>-13113.061011348876</v>
      </c>
      <c r="O745" s="96">
        <f t="shared" si="143"/>
        <v>-8666.2089886511185</v>
      </c>
    </row>
    <row r="746" spans="1:15">
      <c r="A746" s="428" t="s">
        <v>128</v>
      </c>
      <c r="C746" s="90" t="s">
        <v>95</v>
      </c>
      <c r="D746" s="93" t="s">
        <v>753</v>
      </c>
      <c r="E746" s="90"/>
      <c r="G746" s="228">
        <f>SUM(G740:G745)</f>
        <v>-164266.1500721584</v>
      </c>
      <c r="H746" s="228">
        <f>SUM(H740:H745)</f>
        <v>-108560.82992784138</v>
      </c>
      <c r="I746" s="229">
        <f>SUM(I740:I745)</f>
        <v>-272826.97999999981</v>
      </c>
      <c r="J746" s="228"/>
      <c r="K746" s="228"/>
      <c r="N746" s="228">
        <f t="shared" ref="N746:O746" si="144">SUM(N740:N745)</f>
        <v>-164266.1500721584</v>
      </c>
      <c r="O746" s="228">
        <f t="shared" si="144"/>
        <v>-108560.82992784138</v>
      </c>
    </row>
    <row r="747" spans="1:15">
      <c r="C747" s="76"/>
      <c r="D747" s="77"/>
      <c r="E747" s="90"/>
      <c r="G747" s="96"/>
      <c r="H747" s="96"/>
      <c r="I747" s="97"/>
      <c r="J747" s="96"/>
      <c r="K747" s="96"/>
      <c r="N747" s="96"/>
      <c r="O747" s="96"/>
    </row>
    <row r="748" spans="1:15">
      <c r="C748" s="76"/>
      <c r="D748" s="77" t="s">
        <v>760</v>
      </c>
      <c r="E748" s="90"/>
      <c r="G748" s="96"/>
      <c r="H748" s="96"/>
      <c r="I748" s="97"/>
      <c r="J748" s="96"/>
      <c r="K748" s="96"/>
      <c r="N748" s="96"/>
      <c r="O748" s="96"/>
    </row>
    <row r="749" spans="1:15">
      <c r="C749" s="76">
        <v>223201</v>
      </c>
      <c r="D749" s="89" t="s">
        <v>761</v>
      </c>
      <c r="E749" s="90" t="s">
        <v>108</v>
      </c>
      <c r="F749" s="67" t="s">
        <v>109</v>
      </c>
      <c r="G749" s="96">
        <f t="shared" ref="G749:G761" si="145">IF(E749="Actual",IF(F749=G$6,$I749,0),VLOOKUP($E749,$F$1135:$L$1141,5,FALSE)*$I749)</f>
        <v>0</v>
      </c>
      <c r="H749" s="96">
        <f t="shared" ref="H749:H761" si="146">IF(E749="Actual",IF(F749=H$6,$I749,0),VLOOKUP($E749,$F$1135:$L$1141,6,FALSE)*$I749)</f>
        <v>0</v>
      </c>
      <c r="I749" s="97">
        <f>+SUMIFS('CUII UE TB'!W:W,'CUII UE TB'!D:D,'PIS and AD by Account'!C749,'CUII UE TB'!AA:AA,TRUE)</f>
        <v>0</v>
      </c>
      <c r="J749" s="96"/>
      <c r="K749" s="96"/>
      <c r="N749" s="96">
        <f t="shared" ref="N749:O761" si="147">SUM(G749,J749)</f>
        <v>0</v>
      </c>
      <c r="O749" s="96">
        <f t="shared" si="147"/>
        <v>0</v>
      </c>
    </row>
    <row r="750" spans="1:15">
      <c r="C750" s="76">
        <v>223202</v>
      </c>
      <c r="D750" s="89" t="s">
        <v>762</v>
      </c>
      <c r="E750" s="90" t="s">
        <v>108</v>
      </c>
      <c r="F750" s="67" t="s">
        <v>109</v>
      </c>
      <c r="G750" s="96">
        <f t="shared" si="145"/>
        <v>0</v>
      </c>
      <c r="H750" s="96">
        <f t="shared" si="146"/>
        <v>0</v>
      </c>
      <c r="I750" s="97">
        <f>+SUMIFS('CUII UE TB'!W:W,'CUII UE TB'!D:D,'PIS and AD by Account'!C750,'CUII UE TB'!AA:AA,TRUE)</f>
        <v>0</v>
      </c>
      <c r="J750" s="96"/>
      <c r="K750" s="96"/>
      <c r="N750" s="96">
        <f t="shared" si="147"/>
        <v>0</v>
      </c>
      <c r="O750" s="96">
        <f t="shared" si="147"/>
        <v>0</v>
      </c>
    </row>
    <row r="751" spans="1:15">
      <c r="C751" s="76">
        <v>223203</v>
      </c>
      <c r="D751" s="89" t="s">
        <v>763</v>
      </c>
      <c r="E751" s="90" t="s">
        <v>108</v>
      </c>
      <c r="F751" s="67" t="s">
        <v>109</v>
      </c>
      <c r="G751" s="96">
        <f t="shared" si="145"/>
        <v>0</v>
      </c>
      <c r="H751" s="96">
        <f t="shared" si="146"/>
        <v>0</v>
      </c>
      <c r="I751" s="97">
        <f>+SUMIFS('CUII UE TB'!W:W,'CUII UE TB'!D:D,'PIS and AD by Account'!C751,'CUII UE TB'!AA:AA,TRUE)</f>
        <v>0</v>
      </c>
      <c r="J751" s="96"/>
      <c r="K751" s="96"/>
      <c r="N751" s="96">
        <f t="shared" si="147"/>
        <v>0</v>
      </c>
      <c r="O751" s="96">
        <f t="shared" si="147"/>
        <v>0</v>
      </c>
    </row>
    <row r="752" spans="1:15">
      <c r="C752" s="76">
        <v>223204</v>
      </c>
      <c r="D752" s="89" t="s">
        <v>764</v>
      </c>
      <c r="E752" s="90" t="s">
        <v>108</v>
      </c>
      <c r="F752" s="67" t="s">
        <v>109</v>
      </c>
      <c r="G752" s="96">
        <f t="shared" si="145"/>
        <v>0</v>
      </c>
      <c r="H752" s="96">
        <f t="shared" si="146"/>
        <v>0</v>
      </c>
      <c r="I752" s="97">
        <f>+SUMIFS('CUII UE TB'!W:W,'CUII UE TB'!D:D,'PIS and AD by Account'!C752,'CUII UE TB'!AA:AA,TRUE)</f>
        <v>0</v>
      </c>
      <c r="J752" s="96"/>
      <c r="K752" s="96"/>
      <c r="N752" s="96">
        <f t="shared" si="147"/>
        <v>0</v>
      </c>
      <c r="O752" s="96">
        <f t="shared" si="147"/>
        <v>0</v>
      </c>
    </row>
    <row r="753" spans="1:15">
      <c r="C753" s="76">
        <v>223205</v>
      </c>
      <c r="D753" s="89" t="s">
        <v>765</v>
      </c>
      <c r="E753" s="90" t="s">
        <v>108</v>
      </c>
      <c r="F753" s="67" t="s">
        <v>109</v>
      </c>
      <c r="G753" s="96">
        <f t="shared" si="145"/>
        <v>-6050.5257970752828</v>
      </c>
      <c r="H753" s="96">
        <f t="shared" si="146"/>
        <v>-3998.6942029247484</v>
      </c>
      <c r="I753" s="97">
        <f>+SUMIFS('CUII UE TB'!W:W,'CUII UE TB'!D:D,'PIS and AD by Account'!C753,'CUII UE TB'!AA:AA,TRUE)</f>
        <v>-10049.220000000032</v>
      </c>
      <c r="J753" s="96"/>
      <c r="K753" s="96"/>
      <c r="N753" s="96">
        <f t="shared" si="147"/>
        <v>-6050.5257970752828</v>
      </c>
      <c r="O753" s="96">
        <f t="shared" si="147"/>
        <v>-3998.6942029247484</v>
      </c>
    </row>
    <row r="754" spans="1:15">
      <c r="C754" s="76">
        <v>223206</v>
      </c>
      <c r="D754" s="89" t="s">
        <v>766</v>
      </c>
      <c r="E754" s="90" t="s">
        <v>108</v>
      </c>
      <c r="F754" s="67" t="s">
        <v>109</v>
      </c>
      <c r="G754" s="96">
        <f t="shared" si="145"/>
        <v>-19.110307944215446</v>
      </c>
      <c r="H754" s="96">
        <f t="shared" si="146"/>
        <v>-12.629692055784533</v>
      </c>
      <c r="I754" s="97">
        <f>+SUMIFS('CUII UE TB'!W:W,'CUII UE TB'!D:D,'PIS and AD by Account'!C754,'CUII UE TB'!AA:AA,TRUE)</f>
        <v>-31.739999999999981</v>
      </c>
      <c r="J754" s="96"/>
      <c r="K754" s="96"/>
      <c r="N754" s="96">
        <f t="shared" si="147"/>
        <v>-19.110307944215446</v>
      </c>
      <c r="O754" s="96">
        <f t="shared" si="147"/>
        <v>-12.629692055784533</v>
      </c>
    </row>
    <row r="755" spans="1:15">
      <c r="C755" s="76">
        <v>223207</v>
      </c>
      <c r="D755" s="89" t="s">
        <v>767</v>
      </c>
      <c r="E755" s="90" t="s">
        <v>108</v>
      </c>
      <c r="F755" s="67" t="s">
        <v>109</v>
      </c>
      <c r="G755" s="96">
        <f t="shared" si="145"/>
        <v>224.55514968098919</v>
      </c>
      <c r="H755" s="96">
        <f t="shared" si="146"/>
        <v>148.40485031901076</v>
      </c>
      <c r="I755" s="97">
        <f>+SUMIFS('CUII UE TB'!W:W,'CUII UE TB'!D:D,'PIS and AD by Account'!C755,'CUII UE TB'!AA:AA,TRUE)</f>
        <v>372.96</v>
      </c>
      <c r="J755" s="96"/>
      <c r="K755" s="96"/>
      <c r="N755" s="96">
        <f t="shared" si="147"/>
        <v>224.55514968098919</v>
      </c>
      <c r="O755" s="96">
        <f t="shared" si="147"/>
        <v>148.40485031901076</v>
      </c>
    </row>
    <row r="756" spans="1:15">
      <c r="C756" s="76">
        <v>223208</v>
      </c>
      <c r="D756" s="89" t="s">
        <v>768</v>
      </c>
      <c r="E756" s="90" t="s">
        <v>108</v>
      </c>
      <c r="F756" s="67" t="s">
        <v>109</v>
      </c>
      <c r="G756" s="96">
        <f t="shared" si="145"/>
        <v>0</v>
      </c>
      <c r="H756" s="96">
        <f t="shared" si="146"/>
        <v>0</v>
      </c>
      <c r="I756" s="97">
        <f>+SUMIFS('CUII UE TB'!W:W,'CUII UE TB'!D:D,'PIS and AD by Account'!C756,'CUII UE TB'!AA:AA,TRUE)</f>
        <v>0</v>
      </c>
      <c r="J756" s="96"/>
      <c r="K756" s="96"/>
      <c r="N756" s="96">
        <f t="shared" si="147"/>
        <v>0</v>
      </c>
      <c r="O756" s="96">
        <f t="shared" si="147"/>
        <v>0</v>
      </c>
    </row>
    <row r="757" spans="1:15">
      <c r="C757" s="76">
        <v>223209</v>
      </c>
      <c r="D757" s="89" t="s">
        <v>769</v>
      </c>
      <c r="E757" s="90" t="s">
        <v>108</v>
      </c>
      <c r="F757" s="67" t="s">
        <v>109</v>
      </c>
      <c r="G757" s="96">
        <f t="shared" si="145"/>
        <v>0</v>
      </c>
      <c r="H757" s="96">
        <f t="shared" si="146"/>
        <v>0</v>
      </c>
      <c r="I757" s="97">
        <f>+SUMIFS('CUII UE TB'!W:W,'CUII UE TB'!D:D,'PIS and AD by Account'!C757,'CUII UE TB'!AA:AA,TRUE)</f>
        <v>0</v>
      </c>
      <c r="J757" s="96"/>
      <c r="K757" s="96"/>
      <c r="N757" s="96">
        <f t="shared" si="147"/>
        <v>0</v>
      </c>
      <c r="O757" s="96">
        <f t="shared" si="147"/>
        <v>0</v>
      </c>
    </row>
    <row r="758" spans="1:15">
      <c r="C758" s="76">
        <v>223210</v>
      </c>
      <c r="D758" s="89" t="s">
        <v>770</v>
      </c>
      <c r="E758" s="90" t="s">
        <v>108</v>
      </c>
      <c r="F758" s="67" t="s">
        <v>109</v>
      </c>
      <c r="G758" s="96">
        <f t="shared" si="145"/>
        <v>0</v>
      </c>
      <c r="H758" s="96">
        <f t="shared" si="146"/>
        <v>0</v>
      </c>
      <c r="I758" s="97">
        <f>+SUMIFS('CUII UE TB'!W:W,'CUII UE TB'!D:D,'PIS and AD by Account'!C758,'CUII UE TB'!AA:AA,TRUE)</f>
        <v>0</v>
      </c>
      <c r="J758" s="96"/>
      <c r="K758" s="96"/>
      <c r="N758" s="96">
        <f t="shared" si="147"/>
        <v>0</v>
      </c>
      <c r="O758" s="96">
        <f t="shared" si="147"/>
        <v>0</v>
      </c>
    </row>
    <row r="759" spans="1:15">
      <c r="C759" s="76">
        <v>223211</v>
      </c>
      <c r="D759" s="89" t="s">
        <v>771</v>
      </c>
      <c r="E759" s="90" t="s">
        <v>108</v>
      </c>
      <c r="F759" s="67" t="s">
        <v>109</v>
      </c>
      <c r="G759" s="96">
        <f t="shared" si="145"/>
        <v>0</v>
      </c>
      <c r="H759" s="96">
        <f t="shared" si="146"/>
        <v>0</v>
      </c>
      <c r="I759" s="97">
        <f>+SUMIFS('CUII UE TB'!W:W,'CUII UE TB'!D:D,'PIS and AD by Account'!C759,'CUII UE TB'!AA:AA,TRUE)</f>
        <v>0</v>
      </c>
      <c r="J759" s="96"/>
      <c r="K759" s="96"/>
      <c r="N759" s="96">
        <f t="shared" si="147"/>
        <v>0</v>
      </c>
      <c r="O759" s="96">
        <f t="shared" si="147"/>
        <v>0</v>
      </c>
    </row>
    <row r="760" spans="1:15">
      <c r="C760" s="76">
        <v>223212</v>
      </c>
      <c r="D760" s="89" t="s">
        <v>772</v>
      </c>
      <c r="E760" s="90" t="s">
        <v>108</v>
      </c>
      <c r="F760" s="67" t="s">
        <v>109</v>
      </c>
      <c r="G760" s="96">
        <f t="shared" si="145"/>
        <v>0</v>
      </c>
      <c r="H760" s="96">
        <f t="shared" si="146"/>
        <v>0</v>
      </c>
      <c r="I760" s="97">
        <f>+SUMIFS('CUII UE TB'!W:W,'CUII UE TB'!D:D,'PIS and AD by Account'!C760,'CUII UE TB'!AA:AA,TRUE)</f>
        <v>0</v>
      </c>
      <c r="J760" s="96"/>
      <c r="K760" s="96"/>
      <c r="N760" s="96">
        <f t="shared" si="147"/>
        <v>0</v>
      </c>
      <c r="O760" s="96">
        <f t="shared" si="147"/>
        <v>0</v>
      </c>
    </row>
    <row r="761" spans="1:15">
      <c r="C761" s="76">
        <v>223213</v>
      </c>
      <c r="D761" s="89" t="s">
        <v>773</v>
      </c>
      <c r="E761" s="90" t="s">
        <v>108</v>
      </c>
      <c r="F761" s="67" t="s">
        <v>109</v>
      </c>
      <c r="G761" s="96">
        <f t="shared" si="145"/>
        <v>0</v>
      </c>
      <c r="H761" s="96">
        <f t="shared" si="146"/>
        <v>0</v>
      </c>
      <c r="I761" s="97">
        <f>+SUMIFS('CUII UE TB'!W:W,'CUII UE TB'!D:D,'PIS and AD by Account'!C761,'CUII UE TB'!AA:AA,TRUE)</f>
        <v>0</v>
      </c>
      <c r="J761" s="96"/>
      <c r="K761" s="96"/>
      <c r="N761" s="96">
        <f t="shared" si="147"/>
        <v>0</v>
      </c>
      <c r="O761" s="96">
        <f t="shared" si="147"/>
        <v>0</v>
      </c>
    </row>
    <row r="762" spans="1:15">
      <c r="A762" s="428" t="s">
        <v>128</v>
      </c>
      <c r="C762" s="90" t="s">
        <v>95</v>
      </c>
      <c r="D762" s="93" t="s">
        <v>760</v>
      </c>
      <c r="E762" s="90"/>
      <c r="G762" s="228">
        <f>SUM(G749:G761)</f>
        <v>-5845.0809553385088</v>
      </c>
      <c r="H762" s="228">
        <f>SUM(H749:H761)</f>
        <v>-3862.9190446615225</v>
      </c>
      <c r="I762" s="229">
        <f>SUM(I749:I761)</f>
        <v>-9708.0000000000327</v>
      </c>
      <c r="J762" s="228"/>
      <c r="K762" s="228"/>
      <c r="N762" s="228">
        <f t="shared" ref="N762:O762" si="148">SUM(N749:N761)</f>
        <v>-5845.0809553385088</v>
      </c>
      <c r="O762" s="228">
        <f t="shared" si="148"/>
        <v>-3862.9190446615225</v>
      </c>
    </row>
    <row r="763" spans="1:15" ht="16.5" customHeight="1">
      <c r="C763" s="76"/>
      <c r="D763" s="77"/>
      <c r="E763" s="90"/>
      <c r="G763" s="96"/>
      <c r="H763" s="96"/>
      <c r="I763" s="97"/>
      <c r="J763" s="96"/>
      <c r="K763" s="96"/>
      <c r="N763" s="96"/>
      <c r="O763" s="96"/>
    </row>
    <row r="764" spans="1:15">
      <c r="C764" s="76"/>
      <c r="D764" s="77" t="s">
        <v>774</v>
      </c>
      <c r="E764" s="90"/>
      <c r="G764" s="96"/>
      <c r="H764" s="96"/>
      <c r="I764" s="97"/>
      <c r="J764" s="96"/>
      <c r="K764" s="96"/>
      <c r="N764" s="96"/>
      <c r="O764" s="96"/>
    </row>
    <row r="765" spans="1:15">
      <c r="C765" s="76">
        <v>223301</v>
      </c>
      <c r="D765" s="89" t="s">
        <v>775</v>
      </c>
      <c r="E765" s="90" t="s">
        <v>108</v>
      </c>
      <c r="F765" s="67" t="s">
        <v>109</v>
      </c>
      <c r="G765" s="96">
        <f t="shared" ref="G765:G773" si="149">IF(E765="Actual",IF(F765=G$6,$I765,0),VLOOKUP($E765,$F$1135:$L$1141,5,FALSE)*$I765)</f>
        <v>0</v>
      </c>
      <c r="H765" s="96">
        <f t="shared" ref="H765:H773" si="150">IF(E765="Actual",IF(F765=H$6,$I765,0),VLOOKUP($E765,$F$1135:$L$1141,6,FALSE)*$I765)</f>
        <v>0</v>
      </c>
      <c r="I765" s="97">
        <f>+SUMIFS('CUII UE TB'!W:W,'CUII UE TB'!D:D,'PIS and AD by Account'!C765,'CUII UE TB'!AA:AA,TRUE)</f>
        <v>0</v>
      </c>
      <c r="J765" s="96"/>
      <c r="K765" s="96"/>
      <c r="N765" s="96">
        <f t="shared" ref="N765:O773" si="151">SUM(G765,J765)</f>
        <v>0</v>
      </c>
      <c r="O765" s="96">
        <f t="shared" si="151"/>
        <v>0</v>
      </c>
    </row>
    <row r="766" spans="1:15">
      <c r="C766" s="76">
        <v>223302</v>
      </c>
      <c r="D766" s="89" t="s">
        <v>776</v>
      </c>
      <c r="E766" s="90" t="s">
        <v>108</v>
      </c>
      <c r="F766" s="67" t="s">
        <v>109</v>
      </c>
      <c r="G766" s="96">
        <f t="shared" si="149"/>
        <v>0</v>
      </c>
      <c r="H766" s="96">
        <f t="shared" si="150"/>
        <v>0</v>
      </c>
      <c r="I766" s="97">
        <f>+SUMIFS('CUII UE TB'!W:W,'CUII UE TB'!D:D,'PIS and AD by Account'!C766,'CUII UE TB'!AA:AA,TRUE)</f>
        <v>0</v>
      </c>
      <c r="J766" s="96"/>
      <c r="K766" s="96"/>
      <c r="N766" s="96">
        <f t="shared" si="151"/>
        <v>0</v>
      </c>
      <c r="O766" s="96">
        <f t="shared" si="151"/>
        <v>0</v>
      </c>
    </row>
    <row r="767" spans="1:15">
      <c r="C767" s="76">
        <v>223303</v>
      </c>
      <c r="D767" s="89" t="s">
        <v>777</v>
      </c>
      <c r="E767" s="90" t="s">
        <v>108</v>
      </c>
      <c r="F767" s="67" t="s">
        <v>109</v>
      </c>
      <c r="G767" s="96">
        <f t="shared" si="149"/>
        <v>0</v>
      </c>
      <c r="H767" s="96">
        <f t="shared" si="150"/>
        <v>0</v>
      </c>
      <c r="I767" s="97">
        <f>+SUMIFS('CUII UE TB'!W:W,'CUII UE TB'!D:D,'PIS and AD by Account'!C767,'CUII UE TB'!AA:AA,TRUE)</f>
        <v>0</v>
      </c>
      <c r="J767" s="96"/>
      <c r="K767" s="96"/>
      <c r="N767" s="96">
        <f t="shared" si="151"/>
        <v>0</v>
      </c>
      <c r="O767" s="96">
        <f t="shared" si="151"/>
        <v>0</v>
      </c>
    </row>
    <row r="768" spans="1:15">
      <c r="C768" s="76">
        <v>223304</v>
      </c>
      <c r="D768" s="89" t="s">
        <v>778</v>
      </c>
      <c r="E768" s="90" t="s">
        <v>108</v>
      </c>
      <c r="F768" s="67" t="s">
        <v>109</v>
      </c>
      <c r="G768" s="96">
        <f t="shared" si="149"/>
        <v>51.033071876235205</v>
      </c>
      <c r="H768" s="96">
        <f t="shared" si="150"/>
        <v>33.726928123764957</v>
      </c>
      <c r="I768" s="97">
        <f>+SUMIFS('CUII UE TB'!W:W,'CUII UE TB'!D:D,'PIS and AD by Account'!C768,'CUII UE TB'!AA:AA,TRUE)</f>
        <v>84.760000000000161</v>
      </c>
      <c r="J768" s="96"/>
      <c r="K768" s="96"/>
      <c r="N768" s="96">
        <f t="shared" si="151"/>
        <v>51.033071876235205</v>
      </c>
      <c r="O768" s="96">
        <f t="shared" si="151"/>
        <v>33.726928123764957</v>
      </c>
    </row>
    <row r="769" spans="1:15">
      <c r="C769" s="76">
        <v>223305</v>
      </c>
      <c r="D769" s="89" t="s">
        <v>779</v>
      </c>
      <c r="E769" s="90" t="s">
        <v>108</v>
      </c>
      <c r="F769" s="67" t="s">
        <v>109</v>
      </c>
      <c r="G769" s="96">
        <f t="shared" si="149"/>
        <v>11.933405905934166</v>
      </c>
      <c r="H769" s="96">
        <f t="shared" si="150"/>
        <v>7.8865940940658348</v>
      </c>
      <c r="I769" s="97">
        <f>+SUMIFS('CUII UE TB'!W:W,'CUII UE TB'!D:D,'PIS and AD by Account'!C769,'CUII UE TB'!AA:AA,TRUE)</f>
        <v>19.82</v>
      </c>
      <c r="J769" s="96"/>
      <c r="K769" s="96"/>
      <c r="N769" s="96">
        <f t="shared" si="151"/>
        <v>11.933405905934166</v>
      </c>
      <c r="O769" s="96">
        <f t="shared" si="151"/>
        <v>7.8865940940658348</v>
      </c>
    </row>
    <row r="770" spans="1:15">
      <c r="C770" s="76">
        <v>223306</v>
      </c>
      <c r="D770" s="89" t="s">
        <v>780</v>
      </c>
      <c r="E770" s="90" t="s">
        <v>108</v>
      </c>
      <c r="F770" s="67" t="s">
        <v>109</v>
      </c>
      <c r="G770" s="96">
        <f t="shared" si="149"/>
        <v>2.3300848060527355</v>
      </c>
      <c r="H770" s="96">
        <f t="shared" si="150"/>
        <v>1.5399151939472642</v>
      </c>
      <c r="I770" s="97">
        <f>+SUMIFS('CUII UE TB'!W:W,'CUII UE TB'!D:D,'PIS and AD by Account'!C770,'CUII UE TB'!AA:AA,TRUE)</f>
        <v>3.8699999999999997</v>
      </c>
      <c r="J770" s="96"/>
      <c r="K770" s="96"/>
      <c r="N770" s="96">
        <f t="shared" si="151"/>
        <v>2.3300848060527355</v>
      </c>
      <c r="O770" s="96">
        <f t="shared" si="151"/>
        <v>1.5399151939472642</v>
      </c>
    </row>
    <row r="771" spans="1:15">
      <c r="C771" s="76">
        <v>223307</v>
      </c>
      <c r="D771" s="89" t="s">
        <v>781</v>
      </c>
      <c r="E771" s="90" t="s">
        <v>108</v>
      </c>
      <c r="F771" s="67" t="s">
        <v>109</v>
      </c>
      <c r="G771" s="96">
        <f t="shared" si="149"/>
        <v>10.470329399808024</v>
      </c>
      <c r="H771" s="96">
        <f t="shared" si="150"/>
        <v>6.9196706001919681</v>
      </c>
      <c r="I771" s="97">
        <f>+SUMIFS('CUII UE TB'!W:W,'CUII UE TB'!D:D,'PIS and AD by Account'!C771,'CUII UE TB'!AA:AA,TRUE)</f>
        <v>17.389999999999993</v>
      </c>
      <c r="J771" s="96"/>
      <c r="K771" s="96"/>
      <c r="N771" s="96">
        <f t="shared" si="151"/>
        <v>10.470329399808024</v>
      </c>
      <c r="O771" s="96">
        <f t="shared" si="151"/>
        <v>6.9196706001919681</v>
      </c>
    </row>
    <row r="772" spans="1:15">
      <c r="C772" s="76">
        <v>223308</v>
      </c>
      <c r="D772" s="89" t="s">
        <v>782</v>
      </c>
      <c r="E772" s="90" t="s">
        <v>108</v>
      </c>
      <c r="F772" s="67" t="s">
        <v>109</v>
      </c>
      <c r="G772" s="96">
        <f t="shared" si="149"/>
        <v>0</v>
      </c>
      <c r="H772" s="96">
        <f t="shared" si="150"/>
        <v>0</v>
      </c>
      <c r="I772" s="97">
        <f>+SUMIFS('CUII UE TB'!W:W,'CUII UE TB'!D:D,'PIS and AD by Account'!C772,'CUII UE TB'!AA:AA,TRUE)</f>
        <v>0</v>
      </c>
      <c r="J772" s="96"/>
      <c r="K772" s="96"/>
      <c r="N772" s="96">
        <f t="shared" si="151"/>
        <v>0</v>
      </c>
      <c r="O772" s="96">
        <f t="shared" si="151"/>
        <v>0</v>
      </c>
    </row>
    <row r="773" spans="1:15">
      <c r="C773" s="76">
        <v>223309</v>
      </c>
      <c r="D773" s="89" t="s">
        <v>783</v>
      </c>
      <c r="E773" s="90" t="s">
        <v>108</v>
      </c>
      <c r="F773" s="67" t="s">
        <v>109</v>
      </c>
      <c r="G773" s="96">
        <f t="shared" si="149"/>
        <v>0</v>
      </c>
      <c r="H773" s="96">
        <f t="shared" si="150"/>
        <v>0</v>
      </c>
      <c r="I773" s="97">
        <f>+SUMIFS('CUII UE TB'!W:W,'CUII UE TB'!D:D,'PIS and AD by Account'!C773,'CUII UE TB'!AA:AA,TRUE)</f>
        <v>0</v>
      </c>
      <c r="J773" s="96"/>
      <c r="K773" s="96"/>
      <c r="N773" s="96">
        <f t="shared" si="151"/>
        <v>0</v>
      </c>
      <c r="O773" s="96">
        <f t="shared" si="151"/>
        <v>0</v>
      </c>
    </row>
    <row r="774" spans="1:15">
      <c r="A774" s="428" t="s">
        <v>128</v>
      </c>
      <c r="C774" s="90" t="s">
        <v>95</v>
      </c>
      <c r="D774" s="93" t="s">
        <v>774</v>
      </c>
      <c r="E774" s="90"/>
      <c r="G774" s="228">
        <f>SUM(G765:G773)</f>
        <v>75.766891988030125</v>
      </c>
      <c r="H774" s="228">
        <f>SUM(H765:H773)</f>
        <v>50.073108011970028</v>
      </c>
      <c r="I774" s="229">
        <f>SUM(I765:I773)</f>
        <v>125.84000000000015</v>
      </c>
      <c r="J774" s="228"/>
      <c r="K774" s="228"/>
      <c r="N774" s="228">
        <f t="shared" ref="N774:O774" si="152">SUM(N765:N773)</f>
        <v>75.766891988030125</v>
      </c>
      <c r="O774" s="228">
        <f t="shared" si="152"/>
        <v>50.073108011970028</v>
      </c>
    </row>
    <row r="775" spans="1:15">
      <c r="C775" s="76"/>
      <c r="D775" s="77"/>
      <c r="E775" s="90"/>
      <c r="G775" s="96"/>
      <c r="H775" s="96"/>
      <c r="I775" s="97"/>
      <c r="J775" s="96"/>
      <c r="K775" s="96"/>
      <c r="N775" s="96"/>
      <c r="O775" s="96"/>
    </row>
    <row r="776" spans="1:15">
      <c r="C776" s="76"/>
      <c r="D776" s="77" t="s">
        <v>784</v>
      </c>
      <c r="E776" s="90"/>
      <c r="G776" s="96"/>
      <c r="H776" s="96"/>
      <c r="I776" s="97"/>
      <c r="J776" s="96"/>
      <c r="K776" s="96"/>
      <c r="N776" s="96"/>
      <c r="O776" s="96"/>
    </row>
    <row r="777" spans="1:15">
      <c r="C777" s="76">
        <v>223401</v>
      </c>
      <c r="D777" s="89" t="s">
        <v>785</v>
      </c>
      <c r="E777" s="90" t="s">
        <v>108</v>
      </c>
      <c r="F777" s="67" t="s">
        <v>109</v>
      </c>
      <c r="G777" s="96">
        <f t="shared" ref="G777:G789" si="153">IF(E777="Actual",IF(F777=G$6,$I777,0),VLOOKUP($E777,$F$1135:$L$1141,5,FALSE)*$I777)</f>
        <v>0</v>
      </c>
      <c r="H777" s="96">
        <f t="shared" ref="H777:H789" si="154">IF(E777="Actual",IF(F777=H$6,$I777,0),VLOOKUP($E777,$F$1135:$L$1141,6,FALSE)*$I777)</f>
        <v>0</v>
      </c>
      <c r="I777" s="97">
        <f>+SUMIFS('CUII UE TB'!W:W,'CUII UE TB'!D:D,'PIS and AD by Account'!C777,'CUII UE TB'!AA:AA,TRUE)</f>
        <v>0</v>
      </c>
      <c r="J777" s="96"/>
      <c r="K777" s="96"/>
      <c r="N777" s="96">
        <f t="shared" ref="N777:O789" si="155">SUM(G777,J777)</f>
        <v>0</v>
      </c>
      <c r="O777" s="96">
        <f t="shared" si="155"/>
        <v>0</v>
      </c>
    </row>
    <row r="778" spans="1:15">
      <c r="C778" s="76">
        <v>223402</v>
      </c>
      <c r="D778" s="89" t="s">
        <v>786</v>
      </c>
      <c r="E778" s="90" t="s">
        <v>108</v>
      </c>
      <c r="F778" s="67" t="s">
        <v>109</v>
      </c>
      <c r="G778" s="96">
        <f t="shared" si="153"/>
        <v>0</v>
      </c>
      <c r="H778" s="96">
        <f t="shared" si="154"/>
        <v>0</v>
      </c>
      <c r="I778" s="97">
        <f>+SUMIFS('CUII UE TB'!W:W,'CUII UE TB'!D:D,'PIS and AD by Account'!C778,'CUII UE TB'!AA:AA,TRUE)</f>
        <v>0</v>
      </c>
      <c r="J778" s="96"/>
      <c r="K778" s="96"/>
      <c r="N778" s="96">
        <f t="shared" si="155"/>
        <v>0</v>
      </c>
      <c r="O778" s="96">
        <f t="shared" si="155"/>
        <v>0</v>
      </c>
    </row>
    <row r="779" spans="1:15">
      <c r="C779" s="76">
        <v>223403</v>
      </c>
      <c r="D779" s="89" t="s">
        <v>787</v>
      </c>
      <c r="E779" s="90" t="s">
        <v>108</v>
      </c>
      <c r="F779" s="67" t="s">
        <v>109</v>
      </c>
      <c r="G779" s="96">
        <f t="shared" si="153"/>
        <v>0</v>
      </c>
      <c r="H779" s="96">
        <f t="shared" si="154"/>
        <v>0</v>
      </c>
      <c r="I779" s="97">
        <f>+SUMIFS('CUII UE TB'!W:W,'CUII UE TB'!D:D,'PIS and AD by Account'!C779,'CUII UE TB'!AA:AA,TRUE)</f>
        <v>0</v>
      </c>
      <c r="J779" s="96"/>
      <c r="K779" s="96"/>
      <c r="N779" s="96">
        <f t="shared" si="155"/>
        <v>0</v>
      </c>
      <c r="O779" s="96">
        <f t="shared" si="155"/>
        <v>0</v>
      </c>
    </row>
    <row r="780" spans="1:15">
      <c r="C780" s="76">
        <v>223404</v>
      </c>
      <c r="D780" s="89" t="s">
        <v>788</v>
      </c>
      <c r="E780" s="90" t="s">
        <v>108</v>
      </c>
      <c r="F780" s="67" t="s">
        <v>109</v>
      </c>
      <c r="G780" s="96">
        <f t="shared" si="153"/>
        <v>0</v>
      </c>
      <c r="H780" s="96">
        <f t="shared" si="154"/>
        <v>0</v>
      </c>
      <c r="I780" s="97">
        <f>+SUMIFS('CUII UE TB'!W:W,'CUII UE TB'!D:D,'PIS and AD by Account'!C780,'CUII UE TB'!AA:AA,TRUE)</f>
        <v>0</v>
      </c>
      <c r="J780" s="96"/>
      <c r="K780" s="96"/>
      <c r="N780" s="96">
        <f t="shared" si="155"/>
        <v>0</v>
      </c>
      <c r="O780" s="96">
        <f t="shared" si="155"/>
        <v>0</v>
      </c>
    </row>
    <row r="781" spans="1:15">
      <c r="C781" s="76">
        <v>223405</v>
      </c>
      <c r="D781" s="89" t="s">
        <v>789</v>
      </c>
      <c r="E781" s="90" t="s">
        <v>108</v>
      </c>
      <c r="F781" s="67" t="s">
        <v>109</v>
      </c>
      <c r="G781" s="96">
        <f t="shared" si="153"/>
        <v>0</v>
      </c>
      <c r="H781" s="96">
        <f t="shared" si="154"/>
        <v>0</v>
      </c>
      <c r="I781" s="97">
        <f>+SUMIFS('CUII UE TB'!W:W,'CUII UE TB'!D:D,'PIS and AD by Account'!C781,'CUII UE TB'!AA:AA,TRUE)</f>
        <v>0</v>
      </c>
      <c r="J781" s="96"/>
      <c r="K781" s="96"/>
      <c r="N781" s="96">
        <f t="shared" si="155"/>
        <v>0</v>
      </c>
      <c r="O781" s="96">
        <f t="shared" si="155"/>
        <v>0</v>
      </c>
    </row>
    <row r="782" spans="1:15">
      <c r="C782" s="76">
        <v>223406</v>
      </c>
      <c r="D782" s="89" t="s">
        <v>790</v>
      </c>
      <c r="E782" s="90" t="s">
        <v>108</v>
      </c>
      <c r="F782" s="67" t="s">
        <v>109</v>
      </c>
      <c r="G782" s="96">
        <f t="shared" si="153"/>
        <v>0</v>
      </c>
      <c r="H782" s="96">
        <f t="shared" si="154"/>
        <v>0</v>
      </c>
      <c r="I782" s="97">
        <f>+SUMIFS('CUII UE TB'!W:W,'CUII UE TB'!D:D,'PIS and AD by Account'!C782,'CUII UE TB'!AA:AA,TRUE)</f>
        <v>0</v>
      </c>
      <c r="J782" s="96"/>
      <c r="K782" s="96"/>
      <c r="N782" s="96">
        <f t="shared" si="155"/>
        <v>0</v>
      </c>
      <c r="O782" s="96">
        <f t="shared" si="155"/>
        <v>0</v>
      </c>
    </row>
    <row r="783" spans="1:15">
      <c r="C783" s="76">
        <v>223407</v>
      </c>
      <c r="D783" s="89" t="s">
        <v>791</v>
      </c>
      <c r="E783" s="90" t="s">
        <v>108</v>
      </c>
      <c r="F783" s="67" t="s">
        <v>109</v>
      </c>
      <c r="G783" s="96">
        <f t="shared" si="153"/>
        <v>0</v>
      </c>
      <c r="H783" s="96">
        <f t="shared" si="154"/>
        <v>0</v>
      </c>
      <c r="I783" s="97">
        <f>+SUMIFS('CUII UE TB'!W:W,'CUII UE TB'!D:D,'PIS and AD by Account'!C783,'CUII UE TB'!AA:AA,TRUE)</f>
        <v>0</v>
      </c>
      <c r="J783" s="96"/>
      <c r="K783" s="96"/>
      <c r="N783" s="96">
        <f t="shared" si="155"/>
        <v>0</v>
      </c>
      <c r="O783" s="96">
        <f t="shared" si="155"/>
        <v>0</v>
      </c>
    </row>
    <row r="784" spans="1:15">
      <c r="C784" s="76">
        <v>223408</v>
      </c>
      <c r="D784" s="89" t="s">
        <v>792</v>
      </c>
      <c r="E784" s="90" t="s">
        <v>108</v>
      </c>
      <c r="F784" s="67" t="s">
        <v>109</v>
      </c>
      <c r="G784" s="96">
        <f t="shared" si="153"/>
        <v>0</v>
      </c>
      <c r="H784" s="96">
        <f t="shared" si="154"/>
        <v>0</v>
      </c>
      <c r="I784" s="97">
        <f>+SUMIFS('CUII UE TB'!W:W,'CUII UE TB'!D:D,'PIS and AD by Account'!C784,'CUII UE TB'!AA:AA,TRUE)</f>
        <v>0</v>
      </c>
      <c r="J784" s="96"/>
      <c r="K784" s="96"/>
      <c r="N784" s="96">
        <f t="shared" si="155"/>
        <v>0</v>
      </c>
      <c r="O784" s="96">
        <f t="shared" si="155"/>
        <v>0</v>
      </c>
    </row>
    <row r="785" spans="1:15">
      <c r="C785" s="76">
        <v>223409</v>
      </c>
      <c r="D785" s="89" t="s">
        <v>793</v>
      </c>
      <c r="E785" s="90" t="s">
        <v>108</v>
      </c>
      <c r="F785" s="67" t="s">
        <v>109</v>
      </c>
      <c r="G785" s="96">
        <f t="shared" si="153"/>
        <v>0</v>
      </c>
      <c r="H785" s="96">
        <f t="shared" si="154"/>
        <v>0</v>
      </c>
      <c r="I785" s="97">
        <f>+SUMIFS('CUII UE TB'!W:W,'CUII UE TB'!D:D,'PIS and AD by Account'!C785,'CUII UE TB'!AA:AA,TRUE)</f>
        <v>0</v>
      </c>
      <c r="J785" s="96"/>
      <c r="K785" s="96"/>
      <c r="N785" s="96">
        <f t="shared" si="155"/>
        <v>0</v>
      </c>
      <c r="O785" s="96">
        <f t="shared" si="155"/>
        <v>0</v>
      </c>
    </row>
    <row r="786" spans="1:15">
      <c r="C786" s="76">
        <v>223410</v>
      </c>
      <c r="D786" s="89" t="s">
        <v>794</v>
      </c>
      <c r="E786" s="90" t="s">
        <v>108</v>
      </c>
      <c r="F786" s="67" t="s">
        <v>109</v>
      </c>
      <c r="G786" s="96">
        <f t="shared" si="153"/>
        <v>0</v>
      </c>
      <c r="H786" s="96">
        <f t="shared" si="154"/>
        <v>0</v>
      </c>
      <c r="I786" s="97">
        <f>+SUMIFS('CUII UE TB'!W:W,'CUII UE TB'!D:D,'PIS and AD by Account'!C786,'CUII UE TB'!AA:AA,TRUE)</f>
        <v>0</v>
      </c>
      <c r="J786" s="96"/>
      <c r="K786" s="96"/>
      <c r="N786" s="96">
        <f t="shared" si="155"/>
        <v>0</v>
      </c>
      <c r="O786" s="96">
        <f t="shared" si="155"/>
        <v>0</v>
      </c>
    </row>
    <row r="787" spans="1:15">
      <c r="C787" s="76">
        <v>223411</v>
      </c>
      <c r="D787" s="89" t="s">
        <v>795</v>
      </c>
      <c r="E787" s="90" t="s">
        <v>108</v>
      </c>
      <c r="F787" s="67" t="s">
        <v>109</v>
      </c>
      <c r="G787" s="96">
        <f t="shared" si="153"/>
        <v>0</v>
      </c>
      <c r="H787" s="96">
        <f t="shared" si="154"/>
        <v>0</v>
      </c>
      <c r="I787" s="97">
        <f>+SUMIFS('CUII UE TB'!W:W,'CUII UE TB'!D:D,'PIS and AD by Account'!C787,'CUII UE TB'!AA:AA,TRUE)</f>
        <v>0</v>
      </c>
      <c r="J787" s="96"/>
      <c r="K787" s="96"/>
      <c r="N787" s="96">
        <f t="shared" si="155"/>
        <v>0</v>
      </c>
      <c r="O787" s="96">
        <f t="shared" si="155"/>
        <v>0</v>
      </c>
    </row>
    <row r="788" spans="1:15">
      <c r="C788" s="76">
        <v>223412</v>
      </c>
      <c r="D788" s="89" t="s">
        <v>796</v>
      </c>
      <c r="E788" s="90" t="s">
        <v>108</v>
      </c>
      <c r="F788" s="67" t="s">
        <v>109</v>
      </c>
      <c r="G788" s="96">
        <f t="shared" si="153"/>
        <v>0</v>
      </c>
      <c r="H788" s="96">
        <f t="shared" si="154"/>
        <v>0</v>
      </c>
      <c r="I788" s="97">
        <f>+SUMIFS('CUII UE TB'!W:W,'CUII UE TB'!D:D,'PIS and AD by Account'!C788,'CUII UE TB'!AA:AA,TRUE)</f>
        <v>0</v>
      </c>
      <c r="J788" s="96"/>
      <c r="K788" s="96"/>
      <c r="N788" s="96">
        <f t="shared" si="155"/>
        <v>0</v>
      </c>
      <c r="O788" s="96">
        <f t="shared" si="155"/>
        <v>0</v>
      </c>
    </row>
    <row r="789" spans="1:15">
      <c r="C789" s="76">
        <v>223413</v>
      </c>
      <c r="D789" s="89" t="s">
        <v>797</v>
      </c>
      <c r="E789" s="90" t="s">
        <v>108</v>
      </c>
      <c r="F789" s="67" t="s">
        <v>109</v>
      </c>
      <c r="G789" s="96">
        <f t="shared" si="153"/>
        <v>0</v>
      </c>
      <c r="H789" s="96">
        <f t="shared" si="154"/>
        <v>0</v>
      </c>
      <c r="I789" s="97">
        <f>+SUMIFS('CUII UE TB'!W:W,'CUII UE TB'!D:D,'PIS and AD by Account'!C789,'CUII UE TB'!AA:AA,TRUE)</f>
        <v>0</v>
      </c>
      <c r="J789" s="96"/>
      <c r="K789" s="96"/>
      <c r="N789" s="96">
        <f t="shared" si="155"/>
        <v>0</v>
      </c>
      <c r="O789" s="96">
        <f t="shared" si="155"/>
        <v>0</v>
      </c>
    </row>
    <row r="790" spans="1:15">
      <c r="A790" s="428" t="s">
        <v>128</v>
      </c>
      <c r="C790" s="90" t="s">
        <v>95</v>
      </c>
      <c r="D790" s="93" t="s">
        <v>784</v>
      </c>
      <c r="E790" s="90"/>
      <c r="G790" s="228">
        <f>SUM(G777:G789)</f>
        <v>0</v>
      </c>
      <c r="H790" s="228">
        <f>SUM(H777:H789)</f>
        <v>0</v>
      </c>
      <c r="I790" s="229">
        <f>SUM(I777:I789)</f>
        <v>0</v>
      </c>
      <c r="J790" s="228"/>
      <c r="K790" s="228"/>
      <c r="N790" s="228">
        <f t="shared" ref="N790:O790" si="156">SUM(N777:N789)</f>
        <v>0</v>
      </c>
      <c r="O790" s="228">
        <f t="shared" si="156"/>
        <v>0</v>
      </c>
    </row>
    <row r="791" spans="1:15">
      <c r="C791" s="76"/>
      <c r="D791" s="77"/>
      <c r="E791" s="90"/>
      <c r="G791" s="96"/>
      <c r="H791" s="96"/>
      <c r="I791" s="97"/>
      <c r="J791" s="96"/>
      <c r="K791" s="96"/>
      <c r="N791" s="96"/>
      <c r="O791" s="96"/>
    </row>
    <row r="792" spans="1:15">
      <c r="C792" s="76"/>
      <c r="D792" s="77" t="s">
        <v>798</v>
      </c>
      <c r="E792" s="90"/>
      <c r="G792" s="96"/>
      <c r="H792" s="96"/>
      <c r="I792" s="97"/>
      <c r="J792" s="96"/>
      <c r="K792" s="96"/>
      <c r="N792" s="96"/>
      <c r="O792" s="96"/>
    </row>
    <row r="793" spans="1:15">
      <c r="C793" s="76">
        <v>223501</v>
      </c>
      <c r="D793" s="89" t="s">
        <v>799</v>
      </c>
      <c r="E793" s="90" t="s">
        <v>220</v>
      </c>
      <c r="F793" s="67" t="s">
        <v>109</v>
      </c>
      <c r="G793" s="96">
        <f>IF(E793="Actual",IF(F793=G$6,$I793,0),VLOOKUP($E793,$F$1135:$L$1141,5,FALSE)*$I793)</f>
        <v>0</v>
      </c>
      <c r="H793" s="96">
        <f>IF(E793="Actual",IF(F793=H$6,$I793,0),VLOOKUP($E793,$F$1135:$L$1141,6,FALSE)*$I793)</f>
        <v>0</v>
      </c>
      <c r="I793" s="97">
        <f>+SUMIFS('CUII UE TB'!W:W,'CUII UE TB'!D:D,'PIS and AD by Account'!C793,'CUII UE TB'!AA:AA,TRUE)</f>
        <v>0</v>
      </c>
      <c r="J793" s="96"/>
      <c r="K793" s="96"/>
      <c r="N793" s="96">
        <f t="shared" ref="N793:O795" si="157">SUM(G793,J793)</f>
        <v>0</v>
      </c>
      <c r="O793" s="96">
        <f t="shared" si="157"/>
        <v>0</v>
      </c>
    </row>
    <row r="794" spans="1:15">
      <c r="C794" s="76">
        <v>223502</v>
      </c>
      <c r="D794" s="89" t="s">
        <v>800</v>
      </c>
      <c r="E794" s="90" t="s">
        <v>220</v>
      </c>
      <c r="F794" s="67" t="s">
        <v>109</v>
      </c>
      <c r="G794" s="96">
        <f>IF(E794="Actual",IF(F794=G$6,$I794,0),VLOOKUP($E794,$F$1135:$L$1141,5,FALSE)*$I794)</f>
        <v>18381.817065216463</v>
      </c>
      <c r="H794" s="96">
        <f>IF(E794="Actual",IF(F794=H$6,$I794,0),VLOOKUP($E794,$F$1135:$L$1141,6,FALSE)*$I794)</f>
        <v>17811.182934783545</v>
      </c>
      <c r="I794" s="97">
        <f>+SUMIFS('CUII UE TB'!W:W,'CUII UE TB'!D:D,'PIS and AD by Account'!C794,'CUII UE TB'!AA:AA,TRUE)</f>
        <v>36193.000000000007</v>
      </c>
      <c r="J794" s="96"/>
      <c r="K794" s="96"/>
      <c r="N794" s="96">
        <f t="shared" si="157"/>
        <v>18381.817065216463</v>
      </c>
      <c r="O794" s="96">
        <f t="shared" si="157"/>
        <v>17811.182934783545</v>
      </c>
    </row>
    <row r="795" spans="1:15">
      <c r="C795" s="76">
        <v>223503</v>
      </c>
      <c r="D795" s="89" t="s">
        <v>801</v>
      </c>
      <c r="E795" s="90" t="s">
        <v>220</v>
      </c>
      <c r="F795" s="67" t="s">
        <v>109</v>
      </c>
      <c r="G795" s="96">
        <f>IF(E795="Actual",IF(F795=G$6,$I795,0),VLOOKUP($E795,$F$1135:$L$1141,5,FALSE)*$I795)</f>
        <v>0</v>
      </c>
      <c r="H795" s="96">
        <f>IF(E795="Actual",IF(F795=H$6,$I795,0),VLOOKUP($E795,$F$1135:$L$1141,6,FALSE)*$I795)</f>
        <v>0</v>
      </c>
      <c r="I795" s="97">
        <f>+SUMIFS('CUII UE TB'!W:W,'CUII UE TB'!D:D,'PIS and AD by Account'!C795,'CUII UE TB'!AA:AA,TRUE)</f>
        <v>0</v>
      </c>
      <c r="J795" s="96"/>
      <c r="K795" s="96"/>
      <c r="N795" s="96">
        <f t="shared" si="157"/>
        <v>0</v>
      </c>
      <c r="O795" s="96">
        <f t="shared" si="157"/>
        <v>0</v>
      </c>
    </row>
    <row r="796" spans="1:15">
      <c r="A796" s="428" t="s">
        <v>128</v>
      </c>
      <c r="C796" s="90" t="s">
        <v>95</v>
      </c>
      <c r="D796" s="93" t="s">
        <v>798</v>
      </c>
      <c r="E796" s="90"/>
      <c r="G796" s="228">
        <f>SUM(G793:G795)</f>
        <v>18381.817065216463</v>
      </c>
      <c r="H796" s="228">
        <f>SUM(H793:H795)</f>
        <v>17811.182934783545</v>
      </c>
      <c r="I796" s="229">
        <f>SUM(I793:I795)</f>
        <v>36193.000000000007</v>
      </c>
      <c r="J796" s="228"/>
      <c r="K796" s="228"/>
      <c r="N796" s="228">
        <f t="shared" ref="N796:O796" si="158">SUM(N793:N795)</f>
        <v>18381.817065216463</v>
      </c>
      <c r="O796" s="228">
        <f t="shared" si="158"/>
        <v>17811.182934783545</v>
      </c>
    </row>
    <row r="797" spans="1:15">
      <c r="C797" s="76"/>
      <c r="D797" s="77"/>
      <c r="E797" s="90"/>
      <c r="G797" s="96"/>
      <c r="H797" s="96"/>
      <c r="I797" s="97"/>
      <c r="J797" s="96"/>
      <c r="K797" s="96"/>
      <c r="N797" s="96"/>
      <c r="O797" s="96"/>
    </row>
    <row r="798" spans="1:15">
      <c r="C798" s="76"/>
      <c r="D798" s="77" t="s">
        <v>802</v>
      </c>
      <c r="E798" s="90"/>
      <c r="G798" s="96"/>
      <c r="H798" s="96"/>
      <c r="I798" s="97"/>
      <c r="J798" s="96"/>
      <c r="K798" s="96"/>
      <c r="N798" s="96"/>
      <c r="O798" s="96"/>
    </row>
    <row r="799" spans="1:15">
      <c r="C799" s="76">
        <v>224001</v>
      </c>
      <c r="D799" s="89" t="s">
        <v>803</v>
      </c>
      <c r="E799" s="90" t="s">
        <v>108</v>
      </c>
      <c r="F799" s="67" t="s">
        <v>109</v>
      </c>
      <c r="G799" s="96">
        <f>IF(E799="Actual",IF(F799=G$6,$I799,0),VLOOKUP($E799,$F$1135:$L$1141,5,FALSE)*$I799)</f>
        <v>0</v>
      </c>
      <c r="H799" s="96">
        <f>IF(E799="Actual",IF(F799=H$6,$I799,0),VLOOKUP($E799,$F$1135:$L$1141,6,FALSE)*$I799)</f>
        <v>0</v>
      </c>
      <c r="I799" s="97">
        <f>+SUMIFS('CUII UE TB'!W:W,'CUII UE TB'!D:D,'PIS and AD by Account'!C799,'CUII UE TB'!AA:AA,TRUE)</f>
        <v>0</v>
      </c>
      <c r="J799" s="96"/>
      <c r="K799" s="96"/>
      <c r="N799" s="96">
        <f t="shared" ref="N799:O802" si="159">SUM(G799,J799)</f>
        <v>0</v>
      </c>
      <c r="O799" s="96">
        <f t="shared" si="159"/>
        <v>0</v>
      </c>
    </row>
    <row r="800" spans="1:15">
      <c r="C800" s="76">
        <v>224002</v>
      </c>
      <c r="D800" s="89" t="s">
        <v>804</v>
      </c>
      <c r="E800" s="90" t="s">
        <v>108</v>
      </c>
      <c r="F800" s="67" t="s">
        <v>109</v>
      </c>
      <c r="G800" s="96">
        <f>IF(E800="Actual",IF(F800=G$6,$I800,0),VLOOKUP($E800,$F$1135:$L$1141,5,FALSE)*$I800)</f>
        <v>0</v>
      </c>
      <c r="H800" s="96">
        <f>IF(E800="Actual",IF(F800=H$6,$I800,0),VLOOKUP($E800,$F$1135:$L$1141,6,FALSE)*$I800)</f>
        <v>0</v>
      </c>
      <c r="I800" s="97">
        <f>+SUMIFS('CUII UE TB'!W:W,'CUII UE TB'!D:D,'PIS and AD by Account'!C800,'CUII UE TB'!AA:AA,TRUE)</f>
        <v>0</v>
      </c>
      <c r="J800" s="96"/>
      <c r="K800" s="96"/>
      <c r="N800" s="96">
        <f t="shared" si="159"/>
        <v>0</v>
      </c>
      <c r="O800" s="96">
        <f t="shared" si="159"/>
        <v>0</v>
      </c>
    </row>
    <row r="801" spans="1:15">
      <c r="C801" s="76">
        <v>224003</v>
      </c>
      <c r="D801" s="89" t="s">
        <v>805</v>
      </c>
      <c r="E801" s="90" t="s">
        <v>108</v>
      </c>
      <c r="F801" s="67" t="s">
        <v>109</v>
      </c>
      <c r="G801" s="96">
        <f>IF(E801="Actual",IF(F801=G$6,$I801,0),VLOOKUP($E801,$F$1135:$L$1141,5,FALSE)*$I801)</f>
        <v>-654.10959516684522</v>
      </c>
      <c r="H801" s="96">
        <f>IF(E801="Actual",IF(F801=H$6,$I801,0),VLOOKUP($E801,$F$1135:$L$1141,6,FALSE)*$I801)</f>
        <v>-432.29040483315435</v>
      </c>
      <c r="I801" s="97">
        <f>+SUMIFS('CUII UE TB'!W:W,'CUII UE TB'!D:D,'PIS and AD by Account'!C801,'CUII UE TB'!AA:AA,TRUE)</f>
        <v>-1086.3999999999996</v>
      </c>
      <c r="J801" s="96"/>
      <c r="K801" s="96"/>
      <c r="N801" s="96">
        <f t="shared" si="159"/>
        <v>-654.10959516684522</v>
      </c>
      <c r="O801" s="96">
        <f t="shared" si="159"/>
        <v>-432.29040483315435</v>
      </c>
    </row>
    <row r="802" spans="1:15">
      <c r="C802" s="76">
        <v>224004</v>
      </c>
      <c r="D802" s="89" t="s">
        <v>806</v>
      </c>
      <c r="E802" s="90" t="s">
        <v>108</v>
      </c>
      <c r="F802" s="67" t="s">
        <v>109</v>
      </c>
      <c r="G802" s="96">
        <f>IF(E802="Actual",IF(F802=G$6,$I802,0),VLOOKUP($E802,$F$1135:$L$1141,5,FALSE)*$I802)</f>
        <v>0</v>
      </c>
      <c r="H802" s="96">
        <f>IF(E802="Actual",IF(F802=H$6,$I802,0),VLOOKUP($E802,$F$1135:$L$1141,6,FALSE)*$I802)</f>
        <v>0</v>
      </c>
      <c r="I802" s="97">
        <f>+SUMIFS('CUII UE TB'!W:W,'CUII UE TB'!D:D,'PIS and AD by Account'!C802,'CUII UE TB'!AA:AA,TRUE)</f>
        <v>0</v>
      </c>
      <c r="J802" s="96"/>
      <c r="K802" s="96"/>
      <c r="N802" s="96">
        <f t="shared" si="159"/>
        <v>0</v>
      </c>
      <c r="O802" s="96">
        <f t="shared" si="159"/>
        <v>0</v>
      </c>
    </row>
    <row r="803" spans="1:15">
      <c r="A803" s="428" t="s">
        <v>128</v>
      </c>
      <c r="C803" s="90" t="s">
        <v>95</v>
      </c>
      <c r="D803" s="93" t="s">
        <v>802</v>
      </c>
      <c r="E803" s="90"/>
      <c r="G803" s="228">
        <f>SUM(G799:G802)</f>
        <v>-654.10959516684522</v>
      </c>
      <c r="H803" s="228">
        <f>SUM(H799:H802)</f>
        <v>-432.29040483315435</v>
      </c>
      <c r="I803" s="229">
        <f>SUM(I799:I802)</f>
        <v>-1086.3999999999996</v>
      </c>
      <c r="J803" s="228"/>
      <c r="K803" s="228"/>
      <c r="N803" s="228">
        <f t="shared" ref="N803:O803" si="160">SUM(N799:N802)</f>
        <v>-654.10959516684522</v>
      </c>
      <c r="O803" s="228">
        <f t="shared" si="160"/>
        <v>-432.29040483315435</v>
      </c>
    </row>
    <row r="804" spans="1:15">
      <c r="C804" s="76"/>
      <c r="D804" s="77"/>
      <c r="E804" s="90"/>
      <c r="G804" s="96"/>
      <c r="H804" s="96"/>
      <c r="I804" s="97"/>
      <c r="J804" s="96"/>
      <c r="K804" s="96"/>
      <c r="N804" s="96"/>
      <c r="O804" s="96"/>
    </row>
    <row r="805" spans="1:15">
      <c r="C805" s="76"/>
      <c r="D805" s="77" t="s">
        <v>238</v>
      </c>
      <c r="E805" s="90"/>
      <c r="G805" s="96"/>
      <c r="H805" s="96"/>
      <c r="I805" s="97"/>
      <c r="J805" s="96"/>
      <c r="K805" s="96"/>
      <c r="N805" s="96"/>
      <c r="O805" s="96"/>
    </row>
    <row r="806" spans="1:15">
      <c r="B806" s="428" t="s">
        <v>807</v>
      </c>
      <c r="C806" s="76">
        <v>231001</v>
      </c>
      <c r="D806" s="89" t="s">
        <v>73</v>
      </c>
      <c r="E806" s="90" t="s">
        <v>108</v>
      </c>
      <c r="F806" s="67" t="s">
        <v>109</v>
      </c>
      <c r="G806" s="96">
        <f>IF(E806="Actual",IF(F806=G$6,$I806,0),VLOOKUP($E806,$F$1135:$L$1141,5,FALSE)*$I806)</f>
        <v>-17919.839318615541</v>
      </c>
      <c r="H806" s="96">
        <f>IF(E806="Actual",IF(F806=H$6,$I806,0),VLOOKUP($E806,$F$1135:$L$1141,6,FALSE)*$I806)</f>
        <v>-11842.930681384443</v>
      </c>
      <c r="I806" s="97">
        <f>+SUMIFS('CUII UE TB'!W:W,'CUII UE TB'!D:D,'PIS and AD by Account'!C806,'CUII UE TB'!AA:AA,TRUE)</f>
        <v>-29762.769999999986</v>
      </c>
      <c r="J806" s="96"/>
      <c r="K806" s="96"/>
      <c r="N806" s="96">
        <f t="shared" ref="N806:O808" si="161">SUM(G806,J806)</f>
        <v>-17919.839318615541</v>
      </c>
      <c r="O806" s="96">
        <f t="shared" si="161"/>
        <v>-11842.930681384443</v>
      </c>
    </row>
    <row r="807" spans="1:15">
      <c r="B807" s="428" t="s">
        <v>807</v>
      </c>
      <c r="C807" s="76">
        <v>231002</v>
      </c>
      <c r="D807" s="89" t="s">
        <v>808</v>
      </c>
      <c r="E807" s="90" t="s">
        <v>108</v>
      </c>
      <c r="F807" s="67" t="s">
        <v>109</v>
      </c>
      <c r="G807" s="96">
        <f>IF(E807="Actual",IF(F807=G$6,$I807,0),VLOOKUP($E807,$F$1135:$L$1141,5,FALSE)*$I807)</f>
        <v>0</v>
      </c>
      <c r="H807" s="96">
        <f>IF(E807="Actual",IF(F807=H$6,$I807,0),VLOOKUP($E807,$F$1135:$L$1141,6,FALSE)*$I807)</f>
        <v>0</v>
      </c>
      <c r="I807" s="97">
        <f>+SUMIFS('CUII UE TB'!W:W,'CUII UE TB'!D:D,'PIS and AD by Account'!C807,'CUII UE TB'!AA:AA,TRUE)</f>
        <v>0</v>
      </c>
      <c r="J807" s="96"/>
      <c r="K807" s="96"/>
      <c r="N807" s="96">
        <f t="shared" si="161"/>
        <v>0</v>
      </c>
      <c r="O807" s="96">
        <f t="shared" si="161"/>
        <v>0</v>
      </c>
    </row>
    <row r="808" spans="1:15">
      <c r="B808" s="428" t="s">
        <v>807</v>
      </c>
      <c r="C808" s="76">
        <v>231003</v>
      </c>
      <c r="D808" s="89" t="s">
        <v>213</v>
      </c>
      <c r="E808" s="90" t="s">
        <v>108</v>
      </c>
      <c r="F808" s="67" t="s">
        <v>109</v>
      </c>
      <c r="G808" s="96">
        <f>IF(E808="Actual",IF(F808=G$6,$I808,0),VLOOKUP($E808,$F$1135:$L$1141,5,FALSE)*$I808)</f>
        <v>-2125.6033068714337</v>
      </c>
      <c r="H808" s="96">
        <f>IF(E808="Actual",IF(F808=H$6,$I808,0),VLOOKUP($E808,$F$1135:$L$1141,6,FALSE)*$I808)</f>
        <v>-1404.7766931285628</v>
      </c>
      <c r="I808" s="97">
        <f>+SUMIFS('CUII UE TB'!W:W,'CUII UE TB'!D:D,'PIS and AD by Account'!C808,'CUII UE TB'!AA:AA,TRUE)</f>
        <v>-3530.3799999999965</v>
      </c>
      <c r="J808" s="96"/>
      <c r="K808" s="96"/>
      <c r="N808" s="96">
        <f t="shared" si="161"/>
        <v>-2125.6033068714337</v>
      </c>
      <c r="O808" s="96">
        <f t="shared" si="161"/>
        <v>-1404.7766931285628</v>
      </c>
    </row>
    <row r="809" spans="1:15">
      <c r="A809" s="428" t="s">
        <v>128</v>
      </c>
      <c r="C809" s="90" t="s">
        <v>95</v>
      </c>
      <c r="D809" s="93" t="s">
        <v>238</v>
      </c>
      <c r="E809" s="90"/>
      <c r="G809" s="228">
        <f>SUM(G806:G808)</f>
        <v>-20045.442625486976</v>
      </c>
      <c r="H809" s="228">
        <f>SUM(H806:H808)</f>
        <v>-13247.707374513006</v>
      </c>
      <c r="I809" s="229">
        <f>SUM(I806:I808)</f>
        <v>-33293.14999999998</v>
      </c>
      <c r="J809" s="228"/>
      <c r="K809" s="228"/>
      <c r="N809" s="228">
        <f t="shared" ref="N809:O809" si="162">SUM(N806:N808)</f>
        <v>-20045.442625486976</v>
      </c>
      <c r="O809" s="228">
        <f t="shared" si="162"/>
        <v>-13247.707374513006</v>
      </c>
    </row>
    <row r="810" spans="1:15">
      <c r="C810" s="76"/>
      <c r="D810" s="77"/>
      <c r="E810" s="90"/>
      <c r="G810" s="96"/>
      <c r="H810" s="96"/>
      <c r="I810" s="97"/>
      <c r="J810" s="96"/>
      <c r="K810" s="96"/>
      <c r="N810" s="96"/>
      <c r="O810" s="96"/>
    </row>
    <row r="811" spans="1:15">
      <c r="C811" s="76"/>
      <c r="D811" s="77" t="s">
        <v>809</v>
      </c>
      <c r="E811" s="90"/>
      <c r="G811" s="96"/>
      <c r="H811" s="96"/>
      <c r="I811" s="97"/>
      <c r="J811" s="96"/>
      <c r="K811" s="96"/>
      <c r="N811" s="96"/>
      <c r="O811" s="96"/>
    </row>
    <row r="812" spans="1:15">
      <c r="C812" s="76">
        <v>232001</v>
      </c>
      <c r="D812" s="89" t="s">
        <v>810</v>
      </c>
      <c r="E812" s="90" t="s">
        <v>220</v>
      </c>
      <c r="F812" s="67" t="s">
        <v>109</v>
      </c>
      <c r="G812" s="96">
        <f t="shared" ref="G812:G819" si="163">IF(E812="Actual",IF(F812=G$6,$I812,0),VLOOKUP($E812,$F$1135:$L$1141,5,FALSE)*$I812)</f>
        <v>0</v>
      </c>
      <c r="H812" s="96">
        <f t="shared" ref="H812:H819" si="164">IF(E812="Actual",IF(F812=H$6,$I812,0),VLOOKUP($E812,$F$1135:$L$1141,6,FALSE)*$I812)</f>
        <v>0</v>
      </c>
      <c r="I812" s="97">
        <f>+SUMIFS('CUII UE TB'!W:W,'CUII UE TB'!D:D,'PIS and AD by Account'!C812,'CUII UE TB'!AA:AA,TRUE)</f>
        <v>0</v>
      </c>
      <c r="J812" s="96"/>
      <c r="K812" s="96"/>
      <c r="N812" s="96">
        <f t="shared" ref="N812:O819" si="165">SUM(G812,J812)</f>
        <v>0</v>
      </c>
      <c r="O812" s="96">
        <f t="shared" si="165"/>
        <v>0</v>
      </c>
    </row>
    <row r="813" spans="1:15">
      <c r="C813" s="76">
        <v>232002</v>
      </c>
      <c r="D813" s="89" t="s">
        <v>811</v>
      </c>
      <c r="E813" s="90" t="s">
        <v>108</v>
      </c>
      <c r="F813" s="67" t="s">
        <v>109</v>
      </c>
      <c r="G813" s="96">
        <f t="shared" si="163"/>
        <v>0</v>
      </c>
      <c r="H813" s="96">
        <f t="shared" si="164"/>
        <v>0</v>
      </c>
      <c r="I813" s="97">
        <f>+SUMIFS('CUII UE TB'!W:W,'CUII UE TB'!D:D,'PIS and AD by Account'!C813,'CUII UE TB'!AA:AA,TRUE)</f>
        <v>0</v>
      </c>
      <c r="J813" s="96"/>
      <c r="K813" s="96"/>
      <c r="N813" s="96">
        <f t="shared" si="165"/>
        <v>0</v>
      </c>
      <c r="O813" s="96">
        <f t="shared" si="165"/>
        <v>0</v>
      </c>
    </row>
    <row r="814" spans="1:15">
      <c r="C814" s="76">
        <v>232003</v>
      </c>
      <c r="D814" s="89" t="s">
        <v>812</v>
      </c>
      <c r="E814" s="90" t="s">
        <v>108</v>
      </c>
      <c r="F814" s="67" t="s">
        <v>109</v>
      </c>
      <c r="G814" s="96">
        <f t="shared" si="163"/>
        <v>0</v>
      </c>
      <c r="H814" s="96">
        <f t="shared" si="164"/>
        <v>0</v>
      </c>
      <c r="I814" s="97">
        <f>+SUMIFS('CUII UE TB'!W:W,'CUII UE TB'!D:D,'PIS and AD by Account'!C814,'CUII UE TB'!AA:AA,TRUE)</f>
        <v>0</v>
      </c>
      <c r="J814" s="96"/>
      <c r="K814" s="96"/>
      <c r="N814" s="96">
        <f t="shared" si="165"/>
        <v>0</v>
      </c>
      <c r="O814" s="96">
        <f t="shared" si="165"/>
        <v>0</v>
      </c>
    </row>
    <row r="815" spans="1:15">
      <c r="C815" s="76">
        <v>232004</v>
      </c>
      <c r="D815" s="89" t="s">
        <v>813</v>
      </c>
      <c r="E815" s="90" t="s">
        <v>108</v>
      </c>
      <c r="F815" s="67" t="s">
        <v>109</v>
      </c>
      <c r="G815" s="96">
        <f t="shared" si="163"/>
        <v>0</v>
      </c>
      <c r="H815" s="96">
        <f t="shared" si="164"/>
        <v>0</v>
      </c>
      <c r="I815" s="97">
        <f>+SUMIFS('CUII UE TB'!W:W,'CUII UE TB'!D:D,'PIS and AD by Account'!C815,'CUII UE TB'!AA:AA,TRUE)</f>
        <v>0</v>
      </c>
      <c r="J815" s="96"/>
      <c r="K815" s="96"/>
      <c r="N815" s="96">
        <f t="shared" si="165"/>
        <v>0</v>
      </c>
      <c r="O815" s="96">
        <f t="shared" si="165"/>
        <v>0</v>
      </c>
    </row>
    <row r="816" spans="1:15">
      <c r="C816" s="76">
        <v>232005</v>
      </c>
      <c r="D816" s="89" t="s">
        <v>814</v>
      </c>
      <c r="E816" s="90" t="s">
        <v>108</v>
      </c>
      <c r="F816" s="67" t="s">
        <v>109</v>
      </c>
      <c r="G816" s="96">
        <f t="shared" si="163"/>
        <v>0</v>
      </c>
      <c r="H816" s="96">
        <f t="shared" si="164"/>
        <v>0</v>
      </c>
      <c r="I816" s="97">
        <f>+SUMIFS('CUII UE TB'!W:W,'CUII UE TB'!D:D,'PIS and AD by Account'!C816,'CUII UE TB'!AA:AA,TRUE)</f>
        <v>0</v>
      </c>
      <c r="J816" s="96"/>
      <c r="K816" s="96"/>
      <c r="N816" s="96">
        <f t="shared" si="165"/>
        <v>0</v>
      </c>
      <c r="O816" s="96">
        <f t="shared" si="165"/>
        <v>0</v>
      </c>
    </row>
    <row r="817" spans="1:15">
      <c r="C817" s="76">
        <v>232006</v>
      </c>
      <c r="D817" s="89" t="s">
        <v>815</v>
      </c>
      <c r="E817" s="90" t="s">
        <v>108</v>
      </c>
      <c r="F817" s="67" t="s">
        <v>109</v>
      </c>
      <c r="G817" s="96">
        <f t="shared" si="163"/>
        <v>0</v>
      </c>
      <c r="H817" s="96">
        <f t="shared" si="164"/>
        <v>0</v>
      </c>
      <c r="I817" s="97">
        <f>+SUMIFS('CUII UE TB'!W:W,'CUII UE TB'!D:D,'PIS and AD by Account'!C817,'CUII UE TB'!AA:AA,TRUE)</f>
        <v>0</v>
      </c>
      <c r="J817" s="96"/>
      <c r="K817" s="96"/>
      <c r="N817" s="96">
        <f t="shared" si="165"/>
        <v>0</v>
      </c>
      <c r="O817" s="96">
        <f t="shared" si="165"/>
        <v>0</v>
      </c>
    </row>
    <row r="818" spans="1:15">
      <c r="C818" s="76">
        <v>232007</v>
      </c>
      <c r="D818" s="89" t="s">
        <v>816</v>
      </c>
      <c r="E818" s="90" t="s">
        <v>108</v>
      </c>
      <c r="F818" s="67" t="s">
        <v>109</v>
      </c>
      <c r="G818" s="96">
        <f t="shared" si="163"/>
        <v>0</v>
      </c>
      <c r="H818" s="96">
        <f t="shared" si="164"/>
        <v>0</v>
      </c>
      <c r="I818" s="97">
        <f>+SUMIFS('CUII UE TB'!W:W,'CUII UE TB'!D:D,'PIS and AD by Account'!C818,'CUII UE TB'!AA:AA,TRUE)</f>
        <v>0</v>
      </c>
      <c r="J818" s="96"/>
      <c r="K818" s="96"/>
      <c r="N818" s="96">
        <f t="shared" si="165"/>
        <v>0</v>
      </c>
      <c r="O818" s="96">
        <f t="shared" si="165"/>
        <v>0</v>
      </c>
    </row>
    <row r="819" spans="1:15">
      <c r="C819" s="76">
        <v>232008</v>
      </c>
      <c r="D819" s="89" t="s">
        <v>809</v>
      </c>
      <c r="E819" s="90" t="s">
        <v>108</v>
      </c>
      <c r="F819" s="67" t="s">
        <v>109</v>
      </c>
      <c r="G819" s="96">
        <f t="shared" si="163"/>
        <v>0</v>
      </c>
      <c r="H819" s="96">
        <f t="shared" si="164"/>
        <v>0</v>
      </c>
      <c r="I819" s="97">
        <f>+SUMIFS('CUII UE TB'!W:W,'CUII UE TB'!D:D,'PIS and AD by Account'!C819,'CUII UE TB'!AA:AA,TRUE)</f>
        <v>0</v>
      </c>
      <c r="J819" s="96"/>
      <c r="K819" s="96"/>
      <c r="N819" s="96">
        <f t="shared" si="165"/>
        <v>0</v>
      </c>
      <c r="O819" s="96">
        <f t="shared" si="165"/>
        <v>0</v>
      </c>
    </row>
    <row r="820" spans="1:15">
      <c r="A820" s="428" t="s">
        <v>128</v>
      </c>
      <c r="C820" s="90" t="s">
        <v>95</v>
      </c>
      <c r="D820" s="93" t="s">
        <v>809</v>
      </c>
      <c r="E820" s="90"/>
      <c r="G820" s="228">
        <f>SUM(G812:G819)</f>
        <v>0</v>
      </c>
      <c r="H820" s="228">
        <f>SUM(H812:H819)</f>
        <v>0</v>
      </c>
      <c r="I820" s="229">
        <f>SUM(I812:I819)</f>
        <v>0</v>
      </c>
      <c r="J820" s="228"/>
      <c r="K820" s="228"/>
      <c r="N820" s="228">
        <f t="shared" ref="N820:O820" si="166">SUM(N812:N819)</f>
        <v>0</v>
      </c>
      <c r="O820" s="228">
        <f t="shared" si="166"/>
        <v>0</v>
      </c>
    </row>
    <row r="821" spans="1:15">
      <c r="C821" s="76"/>
      <c r="D821" s="77"/>
      <c r="E821" s="90"/>
      <c r="G821" s="96"/>
      <c r="H821" s="96"/>
      <c r="I821" s="97"/>
      <c r="J821" s="96"/>
      <c r="K821" s="96"/>
      <c r="N821" s="96"/>
      <c r="O821" s="96"/>
    </row>
    <row r="822" spans="1:15">
      <c r="C822" s="76"/>
      <c r="D822" s="77" t="s">
        <v>817</v>
      </c>
      <c r="E822" s="90"/>
      <c r="G822" s="96"/>
      <c r="H822" s="96"/>
      <c r="I822" s="97"/>
      <c r="J822" s="96"/>
      <c r="K822" s="96"/>
      <c r="N822" s="96"/>
      <c r="O822" s="96"/>
    </row>
    <row r="823" spans="1:15">
      <c r="C823" s="76">
        <v>233001</v>
      </c>
      <c r="D823" s="89" t="s">
        <v>818</v>
      </c>
      <c r="E823" s="90" t="s">
        <v>108</v>
      </c>
      <c r="F823" s="67" t="s">
        <v>109</v>
      </c>
      <c r="G823" s="96">
        <f>IF(E823="Actual",IF(F823=G$6,$I823,0),VLOOKUP($E823,$F$1135:$L$1141,5,FALSE)*$I823)</f>
        <v>0</v>
      </c>
      <c r="H823" s="96">
        <f>IF(E823="Actual",IF(F823=H$6,$I823,0),VLOOKUP($E823,$F$1135:$L$1141,6,FALSE)*$I823)</f>
        <v>0</v>
      </c>
      <c r="I823" s="97">
        <f>+SUMIFS('CUII UE TB'!W:W,'CUII UE TB'!D:D,'PIS and AD by Account'!C823,'CUII UE TB'!AA:AA,TRUE)</f>
        <v>0</v>
      </c>
      <c r="J823" s="96"/>
      <c r="K823" s="96"/>
      <c r="N823" s="96">
        <f>SUM(G823,J823)</f>
        <v>0</v>
      </c>
      <c r="O823" s="96">
        <f>SUM(H823,K823)</f>
        <v>0</v>
      </c>
    </row>
    <row r="824" spans="1:15">
      <c r="C824" s="76">
        <v>233002</v>
      </c>
      <c r="D824" s="89" t="s">
        <v>819</v>
      </c>
      <c r="E824" s="90" t="s">
        <v>108</v>
      </c>
      <c r="F824" s="67" t="s">
        <v>109</v>
      </c>
      <c r="G824" s="96">
        <f>IF(E824="Actual",IF(F824=G$6,$I824,0),VLOOKUP($E824,$F$1135:$L$1141,5,FALSE)*$I824)</f>
        <v>-4807952.4412150634</v>
      </c>
      <c r="H824" s="96">
        <f>IF(E824="Actual",IF(F824=H$6,$I824,0),VLOOKUP($E824,$F$1135:$L$1141,6,FALSE)*$I824)</f>
        <v>-3177497.6587849357</v>
      </c>
      <c r="I824" s="97">
        <f>+SUMIFS('CUII UE TB'!W:W,'CUII UE TB'!D:D,'PIS and AD by Account'!C824,'CUII UE TB'!AA:AA,TRUE)</f>
        <v>-7985450.0999999996</v>
      </c>
      <c r="J824" s="96"/>
      <c r="K824" s="96"/>
      <c r="N824" s="96">
        <f>SUM(G824,J824)</f>
        <v>-4807952.4412150634</v>
      </c>
      <c r="O824" s="96">
        <f>SUM(H824,K824)</f>
        <v>-3177497.6587849357</v>
      </c>
    </row>
    <row r="825" spans="1:15">
      <c r="A825" s="428" t="s">
        <v>128</v>
      </c>
      <c r="C825" s="90" t="s">
        <v>95</v>
      </c>
      <c r="D825" s="93" t="s">
        <v>817</v>
      </c>
      <c r="E825" s="90"/>
      <c r="G825" s="228">
        <f>SUM(G823:G824)</f>
        <v>-4807952.4412150634</v>
      </c>
      <c r="H825" s="228">
        <f>SUM(H823:H824)</f>
        <v>-3177497.6587849357</v>
      </c>
      <c r="I825" s="229">
        <f>SUM(I823:I824)</f>
        <v>-7985450.0999999996</v>
      </c>
      <c r="J825" s="228"/>
      <c r="K825" s="228"/>
      <c r="N825" s="228">
        <f t="shared" ref="N825:O825" si="167">SUM(N823:N824)</f>
        <v>-4807952.4412150634</v>
      </c>
      <c r="O825" s="228">
        <f t="shared" si="167"/>
        <v>-3177497.6587849357</v>
      </c>
    </row>
    <row r="826" spans="1:15">
      <c r="C826" s="76"/>
      <c r="D826" s="77"/>
      <c r="E826" s="90"/>
      <c r="G826" s="96"/>
      <c r="H826" s="96"/>
      <c r="I826" s="97"/>
      <c r="J826" s="96"/>
      <c r="K826" s="96"/>
      <c r="N826" s="96"/>
      <c r="O826" s="96"/>
    </row>
    <row r="827" spans="1:15">
      <c r="C827" s="76"/>
      <c r="D827" s="77" t="s">
        <v>820</v>
      </c>
      <c r="E827" s="90"/>
      <c r="G827" s="96"/>
      <c r="H827" s="96"/>
      <c r="I827" s="97"/>
      <c r="J827" s="96"/>
      <c r="K827" s="96"/>
      <c r="N827" s="96"/>
      <c r="O827" s="96"/>
    </row>
    <row r="828" spans="1:15">
      <c r="C828" s="76">
        <v>241001</v>
      </c>
      <c r="D828" s="89" t="s">
        <v>821</v>
      </c>
      <c r="E828" s="90" t="s">
        <v>108</v>
      </c>
      <c r="F828" s="67" t="s">
        <v>109</v>
      </c>
      <c r="G828" s="96">
        <f>IF(E828="Actual",IF(F828=G$6,$I828,0),VLOOKUP($E828,$F$1135:$L$1141,5,FALSE)*$I828)</f>
        <v>0</v>
      </c>
      <c r="H828" s="96">
        <f>IF(E828="Actual",IF(F828=H$6,$I828,0),VLOOKUP($E828,$F$1135:$L$1141,6,FALSE)*$I828)</f>
        <v>0</v>
      </c>
      <c r="I828" s="97">
        <f>+SUMIFS('CUII UE TB'!W:W,'CUII UE TB'!D:D,'PIS and AD by Account'!C828,'CUII UE TB'!AA:AA,TRUE)</f>
        <v>0</v>
      </c>
      <c r="J828" s="96"/>
      <c r="K828" s="96"/>
      <c r="N828" s="96">
        <f t="shared" ref="N828:O831" si="168">SUM(G828,J828)</f>
        <v>0</v>
      </c>
      <c r="O828" s="96">
        <f t="shared" si="168"/>
        <v>0</v>
      </c>
    </row>
    <row r="829" spans="1:15">
      <c r="C829" s="76">
        <v>241002</v>
      </c>
      <c r="D829" s="89" t="s">
        <v>822</v>
      </c>
      <c r="E829" s="90" t="s">
        <v>108</v>
      </c>
      <c r="F829" s="67" t="s">
        <v>109</v>
      </c>
      <c r="G829" s="96">
        <f>IF(E829="Actual",IF(F829=G$6,$I829,0),VLOOKUP($E829,$F$1135:$L$1141,5,FALSE)*$I829)</f>
        <v>0</v>
      </c>
      <c r="H829" s="96">
        <f>IF(E829="Actual",IF(F829=H$6,$I829,0),VLOOKUP($E829,$F$1135:$L$1141,6,FALSE)*$I829)</f>
        <v>0</v>
      </c>
      <c r="I829" s="97">
        <f>+SUMIFS('CUII UE TB'!W:W,'CUII UE TB'!D:D,'PIS and AD by Account'!C829,'CUII UE TB'!AA:AA,TRUE)</f>
        <v>0</v>
      </c>
      <c r="J829" s="96"/>
      <c r="K829" s="96"/>
      <c r="N829" s="96">
        <f t="shared" si="168"/>
        <v>0</v>
      </c>
      <c r="O829" s="96">
        <f t="shared" si="168"/>
        <v>0</v>
      </c>
    </row>
    <row r="830" spans="1:15">
      <c r="C830" s="76">
        <v>241003</v>
      </c>
      <c r="D830" s="89" t="s">
        <v>823</v>
      </c>
      <c r="E830" s="90" t="s">
        <v>108</v>
      </c>
      <c r="F830" s="67" t="s">
        <v>109</v>
      </c>
      <c r="G830" s="96">
        <f>IF(E830="Actual",IF(F830=G$6,$I830,0),VLOOKUP($E830,$F$1135:$L$1141,5,FALSE)*$I830)</f>
        <v>0</v>
      </c>
      <c r="H830" s="96">
        <f>IF(E830="Actual",IF(F830=H$6,$I830,0),VLOOKUP($E830,$F$1135:$L$1141,6,FALSE)*$I830)</f>
        <v>0</v>
      </c>
      <c r="I830" s="97">
        <f>+SUMIFS('CUII UE TB'!W:W,'CUII UE TB'!D:D,'PIS and AD by Account'!C830,'CUII UE TB'!AA:AA,TRUE)</f>
        <v>0</v>
      </c>
      <c r="J830" s="96"/>
      <c r="K830" s="96"/>
      <c r="N830" s="96">
        <f t="shared" si="168"/>
        <v>0</v>
      </c>
      <c r="O830" s="96">
        <f t="shared" si="168"/>
        <v>0</v>
      </c>
    </row>
    <row r="831" spans="1:15">
      <c r="C831" s="76">
        <v>241004</v>
      </c>
      <c r="D831" s="89" t="s">
        <v>824</v>
      </c>
      <c r="E831" s="90" t="s">
        <v>108</v>
      </c>
      <c r="F831" s="67" t="s">
        <v>109</v>
      </c>
      <c r="G831" s="96">
        <f>IF(E831="Actual",IF(F831=G$6,$I831,0),VLOOKUP($E831,$F$1135:$L$1141,5,FALSE)*$I831)</f>
        <v>0</v>
      </c>
      <c r="H831" s="96">
        <f>IF(E831="Actual",IF(F831=H$6,$I831,0),VLOOKUP($E831,$F$1135:$L$1141,6,FALSE)*$I831)</f>
        <v>0</v>
      </c>
      <c r="I831" s="97">
        <f>+SUMIFS('CUII UE TB'!W:W,'CUII UE TB'!D:D,'PIS and AD by Account'!C831,'CUII UE TB'!AA:AA,TRUE)</f>
        <v>0</v>
      </c>
      <c r="J831" s="96"/>
      <c r="K831" s="96"/>
      <c r="N831" s="96">
        <f t="shared" si="168"/>
        <v>0</v>
      </c>
      <c r="O831" s="96">
        <f t="shared" si="168"/>
        <v>0</v>
      </c>
    </row>
    <row r="832" spans="1:15">
      <c r="A832" s="428" t="s">
        <v>128</v>
      </c>
      <c r="C832" s="90" t="s">
        <v>95</v>
      </c>
      <c r="D832" s="93" t="s">
        <v>820</v>
      </c>
      <c r="E832" s="90"/>
      <c r="G832" s="228">
        <f>SUM(G828:G831)</f>
        <v>0</v>
      </c>
      <c r="H832" s="228">
        <f>SUM(H828:H831)</f>
        <v>0</v>
      </c>
      <c r="I832" s="229">
        <f>SUM(I828:I831)</f>
        <v>0</v>
      </c>
      <c r="J832" s="228"/>
      <c r="K832" s="228"/>
      <c r="N832" s="228">
        <f t="shared" ref="N832:O832" si="169">SUM(N828:N831)</f>
        <v>0</v>
      </c>
      <c r="O832" s="228">
        <f t="shared" si="169"/>
        <v>0</v>
      </c>
    </row>
    <row r="833" spans="1:15">
      <c r="C833" s="76"/>
      <c r="D833" s="77"/>
      <c r="E833" s="90"/>
      <c r="G833" s="96"/>
      <c r="H833" s="96"/>
      <c r="I833" s="97"/>
      <c r="J833" s="96"/>
      <c r="K833" s="96"/>
      <c r="N833" s="96"/>
      <c r="O833" s="96"/>
    </row>
    <row r="834" spans="1:15">
      <c r="C834" s="76"/>
      <c r="D834" s="77" t="s">
        <v>825</v>
      </c>
      <c r="E834" s="90"/>
      <c r="G834" s="96"/>
      <c r="H834" s="96"/>
      <c r="I834" s="97"/>
      <c r="J834" s="96"/>
      <c r="K834" s="96"/>
      <c r="N834" s="96"/>
      <c r="O834" s="96"/>
    </row>
    <row r="835" spans="1:15">
      <c r="C835" s="76">
        <v>242001</v>
      </c>
      <c r="D835" s="89" t="s">
        <v>826</v>
      </c>
      <c r="E835" s="90" t="s">
        <v>108</v>
      </c>
      <c r="F835" s="67" t="s">
        <v>109</v>
      </c>
      <c r="G835" s="96">
        <f>IF(E835="Actual",IF(F835=G$6,$I835,0),VLOOKUP($E835,$F$1135:$L$1141,5,FALSE)*$I835)</f>
        <v>0</v>
      </c>
      <c r="H835" s="96">
        <f>IF(E835="Actual",IF(F835=H$6,$I835,0),VLOOKUP($E835,$F$1135:$L$1141,6,FALSE)*$I835)</f>
        <v>0</v>
      </c>
      <c r="I835" s="97">
        <f>+SUMIFS('CUII UE TB'!W:W,'CUII UE TB'!D:D,'PIS and AD by Account'!C835,'CUII UE TB'!AA:AA,TRUE)</f>
        <v>0</v>
      </c>
      <c r="J835" s="96"/>
      <c r="K835" s="96"/>
      <c r="N835" s="96">
        <f t="shared" ref="N835:O838" si="170">SUM(G835,J835)</f>
        <v>0</v>
      </c>
      <c r="O835" s="96">
        <f t="shared" si="170"/>
        <v>0</v>
      </c>
    </row>
    <row r="836" spans="1:15">
      <c r="C836" s="76">
        <v>242002</v>
      </c>
      <c r="D836" s="89" t="s">
        <v>827</v>
      </c>
      <c r="E836" s="90" t="s">
        <v>108</v>
      </c>
      <c r="F836" s="67" t="s">
        <v>109</v>
      </c>
      <c r="G836" s="96">
        <f>IF(E836="Actual",IF(F836=G$6,$I836,0),VLOOKUP($E836,$F$1135:$L$1141,5,FALSE)*$I836)</f>
        <v>0</v>
      </c>
      <c r="H836" s="96">
        <f>IF(E836="Actual",IF(F836=H$6,$I836,0),VLOOKUP($E836,$F$1135:$L$1141,6,FALSE)*$I836)</f>
        <v>0</v>
      </c>
      <c r="I836" s="97">
        <f>+SUMIFS('CUII UE TB'!W:W,'CUII UE TB'!D:D,'PIS and AD by Account'!C836,'CUII UE TB'!AA:AA,TRUE)</f>
        <v>0</v>
      </c>
      <c r="J836" s="96"/>
      <c r="K836" s="96"/>
      <c r="N836" s="96">
        <f t="shared" si="170"/>
        <v>0</v>
      </c>
      <c r="O836" s="96">
        <f t="shared" si="170"/>
        <v>0</v>
      </c>
    </row>
    <row r="837" spans="1:15">
      <c r="C837" s="76">
        <v>242003</v>
      </c>
      <c r="D837" s="89" t="s">
        <v>828</v>
      </c>
      <c r="E837" s="90" t="s">
        <v>108</v>
      </c>
      <c r="F837" s="67" t="s">
        <v>109</v>
      </c>
      <c r="G837" s="96">
        <f>IF(E837="Actual",IF(F837=G$6,$I837,0),VLOOKUP($E837,$F$1135:$L$1141,5,FALSE)*$I837)</f>
        <v>0</v>
      </c>
      <c r="H837" s="96">
        <f>IF(E837="Actual",IF(F837=H$6,$I837,0),VLOOKUP($E837,$F$1135:$L$1141,6,FALSE)*$I837)</f>
        <v>0</v>
      </c>
      <c r="I837" s="97">
        <f>+SUMIFS('CUII UE TB'!W:W,'CUII UE TB'!D:D,'PIS and AD by Account'!C837,'CUII UE TB'!AA:AA,TRUE)</f>
        <v>0</v>
      </c>
      <c r="J837" s="96"/>
      <c r="K837" s="96"/>
      <c r="N837" s="96">
        <f t="shared" si="170"/>
        <v>0</v>
      </c>
      <c r="O837" s="96">
        <f t="shared" si="170"/>
        <v>0</v>
      </c>
    </row>
    <row r="838" spans="1:15">
      <c r="C838" s="76">
        <v>242004</v>
      </c>
      <c r="D838" s="89" t="s">
        <v>829</v>
      </c>
      <c r="E838" s="90" t="s">
        <v>108</v>
      </c>
      <c r="F838" s="67" t="s">
        <v>109</v>
      </c>
      <c r="G838" s="96">
        <f>IF(E838="Actual",IF(F838=G$6,$I838,0),VLOOKUP($E838,$F$1135:$L$1141,5,FALSE)*$I838)</f>
        <v>0</v>
      </c>
      <c r="H838" s="96">
        <f>IF(E838="Actual",IF(F838=H$6,$I838,0),VLOOKUP($E838,$F$1135:$L$1141,6,FALSE)*$I838)</f>
        <v>0</v>
      </c>
      <c r="I838" s="97">
        <f>+SUMIFS('CUII UE TB'!W:W,'CUII UE TB'!D:D,'PIS and AD by Account'!C838,'CUII UE TB'!AA:AA,TRUE)</f>
        <v>0</v>
      </c>
      <c r="J838" s="96"/>
      <c r="K838" s="96"/>
      <c r="N838" s="96">
        <f t="shared" si="170"/>
        <v>0</v>
      </c>
      <c r="O838" s="96">
        <f t="shared" si="170"/>
        <v>0</v>
      </c>
    </row>
    <row r="839" spans="1:15">
      <c r="A839" s="428" t="s">
        <v>128</v>
      </c>
      <c r="C839" s="90" t="s">
        <v>95</v>
      </c>
      <c r="D839" s="93" t="s">
        <v>825</v>
      </c>
      <c r="E839" s="90"/>
      <c r="G839" s="228">
        <f>SUM(G835:G838)</f>
        <v>0</v>
      </c>
      <c r="H839" s="228">
        <f>SUM(H835:H838)</f>
        <v>0</v>
      </c>
      <c r="I839" s="229">
        <f>SUM(I835:I838)</f>
        <v>0</v>
      </c>
      <c r="J839" s="228"/>
      <c r="K839" s="228"/>
      <c r="N839" s="228">
        <f t="shared" ref="N839:O839" si="171">SUM(N835:N838)</f>
        <v>0</v>
      </c>
      <c r="O839" s="228">
        <f t="shared" si="171"/>
        <v>0</v>
      </c>
    </row>
    <row r="840" spans="1:15">
      <c r="C840" s="76"/>
      <c r="D840" s="77"/>
      <c r="E840" s="90"/>
      <c r="G840" s="96"/>
      <c r="H840" s="96"/>
      <c r="I840" s="97"/>
      <c r="J840" s="96"/>
      <c r="K840" s="96"/>
      <c r="N840" s="96"/>
      <c r="O840" s="96"/>
    </row>
    <row r="841" spans="1:15">
      <c r="C841" s="76"/>
      <c r="D841" s="77" t="s">
        <v>830</v>
      </c>
      <c r="E841" s="90"/>
      <c r="G841" s="96"/>
      <c r="H841" s="96"/>
      <c r="I841" s="97"/>
      <c r="J841" s="96"/>
      <c r="K841" s="96"/>
      <c r="N841" s="96"/>
      <c r="O841" s="96"/>
    </row>
    <row r="842" spans="1:15">
      <c r="C842" s="76">
        <v>251101</v>
      </c>
      <c r="D842" s="89" t="s">
        <v>831</v>
      </c>
      <c r="E842" s="90" t="s">
        <v>108</v>
      </c>
      <c r="F842" s="67" t="s">
        <v>109</v>
      </c>
      <c r="G842" s="96">
        <f>IF(E842="Actual",IF(F842=G$6,$I842,0),VLOOKUP($E842,$F$1135:$L$1141,5,FALSE)*$I842)</f>
        <v>0</v>
      </c>
      <c r="H842" s="96">
        <f>IF(E842="Actual",IF(F842=H$6,$I842,0),VLOOKUP($E842,$F$1135:$L$1141,6,FALSE)*$I842)</f>
        <v>0</v>
      </c>
      <c r="I842" s="97">
        <f>+SUMIFS('CUII UE TB'!W:W,'CUII UE TB'!D:D,'PIS and AD by Account'!C842,'CUII UE TB'!AA:AA,TRUE)</f>
        <v>0</v>
      </c>
      <c r="J842" s="96"/>
      <c r="K842" s="96"/>
      <c r="N842" s="96">
        <f t="shared" ref="N842:O845" si="172">SUM(G842,J842)</f>
        <v>0</v>
      </c>
      <c r="O842" s="96">
        <f t="shared" si="172"/>
        <v>0</v>
      </c>
    </row>
    <row r="843" spans="1:15">
      <c r="C843" s="76">
        <v>251102</v>
      </c>
      <c r="D843" s="89" t="s">
        <v>832</v>
      </c>
      <c r="E843" s="90" t="s">
        <v>108</v>
      </c>
      <c r="F843" s="67" t="s">
        <v>109</v>
      </c>
      <c r="G843" s="96">
        <f>IF(E843="Actual",IF(F843=G$6,$I843,0),VLOOKUP($E843,$F$1135:$L$1141,5,FALSE)*$I843)</f>
        <v>0</v>
      </c>
      <c r="H843" s="96">
        <f>IF(E843="Actual",IF(F843=H$6,$I843,0),VLOOKUP($E843,$F$1135:$L$1141,6,FALSE)*$I843)</f>
        <v>0</v>
      </c>
      <c r="I843" s="97">
        <f>+SUMIFS('CUII UE TB'!W:W,'CUII UE TB'!D:D,'PIS and AD by Account'!C843,'CUII UE TB'!AA:AA,TRUE)</f>
        <v>0</v>
      </c>
      <c r="J843" s="96"/>
      <c r="K843" s="96"/>
      <c r="N843" s="96">
        <f t="shared" si="172"/>
        <v>0</v>
      </c>
      <c r="O843" s="96">
        <f t="shared" si="172"/>
        <v>0</v>
      </c>
    </row>
    <row r="844" spans="1:15">
      <c r="C844" s="76">
        <v>251103</v>
      </c>
      <c r="D844" s="89" t="s">
        <v>833</v>
      </c>
      <c r="E844" s="90" t="s">
        <v>108</v>
      </c>
      <c r="F844" s="67" t="s">
        <v>109</v>
      </c>
      <c r="G844" s="96">
        <f>IF(E844="Actual",IF(F844=G$6,$I844,0),VLOOKUP($E844,$F$1135:$L$1141,5,FALSE)*$I844)</f>
        <v>0</v>
      </c>
      <c r="H844" s="96">
        <f>IF(E844="Actual",IF(F844=H$6,$I844,0),VLOOKUP($E844,$F$1135:$L$1141,6,FALSE)*$I844)</f>
        <v>0</v>
      </c>
      <c r="I844" s="97">
        <f>+SUMIFS('CUII UE TB'!W:W,'CUII UE TB'!D:D,'PIS and AD by Account'!C844,'CUII UE TB'!AA:AA,TRUE)</f>
        <v>0</v>
      </c>
      <c r="J844" s="96"/>
      <c r="K844" s="96"/>
      <c r="N844" s="96">
        <f t="shared" si="172"/>
        <v>0</v>
      </c>
      <c r="O844" s="96">
        <f t="shared" si="172"/>
        <v>0</v>
      </c>
    </row>
    <row r="845" spans="1:15">
      <c r="C845" s="76">
        <v>251104</v>
      </c>
      <c r="D845" s="89" t="s">
        <v>834</v>
      </c>
      <c r="E845" s="90" t="s">
        <v>108</v>
      </c>
      <c r="F845" s="67" t="s">
        <v>109</v>
      </c>
      <c r="G845" s="96">
        <f>IF(E845="Actual",IF(F845=G$6,$I845,0),VLOOKUP($E845,$F$1135:$L$1141,5,FALSE)*$I845)</f>
        <v>0</v>
      </c>
      <c r="H845" s="96">
        <f>IF(E845="Actual",IF(F845=H$6,$I845,0),VLOOKUP($E845,$F$1135:$L$1141,6,FALSE)*$I845)</f>
        <v>0</v>
      </c>
      <c r="I845" s="97">
        <f>+SUMIFS('CUII UE TB'!W:W,'CUII UE TB'!D:D,'PIS and AD by Account'!C845,'CUII UE TB'!AA:AA,TRUE)</f>
        <v>0</v>
      </c>
      <c r="J845" s="96"/>
      <c r="K845" s="96"/>
      <c r="N845" s="96">
        <f t="shared" si="172"/>
        <v>0</v>
      </c>
      <c r="O845" s="96">
        <f t="shared" si="172"/>
        <v>0</v>
      </c>
    </row>
    <row r="846" spans="1:15">
      <c r="A846" s="428" t="s">
        <v>128</v>
      </c>
      <c r="C846" s="90" t="s">
        <v>95</v>
      </c>
      <c r="D846" s="93" t="s">
        <v>830</v>
      </c>
      <c r="E846" s="90"/>
      <c r="G846" s="228">
        <f>SUM(G842:G845)</f>
        <v>0</v>
      </c>
      <c r="H846" s="228">
        <f>SUM(H842:H845)</f>
        <v>0</v>
      </c>
      <c r="I846" s="229">
        <f>SUM(I842:I845)</f>
        <v>0</v>
      </c>
      <c r="J846" s="228"/>
      <c r="K846" s="228"/>
      <c r="N846" s="228">
        <f t="shared" ref="N846:O846" si="173">SUM(N842:N845)</f>
        <v>0</v>
      </c>
      <c r="O846" s="228">
        <f t="shared" si="173"/>
        <v>0</v>
      </c>
    </row>
    <row r="847" spans="1:15">
      <c r="C847" s="76"/>
      <c r="D847" s="77"/>
      <c r="E847" s="90"/>
      <c r="G847" s="96"/>
      <c r="H847" s="96"/>
      <c r="I847" s="97"/>
      <c r="J847" s="96"/>
      <c r="K847" s="96"/>
      <c r="N847" s="96"/>
      <c r="O847" s="96"/>
    </row>
    <row r="848" spans="1:15">
      <c r="C848" s="76"/>
      <c r="D848" s="77" t="s">
        <v>835</v>
      </c>
      <c r="E848" s="90"/>
      <c r="G848" s="96"/>
      <c r="H848" s="96"/>
      <c r="I848" s="97"/>
      <c r="J848" s="96"/>
      <c r="K848" s="96"/>
      <c r="N848" s="96"/>
      <c r="O848" s="96"/>
    </row>
    <row r="849" spans="1:15">
      <c r="C849" s="76">
        <v>251201</v>
      </c>
      <c r="D849" s="89" t="s">
        <v>836</v>
      </c>
      <c r="E849" s="90" t="s">
        <v>108</v>
      </c>
      <c r="F849" s="67" t="s">
        <v>109</v>
      </c>
      <c r="G849" s="96">
        <f t="shared" ref="G849:G861" si="174">IF(E849="Actual",IF(F849=G$6,$I849,0),VLOOKUP($E849,$F$1135:$L$1141,5,FALSE)*$I849)</f>
        <v>0</v>
      </c>
      <c r="H849" s="96">
        <f t="shared" ref="H849:H861" si="175">IF(E849="Actual",IF(F849=H$6,$I849,0),VLOOKUP($E849,$F$1135:$L$1141,6,FALSE)*$I849)</f>
        <v>0</v>
      </c>
      <c r="I849" s="97">
        <f>+SUMIFS('CUII UE TB'!W:W,'CUII UE TB'!D:D,'PIS and AD by Account'!C849,'CUII UE TB'!AA:AA,TRUE)</f>
        <v>0</v>
      </c>
      <c r="J849" s="96"/>
      <c r="K849" s="96"/>
      <c r="N849" s="96">
        <f t="shared" ref="N849:O861" si="176">SUM(G849,J849)</f>
        <v>0</v>
      </c>
      <c r="O849" s="96">
        <f t="shared" si="176"/>
        <v>0</v>
      </c>
    </row>
    <row r="850" spans="1:15">
      <c r="C850" s="76">
        <v>251202</v>
      </c>
      <c r="D850" s="89" t="s">
        <v>837</v>
      </c>
      <c r="E850" s="90" t="s">
        <v>108</v>
      </c>
      <c r="F850" s="67" t="s">
        <v>109</v>
      </c>
      <c r="G850" s="96">
        <f t="shared" si="174"/>
        <v>0</v>
      </c>
      <c r="H850" s="96">
        <f t="shared" si="175"/>
        <v>0</v>
      </c>
      <c r="I850" s="97">
        <f>+SUMIFS('CUII UE TB'!W:W,'CUII UE TB'!D:D,'PIS and AD by Account'!C850,'CUII UE TB'!AA:AA,TRUE)</f>
        <v>0</v>
      </c>
      <c r="J850" s="96"/>
      <c r="K850" s="96"/>
      <c r="N850" s="96">
        <f t="shared" si="176"/>
        <v>0</v>
      </c>
      <c r="O850" s="96">
        <f t="shared" si="176"/>
        <v>0</v>
      </c>
    </row>
    <row r="851" spans="1:15">
      <c r="C851" s="76">
        <v>252001</v>
      </c>
      <c r="D851" s="89" t="s">
        <v>826</v>
      </c>
      <c r="E851" s="90" t="s">
        <v>108</v>
      </c>
      <c r="F851" s="67" t="s">
        <v>109</v>
      </c>
      <c r="G851" s="96">
        <f t="shared" si="174"/>
        <v>0</v>
      </c>
      <c r="H851" s="96">
        <f t="shared" si="175"/>
        <v>0</v>
      </c>
      <c r="I851" s="97">
        <f>+SUMIFS('CUII UE TB'!W:W,'CUII UE TB'!D:D,'PIS and AD by Account'!C851,'CUII UE TB'!AA:AA,TRUE)</f>
        <v>0</v>
      </c>
      <c r="J851" s="96"/>
      <c r="K851" s="96"/>
      <c r="N851" s="96">
        <f t="shared" si="176"/>
        <v>0</v>
      </c>
      <c r="O851" s="96">
        <f t="shared" si="176"/>
        <v>0</v>
      </c>
    </row>
    <row r="852" spans="1:15">
      <c r="C852" s="76">
        <v>252002</v>
      </c>
      <c r="D852" s="89" t="s">
        <v>827</v>
      </c>
      <c r="E852" s="90" t="s">
        <v>108</v>
      </c>
      <c r="F852" s="67" t="s">
        <v>109</v>
      </c>
      <c r="G852" s="96">
        <f t="shared" si="174"/>
        <v>0</v>
      </c>
      <c r="H852" s="96">
        <f t="shared" si="175"/>
        <v>0</v>
      </c>
      <c r="I852" s="97">
        <f>+SUMIFS('CUII UE TB'!W:W,'CUII UE TB'!D:D,'PIS and AD by Account'!C852,'CUII UE TB'!AA:AA,TRUE)</f>
        <v>0</v>
      </c>
      <c r="J852" s="96"/>
      <c r="K852" s="96"/>
      <c r="N852" s="96">
        <f t="shared" si="176"/>
        <v>0</v>
      </c>
      <c r="O852" s="96">
        <f t="shared" si="176"/>
        <v>0</v>
      </c>
    </row>
    <row r="853" spans="1:15">
      <c r="C853" s="76">
        <v>252003</v>
      </c>
      <c r="D853" s="89" t="s">
        <v>828</v>
      </c>
      <c r="E853" s="90" t="s">
        <v>108</v>
      </c>
      <c r="F853" s="67" t="s">
        <v>109</v>
      </c>
      <c r="G853" s="96">
        <f t="shared" si="174"/>
        <v>0</v>
      </c>
      <c r="H853" s="96">
        <f t="shared" si="175"/>
        <v>0</v>
      </c>
      <c r="I853" s="97">
        <f>+SUMIFS('CUII UE TB'!W:W,'CUII UE TB'!D:D,'PIS and AD by Account'!C853,'CUII UE TB'!AA:AA,TRUE)</f>
        <v>0</v>
      </c>
      <c r="J853" s="96"/>
      <c r="K853" s="96"/>
      <c r="N853" s="96">
        <f t="shared" si="176"/>
        <v>0</v>
      </c>
      <c r="O853" s="96">
        <f t="shared" si="176"/>
        <v>0</v>
      </c>
    </row>
    <row r="854" spans="1:15">
      <c r="C854" s="76">
        <v>252004</v>
      </c>
      <c r="D854" s="89" t="s">
        <v>838</v>
      </c>
      <c r="E854" s="90" t="s">
        <v>108</v>
      </c>
      <c r="F854" s="67" t="s">
        <v>109</v>
      </c>
      <c r="G854" s="96">
        <f t="shared" si="174"/>
        <v>0</v>
      </c>
      <c r="H854" s="96">
        <f t="shared" si="175"/>
        <v>0</v>
      </c>
      <c r="I854" s="97">
        <f>+SUMIFS('CUII UE TB'!W:W,'CUII UE TB'!D:D,'PIS and AD by Account'!C854,'CUII UE TB'!AA:AA,TRUE)</f>
        <v>0</v>
      </c>
      <c r="J854" s="96"/>
      <c r="K854" s="96"/>
      <c r="N854" s="96">
        <f t="shared" si="176"/>
        <v>0</v>
      </c>
      <c r="O854" s="96">
        <f t="shared" si="176"/>
        <v>0</v>
      </c>
    </row>
    <row r="855" spans="1:15">
      <c r="C855" s="76">
        <v>253001</v>
      </c>
      <c r="D855" s="89" t="s">
        <v>839</v>
      </c>
      <c r="E855" s="90" t="s">
        <v>108</v>
      </c>
      <c r="F855" s="67" t="s">
        <v>109</v>
      </c>
      <c r="G855" s="96">
        <f t="shared" si="174"/>
        <v>0</v>
      </c>
      <c r="H855" s="96">
        <f t="shared" si="175"/>
        <v>0</v>
      </c>
      <c r="I855" s="97">
        <f>+SUMIFS('CUII UE TB'!W:W,'CUII UE TB'!D:D,'PIS and AD by Account'!C855,'CUII UE TB'!AA:AA,TRUE)</f>
        <v>0</v>
      </c>
      <c r="J855" s="96"/>
      <c r="K855" s="96"/>
      <c r="N855" s="96">
        <f t="shared" si="176"/>
        <v>0</v>
      </c>
      <c r="O855" s="96">
        <f t="shared" si="176"/>
        <v>0</v>
      </c>
    </row>
    <row r="856" spans="1:15">
      <c r="C856" s="76">
        <v>253002</v>
      </c>
      <c r="D856" s="89" t="s">
        <v>840</v>
      </c>
      <c r="E856" s="90" t="s">
        <v>108</v>
      </c>
      <c r="F856" s="67" t="s">
        <v>109</v>
      </c>
      <c r="G856" s="96">
        <f t="shared" si="174"/>
        <v>0</v>
      </c>
      <c r="H856" s="96">
        <f t="shared" si="175"/>
        <v>0</v>
      </c>
      <c r="I856" s="97">
        <f>+SUMIFS('CUII UE TB'!W:W,'CUII UE TB'!D:D,'PIS and AD by Account'!C856,'CUII UE TB'!AA:AA,TRUE)</f>
        <v>0</v>
      </c>
      <c r="J856" s="96"/>
      <c r="K856" s="96"/>
      <c r="N856" s="96">
        <f t="shared" si="176"/>
        <v>0</v>
      </c>
      <c r="O856" s="96">
        <f t="shared" si="176"/>
        <v>0</v>
      </c>
    </row>
    <row r="857" spans="1:15">
      <c r="C857" s="76">
        <v>253003</v>
      </c>
      <c r="D857" s="89" t="s">
        <v>841</v>
      </c>
      <c r="E857" s="90" t="s">
        <v>108</v>
      </c>
      <c r="F857" s="67" t="s">
        <v>109</v>
      </c>
      <c r="G857" s="96">
        <f t="shared" si="174"/>
        <v>0</v>
      </c>
      <c r="H857" s="96">
        <f t="shared" si="175"/>
        <v>0</v>
      </c>
      <c r="I857" s="97">
        <f>+SUMIFS('CUII UE TB'!W:W,'CUII UE TB'!D:D,'PIS and AD by Account'!C857,'CUII UE TB'!AA:AA,TRUE)</f>
        <v>0</v>
      </c>
      <c r="J857" s="96"/>
      <c r="K857" s="96"/>
      <c r="N857" s="96">
        <f t="shared" si="176"/>
        <v>0</v>
      </c>
      <c r="O857" s="96">
        <f t="shared" si="176"/>
        <v>0</v>
      </c>
    </row>
    <row r="858" spans="1:15">
      <c r="C858" s="76">
        <v>253004</v>
      </c>
      <c r="D858" s="89" t="s">
        <v>842</v>
      </c>
      <c r="E858" s="90" t="s">
        <v>108</v>
      </c>
      <c r="F858" s="67" t="s">
        <v>109</v>
      </c>
      <c r="G858" s="96">
        <f t="shared" si="174"/>
        <v>0</v>
      </c>
      <c r="H858" s="96">
        <f t="shared" si="175"/>
        <v>0</v>
      </c>
      <c r="I858" s="97">
        <f>+SUMIFS('CUII UE TB'!W:W,'CUII UE TB'!D:D,'PIS and AD by Account'!C858,'CUII UE TB'!AA:AA,TRUE)</f>
        <v>0</v>
      </c>
      <c r="J858" s="96"/>
      <c r="K858" s="96"/>
      <c r="N858" s="96">
        <f t="shared" si="176"/>
        <v>0</v>
      </c>
      <c r="O858" s="96">
        <f t="shared" si="176"/>
        <v>0</v>
      </c>
    </row>
    <row r="859" spans="1:15">
      <c r="C859" s="76">
        <v>253005</v>
      </c>
      <c r="D859" s="89" t="s">
        <v>843</v>
      </c>
      <c r="E859" s="90" t="s">
        <v>108</v>
      </c>
      <c r="F859" s="67" t="s">
        <v>109</v>
      </c>
      <c r="G859" s="96">
        <f t="shared" si="174"/>
        <v>0</v>
      </c>
      <c r="H859" s="96">
        <f t="shared" si="175"/>
        <v>0</v>
      </c>
      <c r="I859" s="97">
        <f>+SUMIFS('CUII UE TB'!W:W,'CUII UE TB'!D:D,'PIS and AD by Account'!C859,'CUII UE TB'!AA:AA,TRUE)</f>
        <v>0</v>
      </c>
      <c r="J859" s="96"/>
      <c r="K859" s="96"/>
      <c r="N859" s="96">
        <f t="shared" si="176"/>
        <v>0</v>
      </c>
      <c r="O859" s="96">
        <f t="shared" si="176"/>
        <v>0</v>
      </c>
    </row>
    <row r="860" spans="1:15">
      <c r="C860" s="76">
        <v>253006</v>
      </c>
      <c r="D860" s="89" t="s">
        <v>844</v>
      </c>
      <c r="E860" s="90" t="s">
        <v>108</v>
      </c>
      <c r="F860" s="67" t="s">
        <v>109</v>
      </c>
      <c r="G860" s="96">
        <f t="shared" si="174"/>
        <v>0</v>
      </c>
      <c r="H860" s="96">
        <f t="shared" si="175"/>
        <v>0</v>
      </c>
      <c r="I860" s="97">
        <f>+SUMIFS('CUII UE TB'!W:W,'CUII UE TB'!D:D,'PIS and AD by Account'!C860,'CUII UE TB'!AA:AA,TRUE)</f>
        <v>0</v>
      </c>
      <c r="J860" s="96"/>
      <c r="K860" s="96"/>
      <c r="N860" s="96">
        <f t="shared" si="176"/>
        <v>0</v>
      </c>
      <c r="O860" s="96">
        <f t="shared" si="176"/>
        <v>0</v>
      </c>
    </row>
    <row r="861" spans="1:15">
      <c r="C861" s="76">
        <v>253007</v>
      </c>
      <c r="D861" s="89" t="s">
        <v>845</v>
      </c>
      <c r="E861" s="90" t="s">
        <v>108</v>
      </c>
      <c r="F861" s="67" t="s">
        <v>109</v>
      </c>
      <c r="G861" s="96">
        <f t="shared" si="174"/>
        <v>0</v>
      </c>
      <c r="H861" s="96">
        <f t="shared" si="175"/>
        <v>0</v>
      </c>
      <c r="I861" s="97">
        <f>+SUMIFS('CUII UE TB'!W:W,'CUII UE TB'!D:D,'PIS and AD by Account'!C861,'CUII UE TB'!AA:AA,TRUE)</f>
        <v>0</v>
      </c>
      <c r="J861" s="96"/>
      <c r="K861" s="96"/>
      <c r="N861" s="96">
        <f t="shared" si="176"/>
        <v>0</v>
      </c>
      <c r="O861" s="96">
        <f t="shared" si="176"/>
        <v>0</v>
      </c>
    </row>
    <row r="862" spans="1:15">
      <c r="A862" s="428" t="s">
        <v>128</v>
      </c>
      <c r="C862" s="90" t="s">
        <v>95</v>
      </c>
      <c r="D862" s="93" t="s">
        <v>835</v>
      </c>
      <c r="E862" s="90"/>
      <c r="G862" s="228">
        <f>SUM(G849:G861)</f>
        <v>0</v>
      </c>
      <c r="H862" s="228">
        <f>SUM(H849:H861)</f>
        <v>0</v>
      </c>
      <c r="I862" s="229">
        <f>SUM(I849:I861)</f>
        <v>0</v>
      </c>
      <c r="J862" s="228"/>
      <c r="K862" s="228"/>
      <c r="N862" s="228">
        <f t="shared" ref="N862:O862" si="177">SUM(N849:N861)</f>
        <v>0</v>
      </c>
      <c r="O862" s="228">
        <f t="shared" si="177"/>
        <v>0</v>
      </c>
    </row>
    <row r="863" spans="1:15">
      <c r="C863" s="76"/>
      <c r="D863" s="77"/>
      <c r="E863" s="90"/>
      <c r="G863" s="96"/>
      <c r="H863" s="96"/>
      <c r="I863" s="97"/>
      <c r="J863" s="96"/>
      <c r="K863" s="96"/>
      <c r="N863" s="96"/>
      <c r="O863" s="96"/>
    </row>
    <row r="864" spans="1:15">
      <c r="C864" s="76"/>
      <c r="D864" s="77" t="s">
        <v>846</v>
      </c>
      <c r="E864" s="90"/>
      <c r="G864" s="96"/>
      <c r="H864" s="96"/>
      <c r="I864" s="97"/>
      <c r="J864" s="96"/>
      <c r="K864" s="96"/>
      <c r="N864" s="96"/>
      <c r="O864" s="96"/>
    </row>
    <row r="865" spans="1:15">
      <c r="B865" s="428" t="s">
        <v>847</v>
      </c>
      <c r="C865" s="76">
        <v>254001</v>
      </c>
      <c r="D865" s="89" t="s">
        <v>846</v>
      </c>
      <c r="E865" s="90" t="s">
        <v>108</v>
      </c>
      <c r="F865" s="67" t="s">
        <v>109</v>
      </c>
      <c r="G865" s="96">
        <f>IF(E865="Actual",IF(F865=G$6,$I865,0),VLOOKUP($E865,$F$1135:$L$1141,5,FALSE)*$I865)</f>
        <v>0</v>
      </c>
      <c r="H865" s="96">
        <f>IF(E865="Actual",IF(F865=H$6,$I865,0),VLOOKUP($E865,$F$1135:$L$1141,6,FALSE)*$I865)</f>
        <v>0</v>
      </c>
      <c r="I865" s="97">
        <f>+SUMIFS('CUII UE TB'!W:W,'CUII UE TB'!D:D,'PIS and AD by Account'!C865,'CUII UE TB'!AA:AA,TRUE)</f>
        <v>0</v>
      </c>
      <c r="J865" s="96"/>
      <c r="K865" s="96"/>
      <c r="N865" s="96">
        <f t="shared" ref="N865:O869" si="178">SUM(G865,J865)</f>
        <v>0</v>
      </c>
      <c r="O865" s="96">
        <f t="shared" si="178"/>
        <v>0</v>
      </c>
    </row>
    <row r="866" spans="1:15">
      <c r="B866" s="428" t="s">
        <v>847</v>
      </c>
      <c r="C866" s="76">
        <v>254002</v>
      </c>
      <c r="D866" s="89" t="s">
        <v>848</v>
      </c>
      <c r="E866" s="90" t="s">
        <v>108</v>
      </c>
      <c r="F866" s="67" t="s">
        <v>109</v>
      </c>
      <c r="G866" s="96">
        <f>IF(E866="Actual",IF(F866=G$6,$I866,0),VLOOKUP($E866,$F$1135:$L$1141,5,FALSE)*$I866)</f>
        <v>0</v>
      </c>
      <c r="H866" s="96">
        <f>IF(E866="Actual",IF(F866=H$6,$I866,0),VLOOKUP($E866,$F$1135:$L$1141,6,FALSE)*$I866)</f>
        <v>0</v>
      </c>
      <c r="I866" s="97">
        <f>+SUMIFS('CUII UE TB'!W:W,'CUII UE TB'!D:D,'PIS and AD by Account'!C866,'CUII UE TB'!AA:AA,TRUE)</f>
        <v>0</v>
      </c>
      <c r="J866" s="96"/>
      <c r="K866" s="96"/>
      <c r="N866" s="96">
        <f t="shared" si="178"/>
        <v>0</v>
      </c>
      <c r="O866" s="96">
        <f t="shared" si="178"/>
        <v>0</v>
      </c>
    </row>
    <row r="867" spans="1:15">
      <c r="B867" s="428" t="s">
        <v>847</v>
      </c>
      <c r="C867" s="76">
        <v>254003</v>
      </c>
      <c r="D867" s="89" t="s">
        <v>849</v>
      </c>
      <c r="E867" s="90" t="s">
        <v>850</v>
      </c>
      <c r="F867" s="67" t="s">
        <v>109</v>
      </c>
      <c r="G867" s="96">
        <f>IF(E867="Actual",IF(F867=G$6,$I867,0),VLOOKUP($E867,$F$1135:$L$1141,5,FALSE)*$I867)</f>
        <v>0</v>
      </c>
      <c r="H867" s="96">
        <f>IF(E867="Actual",IF(F867=H$6,$I867,0),VLOOKUP($E867,$F$1135:$L$1141,6,FALSE)*$I867)</f>
        <v>0</v>
      </c>
      <c r="I867" s="97">
        <f>+SUMIFS('CUII UE TB'!W:W,'CUII UE TB'!D:D,'PIS and AD by Account'!C867,'CUII UE TB'!AA:AA,TRUE)</f>
        <v>0</v>
      </c>
      <c r="J867" s="96"/>
      <c r="K867" s="96"/>
      <c r="N867" s="96">
        <f t="shared" si="178"/>
        <v>0</v>
      </c>
      <c r="O867" s="96">
        <f t="shared" si="178"/>
        <v>0</v>
      </c>
    </row>
    <row r="868" spans="1:15">
      <c r="B868" s="428" t="s">
        <v>847</v>
      </c>
      <c r="C868" s="76">
        <v>254004</v>
      </c>
      <c r="D868" s="89" t="s">
        <v>851</v>
      </c>
      <c r="E868" s="90" t="s">
        <v>108</v>
      </c>
      <c r="F868" s="67" t="s">
        <v>109</v>
      </c>
      <c r="G868" s="96">
        <f>IF(E868="Actual",IF(F868=G$6,$I868,0),VLOOKUP($E868,$F$1135:$L$1141,5,FALSE)*$I868)</f>
        <v>0</v>
      </c>
      <c r="H868" s="96">
        <f>IF(E868="Actual",IF(F868=H$6,$I868,0),VLOOKUP($E868,$F$1135:$L$1141,6,FALSE)*$I868)</f>
        <v>0</v>
      </c>
      <c r="I868" s="97">
        <f>+SUMIFS('CUII UE TB'!W:W,'CUII UE TB'!D:D,'PIS and AD by Account'!C868,'CUII UE TB'!AA:AA,TRUE)</f>
        <v>0</v>
      </c>
      <c r="J868" s="96"/>
      <c r="K868" s="96"/>
      <c r="N868" s="96">
        <f t="shared" si="178"/>
        <v>0</v>
      </c>
      <c r="O868" s="96">
        <f t="shared" si="178"/>
        <v>0</v>
      </c>
    </row>
    <row r="869" spans="1:15">
      <c r="B869" s="428" t="s">
        <v>847</v>
      </c>
      <c r="C869" s="76">
        <v>254005</v>
      </c>
      <c r="D869" s="89" t="s">
        <v>852</v>
      </c>
      <c r="E869" s="90" t="s">
        <v>850</v>
      </c>
      <c r="F869" s="67" t="s">
        <v>109</v>
      </c>
      <c r="G869" s="96">
        <f>IF(E869="Actual",IF(F869=G$6,$I869,0),VLOOKUP($E869,$F$1135:$L$1141,5,FALSE)*$I869)</f>
        <v>0</v>
      </c>
      <c r="H869" s="96">
        <f>IF(E869="Actual",IF(F869=H$6,$I869,0),VLOOKUP($E869,$F$1135:$L$1141,6,FALSE)*$I869)</f>
        <v>0</v>
      </c>
      <c r="I869" s="97">
        <f>+SUMIFS('CUII UE TB'!W:W,'CUII UE TB'!D:D,'PIS and AD by Account'!C869,'CUII UE TB'!AA:AA,TRUE)</f>
        <v>0</v>
      </c>
      <c r="J869" s="96"/>
      <c r="K869" s="96"/>
      <c r="N869" s="96">
        <f t="shared" si="178"/>
        <v>0</v>
      </c>
      <c r="O869" s="96">
        <f t="shared" si="178"/>
        <v>0</v>
      </c>
    </row>
    <row r="870" spans="1:15">
      <c r="A870" s="428" t="s">
        <v>128</v>
      </c>
      <c r="C870" s="90" t="s">
        <v>95</v>
      </c>
      <c r="D870" s="93" t="s">
        <v>846</v>
      </c>
      <c r="E870" s="90"/>
      <c r="G870" s="228">
        <f>SUM(G865:G869)</f>
        <v>0</v>
      </c>
      <c r="H870" s="228">
        <f>SUM(H865:H869)</f>
        <v>0</v>
      </c>
      <c r="I870" s="229">
        <f>SUM(I865:I869)</f>
        <v>0</v>
      </c>
      <c r="J870" s="228"/>
      <c r="K870" s="228"/>
      <c r="N870" s="228">
        <f t="shared" ref="N870:O870" si="179">SUM(N865:N869)</f>
        <v>0</v>
      </c>
      <c r="O870" s="228">
        <f t="shared" si="179"/>
        <v>0</v>
      </c>
    </row>
    <row r="871" spans="1:15">
      <c r="C871" s="76"/>
      <c r="D871" s="77"/>
      <c r="E871" s="90"/>
      <c r="G871" s="96"/>
      <c r="H871" s="96"/>
      <c r="I871" s="97"/>
      <c r="J871" s="96"/>
      <c r="K871" s="96"/>
      <c r="N871" s="96"/>
      <c r="O871" s="96"/>
    </row>
    <row r="872" spans="1:15">
      <c r="C872" s="76"/>
      <c r="D872" s="77" t="s">
        <v>853</v>
      </c>
      <c r="E872" s="90"/>
      <c r="G872" s="96"/>
      <c r="H872" s="96"/>
      <c r="I872" s="97"/>
      <c r="J872" s="96"/>
      <c r="K872" s="96"/>
      <c r="N872" s="96"/>
      <c r="O872" s="96"/>
    </row>
    <row r="873" spans="1:15">
      <c r="B873" s="428" t="s">
        <v>854</v>
      </c>
      <c r="C873" s="76">
        <v>255001</v>
      </c>
      <c r="D873" s="89" t="s">
        <v>855</v>
      </c>
      <c r="E873" s="90" t="s">
        <v>850</v>
      </c>
      <c r="F873" s="67" t="s">
        <v>109</v>
      </c>
      <c r="G873" s="96">
        <f t="shared" ref="G873:G912" si="180">IF(E873="Actual",IF(F873=G$6,$I873,0),VLOOKUP($E873,$F$1135:$L$1141,5,FALSE)*$I873)</f>
        <v>-687133.80283977545</v>
      </c>
      <c r="H873" s="96">
        <f t="shared" ref="H873:H912" si="181">IF(E873="Actual",IF(F873=H$6,$I873,0),VLOOKUP($E873,$F$1135:$L$1141,6,FALSE)*$I873)</f>
        <v>-843122.81716022454</v>
      </c>
      <c r="I873" s="97">
        <f>+SUMIFS('CUII UE TB'!W:W,'CUII UE TB'!D:D,'PIS and AD by Account'!C873,'CUII UE TB'!AA:AA,TRUE)</f>
        <v>-1530256.6199999999</v>
      </c>
      <c r="J873" s="96"/>
      <c r="K873" s="96"/>
      <c r="N873" s="96">
        <f t="shared" ref="N873:O912" si="182">SUM(G873,J873)</f>
        <v>-687133.80283977545</v>
      </c>
      <c r="O873" s="96">
        <f t="shared" si="182"/>
        <v>-843122.81716022454</v>
      </c>
    </row>
    <row r="874" spans="1:15">
      <c r="B874" s="428" t="s">
        <v>854</v>
      </c>
      <c r="C874" s="76">
        <v>255002</v>
      </c>
      <c r="D874" s="89" t="s">
        <v>856</v>
      </c>
      <c r="E874" s="90" t="s">
        <v>850</v>
      </c>
      <c r="F874" s="67" t="s">
        <v>109</v>
      </c>
      <c r="G874" s="96">
        <f t="shared" si="180"/>
        <v>1911.1150361109387</v>
      </c>
      <c r="H874" s="96">
        <f t="shared" si="181"/>
        <v>2344.9649638890487</v>
      </c>
      <c r="I874" s="97">
        <f>+SUMIFS('CUII UE TB'!W:W,'CUII UE TB'!D:D,'PIS and AD by Account'!C874,'CUII UE TB'!AA:AA,TRUE)</f>
        <v>4256.0799999999872</v>
      </c>
      <c r="J874" s="96"/>
      <c r="K874" s="96"/>
      <c r="N874" s="96">
        <f t="shared" si="182"/>
        <v>1911.1150361109387</v>
      </c>
      <c r="O874" s="96">
        <f t="shared" si="182"/>
        <v>2344.9649638890487</v>
      </c>
    </row>
    <row r="875" spans="1:15">
      <c r="B875" s="428" t="s">
        <v>854</v>
      </c>
      <c r="C875" s="76">
        <v>255003</v>
      </c>
      <c r="D875" s="89" t="s">
        <v>857</v>
      </c>
      <c r="E875" s="90" t="s">
        <v>108</v>
      </c>
      <c r="F875" s="67" t="s">
        <v>109</v>
      </c>
      <c r="G875" s="96">
        <f t="shared" si="180"/>
        <v>0</v>
      </c>
      <c r="H875" s="96">
        <f t="shared" si="181"/>
        <v>0</v>
      </c>
      <c r="I875" s="97">
        <f>+SUMIFS('CUII UE TB'!W:W,'CUII UE TB'!D:D,'PIS and AD by Account'!C875,'CUII UE TB'!AA:AA,TRUE)</f>
        <v>0</v>
      </c>
      <c r="J875" s="96"/>
      <c r="K875" s="96"/>
      <c r="N875" s="96">
        <f t="shared" si="182"/>
        <v>0</v>
      </c>
      <c r="O875" s="96">
        <f t="shared" si="182"/>
        <v>0</v>
      </c>
    </row>
    <row r="876" spans="1:15">
      <c r="B876" s="428" t="s">
        <v>854</v>
      </c>
      <c r="C876" s="76">
        <v>255004</v>
      </c>
      <c r="D876" s="89" t="s">
        <v>858</v>
      </c>
      <c r="E876" s="90" t="s">
        <v>850</v>
      </c>
      <c r="F876" s="67" t="s">
        <v>109</v>
      </c>
      <c r="G876" s="96">
        <f t="shared" si="180"/>
        <v>0</v>
      </c>
      <c r="H876" s="96">
        <f t="shared" si="181"/>
        <v>0</v>
      </c>
      <c r="I876" s="97">
        <f>+SUMIFS('CUII UE TB'!W:W,'CUII UE TB'!D:D,'PIS and AD by Account'!C876,'CUII UE TB'!AA:AA,TRUE)</f>
        <v>0</v>
      </c>
      <c r="J876" s="96"/>
      <c r="K876" s="96"/>
      <c r="N876" s="96">
        <f t="shared" si="182"/>
        <v>0</v>
      </c>
      <c r="O876" s="96">
        <f t="shared" si="182"/>
        <v>0</v>
      </c>
    </row>
    <row r="877" spans="1:15">
      <c r="B877" s="428" t="s">
        <v>854</v>
      </c>
      <c r="C877" s="76">
        <v>255005</v>
      </c>
      <c r="D877" s="89" t="s">
        <v>859</v>
      </c>
      <c r="E877" s="90" t="s">
        <v>850</v>
      </c>
      <c r="F877" s="67" t="s">
        <v>109</v>
      </c>
      <c r="G877" s="96">
        <f t="shared" si="180"/>
        <v>0</v>
      </c>
      <c r="H877" s="96">
        <f t="shared" si="181"/>
        <v>0</v>
      </c>
      <c r="I877" s="97">
        <f>+SUMIFS('CUII UE TB'!W:W,'CUII UE TB'!D:D,'PIS and AD by Account'!C877,'CUII UE TB'!AA:AA,TRUE)</f>
        <v>0</v>
      </c>
      <c r="J877" s="96"/>
      <c r="K877" s="96"/>
      <c r="N877" s="96">
        <f t="shared" si="182"/>
        <v>0</v>
      </c>
      <c r="O877" s="96">
        <f t="shared" si="182"/>
        <v>0</v>
      </c>
    </row>
    <row r="878" spans="1:15">
      <c r="B878" s="428" t="s">
        <v>854</v>
      </c>
      <c r="C878" s="76">
        <v>255006</v>
      </c>
      <c r="D878" s="89" t="s">
        <v>860</v>
      </c>
      <c r="E878" s="90" t="s">
        <v>850</v>
      </c>
      <c r="F878" s="67" t="s">
        <v>109</v>
      </c>
      <c r="G878" s="96">
        <f t="shared" si="180"/>
        <v>0</v>
      </c>
      <c r="H878" s="96">
        <f t="shared" si="181"/>
        <v>0</v>
      </c>
      <c r="I878" s="97">
        <f>+SUMIFS('CUII UE TB'!W:W,'CUII UE TB'!D:D,'PIS and AD by Account'!C878,'CUII UE TB'!AA:AA,TRUE)</f>
        <v>0</v>
      </c>
      <c r="J878" s="96"/>
      <c r="K878" s="96"/>
      <c r="N878" s="96">
        <f t="shared" si="182"/>
        <v>0</v>
      </c>
      <c r="O878" s="96">
        <f t="shared" si="182"/>
        <v>0</v>
      </c>
    </row>
    <row r="879" spans="1:15">
      <c r="B879" s="428" t="s">
        <v>854</v>
      </c>
      <c r="C879" s="76">
        <v>255007</v>
      </c>
      <c r="D879" s="89" t="s">
        <v>861</v>
      </c>
      <c r="E879" s="90" t="s">
        <v>850</v>
      </c>
      <c r="F879" s="67" t="s">
        <v>109</v>
      </c>
      <c r="G879" s="96">
        <f t="shared" si="180"/>
        <v>0</v>
      </c>
      <c r="H879" s="96">
        <f t="shared" si="181"/>
        <v>0</v>
      </c>
      <c r="I879" s="97">
        <f>+SUMIFS('CUII UE TB'!W:W,'CUII UE TB'!D:D,'PIS and AD by Account'!C879,'CUII UE TB'!AA:AA,TRUE)</f>
        <v>0</v>
      </c>
      <c r="J879" s="96"/>
      <c r="K879" s="96"/>
      <c r="N879" s="96">
        <f t="shared" si="182"/>
        <v>0</v>
      </c>
      <c r="O879" s="96">
        <f t="shared" si="182"/>
        <v>0</v>
      </c>
    </row>
    <row r="880" spans="1:15">
      <c r="B880" s="428" t="s">
        <v>854</v>
      </c>
      <c r="C880" s="76">
        <v>255008</v>
      </c>
      <c r="D880" s="89" t="s">
        <v>862</v>
      </c>
      <c r="E880" s="90" t="s">
        <v>850</v>
      </c>
      <c r="F880" s="67" t="s">
        <v>109</v>
      </c>
      <c r="G880" s="96">
        <f t="shared" si="180"/>
        <v>0</v>
      </c>
      <c r="H880" s="96">
        <f t="shared" si="181"/>
        <v>0</v>
      </c>
      <c r="I880" s="97">
        <f>+SUMIFS('CUII UE TB'!W:W,'CUII UE TB'!D:D,'PIS and AD by Account'!C880,'CUII UE TB'!AA:AA,TRUE)</f>
        <v>0</v>
      </c>
      <c r="J880" s="96"/>
      <c r="K880" s="96"/>
      <c r="N880" s="96">
        <f t="shared" si="182"/>
        <v>0</v>
      </c>
      <c r="O880" s="96">
        <f t="shared" si="182"/>
        <v>0</v>
      </c>
    </row>
    <row r="881" spans="2:15">
      <c r="B881" s="428" t="s">
        <v>854</v>
      </c>
      <c r="C881" s="76">
        <v>255009</v>
      </c>
      <c r="D881" s="89" t="s">
        <v>863</v>
      </c>
      <c r="E881" s="90" t="s">
        <v>850</v>
      </c>
      <c r="F881" s="67" t="s">
        <v>109</v>
      </c>
      <c r="G881" s="96">
        <f t="shared" si="180"/>
        <v>0</v>
      </c>
      <c r="H881" s="96">
        <f t="shared" si="181"/>
        <v>0</v>
      </c>
      <c r="I881" s="97">
        <f>+SUMIFS('CUII UE TB'!W:W,'CUII UE TB'!D:D,'PIS and AD by Account'!C881,'CUII UE TB'!AA:AA,TRUE)</f>
        <v>0</v>
      </c>
      <c r="J881" s="96"/>
      <c r="K881" s="96"/>
      <c r="N881" s="96">
        <f t="shared" si="182"/>
        <v>0</v>
      </c>
      <c r="O881" s="96">
        <f t="shared" si="182"/>
        <v>0</v>
      </c>
    </row>
    <row r="882" spans="2:15">
      <c r="B882" s="428" t="s">
        <v>854</v>
      </c>
      <c r="C882" s="76">
        <v>255010</v>
      </c>
      <c r="D882" s="89" t="s">
        <v>864</v>
      </c>
      <c r="E882" s="90" t="s">
        <v>850</v>
      </c>
      <c r="F882" s="67" t="s">
        <v>109</v>
      </c>
      <c r="G882" s="96">
        <f t="shared" si="180"/>
        <v>0</v>
      </c>
      <c r="H882" s="96">
        <f t="shared" si="181"/>
        <v>0</v>
      </c>
      <c r="I882" s="97">
        <f>+SUMIFS('CUII UE TB'!W:W,'CUII UE TB'!D:D,'PIS and AD by Account'!C882,'CUII UE TB'!AA:AA,TRUE)</f>
        <v>0</v>
      </c>
      <c r="J882" s="96"/>
      <c r="K882" s="96"/>
      <c r="N882" s="96">
        <f t="shared" si="182"/>
        <v>0</v>
      </c>
      <c r="O882" s="96">
        <f t="shared" si="182"/>
        <v>0</v>
      </c>
    </row>
    <row r="883" spans="2:15">
      <c r="B883" s="428" t="s">
        <v>854</v>
      </c>
      <c r="C883" s="76">
        <v>255011</v>
      </c>
      <c r="D883" s="89" t="s">
        <v>865</v>
      </c>
      <c r="E883" s="90" t="s">
        <v>850</v>
      </c>
      <c r="F883" s="67" t="s">
        <v>109</v>
      </c>
      <c r="G883" s="96">
        <f t="shared" si="180"/>
        <v>0</v>
      </c>
      <c r="H883" s="96">
        <f t="shared" si="181"/>
        <v>0</v>
      </c>
      <c r="I883" s="97">
        <f>+SUMIFS('CUII UE TB'!W:W,'CUII UE TB'!D:D,'PIS and AD by Account'!C883,'CUII UE TB'!AA:AA,TRUE)</f>
        <v>0</v>
      </c>
      <c r="J883" s="96"/>
      <c r="K883" s="96"/>
      <c r="N883" s="96">
        <f t="shared" si="182"/>
        <v>0</v>
      </c>
      <c r="O883" s="96">
        <f t="shared" si="182"/>
        <v>0</v>
      </c>
    </row>
    <row r="884" spans="2:15">
      <c r="B884" s="428" t="s">
        <v>854</v>
      </c>
      <c r="C884" s="76">
        <v>255012</v>
      </c>
      <c r="D884" s="89" t="s">
        <v>866</v>
      </c>
      <c r="E884" s="90" t="s">
        <v>850</v>
      </c>
      <c r="F884" s="67" t="s">
        <v>109</v>
      </c>
      <c r="G884" s="96">
        <f t="shared" si="180"/>
        <v>0</v>
      </c>
      <c r="H884" s="96">
        <f t="shared" si="181"/>
        <v>0</v>
      </c>
      <c r="I884" s="97">
        <f>+SUMIFS('CUII UE TB'!W:W,'CUII UE TB'!D:D,'PIS and AD by Account'!C884,'CUII UE TB'!AA:AA,TRUE)</f>
        <v>0</v>
      </c>
      <c r="J884" s="96"/>
      <c r="K884" s="96"/>
      <c r="N884" s="96">
        <f t="shared" si="182"/>
        <v>0</v>
      </c>
      <c r="O884" s="96">
        <f t="shared" si="182"/>
        <v>0</v>
      </c>
    </row>
    <row r="885" spans="2:15">
      <c r="B885" s="428" t="s">
        <v>854</v>
      </c>
      <c r="C885" s="76">
        <v>255013</v>
      </c>
      <c r="D885" s="89" t="s">
        <v>867</v>
      </c>
      <c r="E885" s="90" t="s">
        <v>850</v>
      </c>
      <c r="F885" s="67" t="s">
        <v>109</v>
      </c>
      <c r="G885" s="96">
        <f t="shared" si="180"/>
        <v>0</v>
      </c>
      <c r="H885" s="96">
        <f t="shared" si="181"/>
        <v>0</v>
      </c>
      <c r="I885" s="97">
        <f>+SUMIFS('CUII UE TB'!W:W,'CUII UE TB'!D:D,'PIS and AD by Account'!C885,'CUII UE TB'!AA:AA,TRUE)</f>
        <v>0</v>
      </c>
      <c r="J885" s="96"/>
      <c r="K885" s="96"/>
      <c r="N885" s="96">
        <f t="shared" si="182"/>
        <v>0</v>
      </c>
      <c r="O885" s="96">
        <f t="shared" si="182"/>
        <v>0</v>
      </c>
    </row>
    <row r="886" spans="2:15">
      <c r="B886" s="428" t="s">
        <v>854</v>
      </c>
      <c r="C886" s="76">
        <v>255014</v>
      </c>
      <c r="D886" s="89" t="s">
        <v>868</v>
      </c>
      <c r="E886" s="90" t="s">
        <v>850</v>
      </c>
      <c r="F886" s="67" t="s">
        <v>109</v>
      </c>
      <c r="G886" s="96">
        <f t="shared" si="180"/>
        <v>0</v>
      </c>
      <c r="H886" s="96">
        <f t="shared" si="181"/>
        <v>0</v>
      </c>
      <c r="I886" s="97">
        <f>+SUMIFS('CUII UE TB'!W:W,'CUII UE TB'!D:D,'PIS and AD by Account'!C886,'CUII UE TB'!AA:AA,TRUE)</f>
        <v>0</v>
      </c>
      <c r="J886" s="96"/>
      <c r="K886" s="96"/>
      <c r="N886" s="96">
        <f t="shared" si="182"/>
        <v>0</v>
      </c>
      <c r="O886" s="96">
        <f t="shared" si="182"/>
        <v>0</v>
      </c>
    </row>
    <row r="887" spans="2:15">
      <c r="B887" s="428" t="s">
        <v>854</v>
      </c>
      <c r="C887" s="76">
        <v>255015</v>
      </c>
      <c r="D887" s="89" t="s">
        <v>869</v>
      </c>
      <c r="E887" s="90" t="s">
        <v>850</v>
      </c>
      <c r="F887" s="67" t="s">
        <v>109</v>
      </c>
      <c r="G887" s="96">
        <f t="shared" si="180"/>
        <v>0</v>
      </c>
      <c r="H887" s="96">
        <f t="shared" si="181"/>
        <v>0</v>
      </c>
      <c r="I887" s="97">
        <f>+SUMIFS('CUII UE TB'!W:W,'CUII UE TB'!D:D,'PIS and AD by Account'!C887,'CUII UE TB'!AA:AA,TRUE)</f>
        <v>0</v>
      </c>
      <c r="J887" s="96"/>
      <c r="K887" s="96"/>
      <c r="N887" s="96">
        <f t="shared" si="182"/>
        <v>0</v>
      </c>
      <c r="O887" s="96">
        <f t="shared" si="182"/>
        <v>0</v>
      </c>
    </row>
    <row r="888" spans="2:15">
      <c r="B888" s="428" t="s">
        <v>854</v>
      </c>
      <c r="C888" s="76">
        <v>255016</v>
      </c>
      <c r="D888" s="89" t="s">
        <v>870</v>
      </c>
      <c r="E888" s="90" t="s">
        <v>850</v>
      </c>
      <c r="F888" s="67" t="s">
        <v>109</v>
      </c>
      <c r="G888" s="96">
        <f t="shared" si="180"/>
        <v>0</v>
      </c>
      <c r="H888" s="96">
        <f t="shared" si="181"/>
        <v>0</v>
      </c>
      <c r="I888" s="97">
        <f>+SUMIFS('CUII UE TB'!W:W,'CUII UE TB'!D:D,'PIS and AD by Account'!C888,'CUII UE TB'!AA:AA,TRUE)</f>
        <v>0</v>
      </c>
      <c r="J888" s="96"/>
      <c r="K888" s="96"/>
      <c r="N888" s="96">
        <f t="shared" si="182"/>
        <v>0</v>
      </c>
      <c r="O888" s="96">
        <f t="shared" si="182"/>
        <v>0</v>
      </c>
    </row>
    <row r="889" spans="2:15">
      <c r="B889" s="428" t="s">
        <v>854</v>
      </c>
      <c r="C889" s="76">
        <v>255017</v>
      </c>
      <c r="D889" s="89" t="s">
        <v>871</v>
      </c>
      <c r="E889" s="90" t="s">
        <v>850</v>
      </c>
      <c r="F889" s="67" t="s">
        <v>109</v>
      </c>
      <c r="G889" s="96">
        <f t="shared" si="180"/>
        <v>0</v>
      </c>
      <c r="H889" s="96">
        <f t="shared" si="181"/>
        <v>0</v>
      </c>
      <c r="I889" s="97">
        <f>+SUMIFS('CUII UE TB'!W:W,'CUII UE TB'!D:D,'PIS and AD by Account'!C889,'CUII UE TB'!AA:AA,TRUE)</f>
        <v>0</v>
      </c>
      <c r="J889" s="96"/>
      <c r="K889" s="96"/>
      <c r="N889" s="96">
        <f t="shared" si="182"/>
        <v>0</v>
      </c>
      <c r="O889" s="96">
        <f t="shared" si="182"/>
        <v>0</v>
      </c>
    </row>
    <row r="890" spans="2:15">
      <c r="B890" s="428" t="s">
        <v>854</v>
      </c>
      <c r="C890" s="76">
        <v>255018</v>
      </c>
      <c r="D890" s="89" t="s">
        <v>872</v>
      </c>
      <c r="E890" s="90" t="s">
        <v>850</v>
      </c>
      <c r="F890" s="67" t="s">
        <v>109</v>
      </c>
      <c r="G890" s="96">
        <f t="shared" si="180"/>
        <v>0</v>
      </c>
      <c r="H890" s="96">
        <f t="shared" si="181"/>
        <v>0</v>
      </c>
      <c r="I890" s="97">
        <f>+SUMIFS('CUII UE TB'!W:W,'CUII UE TB'!D:D,'PIS and AD by Account'!C890,'CUII UE TB'!AA:AA,TRUE)</f>
        <v>0</v>
      </c>
      <c r="J890" s="96"/>
      <c r="K890" s="96"/>
      <c r="N890" s="96">
        <f t="shared" si="182"/>
        <v>0</v>
      </c>
      <c r="O890" s="96">
        <f t="shared" si="182"/>
        <v>0</v>
      </c>
    </row>
    <row r="891" spans="2:15">
      <c r="B891" s="428" t="s">
        <v>854</v>
      </c>
      <c r="C891" s="76">
        <v>255019</v>
      </c>
      <c r="D891" s="89" t="s">
        <v>873</v>
      </c>
      <c r="E891" s="90" t="s">
        <v>850</v>
      </c>
      <c r="F891" s="67" t="s">
        <v>109</v>
      </c>
      <c r="G891" s="96">
        <f t="shared" si="180"/>
        <v>0</v>
      </c>
      <c r="H891" s="96">
        <f t="shared" si="181"/>
        <v>0</v>
      </c>
      <c r="I891" s="97">
        <f>+SUMIFS('CUII UE TB'!W:W,'CUII UE TB'!D:D,'PIS and AD by Account'!C891,'CUII UE TB'!AA:AA,TRUE)</f>
        <v>0</v>
      </c>
      <c r="J891" s="96"/>
      <c r="K891" s="96"/>
      <c r="N891" s="96">
        <f t="shared" si="182"/>
        <v>0</v>
      </c>
      <c r="O891" s="96">
        <f t="shared" si="182"/>
        <v>0</v>
      </c>
    </row>
    <row r="892" spans="2:15">
      <c r="B892" s="428" t="s">
        <v>854</v>
      </c>
      <c r="C892" s="76">
        <v>255020</v>
      </c>
      <c r="D892" s="89" t="s">
        <v>874</v>
      </c>
      <c r="E892" s="90" t="s">
        <v>850</v>
      </c>
      <c r="F892" s="67" t="s">
        <v>109</v>
      </c>
      <c r="G892" s="96">
        <f t="shared" si="180"/>
        <v>0</v>
      </c>
      <c r="H892" s="96">
        <f t="shared" si="181"/>
        <v>0</v>
      </c>
      <c r="I892" s="97">
        <f>+SUMIFS('CUII UE TB'!W:W,'CUII UE TB'!D:D,'PIS and AD by Account'!C892,'CUII UE TB'!AA:AA,TRUE)</f>
        <v>0</v>
      </c>
      <c r="J892" s="96"/>
      <c r="K892" s="96"/>
      <c r="N892" s="96">
        <f t="shared" si="182"/>
        <v>0</v>
      </c>
      <c r="O892" s="96">
        <f t="shared" si="182"/>
        <v>0</v>
      </c>
    </row>
    <row r="893" spans="2:15">
      <c r="B893" s="428" t="s">
        <v>854</v>
      </c>
      <c r="C893" s="76">
        <v>255021</v>
      </c>
      <c r="D893" s="89" t="s">
        <v>875</v>
      </c>
      <c r="E893" s="90" t="s">
        <v>850</v>
      </c>
      <c r="F893" s="67" t="s">
        <v>109</v>
      </c>
      <c r="G893" s="96">
        <f t="shared" si="180"/>
        <v>0</v>
      </c>
      <c r="H893" s="96">
        <f t="shared" si="181"/>
        <v>0</v>
      </c>
      <c r="I893" s="97">
        <f>+SUMIFS('CUII UE TB'!W:W,'CUII UE TB'!D:D,'PIS and AD by Account'!C893,'CUII UE TB'!AA:AA,TRUE)</f>
        <v>0</v>
      </c>
      <c r="J893" s="96"/>
      <c r="K893" s="96"/>
      <c r="N893" s="96">
        <f t="shared" si="182"/>
        <v>0</v>
      </c>
      <c r="O893" s="96">
        <f t="shared" si="182"/>
        <v>0</v>
      </c>
    </row>
    <row r="894" spans="2:15">
      <c r="B894" s="428" t="s">
        <v>854</v>
      </c>
      <c r="C894" s="76">
        <v>255022</v>
      </c>
      <c r="D894" s="89" t="s">
        <v>876</v>
      </c>
      <c r="E894" s="90" t="s">
        <v>850</v>
      </c>
      <c r="F894" s="67" t="s">
        <v>109</v>
      </c>
      <c r="G894" s="96">
        <f t="shared" si="180"/>
        <v>0</v>
      </c>
      <c r="H894" s="96">
        <f t="shared" si="181"/>
        <v>0</v>
      </c>
      <c r="I894" s="97">
        <f>+SUMIFS('CUII UE TB'!W:W,'CUII UE TB'!D:D,'PIS and AD by Account'!C894,'CUII UE TB'!AA:AA,TRUE)</f>
        <v>0</v>
      </c>
      <c r="J894" s="96"/>
      <c r="K894" s="96"/>
      <c r="N894" s="96">
        <f t="shared" si="182"/>
        <v>0</v>
      </c>
      <c r="O894" s="96">
        <f t="shared" si="182"/>
        <v>0</v>
      </c>
    </row>
    <row r="895" spans="2:15">
      <c r="B895" s="428" t="s">
        <v>854</v>
      </c>
      <c r="C895" s="76">
        <v>255023</v>
      </c>
      <c r="D895" s="89" t="s">
        <v>877</v>
      </c>
      <c r="E895" s="90" t="s">
        <v>850</v>
      </c>
      <c r="F895" s="67" t="s">
        <v>109</v>
      </c>
      <c r="G895" s="96">
        <f t="shared" si="180"/>
        <v>0</v>
      </c>
      <c r="H895" s="96">
        <f t="shared" si="181"/>
        <v>0</v>
      </c>
      <c r="I895" s="97">
        <f>+SUMIFS('CUII UE TB'!W:W,'CUII UE TB'!D:D,'PIS and AD by Account'!C895,'CUII UE TB'!AA:AA,TRUE)</f>
        <v>0</v>
      </c>
      <c r="J895" s="96"/>
      <c r="K895" s="96"/>
      <c r="N895" s="96">
        <f t="shared" si="182"/>
        <v>0</v>
      </c>
      <c r="O895" s="96">
        <f t="shared" si="182"/>
        <v>0</v>
      </c>
    </row>
    <row r="896" spans="2:15">
      <c r="B896" s="428" t="s">
        <v>854</v>
      </c>
      <c r="C896" s="76">
        <v>255024</v>
      </c>
      <c r="D896" s="89" t="s">
        <v>878</v>
      </c>
      <c r="E896" s="90" t="s">
        <v>850</v>
      </c>
      <c r="F896" s="67" t="s">
        <v>109</v>
      </c>
      <c r="G896" s="96">
        <f t="shared" si="180"/>
        <v>0</v>
      </c>
      <c r="H896" s="96">
        <f t="shared" si="181"/>
        <v>0</v>
      </c>
      <c r="I896" s="97">
        <f>+SUMIFS('CUII UE TB'!W:W,'CUII UE TB'!D:D,'PIS and AD by Account'!C896,'CUII UE TB'!AA:AA,TRUE)</f>
        <v>0</v>
      </c>
      <c r="J896" s="96"/>
      <c r="K896" s="96"/>
      <c r="N896" s="96">
        <f t="shared" si="182"/>
        <v>0</v>
      </c>
      <c r="O896" s="96">
        <f t="shared" si="182"/>
        <v>0</v>
      </c>
    </row>
    <row r="897" spans="2:15">
      <c r="B897" s="428" t="s">
        <v>854</v>
      </c>
      <c r="C897" s="76">
        <v>255025</v>
      </c>
      <c r="D897" s="89" t="s">
        <v>879</v>
      </c>
      <c r="E897" s="90" t="s">
        <v>850</v>
      </c>
      <c r="F897" s="67" t="s">
        <v>109</v>
      </c>
      <c r="G897" s="96">
        <f t="shared" si="180"/>
        <v>0</v>
      </c>
      <c r="H897" s="96">
        <f t="shared" si="181"/>
        <v>0</v>
      </c>
      <c r="I897" s="97">
        <f>+SUMIFS('CUII UE TB'!W:W,'CUII UE TB'!D:D,'PIS and AD by Account'!C897,'CUII UE TB'!AA:AA,TRUE)</f>
        <v>0</v>
      </c>
      <c r="J897" s="96"/>
      <c r="K897" s="96"/>
      <c r="N897" s="96">
        <f t="shared" si="182"/>
        <v>0</v>
      </c>
      <c r="O897" s="96">
        <f t="shared" si="182"/>
        <v>0</v>
      </c>
    </row>
    <row r="898" spans="2:15">
      <c r="B898" s="428" t="s">
        <v>854</v>
      </c>
      <c r="C898" s="76">
        <v>255026</v>
      </c>
      <c r="D898" s="89" t="s">
        <v>880</v>
      </c>
      <c r="E898" s="90" t="s">
        <v>850</v>
      </c>
      <c r="F898" s="67" t="s">
        <v>109</v>
      </c>
      <c r="G898" s="96">
        <f t="shared" si="180"/>
        <v>0</v>
      </c>
      <c r="H898" s="96">
        <f t="shared" si="181"/>
        <v>0</v>
      </c>
      <c r="I898" s="97">
        <f>+SUMIFS('CUII UE TB'!W:W,'CUII UE TB'!D:D,'PIS and AD by Account'!C898,'CUII UE TB'!AA:AA,TRUE)</f>
        <v>0</v>
      </c>
      <c r="J898" s="96"/>
      <c r="K898" s="96"/>
      <c r="N898" s="96">
        <f t="shared" si="182"/>
        <v>0</v>
      </c>
      <c r="O898" s="96">
        <f t="shared" si="182"/>
        <v>0</v>
      </c>
    </row>
    <row r="899" spans="2:15">
      <c r="B899" s="428" t="s">
        <v>854</v>
      </c>
      <c r="C899" s="76">
        <v>255027</v>
      </c>
      <c r="D899" s="89" t="s">
        <v>881</v>
      </c>
      <c r="E899" s="90" t="s">
        <v>850</v>
      </c>
      <c r="F899" s="67" t="s">
        <v>109</v>
      </c>
      <c r="G899" s="96">
        <f t="shared" si="180"/>
        <v>0</v>
      </c>
      <c r="H899" s="96">
        <f t="shared" si="181"/>
        <v>0</v>
      </c>
      <c r="I899" s="97">
        <f>+SUMIFS('CUII UE TB'!W:W,'CUII UE TB'!D:D,'PIS and AD by Account'!C899,'CUII UE TB'!AA:AA,TRUE)</f>
        <v>0</v>
      </c>
      <c r="J899" s="96"/>
      <c r="K899" s="96"/>
      <c r="N899" s="96">
        <f t="shared" si="182"/>
        <v>0</v>
      </c>
      <c r="O899" s="96">
        <f t="shared" si="182"/>
        <v>0</v>
      </c>
    </row>
    <row r="900" spans="2:15">
      <c r="B900" s="428" t="s">
        <v>854</v>
      </c>
      <c r="C900" s="76">
        <v>255028</v>
      </c>
      <c r="D900" s="89" t="s">
        <v>882</v>
      </c>
      <c r="E900" s="90" t="s">
        <v>850</v>
      </c>
      <c r="F900" s="67" t="s">
        <v>109</v>
      </c>
      <c r="G900" s="96">
        <f t="shared" si="180"/>
        <v>0</v>
      </c>
      <c r="H900" s="96">
        <f t="shared" si="181"/>
        <v>0</v>
      </c>
      <c r="I900" s="97">
        <f>+SUMIFS('CUII UE TB'!W:W,'CUII UE TB'!D:D,'PIS and AD by Account'!C900,'CUII UE TB'!AA:AA,TRUE)</f>
        <v>0</v>
      </c>
      <c r="J900" s="96"/>
      <c r="K900" s="96"/>
      <c r="N900" s="96">
        <f t="shared" si="182"/>
        <v>0</v>
      </c>
      <c r="O900" s="96">
        <f t="shared" si="182"/>
        <v>0</v>
      </c>
    </row>
    <row r="901" spans="2:15">
      <c r="B901" s="428" t="s">
        <v>854</v>
      </c>
      <c r="C901" s="76">
        <v>255029</v>
      </c>
      <c r="D901" s="89" t="s">
        <v>883</v>
      </c>
      <c r="E901" s="90" t="s">
        <v>850</v>
      </c>
      <c r="F901" s="67" t="s">
        <v>109</v>
      </c>
      <c r="G901" s="96">
        <f t="shared" si="180"/>
        <v>0</v>
      </c>
      <c r="H901" s="96">
        <f t="shared" si="181"/>
        <v>0</v>
      </c>
      <c r="I901" s="97">
        <f>+SUMIFS('CUII UE TB'!W:W,'CUII UE TB'!D:D,'PIS and AD by Account'!C901,'CUII UE TB'!AA:AA,TRUE)</f>
        <v>0</v>
      </c>
      <c r="J901" s="96"/>
      <c r="K901" s="96"/>
      <c r="N901" s="96">
        <f t="shared" si="182"/>
        <v>0</v>
      </c>
      <c r="O901" s="96">
        <f t="shared" si="182"/>
        <v>0</v>
      </c>
    </row>
    <row r="902" spans="2:15">
      <c r="B902" s="428" t="s">
        <v>854</v>
      </c>
      <c r="C902" s="76">
        <v>255030</v>
      </c>
      <c r="D902" s="89" t="s">
        <v>884</v>
      </c>
      <c r="E902" s="90" t="s">
        <v>850</v>
      </c>
      <c r="F902" s="67" t="s">
        <v>109</v>
      </c>
      <c r="G902" s="96">
        <f t="shared" si="180"/>
        <v>0</v>
      </c>
      <c r="H902" s="96">
        <f t="shared" si="181"/>
        <v>0</v>
      </c>
      <c r="I902" s="97">
        <f>+SUMIFS('CUII UE TB'!W:W,'CUII UE TB'!D:D,'PIS and AD by Account'!C902,'CUII UE TB'!AA:AA,TRUE)</f>
        <v>0</v>
      </c>
      <c r="J902" s="96"/>
      <c r="K902" s="96"/>
      <c r="N902" s="96">
        <f t="shared" si="182"/>
        <v>0</v>
      </c>
      <c r="O902" s="96">
        <f t="shared" si="182"/>
        <v>0</v>
      </c>
    </row>
    <row r="903" spans="2:15">
      <c r="B903" s="428" t="s">
        <v>854</v>
      </c>
      <c r="C903" s="76">
        <v>255031</v>
      </c>
      <c r="D903" s="89" t="s">
        <v>885</v>
      </c>
      <c r="E903" s="90" t="s">
        <v>850</v>
      </c>
      <c r="F903" s="67" t="s">
        <v>109</v>
      </c>
      <c r="G903" s="96">
        <f t="shared" si="180"/>
        <v>0</v>
      </c>
      <c r="H903" s="96">
        <f t="shared" si="181"/>
        <v>0</v>
      </c>
      <c r="I903" s="97">
        <f>+SUMIFS('CUII UE TB'!W:W,'CUII UE TB'!D:D,'PIS and AD by Account'!C903,'CUII UE TB'!AA:AA,TRUE)</f>
        <v>0</v>
      </c>
      <c r="J903" s="96"/>
      <c r="K903" s="96"/>
      <c r="N903" s="96">
        <f t="shared" si="182"/>
        <v>0</v>
      </c>
      <c r="O903" s="96">
        <f t="shared" si="182"/>
        <v>0</v>
      </c>
    </row>
    <row r="904" spans="2:15">
      <c r="B904" s="428" t="s">
        <v>854</v>
      </c>
      <c r="C904" s="76" t="s">
        <v>886</v>
      </c>
      <c r="D904" s="89" t="s">
        <v>887</v>
      </c>
      <c r="E904" s="90" t="s">
        <v>850</v>
      </c>
      <c r="F904" s="67" t="s">
        <v>109</v>
      </c>
      <c r="G904" s="96">
        <f t="shared" si="180"/>
        <v>0</v>
      </c>
      <c r="H904" s="96">
        <f t="shared" si="181"/>
        <v>0</v>
      </c>
      <c r="I904" s="97">
        <f>+SUMIFS('CUII UE TB'!W:W,'CUII UE TB'!D:D,'PIS and AD by Account'!C904,'CUII UE TB'!AA:AA,TRUE)</f>
        <v>0</v>
      </c>
      <c r="J904" s="96"/>
      <c r="K904" s="96"/>
      <c r="N904" s="96">
        <f t="shared" si="182"/>
        <v>0</v>
      </c>
      <c r="O904" s="96">
        <f t="shared" si="182"/>
        <v>0</v>
      </c>
    </row>
    <row r="905" spans="2:15">
      <c r="B905" s="428" t="s">
        <v>854</v>
      </c>
      <c r="C905" s="76" t="s">
        <v>888</v>
      </c>
      <c r="D905" s="89" t="s">
        <v>889</v>
      </c>
      <c r="E905" s="90" t="s">
        <v>850</v>
      </c>
      <c r="F905" s="67" t="s">
        <v>109</v>
      </c>
      <c r="G905" s="96">
        <f t="shared" si="180"/>
        <v>0</v>
      </c>
      <c r="H905" s="96">
        <f t="shared" si="181"/>
        <v>0</v>
      </c>
      <c r="I905" s="97">
        <f>+SUMIFS('CUII UE TB'!W:W,'CUII UE TB'!D:D,'PIS and AD by Account'!C905,'CUII UE TB'!AA:AA,TRUE)</f>
        <v>0</v>
      </c>
      <c r="J905" s="96"/>
      <c r="K905" s="96"/>
      <c r="N905" s="96">
        <f t="shared" si="182"/>
        <v>0</v>
      </c>
      <c r="O905" s="96">
        <f t="shared" si="182"/>
        <v>0</v>
      </c>
    </row>
    <row r="906" spans="2:15">
      <c r="B906" s="428" t="s">
        <v>854</v>
      </c>
      <c r="C906" s="76" t="s">
        <v>890</v>
      </c>
      <c r="D906" s="89" t="s">
        <v>891</v>
      </c>
      <c r="E906" s="90" t="s">
        <v>850</v>
      </c>
      <c r="F906" s="67" t="s">
        <v>109</v>
      </c>
      <c r="G906" s="96">
        <f t="shared" si="180"/>
        <v>0</v>
      </c>
      <c r="H906" s="96">
        <f t="shared" si="181"/>
        <v>0</v>
      </c>
      <c r="I906" s="97">
        <f>+SUMIFS('CUII UE TB'!W:W,'CUII UE TB'!D:D,'PIS and AD by Account'!C906,'CUII UE TB'!AA:AA,TRUE)</f>
        <v>0</v>
      </c>
      <c r="J906" s="96"/>
      <c r="K906" s="96"/>
      <c r="N906" s="96">
        <f t="shared" si="182"/>
        <v>0</v>
      </c>
      <c r="O906" s="96">
        <f t="shared" si="182"/>
        <v>0</v>
      </c>
    </row>
    <row r="907" spans="2:15">
      <c r="B907" s="428" t="s">
        <v>854</v>
      </c>
      <c r="C907" s="76" t="s">
        <v>892</v>
      </c>
      <c r="D907" s="89" t="s">
        <v>893</v>
      </c>
      <c r="E907" s="90" t="s">
        <v>850</v>
      </c>
      <c r="F907" s="67" t="s">
        <v>109</v>
      </c>
      <c r="G907" s="96">
        <f t="shared" si="180"/>
        <v>0</v>
      </c>
      <c r="H907" s="96">
        <f t="shared" si="181"/>
        <v>0</v>
      </c>
      <c r="I907" s="97">
        <f>+SUMIFS('CUII UE TB'!W:W,'CUII UE TB'!D:D,'PIS and AD by Account'!C907,'CUII UE TB'!AA:AA,TRUE)</f>
        <v>0</v>
      </c>
      <c r="J907" s="96"/>
      <c r="K907" s="96"/>
      <c r="N907" s="96">
        <f t="shared" si="182"/>
        <v>0</v>
      </c>
      <c r="O907" s="96">
        <f t="shared" si="182"/>
        <v>0</v>
      </c>
    </row>
    <row r="908" spans="2:15">
      <c r="B908" s="428" t="s">
        <v>854</v>
      </c>
      <c r="C908" s="76" t="s">
        <v>894</v>
      </c>
      <c r="D908" s="89" t="s">
        <v>895</v>
      </c>
      <c r="E908" s="90" t="s">
        <v>850</v>
      </c>
      <c r="F908" s="67" t="s">
        <v>109</v>
      </c>
      <c r="G908" s="96">
        <f t="shared" si="180"/>
        <v>0</v>
      </c>
      <c r="H908" s="96">
        <f t="shared" si="181"/>
        <v>0</v>
      </c>
      <c r="I908" s="97">
        <f>+SUMIFS('CUII UE TB'!W:W,'CUII UE TB'!D:D,'PIS and AD by Account'!C908,'CUII UE TB'!AA:AA,TRUE)</f>
        <v>0</v>
      </c>
      <c r="J908" s="96"/>
      <c r="K908" s="96"/>
      <c r="N908" s="96">
        <f t="shared" si="182"/>
        <v>0</v>
      </c>
      <c r="O908" s="96">
        <f t="shared" si="182"/>
        <v>0</v>
      </c>
    </row>
    <row r="909" spans="2:15">
      <c r="B909" s="428" t="s">
        <v>854</v>
      </c>
      <c r="C909" s="76" t="s">
        <v>896</v>
      </c>
      <c r="D909" s="89" t="s">
        <v>897</v>
      </c>
      <c r="E909" s="90" t="s">
        <v>850</v>
      </c>
      <c r="F909" s="67" t="s">
        <v>109</v>
      </c>
      <c r="G909" s="96">
        <f t="shared" si="180"/>
        <v>0</v>
      </c>
      <c r="H909" s="96">
        <f t="shared" si="181"/>
        <v>0</v>
      </c>
      <c r="I909" s="97">
        <f>+SUMIFS('CUII UE TB'!W:W,'CUII UE TB'!D:D,'PIS and AD by Account'!C909,'CUII UE TB'!AA:AA,TRUE)</f>
        <v>0</v>
      </c>
      <c r="J909" s="96"/>
      <c r="K909" s="96"/>
      <c r="N909" s="96">
        <f t="shared" si="182"/>
        <v>0</v>
      </c>
      <c r="O909" s="96">
        <f t="shared" si="182"/>
        <v>0</v>
      </c>
    </row>
    <row r="910" spans="2:15">
      <c r="B910" s="428" t="s">
        <v>854</v>
      </c>
      <c r="C910" s="76" t="s">
        <v>898</v>
      </c>
      <c r="D910" s="89" t="s">
        <v>899</v>
      </c>
      <c r="E910" s="90" t="s">
        <v>850</v>
      </c>
      <c r="F910" s="67" t="s">
        <v>109</v>
      </c>
      <c r="G910" s="96">
        <f t="shared" si="180"/>
        <v>0</v>
      </c>
      <c r="H910" s="96">
        <f t="shared" si="181"/>
        <v>0</v>
      </c>
      <c r="I910" s="97">
        <f>+SUMIFS('CUII UE TB'!W:W,'CUII UE TB'!D:D,'PIS and AD by Account'!C910,'CUII UE TB'!AA:AA,TRUE)</f>
        <v>0</v>
      </c>
      <c r="J910" s="96"/>
      <c r="K910" s="96"/>
      <c r="N910" s="96">
        <f t="shared" si="182"/>
        <v>0</v>
      </c>
      <c r="O910" s="96">
        <f t="shared" si="182"/>
        <v>0</v>
      </c>
    </row>
    <row r="911" spans="2:15">
      <c r="B911" s="428" t="s">
        <v>854</v>
      </c>
      <c r="C911" s="76" t="s">
        <v>900</v>
      </c>
      <c r="D911" s="89" t="s">
        <v>901</v>
      </c>
      <c r="E911" s="90" t="s">
        <v>850</v>
      </c>
      <c r="F911" s="67" t="s">
        <v>109</v>
      </c>
      <c r="G911" s="96">
        <f t="shared" si="180"/>
        <v>0</v>
      </c>
      <c r="H911" s="96">
        <f t="shared" si="181"/>
        <v>0</v>
      </c>
      <c r="I911" s="97">
        <f>+SUMIFS('CUII UE TB'!W:W,'CUII UE TB'!D:D,'PIS and AD by Account'!C911,'CUII UE TB'!AA:AA,TRUE)</f>
        <v>0</v>
      </c>
      <c r="J911" s="96"/>
      <c r="K911" s="96"/>
      <c r="N911" s="96">
        <f t="shared" si="182"/>
        <v>0</v>
      </c>
      <c r="O911" s="96">
        <f t="shared" si="182"/>
        <v>0</v>
      </c>
    </row>
    <row r="912" spans="2:15">
      <c r="B912" s="428" t="s">
        <v>854</v>
      </c>
      <c r="C912" s="76">
        <v>260001</v>
      </c>
      <c r="D912" s="89" t="s">
        <v>902</v>
      </c>
      <c r="E912" s="90" t="s">
        <v>108</v>
      </c>
      <c r="F912" s="67" t="s">
        <v>109</v>
      </c>
      <c r="G912" s="96">
        <f t="shared" si="180"/>
        <v>-30488.437180283439</v>
      </c>
      <c r="H912" s="96">
        <f t="shared" si="181"/>
        <v>-20149.312819716561</v>
      </c>
      <c r="I912" s="97">
        <f>+SUMIFS('CUII UE TB'!W:W,'CUII UE TB'!D:D,'PIS and AD by Account'!C912,'CUII UE TB'!AA:AA,TRUE)</f>
        <v>-50637.75</v>
      </c>
      <c r="J912" s="96"/>
      <c r="K912" s="96"/>
      <c r="N912" s="96">
        <f t="shared" si="182"/>
        <v>-30488.437180283439</v>
      </c>
      <c r="O912" s="96">
        <f t="shared" si="182"/>
        <v>-20149.312819716561</v>
      </c>
    </row>
    <row r="913" spans="1:15">
      <c r="A913" s="428" t="s">
        <v>128</v>
      </c>
      <c r="C913" s="90" t="s">
        <v>95</v>
      </c>
      <c r="D913" s="93" t="s">
        <v>853</v>
      </c>
      <c r="E913" s="90"/>
      <c r="G913" s="228">
        <f>SUM(G873:G912)</f>
        <v>-715711.12498394796</v>
      </c>
      <c r="H913" s="228">
        <f>SUM(H873:H912)</f>
        <v>-860927.16501605196</v>
      </c>
      <c r="I913" s="229">
        <f>SUM(I873:I912)</f>
        <v>-1576638.2899999998</v>
      </c>
      <c r="J913" s="228"/>
      <c r="K913" s="228"/>
      <c r="N913" s="228">
        <f t="shared" ref="N913:O913" si="183">SUM(N873:N912)</f>
        <v>-715711.12498394796</v>
      </c>
      <c r="O913" s="228">
        <f t="shared" si="183"/>
        <v>-860927.16501605196</v>
      </c>
    </row>
    <row r="914" spans="1:15">
      <c r="C914" s="76"/>
      <c r="D914" s="77"/>
      <c r="E914" s="90"/>
      <c r="G914" s="96"/>
      <c r="H914" s="96"/>
      <c r="I914" s="97"/>
      <c r="J914" s="96"/>
      <c r="K914" s="96"/>
      <c r="N914" s="96"/>
      <c r="O914" s="96"/>
    </row>
    <row r="915" spans="1:15">
      <c r="C915" s="76"/>
      <c r="D915" s="77" t="s">
        <v>903</v>
      </c>
      <c r="E915" s="90"/>
      <c r="G915" s="96"/>
      <c r="H915" s="96"/>
      <c r="I915" s="97"/>
      <c r="J915" s="96"/>
      <c r="K915" s="96"/>
      <c r="N915" s="96"/>
      <c r="O915" s="96"/>
    </row>
    <row r="916" spans="1:15">
      <c r="C916" s="76">
        <v>260002</v>
      </c>
      <c r="D916" s="89" t="s">
        <v>903</v>
      </c>
      <c r="E916" s="90" t="s">
        <v>108</v>
      </c>
      <c r="F916" s="67" t="s">
        <v>109</v>
      </c>
      <c r="G916" s="96">
        <f t="shared" ref="G916:G932" si="184">IF(E916="Actual",IF(F916=G$6,$I916,0),VLOOKUP($E916,$F$1135:$L$1141,5,FALSE)*$I916)</f>
        <v>0</v>
      </c>
      <c r="H916" s="96">
        <f t="shared" ref="H916:H932" si="185">IF(E916="Actual",IF(F916=H$6,$I916,0),VLOOKUP($E916,$F$1135:$L$1141,6,FALSE)*$I916)</f>
        <v>0</v>
      </c>
      <c r="I916" s="97">
        <f>+SUMIFS('CUII UE TB'!W:W,'CUII UE TB'!D:D,'PIS and AD by Account'!C916,'CUII UE TB'!AA:AA,TRUE)</f>
        <v>0</v>
      </c>
      <c r="J916" s="96"/>
      <c r="K916" s="96"/>
      <c r="N916" s="96">
        <f t="shared" ref="N916:O932" si="186">SUM(G916,J916)</f>
        <v>0</v>
      </c>
      <c r="O916" s="96">
        <f t="shared" si="186"/>
        <v>0</v>
      </c>
    </row>
    <row r="917" spans="1:15">
      <c r="C917" s="76">
        <v>260003</v>
      </c>
      <c r="D917" s="89" t="s">
        <v>904</v>
      </c>
      <c r="E917" s="90" t="s">
        <v>108</v>
      </c>
      <c r="F917" s="67" t="s">
        <v>109</v>
      </c>
      <c r="G917" s="96">
        <f t="shared" si="184"/>
        <v>-45571.696281632932</v>
      </c>
      <c r="H917" s="96">
        <f t="shared" si="185"/>
        <v>-30117.593718367145</v>
      </c>
      <c r="I917" s="97">
        <f>+SUMIFS('CUII UE TB'!W:W,'CUII UE TB'!D:D,'PIS and AD by Account'!C917,'CUII UE TB'!AA:AA,TRUE)</f>
        <v>-75689.290000000081</v>
      </c>
      <c r="J917" s="96"/>
      <c r="K917" s="96"/>
      <c r="N917" s="96">
        <f t="shared" si="186"/>
        <v>-45571.696281632932</v>
      </c>
      <c r="O917" s="96">
        <f t="shared" si="186"/>
        <v>-30117.593718367145</v>
      </c>
    </row>
    <row r="918" spans="1:15">
      <c r="C918" s="76">
        <v>260004</v>
      </c>
      <c r="D918" s="89" t="s">
        <v>905</v>
      </c>
      <c r="E918" s="90" t="s">
        <v>108</v>
      </c>
      <c r="F918" s="67" t="s">
        <v>109</v>
      </c>
      <c r="G918" s="96">
        <f t="shared" si="184"/>
        <v>0</v>
      </c>
      <c r="H918" s="96">
        <f t="shared" si="185"/>
        <v>0</v>
      </c>
      <c r="I918" s="97">
        <f>+SUMIFS('CUII UE TB'!W:W,'CUII UE TB'!D:D,'PIS and AD by Account'!C918,'CUII UE TB'!AA:AA,TRUE)</f>
        <v>0</v>
      </c>
      <c r="J918" s="96"/>
      <c r="K918" s="96"/>
      <c r="N918" s="96">
        <f t="shared" si="186"/>
        <v>0</v>
      </c>
      <c r="O918" s="96">
        <f t="shared" si="186"/>
        <v>0</v>
      </c>
    </row>
    <row r="919" spans="1:15">
      <c r="C919" s="76">
        <v>260005</v>
      </c>
      <c r="D919" s="89" t="s">
        <v>906</v>
      </c>
      <c r="E919" s="90" t="s">
        <v>108</v>
      </c>
      <c r="F919" s="67" t="s">
        <v>109</v>
      </c>
      <c r="G919" s="96">
        <f t="shared" si="184"/>
        <v>0</v>
      </c>
      <c r="H919" s="96">
        <f t="shared" si="185"/>
        <v>0</v>
      </c>
      <c r="I919" s="97">
        <f>+SUMIFS('CUII UE TB'!W:W,'CUII UE TB'!D:D,'PIS and AD by Account'!C919,'CUII UE TB'!AA:AA,TRUE)</f>
        <v>0</v>
      </c>
      <c r="J919" s="96"/>
      <c r="K919" s="96"/>
      <c r="N919" s="96">
        <f t="shared" si="186"/>
        <v>0</v>
      </c>
      <c r="O919" s="96">
        <f t="shared" si="186"/>
        <v>0</v>
      </c>
    </row>
    <row r="920" spans="1:15">
      <c r="C920" s="76">
        <v>260006</v>
      </c>
      <c r="D920" s="89" t="s">
        <v>907</v>
      </c>
      <c r="E920" s="90" t="s">
        <v>108</v>
      </c>
      <c r="F920" s="67" t="s">
        <v>109</v>
      </c>
      <c r="G920" s="96">
        <f t="shared" si="184"/>
        <v>0</v>
      </c>
      <c r="H920" s="96">
        <f t="shared" si="185"/>
        <v>0</v>
      </c>
      <c r="I920" s="97">
        <f>+SUMIFS('CUII UE TB'!W:W,'CUII UE TB'!D:D,'PIS and AD by Account'!C920,'CUII UE TB'!AA:AA,TRUE)</f>
        <v>0</v>
      </c>
      <c r="J920" s="96"/>
      <c r="K920" s="96"/>
      <c r="N920" s="96">
        <f t="shared" si="186"/>
        <v>0</v>
      </c>
      <c r="O920" s="96">
        <f t="shared" si="186"/>
        <v>0</v>
      </c>
    </row>
    <row r="921" spans="1:15">
      <c r="C921" s="76">
        <v>260007</v>
      </c>
      <c r="D921" s="89" t="s">
        <v>908</v>
      </c>
      <c r="E921" s="90" t="s">
        <v>108</v>
      </c>
      <c r="F921" s="67" t="s">
        <v>109</v>
      </c>
      <c r="G921" s="96">
        <f t="shared" si="184"/>
        <v>0</v>
      </c>
      <c r="H921" s="96">
        <f t="shared" si="185"/>
        <v>0</v>
      </c>
      <c r="I921" s="97">
        <f>+SUMIFS('CUII UE TB'!W:W,'CUII UE TB'!D:D,'PIS and AD by Account'!C921,'CUII UE TB'!AA:AA,TRUE)</f>
        <v>0</v>
      </c>
      <c r="J921" s="96"/>
      <c r="K921" s="96"/>
      <c r="N921" s="96">
        <f t="shared" si="186"/>
        <v>0</v>
      </c>
      <c r="O921" s="96">
        <f t="shared" si="186"/>
        <v>0</v>
      </c>
    </row>
    <row r="922" spans="1:15">
      <c r="C922" s="76">
        <v>260008</v>
      </c>
      <c r="D922" s="89" t="s">
        <v>909</v>
      </c>
      <c r="E922" s="90" t="s">
        <v>108</v>
      </c>
      <c r="F922" s="67" t="s">
        <v>109</v>
      </c>
      <c r="G922" s="96">
        <f t="shared" si="184"/>
        <v>0</v>
      </c>
      <c r="H922" s="96">
        <f t="shared" si="185"/>
        <v>0</v>
      </c>
      <c r="I922" s="97">
        <f>+SUMIFS('CUII UE TB'!W:W,'CUII UE TB'!D:D,'PIS and AD by Account'!C922,'CUII UE TB'!AA:AA,TRUE)</f>
        <v>0</v>
      </c>
      <c r="J922" s="96"/>
      <c r="K922" s="96"/>
      <c r="N922" s="96">
        <f t="shared" si="186"/>
        <v>0</v>
      </c>
      <c r="O922" s="96">
        <f t="shared" si="186"/>
        <v>0</v>
      </c>
    </row>
    <row r="923" spans="1:15">
      <c r="C923" s="76">
        <v>260009</v>
      </c>
      <c r="D923" s="89" t="s">
        <v>910</v>
      </c>
      <c r="E923" s="90" t="s">
        <v>108</v>
      </c>
      <c r="F923" s="67" t="s">
        <v>109</v>
      </c>
      <c r="G923" s="96">
        <f t="shared" si="184"/>
        <v>0</v>
      </c>
      <c r="H923" s="96">
        <f t="shared" si="185"/>
        <v>0</v>
      </c>
      <c r="I923" s="97">
        <f>+SUMIFS('CUII UE TB'!W:W,'CUII UE TB'!D:D,'PIS and AD by Account'!C923,'CUII UE TB'!AA:AA,TRUE)</f>
        <v>0</v>
      </c>
      <c r="J923" s="96"/>
      <c r="K923" s="96"/>
      <c r="N923" s="96">
        <f t="shared" si="186"/>
        <v>0</v>
      </c>
      <c r="O923" s="96">
        <f t="shared" si="186"/>
        <v>0</v>
      </c>
    </row>
    <row r="924" spans="1:15">
      <c r="C924" s="76">
        <v>260010</v>
      </c>
      <c r="D924" s="89" t="s">
        <v>911</v>
      </c>
      <c r="E924" s="90" t="s">
        <v>108</v>
      </c>
      <c r="F924" s="67" t="s">
        <v>109</v>
      </c>
      <c r="G924" s="96">
        <f t="shared" si="184"/>
        <v>0</v>
      </c>
      <c r="H924" s="96">
        <f t="shared" si="185"/>
        <v>0</v>
      </c>
      <c r="I924" s="97">
        <f>+SUMIFS('CUII UE TB'!W:W,'CUII UE TB'!D:D,'PIS and AD by Account'!C924,'CUII UE TB'!AA:AA,TRUE)</f>
        <v>0</v>
      </c>
      <c r="J924" s="96"/>
      <c r="K924" s="96"/>
      <c r="N924" s="96">
        <f t="shared" si="186"/>
        <v>0</v>
      </c>
      <c r="O924" s="96">
        <f t="shared" si="186"/>
        <v>0</v>
      </c>
    </row>
    <row r="925" spans="1:15">
      <c r="C925" s="76">
        <v>260011</v>
      </c>
      <c r="D925" s="89" t="s">
        <v>912</v>
      </c>
      <c r="E925" s="90" t="s">
        <v>108</v>
      </c>
      <c r="F925" s="67" t="s">
        <v>109</v>
      </c>
      <c r="G925" s="96">
        <f t="shared" si="184"/>
        <v>0</v>
      </c>
      <c r="H925" s="96">
        <f t="shared" si="185"/>
        <v>0</v>
      </c>
      <c r="I925" s="97">
        <f>+SUMIFS('CUII UE TB'!W:W,'CUII UE TB'!D:D,'PIS and AD by Account'!C925,'CUII UE TB'!AA:AA,TRUE)</f>
        <v>0</v>
      </c>
      <c r="J925" s="96"/>
      <c r="K925" s="96"/>
      <c r="N925" s="96">
        <f t="shared" si="186"/>
        <v>0</v>
      </c>
      <c r="O925" s="96">
        <f t="shared" si="186"/>
        <v>0</v>
      </c>
    </row>
    <row r="926" spans="1:15">
      <c r="C926" s="76">
        <v>260012</v>
      </c>
      <c r="D926" s="89" t="s">
        <v>913</v>
      </c>
      <c r="E926" s="90" t="s">
        <v>108</v>
      </c>
      <c r="F926" s="67" t="s">
        <v>109</v>
      </c>
      <c r="G926" s="96">
        <f t="shared" si="184"/>
        <v>0</v>
      </c>
      <c r="H926" s="96">
        <f t="shared" si="185"/>
        <v>0</v>
      </c>
      <c r="I926" s="97">
        <f>+SUMIFS('CUII UE TB'!W:W,'CUII UE TB'!D:D,'PIS and AD by Account'!C926,'CUII UE TB'!AA:AA,TRUE)</f>
        <v>0</v>
      </c>
      <c r="J926" s="96"/>
      <c r="K926" s="96"/>
      <c r="N926" s="96">
        <f t="shared" si="186"/>
        <v>0</v>
      </c>
      <c r="O926" s="96">
        <f t="shared" si="186"/>
        <v>0</v>
      </c>
    </row>
    <row r="927" spans="1:15">
      <c r="C927" s="76">
        <v>260013</v>
      </c>
      <c r="D927" s="89" t="s">
        <v>914</v>
      </c>
      <c r="E927" s="90" t="s">
        <v>108</v>
      </c>
      <c r="F927" s="67" t="s">
        <v>109</v>
      </c>
      <c r="G927" s="96">
        <f t="shared" si="184"/>
        <v>0</v>
      </c>
      <c r="H927" s="96">
        <f t="shared" si="185"/>
        <v>0</v>
      </c>
      <c r="I927" s="97">
        <f>+SUMIFS('CUII UE TB'!W:W,'CUII UE TB'!D:D,'PIS and AD by Account'!C927,'CUII UE TB'!AA:AA,TRUE)</f>
        <v>0</v>
      </c>
      <c r="J927" s="96"/>
      <c r="K927" s="96"/>
      <c r="N927" s="96">
        <f t="shared" si="186"/>
        <v>0</v>
      </c>
      <c r="O927" s="96">
        <f t="shared" si="186"/>
        <v>0</v>
      </c>
    </row>
    <row r="928" spans="1:15">
      <c r="C928" s="76">
        <v>260014</v>
      </c>
      <c r="D928" s="89" t="s">
        <v>915</v>
      </c>
      <c r="E928" s="90" t="s">
        <v>108</v>
      </c>
      <c r="F928" s="67" t="s">
        <v>109</v>
      </c>
      <c r="G928" s="96">
        <f t="shared" si="184"/>
        <v>0</v>
      </c>
      <c r="H928" s="96">
        <f t="shared" si="185"/>
        <v>0</v>
      </c>
      <c r="I928" s="97">
        <f>+SUMIFS('CUII UE TB'!W:W,'CUII UE TB'!D:D,'PIS and AD by Account'!C928,'CUII UE TB'!AA:AA,TRUE)</f>
        <v>0</v>
      </c>
      <c r="J928" s="96"/>
      <c r="K928" s="96"/>
      <c r="N928" s="96">
        <f t="shared" si="186"/>
        <v>0</v>
      </c>
      <c r="O928" s="96">
        <f t="shared" si="186"/>
        <v>0</v>
      </c>
    </row>
    <row r="929" spans="1:15">
      <c r="C929" s="76">
        <v>260015</v>
      </c>
      <c r="D929" s="89" t="s">
        <v>916</v>
      </c>
      <c r="E929" s="90" t="s">
        <v>108</v>
      </c>
      <c r="F929" s="67" t="s">
        <v>109</v>
      </c>
      <c r="G929" s="96">
        <f t="shared" si="184"/>
        <v>0</v>
      </c>
      <c r="H929" s="96">
        <f t="shared" si="185"/>
        <v>0</v>
      </c>
      <c r="I929" s="97">
        <f>+SUMIFS('CUII UE TB'!W:W,'CUII UE TB'!D:D,'PIS and AD by Account'!C929,'CUII UE TB'!AA:AA,TRUE)</f>
        <v>0</v>
      </c>
      <c r="J929" s="96"/>
      <c r="K929" s="96"/>
      <c r="N929" s="96">
        <f t="shared" si="186"/>
        <v>0</v>
      </c>
      <c r="O929" s="96">
        <f t="shared" si="186"/>
        <v>0</v>
      </c>
    </row>
    <row r="930" spans="1:15">
      <c r="C930" s="76">
        <v>260016</v>
      </c>
      <c r="D930" s="89" t="s">
        <v>917</v>
      </c>
      <c r="E930" s="90" t="s">
        <v>108</v>
      </c>
      <c r="F930" s="67" t="s">
        <v>109</v>
      </c>
      <c r="G930" s="96">
        <f t="shared" si="184"/>
        <v>-52293.485192253247</v>
      </c>
      <c r="H930" s="96">
        <f t="shared" si="185"/>
        <v>-34559.914807746492</v>
      </c>
      <c r="I930" s="97">
        <f>+SUMIFS('CUII UE TB'!W:W,'CUII UE TB'!D:D,'PIS and AD by Account'!C930,'CUII UE TB'!AA:AA,TRUE)</f>
        <v>-86853.399999999747</v>
      </c>
      <c r="J930" s="96"/>
      <c r="K930" s="96"/>
      <c r="N930" s="96">
        <f t="shared" si="186"/>
        <v>-52293.485192253247</v>
      </c>
      <c r="O930" s="96">
        <f t="shared" si="186"/>
        <v>-34559.914807746492</v>
      </c>
    </row>
    <row r="931" spans="1:15">
      <c r="C931" s="76">
        <v>260017</v>
      </c>
      <c r="D931" s="89" t="s">
        <v>918</v>
      </c>
      <c r="E931" s="90" t="s">
        <v>108</v>
      </c>
      <c r="F931" s="67" t="s">
        <v>109</v>
      </c>
      <c r="G931" s="96">
        <f t="shared" si="184"/>
        <v>-336126.0645899158</v>
      </c>
      <c r="H931" s="96">
        <f t="shared" si="185"/>
        <v>-222140.25541008409</v>
      </c>
      <c r="I931" s="97">
        <f>+SUMIFS('CUII UE TB'!W:W,'CUII UE TB'!D:D,'PIS and AD by Account'!C931,'CUII UE TB'!AA:AA,TRUE)</f>
        <v>-558266.31999999995</v>
      </c>
      <c r="J931" s="96"/>
      <c r="K931" s="96"/>
      <c r="N931" s="96">
        <f t="shared" si="186"/>
        <v>-336126.0645899158</v>
      </c>
      <c r="O931" s="96">
        <f t="shared" si="186"/>
        <v>-222140.25541008409</v>
      </c>
    </row>
    <row r="932" spans="1:15">
      <c r="C932" s="76">
        <v>260018</v>
      </c>
      <c r="D932" s="89" t="s">
        <v>919</v>
      </c>
      <c r="E932" s="90" t="s">
        <v>108</v>
      </c>
      <c r="F932" s="67" t="s">
        <v>109</v>
      </c>
      <c r="G932" s="96">
        <f t="shared" si="184"/>
        <v>0</v>
      </c>
      <c r="H932" s="96">
        <f t="shared" si="185"/>
        <v>0</v>
      </c>
      <c r="I932" s="97">
        <f>+SUMIFS('CUII UE TB'!W:W,'CUII UE TB'!D:D,'PIS and AD by Account'!C932,'CUII UE TB'!AA:AA,TRUE)</f>
        <v>0</v>
      </c>
      <c r="J932" s="96"/>
      <c r="K932" s="96"/>
      <c r="N932" s="96">
        <f t="shared" si="186"/>
        <v>0</v>
      </c>
      <c r="O932" s="96">
        <f t="shared" si="186"/>
        <v>0</v>
      </c>
    </row>
    <row r="933" spans="1:15">
      <c r="A933" s="428" t="s">
        <v>128</v>
      </c>
      <c r="C933" s="90" t="s">
        <v>95</v>
      </c>
      <c r="D933" s="93" t="s">
        <v>903</v>
      </c>
      <c r="E933" s="90"/>
      <c r="G933" s="228">
        <f>SUM(G916:G932)</f>
        <v>-433991.24606380198</v>
      </c>
      <c r="H933" s="228">
        <f>SUM(H916:H932)</f>
        <v>-286817.76393619773</v>
      </c>
      <c r="I933" s="229">
        <f>SUM(I916:I932)</f>
        <v>-720809.00999999978</v>
      </c>
      <c r="J933" s="228"/>
      <c r="K933" s="228"/>
      <c r="N933" s="228">
        <f t="shared" ref="N933:O933" si="187">SUM(N916:N932)</f>
        <v>-433991.24606380198</v>
      </c>
      <c r="O933" s="228">
        <f t="shared" si="187"/>
        <v>-286817.76393619773</v>
      </c>
    </row>
    <row r="934" spans="1:15">
      <c r="C934" s="76"/>
      <c r="D934" s="77"/>
      <c r="E934" s="90"/>
      <c r="G934" s="96"/>
      <c r="H934" s="96"/>
      <c r="I934" s="97"/>
      <c r="J934" s="96"/>
      <c r="K934" s="96"/>
      <c r="N934" s="96"/>
      <c r="O934" s="96"/>
    </row>
    <row r="935" spans="1:15">
      <c r="C935" s="76"/>
      <c r="D935" s="77" t="s">
        <v>835</v>
      </c>
      <c r="E935" s="90"/>
      <c r="G935" s="96"/>
      <c r="H935" s="96"/>
      <c r="I935" s="97"/>
      <c r="J935" s="96"/>
      <c r="K935" s="96"/>
      <c r="N935" s="96"/>
      <c r="O935" s="96"/>
    </row>
    <row r="936" spans="1:15">
      <c r="C936" s="76"/>
      <c r="D936" s="77"/>
      <c r="E936" s="90"/>
      <c r="G936" s="96"/>
      <c r="H936" s="96"/>
      <c r="I936" s="97"/>
      <c r="J936" s="96"/>
      <c r="K936" s="96"/>
      <c r="N936" s="96"/>
      <c r="O936" s="96"/>
    </row>
    <row r="937" spans="1:15">
      <c r="C937" s="76"/>
      <c r="D937" s="77" t="s">
        <v>920</v>
      </c>
      <c r="E937" s="90"/>
      <c r="G937" s="96"/>
      <c r="H937" s="96"/>
      <c r="I937" s="97"/>
      <c r="J937" s="96"/>
      <c r="K937" s="96"/>
      <c r="N937" s="96"/>
      <c r="O937" s="96"/>
    </row>
    <row r="938" spans="1:15">
      <c r="B938" s="428" t="s">
        <v>921</v>
      </c>
      <c r="C938" s="76">
        <v>271001</v>
      </c>
      <c r="D938" s="89" t="s">
        <v>922</v>
      </c>
      <c r="E938" s="90" t="s">
        <v>108</v>
      </c>
      <c r="F938" s="67" t="s">
        <v>109</v>
      </c>
      <c r="G938" s="96">
        <f t="shared" ref="G938:G969" si="188">IF(E938="Actual",IF(F938=G$6,$I938,0),VLOOKUP($E938,$F$1135:$L$1141,5,FALSE)*$I938)</f>
        <v>0</v>
      </c>
      <c r="H938" s="96">
        <f t="shared" ref="H938:H969" si="189">IF(E938="Actual",IF(F938=H$6,$I938,0),VLOOKUP($E938,$F$1135:$L$1141,6,FALSE)*$I938)</f>
        <v>0</v>
      </c>
      <c r="I938" s="97">
        <f>+SUMIFS('CUII UE TB'!W:W,'CUII UE TB'!D:D,'PIS and AD by Account'!C938,'CUII UE TB'!AA:AA,TRUE)</f>
        <v>0</v>
      </c>
      <c r="J938" s="96"/>
      <c r="K938" s="96"/>
      <c r="N938" s="96">
        <f t="shared" ref="N938:O969" si="190">SUM(G938,J938)</f>
        <v>0</v>
      </c>
      <c r="O938" s="96">
        <f t="shared" si="190"/>
        <v>0</v>
      </c>
    </row>
    <row r="939" spans="1:15">
      <c r="B939" s="428" t="s">
        <v>921</v>
      </c>
      <c r="C939" s="76">
        <v>271002</v>
      </c>
      <c r="D939" s="89" t="s">
        <v>923</v>
      </c>
      <c r="E939" s="90" t="s">
        <v>108</v>
      </c>
      <c r="F939" s="67" t="s">
        <v>109</v>
      </c>
      <c r="G939" s="96">
        <f t="shared" si="188"/>
        <v>0</v>
      </c>
      <c r="H939" s="96">
        <f t="shared" si="189"/>
        <v>0</v>
      </c>
      <c r="I939" s="97">
        <f>+SUMIFS('CUII UE TB'!W:W,'CUII UE TB'!D:D,'PIS and AD by Account'!C939,'CUII UE TB'!AA:AA,TRUE)</f>
        <v>0</v>
      </c>
      <c r="J939" s="96"/>
      <c r="K939" s="96"/>
      <c r="N939" s="96">
        <f t="shared" si="190"/>
        <v>0</v>
      </c>
      <c r="O939" s="96">
        <f t="shared" si="190"/>
        <v>0</v>
      </c>
    </row>
    <row r="940" spans="1:15">
      <c r="B940" s="428" t="s">
        <v>921</v>
      </c>
      <c r="C940" s="76">
        <v>271003</v>
      </c>
      <c r="D940" s="89" t="s">
        <v>924</v>
      </c>
      <c r="E940" s="90" t="s">
        <v>3</v>
      </c>
      <c r="F940" s="67" t="s">
        <v>2</v>
      </c>
      <c r="G940" s="96">
        <f t="shared" si="188"/>
        <v>0</v>
      </c>
      <c r="H940" s="96">
        <f t="shared" si="189"/>
        <v>0</v>
      </c>
      <c r="I940" s="97">
        <f>+SUMIFS('CUII UE TB'!W:W,'CUII UE TB'!D:D,'PIS and AD by Account'!C940,'CUII UE TB'!AA:AA,TRUE)</f>
        <v>0</v>
      </c>
      <c r="J940" s="96"/>
      <c r="K940" s="96"/>
      <c r="N940" s="96">
        <f t="shared" si="190"/>
        <v>0</v>
      </c>
      <c r="O940" s="96">
        <f t="shared" si="190"/>
        <v>0</v>
      </c>
    </row>
    <row r="941" spans="1:15">
      <c r="B941" s="428" t="s">
        <v>921</v>
      </c>
      <c r="C941" s="76">
        <v>271004</v>
      </c>
      <c r="D941" s="89" t="s">
        <v>925</v>
      </c>
      <c r="E941" s="90" t="s">
        <v>3</v>
      </c>
      <c r="F941" s="67" t="s">
        <v>2</v>
      </c>
      <c r="G941" s="96">
        <f t="shared" si="188"/>
        <v>0</v>
      </c>
      <c r="H941" s="96">
        <f t="shared" si="189"/>
        <v>0</v>
      </c>
      <c r="I941" s="97">
        <f>+SUMIFS('CUII UE TB'!W:W,'CUII UE TB'!D:D,'PIS and AD by Account'!C941,'CUII UE TB'!AA:AA,TRUE)</f>
        <v>0</v>
      </c>
      <c r="J941" s="96"/>
      <c r="K941" s="96"/>
      <c r="N941" s="96">
        <f t="shared" si="190"/>
        <v>0</v>
      </c>
      <c r="O941" s="96">
        <f t="shared" si="190"/>
        <v>0</v>
      </c>
    </row>
    <row r="942" spans="1:15">
      <c r="B942" s="428" t="s">
        <v>921</v>
      </c>
      <c r="C942" s="76">
        <v>271005</v>
      </c>
      <c r="D942" s="89" t="s">
        <v>926</v>
      </c>
      <c r="E942" s="90" t="s">
        <v>3</v>
      </c>
      <c r="F942" s="67" t="s">
        <v>2</v>
      </c>
      <c r="G942" s="96">
        <f t="shared" si="188"/>
        <v>0</v>
      </c>
      <c r="H942" s="96">
        <f t="shared" si="189"/>
        <v>0</v>
      </c>
      <c r="I942" s="97">
        <f>+SUMIFS('CUII UE TB'!W:W,'CUII UE TB'!D:D,'PIS and AD by Account'!C942,'CUII UE TB'!AA:AA,TRUE)</f>
        <v>0</v>
      </c>
      <c r="J942" s="96"/>
      <c r="K942" s="96"/>
      <c r="N942" s="96">
        <f t="shared" si="190"/>
        <v>0</v>
      </c>
      <c r="O942" s="96">
        <f t="shared" si="190"/>
        <v>0</v>
      </c>
    </row>
    <row r="943" spans="1:15">
      <c r="B943" s="428" t="s">
        <v>921</v>
      </c>
      <c r="C943" s="76">
        <v>271006</v>
      </c>
      <c r="D943" s="89" t="s">
        <v>927</v>
      </c>
      <c r="E943" s="90" t="s">
        <v>3</v>
      </c>
      <c r="F943" s="67" t="s">
        <v>76</v>
      </c>
      <c r="G943" s="96">
        <f t="shared" si="188"/>
        <v>0</v>
      </c>
      <c r="H943" s="96">
        <f t="shared" si="189"/>
        <v>0</v>
      </c>
      <c r="I943" s="97">
        <f>+SUMIFS('CUII UE TB'!W:W,'CUII UE TB'!D:D,'PIS and AD by Account'!C943,'CUII UE TB'!AA:AA,TRUE)</f>
        <v>0</v>
      </c>
      <c r="J943" s="96"/>
      <c r="K943" s="96"/>
      <c r="N943" s="96">
        <f t="shared" si="190"/>
        <v>0</v>
      </c>
      <c r="O943" s="96">
        <f t="shared" si="190"/>
        <v>0</v>
      </c>
    </row>
    <row r="944" spans="1:15">
      <c r="B944" s="428" t="s">
        <v>921</v>
      </c>
      <c r="C944" s="76">
        <v>271007</v>
      </c>
      <c r="D944" s="89" t="s">
        <v>928</v>
      </c>
      <c r="E944" s="90" t="s">
        <v>3</v>
      </c>
      <c r="F944" s="67" t="s">
        <v>76</v>
      </c>
      <c r="G944" s="96">
        <f t="shared" si="188"/>
        <v>0</v>
      </c>
      <c r="H944" s="96">
        <f t="shared" si="189"/>
        <v>0</v>
      </c>
      <c r="I944" s="97">
        <f>+SUMIFS('CUII UE TB'!W:W,'CUII UE TB'!D:D,'PIS and AD by Account'!C944,'CUII UE TB'!AA:AA,TRUE)</f>
        <v>0</v>
      </c>
      <c r="J944" s="96"/>
      <c r="K944" s="96"/>
      <c r="N944" s="96">
        <f t="shared" si="190"/>
        <v>0</v>
      </c>
      <c r="O944" s="96">
        <f t="shared" si="190"/>
        <v>0</v>
      </c>
    </row>
    <row r="945" spans="2:15">
      <c r="B945" s="428" t="s">
        <v>921</v>
      </c>
      <c r="C945" s="76">
        <v>271008</v>
      </c>
      <c r="D945" s="89" t="s">
        <v>929</v>
      </c>
      <c r="E945" s="90" t="s">
        <v>3</v>
      </c>
      <c r="F945" s="67" t="s">
        <v>76</v>
      </c>
      <c r="G945" s="96">
        <f t="shared" si="188"/>
        <v>0</v>
      </c>
      <c r="H945" s="96">
        <f t="shared" si="189"/>
        <v>0</v>
      </c>
      <c r="I945" s="97">
        <f>+SUMIFS('CUII UE TB'!W:W,'CUII UE TB'!D:D,'PIS and AD by Account'!C945,'CUII UE TB'!AA:AA,TRUE)</f>
        <v>0</v>
      </c>
      <c r="J945" s="96"/>
      <c r="K945" s="96"/>
      <c r="N945" s="96">
        <f t="shared" si="190"/>
        <v>0</v>
      </c>
      <c r="O945" s="96">
        <f t="shared" si="190"/>
        <v>0</v>
      </c>
    </row>
    <row r="946" spans="2:15">
      <c r="B946" s="428" t="s">
        <v>921</v>
      </c>
      <c r="C946" s="76">
        <v>271009</v>
      </c>
      <c r="D946" s="89" t="s">
        <v>930</v>
      </c>
      <c r="E946" s="90" t="s">
        <v>3</v>
      </c>
      <c r="F946" s="67" t="s">
        <v>76</v>
      </c>
      <c r="G946" s="96">
        <f t="shared" si="188"/>
        <v>0</v>
      </c>
      <c r="H946" s="96">
        <f t="shared" si="189"/>
        <v>0</v>
      </c>
      <c r="I946" s="97">
        <f>+SUMIFS('CUII UE TB'!W:W,'CUII UE TB'!D:D,'PIS and AD by Account'!C946,'CUII UE TB'!AA:AA,TRUE)</f>
        <v>0</v>
      </c>
      <c r="J946" s="96"/>
      <c r="K946" s="96"/>
      <c r="N946" s="96">
        <f t="shared" si="190"/>
        <v>0</v>
      </c>
      <c r="O946" s="96">
        <f t="shared" si="190"/>
        <v>0</v>
      </c>
    </row>
    <row r="947" spans="2:15">
      <c r="B947" s="428" t="s">
        <v>921</v>
      </c>
      <c r="C947" s="76">
        <v>271010</v>
      </c>
      <c r="D947" s="89" t="s">
        <v>931</v>
      </c>
      <c r="E947" s="90" t="s">
        <v>3</v>
      </c>
      <c r="F947" s="67" t="s">
        <v>76</v>
      </c>
      <c r="G947" s="96">
        <f t="shared" si="188"/>
        <v>0</v>
      </c>
      <c r="H947" s="96">
        <f t="shared" si="189"/>
        <v>0</v>
      </c>
      <c r="I947" s="97">
        <f>+SUMIFS('CUII UE TB'!W:W,'CUII UE TB'!D:D,'PIS and AD by Account'!C947,'CUII UE TB'!AA:AA,TRUE)</f>
        <v>0</v>
      </c>
      <c r="J947" s="96"/>
      <c r="K947" s="96"/>
      <c r="N947" s="96">
        <f t="shared" si="190"/>
        <v>0</v>
      </c>
      <c r="O947" s="96">
        <f t="shared" si="190"/>
        <v>0</v>
      </c>
    </row>
    <row r="948" spans="2:15">
      <c r="B948" s="428" t="s">
        <v>921</v>
      </c>
      <c r="C948" s="76">
        <v>271011</v>
      </c>
      <c r="D948" s="89" t="s">
        <v>932</v>
      </c>
      <c r="E948" s="90" t="s">
        <v>3</v>
      </c>
      <c r="F948" s="67" t="s">
        <v>2</v>
      </c>
      <c r="G948" s="96">
        <f t="shared" si="188"/>
        <v>-3503405.12</v>
      </c>
      <c r="H948" s="96">
        <f t="shared" si="189"/>
        <v>0</v>
      </c>
      <c r="I948" s="97">
        <f>+SUMIFS('CUII UE TB'!W:W,'CUII UE TB'!D:D,'PIS and AD by Account'!C948,'CUII UE TB'!AA:AA,TRUE)</f>
        <v>-3503405.12</v>
      </c>
      <c r="J948" s="96"/>
      <c r="K948" s="96"/>
      <c r="N948" s="96">
        <f t="shared" si="190"/>
        <v>-3503405.12</v>
      </c>
      <c r="O948" s="96">
        <f t="shared" si="190"/>
        <v>0</v>
      </c>
    </row>
    <row r="949" spans="2:15">
      <c r="B949" s="428" t="s">
        <v>921</v>
      </c>
      <c r="C949" s="76">
        <v>271012</v>
      </c>
      <c r="D949" s="89" t="s">
        <v>933</v>
      </c>
      <c r="E949" s="90" t="s">
        <v>3</v>
      </c>
      <c r="F949" s="67" t="s">
        <v>76</v>
      </c>
      <c r="G949" s="96">
        <f t="shared" si="188"/>
        <v>0</v>
      </c>
      <c r="H949" s="96">
        <f t="shared" si="189"/>
        <v>0</v>
      </c>
      <c r="I949" s="97">
        <f>+SUMIFS('CUII UE TB'!W:W,'CUII UE TB'!D:D,'PIS and AD by Account'!C949,'CUII UE TB'!AA:AA,TRUE)</f>
        <v>0</v>
      </c>
      <c r="J949" s="96"/>
      <c r="K949" s="96"/>
      <c r="N949" s="96">
        <f t="shared" si="190"/>
        <v>0</v>
      </c>
      <c r="O949" s="96">
        <f t="shared" si="190"/>
        <v>0</v>
      </c>
    </row>
    <row r="950" spans="2:15">
      <c r="B950" s="428" t="s">
        <v>921</v>
      </c>
      <c r="C950" s="76">
        <v>271013</v>
      </c>
      <c r="D950" s="89" t="s">
        <v>934</v>
      </c>
      <c r="E950" s="90" t="s">
        <v>3</v>
      </c>
      <c r="F950" s="67" t="s">
        <v>2</v>
      </c>
      <c r="G950" s="96">
        <f t="shared" si="188"/>
        <v>0</v>
      </c>
      <c r="H950" s="96">
        <f t="shared" si="189"/>
        <v>0</v>
      </c>
      <c r="I950" s="97">
        <f>+SUMIFS('CUII UE TB'!W:W,'CUII UE TB'!D:D,'PIS and AD by Account'!C950,'CUII UE TB'!AA:AA,TRUE)</f>
        <v>0</v>
      </c>
      <c r="J950" s="96"/>
      <c r="K950" s="96"/>
      <c r="N950" s="96">
        <f t="shared" si="190"/>
        <v>0</v>
      </c>
      <c r="O950" s="96">
        <f t="shared" si="190"/>
        <v>0</v>
      </c>
    </row>
    <row r="951" spans="2:15">
      <c r="B951" s="428" t="s">
        <v>921</v>
      </c>
      <c r="C951" s="76">
        <v>271014</v>
      </c>
      <c r="D951" s="89" t="s">
        <v>935</v>
      </c>
      <c r="E951" s="90" t="s">
        <v>3</v>
      </c>
      <c r="F951" s="67" t="s">
        <v>76</v>
      </c>
      <c r="G951" s="96">
        <f t="shared" si="188"/>
        <v>0</v>
      </c>
      <c r="H951" s="96">
        <f t="shared" si="189"/>
        <v>0</v>
      </c>
      <c r="I951" s="97">
        <f>+SUMIFS('CUII UE TB'!W:W,'CUII UE TB'!D:D,'PIS and AD by Account'!C951,'CUII UE TB'!AA:AA,TRUE)</f>
        <v>0</v>
      </c>
      <c r="J951" s="96"/>
      <c r="K951" s="96"/>
      <c r="N951" s="96">
        <f t="shared" si="190"/>
        <v>0</v>
      </c>
      <c r="O951" s="96">
        <f t="shared" si="190"/>
        <v>0</v>
      </c>
    </row>
    <row r="952" spans="2:15">
      <c r="B952" s="428" t="s">
        <v>921</v>
      </c>
      <c r="C952" s="76">
        <v>271015</v>
      </c>
      <c r="D952" s="89" t="s">
        <v>936</v>
      </c>
      <c r="E952" s="90" t="s">
        <v>3</v>
      </c>
      <c r="F952" s="67" t="s">
        <v>76</v>
      </c>
      <c r="G952" s="96">
        <f t="shared" si="188"/>
        <v>0</v>
      </c>
      <c r="H952" s="96">
        <f t="shared" si="189"/>
        <v>0</v>
      </c>
      <c r="I952" s="97">
        <f>+SUMIFS('CUII UE TB'!W:W,'CUII UE TB'!D:D,'PIS and AD by Account'!C952,'CUII UE TB'!AA:AA,TRUE)</f>
        <v>0</v>
      </c>
      <c r="J952" s="96"/>
      <c r="K952" s="96"/>
      <c r="N952" s="96">
        <f t="shared" si="190"/>
        <v>0</v>
      </c>
      <c r="O952" s="96">
        <f t="shared" si="190"/>
        <v>0</v>
      </c>
    </row>
    <row r="953" spans="2:15">
      <c r="B953" s="428" t="s">
        <v>921</v>
      </c>
      <c r="C953" s="76">
        <v>271016</v>
      </c>
      <c r="D953" s="89" t="s">
        <v>937</v>
      </c>
      <c r="E953" s="90" t="s">
        <v>3</v>
      </c>
      <c r="F953" s="67" t="s">
        <v>76</v>
      </c>
      <c r="G953" s="96">
        <f t="shared" si="188"/>
        <v>0</v>
      </c>
      <c r="H953" s="96">
        <f t="shared" si="189"/>
        <v>0</v>
      </c>
      <c r="I953" s="97">
        <f>+SUMIFS('CUII UE TB'!W:W,'CUII UE TB'!D:D,'PIS and AD by Account'!C953,'CUII UE TB'!AA:AA,TRUE)</f>
        <v>0</v>
      </c>
      <c r="J953" s="96"/>
      <c r="K953" s="96"/>
      <c r="N953" s="96">
        <f t="shared" si="190"/>
        <v>0</v>
      </c>
      <c r="O953" s="96">
        <f t="shared" si="190"/>
        <v>0</v>
      </c>
    </row>
    <row r="954" spans="2:15">
      <c r="B954" s="428" t="s">
        <v>921</v>
      </c>
      <c r="C954" s="76">
        <v>271017</v>
      </c>
      <c r="D954" s="89" t="s">
        <v>938</v>
      </c>
      <c r="E954" s="90" t="s">
        <v>3</v>
      </c>
      <c r="F954" s="67" t="s">
        <v>2</v>
      </c>
      <c r="G954" s="96">
        <f t="shared" si="188"/>
        <v>0</v>
      </c>
      <c r="H954" s="96">
        <f t="shared" si="189"/>
        <v>0</v>
      </c>
      <c r="I954" s="97">
        <f>+SUMIFS('CUII UE TB'!W:W,'CUII UE TB'!D:D,'PIS and AD by Account'!C954,'CUII UE TB'!AA:AA,TRUE)</f>
        <v>0</v>
      </c>
      <c r="J954" s="96"/>
      <c r="K954" s="96"/>
      <c r="N954" s="96">
        <f t="shared" si="190"/>
        <v>0</v>
      </c>
      <c r="O954" s="96">
        <f t="shared" si="190"/>
        <v>0</v>
      </c>
    </row>
    <row r="955" spans="2:15">
      <c r="B955" s="428" t="s">
        <v>921</v>
      </c>
      <c r="C955" s="76">
        <v>271018</v>
      </c>
      <c r="D955" s="89" t="s">
        <v>939</v>
      </c>
      <c r="E955" s="90" t="s">
        <v>3</v>
      </c>
      <c r="F955" s="67" t="s">
        <v>2</v>
      </c>
      <c r="G955" s="96">
        <f t="shared" si="188"/>
        <v>0</v>
      </c>
      <c r="H955" s="96">
        <f t="shared" si="189"/>
        <v>0</v>
      </c>
      <c r="I955" s="97">
        <f>+SUMIFS('CUII UE TB'!W:W,'CUII UE TB'!D:D,'PIS and AD by Account'!C955,'CUII UE TB'!AA:AA,TRUE)</f>
        <v>0</v>
      </c>
      <c r="J955" s="96"/>
      <c r="K955" s="96"/>
      <c r="N955" s="96">
        <f t="shared" si="190"/>
        <v>0</v>
      </c>
      <c r="O955" s="96">
        <f t="shared" si="190"/>
        <v>0</v>
      </c>
    </row>
    <row r="956" spans="2:15">
      <c r="B956" s="428" t="s">
        <v>921</v>
      </c>
      <c r="C956" s="76">
        <v>271019</v>
      </c>
      <c r="D956" s="89" t="s">
        <v>940</v>
      </c>
      <c r="E956" s="90" t="s">
        <v>3</v>
      </c>
      <c r="F956" s="67" t="s">
        <v>2</v>
      </c>
      <c r="G956" s="96">
        <f t="shared" si="188"/>
        <v>0</v>
      </c>
      <c r="H956" s="96">
        <f t="shared" si="189"/>
        <v>0</v>
      </c>
      <c r="I956" s="97">
        <f>+SUMIFS('CUII UE TB'!W:W,'CUII UE TB'!D:D,'PIS and AD by Account'!C956,'CUII UE TB'!AA:AA,TRUE)</f>
        <v>0</v>
      </c>
      <c r="J956" s="96"/>
      <c r="K956" s="96"/>
      <c r="N956" s="96">
        <f t="shared" si="190"/>
        <v>0</v>
      </c>
      <c r="O956" s="96">
        <f t="shared" si="190"/>
        <v>0</v>
      </c>
    </row>
    <row r="957" spans="2:15">
      <c r="B957" s="428" t="s">
        <v>921</v>
      </c>
      <c r="C957" s="76">
        <v>271020</v>
      </c>
      <c r="D957" s="89" t="s">
        <v>941</v>
      </c>
      <c r="E957" s="90" t="s">
        <v>3</v>
      </c>
      <c r="F957" s="67" t="s">
        <v>2</v>
      </c>
      <c r="G957" s="96">
        <f t="shared" si="188"/>
        <v>0</v>
      </c>
      <c r="H957" s="96">
        <f t="shared" si="189"/>
        <v>0</v>
      </c>
      <c r="I957" s="97">
        <f>+SUMIFS('CUII UE TB'!W:W,'CUII UE TB'!D:D,'PIS and AD by Account'!C957,'CUII UE TB'!AA:AA,TRUE)</f>
        <v>0</v>
      </c>
      <c r="J957" s="96"/>
      <c r="K957" s="96"/>
      <c r="N957" s="96">
        <f t="shared" si="190"/>
        <v>0</v>
      </c>
      <c r="O957" s="96">
        <f t="shared" si="190"/>
        <v>0</v>
      </c>
    </row>
    <row r="958" spans="2:15">
      <c r="B958" s="428" t="s">
        <v>921</v>
      </c>
      <c r="C958" s="76">
        <v>271021</v>
      </c>
      <c r="D958" s="89" t="s">
        <v>942</v>
      </c>
      <c r="E958" s="90" t="s">
        <v>3</v>
      </c>
      <c r="F958" s="67" t="s">
        <v>2</v>
      </c>
      <c r="G958" s="96">
        <f t="shared" si="188"/>
        <v>0</v>
      </c>
      <c r="H958" s="96">
        <f t="shared" si="189"/>
        <v>0</v>
      </c>
      <c r="I958" s="97">
        <f>+SUMIFS('CUII UE TB'!W:W,'CUII UE TB'!D:D,'PIS and AD by Account'!C958,'CUII UE TB'!AA:AA,TRUE)</f>
        <v>0</v>
      </c>
      <c r="J958" s="96"/>
      <c r="K958" s="96"/>
      <c r="N958" s="96">
        <f t="shared" si="190"/>
        <v>0</v>
      </c>
      <c r="O958" s="96">
        <f t="shared" si="190"/>
        <v>0</v>
      </c>
    </row>
    <row r="959" spans="2:15">
      <c r="B959" s="428" t="s">
        <v>921</v>
      </c>
      <c r="C959" s="76">
        <v>271022</v>
      </c>
      <c r="D959" s="89" t="s">
        <v>943</v>
      </c>
      <c r="E959" s="90" t="s">
        <v>3</v>
      </c>
      <c r="F959" s="67" t="s">
        <v>2</v>
      </c>
      <c r="G959" s="96">
        <f t="shared" si="188"/>
        <v>0</v>
      </c>
      <c r="H959" s="96">
        <f t="shared" si="189"/>
        <v>0</v>
      </c>
      <c r="I959" s="97">
        <f>+SUMIFS('CUII UE TB'!W:W,'CUII UE TB'!D:D,'PIS and AD by Account'!C959,'CUII UE TB'!AA:AA,TRUE)</f>
        <v>0</v>
      </c>
      <c r="J959" s="96"/>
      <c r="K959" s="96"/>
      <c r="N959" s="96">
        <f t="shared" si="190"/>
        <v>0</v>
      </c>
      <c r="O959" s="96">
        <f t="shared" si="190"/>
        <v>0</v>
      </c>
    </row>
    <row r="960" spans="2:15">
      <c r="B960" s="428" t="s">
        <v>921</v>
      </c>
      <c r="C960" s="76">
        <v>271023</v>
      </c>
      <c r="D960" s="89" t="s">
        <v>944</v>
      </c>
      <c r="E960" s="90" t="s">
        <v>3</v>
      </c>
      <c r="F960" s="67" t="s">
        <v>2</v>
      </c>
      <c r="G960" s="96">
        <f t="shared" si="188"/>
        <v>0</v>
      </c>
      <c r="H960" s="96">
        <f t="shared" si="189"/>
        <v>0</v>
      </c>
      <c r="I960" s="97">
        <f>+SUMIFS('CUII UE TB'!W:W,'CUII UE TB'!D:D,'PIS and AD by Account'!C960,'CUII UE TB'!AA:AA,TRUE)</f>
        <v>0</v>
      </c>
      <c r="J960" s="96"/>
      <c r="K960" s="96"/>
      <c r="N960" s="96">
        <f t="shared" si="190"/>
        <v>0</v>
      </c>
      <c r="O960" s="96">
        <f t="shared" si="190"/>
        <v>0</v>
      </c>
    </row>
    <row r="961" spans="2:15">
      <c r="B961" s="428" t="s">
        <v>921</v>
      </c>
      <c r="C961" s="76">
        <v>271024</v>
      </c>
      <c r="D961" s="89" t="s">
        <v>945</v>
      </c>
      <c r="E961" s="90" t="s">
        <v>3</v>
      </c>
      <c r="F961" s="67" t="s">
        <v>2</v>
      </c>
      <c r="G961" s="96">
        <f t="shared" si="188"/>
        <v>0</v>
      </c>
      <c r="H961" s="96">
        <f t="shared" si="189"/>
        <v>0</v>
      </c>
      <c r="I961" s="97">
        <f>+SUMIFS('CUII UE TB'!W:W,'CUII UE TB'!D:D,'PIS and AD by Account'!C961,'CUII UE TB'!AA:AA,TRUE)</f>
        <v>0</v>
      </c>
      <c r="J961" s="96"/>
      <c r="K961" s="96"/>
      <c r="N961" s="96">
        <f t="shared" si="190"/>
        <v>0</v>
      </c>
      <c r="O961" s="96">
        <f t="shared" si="190"/>
        <v>0</v>
      </c>
    </row>
    <row r="962" spans="2:15">
      <c r="B962" s="428" t="s">
        <v>921</v>
      </c>
      <c r="C962" s="76">
        <v>271025</v>
      </c>
      <c r="D962" s="89" t="s">
        <v>946</v>
      </c>
      <c r="E962" s="90" t="s">
        <v>3</v>
      </c>
      <c r="F962" s="67" t="s">
        <v>2</v>
      </c>
      <c r="G962" s="96">
        <f t="shared" si="188"/>
        <v>0</v>
      </c>
      <c r="H962" s="96">
        <f t="shared" si="189"/>
        <v>0</v>
      </c>
      <c r="I962" s="97">
        <f>+SUMIFS('CUII UE TB'!W:W,'CUII UE TB'!D:D,'PIS and AD by Account'!C962,'CUII UE TB'!AA:AA,TRUE)</f>
        <v>0</v>
      </c>
      <c r="J962" s="96"/>
      <c r="K962" s="96"/>
      <c r="N962" s="96">
        <f t="shared" si="190"/>
        <v>0</v>
      </c>
      <c r="O962" s="96">
        <f t="shared" si="190"/>
        <v>0</v>
      </c>
    </row>
    <row r="963" spans="2:15">
      <c r="B963" s="428" t="s">
        <v>921</v>
      </c>
      <c r="C963" s="76">
        <v>271026</v>
      </c>
      <c r="D963" s="89" t="s">
        <v>947</v>
      </c>
      <c r="E963" s="90" t="s">
        <v>3</v>
      </c>
      <c r="F963" s="67" t="s">
        <v>2</v>
      </c>
      <c r="G963" s="96">
        <f t="shared" si="188"/>
        <v>0</v>
      </c>
      <c r="H963" s="96">
        <f t="shared" si="189"/>
        <v>0</v>
      </c>
      <c r="I963" s="97">
        <f>+SUMIFS('CUII UE TB'!W:W,'CUII UE TB'!D:D,'PIS and AD by Account'!C963,'CUII UE TB'!AA:AA,TRUE)</f>
        <v>0</v>
      </c>
      <c r="J963" s="96"/>
      <c r="K963" s="96"/>
      <c r="N963" s="96">
        <f t="shared" si="190"/>
        <v>0</v>
      </c>
      <c r="O963" s="96">
        <f t="shared" si="190"/>
        <v>0</v>
      </c>
    </row>
    <row r="964" spans="2:15">
      <c r="B964" s="428" t="s">
        <v>921</v>
      </c>
      <c r="C964" s="76">
        <v>271027</v>
      </c>
      <c r="D964" s="89" t="s">
        <v>948</v>
      </c>
      <c r="E964" s="90" t="s">
        <v>3</v>
      </c>
      <c r="F964" s="67" t="s">
        <v>2</v>
      </c>
      <c r="G964" s="96">
        <f t="shared" si="188"/>
        <v>0</v>
      </c>
      <c r="H964" s="96">
        <f t="shared" si="189"/>
        <v>0</v>
      </c>
      <c r="I964" s="97">
        <f>+SUMIFS('CUII UE TB'!W:W,'CUII UE TB'!D:D,'PIS and AD by Account'!C964,'CUII UE TB'!AA:AA,TRUE)</f>
        <v>0</v>
      </c>
      <c r="J964" s="96"/>
      <c r="K964" s="96"/>
      <c r="N964" s="96">
        <f t="shared" si="190"/>
        <v>0</v>
      </c>
      <c r="O964" s="96">
        <f t="shared" si="190"/>
        <v>0</v>
      </c>
    </row>
    <row r="965" spans="2:15">
      <c r="B965" s="428" t="s">
        <v>921</v>
      </c>
      <c r="C965" s="76">
        <v>271028</v>
      </c>
      <c r="D965" s="89" t="s">
        <v>949</v>
      </c>
      <c r="E965" s="90" t="s">
        <v>3</v>
      </c>
      <c r="F965" s="67" t="s">
        <v>2</v>
      </c>
      <c r="G965" s="96">
        <f t="shared" si="188"/>
        <v>0</v>
      </c>
      <c r="H965" s="96">
        <f t="shared" si="189"/>
        <v>0</v>
      </c>
      <c r="I965" s="97">
        <f>+SUMIFS('CUII UE TB'!W:W,'CUII UE TB'!D:D,'PIS and AD by Account'!C965,'CUII UE TB'!AA:AA,TRUE)</f>
        <v>0</v>
      </c>
      <c r="J965" s="96"/>
      <c r="K965" s="96"/>
      <c r="N965" s="96">
        <f t="shared" si="190"/>
        <v>0</v>
      </c>
      <c r="O965" s="96">
        <f t="shared" si="190"/>
        <v>0</v>
      </c>
    </row>
    <row r="966" spans="2:15">
      <c r="B966" s="428" t="s">
        <v>921</v>
      </c>
      <c r="C966" s="76">
        <v>271029</v>
      </c>
      <c r="D966" s="89" t="s">
        <v>950</v>
      </c>
      <c r="E966" s="90" t="s">
        <v>3</v>
      </c>
      <c r="F966" s="67" t="s">
        <v>2</v>
      </c>
      <c r="G966" s="96">
        <f t="shared" si="188"/>
        <v>0</v>
      </c>
      <c r="H966" s="96">
        <f t="shared" si="189"/>
        <v>0</v>
      </c>
      <c r="I966" s="97">
        <f>+SUMIFS('CUII UE TB'!W:W,'CUII UE TB'!D:D,'PIS and AD by Account'!C966,'CUII UE TB'!AA:AA,TRUE)</f>
        <v>0</v>
      </c>
      <c r="J966" s="96"/>
      <c r="K966" s="96"/>
      <c r="N966" s="96">
        <f t="shared" si="190"/>
        <v>0</v>
      </c>
      <c r="O966" s="96">
        <f t="shared" si="190"/>
        <v>0</v>
      </c>
    </row>
    <row r="967" spans="2:15">
      <c r="B967" s="428" t="s">
        <v>921</v>
      </c>
      <c r="C967" s="76">
        <v>271030</v>
      </c>
      <c r="D967" s="89" t="s">
        <v>951</v>
      </c>
      <c r="E967" s="90" t="s">
        <v>3</v>
      </c>
      <c r="F967" s="67" t="s">
        <v>2</v>
      </c>
      <c r="G967" s="96">
        <f t="shared" si="188"/>
        <v>0</v>
      </c>
      <c r="H967" s="96">
        <f t="shared" si="189"/>
        <v>0</v>
      </c>
      <c r="I967" s="97">
        <f>+SUMIFS('CUII UE TB'!W:W,'CUII UE TB'!D:D,'PIS and AD by Account'!C967,'CUII UE TB'!AA:AA,TRUE)</f>
        <v>0</v>
      </c>
      <c r="J967" s="96"/>
      <c r="K967" s="96"/>
      <c r="N967" s="96">
        <f t="shared" si="190"/>
        <v>0</v>
      </c>
      <c r="O967" s="96">
        <f t="shared" si="190"/>
        <v>0</v>
      </c>
    </row>
    <row r="968" spans="2:15">
      <c r="B968" s="428" t="s">
        <v>921</v>
      </c>
      <c r="C968" s="76">
        <v>271031</v>
      </c>
      <c r="D968" s="89" t="s">
        <v>952</v>
      </c>
      <c r="E968" s="90" t="s">
        <v>3</v>
      </c>
      <c r="F968" s="67" t="s">
        <v>2</v>
      </c>
      <c r="G968" s="96">
        <f t="shared" si="188"/>
        <v>0</v>
      </c>
      <c r="H968" s="96">
        <f t="shared" si="189"/>
        <v>0</v>
      </c>
      <c r="I968" s="97">
        <f>+SUMIFS('CUII UE TB'!W:W,'CUII UE TB'!D:D,'PIS and AD by Account'!C968,'CUII UE TB'!AA:AA,TRUE)</f>
        <v>0</v>
      </c>
      <c r="J968" s="96"/>
      <c r="K968" s="96"/>
      <c r="N968" s="96">
        <f t="shared" si="190"/>
        <v>0</v>
      </c>
      <c r="O968" s="96">
        <f t="shared" si="190"/>
        <v>0</v>
      </c>
    </row>
    <row r="969" spans="2:15">
      <c r="B969" s="428" t="s">
        <v>921</v>
      </c>
      <c r="C969" s="76">
        <v>271032</v>
      </c>
      <c r="D969" s="89" t="s">
        <v>953</v>
      </c>
      <c r="E969" s="90" t="s">
        <v>108</v>
      </c>
      <c r="F969" s="67" t="s">
        <v>109</v>
      </c>
      <c r="G969" s="96">
        <f t="shared" si="188"/>
        <v>0</v>
      </c>
      <c r="H969" s="96">
        <f t="shared" si="189"/>
        <v>0</v>
      </c>
      <c r="I969" s="97">
        <f>+SUMIFS('CUII UE TB'!W:W,'CUII UE TB'!D:D,'PIS and AD by Account'!C969,'CUII UE TB'!AA:AA,TRUE)</f>
        <v>0</v>
      </c>
      <c r="J969" s="96"/>
      <c r="K969" s="96"/>
      <c r="N969" s="96">
        <f t="shared" si="190"/>
        <v>0</v>
      </c>
      <c r="O969" s="96">
        <f t="shared" si="190"/>
        <v>0</v>
      </c>
    </row>
    <row r="970" spans="2:15">
      <c r="B970" s="428" t="s">
        <v>921</v>
      </c>
      <c r="C970" s="76">
        <v>271033</v>
      </c>
      <c r="D970" s="89" t="s">
        <v>954</v>
      </c>
      <c r="E970" s="90" t="s">
        <v>108</v>
      </c>
      <c r="F970" s="67" t="s">
        <v>109</v>
      </c>
      <c r="G970" s="96">
        <f t="shared" ref="G970:G1001" si="191">IF(E970="Actual",IF(F970=G$6,$I970,0),VLOOKUP($E970,$F$1135:$L$1141,5,FALSE)*$I970)</f>
        <v>0</v>
      </c>
      <c r="H970" s="96">
        <f t="shared" ref="H970:H1001" si="192">IF(E970="Actual",IF(F970=H$6,$I970,0),VLOOKUP($E970,$F$1135:$L$1141,6,FALSE)*$I970)</f>
        <v>0</v>
      </c>
      <c r="I970" s="97">
        <f>+SUMIFS('CUII UE TB'!W:W,'CUII UE TB'!D:D,'PIS and AD by Account'!C970,'CUII UE TB'!AA:AA,TRUE)</f>
        <v>0</v>
      </c>
      <c r="J970" s="96"/>
      <c r="K970" s="96"/>
      <c r="N970" s="96">
        <f t="shared" ref="N970:O1001" si="193">SUM(G970,J970)</f>
        <v>0</v>
      </c>
      <c r="O970" s="96">
        <f t="shared" si="193"/>
        <v>0</v>
      </c>
    </row>
    <row r="971" spans="2:15">
      <c r="B971" s="428" t="s">
        <v>921</v>
      </c>
      <c r="C971" s="76">
        <v>271034</v>
      </c>
      <c r="D971" s="89" t="s">
        <v>955</v>
      </c>
      <c r="E971" s="90" t="s">
        <v>108</v>
      </c>
      <c r="F971" s="67" t="s">
        <v>109</v>
      </c>
      <c r="G971" s="96">
        <f t="shared" si="191"/>
        <v>0</v>
      </c>
      <c r="H971" s="96">
        <f t="shared" si="192"/>
        <v>0</v>
      </c>
      <c r="I971" s="97">
        <f>+SUMIFS('CUII UE TB'!W:W,'CUII UE TB'!D:D,'PIS and AD by Account'!C971,'CUII UE TB'!AA:AA,TRUE)</f>
        <v>0</v>
      </c>
      <c r="J971" s="96"/>
      <c r="K971" s="96"/>
      <c r="N971" s="96">
        <f t="shared" si="193"/>
        <v>0</v>
      </c>
      <c r="O971" s="96">
        <f t="shared" si="193"/>
        <v>0</v>
      </c>
    </row>
    <row r="972" spans="2:15">
      <c r="B972" s="428" t="s">
        <v>921</v>
      </c>
      <c r="C972" s="76">
        <v>271035</v>
      </c>
      <c r="D972" s="89" t="s">
        <v>956</v>
      </c>
      <c r="E972" s="90" t="s">
        <v>108</v>
      </c>
      <c r="F972" s="67" t="s">
        <v>109</v>
      </c>
      <c r="G972" s="96">
        <f t="shared" si="191"/>
        <v>-1564964.6422370279</v>
      </c>
      <c r="H972" s="96">
        <f t="shared" si="192"/>
        <v>-1034259.7077629721</v>
      </c>
      <c r="I972" s="97">
        <f>+SUMIFS('CUII UE TB'!W:W,'CUII UE TB'!D:D,'PIS and AD by Account'!C972,'CUII UE TB'!AA:AA,TRUE)</f>
        <v>-2599224.35</v>
      </c>
      <c r="J972" s="96"/>
      <c r="K972" s="96"/>
      <c r="N972" s="96">
        <f t="shared" si="193"/>
        <v>-1564964.6422370279</v>
      </c>
      <c r="O972" s="96">
        <f t="shared" si="193"/>
        <v>-1034259.7077629721</v>
      </c>
    </row>
    <row r="973" spans="2:15">
      <c r="B973" s="428" t="s">
        <v>921</v>
      </c>
      <c r="C973" s="76">
        <v>271036</v>
      </c>
      <c r="D973" s="89" t="s">
        <v>957</v>
      </c>
      <c r="E973" s="90" t="s">
        <v>108</v>
      </c>
      <c r="F973" s="67" t="s">
        <v>109</v>
      </c>
      <c r="G973" s="96">
        <f t="shared" si="191"/>
        <v>-289104.28488487372</v>
      </c>
      <c r="H973" s="96">
        <f t="shared" si="192"/>
        <v>-191064.32511512612</v>
      </c>
      <c r="I973" s="97">
        <f>+SUMIFS('CUII UE TB'!W:W,'CUII UE TB'!D:D,'PIS and AD by Account'!C973,'CUII UE TB'!AA:AA,TRUE)</f>
        <v>-480168.60999999987</v>
      </c>
      <c r="J973" s="96"/>
      <c r="K973" s="96"/>
      <c r="N973" s="96">
        <f t="shared" si="193"/>
        <v>-289104.28488487372</v>
      </c>
      <c r="O973" s="96">
        <f t="shared" si="193"/>
        <v>-191064.32511512612</v>
      </c>
    </row>
    <row r="974" spans="2:15">
      <c r="B974" s="428" t="s">
        <v>921</v>
      </c>
      <c r="C974" s="76">
        <v>271037</v>
      </c>
      <c r="D974" s="89" t="s">
        <v>958</v>
      </c>
      <c r="E974" s="90" t="s">
        <v>108</v>
      </c>
      <c r="F974" s="67" t="s">
        <v>109</v>
      </c>
      <c r="G974" s="96">
        <f t="shared" si="191"/>
        <v>-4609.8108800180671</v>
      </c>
      <c r="H974" s="96">
        <f t="shared" si="192"/>
        <v>-3046.5491199819317</v>
      </c>
      <c r="I974" s="97">
        <f>+SUMIFS('CUII UE TB'!W:W,'CUII UE TB'!D:D,'PIS and AD by Account'!C974,'CUII UE TB'!AA:AA,TRUE)</f>
        <v>-7656.36</v>
      </c>
      <c r="J974" s="96"/>
      <c r="K974" s="96"/>
      <c r="N974" s="96">
        <f t="shared" si="193"/>
        <v>-4609.8108800180671</v>
      </c>
      <c r="O974" s="96">
        <f t="shared" si="193"/>
        <v>-3046.5491199819317</v>
      </c>
    </row>
    <row r="975" spans="2:15">
      <c r="B975" s="428" t="s">
        <v>921</v>
      </c>
      <c r="C975" s="76">
        <v>271038</v>
      </c>
      <c r="D975" s="89" t="s">
        <v>959</v>
      </c>
      <c r="E975" s="90" t="s">
        <v>108</v>
      </c>
      <c r="F975" s="67" t="s">
        <v>109</v>
      </c>
      <c r="G975" s="96">
        <f t="shared" si="191"/>
        <v>0</v>
      </c>
      <c r="H975" s="96">
        <f t="shared" si="192"/>
        <v>0</v>
      </c>
      <c r="I975" s="97">
        <f>+SUMIFS('CUII UE TB'!W:W,'CUII UE TB'!D:D,'PIS and AD by Account'!C975,'CUII UE TB'!AA:AA,TRUE)</f>
        <v>0</v>
      </c>
      <c r="J975" s="96"/>
      <c r="K975" s="96"/>
      <c r="N975" s="96">
        <f t="shared" si="193"/>
        <v>0</v>
      </c>
      <c r="O975" s="96">
        <f t="shared" si="193"/>
        <v>0</v>
      </c>
    </row>
    <row r="976" spans="2:15">
      <c r="B976" s="428" t="s">
        <v>921</v>
      </c>
      <c r="C976" s="76">
        <v>271039</v>
      </c>
      <c r="D976" s="89" t="s">
        <v>960</v>
      </c>
      <c r="E976" s="90" t="s">
        <v>108</v>
      </c>
      <c r="F976" s="67" t="s">
        <v>109</v>
      </c>
      <c r="G976" s="96">
        <f t="shared" si="191"/>
        <v>0</v>
      </c>
      <c r="H976" s="96">
        <f t="shared" si="192"/>
        <v>0</v>
      </c>
      <c r="I976" s="97">
        <f>+SUMIFS('CUII UE TB'!W:W,'CUII UE TB'!D:D,'PIS and AD by Account'!C976,'CUII UE TB'!AA:AA,TRUE)</f>
        <v>0</v>
      </c>
      <c r="J976" s="96"/>
      <c r="K976" s="96"/>
      <c r="N976" s="96">
        <f t="shared" si="193"/>
        <v>0</v>
      </c>
      <c r="O976" s="96">
        <f t="shared" si="193"/>
        <v>0</v>
      </c>
    </row>
    <row r="977" spans="2:15">
      <c r="B977" s="428" t="s">
        <v>921</v>
      </c>
      <c r="C977" s="76">
        <v>271040</v>
      </c>
      <c r="D977" s="89" t="s">
        <v>961</v>
      </c>
      <c r="E977" s="90" t="s">
        <v>108</v>
      </c>
      <c r="F977" s="67" t="s">
        <v>109</v>
      </c>
      <c r="G977" s="96">
        <f t="shared" si="191"/>
        <v>-862.19158714922924</v>
      </c>
      <c r="H977" s="96">
        <f t="shared" si="192"/>
        <v>-569.80841285077065</v>
      </c>
      <c r="I977" s="97">
        <f>+SUMIFS('CUII UE TB'!W:W,'CUII UE TB'!D:D,'PIS and AD by Account'!C977,'CUII UE TB'!AA:AA,TRUE)</f>
        <v>-1432</v>
      </c>
      <c r="J977" s="96"/>
      <c r="K977" s="96"/>
      <c r="N977" s="96">
        <f t="shared" si="193"/>
        <v>-862.19158714922924</v>
      </c>
      <c r="O977" s="96">
        <f t="shared" si="193"/>
        <v>-569.80841285077065</v>
      </c>
    </row>
    <row r="978" spans="2:15">
      <c r="B978" s="428" t="s">
        <v>921</v>
      </c>
      <c r="C978" s="76">
        <v>271041</v>
      </c>
      <c r="D978" s="89" t="s">
        <v>962</v>
      </c>
      <c r="E978" s="90" t="s">
        <v>3</v>
      </c>
      <c r="F978" s="67" t="s">
        <v>2</v>
      </c>
      <c r="G978" s="96">
        <f t="shared" si="191"/>
        <v>0</v>
      </c>
      <c r="H978" s="96">
        <f t="shared" si="192"/>
        <v>0</v>
      </c>
      <c r="I978" s="97">
        <f>+SUMIFS('CUII UE TB'!W:W,'CUII UE TB'!D:D,'PIS and AD by Account'!C978,'CUII UE TB'!AA:AA,TRUE)</f>
        <v>0</v>
      </c>
      <c r="J978" s="96"/>
      <c r="K978" s="96"/>
      <c r="N978" s="96">
        <f t="shared" si="193"/>
        <v>0</v>
      </c>
      <c r="O978" s="96">
        <f t="shared" si="193"/>
        <v>0</v>
      </c>
    </row>
    <row r="979" spans="2:15">
      <c r="B979" s="428" t="s">
        <v>921</v>
      </c>
      <c r="C979" s="76">
        <v>271042</v>
      </c>
      <c r="D979" s="89" t="s">
        <v>963</v>
      </c>
      <c r="E979" s="90" t="s">
        <v>3</v>
      </c>
      <c r="F979" s="67" t="s">
        <v>76</v>
      </c>
      <c r="G979" s="96">
        <f t="shared" si="191"/>
        <v>0</v>
      </c>
      <c r="H979" s="96">
        <f t="shared" si="192"/>
        <v>0</v>
      </c>
      <c r="I979" s="97">
        <f>+SUMIFS('CUII UE TB'!W:W,'CUII UE TB'!D:D,'PIS and AD by Account'!C979,'CUII UE TB'!AA:AA,TRUE)</f>
        <v>0</v>
      </c>
      <c r="J979" s="96"/>
      <c r="K979" s="96"/>
      <c r="N979" s="96">
        <f t="shared" si="193"/>
        <v>0</v>
      </c>
      <c r="O979" s="96">
        <f t="shared" si="193"/>
        <v>0</v>
      </c>
    </row>
    <row r="980" spans="2:15">
      <c r="B980" s="428" t="s">
        <v>921</v>
      </c>
      <c r="C980" s="76">
        <v>271043</v>
      </c>
      <c r="D980" s="89" t="s">
        <v>964</v>
      </c>
      <c r="E980" s="90" t="s">
        <v>3</v>
      </c>
      <c r="F980" s="67" t="s">
        <v>76</v>
      </c>
      <c r="G980" s="96">
        <f t="shared" si="191"/>
        <v>0</v>
      </c>
      <c r="H980" s="96">
        <f t="shared" si="192"/>
        <v>0</v>
      </c>
      <c r="I980" s="97">
        <f>+SUMIFS('CUII UE TB'!W:W,'CUII UE TB'!D:D,'PIS and AD by Account'!C980,'CUII UE TB'!AA:AA,TRUE)</f>
        <v>0</v>
      </c>
      <c r="J980" s="96"/>
      <c r="K980" s="96"/>
      <c r="N980" s="96">
        <f t="shared" si="193"/>
        <v>0</v>
      </c>
      <c r="O980" s="96">
        <f t="shared" si="193"/>
        <v>0</v>
      </c>
    </row>
    <row r="981" spans="2:15">
      <c r="B981" s="428" t="s">
        <v>921</v>
      </c>
      <c r="C981" s="76">
        <v>271044</v>
      </c>
      <c r="D981" s="89" t="s">
        <v>965</v>
      </c>
      <c r="E981" s="90" t="s">
        <v>3</v>
      </c>
      <c r="F981" s="67" t="s">
        <v>76</v>
      </c>
      <c r="G981" s="96">
        <f t="shared" si="191"/>
        <v>0</v>
      </c>
      <c r="H981" s="96">
        <f t="shared" si="192"/>
        <v>0</v>
      </c>
      <c r="I981" s="97">
        <f>+SUMIFS('CUII UE TB'!W:W,'CUII UE TB'!D:D,'PIS and AD by Account'!C981,'CUII UE TB'!AA:AA,TRUE)</f>
        <v>0</v>
      </c>
      <c r="J981" s="96"/>
      <c r="K981" s="96"/>
      <c r="N981" s="96">
        <f t="shared" si="193"/>
        <v>0</v>
      </c>
      <c r="O981" s="96">
        <f t="shared" si="193"/>
        <v>0</v>
      </c>
    </row>
    <row r="982" spans="2:15">
      <c r="B982" s="428" t="s">
        <v>921</v>
      </c>
      <c r="C982" s="76">
        <v>271045</v>
      </c>
      <c r="D982" s="89" t="s">
        <v>966</v>
      </c>
      <c r="E982" s="90" t="s">
        <v>3</v>
      </c>
      <c r="F982" s="67" t="s">
        <v>76</v>
      </c>
      <c r="G982" s="96">
        <f t="shared" si="191"/>
        <v>0</v>
      </c>
      <c r="H982" s="96">
        <f t="shared" si="192"/>
        <v>0</v>
      </c>
      <c r="I982" s="97">
        <f>+SUMIFS('CUII UE TB'!W:W,'CUII UE TB'!D:D,'PIS and AD by Account'!C982,'CUII UE TB'!AA:AA,TRUE)</f>
        <v>0</v>
      </c>
      <c r="J982" s="96"/>
      <c r="K982" s="96"/>
      <c r="N982" s="96">
        <f t="shared" si="193"/>
        <v>0</v>
      </c>
      <c r="O982" s="96">
        <f t="shared" si="193"/>
        <v>0</v>
      </c>
    </row>
    <row r="983" spans="2:15">
      <c r="B983" s="428" t="s">
        <v>921</v>
      </c>
      <c r="C983" s="76">
        <v>271046</v>
      </c>
      <c r="D983" s="89" t="s">
        <v>967</v>
      </c>
      <c r="E983" s="90" t="s">
        <v>3</v>
      </c>
      <c r="F983" s="67" t="s">
        <v>76</v>
      </c>
      <c r="G983" s="96">
        <f t="shared" si="191"/>
        <v>0</v>
      </c>
      <c r="H983" s="96">
        <f t="shared" si="192"/>
        <v>0</v>
      </c>
      <c r="I983" s="97">
        <f>+SUMIFS('CUII UE TB'!W:W,'CUII UE TB'!D:D,'PIS and AD by Account'!C983,'CUII UE TB'!AA:AA,TRUE)</f>
        <v>0</v>
      </c>
      <c r="J983" s="96"/>
      <c r="K983" s="96"/>
      <c r="N983" s="96">
        <f t="shared" si="193"/>
        <v>0</v>
      </c>
      <c r="O983" s="96">
        <f t="shared" si="193"/>
        <v>0</v>
      </c>
    </row>
    <row r="984" spans="2:15">
      <c r="B984" s="428" t="s">
        <v>921</v>
      </c>
      <c r="C984" s="76">
        <v>271047</v>
      </c>
      <c r="D984" s="89" t="s">
        <v>968</v>
      </c>
      <c r="E984" s="90" t="s">
        <v>3</v>
      </c>
      <c r="F984" s="67" t="s">
        <v>76</v>
      </c>
      <c r="G984" s="96">
        <f t="shared" si="191"/>
        <v>0</v>
      </c>
      <c r="H984" s="96">
        <f t="shared" si="192"/>
        <v>0</v>
      </c>
      <c r="I984" s="97">
        <f>+SUMIFS('CUII UE TB'!W:W,'CUII UE TB'!D:D,'PIS and AD by Account'!C984,'CUII UE TB'!AA:AA,TRUE)</f>
        <v>0</v>
      </c>
      <c r="J984" s="96"/>
      <c r="K984" s="96"/>
      <c r="N984" s="96">
        <f t="shared" si="193"/>
        <v>0</v>
      </c>
      <c r="O984" s="96">
        <f t="shared" si="193"/>
        <v>0</v>
      </c>
    </row>
    <row r="985" spans="2:15">
      <c r="B985" s="428" t="s">
        <v>921</v>
      </c>
      <c r="C985" s="76">
        <v>271048</v>
      </c>
      <c r="D985" s="89" t="s">
        <v>969</v>
      </c>
      <c r="E985" s="90" t="s">
        <v>3</v>
      </c>
      <c r="F985" s="67" t="s">
        <v>76</v>
      </c>
      <c r="G985" s="96">
        <f t="shared" si="191"/>
        <v>0</v>
      </c>
      <c r="H985" s="96">
        <f t="shared" si="192"/>
        <v>0</v>
      </c>
      <c r="I985" s="97">
        <f>+SUMIFS('CUII UE TB'!W:W,'CUII UE TB'!D:D,'PIS and AD by Account'!C985,'CUII UE TB'!AA:AA,TRUE)</f>
        <v>0</v>
      </c>
      <c r="J985" s="96"/>
      <c r="K985" s="96"/>
      <c r="N985" s="96">
        <f t="shared" si="193"/>
        <v>0</v>
      </c>
      <c r="O985" s="96">
        <f t="shared" si="193"/>
        <v>0</v>
      </c>
    </row>
    <row r="986" spans="2:15">
      <c r="B986" s="428" t="s">
        <v>921</v>
      </c>
      <c r="C986" s="76">
        <v>271049</v>
      </c>
      <c r="D986" s="89" t="s">
        <v>970</v>
      </c>
      <c r="E986" s="90" t="s">
        <v>3</v>
      </c>
      <c r="F986" s="67" t="s">
        <v>76</v>
      </c>
      <c r="G986" s="96">
        <f t="shared" si="191"/>
        <v>0</v>
      </c>
      <c r="H986" s="96">
        <f t="shared" si="192"/>
        <v>0</v>
      </c>
      <c r="I986" s="97">
        <f>+SUMIFS('CUII UE TB'!W:W,'CUII UE TB'!D:D,'PIS and AD by Account'!C986,'CUII UE TB'!AA:AA,TRUE)</f>
        <v>0</v>
      </c>
      <c r="J986" s="96"/>
      <c r="K986" s="96"/>
      <c r="N986" s="96">
        <f t="shared" si="193"/>
        <v>0</v>
      </c>
      <c r="O986" s="96">
        <f t="shared" si="193"/>
        <v>0</v>
      </c>
    </row>
    <row r="987" spans="2:15">
      <c r="B987" s="428" t="s">
        <v>921</v>
      </c>
      <c r="C987" s="76">
        <v>271050</v>
      </c>
      <c r="D987" s="89" t="s">
        <v>971</v>
      </c>
      <c r="E987" s="90" t="s">
        <v>3</v>
      </c>
      <c r="F987" s="67" t="s">
        <v>76</v>
      </c>
      <c r="G987" s="96">
        <f t="shared" si="191"/>
        <v>0</v>
      </c>
      <c r="H987" s="96">
        <f t="shared" si="192"/>
        <v>0</v>
      </c>
      <c r="I987" s="97">
        <f>+SUMIFS('CUII UE TB'!W:W,'CUII UE TB'!D:D,'PIS and AD by Account'!C987,'CUII UE TB'!AA:AA,TRUE)</f>
        <v>0</v>
      </c>
      <c r="J987" s="96"/>
      <c r="K987" s="96"/>
      <c r="N987" s="96">
        <f t="shared" si="193"/>
        <v>0</v>
      </c>
      <c r="O987" s="96">
        <f t="shared" si="193"/>
        <v>0</v>
      </c>
    </row>
    <row r="988" spans="2:15">
      <c r="B988" s="428" t="s">
        <v>921</v>
      </c>
      <c r="C988" s="76">
        <v>271051</v>
      </c>
      <c r="D988" s="89" t="s">
        <v>972</v>
      </c>
      <c r="E988" s="90" t="s">
        <v>3</v>
      </c>
      <c r="F988" s="67" t="s">
        <v>76</v>
      </c>
      <c r="G988" s="96">
        <f t="shared" si="191"/>
        <v>0</v>
      </c>
      <c r="H988" s="96">
        <f t="shared" si="192"/>
        <v>0</v>
      </c>
      <c r="I988" s="97">
        <f>+SUMIFS('CUII UE TB'!W:W,'CUII UE TB'!D:D,'PIS and AD by Account'!C988,'CUII UE TB'!AA:AA,TRUE)</f>
        <v>0</v>
      </c>
      <c r="J988" s="96"/>
      <c r="K988" s="96"/>
      <c r="N988" s="96">
        <f t="shared" si="193"/>
        <v>0</v>
      </c>
      <c r="O988" s="96">
        <f t="shared" si="193"/>
        <v>0</v>
      </c>
    </row>
    <row r="989" spans="2:15">
      <c r="B989" s="428" t="s">
        <v>921</v>
      </c>
      <c r="C989" s="76">
        <v>271052</v>
      </c>
      <c r="D989" s="89" t="s">
        <v>973</v>
      </c>
      <c r="E989" s="90" t="s">
        <v>108</v>
      </c>
      <c r="F989" s="67" t="s">
        <v>109</v>
      </c>
      <c r="G989" s="96">
        <f t="shared" si="191"/>
        <v>0</v>
      </c>
      <c r="H989" s="96">
        <f t="shared" si="192"/>
        <v>0</v>
      </c>
      <c r="I989" s="97">
        <f>+SUMIFS('CUII UE TB'!W:W,'CUII UE TB'!D:D,'PIS and AD by Account'!C989,'CUII UE TB'!AA:AA,TRUE)</f>
        <v>0</v>
      </c>
      <c r="J989" s="96"/>
      <c r="K989" s="96"/>
      <c r="N989" s="96">
        <f t="shared" si="193"/>
        <v>0</v>
      </c>
      <c r="O989" s="96">
        <f t="shared" si="193"/>
        <v>0</v>
      </c>
    </row>
    <row r="990" spans="2:15">
      <c r="B990" s="428" t="s">
        <v>921</v>
      </c>
      <c r="C990" s="76">
        <v>271053</v>
      </c>
      <c r="D990" s="89" t="s">
        <v>974</v>
      </c>
      <c r="E990" s="90" t="s">
        <v>3</v>
      </c>
      <c r="F990" s="67" t="s">
        <v>76</v>
      </c>
      <c r="G990" s="96">
        <f t="shared" si="191"/>
        <v>0</v>
      </c>
      <c r="H990" s="96">
        <f t="shared" si="192"/>
        <v>0</v>
      </c>
      <c r="I990" s="97">
        <f>+SUMIFS('CUII UE TB'!W:W,'CUII UE TB'!D:D,'PIS and AD by Account'!C990,'CUII UE TB'!AA:AA,TRUE)</f>
        <v>0</v>
      </c>
      <c r="J990" s="96"/>
      <c r="K990" s="96"/>
      <c r="N990" s="96">
        <f t="shared" si="193"/>
        <v>0</v>
      </c>
      <c r="O990" s="96">
        <f t="shared" si="193"/>
        <v>0</v>
      </c>
    </row>
    <row r="991" spans="2:15">
      <c r="B991" s="428" t="s">
        <v>921</v>
      </c>
      <c r="C991" s="76">
        <v>271054</v>
      </c>
      <c r="D991" s="89" t="s">
        <v>975</v>
      </c>
      <c r="E991" s="90" t="s">
        <v>3</v>
      </c>
      <c r="F991" s="67" t="s">
        <v>76</v>
      </c>
      <c r="G991" s="96">
        <f t="shared" si="191"/>
        <v>0</v>
      </c>
      <c r="H991" s="96">
        <f t="shared" si="192"/>
        <v>0</v>
      </c>
      <c r="I991" s="97">
        <f>+SUMIFS('CUII UE TB'!W:W,'CUII UE TB'!D:D,'PIS and AD by Account'!C991,'CUII UE TB'!AA:AA,TRUE)</f>
        <v>0</v>
      </c>
      <c r="J991" s="96"/>
      <c r="K991" s="96"/>
      <c r="N991" s="96">
        <f t="shared" si="193"/>
        <v>0</v>
      </c>
      <c r="O991" s="96">
        <f t="shared" si="193"/>
        <v>0</v>
      </c>
    </row>
    <row r="992" spans="2:15">
      <c r="B992" s="428" t="s">
        <v>921</v>
      </c>
      <c r="C992" s="76">
        <v>271055</v>
      </c>
      <c r="D992" s="89" t="s">
        <v>976</v>
      </c>
      <c r="E992" s="90" t="s">
        <v>3</v>
      </c>
      <c r="F992" s="67" t="s">
        <v>76</v>
      </c>
      <c r="G992" s="96">
        <f t="shared" si="191"/>
        <v>0</v>
      </c>
      <c r="H992" s="96">
        <f t="shared" si="192"/>
        <v>0</v>
      </c>
      <c r="I992" s="97">
        <f>+SUMIFS('CUII UE TB'!W:W,'CUII UE TB'!D:D,'PIS and AD by Account'!C992,'CUII UE TB'!AA:AA,TRUE)</f>
        <v>0</v>
      </c>
      <c r="J992" s="96"/>
      <c r="K992" s="96"/>
      <c r="N992" s="96">
        <f t="shared" si="193"/>
        <v>0</v>
      </c>
      <c r="O992" s="96">
        <f t="shared" si="193"/>
        <v>0</v>
      </c>
    </row>
    <row r="993" spans="2:15">
      <c r="B993" s="428" t="s">
        <v>921</v>
      </c>
      <c r="C993" s="76">
        <v>271056</v>
      </c>
      <c r="D993" s="89" t="s">
        <v>977</v>
      </c>
      <c r="E993" s="90" t="s">
        <v>3</v>
      </c>
      <c r="F993" s="67" t="s">
        <v>76</v>
      </c>
      <c r="G993" s="96">
        <f t="shared" si="191"/>
        <v>0</v>
      </c>
      <c r="H993" s="96">
        <f t="shared" si="192"/>
        <v>0</v>
      </c>
      <c r="I993" s="97">
        <f>+SUMIFS('CUII UE TB'!W:W,'CUII UE TB'!D:D,'PIS and AD by Account'!C993,'CUII UE TB'!AA:AA,TRUE)</f>
        <v>0</v>
      </c>
      <c r="J993" s="96"/>
      <c r="K993" s="96"/>
      <c r="N993" s="96">
        <f t="shared" si="193"/>
        <v>0</v>
      </c>
      <c r="O993" s="96">
        <f t="shared" si="193"/>
        <v>0</v>
      </c>
    </row>
    <row r="994" spans="2:15">
      <c r="B994" s="428" t="s">
        <v>921</v>
      </c>
      <c r="C994" s="76">
        <v>271057</v>
      </c>
      <c r="D994" s="89" t="s">
        <v>978</v>
      </c>
      <c r="E994" s="90" t="s">
        <v>3</v>
      </c>
      <c r="F994" s="67" t="s">
        <v>76</v>
      </c>
      <c r="G994" s="96">
        <f t="shared" si="191"/>
        <v>0</v>
      </c>
      <c r="H994" s="96">
        <f t="shared" si="192"/>
        <v>0</v>
      </c>
      <c r="I994" s="97">
        <f>+SUMIFS('CUII UE TB'!W:W,'CUII UE TB'!D:D,'PIS and AD by Account'!C994,'CUII UE TB'!AA:AA,TRUE)</f>
        <v>0</v>
      </c>
      <c r="J994" s="96"/>
      <c r="K994" s="96"/>
      <c r="N994" s="96">
        <f t="shared" si="193"/>
        <v>0</v>
      </c>
      <c r="O994" s="96">
        <f t="shared" si="193"/>
        <v>0</v>
      </c>
    </row>
    <row r="995" spans="2:15">
      <c r="B995" s="428" t="s">
        <v>921</v>
      </c>
      <c r="C995" s="76">
        <v>271058</v>
      </c>
      <c r="D995" s="89" t="s">
        <v>979</v>
      </c>
      <c r="E995" s="90" t="s">
        <v>108</v>
      </c>
      <c r="F995" s="67" t="s">
        <v>109</v>
      </c>
      <c r="G995" s="96">
        <f t="shared" si="191"/>
        <v>0</v>
      </c>
      <c r="H995" s="96">
        <f t="shared" si="192"/>
        <v>0</v>
      </c>
      <c r="I995" s="97">
        <f>+SUMIFS('CUII UE TB'!W:W,'CUII UE TB'!D:D,'PIS and AD by Account'!C995,'CUII UE TB'!AA:AA,TRUE)</f>
        <v>0</v>
      </c>
      <c r="J995" s="96"/>
      <c r="K995" s="96"/>
      <c r="N995" s="96">
        <f t="shared" si="193"/>
        <v>0</v>
      </c>
      <c r="O995" s="96">
        <f t="shared" si="193"/>
        <v>0</v>
      </c>
    </row>
    <row r="996" spans="2:15">
      <c r="B996" s="428" t="s">
        <v>921</v>
      </c>
      <c r="C996" s="76">
        <v>271059</v>
      </c>
      <c r="D996" s="89" t="s">
        <v>980</v>
      </c>
      <c r="E996" s="90" t="s">
        <v>108</v>
      </c>
      <c r="F996" s="67" t="s">
        <v>109</v>
      </c>
      <c r="G996" s="96">
        <f t="shared" si="191"/>
        <v>0</v>
      </c>
      <c r="H996" s="96">
        <f t="shared" si="192"/>
        <v>0</v>
      </c>
      <c r="I996" s="97">
        <f>+SUMIFS('CUII UE TB'!W:W,'CUII UE TB'!D:D,'PIS and AD by Account'!C996,'CUII UE TB'!AA:AA,TRUE)</f>
        <v>0</v>
      </c>
      <c r="J996" s="96"/>
      <c r="K996" s="96"/>
      <c r="N996" s="96">
        <f t="shared" si="193"/>
        <v>0</v>
      </c>
      <c r="O996" s="96">
        <f t="shared" si="193"/>
        <v>0</v>
      </c>
    </row>
    <row r="997" spans="2:15">
      <c r="B997" s="428" t="s">
        <v>921</v>
      </c>
      <c r="C997" s="76">
        <v>271060</v>
      </c>
      <c r="D997" s="89" t="s">
        <v>981</v>
      </c>
      <c r="E997" s="90" t="s">
        <v>108</v>
      </c>
      <c r="F997" s="67" t="s">
        <v>109</v>
      </c>
      <c r="G997" s="96">
        <f t="shared" si="191"/>
        <v>0</v>
      </c>
      <c r="H997" s="96">
        <f t="shared" si="192"/>
        <v>0</v>
      </c>
      <c r="I997" s="97">
        <f>+SUMIFS('CUII UE TB'!W:W,'CUII UE TB'!D:D,'PIS and AD by Account'!C997,'CUII UE TB'!AA:AA,TRUE)</f>
        <v>0</v>
      </c>
      <c r="J997" s="96"/>
      <c r="K997" s="96"/>
      <c r="N997" s="96">
        <f t="shared" si="193"/>
        <v>0</v>
      </c>
      <c r="O997" s="96">
        <f t="shared" si="193"/>
        <v>0</v>
      </c>
    </row>
    <row r="998" spans="2:15">
      <c r="B998" s="428" t="s">
        <v>921</v>
      </c>
      <c r="C998" s="76">
        <v>271061</v>
      </c>
      <c r="D998" s="89" t="s">
        <v>982</v>
      </c>
      <c r="E998" s="90" t="s">
        <v>108</v>
      </c>
      <c r="F998" s="67" t="s">
        <v>109</v>
      </c>
      <c r="G998" s="96">
        <f t="shared" si="191"/>
        <v>0</v>
      </c>
      <c r="H998" s="96">
        <f t="shared" si="192"/>
        <v>0</v>
      </c>
      <c r="I998" s="97">
        <f>+SUMIFS('CUII UE TB'!W:W,'CUII UE TB'!D:D,'PIS and AD by Account'!C998,'CUII UE TB'!AA:AA,TRUE)</f>
        <v>0</v>
      </c>
      <c r="J998" s="96"/>
      <c r="K998" s="96"/>
      <c r="N998" s="96">
        <f t="shared" si="193"/>
        <v>0</v>
      </c>
      <c r="O998" s="96">
        <f t="shared" si="193"/>
        <v>0</v>
      </c>
    </row>
    <row r="999" spans="2:15">
      <c r="B999" s="428" t="s">
        <v>921</v>
      </c>
      <c r="C999" s="76">
        <v>271062</v>
      </c>
      <c r="D999" s="89" t="s">
        <v>983</v>
      </c>
      <c r="E999" s="90" t="s">
        <v>108</v>
      </c>
      <c r="F999" s="67" t="s">
        <v>109</v>
      </c>
      <c r="G999" s="96">
        <f t="shared" si="191"/>
        <v>0</v>
      </c>
      <c r="H999" s="96">
        <f t="shared" si="192"/>
        <v>0</v>
      </c>
      <c r="I999" s="97">
        <f>+SUMIFS('CUII UE TB'!W:W,'CUII UE TB'!D:D,'PIS and AD by Account'!C999,'CUII UE TB'!AA:AA,TRUE)</f>
        <v>0</v>
      </c>
      <c r="J999" s="96"/>
      <c r="K999" s="96"/>
      <c r="N999" s="96">
        <f t="shared" si="193"/>
        <v>0</v>
      </c>
      <c r="O999" s="96">
        <f t="shared" si="193"/>
        <v>0</v>
      </c>
    </row>
    <row r="1000" spans="2:15">
      <c r="B1000" s="428" t="s">
        <v>921</v>
      </c>
      <c r="C1000" s="76">
        <v>271063</v>
      </c>
      <c r="D1000" s="89" t="s">
        <v>984</v>
      </c>
      <c r="E1000" s="90" t="s">
        <v>108</v>
      </c>
      <c r="F1000" s="67" t="s">
        <v>109</v>
      </c>
      <c r="G1000" s="96">
        <f t="shared" si="191"/>
        <v>0</v>
      </c>
      <c r="H1000" s="96">
        <f t="shared" si="192"/>
        <v>0</v>
      </c>
      <c r="I1000" s="97">
        <f>+SUMIFS('CUII UE TB'!W:W,'CUII UE TB'!D:D,'PIS and AD by Account'!C1000,'CUII UE TB'!AA:AA,TRUE)</f>
        <v>0</v>
      </c>
      <c r="J1000" s="96"/>
      <c r="K1000" s="96"/>
      <c r="N1000" s="96">
        <f t="shared" si="193"/>
        <v>0</v>
      </c>
      <c r="O1000" s="96">
        <f t="shared" si="193"/>
        <v>0</v>
      </c>
    </row>
    <row r="1001" spans="2:15">
      <c r="B1001" s="428" t="s">
        <v>921</v>
      </c>
      <c r="C1001" s="76">
        <v>271064</v>
      </c>
      <c r="D1001" s="89" t="s">
        <v>985</v>
      </c>
      <c r="E1001" s="90" t="s">
        <v>108</v>
      </c>
      <c r="F1001" s="67" t="s">
        <v>109</v>
      </c>
      <c r="G1001" s="96">
        <f t="shared" si="191"/>
        <v>0</v>
      </c>
      <c r="H1001" s="96">
        <f t="shared" si="192"/>
        <v>0</v>
      </c>
      <c r="I1001" s="97">
        <f>+SUMIFS('CUII UE TB'!W:W,'CUII UE TB'!D:D,'PIS and AD by Account'!C1001,'CUII UE TB'!AA:AA,TRUE)</f>
        <v>0</v>
      </c>
      <c r="J1001" s="96"/>
      <c r="K1001" s="96"/>
      <c r="N1001" s="96">
        <f t="shared" si="193"/>
        <v>0</v>
      </c>
      <c r="O1001" s="96">
        <f t="shared" si="193"/>
        <v>0</v>
      </c>
    </row>
    <row r="1002" spans="2:15">
      <c r="B1002" s="428" t="s">
        <v>921</v>
      </c>
      <c r="C1002" s="76">
        <v>271065</v>
      </c>
      <c r="D1002" s="89" t="s">
        <v>986</v>
      </c>
      <c r="E1002" s="90" t="s">
        <v>108</v>
      </c>
      <c r="F1002" s="67" t="s">
        <v>109</v>
      </c>
      <c r="G1002" s="96">
        <f t="shared" ref="G1002:G1017" si="194">IF(E1002="Actual",IF(F1002=G$6,$I1002,0),VLOOKUP($E1002,$F$1135:$L$1141,5,FALSE)*$I1002)</f>
        <v>0</v>
      </c>
      <c r="H1002" s="96">
        <f t="shared" ref="H1002:H1017" si="195">IF(E1002="Actual",IF(F1002=H$6,$I1002,0),VLOOKUP($E1002,$F$1135:$L$1141,6,FALSE)*$I1002)</f>
        <v>0</v>
      </c>
      <c r="I1002" s="97">
        <f>+SUMIFS('CUII UE TB'!W:W,'CUII UE TB'!D:D,'PIS and AD by Account'!C1002,'CUII UE TB'!AA:AA,TRUE)</f>
        <v>0</v>
      </c>
      <c r="J1002" s="96"/>
      <c r="K1002" s="96"/>
      <c r="N1002" s="96">
        <f t="shared" ref="N1002:O1017" si="196">SUM(G1002,J1002)</f>
        <v>0</v>
      </c>
      <c r="O1002" s="96">
        <f t="shared" si="196"/>
        <v>0</v>
      </c>
    </row>
    <row r="1003" spans="2:15">
      <c r="B1003" s="428" t="s">
        <v>921</v>
      </c>
      <c r="C1003" s="76">
        <v>271066</v>
      </c>
      <c r="D1003" s="89" t="s">
        <v>987</v>
      </c>
      <c r="E1003" s="90" t="s">
        <v>108</v>
      </c>
      <c r="F1003" s="67" t="s">
        <v>109</v>
      </c>
      <c r="G1003" s="96">
        <f t="shared" si="194"/>
        <v>0</v>
      </c>
      <c r="H1003" s="96">
        <f t="shared" si="195"/>
        <v>0</v>
      </c>
      <c r="I1003" s="97">
        <f>+SUMIFS('CUII UE TB'!W:W,'CUII UE TB'!D:D,'PIS and AD by Account'!C1003,'CUII UE TB'!AA:AA,TRUE)</f>
        <v>0</v>
      </c>
      <c r="J1003" s="96"/>
      <c r="K1003" s="96"/>
      <c r="N1003" s="96">
        <f t="shared" si="196"/>
        <v>0</v>
      </c>
      <c r="O1003" s="96">
        <f t="shared" si="196"/>
        <v>0</v>
      </c>
    </row>
    <row r="1004" spans="2:15">
      <c r="B1004" s="428" t="s">
        <v>921</v>
      </c>
      <c r="C1004" s="76">
        <v>271067</v>
      </c>
      <c r="D1004" s="89" t="s">
        <v>988</v>
      </c>
      <c r="E1004" s="90" t="s">
        <v>108</v>
      </c>
      <c r="F1004" s="67" t="s">
        <v>109</v>
      </c>
      <c r="G1004" s="96">
        <f t="shared" si="194"/>
        <v>0</v>
      </c>
      <c r="H1004" s="96">
        <f t="shared" si="195"/>
        <v>0</v>
      </c>
      <c r="I1004" s="97">
        <f>+SUMIFS('CUII UE TB'!W:W,'CUII UE TB'!D:D,'PIS and AD by Account'!C1004,'CUII UE TB'!AA:AA,TRUE)</f>
        <v>0</v>
      </c>
      <c r="J1004" s="96"/>
      <c r="K1004" s="96"/>
      <c r="N1004" s="96">
        <f t="shared" si="196"/>
        <v>0</v>
      </c>
      <c r="O1004" s="96">
        <f t="shared" si="196"/>
        <v>0</v>
      </c>
    </row>
    <row r="1005" spans="2:15">
      <c r="B1005" s="428" t="s">
        <v>921</v>
      </c>
      <c r="C1005" s="76">
        <v>271068</v>
      </c>
      <c r="D1005" s="89" t="s">
        <v>989</v>
      </c>
      <c r="E1005" s="90" t="s">
        <v>108</v>
      </c>
      <c r="F1005" s="67" t="s">
        <v>109</v>
      </c>
      <c r="G1005" s="96">
        <f t="shared" si="194"/>
        <v>0</v>
      </c>
      <c r="H1005" s="96">
        <f t="shared" si="195"/>
        <v>0</v>
      </c>
      <c r="I1005" s="97">
        <f>+SUMIFS('CUII UE TB'!W:W,'CUII UE TB'!D:D,'PIS and AD by Account'!C1005,'CUII UE TB'!AA:AA,TRUE)</f>
        <v>0</v>
      </c>
      <c r="J1005" s="96"/>
      <c r="K1005" s="96"/>
      <c r="N1005" s="96">
        <f t="shared" si="196"/>
        <v>0</v>
      </c>
      <c r="O1005" s="96">
        <f t="shared" si="196"/>
        <v>0</v>
      </c>
    </row>
    <row r="1006" spans="2:15">
      <c r="B1006" s="428" t="s">
        <v>921</v>
      </c>
      <c r="C1006" s="76">
        <v>271069</v>
      </c>
      <c r="D1006" s="89" t="s">
        <v>990</v>
      </c>
      <c r="E1006" s="90" t="s">
        <v>108</v>
      </c>
      <c r="F1006" s="67" t="s">
        <v>109</v>
      </c>
      <c r="G1006" s="96">
        <f t="shared" si="194"/>
        <v>0</v>
      </c>
      <c r="H1006" s="96">
        <f t="shared" si="195"/>
        <v>0</v>
      </c>
      <c r="I1006" s="97">
        <f>+SUMIFS('CUII UE TB'!W:W,'CUII UE TB'!D:D,'PIS and AD by Account'!C1006,'CUII UE TB'!AA:AA,TRUE)</f>
        <v>0</v>
      </c>
      <c r="J1006" s="96"/>
      <c r="K1006" s="96"/>
      <c r="N1006" s="96">
        <f t="shared" si="196"/>
        <v>0</v>
      </c>
      <c r="O1006" s="96">
        <f t="shared" si="196"/>
        <v>0</v>
      </c>
    </row>
    <row r="1007" spans="2:15">
      <c r="B1007" s="428" t="s">
        <v>921</v>
      </c>
      <c r="C1007" s="76">
        <v>271070</v>
      </c>
      <c r="D1007" s="89" t="s">
        <v>991</v>
      </c>
      <c r="E1007" s="90" t="s">
        <v>108</v>
      </c>
      <c r="F1007" s="67" t="s">
        <v>109</v>
      </c>
      <c r="G1007" s="96">
        <f t="shared" si="194"/>
        <v>0</v>
      </c>
      <c r="H1007" s="96">
        <f t="shared" si="195"/>
        <v>0</v>
      </c>
      <c r="I1007" s="97">
        <f>+SUMIFS('CUII UE TB'!W:W,'CUII UE TB'!D:D,'PIS and AD by Account'!C1007,'CUII UE TB'!AA:AA,TRUE)</f>
        <v>0</v>
      </c>
      <c r="J1007" s="96"/>
      <c r="K1007" s="96"/>
      <c r="N1007" s="96">
        <f t="shared" si="196"/>
        <v>0</v>
      </c>
      <c r="O1007" s="96">
        <f t="shared" si="196"/>
        <v>0</v>
      </c>
    </row>
    <row r="1008" spans="2:15">
      <c r="B1008" s="428" t="s">
        <v>921</v>
      </c>
      <c r="C1008" s="76">
        <v>271071</v>
      </c>
      <c r="D1008" s="89" t="s">
        <v>992</v>
      </c>
      <c r="E1008" s="90" t="s">
        <v>108</v>
      </c>
      <c r="F1008" s="67" t="s">
        <v>109</v>
      </c>
      <c r="G1008" s="96">
        <f t="shared" si="194"/>
        <v>0</v>
      </c>
      <c r="H1008" s="96">
        <f t="shared" si="195"/>
        <v>0</v>
      </c>
      <c r="I1008" s="97">
        <f>+SUMIFS('CUII UE TB'!W:W,'CUII UE TB'!D:D,'PIS and AD by Account'!C1008,'CUII UE TB'!AA:AA,TRUE)</f>
        <v>0</v>
      </c>
      <c r="J1008" s="96"/>
      <c r="K1008" s="96"/>
      <c r="N1008" s="96">
        <f t="shared" si="196"/>
        <v>0</v>
      </c>
      <c r="O1008" s="96">
        <f t="shared" si="196"/>
        <v>0</v>
      </c>
    </row>
    <row r="1009" spans="1:15">
      <c r="B1009" s="428" t="s">
        <v>921</v>
      </c>
      <c r="C1009" s="76">
        <v>271072</v>
      </c>
      <c r="D1009" s="89" t="s">
        <v>993</v>
      </c>
      <c r="E1009" s="90" t="s">
        <v>108</v>
      </c>
      <c r="F1009" s="67" t="s">
        <v>109</v>
      </c>
      <c r="G1009" s="96">
        <f t="shared" si="194"/>
        <v>0</v>
      </c>
      <c r="H1009" s="96">
        <f t="shared" si="195"/>
        <v>0</v>
      </c>
      <c r="I1009" s="97">
        <f>+SUMIFS('CUII UE TB'!W:W,'CUII UE TB'!D:D,'PIS and AD by Account'!C1009,'CUII UE TB'!AA:AA,TRUE)</f>
        <v>0</v>
      </c>
      <c r="J1009" s="96"/>
      <c r="K1009" s="96"/>
      <c r="N1009" s="96">
        <f t="shared" si="196"/>
        <v>0</v>
      </c>
      <c r="O1009" s="96">
        <f t="shared" si="196"/>
        <v>0</v>
      </c>
    </row>
    <row r="1010" spans="1:15">
      <c r="B1010" s="428" t="s">
        <v>921</v>
      </c>
      <c r="C1010" s="76">
        <v>271073</v>
      </c>
      <c r="D1010" s="89" t="s">
        <v>994</v>
      </c>
      <c r="E1010" s="90" t="s">
        <v>108</v>
      </c>
      <c r="F1010" s="67" t="s">
        <v>109</v>
      </c>
      <c r="G1010" s="96">
        <f t="shared" si="194"/>
        <v>0</v>
      </c>
      <c r="H1010" s="96">
        <f t="shared" si="195"/>
        <v>0</v>
      </c>
      <c r="I1010" s="97">
        <f>+SUMIFS('CUII UE TB'!W:W,'CUII UE TB'!D:D,'PIS and AD by Account'!C1010,'CUII UE TB'!AA:AA,TRUE)</f>
        <v>0</v>
      </c>
      <c r="J1010" s="96"/>
      <c r="K1010" s="96"/>
      <c r="N1010" s="96">
        <f t="shared" si="196"/>
        <v>0</v>
      </c>
      <c r="O1010" s="96">
        <f t="shared" si="196"/>
        <v>0</v>
      </c>
    </row>
    <row r="1011" spans="1:15">
      <c r="B1011" s="428" t="s">
        <v>921</v>
      </c>
      <c r="C1011" s="76">
        <v>271074</v>
      </c>
      <c r="D1011" s="89" t="s">
        <v>995</v>
      </c>
      <c r="E1011" s="90" t="s">
        <v>108</v>
      </c>
      <c r="F1011" s="67" t="s">
        <v>109</v>
      </c>
      <c r="G1011" s="96">
        <f t="shared" si="194"/>
        <v>0</v>
      </c>
      <c r="H1011" s="96">
        <f t="shared" si="195"/>
        <v>0</v>
      </c>
      <c r="I1011" s="97">
        <f>+SUMIFS('CUII UE TB'!W:W,'CUII UE TB'!D:D,'PIS and AD by Account'!C1011,'CUII UE TB'!AA:AA,TRUE)</f>
        <v>0</v>
      </c>
      <c r="J1011" s="96"/>
      <c r="K1011" s="96"/>
      <c r="N1011" s="96">
        <f t="shared" si="196"/>
        <v>0</v>
      </c>
      <c r="O1011" s="96">
        <f t="shared" si="196"/>
        <v>0</v>
      </c>
    </row>
    <row r="1012" spans="1:15">
      <c r="B1012" s="428" t="s">
        <v>921</v>
      </c>
      <c r="C1012" s="76">
        <v>271075</v>
      </c>
      <c r="D1012" s="89" t="s">
        <v>996</v>
      </c>
      <c r="E1012" s="90" t="s">
        <v>108</v>
      </c>
      <c r="F1012" s="67" t="s">
        <v>109</v>
      </c>
      <c r="G1012" s="96">
        <f t="shared" si="194"/>
        <v>0</v>
      </c>
      <c r="H1012" s="96">
        <f t="shared" si="195"/>
        <v>0</v>
      </c>
      <c r="I1012" s="97">
        <f>+SUMIFS('CUII UE TB'!W:W,'CUII UE TB'!D:D,'PIS and AD by Account'!C1012,'CUII UE TB'!AA:AA,TRUE)</f>
        <v>0</v>
      </c>
      <c r="J1012" s="96"/>
      <c r="K1012" s="96"/>
      <c r="N1012" s="96">
        <f t="shared" si="196"/>
        <v>0</v>
      </c>
      <c r="O1012" s="96">
        <f t="shared" si="196"/>
        <v>0</v>
      </c>
    </row>
    <row r="1013" spans="1:15">
      <c r="B1013" s="428" t="s">
        <v>921</v>
      </c>
      <c r="C1013" s="76">
        <v>271076</v>
      </c>
      <c r="D1013" s="89" t="s">
        <v>997</v>
      </c>
      <c r="E1013" s="90" t="s">
        <v>108</v>
      </c>
      <c r="F1013" s="67" t="s">
        <v>109</v>
      </c>
      <c r="G1013" s="96">
        <f t="shared" si="194"/>
        <v>0</v>
      </c>
      <c r="H1013" s="96">
        <f t="shared" si="195"/>
        <v>0</v>
      </c>
      <c r="I1013" s="97">
        <f>+SUMIFS('CUII UE TB'!W:W,'CUII UE TB'!D:D,'PIS and AD by Account'!C1013,'CUII UE TB'!AA:AA,TRUE)</f>
        <v>0</v>
      </c>
      <c r="J1013" s="96"/>
      <c r="K1013" s="96"/>
      <c r="N1013" s="96">
        <f t="shared" si="196"/>
        <v>0</v>
      </c>
      <c r="O1013" s="96">
        <f t="shared" si="196"/>
        <v>0</v>
      </c>
    </row>
    <row r="1014" spans="1:15">
      <c r="B1014" s="428" t="s">
        <v>921</v>
      </c>
      <c r="C1014" s="76">
        <v>271077</v>
      </c>
      <c r="D1014" s="89" t="s">
        <v>998</v>
      </c>
      <c r="E1014" s="90" t="s">
        <v>108</v>
      </c>
      <c r="F1014" s="67" t="s">
        <v>109</v>
      </c>
      <c r="G1014" s="96">
        <f t="shared" si="194"/>
        <v>0</v>
      </c>
      <c r="H1014" s="96">
        <f t="shared" si="195"/>
        <v>0</v>
      </c>
      <c r="I1014" s="97">
        <f>+SUMIFS('CUII UE TB'!W:W,'CUII UE TB'!D:D,'PIS and AD by Account'!C1014,'CUII UE TB'!AA:AA,TRUE)</f>
        <v>0</v>
      </c>
      <c r="J1014" s="96"/>
      <c r="K1014" s="96"/>
      <c r="N1014" s="96">
        <f t="shared" si="196"/>
        <v>0</v>
      </c>
      <c r="O1014" s="96">
        <f t="shared" si="196"/>
        <v>0</v>
      </c>
    </row>
    <row r="1015" spans="1:15">
      <c r="B1015" s="428" t="s">
        <v>921</v>
      </c>
      <c r="C1015" s="76">
        <v>271078</v>
      </c>
      <c r="D1015" s="89" t="s">
        <v>999</v>
      </c>
      <c r="E1015" s="90" t="s">
        <v>108</v>
      </c>
      <c r="F1015" s="67" t="s">
        <v>109</v>
      </c>
      <c r="G1015" s="96">
        <f t="shared" si="194"/>
        <v>0</v>
      </c>
      <c r="H1015" s="96">
        <f t="shared" si="195"/>
        <v>0</v>
      </c>
      <c r="I1015" s="97">
        <f>+SUMIFS('CUII UE TB'!W:W,'CUII UE TB'!D:D,'PIS and AD by Account'!C1015,'CUII UE TB'!AA:AA,TRUE)</f>
        <v>0</v>
      </c>
      <c r="J1015" s="96"/>
      <c r="K1015" s="96"/>
      <c r="N1015" s="96">
        <f t="shared" si="196"/>
        <v>0</v>
      </c>
      <c r="O1015" s="96">
        <f t="shared" si="196"/>
        <v>0</v>
      </c>
    </row>
    <row r="1016" spans="1:15">
      <c r="B1016" s="428" t="s">
        <v>921</v>
      </c>
      <c r="C1016" s="76">
        <v>271079</v>
      </c>
      <c r="D1016" s="89" t="s">
        <v>1000</v>
      </c>
      <c r="E1016" s="90" t="s">
        <v>108</v>
      </c>
      <c r="F1016" s="67" t="s">
        <v>109</v>
      </c>
      <c r="G1016" s="96">
        <f t="shared" si="194"/>
        <v>0</v>
      </c>
      <c r="H1016" s="96">
        <f t="shared" si="195"/>
        <v>0</v>
      </c>
      <c r="I1016" s="97">
        <f>+SUMIFS('CUII UE TB'!W:W,'CUII UE TB'!D:D,'PIS and AD by Account'!C1016,'CUII UE TB'!AA:AA,TRUE)</f>
        <v>0</v>
      </c>
      <c r="J1016" s="96"/>
      <c r="K1016" s="96"/>
      <c r="N1016" s="96">
        <f t="shared" si="196"/>
        <v>0</v>
      </c>
      <c r="O1016" s="96">
        <f t="shared" si="196"/>
        <v>0</v>
      </c>
    </row>
    <row r="1017" spans="1:15">
      <c r="B1017" s="428" t="s">
        <v>921</v>
      </c>
      <c r="C1017" s="76">
        <v>271999</v>
      </c>
      <c r="D1017" s="89" t="s">
        <v>472</v>
      </c>
      <c r="E1017" s="90" t="s">
        <v>108</v>
      </c>
      <c r="F1017" s="67" t="s">
        <v>109</v>
      </c>
      <c r="G1017" s="96">
        <f t="shared" si="194"/>
        <v>0</v>
      </c>
      <c r="H1017" s="96">
        <f t="shared" si="195"/>
        <v>0</v>
      </c>
      <c r="I1017" s="97">
        <f>+SUMIFS('CUII UE TB'!W:W,'CUII UE TB'!D:D,'PIS and AD by Account'!C1017,'CUII UE TB'!AA:AA,TRUE)</f>
        <v>0</v>
      </c>
      <c r="J1017" s="96"/>
      <c r="K1017" s="96"/>
      <c r="N1017" s="96">
        <f t="shared" si="196"/>
        <v>0</v>
      </c>
      <c r="O1017" s="96">
        <f t="shared" si="196"/>
        <v>0</v>
      </c>
    </row>
    <row r="1018" spans="1:15">
      <c r="A1018" s="428" t="s">
        <v>128</v>
      </c>
      <c r="C1018" s="90" t="s">
        <v>95</v>
      </c>
      <c r="D1018" s="93" t="s">
        <v>920</v>
      </c>
      <c r="E1018" s="90"/>
      <c r="G1018" s="228">
        <f>SUM(G938:G1017)</f>
        <v>-5362946.0495890696</v>
      </c>
      <c r="H1018" s="228">
        <f>SUM(H938:H1017)</f>
        <v>-1228940.3904109311</v>
      </c>
      <c r="I1018" s="229">
        <f>SUM(I938:I1017)</f>
        <v>-6591886.4400000004</v>
      </c>
      <c r="J1018" s="228"/>
      <c r="K1018" s="228"/>
      <c r="N1018" s="228">
        <f t="shared" ref="N1018:O1018" si="197">SUM(N938:N1017)</f>
        <v>-5362946.0495890696</v>
      </c>
      <c r="O1018" s="228">
        <f t="shared" si="197"/>
        <v>-1228940.3904109311</v>
      </c>
    </row>
    <row r="1019" spans="1:15">
      <c r="C1019" s="76"/>
      <c r="D1019" s="77"/>
      <c r="E1019" s="90"/>
      <c r="G1019" s="96"/>
      <c r="H1019" s="96"/>
      <c r="I1019" s="97"/>
      <c r="J1019" s="96"/>
      <c r="K1019" s="96"/>
      <c r="N1019" s="96"/>
      <c r="O1019" s="96"/>
    </row>
    <row r="1020" spans="1:15">
      <c r="C1020" s="76"/>
      <c r="D1020" s="77" t="s">
        <v>1001</v>
      </c>
      <c r="E1020" s="90"/>
      <c r="G1020" s="96"/>
      <c r="H1020" s="96"/>
      <c r="I1020" s="97"/>
      <c r="J1020" s="96"/>
      <c r="K1020" s="96"/>
      <c r="N1020" s="96"/>
      <c r="O1020" s="96"/>
    </row>
    <row r="1021" spans="1:15">
      <c r="B1021" s="428" t="s">
        <v>921</v>
      </c>
      <c r="C1021" s="76">
        <v>272001</v>
      </c>
      <c r="D1021" s="89" t="s">
        <v>1002</v>
      </c>
      <c r="E1021" s="90" t="s">
        <v>108</v>
      </c>
      <c r="F1021" s="67" t="s">
        <v>109</v>
      </c>
      <c r="G1021" s="96">
        <f t="shared" ref="G1021:G1052" si="198">IF(E1021="Actual",IF(F1021=G$6,$I1021,0),VLOOKUP($E1021,$F$1135:$L$1141,5,FALSE)*$I1021)</f>
        <v>0</v>
      </c>
      <c r="H1021" s="96">
        <f t="shared" ref="H1021:H1052" si="199">IF(E1021="Actual",IF(F1021=H$6,$I1021,0),VLOOKUP($E1021,$F$1135:$L$1141,6,FALSE)*$I1021)</f>
        <v>0</v>
      </c>
      <c r="I1021" s="97">
        <f>+SUMIFS('CUII UE TB'!W:W,'CUII UE TB'!D:D,'PIS and AD by Account'!C1021,'CUII UE TB'!AA:AA,TRUE)</f>
        <v>0</v>
      </c>
      <c r="J1021" s="96"/>
      <c r="K1021" s="96"/>
      <c r="N1021" s="96">
        <f t="shared" ref="N1021:O1052" si="200">SUM(G1021,J1021)</f>
        <v>0</v>
      </c>
      <c r="O1021" s="96">
        <f t="shared" si="200"/>
        <v>0</v>
      </c>
    </row>
    <row r="1022" spans="1:15">
      <c r="B1022" s="428" t="s">
        <v>921</v>
      </c>
      <c r="C1022" s="76">
        <v>272002</v>
      </c>
      <c r="D1022" s="89" t="s">
        <v>1003</v>
      </c>
      <c r="E1022" s="90" t="s">
        <v>108</v>
      </c>
      <c r="F1022" s="67" t="s">
        <v>109</v>
      </c>
      <c r="G1022" s="96">
        <f t="shared" si="198"/>
        <v>0</v>
      </c>
      <c r="H1022" s="96">
        <f t="shared" si="199"/>
        <v>0</v>
      </c>
      <c r="I1022" s="97">
        <f>+SUMIFS('CUII UE TB'!W:W,'CUII UE TB'!D:D,'PIS and AD by Account'!C1022,'CUII UE TB'!AA:AA,TRUE)</f>
        <v>0</v>
      </c>
      <c r="J1022" s="96"/>
      <c r="K1022" s="96"/>
      <c r="N1022" s="96">
        <f t="shared" si="200"/>
        <v>0</v>
      </c>
      <c r="O1022" s="96">
        <f t="shared" si="200"/>
        <v>0</v>
      </c>
    </row>
    <row r="1023" spans="1:15">
      <c r="B1023" s="428" t="s">
        <v>921</v>
      </c>
      <c r="C1023" s="76">
        <v>272003</v>
      </c>
      <c r="D1023" s="89" t="s">
        <v>1004</v>
      </c>
      <c r="E1023" s="90" t="s">
        <v>3</v>
      </c>
      <c r="F1023" s="67" t="s">
        <v>2</v>
      </c>
      <c r="G1023" s="96">
        <f t="shared" si="198"/>
        <v>0</v>
      </c>
      <c r="H1023" s="96">
        <f t="shared" si="199"/>
        <v>0</v>
      </c>
      <c r="I1023" s="97">
        <f>+SUMIFS('CUII UE TB'!W:W,'CUII UE TB'!D:D,'PIS and AD by Account'!C1023,'CUII UE TB'!AA:AA,TRUE)</f>
        <v>0</v>
      </c>
      <c r="J1023" s="96"/>
      <c r="K1023" s="96"/>
      <c r="N1023" s="96">
        <f t="shared" si="200"/>
        <v>0</v>
      </c>
      <c r="O1023" s="96">
        <f t="shared" si="200"/>
        <v>0</v>
      </c>
    </row>
    <row r="1024" spans="1:15">
      <c r="B1024" s="428" t="s">
        <v>921</v>
      </c>
      <c r="C1024" s="76">
        <v>272004</v>
      </c>
      <c r="D1024" s="89" t="s">
        <v>1005</v>
      </c>
      <c r="E1024" s="90" t="s">
        <v>3</v>
      </c>
      <c r="F1024" s="67" t="s">
        <v>2</v>
      </c>
      <c r="G1024" s="96">
        <f t="shared" si="198"/>
        <v>0</v>
      </c>
      <c r="H1024" s="96">
        <f t="shared" si="199"/>
        <v>0</v>
      </c>
      <c r="I1024" s="97">
        <f>+SUMIFS('CUII UE TB'!W:W,'CUII UE TB'!D:D,'PIS and AD by Account'!C1024,'CUII UE TB'!AA:AA,TRUE)</f>
        <v>0</v>
      </c>
      <c r="J1024" s="96"/>
      <c r="K1024" s="96"/>
      <c r="N1024" s="96">
        <f t="shared" si="200"/>
        <v>0</v>
      </c>
      <c r="O1024" s="96">
        <f t="shared" si="200"/>
        <v>0</v>
      </c>
    </row>
    <row r="1025" spans="2:15">
      <c r="B1025" s="428" t="s">
        <v>921</v>
      </c>
      <c r="C1025" s="76">
        <v>272005</v>
      </c>
      <c r="D1025" s="89" t="s">
        <v>1006</v>
      </c>
      <c r="E1025" s="90" t="s">
        <v>3</v>
      </c>
      <c r="F1025" s="67" t="s">
        <v>2</v>
      </c>
      <c r="G1025" s="96">
        <f t="shared" si="198"/>
        <v>0</v>
      </c>
      <c r="H1025" s="96">
        <f t="shared" si="199"/>
        <v>0</v>
      </c>
      <c r="I1025" s="97">
        <f>+SUMIFS('CUII UE TB'!W:W,'CUII UE TB'!D:D,'PIS and AD by Account'!C1025,'CUII UE TB'!AA:AA,TRUE)</f>
        <v>0</v>
      </c>
      <c r="J1025" s="96"/>
      <c r="K1025" s="96"/>
      <c r="N1025" s="96">
        <f t="shared" si="200"/>
        <v>0</v>
      </c>
      <c r="O1025" s="96">
        <f t="shared" si="200"/>
        <v>0</v>
      </c>
    </row>
    <row r="1026" spans="2:15">
      <c r="B1026" s="428" t="s">
        <v>921</v>
      </c>
      <c r="C1026" s="76">
        <v>272006</v>
      </c>
      <c r="D1026" s="89" t="s">
        <v>1007</v>
      </c>
      <c r="E1026" s="90" t="s">
        <v>3</v>
      </c>
      <c r="F1026" s="67" t="s">
        <v>76</v>
      </c>
      <c r="G1026" s="96">
        <f t="shared" si="198"/>
        <v>0</v>
      </c>
      <c r="H1026" s="96">
        <f t="shared" si="199"/>
        <v>0</v>
      </c>
      <c r="I1026" s="97">
        <f>+SUMIFS('CUII UE TB'!W:W,'CUII UE TB'!D:D,'PIS and AD by Account'!C1026,'CUII UE TB'!AA:AA,TRUE)</f>
        <v>0</v>
      </c>
      <c r="J1026" s="96"/>
      <c r="K1026" s="96"/>
      <c r="N1026" s="96">
        <f t="shared" si="200"/>
        <v>0</v>
      </c>
      <c r="O1026" s="96">
        <f t="shared" si="200"/>
        <v>0</v>
      </c>
    </row>
    <row r="1027" spans="2:15">
      <c r="B1027" s="428" t="s">
        <v>921</v>
      </c>
      <c r="C1027" s="76">
        <v>272007</v>
      </c>
      <c r="D1027" s="89" t="s">
        <v>1008</v>
      </c>
      <c r="E1027" s="90" t="s">
        <v>3</v>
      </c>
      <c r="F1027" s="67" t="s">
        <v>76</v>
      </c>
      <c r="G1027" s="96">
        <f t="shared" si="198"/>
        <v>0</v>
      </c>
      <c r="H1027" s="96">
        <f t="shared" si="199"/>
        <v>0</v>
      </c>
      <c r="I1027" s="97">
        <f>+SUMIFS('CUII UE TB'!W:W,'CUII UE TB'!D:D,'PIS and AD by Account'!C1027,'CUII UE TB'!AA:AA,TRUE)</f>
        <v>0</v>
      </c>
      <c r="J1027" s="96"/>
      <c r="K1027" s="96"/>
      <c r="N1027" s="96">
        <f t="shared" si="200"/>
        <v>0</v>
      </c>
      <c r="O1027" s="96">
        <f t="shared" si="200"/>
        <v>0</v>
      </c>
    </row>
    <row r="1028" spans="2:15">
      <c r="B1028" s="428" t="s">
        <v>921</v>
      </c>
      <c r="C1028" s="76">
        <v>272008</v>
      </c>
      <c r="D1028" s="89" t="s">
        <v>1009</v>
      </c>
      <c r="E1028" s="90" t="s">
        <v>3</v>
      </c>
      <c r="F1028" s="67" t="s">
        <v>76</v>
      </c>
      <c r="G1028" s="96">
        <f t="shared" si="198"/>
        <v>0</v>
      </c>
      <c r="H1028" s="96">
        <f t="shared" si="199"/>
        <v>0</v>
      </c>
      <c r="I1028" s="97">
        <f>+SUMIFS('CUII UE TB'!W:W,'CUII UE TB'!D:D,'PIS and AD by Account'!C1028,'CUII UE TB'!AA:AA,TRUE)</f>
        <v>0</v>
      </c>
      <c r="J1028" s="96"/>
      <c r="K1028" s="96"/>
      <c r="N1028" s="96">
        <f t="shared" si="200"/>
        <v>0</v>
      </c>
      <c r="O1028" s="96">
        <f t="shared" si="200"/>
        <v>0</v>
      </c>
    </row>
    <row r="1029" spans="2:15">
      <c r="B1029" s="428" t="s">
        <v>921</v>
      </c>
      <c r="C1029" s="76">
        <v>272009</v>
      </c>
      <c r="D1029" s="89" t="s">
        <v>1010</v>
      </c>
      <c r="E1029" s="90" t="s">
        <v>3</v>
      </c>
      <c r="F1029" s="67" t="s">
        <v>76</v>
      </c>
      <c r="G1029" s="96">
        <f t="shared" si="198"/>
        <v>0</v>
      </c>
      <c r="H1029" s="96">
        <f t="shared" si="199"/>
        <v>0</v>
      </c>
      <c r="I1029" s="97">
        <f>+SUMIFS('CUII UE TB'!W:W,'CUII UE TB'!D:D,'PIS and AD by Account'!C1029,'CUII UE TB'!AA:AA,TRUE)</f>
        <v>0</v>
      </c>
      <c r="J1029" s="96"/>
      <c r="K1029" s="96"/>
      <c r="N1029" s="96">
        <f t="shared" si="200"/>
        <v>0</v>
      </c>
      <c r="O1029" s="96">
        <f t="shared" si="200"/>
        <v>0</v>
      </c>
    </row>
    <row r="1030" spans="2:15">
      <c r="B1030" s="428" t="s">
        <v>921</v>
      </c>
      <c r="C1030" s="76">
        <v>272010</v>
      </c>
      <c r="D1030" s="89" t="s">
        <v>1011</v>
      </c>
      <c r="E1030" s="90" t="s">
        <v>3</v>
      </c>
      <c r="F1030" s="67" t="s">
        <v>76</v>
      </c>
      <c r="G1030" s="96">
        <f t="shared" si="198"/>
        <v>0</v>
      </c>
      <c r="H1030" s="96">
        <f t="shared" si="199"/>
        <v>0</v>
      </c>
      <c r="I1030" s="97">
        <f>+SUMIFS('CUII UE TB'!W:W,'CUII UE TB'!D:D,'PIS and AD by Account'!C1030,'CUII UE TB'!AA:AA,TRUE)</f>
        <v>0</v>
      </c>
      <c r="J1030" s="96"/>
      <c r="K1030" s="96"/>
      <c r="N1030" s="96">
        <f t="shared" si="200"/>
        <v>0</v>
      </c>
      <c r="O1030" s="96">
        <f t="shared" si="200"/>
        <v>0</v>
      </c>
    </row>
    <row r="1031" spans="2:15">
      <c r="B1031" s="428" t="s">
        <v>921</v>
      </c>
      <c r="C1031" s="76">
        <v>272011</v>
      </c>
      <c r="D1031" s="89" t="s">
        <v>1012</v>
      </c>
      <c r="E1031" s="90" t="s">
        <v>3</v>
      </c>
      <c r="F1031" s="67" t="s">
        <v>2</v>
      </c>
      <c r="G1031" s="96">
        <f t="shared" si="198"/>
        <v>496982.31000000006</v>
      </c>
      <c r="H1031" s="96">
        <f t="shared" si="199"/>
        <v>0</v>
      </c>
      <c r="I1031" s="97">
        <f>+SUMIFS('CUII UE TB'!W:W,'CUII UE TB'!D:D,'PIS and AD by Account'!C1031,'CUII UE TB'!AA:AA,TRUE)</f>
        <v>496982.31000000006</v>
      </c>
      <c r="J1031" s="96"/>
      <c r="K1031" s="96"/>
      <c r="N1031" s="96">
        <f t="shared" si="200"/>
        <v>496982.31000000006</v>
      </c>
      <c r="O1031" s="96">
        <f t="shared" si="200"/>
        <v>0</v>
      </c>
    </row>
    <row r="1032" spans="2:15">
      <c r="B1032" s="428" t="s">
        <v>921</v>
      </c>
      <c r="C1032" s="76">
        <v>272012</v>
      </c>
      <c r="D1032" s="89" t="s">
        <v>1013</v>
      </c>
      <c r="E1032" s="90" t="s">
        <v>3</v>
      </c>
      <c r="F1032" s="67" t="s">
        <v>76</v>
      </c>
      <c r="G1032" s="96">
        <f t="shared" si="198"/>
        <v>0</v>
      </c>
      <c r="H1032" s="96">
        <f t="shared" si="199"/>
        <v>0</v>
      </c>
      <c r="I1032" s="97">
        <f>+SUMIFS('CUII UE TB'!W:W,'CUII UE TB'!D:D,'PIS and AD by Account'!C1032,'CUII UE TB'!AA:AA,TRUE)</f>
        <v>0</v>
      </c>
      <c r="J1032" s="96"/>
      <c r="K1032" s="96"/>
      <c r="N1032" s="96">
        <f t="shared" si="200"/>
        <v>0</v>
      </c>
      <c r="O1032" s="96">
        <f t="shared" si="200"/>
        <v>0</v>
      </c>
    </row>
    <row r="1033" spans="2:15">
      <c r="B1033" s="428" t="s">
        <v>921</v>
      </c>
      <c r="C1033" s="76">
        <v>272013</v>
      </c>
      <c r="D1033" s="89" t="s">
        <v>1014</v>
      </c>
      <c r="E1033" s="90" t="s">
        <v>3</v>
      </c>
      <c r="F1033" s="67" t="s">
        <v>2</v>
      </c>
      <c r="G1033" s="96">
        <f t="shared" si="198"/>
        <v>0</v>
      </c>
      <c r="H1033" s="96">
        <f t="shared" si="199"/>
        <v>0</v>
      </c>
      <c r="I1033" s="97">
        <f>+SUMIFS('CUII UE TB'!W:W,'CUII UE TB'!D:D,'PIS and AD by Account'!C1033,'CUII UE TB'!AA:AA,TRUE)</f>
        <v>0</v>
      </c>
      <c r="J1033" s="96"/>
      <c r="K1033" s="96"/>
      <c r="N1033" s="96">
        <f t="shared" si="200"/>
        <v>0</v>
      </c>
      <c r="O1033" s="96">
        <f t="shared" si="200"/>
        <v>0</v>
      </c>
    </row>
    <row r="1034" spans="2:15">
      <c r="B1034" s="428" t="s">
        <v>921</v>
      </c>
      <c r="C1034" s="76">
        <v>272014</v>
      </c>
      <c r="D1034" s="89" t="s">
        <v>1015</v>
      </c>
      <c r="E1034" s="90" t="s">
        <v>3</v>
      </c>
      <c r="F1034" s="67" t="s">
        <v>76</v>
      </c>
      <c r="G1034" s="96">
        <f t="shared" si="198"/>
        <v>0</v>
      </c>
      <c r="H1034" s="96">
        <f t="shared" si="199"/>
        <v>0</v>
      </c>
      <c r="I1034" s="97">
        <f>+SUMIFS('CUII UE TB'!W:W,'CUII UE TB'!D:D,'PIS and AD by Account'!C1034,'CUII UE TB'!AA:AA,TRUE)</f>
        <v>0</v>
      </c>
      <c r="J1034" s="96"/>
      <c r="K1034" s="96"/>
      <c r="N1034" s="96">
        <f t="shared" si="200"/>
        <v>0</v>
      </c>
      <c r="O1034" s="96">
        <f t="shared" si="200"/>
        <v>0</v>
      </c>
    </row>
    <row r="1035" spans="2:15">
      <c r="B1035" s="428" t="s">
        <v>921</v>
      </c>
      <c r="C1035" s="76">
        <v>272015</v>
      </c>
      <c r="D1035" s="89" t="s">
        <v>1016</v>
      </c>
      <c r="E1035" s="90" t="s">
        <v>3</v>
      </c>
      <c r="F1035" s="67" t="s">
        <v>76</v>
      </c>
      <c r="G1035" s="96">
        <f t="shared" si="198"/>
        <v>0</v>
      </c>
      <c r="H1035" s="96">
        <f t="shared" si="199"/>
        <v>0</v>
      </c>
      <c r="I1035" s="97">
        <f>+SUMIFS('CUII UE TB'!W:W,'CUII UE TB'!D:D,'PIS and AD by Account'!C1035,'CUII UE TB'!AA:AA,TRUE)</f>
        <v>0</v>
      </c>
      <c r="J1035" s="96"/>
      <c r="K1035" s="96"/>
      <c r="N1035" s="96">
        <f t="shared" si="200"/>
        <v>0</v>
      </c>
      <c r="O1035" s="96">
        <f t="shared" si="200"/>
        <v>0</v>
      </c>
    </row>
    <row r="1036" spans="2:15">
      <c r="B1036" s="428" t="s">
        <v>921</v>
      </c>
      <c r="C1036" s="76">
        <v>272016</v>
      </c>
      <c r="D1036" s="89" t="s">
        <v>1017</v>
      </c>
      <c r="E1036" s="90" t="s">
        <v>3</v>
      </c>
      <c r="F1036" s="67" t="s">
        <v>76</v>
      </c>
      <c r="G1036" s="96">
        <f t="shared" si="198"/>
        <v>0</v>
      </c>
      <c r="H1036" s="96">
        <f t="shared" si="199"/>
        <v>0</v>
      </c>
      <c r="I1036" s="97">
        <f>+SUMIFS('CUII UE TB'!W:W,'CUII UE TB'!D:D,'PIS and AD by Account'!C1036,'CUII UE TB'!AA:AA,TRUE)</f>
        <v>0</v>
      </c>
      <c r="J1036" s="96"/>
      <c r="K1036" s="96"/>
      <c r="N1036" s="96">
        <f t="shared" si="200"/>
        <v>0</v>
      </c>
      <c r="O1036" s="96">
        <f t="shared" si="200"/>
        <v>0</v>
      </c>
    </row>
    <row r="1037" spans="2:15">
      <c r="B1037" s="428" t="s">
        <v>921</v>
      </c>
      <c r="C1037" s="76">
        <v>272017</v>
      </c>
      <c r="D1037" s="89" t="s">
        <v>1018</v>
      </c>
      <c r="E1037" s="90" t="s">
        <v>3</v>
      </c>
      <c r="F1037" s="67" t="s">
        <v>2</v>
      </c>
      <c r="G1037" s="96">
        <f t="shared" si="198"/>
        <v>0</v>
      </c>
      <c r="H1037" s="96">
        <f t="shared" si="199"/>
        <v>0</v>
      </c>
      <c r="I1037" s="97">
        <f>+SUMIFS('CUII UE TB'!W:W,'CUII UE TB'!D:D,'PIS and AD by Account'!C1037,'CUII UE TB'!AA:AA,TRUE)</f>
        <v>0</v>
      </c>
      <c r="J1037" s="96"/>
      <c r="K1037" s="96"/>
      <c r="N1037" s="96">
        <f t="shared" si="200"/>
        <v>0</v>
      </c>
      <c r="O1037" s="96">
        <f t="shared" si="200"/>
        <v>0</v>
      </c>
    </row>
    <row r="1038" spans="2:15">
      <c r="B1038" s="428" t="s">
        <v>921</v>
      </c>
      <c r="C1038" s="76">
        <v>272018</v>
      </c>
      <c r="D1038" s="89" t="s">
        <v>1019</v>
      </c>
      <c r="E1038" s="90" t="s">
        <v>3</v>
      </c>
      <c r="F1038" s="67" t="s">
        <v>2</v>
      </c>
      <c r="G1038" s="96">
        <f t="shared" si="198"/>
        <v>0</v>
      </c>
      <c r="H1038" s="96">
        <f t="shared" si="199"/>
        <v>0</v>
      </c>
      <c r="I1038" s="97">
        <f>+SUMIFS('CUII UE TB'!W:W,'CUII UE TB'!D:D,'PIS and AD by Account'!C1038,'CUII UE TB'!AA:AA,TRUE)</f>
        <v>0</v>
      </c>
      <c r="J1038" s="96"/>
      <c r="K1038" s="96"/>
      <c r="N1038" s="96">
        <f t="shared" si="200"/>
        <v>0</v>
      </c>
      <c r="O1038" s="96">
        <f t="shared" si="200"/>
        <v>0</v>
      </c>
    </row>
    <row r="1039" spans="2:15">
      <c r="B1039" s="428" t="s">
        <v>921</v>
      </c>
      <c r="C1039" s="76">
        <v>272019</v>
      </c>
      <c r="D1039" s="89" t="s">
        <v>1020</v>
      </c>
      <c r="E1039" s="90" t="s">
        <v>3</v>
      </c>
      <c r="F1039" s="67" t="s">
        <v>2</v>
      </c>
      <c r="G1039" s="96">
        <f t="shared" si="198"/>
        <v>0</v>
      </c>
      <c r="H1039" s="96">
        <f t="shared" si="199"/>
        <v>0</v>
      </c>
      <c r="I1039" s="97">
        <f>+SUMIFS('CUII UE TB'!W:W,'CUII UE TB'!D:D,'PIS and AD by Account'!C1039,'CUII UE TB'!AA:AA,TRUE)</f>
        <v>0</v>
      </c>
      <c r="J1039" s="96"/>
      <c r="K1039" s="96"/>
      <c r="N1039" s="96">
        <f t="shared" si="200"/>
        <v>0</v>
      </c>
      <c r="O1039" s="96">
        <f t="shared" si="200"/>
        <v>0</v>
      </c>
    </row>
    <row r="1040" spans="2:15">
      <c r="B1040" s="428" t="s">
        <v>921</v>
      </c>
      <c r="C1040" s="76">
        <v>272020</v>
      </c>
      <c r="D1040" s="89" t="s">
        <v>1021</v>
      </c>
      <c r="E1040" s="90" t="s">
        <v>3</v>
      </c>
      <c r="F1040" s="67" t="s">
        <v>2</v>
      </c>
      <c r="G1040" s="96">
        <f t="shared" si="198"/>
        <v>0</v>
      </c>
      <c r="H1040" s="96">
        <f t="shared" si="199"/>
        <v>0</v>
      </c>
      <c r="I1040" s="97">
        <f>+SUMIFS('CUII UE TB'!W:W,'CUII UE TB'!D:D,'PIS and AD by Account'!C1040,'CUII UE TB'!AA:AA,TRUE)</f>
        <v>0</v>
      </c>
      <c r="J1040" s="96"/>
      <c r="K1040" s="96"/>
      <c r="N1040" s="96">
        <f t="shared" si="200"/>
        <v>0</v>
      </c>
      <c r="O1040" s="96">
        <f t="shared" si="200"/>
        <v>0</v>
      </c>
    </row>
    <row r="1041" spans="2:15">
      <c r="B1041" s="428" t="s">
        <v>921</v>
      </c>
      <c r="C1041" s="76">
        <v>272021</v>
      </c>
      <c r="D1041" s="89" t="s">
        <v>1022</v>
      </c>
      <c r="E1041" s="90" t="s">
        <v>3</v>
      </c>
      <c r="F1041" s="67" t="s">
        <v>2</v>
      </c>
      <c r="G1041" s="96">
        <f t="shared" si="198"/>
        <v>0</v>
      </c>
      <c r="H1041" s="96">
        <f t="shared" si="199"/>
        <v>0</v>
      </c>
      <c r="I1041" s="97">
        <f>+SUMIFS('CUII UE TB'!W:W,'CUII UE TB'!D:D,'PIS and AD by Account'!C1041,'CUII UE TB'!AA:AA,TRUE)</f>
        <v>0</v>
      </c>
      <c r="J1041" s="96"/>
      <c r="K1041" s="96"/>
      <c r="N1041" s="96">
        <f t="shared" si="200"/>
        <v>0</v>
      </c>
      <c r="O1041" s="96">
        <f t="shared" si="200"/>
        <v>0</v>
      </c>
    </row>
    <row r="1042" spans="2:15">
      <c r="B1042" s="428" t="s">
        <v>921</v>
      </c>
      <c r="C1042" s="76">
        <v>272022</v>
      </c>
      <c r="D1042" s="89" t="s">
        <v>1023</v>
      </c>
      <c r="E1042" s="90" t="s">
        <v>3</v>
      </c>
      <c r="F1042" s="67" t="s">
        <v>2</v>
      </c>
      <c r="G1042" s="96">
        <f t="shared" si="198"/>
        <v>0</v>
      </c>
      <c r="H1042" s="96">
        <f t="shared" si="199"/>
        <v>0</v>
      </c>
      <c r="I1042" s="97">
        <f>+SUMIFS('CUII UE TB'!W:W,'CUII UE TB'!D:D,'PIS and AD by Account'!C1042,'CUII UE TB'!AA:AA,TRUE)</f>
        <v>0</v>
      </c>
      <c r="J1042" s="96"/>
      <c r="K1042" s="96"/>
      <c r="N1042" s="96">
        <f t="shared" si="200"/>
        <v>0</v>
      </c>
      <c r="O1042" s="96">
        <f t="shared" si="200"/>
        <v>0</v>
      </c>
    </row>
    <row r="1043" spans="2:15">
      <c r="B1043" s="428" t="s">
        <v>921</v>
      </c>
      <c r="C1043" s="76">
        <v>272023</v>
      </c>
      <c r="D1043" s="89" t="s">
        <v>1024</v>
      </c>
      <c r="E1043" s="90" t="s">
        <v>3</v>
      </c>
      <c r="F1043" s="67" t="s">
        <v>2</v>
      </c>
      <c r="G1043" s="96">
        <f t="shared" si="198"/>
        <v>0</v>
      </c>
      <c r="H1043" s="96">
        <f t="shared" si="199"/>
        <v>0</v>
      </c>
      <c r="I1043" s="97">
        <f>+SUMIFS('CUII UE TB'!W:W,'CUII UE TB'!D:D,'PIS and AD by Account'!C1043,'CUII UE TB'!AA:AA,TRUE)</f>
        <v>0</v>
      </c>
      <c r="J1043" s="96"/>
      <c r="K1043" s="96"/>
      <c r="N1043" s="96">
        <f t="shared" si="200"/>
        <v>0</v>
      </c>
      <c r="O1043" s="96">
        <f t="shared" si="200"/>
        <v>0</v>
      </c>
    </row>
    <row r="1044" spans="2:15">
      <c r="B1044" s="428" t="s">
        <v>921</v>
      </c>
      <c r="C1044" s="76">
        <v>272024</v>
      </c>
      <c r="D1044" s="89" t="s">
        <v>1025</v>
      </c>
      <c r="E1044" s="90" t="s">
        <v>3</v>
      </c>
      <c r="F1044" s="67" t="s">
        <v>2</v>
      </c>
      <c r="G1044" s="96">
        <f t="shared" si="198"/>
        <v>0</v>
      </c>
      <c r="H1044" s="96">
        <f t="shared" si="199"/>
        <v>0</v>
      </c>
      <c r="I1044" s="97">
        <f>+SUMIFS('CUII UE TB'!W:W,'CUII UE TB'!D:D,'PIS and AD by Account'!C1044,'CUII UE TB'!AA:AA,TRUE)</f>
        <v>0</v>
      </c>
      <c r="J1044" s="96"/>
      <c r="K1044" s="96"/>
      <c r="N1044" s="96">
        <f t="shared" si="200"/>
        <v>0</v>
      </c>
      <c r="O1044" s="96">
        <f t="shared" si="200"/>
        <v>0</v>
      </c>
    </row>
    <row r="1045" spans="2:15">
      <c r="B1045" s="428" t="s">
        <v>921</v>
      </c>
      <c r="C1045" s="76">
        <v>272025</v>
      </c>
      <c r="D1045" s="89" t="s">
        <v>1026</v>
      </c>
      <c r="E1045" s="90" t="s">
        <v>3</v>
      </c>
      <c r="F1045" s="67" t="s">
        <v>2</v>
      </c>
      <c r="G1045" s="96">
        <f t="shared" si="198"/>
        <v>0</v>
      </c>
      <c r="H1045" s="96">
        <f t="shared" si="199"/>
        <v>0</v>
      </c>
      <c r="I1045" s="97">
        <f>+SUMIFS('CUII UE TB'!W:W,'CUII UE TB'!D:D,'PIS and AD by Account'!C1045,'CUII UE TB'!AA:AA,TRUE)</f>
        <v>0</v>
      </c>
      <c r="J1045" s="96"/>
      <c r="K1045" s="96"/>
      <c r="N1045" s="96">
        <f t="shared" si="200"/>
        <v>0</v>
      </c>
      <c r="O1045" s="96">
        <f t="shared" si="200"/>
        <v>0</v>
      </c>
    </row>
    <row r="1046" spans="2:15">
      <c r="B1046" s="428" t="s">
        <v>921</v>
      </c>
      <c r="C1046" s="76">
        <v>272026</v>
      </c>
      <c r="D1046" s="89" t="s">
        <v>1027</v>
      </c>
      <c r="E1046" s="90" t="s">
        <v>3</v>
      </c>
      <c r="F1046" s="67" t="s">
        <v>2</v>
      </c>
      <c r="G1046" s="96">
        <f t="shared" si="198"/>
        <v>0</v>
      </c>
      <c r="H1046" s="96">
        <f t="shared" si="199"/>
        <v>0</v>
      </c>
      <c r="I1046" s="97">
        <f>+SUMIFS('CUII UE TB'!W:W,'CUII UE TB'!D:D,'PIS and AD by Account'!C1046,'CUII UE TB'!AA:AA,TRUE)</f>
        <v>0</v>
      </c>
      <c r="J1046" s="96"/>
      <c r="K1046" s="96"/>
      <c r="N1046" s="96">
        <f t="shared" si="200"/>
        <v>0</v>
      </c>
      <c r="O1046" s="96">
        <f t="shared" si="200"/>
        <v>0</v>
      </c>
    </row>
    <row r="1047" spans="2:15">
      <c r="B1047" s="428" t="s">
        <v>921</v>
      </c>
      <c r="C1047" s="76">
        <v>272027</v>
      </c>
      <c r="D1047" s="89" t="s">
        <v>1028</v>
      </c>
      <c r="E1047" s="90" t="s">
        <v>3</v>
      </c>
      <c r="F1047" s="67" t="s">
        <v>2</v>
      </c>
      <c r="G1047" s="96">
        <f t="shared" si="198"/>
        <v>0</v>
      </c>
      <c r="H1047" s="96">
        <f t="shared" si="199"/>
        <v>0</v>
      </c>
      <c r="I1047" s="97">
        <f>+SUMIFS('CUII UE TB'!W:W,'CUII UE TB'!D:D,'PIS and AD by Account'!C1047,'CUII UE TB'!AA:AA,TRUE)</f>
        <v>0</v>
      </c>
      <c r="J1047" s="96"/>
      <c r="K1047" s="96"/>
      <c r="N1047" s="96">
        <f t="shared" si="200"/>
        <v>0</v>
      </c>
      <c r="O1047" s="96">
        <f t="shared" si="200"/>
        <v>0</v>
      </c>
    </row>
    <row r="1048" spans="2:15">
      <c r="B1048" s="428" t="s">
        <v>921</v>
      </c>
      <c r="C1048" s="76">
        <v>272028</v>
      </c>
      <c r="D1048" s="89" t="s">
        <v>1029</v>
      </c>
      <c r="E1048" s="90" t="s">
        <v>3</v>
      </c>
      <c r="F1048" s="67" t="s">
        <v>2</v>
      </c>
      <c r="G1048" s="96">
        <f t="shared" si="198"/>
        <v>0</v>
      </c>
      <c r="H1048" s="96">
        <f t="shared" si="199"/>
        <v>0</v>
      </c>
      <c r="I1048" s="97">
        <f>+SUMIFS('CUII UE TB'!W:W,'CUII UE TB'!D:D,'PIS and AD by Account'!C1048,'CUII UE TB'!AA:AA,TRUE)</f>
        <v>0</v>
      </c>
      <c r="J1048" s="96"/>
      <c r="K1048" s="96"/>
      <c r="N1048" s="96">
        <f t="shared" si="200"/>
        <v>0</v>
      </c>
      <c r="O1048" s="96">
        <f t="shared" si="200"/>
        <v>0</v>
      </c>
    </row>
    <row r="1049" spans="2:15">
      <c r="B1049" s="428" t="s">
        <v>921</v>
      </c>
      <c r="C1049" s="76">
        <v>272029</v>
      </c>
      <c r="D1049" s="89" t="s">
        <v>1030</v>
      </c>
      <c r="E1049" s="90" t="s">
        <v>3</v>
      </c>
      <c r="F1049" s="67" t="s">
        <v>2</v>
      </c>
      <c r="G1049" s="96">
        <f t="shared" si="198"/>
        <v>0</v>
      </c>
      <c r="H1049" s="96">
        <f t="shared" si="199"/>
        <v>0</v>
      </c>
      <c r="I1049" s="97">
        <f>+SUMIFS('CUII UE TB'!W:W,'CUII UE TB'!D:D,'PIS and AD by Account'!C1049,'CUII UE TB'!AA:AA,TRUE)</f>
        <v>0</v>
      </c>
      <c r="J1049" s="96"/>
      <c r="K1049" s="96"/>
      <c r="N1049" s="96">
        <f t="shared" si="200"/>
        <v>0</v>
      </c>
      <c r="O1049" s="96">
        <f t="shared" si="200"/>
        <v>0</v>
      </c>
    </row>
    <row r="1050" spans="2:15">
      <c r="B1050" s="428" t="s">
        <v>921</v>
      </c>
      <c r="C1050" s="76">
        <v>272030</v>
      </c>
      <c r="D1050" s="89" t="s">
        <v>1031</v>
      </c>
      <c r="E1050" s="90" t="s">
        <v>3</v>
      </c>
      <c r="F1050" s="67" t="s">
        <v>2</v>
      </c>
      <c r="G1050" s="96">
        <f t="shared" si="198"/>
        <v>0</v>
      </c>
      <c r="H1050" s="96">
        <f t="shared" si="199"/>
        <v>0</v>
      </c>
      <c r="I1050" s="97">
        <f>+SUMIFS('CUII UE TB'!W:W,'CUII UE TB'!D:D,'PIS and AD by Account'!C1050,'CUII UE TB'!AA:AA,TRUE)</f>
        <v>0</v>
      </c>
      <c r="J1050" s="96"/>
      <c r="K1050" s="96"/>
      <c r="N1050" s="96">
        <f t="shared" si="200"/>
        <v>0</v>
      </c>
      <c r="O1050" s="96">
        <f t="shared" si="200"/>
        <v>0</v>
      </c>
    </row>
    <row r="1051" spans="2:15">
      <c r="B1051" s="428" t="s">
        <v>921</v>
      </c>
      <c r="C1051" s="76">
        <v>272031</v>
      </c>
      <c r="D1051" s="89" t="s">
        <v>1032</v>
      </c>
      <c r="E1051" s="90" t="s">
        <v>3</v>
      </c>
      <c r="F1051" s="67" t="s">
        <v>2</v>
      </c>
      <c r="G1051" s="96">
        <f t="shared" si="198"/>
        <v>0</v>
      </c>
      <c r="H1051" s="96">
        <f t="shared" si="199"/>
        <v>0</v>
      </c>
      <c r="I1051" s="97">
        <f>+SUMIFS('CUII UE TB'!W:W,'CUII UE TB'!D:D,'PIS and AD by Account'!C1051,'CUII UE TB'!AA:AA,TRUE)</f>
        <v>0</v>
      </c>
      <c r="J1051" s="96"/>
      <c r="K1051" s="96"/>
      <c r="N1051" s="96">
        <f t="shared" si="200"/>
        <v>0</v>
      </c>
      <c r="O1051" s="96">
        <f t="shared" si="200"/>
        <v>0</v>
      </c>
    </row>
    <row r="1052" spans="2:15">
      <c r="B1052" s="428" t="s">
        <v>921</v>
      </c>
      <c r="C1052" s="76">
        <v>272032</v>
      </c>
      <c r="D1052" s="89" t="s">
        <v>1033</v>
      </c>
      <c r="E1052" s="90" t="s">
        <v>108</v>
      </c>
      <c r="F1052" s="67" t="s">
        <v>109</v>
      </c>
      <c r="G1052" s="96">
        <f t="shared" si="198"/>
        <v>0</v>
      </c>
      <c r="H1052" s="96">
        <f t="shared" si="199"/>
        <v>0</v>
      </c>
      <c r="I1052" s="97">
        <f>+SUMIFS('CUII UE TB'!W:W,'CUII UE TB'!D:D,'PIS and AD by Account'!C1052,'CUII UE TB'!AA:AA,TRUE)</f>
        <v>0</v>
      </c>
      <c r="J1052" s="96"/>
      <c r="K1052" s="96"/>
      <c r="N1052" s="96">
        <f t="shared" si="200"/>
        <v>0</v>
      </c>
      <c r="O1052" s="96">
        <f t="shared" si="200"/>
        <v>0</v>
      </c>
    </row>
    <row r="1053" spans="2:15">
      <c r="B1053" s="428" t="s">
        <v>921</v>
      </c>
      <c r="C1053" s="76">
        <v>272033</v>
      </c>
      <c r="D1053" s="89" t="s">
        <v>1034</v>
      </c>
      <c r="E1053" s="90" t="s">
        <v>108</v>
      </c>
      <c r="F1053" s="67" t="s">
        <v>109</v>
      </c>
      <c r="G1053" s="96">
        <f t="shared" ref="G1053:G1084" si="201">IF(E1053="Actual",IF(F1053=G$6,$I1053,0),VLOOKUP($E1053,$F$1135:$L$1141,5,FALSE)*$I1053)</f>
        <v>0</v>
      </c>
      <c r="H1053" s="96">
        <f t="shared" ref="H1053:H1084" si="202">IF(E1053="Actual",IF(F1053=H$6,$I1053,0),VLOOKUP($E1053,$F$1135:$L$1141,6,FALSE)*$I1053)</f>
        <v>0</v>
      </c>
      <c r="I1053" s="97">
        <f>+SUMIFS('CUII UE TB'!W:W,'CUII UE TB'!D:D,'PIS and AD by Account'!C1053,'CUII UE TB'!AA:AA,TRUE)</f>
        <v>0</v>
      </c>
      <c r="J1053" s="96"/>
      <c r="K1053" s="96"/>
      <c r="N1053" s="96">
        <f t="shared" ref="N1053:O1084" si="203">SUM(G1053,J1053)</f>
        <v>0</v>
      </c>
      <c r="O1053" s="96">
        <f t="shared" si="203"/>
        <v>0</v>
      </c>
    </row>
    <row r="1054" spans="2:15">
      <c r="B1054" s="428" t="s">
        <v>921</v>
      </c>
      <c r="C1054" s="76">
        <v>272034</v>
      </c>
      <c r="D1054" s="89" t="s">
        <v>1035</v>
      </c>
      <c r="E1054" s="90" t="s">
        <v>108</v>
      </c>
      <c r="F1054" s="67" t="s">
        <v>109</v>
      </c>
      <c r="G1054" s="96">
        <f t="shared" si="201"/>
        <v>0</v>
      </c>
      <c r="H1054" s="96">
        <f t="shared" si="202"/>
        <v>0</v>
      </c>
      <c r="I1054" s="97">
        <f>+SUMIFS('CUII UE TB'!W:W,'CUII UE TB'!D:D,'PIS and AD by Account'!C1054,'CUII UE TB'!AA:AA,TRUE)</f>
        <v>0</v>
      </c>
      <c r="J1054" s="96"/>
      <c r="K1054" s="96"/>
      <c r="N1054" s="96">
        <f t="shared" si="203"/>
        <v>0</v>
      </c>
      <c r="O1054" s="96">
        <f t="shared" si="203"/>
        <v>0</v>
      </c>
    </row>
    <row r="1055" spans="2:15">
      <c r="B1055" s="428" t="s">
        <v>921</v>
      </c>
      <c r="C1055" s="76">
        <v>272035</v>
      </c>
      <c r="D1055" s="89" t="s">
        <v>1036</v>
      </c>
      <c r="E1055" s="90" t="s">
        <v>108</v>
      </c>
      <c r="F1055" s="67" t="s">
        <v>109</v>
      </c>
      <c r="G1055" s="96">
        <f t="shared" si="201"/>
        <v>487010.27270171081</v>
      </c>
      <c r="H1055" s="96">
        <f t="shared" si="202"/>
        <v>321857.1772982892</v>
      </c>
      <c r="I1055" s="97">
        <f>+SUMIFS('CUII UE TB'!W:W,'CUII UE TB'!D:D,'PIS and AD by Account'!C1055,'CUII UE TB'!AA:AA,TRUE)</f>
        <v>808867.45000000007</v>
      </c>
      <c r="J1055" s="96"/>
      <c r="K1055" s="96"/>
      <c r="N1055" s="96">
        <f t="shared" si="203"/>
        <v>487010.27270171081</v>
      </c>
      <c r="O1055" s="96">
        <f t="shared" si="203"/>
        <v>321857.1772982892</v>
      </c>
    </row>
    <row r="1056" spans="2:15">
      <c r="B1056" s="428" t="s">
        <v>921</v>
      </c>
      <c r="C1056" s="76">
        <v>272036</v>
      </c>
      <c r="D1056" s="89" t="s">
        <v>1037</v>
      </c>
      <c r="E1056" s="90" t="s">
        <v>108</v>
      </c>
      <c r="F1056" s="67" t="s">
        <v>109</v>
      </c>
      <c r="G1056" s="96">
        <f t="shared" si="201"/>
        <v>39742.251580147924</v>
      </c>
      <c r="H1056" s="96">
        <f t="shared" si="202"/>
        <v>26265.008419852067</v>
      </c>
      <c r="I1056" s="97">
        <f>+SUMIFS('CUII UE TB'!W:W,'CUII UE TB'!D:D,'PIS and AD by Account'!C1056,'CUII UE TB'!AA:AA,TRUE)</f>
        <v>66007.259999999995</v>
      </c>
      <c r="J1056" s="96"/>
      <c r="K1056" s="96"/>
      <c r="N1056" s="96">
        <f t="shared" si="203"/>
        <v>39742.251580147924</v>
      </c>
      <c r="O1056" s="96">
        <f t="shared" si="203"/>
        <v>26265.008419852067</v>
      </c>
    </row>
    <row r="1057" spans="2:15">
      <c r="B1057" s="428" t="s">
        <v>921</v>
      </c>
      <c r="C1057" s="76">
        <v>272037</v>
      </c>
      <c r="D1057" s="89" t="s">
        <v>1038</v>
      </c>
      <c r="E1057" s="90" t="s">
        <v>108</v>
      </c>
      <c r="F1057" s="67" t="s">
        <v>109</v>
      </c>
      <c r="G1057" s="96">
        <f t="shared" si="201"/>
        <v>0</v>
      </c>
      <c r="H1057" s="96">
        <f t="shared" si="202"/>
        <v>0</v>
      </c>
      <c r="I1057" s="97">
        <f>+SUMIFS('CUII UE TB'!W:W,'CUII UE TB'!D:D,'PIS and AD by Account'!C1057,'CUII UE TB'!AA:AA,TRUE)</f>
        <v>0</v>
      </c>
      <c r="J1057" s="96"/>
      <c r="K1057" s="96"/>
      <c r="N1057" s="96">
        <f t="shared" si="203"/>
        <v>0</v>
      </c>
      <c r="O1057" s="96">
        <f t="shared" si="203"/>
        <v>0</v>
      </c>
    </row>
    <row r="1058" spans="2:15">
      <c r="B1058" s="428" t="s">
        <v>921</v>
      </c>
      <c r="C1058" s="76">
        <v>272038</v>
      </c>
      <c r="D1058" s="89" t="s">
        <v>1039</v>
      </c>
      <c r="E1058" s="90" t="s">
        <v>108</v>
      </c>
      <c r="F1058" s="67" t="s">
        <v>109</v>
      </c>
      <c r="G1058" s="96">
        <f t="shared" si="201"/>
        <v>0</v>
      </c>
      <c r="H1058" s="96">
        <f t="shared" si="202"/>
        <v>0</v>
      </c>
      <c r="I1058" s="97">
        <f>+SUMIFS('CUII UE TB'!W:W,'CUII UE TB'!D:D,'PIS and AD by Account'!C1058,'CUII UE TB'!AA:AA,TRUE)</f>
        <v>0</v>
      </c>
      <c r="J1058" s="96"/>
      <c r="K1058" s="96"/>
      <c r="N1058" s="96">
        <f t="shared" si="203"/>
        <v>0</v>
      </c>
      <c r="O1058" s="96">
        <f t="shared" si="203"/>
        <v>0</v>
      </c>
    </row>
    <row r="1059" spans="2:15">
      <c r="B1059" s="428" t="s">
        <v>921</v>
      </c>
      <c r="C1059" s="76">
        <v>272039</v>
      </c>
      <c r="D1059" s="89" t="s">
        <v>1040</v>
      </c>
      <c r="E1059" s="90" t="s">
        <v>108</v>
      </c>
      <c r="F1059" s="67" t="s">
        <v>109</v>
      </c>
      <c r="G1059" s="96">
        <f t="shared" si="201"/>
        <v>0</v>
      </c>
      <c r="H1059" s="96">
        <f t="shared" si="202"/>
        <v>0</v>
      </c>
      <c r="I1059" s="97">
        <f>+SUMIFS('CUII UE TB'!W:W,'CUII UE TB'!D:D,'PIS and AD by Account'!C1059,'CUII UE TB'!AA:AA,TRUE)</f>
        <v>0</v>
      </c>
      <c r="J1059" s="96"/>
      <c r="K1059" s="96"/>
      <c r="N1059" s="96">
        <f t="shared" si="203"/>
        <v>0</v>
      </c>
      <c r="O1059" s="96">
        <f t="shared" si="203"/>
        <v>0</v>
      </c>
    </row>
    <row r="1060" spans="2:15">
      <c r="B1060" s="428" t="s">
        <v>921</v>
      </c>
      <c r="C1060" s="76">
        <v>272040</v>
      </c>
      <c r="D1060" s="89" t="s">
        <v>1041</v>
      </c>
      <c r="E1060" s="90" t="s">
        <v>108</v>
      </c>
      <c r="F1060" s="67" t="s">
        <v>109</v>
      </c>
      <c r="G1060" s="96">
        <f t="shared" si="201"/>
        <v>43.856169837953829</v>
      </c>
      <c r="H1060" s="96">
        <f t="shared" si="202"/>
        <v>28.983830162046196</v>
      </c>
      <c r="I1060" s="97">
        <f>+SUMIFS('CUII UE TB'!W:W,'CUII UE TB'!D:D,'PIS and AD by Account'!C1060,'CUII UE TB'!AA:AA,TRUE)</f>
        <v>72.840000000000032</v>
      </c>
      <c r="J1060" s="96"/>
      <c r="K1060" s="96"/>
      <c r="N1060" s="96">
        <f t="shared" si="203"/>
        <v>43.856169837953829</v>
      </c>
      <c r="O1060" s="96">
        <f t="shared" si="203"/>
        <v>28.983830162046196</v>
      </c>
    </row>
    <row r="1061" spans="2:15">
      <c r="B1061" s="428" t="s">
        <v>921</v>
      </c>
      <c r="C1061" s="76">
        <v>272041</v>
      </c>
      <c r="D1061" s="89" t="s">
        <v>1042</v>
      </c>
      <c r="E1061" s="90" t="s">
        <v>108</v>
      </c>
      <c r="F1061" s="67" t="s">
        <v>109</v>
      </c>
      <c r="G1061" s="96">
        <f t="shared" si="201"/>
        <v>0</v>
      </c>
      <c r="H1061" s="96">
        <f t="shared" si="202"/>
        <v>0</v>
      </c>
      <c r="I1061" s="97">
        <f>+SUMIFS('CUII UE TB'!W:W,'CUII UE TB'!D:D,'PIS and AD by Account'!C1061,'CUII UE TB'!AA:AA,TRUE)</f>
        <v>0</v>
      </c>
      <c r="J1061" s="96"/>
      <c r="K1061" s="96"/>
      <c r="N1061" s="96">
        <f t="shared" si="203"/>
        <v>0</v>
      </c>
      <c r="O1061" s="96">
        <f t="shared" si="203"/>
        <v>0</v>
      </c>
    </row>
    <row r="1062" spans="2:15">
      <c r="B1062" s="428" t="s">
        <v>921</v>
      </c>
      <c r="C1062" s="76">
        <v>272042</v>
      </c>
      <c r="D1062" s="89" t="s">
        <v>1043</v>
      </c>
      <c r="E1062" s="90" t="s">
        <v>3</v>
      </c>
      <c r="F1062" s="67" t="s">
        <v>76</v>
      </c>
      <c r="G1062" s="96">
        <f t="shared" si="201"/>
        <v>0</v>
      </c>
      <c r="H1062" s="96">
        <f t="shared" si="202"/>
        <v>0</v>
      </c>
      <c r="I1062" s="97">
        <f>+SUMIFS('CUII UE TB'!W:W,'CUII UE TB'!D:D,'PIS and AD by Account'!C1062,'CUII UE TB'!AA:AA,TRUE)</f>
        <v>0</v>
      </c>
      <c r="J1062" s="96"/>
      <c r="K1062" s="96"/>
      <c r="N1062" s="96">
        <f t="shared" si="203"/>
        <v>0</v>
      </c>
      <c r="O1062" s="96">
        <f t="shared" si="203"/>
        <v>0</v>
      </c>
    </row>
    <row r="1063" spans="2:15">
      <c r="B1063" s="428" t="s">
        <v>921</v>
      </c>
      <c r="C1063" s="76">
        <v>272043</v>
      </c>
      <c r="D1063" s="89" t="s">
        <v>1044</v>
      </c>
      <c r="E1063" s="90" t="s">
        <v>3</v>
      </c>
      <c r="F1063" s="67" t="s">
        <v>76</v>
      </c>
      <c r="G1063" s="96">
        <f t="shared" si="201"/>
        <v>0</v>
      </c>
      <c r="H1063" s="96">
        <f t="shared" si="202"/>
        <v>0</v>
      </c>
      <c r="I1063" s="97">
        <f>+SUMIFS('CUII UE TB'!W:W,'CUII UE TB'!D:D,'PIS and AD by Account'!C1063,'CUII UE TB'!AA:AA,TRUE)</f>
        <v>0</v>
      </c>
      <c r="J1063" s="96"/>
      <c r="K1063" s="96"/>
      <c r="N1063" s="96">
        <f t="shared" si="203"/>
        <v>0</v>
      </c>
      <c r="O1063" s="96">
        <f t="shared" si="203"/>
        <v>0</v>
      </c>
    </row>
    <row r="1064" spans="2:15">
      <c r="B1064" s="428" t="s">
        <v>921</v>
      </c>
      <c r="C1064" s="76">
        <v>272044</v>
      </c>
      <c r="D1064" s="89" t="s">
        <v>1045</v>
      </c>
      <c r="E1064" s="90" t="s">
        <v>3</v>
      </c>
      <c r="F1064" s="67" t="s">
        <v>76</v>
      </c>
      <c r="G1064" s="96">
        <f t="shared" si="201"/>
        <v>0</v>
      </c>
      <c r="H1064" s="96">
        <f t="shared" si="202"/>
        <v>0</v>
      </c>
      <c r="I1064" s="97">
        <f>+SUMIFS('CUII UE TB'!W:W,'CUII UE TB'!D:D,'PIS and AD by Account'!C1064,'CUII UE TB'!AA:AA,TRUE)</f>
        <v>0</v>
      </c>
      <c r="J1064" s="96"/>
      <c r="K1064" s="96"/>
      <c r="N1064" s="96">
        <f t="shared" si="203"/>
        <v>0</v>
      </c>
      <c r="O1064" s="96">
        <f t="shared" si="203"/>
        <v>0</v>
      </c>
    </row>
    <row r="1065" spans="2:15">
      <c r="B1065" s="428" t="s">
        <v>921</v>
      </c>
      <c r="C1065" s="76">
        <v>272045</v>
      </c>
      <c r="D1065" s="89" t="s">
        <v>1046</v>
      </c>
      <c r="E1065" s="90" t="s">
        <v>3</v>
      </c>
      <c r="F1065" s="67" t="s">
        <v>76</v>
      </c>
      <c r="G1065" s="96">
        <f t="shared" si="201"/>
        <v>0</v>
      </c>
      <c r="H1065" s="96">
        <f t="shared" si="202"/>
        <v>0</v>
      </c>
      <c r="I1065" s="97">
        <f>+SUMIFS('CUII UE TB'!W:W,'CUII UE TB'!D:D,'PIS and AD by Account'!C1065,'CUII UE TB'!AA:AA,TRUE)</f>
        <v>0</v>
      </c>
      <c r="J1065" s="96"/>
      <c r="K1065" s="96"/>
      <c r="N1065" s="96">
        <f t="shared" si="203"/>
        <v>0</v>
      </c>
      <c r="O1065" s="96">
        <f t="shared" si="203"/>
        <v>0</v>
      </c>
    </row>
    <row r="1066" spans="2:15">
      <c r="B1066" s="428" t="s">
        <v>921</v>
      </c>
      <c r="C1066" s="76">
        <v>272046</v>
      </c>
      <c r="D1066" s="89" t="s">
        <v>1047</v>
      </c>
      <c r="E1066" s="90" t="s">
        <v>3</v>
      </c>
      <c r="F1066" s="67" t="s">
        <v>76</v>
      </c>
      <c r="G1066" s="96">
        <f t="shared" si="201"/>
        <v>0</v>
      </c>
      <c r="H1066" s="96">
        <f t="shared" si="202"/>
        <v>0</v>
      </c>
      <c r="I1066" s="97">
        <f>+SUMIFS('CUII UE TB'!W:W,'CUII UE TB'!D:D,'PIS and AD by Account'!C1066,'CUII UE TB'!AA:AA,TRUE)</f>
        <v>0</v>
      </c>
      <c r="J1066" s="96"/>
      <c r="K1066" s="96"/>
      <c r="N1066" s="96">
        <f t="shared" si="203"/>
        <v>0</v>
      </c>
      <c r="O1066" s="96">
        <f t="shared" si="203"/>
        <v>0</v>
      </c>
    </row>
    <row r="1067" spans="2:15">
      <c r="B1067" s="428" t="s">
        <v>921</v>
      </c>
      <c r="C1067" s="76">
        <v>272047</v>
      </c>
      <c r="D1067" s="89" t="s">
        <v>1048</v>
      </c>
      <c r="E1067" s="90" t="s">
        <v>3</v>
      </c>
      <c r="F1067" s="67" t="s">
        <v>76</v>
      </c>
      <c r="G1067" s="96">
        <f t="shared" si="201"/>
        <v>0</v>
      </c>
      <c r="H1067" s="96">
        <f t="shared" si="202"/>
        <v>0</v>
      </c>
      <c r="I1067" s="97">
        <f>+SUMIFS('CUII UE TB'!W:W,'CUII UE TB'!D:D,'PIS and AD by Account'!C1067,'CUII UE TB'!AA:AA,TRUE)</f>
        <v>0</v>
      </c>
      <c r="J1067" s="96"/>
      <c r="K1067" s="96"/>
      <c r="N1067" s="96">
        <f t="shared" si="203"/>
        <v>0</v>
      </c>
      <c r="O1067" s="96">
        <f t="shared" si="203"/>
        <v>0</v>
      </c>
    </row>
    <row r="1068" spans="2:15">
      <c r="B1068" s="428" t="s">
        <v>921</v>
      </c>
      <c r="C1068" s="76">
        <v>272048</v>
      </c>
      <c r="D1068" s="89" t="s">
        <v>1049</v>
      </c>
      <c r="E1068" s="90" t="s">
        <v>3</v>
      </c>
      <c r="F1068" s="67" t="s">
        <v>76</v>
      </c>
      <c r="G1068" s="96">
        <f t="shared" si="201"/>
        <v>0</v>
      </c>
      <c r="H1068" s="96">
        <f t="shared" si="202"/>
        <v>0</v>
      </c>
      <c r="I1068" s="97">
        <f>+SUMIFS('CUII UE TB'!W:W,'CUII UE TB'!D:D,'PIS and AD by Account'!C1068,'CUII UE TB'!AA:AA,TRUE)</f>
        <v>0</v>
      </c>
      <c r="J1068" s="96"/>
      <c r="K1068" s="96"/>
      <c r="N1068" s="96">
        <f t="shared" si="203"/>
        <v>0</v>
      </c>
      <c r="O1068" s="96">
        <f t="shared" si="203"/>
        <v>0</v>
      </c>
    </row>
    <row r="1069" spans="2:15">
      <c r="B1069" s="428" t="s">
        <v>921</v>
      </c>
      <c r="C1069" s="76">
        <v>272049</v>
      </c>
      <c r="D1069" s="89" t="s">
        <v>1050</v>
      </c>
      <c r="E1069" s="90" t="s">
        <v>3</v>
      </c>
      <c r="F1069" s="67" t="s">
        <v>76</v>
      </c>
      <c r="G1069" s="96">
        <f t="shared" si="201"/>
        <v>0</v>
      </c>
      <c r="H1069" s="96">
        <f t="shared" si="202"/>
        <v>0</v>
      </c>
      <c r="I1069" s="97">
        <f>+SUMIFS('CUII UE TB'!W:W,'CUII UE TB'!D:D,'PIS and AD by Account'!C1069,'CUII UE TB'!AA:AA,TRUE)</f>
        <v>0</v>
      </c>
      <c r="J1069" s="96"/>
      <c r="K1069" s="96"/>
      <c r="N1069" s="96">
        <f t="shared" si="203"/>
        <v>0</v>
      </c>
      <c r="O1069" s="96">
        <f t="shared" si="203"/>
        <v>0</v>
      </c>
    </row>
    <row r="1070" spans="2:15">
      <c r="B1070" s="428" t="s">
        <v>921</v>
      </c>
      <c r="C1070" s="76">
        <v>272050</v>
      </c>
      <c r="D1070" s="89" t="s">
        <v>1051</v>
      </c>
      <c r="E1070" s="90" t="s">
        <v>3</v>
      </c>
      <c r="F1070" s="67" t="s">
        <v>76</v>
      </c>
      <c r="G1070" s="96">
        <f t="shared" si="201"/>
        <v>0</v>
      </c>
      <c r="H1070" s="96">
        <f t="shared" si="202"/>
        <v>0</v>
      </c>
      <c r="I1070" s="97">
        <f>+SUMIFS('CUII UE TB'!W:W,'CUII UE TB'!D:D,'PIS and AD by Account'!C1070,'CUII UE TB'!AA:AA,TRUE)</f>
        <v>0</v>
      </c>
      <c r="J1070" s="96"/>
      <c r="K1070" s="96"/>
      <c r="N1070" s="96">
        <f t="shared" si="203"/>
        <v>0</v>
      </c>
      <c r="O1070" s="96">
        <f t="shared" si="203"/>
        <v>0</v>
      </c>
    </row>
    <row r="1071" spans="2:15">
      <c r="B1071" s="428" t="s">
        <v>921</v>
      </c>
      <c r="C1071" s="76">
        <v>272051</v>
      </c>
      <c r="D1071" s="89" t="s">
        <v>1052</v>
      </c>
      <c r="E1071" s="90" t="s">
        <v>3</v>
      </c>
      <c r="F1071" s="67" t="s">
        <v>76</v>
      </c>
      <c r="G1071" s="96">
        <f t="shared" si="201"/>
        <v>0</v>
      </c>
      <c r="H1071" s="96">
        <f t="shared" si="202"/>
        <v>0</v>
      </c>
      <c r="I1071" s="97">
        <f>+SUMIFS('CUII UE TB'!W:W,'CUII UE TB'!D:D,'PIS and AD by Account'!C1071,'CUII UE TB'!AA:AA,TRUE)</f>
        <v>0</v>
      </c>
      <c r="J1071" s="96"/>
      <c r="K1071" s="96"/>
      <c r="N1071" s="96">
        <f t="shared" si="203"/>
        <v>0</v>
      </c>
      <c r="O1071" s="96">
        <f t="shared" si="203"/>
        <v>0</v>
      </c>
    </row>
    <row r="1072" spans="2:15">
      <c r="B1072" s="428" t="s">
        <v>921</v>
      </c>
      <c r="C1072" s="76">
        <v>272052</v>
      </c>
      <c r="D1072" s="89" t="s">
        <v>1053</v>
      </c>
      <c r="E1072" s="90" t="s">
        <v>108</v>
      </c>
      <c r="F1072" s="67" t="s">
        <v>109</v>
      </c>
      <c r="G1072" s="96">
        <f t="shared" si="201"/>
        <v>0</v>
      </c>
      <c r="H1072" s="96">
        <f t="shared" si="202"/>
        <v>0</v>
      </c>
      <c r="I1072" s="97">
        <f>+SUMIFS('CUII UE TB'!W:W,'CUII UE TB'!D:D,'PIS and AD by Account'!C1072,'CUII UE TB'!AA:AA,TRUE)</f>
        <v>0</v>
      </c>
      <c r="J1072" s="96"/>
      <c r="K1072" s="96"/>
      <c r="N1072" s="96">
        <f t="shared" si="203"/>
        <v>0</v>
      </c>
      <c r="O1072" s="96">
        <f t="shared" si="203"/>
        <v>0</v>
      </c>
    </row>
    <row r="1073" spans="2:15">
      <c r="B1073" s="428" t="s">
        <v>921</v>
      </c>
      <c r="C1073" s="76">
        <v>272053</v>
      </c>
      <c r="D1073" s="89" t="s">
        <v>1054</v>
      </c>
      <c r="E1073" s="90" t="s">
        <v>3</v>
      </c>
      <c r="F1073" s="67" t="s">
        <v>76</v>
      </c>
      <c r="G1073" s="96">
        <f t="shared" si="201"/>
        <v>0</v>
      </c>
      <c r="H1073" s="96">
        <f t="shared" si="202"/>
        <v>0</v>
      </c>
      <c r="I1073" s="97">
        <f>+SUMIFS('CUII UE TB'!W:W,'CUII UE TB'!D:D,'PIS and AD by Account'!C1073,'CUII UE TB'!AA:AA,TRUE)</f>
        <v>0</v>
      </c>
      <c r="J1073" s="96"/>
      <c r="K1073" s="96"/>
      <c r="N1073" s="96">
        <f t="shared" si="203"/>
        <v>0</v>
      </c>
      <c r="O1073" s="96">
        <f t="shared" si="203"/>
        <v>0</v>
      </c>
    </row>
    <row r="1074" spans="2:15">
      <c r="B1074" s="428" t="s">
        <v>921</v>
      </c>
      <c r="C1074" s="76">
        <v>272054</v>
      </c>
      <c r="D1074" s="89" t="s">
        <v>1055</v>
      </c>
      <c r="E1074" s="90" t="s">
        <v>3</v>
      </c>
      <c r="F1074" s="67" t="s">
        <v>76</v>
      </c>
      <c r="G1074" s="96">
        <f t="shared" si="201"/>
        <v>0</v>
      </c>
      <c r="H1074" s="96">
        <f t="shared" si="202"/>
        <v>0</v>
      </c>
      <c r="I1074" s="97">
        <f>+SUMIFS('CUII UE TB'!W:W,'CUII UE TB'!D:D,'PIS and AD by Account'!C1074,'CUII UE TB'!AA:AA,TRUE)</f>
        <v>0</v>
      </c>
      <c r="J1074" s="96"/>
      <c r="K1074" s="96"/>
      <c r="N1074" s="96">
        <f t="shared" si="203"/>
        <v>0</v>
      </c>
      <c r="O1074" s="96">
        <f t="shared" si="203"/>
        <v>0</v>
      </c>
    </row>
    <row r="1075" spans="2:15">
      <c r="B1075" s="428" t="s">
        <v>921</v>
      </c>
      <c r="C1075" s="76">
        <v>272055</v>
      </c>
      <c r="D1075" s="89" t="s">
        <v>1056</v>
      </c>
      <c r="E1075" s="90" t="s">
        <v>3</v>
      </c>
      <c r="F1075" s="67" t="s">
        <v>76</v>
      </c>
      <c r="G1075" s="96">
        <f t="shared" si="201"/>
        <v>0</v>
      </c>
      <c r="H1075" s="96">
        <f t="shared" si="202"/>
        <v>0</v>
      </c>
      <c r="I1075" s="97">
        <f>+SUMIFS('CUII UE TB'!W:W,'CUII UE TB'!D:D,'PIS and AD by Account'!C1075,'CUII UE TB'!AA:AA,TRUE)</f>
        <v>0</v>
      </c>
      <c r="J1075" s="96"/>
      <c r="K1075" s="96"/>
      <c r="N1075" s="96">
        <f t="shared" si="203"/>
        <v>0</v>
      </c>
      <c r="O1075" s="96">
        <f t="shared" si="203"/>
        <v>0</v>
      </c>
    </row>
    <row r="1076" spans="2:15">
      <c r="B1076" s="428" t="s">
        <v>921</v>
      </c>
      <c r="C1076" s="76">
        <v>272056</v>
      </c>
      <c r="D1076" s="89" t="s">
        <v>1057</v>
      </c>
      <c r="E1076" s="90" t="s">
        <v>3</v>
      </c>
      <c r="F1076" s="67" t="s">
        <v>76</v>
      </c>
      <c r="G1076" s="96">
        <f t="shared" si="201"/>
        <v>0</v>
      </c>
      <c r="H1076" s="96">
        <f t="shared" si="202"/>
        <v>0</v>
      </c>
      <c r="I1076" s="97">
        <f>+SUMIFS('CUII UE TB'!W:W,'CUII UE TB'!D:D,'PIS and AD by Account'!C1076,'CUII UE TB'!AA:AA,TRUE)</f>
        <v>0</v>
      </c>
      <c r="J1076" s="96"/>
      <c r="K1076" s="96"/>
      <c r="N1076" s="96">
        <f t="shared" si="203"/>
        <v>0</v>
      </c>
      <c r="O1076" s="96">
        <f t="shared" si="203"/>
        <v>0</v>
      </c>
    </row>
    <row r="1077" spans="2:15">
      <c r="B1077" s="428" t="s">
        <v>921</v>
      </c>
      <c r="C1077" s="76">
        <v>272057</v>
      </c>
      <c r="D1077" s="89" t="s">
        <v>1058</v>
      </c>
      <c r="E1077" s="90" t="s">
        <v>3</v>
      </c>
      <c r="F1077" s="67" t="s">
        <v>76</v>
      </c>
      <c r="G1077" s="96">
        <f t="shared" si="201"/>
        <v>0</v>
      </c>
      <c r="H1077" s="96">
        <f t="shared" si="202"/>
        <v>0</v>
      </c>
      <c r="I1077" s="97">
        <f>+SUMIFS('CUII UE TB'!W:W,'CUII UE TB'!D:D,'PIS and AD by Account'!C1077,'CUII UE TB'!AA:AA,TRUE)</f>
        <v>0</v>
      </c>
      <c r="J1077" s="96"/>
      <c r="K1077" s="96"/>
      <c r="N1077" s="96">
        <f t="shared" si="203"/>
        <v>0</v>
      </c>
      <c r="O1077" s="96">
        <f t="shared" si="203"/>
        <v>0</v>
      </c>
    </row>
    <row r="1078" spans="2:15">
      <c r="B1078" s="428" t="s">
        <v>921</v>
      </c>
      <c r="C1078" s="76">
        <v>272058</v>
      </c>
      <c r="D1078" s="89" t="s">
        <v>1059</v>
      </c>
      <c r="E1078" s="90" t="s">
        <v>108</v>
      </c>
      <c r="F1078" s="67" t="s">
        <v>109</v>
      </c>
      <c r="G1078" s="96">
        <f t="shared" si="201"/>
        <v>0</v>
      </c>
      <c r="H1078" s="96">
        <f t="shared" si="202"/>
        <v>0</v>
      </c>
      <c r="I1078" s="97">
        <f>+SUMIFS('CUII UE TB'!W:W,'CUII UE TB'!D:D,'PIS and AD by Account'!C1078,'CUII UE TB'!AA:AA,TRUE)</f>
        <v>0</v>
      </c>
      <c r="J1078" s="96"/>
      <c r="K1078" s="96"/>
      <c r="N1078" s="96">
        <f t="shared" si="203"/>
        <v>0</v>
      </c>
      <c r="O1078" s="96">
        <f t="shared" si="203"/>
        <v>0</v>
      </c>
    </row>
    <row r="1079" spans="2:15">
      <c r="B1079" s="428" t="s">
        <v>921</v>
      </c>
      <c r="C1079" s="76">
        <v>272059</v>
      </c>
      <c r="D1079" s="89" t="s">
        <v>1060</v>
      </c>
      <c r="E1079" s="90" t="s">
        <v>108</v>
      </c>
      <c r="F1079" s="67" t="s">
        <v>109</v>
      </c>
      <c r="G1079" s="96">
        <f t="shared" si="201"/>
        <v>0</v>
      </c>
      <c r="H1079" s="96">
        <f t="shared" si="202"/>
        <v>0</v>
      </c>
      <c r="I1079" s="97">
        <f>+SUMIFS('CUII UE TB'!W:W,'CUII UE TB'!D:D,'PIS and AD by Account'!C1079,'CUII UE TB'!AA:AA,TRUE)</f>
        <v>0</v>
      </c>
      <c r="J1079" s="96"/>
      <c r="K1079" s="96"/>
      <c r="N1079" s="96">
        <f t="shared" si="203"/>
        <v>0</v>
      </c>
      <c r="O1079" s="96">
        <f t="shared" si="203"/>
        <v>0</v>
      </c>
    </row>
    <row r="1080" spans="2:15">
      <c r="B1080" s="428" t="s">
        <v>921</v>
      </c>
      <c r="C1080" s="76">
        <v>272060</v>
      </c>
      <c r="D1080" s="89" t="s">
        <v>1061</v>
      </c>
      <c r="E1080" s="90" t="s">
        <v>108</v>
      </c>
      <c r="F1080" s="67" t="s">
        <v>109</v>
      </c>
      <c r="G1080" s="96">
        <f t="shared" si="201"/>
        <v>0</v>
      </c>
      <c r="H1080" s="96">
        <f t="shared" si="202"/>
        <v>0</v>
      </c>
      <c r="I1080" s="97">
        <f>+SUMIFS('CUII UE TB'!W:W,'CUII UE TB'!D:D,'PIS and AD by Account'!C1080,'CUII UE TB'!AA:AA,TRUE)</f>
        <v>0</v>
      </c>
      <c r="J1080" s="96"/>
      <c r="K1080" s="96"/>
      <c r="N1080" s="96">
        <f t="shared" si="203"/>
        <v>0</v>
      </c>
      <c r="O1080" s="96">
        <f t="shared" si="203"/>
        <v>0</v>
      </c>
    </row>
    <row r="1081" spans="2:15">
      <c r="B1081" s="428" t="s">
        <v>921</v>
      </c>
      <c r="C1081" s="76">
        <v>272061</v>
      </c>
      <c r="D1081" s="89" t="s">
        <v>1062</v>
      </c>
      <c r="E1081" s="90" t="s">
        <v>108</v>
      </c>
      <c r="F1081" s="67" t="s">
        <v>109</v>
      </c>
      <c r="G1081" s="96">
        <f t="shared" si="201"/>
        <v>0</v>
      </c>
      <c r="H1081" s="96">
        <f t="shared" si="202"/>
        <v>0</v>
      </c>
      <c r="I1081" s="97">
        <f>+SUMIFS('CUII UE TB'!W:W,'CUII UE TB'!D:D,'PIS and AD by Account'!C1081,'CUII UE TB'!AA:AA,TRUE)</f>
        <v>0</v>
      </c>
      <c r="J1081" s="96"/>
      <c r="K1081" s="96"/>
      <c r="N1081" s="96">
        <f t="shared" si="203"/>
        <v>0</v>
      </c>
      <c r="O1081" s="96">
        <f t="shared" si="203"/>
        <v>0</v>
      </c>
    </row>
    <row r="1082" spans="2:15">
      <c r="B1082" s="428" t="s">
        <v>921</v>
      </c>
      <c r="C1082" s="76">
        <v>272062</v>
      </c>
      <c r="D1082" s="89" t="s">
        <v>1063</v>
      </c>
      <c r="E1082" s="90" t="s">
        <v>108</v>
      </c>
      <c r="F1082" s="67" t="s">
        <v>109</v>
      </c>
      <c r="G1082" s="96">
        <f t="shared" si="201"/>
        <v>0</v>
      </c>
      <c r="H1082" s="96">
        <f t="shared" si="202"/>
        <v>0</v>
      </c>
      <c r="I1082" s="97">
        <f>+SUMIFS('CUII UE TB'!W:W,'CUII UE TB'!D:D,'PIS and AD by Account'!C1082,'CUII UE TB'!AA:AA,TRUE)</f>
        <v>0</v>
      </c>
      <c r="J1082" s="96"/>
      <c r="K1082" s="96"/>
      <c r="N1082" s="96">
        <f t="shared" si="203"/>
        <v>0</v>
      </c>
      <c r="O1082" s="96">
        <f t="shared" si="203"/>
        <v>0</v>
      </c>
    </row>
    <row r="1083" spans="2:15">
      <c r="B1083" s="428" t="s">
        <v>921</v>
      </c>
      <c r="C1083" s="76">
        <v>272063</v>
      </c>
      <c r="D1083" s="89" t="s">
        <v>1064</v>
      </c>
      <c r="E1083" s="90" t="s">
        <v>108</v>
      </c>
      <c r="F1083" s="67" t="s">
        <v>109</v>
      </c>
      <c r="G1083" s="96">
        <f t="shared" si="201"/>
        <v>0</v>
      </c>
      <c r="H1083" s="96">
        <f t="shared" si="202"/>
        <v>0</v>
      </c>
      <c r="I1083" s="97">
        <f>+SUMIFS('CUII UE TB'!W:W,'CUII UE TB'!D:D,'PIS and AD by Account'!C1083,'CUII UE TB'!AA:AA,TRUE)</f>
        <v>0</v>
      </c>
      <c r="J1083" s="96"/>
      <c r="K1083" s="96"/>
      <c r="N1083" s="96">
        <f t="shared" si="203"/>
        <v>0</v>
      </c>
      <c r="O1083" s="96">
        <f t="shared" si="203"/>
        <v>0</v>
      </c>
    </row>
    <row r="1084" spans="2:15">
      <c r="B1084" s="428" t="s">
        <v>921</v>
      </c>
      <c r="C1084" s="76">
        <v>272064</v>
      </c>
      <c r="D1084" s="89" t="s">
        <v>1065</v>
      </c>
      <c r="E1084" s="90" t="s">
        <v>108</v>
      </c>
      <c r="F1084" s="67" t="s">
        <v>109</v>
      </c>
      <c r="G1084" s="96">
        <f t="shared" si="201"/>
        <v>0</v>
      </c>
      <c r="H1084" s="96">
        <f t="shared" si="202"/>
        <v>0</v>
      </c>
      <c r="I1084" s="97">
        <f>+SUMIFS('CUII UE TB'!W:W,'CUII UE TB'!D:D,'PIS and AD by Account'!C1084,'CUII UE TB'!AA:AA,TRUE)</f>
        <v>0</v>
      </c>
      <c r="J1084" s="96"/>
      <c r="K1084" s="96"/>
      <c r="N1084" s="96">
        <f t="shared" si="203"/>
        <v>0</v>
      </c>
      <c r="O1084" s="96">
        <f t="shared" si="203"/>
        <v>0</v>
      </c>
    </row>
    <row r="1085" spans="2:15">
      <c r="B1085" s="428" t="s">
        <v>921</v>
      </c>
      <c r="C1085" s="76">
        <v>272065</v>
      </c>
      <c r="D1085" s="89" t="s">
        <v>1066</v>
      </c>
      <c r="E1085" s="90" t="s">
        <v>108</v>
      </c>
      <c r="F1085" s="67" t="s">
        <v>109</v>
      </c>
      <c r="G1085" s="96">
        <f t="shared" ref="G1085:G1099" si="204">IF(E1085="Actual",IF(F1085=G$6,$I1085,0),VLOOKUP($E1085,$F$1135:$L$1141,5,FALSE)*$I1085)</f>
        <v>0</v>
      </c>
      <c r="H1085" s="96">
        <f t="shared" ref="H1085:H1099" si="205">IF(E1085="Actual",IF(F1085=H$6,$I1085,0),VLOOKUP($E1085,$F$1135:$L$1141,6,FALSE)*$I1085)</f>
        <v>0</v>
      </c>
      <c r="I1085" s="97">
        <f>+SUMIFS('CUII UE TB'!W:W,'CUII UE TB'!D:D,'PIS and AD by Account'!C1085,'CUII UE TB'!AA:AA,TRUE)</f>
        <v>0</v>
      </c>
      <c r="J1085" s="96"/>
      <c r="K1085" s="96"/>
      <c r="N1085" s="96">
        <f t="shared" ref="N1085:O1099" si="206">SUM(G1085,J1085)</f>
        <v>0</v>
      </c>
      <c r="O1085" s="96">
        <f t="shared" si="206"/>
        <v>0</v>
      </c>
    </row>
    <row r="1086" spans="2:15">
      <c r="B1086" s="428" t="s">
        <v>921</v>
      </c>
      <c r="C1086" s="76">
        <v>272066</v>
      </c>
      <c r="D1086" s="89" t="s">
        <v>1067</v>
      </c>
      <c r="E1086" s="90" t="s">
        <v>108</v>
      </c>
      <c r="F1086" s="67" t="s">
        <v>109</v>
      </c>
      <c r="G1086" s="96">
        <f t="shared" si="204"/>
        <v>0</v>
      </c>
      <c r="H1086" s="96">
        <f t="shared" si="205"/>
        <v>0</v>
      </c>
      <c r="I1086" s="97">
        <f>+SUMIFS('CUII UE TB'!W:W,'CUII UE TB'!D:D,'PIS and AD by Account'!C1086,'CUII UE TB'!AA:AA,TRUE)</f>
        <v>0</v>
      </c>
      <c r="J1086" s="96"/>
      <c r="K1086" s="96"/>
      <c r="N1086" s="96">
        <f t="shared" si="206"/>
        <v>0</v>
      </c>
      <c r="O1086" s="96">
        <f t="shared" si="206"/>
        <v>0</v>
      </c>
    </row>
    <row r="1087" spans="2:15">
      <c r="B1087" s="428" t="s">
        <v>921</v>
      </c>
      <c r="C1087" s="76">
        <v>272067</v>
      </c>
      <c r="D1087" s="89" t="s">
        <v>1068</v>
      </c>
      <c r="E1087" s="90" t="s">
        <v>108</v>
      </c>
      <c r="F1087" s="67" t="s">
        <v>109</v>
      </c>
      <c r="G1087" s="96">
        <f t="shared" si="204"/>
        <v>0</v>
      </c>
      <c r="H1087" s="96">
        <f t="shared" si="205"/>
        <v>0</v>
      </c>
      <c r="I1087" s="97">
        <f>+SUMIFS('CUII UE TB'!W:W,'CUII UE TB'!D:D,'PIS and AD by Account'!C1087,'CUII UE TB'!AA:AA,TRUE)</f>
        <v>0</v>
      </c>
      <c r="J1087" s="96"/>
      <c r="K1087" s="96"/>
      <c r="N1087" s="96">
        <f t="shared" si="206"/>
        <v>0</v>
      </c>
      <c r="O1087" s="96">
        <f t="shared" si="206"/>
        <v>0</v>
      </c>
    </row>
    <row r="1088" spans="2:15">
      <c r="B1088" s="428" t="s">
        <v>921</v>
      </c>
      <c r="C1088" s="76">
        <v>272068</v>
      </c>
      <c r="D1088" s="89" t="s">
        <v>1069</v>
      </c>
      <c r="E1088" s="90" t="s">
        <v>108</v>
      </c>
      <c r="F1088" s="67" t="s">
        <v>109</v>
      </c>
      <c r="G1088" s="96">
        <f t="shared" si="204"/>
        <v>0</v>
      </c>
      <c r="H1088" s="96">
        <f t="shared" si="205"/>
        <v>0</v>
      </c>
      <c r="I1088" s="97">
        <f>+SUMIFS('CUII UE TB'!W:W,'CUII UE TB'!D:D,'PIS and AD by Account'!C1088,'CUII UE TB'!AA:AA,TRUE)</f>
        <v>0</v>
      </c>
      <c r="J1088" s="96"/>
      <c r="K1088" s="96"/>
      <c r="N1088" s="96">
        <f t="shared" si="206"/>
        <v>0</v>
      </c>
      <c r="O1088" s="96">
        <f t="shared" si="206"/>
        <v>0</v>
      </c>
    </row>
    <row r="1089" spans="1:15">
      <c r="B1089" s="428" t="s">
        <v>921</v>
      </c>
      <c r="C1089" s="76">
        <v>272069</v>
      </c>
      <c r="D1089" s="89" t="s">
        <v>1070</v>
      </c>
      <c r="E1089" s="90" t="s">
        <v>108</v>
      </c>
      <c r="F1089" s="67" t="s">
        <v>109</v>
      </c>
      <c r="G1089" s="96">
        <f t="shared" si="204"/>
        <v>0</v>
      </c>
      <c r="H1089" s="96">
        <f t="shared" si="205"/>
        <v>0</v>
      </c>
      <c r="I1089" s="97">
        <f>+SUMIFS('CUII UE TB'!W:W,'CUII UE TB'!D:D,'PIS and AD by Account'!C1089,'CUII UE TB'!AA:AA,TRUE)</f>
        <v>0</v>
      </c>
      <c r="J1089" s="96"/>
      <c r="K1089" s="96"/>
      <c r="N1089" s="96">
        <f t="shared" si="206"/>
        <v>0</v>
      </c>
      <c r="O1089" s="96">
        <f t="shared" si="206"/>
        <v>0</v>
      </c>
    </row>
    <row r="1090" spans="1:15">
      <c r="B1090" s="428" t="s">
        <v>921</v>
      </c>
      <c r="C1090" s="76">
        <v>272070</v>
      </c>
      <c r="D1090" s="89" t="s">
        <v>1071</v>
      </c>
      <c r="E1090" s="90" t="s">
        <v>108</v>
      </c>
      <c r="F1090" s="67" t="s">
        <v>109</v>
      </c>
      <c r="G1090" s="96">
        <f t="shared" si="204"/>
        <v>0</v>
      </c>
      <c r="H1090" s="96">
        <f t="shared" si="205"/>
        <v>0</v>
      </c>
      <c r="I1090" s="97">
        <f>+SUMIFS('CUII UE TB'!W:W,'CUII UE TB'!D:D,'PIS and AD by Account'!C1090,'CUII UE TB'!AA:AA,TRUE)</f>
        <v>0</v>
      </c>
      <c r="J1090" s="96"/>
      <c r="K1090" s="96"/>
      <c r="N1090" s="96">
        <f t="shared" si="206"/>
        <v>0</v>
      </c>
      <c r="O1090" s="96">
        <f t="shared" si="206"/>
        <v>0</v>
      </c>
    </row>
    <row r="1091" spans="1:15">
      <c r="B1091" s="428" t="s">
        <v>921</v>
      </c>
      <c r="C1091" s="76">
        <v>272071</v>
      </c>
      <c r="D1091" s="89" t="s">
        <v>1072</v>
      </c>
      <c r="E1091" s="90" t="s">
        <v>108</v>
      </c>
      <c r="F1091" s="67" t="s">
        <v>109</v>
      </c>
      <c r="G1091" s="96">
        <f t="shared" si="204"/>
        <v>0</v>
      </c>
      <c r="H1091" s="96">
        <f t="shared" si="205"/>
        <v>0</v>
      </c>
      <c r="I1091" s="97">
        <f>+SUMIFS('CUII UE TB'!W:W,'CUII UE TB'!D:D,'PIS and AD by Account'!C1091,'CUII UE TB'!AA:AA,TRUE)</f>
        <v>0</v>
      </c>
      <c r="J1091" s="96"/>
      <c r="K1091" s="96"/>
      <c r="N1091" s="96">
        <f t="shared" si="206"/>
        <v>0</v>
      </c>
      <c r="O1091" s="96">
        <f t="shared" si="206"/>
        <v>0</v>
      </c>
    </row>
    <row r="1092" spans="1:15">
      <c r="B1092" s="428" t="s">
        <v>921</v>
      </c>
      <c r="C1092" s="76">
        <v>272072</v>
      </c>
      <c r="D1092" s="89" t="s">
        <v>1073</v>
      </c>
      <c r="E1092" s="90" t="s">
        <v>108</v>
      </c>
      <c r="F1092" s="67" t="s">
        <v>109</v>
      </c>
      <c r="G1092" s="96">
        <f t="shared" si="204"/>
        <v>0</v>
      </c>
      <c r="H1092" s="96">
        <f t="shared" si="205"/>
        <v>0</v>
      </c>
      <c r="I1092" s="97">
        <f>+SUMIFS('CUII UE TB'!W:W,'CUII UE TB'!D:D,'PIS and AD by Account'!C1092,'CUII UE TB'!AA:AA,TRUE)</f>
        <v>0</v>
      </c>
      <c r="J1092" s="96"/>
      <c r="K1092" s="96"/>
      <c r="N1092" s="96">
        <f t="shared" si="206"/>
        <v>0</v>
      </c>
      <c r="O1092" s="96">
        <f t="shared" si="206"/>
        <v>0</v>
      </c>
    </row>
    <row r="1093" spans="1:15">
      <c r="B1093" s="428" t="s">
        <v>921</v>
      </c>
      <c r="C1093" s="76">
        <v>272073</v>
      </c>
      <c r="D1093" s="89" t="s">
        <v>1074</v>
      </c>
      <c r="E1093" s="90" t="s">
        <v>108</v>
      </c>
      <c r="F1093" s="67" t="s">
        <v>109</v>
      </c>
      <c r="G1093" s="96">
        <f t="shared" si="204"/>
        <v>0</v>
      </c>
      <c r="H1093" s="96">
        <f t="shared" si="205"/>
        <v>0</v>
      </c>
      <c r="I1093" s="97">
        <f>+SUMIFS('CUII UE TB'!W:W,'CUII UE TB'!D:D,'PIS and AD by Account'!C1093,'CUII UE TB'!AA:AA,TRUE)</f>
        <v>0</v>
      </c>
      <c r="J1093" s="96"/>
      <c r="K1093" s="96"/>
      <c r="N1093" s="96">
        <f t="shared" si="206"/>
        <v>0</v>
      </c>
      <c r="O1093" s="96">
        <f t="shared" si="206"/>
        <v>0</v>
      </c>
    </row>
    <row r="1094" spans="1:15">
      <c r="B1094" s="428" t="s">
        <v>921</v>
      </c>
      <c r="C1094" s="76">
        <v>272074</v>
      </c>
      <c r="D1094" s="89" t="s">
        <v>1075</v>
      </c>
      <c r="E1094" s="90" t="s">
        <v>108</v>
      </c>
      <c r="F1094" s="67" t="s">
        <v>109</v>
      </c>
      <c r="G1094" s="96">
        <f t="shared" si="204"/>
        <v>0</v>
      </c>
      <c r="H1094" s="96">
        <f t="shared" si="205"/>
        <v>0</v>
      </c>
      <c r="I1094" s="97">
        <f>+SUMIFS('CUII UE TB'!W:W,'CUII UE TB'!D:D,'PIS and AD by Account'!C1094,'CUII UE TB'!AA:AA,TRUE)</f>
        <v>0</v>
      </c>
      <c r="J1094" s="96"/>
      <c r="K1094" s="96"/>
      <c r="N1094" s="96">
        <f t="shared" si="206"/>
        <v>0</v>
      </c>
      <c r="O1094" s="96">
        <f t="shared" si="206"/>
        <v>0</v>
      </c>
    </row>
    <row r="1095" spans="1:15">
      <c r="B1095" s="428" t="s">
        <v>921</v>
      </c>
      <c r="C1095" s="76">
        <v>272075</v>
      </c>
      <c r="D1095" s="89" t="s">
        <v>1076</v>
      </c>
      <c r="E1095" s="90" t="s">
        <v>108</v>
      </c>
      <c r="F1095" s="67" t="s">
        <v>109</v>
      </c>
      <c r="G1095" s="96">
        <f t="shared" si="204"/>
        <v>0</v>
      </c>
      <c r="H1095" s="96">
        <f t="shared" si="205"/>
        <v>0</v>
      </c>
      <c r="I1095" s="97">
        <f>+SUMIFS('CUII UE TB'!W:W,'CUII UE TB'!D:D,'PIS and AD by Account'!C1095,'CUII UE TB'!AA:AA,TRUE)</f>
        <v>0</v>
      </c>
      <c r="J1095" s="96"/>
      <c r="K1095" s="96"/>
      <c r="N1095" s="96">
        <f t="shared" si="206"/>
        <v>0</v>
      </c>
      <c r="O1095" s="96">
        <f t="shared" si="206"/>
        <v>0</v>
      </c>
    </row>
    <row r="1096" spans="1:15">
      <c r="B1096" s="428" t="s">
        <v>921</v>
      </c>
      <c r="C1096" s="76">
        <v>272076</v>
      </c>
      <c r="D1096" s="89" t="s">
        <v>1077</v>
      </c>
      <c r="E1096" s="90" t="s">
        <v>108</v>
      </c>
      <c r="F1096" s="67" t="s">
        <v>109</v>
      </c>
      <c r="G1096" s="96">
        <f t="shared" si="204"/>
        <v>0</v>
      </c>
      <c r="H1096" s="96">
        <f t="shared" si="205"/>
        <v>0</v>
      </c>
      <c r="I1096" s="97">
        <f>+SUMIFS('CUII UE TB'!W:W,'CUII UE TB'!D:D,'PIS and AD by Account'!C1096,'CUII UE TB'!AA:AA,TRUE)</f>
        <v>0</v>
      </c>
      <c r="J1096" s="96"/>
      <c r="K1096" s="96"/>
      <c r="N1096" s="96">
        <f t="shared" si="206"/>
        <v>0</v>
      </c>
      <c r="O1096" s="96">
        <f t="shared" si="206"/>
        <v>0</v>
      </c>
    </row>
    <row r="1097" spans="1:15">
      <c r="B1097" s="428" t="s">
        <v>921</v>
      </c>
      <c r="C1097" s="76">
        <v>272077</v>
      </c>
      <c r="D1097" s="89" t="s">
        <v>1078</v>
      </c>
      <c r="E1097" s="90" t="s">
        <v>108</v>
      </c>
      <c r="F1097" s="67" t="s">
        <v>109</v>
      </c>
      <c r="G1097" s="96">
        <f t="shared" si="204"/>
        <v>0</v>
      </c>
      <c r="H1097" s="96">
        <f t="shared" si="205"/>
        <v>0</v>
      </c>
      <c r="I1097" s="97">
        <f>+SUMIFS('CUII UE TB'!W:W,'CUII UE TB'!D:D,'PIS and AD by Account'!C1097,'CUII UE TB'!AA:AA,TRUE)</f>
        <v>0</v>
      </c>
      <c r="J1097" s="96"/>
      <c r="K1097" s="96"/>
      <c r="N1097" s="96">
        <f t="shared" si="206"/>
        <v>0</v>
      </c>
      <c r="O1097" s="96">
        <f t="shared" si="206"/>
        <v>0</v>
      </c>
    </row>
    <row r="1098" spans="1:15">
      <c r="B1098" s="428" t="s">
        <v>921</v>
      </c>
      <c r="C1098" s="76">
        <v>272078</v>
      </c>
      <c r="D1098" s="89" t="s">
        <v>1079</v>
      </c>
      <c r="E1098" s="90" t="s">
        <v>108</v>
      </c>
      <c r="F1098" s="67" t="s">
        <v>109</v>
      </c>
      <c r="G1098" s="96">
        <f t="shared" si="204"/>
        <v>0</v>
      </c>
      <c r="H1098" s="96">
        <f t="shared" si="205"/>
        <v>0</v>
      </c>
      <c r="I1098" s="97">
        <f>+SUMIFS('CUII UE TB'!W:W,'CUII UE TB'!D:D,'PIS and AD by Account'!C1098,'CUII UE TB'!AA:AA,TRUE)</f>
        <v>0</v>
      </c>
      <c r="J1098" s="96"/>
      <c r="K1098" s="96"/>
      <c r="N1098" s="96">
        <f t="shared" si="206"/>
        <v>0</v>
      </c>
      <c r="O1098" s="96">
        <f t="shared" si="206"/>
        <v>0</v>
      </c>
    </row>
    <row r="1099" spans="1:15">
      <c r="B1099" s="428" t="s">
        <v>921</v>
      </c>
      <c r="C1099" s="76">
        <v>272079</v>
      </c>
      <c r="D1099" s="89" t="s">
        <v>1080</v>
      </c>
      <c r="E1099" s="90" t="s">
        <v>108</v>
      </c>
      <c r="F1099" s="67" t="s">
        <v>109</v>
      </c>
      <c r="G1099" s="96">
        <f t="shared" si="204"/>
        <v>0</v>
      </c>
      <c r="H1099" s="96">
        <f t="shared" si="205"/>
        <v>0</v>
      </c>
      <c r="I1099" s="97">
        <f>+SUMIFS('CUII UE TB'!W:W,'CUII UE TB'!D:D,'PIS and AD by Account'!C1099,'CUII UE TB'!AA:AA,TRUE)</f>
        <v>0</v>
      </c>
      <c r="J1099" s="96"/>
      <c r="K1099" s="96"/>
      <c r="N1099" s="96">
        <f t="shared" si="206"/>
        <v>0</v>
      </c>
      <c r="O1099" s="96">
        <f t="shared" si="206"/>
        <v>0</v>
      </c>
    </row>
    <row r="1100" spans="1:15">
      <c r="A1100" s="428" t="s">
        <v>128</v>
      </c>
      <c r="C1100" s="90" t="s">
        <v>95</v>
      </c>
      <c r="D1100" s="93" t="s">
        <v>1001</v>
      </c>
      <c r="E1100" s="90"/>
      <c r="G1100" s="228">
        <f>SUM(G1021:G1099)</f>
        <v>1023778.6904516967</v>
      </c>
      <c r="H1100" s="228">
        <f>SUM(H1021:H1099)</f>
        <v>348151.1695483033</v>
      </c>
      <c r="I1100" s="229">
        <f>SUM(I1021:I1099)</f>
        <v>1371929.8600000003</v>
      </c>
      <c r="J1100" s="228"/>
      <c r="K1100" s="228"/>
      <c r="N1100" s="228">
        <f t="shared" ref="N1100:O1100" si="207">SUM(N1021:N1099)</f>
        <v>1023778.6904516967</v>
      </c>
      <c r="O1100" s="228">
        <f t="shared" si="207"/>
        <v>348151.1695483033</v>
      </c>
    </row>
    <row r="1101" spans="1:15">
      <c r="C1101" s="76"/>
      <c r="D1101" s="77"/>
      <c r="E1101" s="90"/>
      <c r="G1101" s="96"/>
      <c r="H1101" s="96"/>
      <c r="I1101" s="97"/>
      <c r="J1101" s="96"/>
      <c r="K1101" s="96"/>
      <c r="N1101" s="96"/>
      <c r="O1101" s="96"/>
    </row>
    <row r="1102" spans="1:15">
      <c r="C1102" s="76"/>
      <c r="D1102" s="77" t="s">
        <v>1081</v>
      </c>
      <c r="E1102" s="90"/>
      <c r="G1102" s="96"/>
      <c r="H1102" s="96"/>
      <c r="I1102" s="97"/>
      <c r="J1102" s="96"/>
      <c r="K1102" s="96"/>
      <c r="N1102" s="96"/>
      <c r="O1102" s="96"/>
    </row>
    <row r="1103" spans="1:15">
      <c r="B1103" s="428" t="s">
        <v>1081</v>
      </c>
      <c r="C1103" s="76">
        <v>280001</v>
      </c>
      <c r="D1103" s="89" t="s">
        <v>1081</v>
      </c>
      <c r="E1103" s="90" t="s">
        <v>108</v>
      </c>
      <c r="F1103" s="67" t="s">
        <v>109</v>
      </c>
      <c r="G1103" s="96">
        <f>IF(E1103="Actual",IF(F1103=G$6,$I1103,0),VLOOKUP($E1103,$F$1135:$L$1141,5,FALSE)*$I1103)</f>
        <v>-6020.8909717124943</v>
      </c>
      <c r="H1103" s="96">
        <f>IF(E1103="Actual",IF(F1103=H$6,$I1103,0),VLOOKUP($E1103,$F$1135:$L$1141,6,FALSE)*$I1103)</f>
        <v>-3979.1090282875048</v>
      </c>
      <c r="I1103" s="97">
        <f>+SUMIFS('CUII UE TB'!W:W,'CUII UE TB'!D:D,'PIS and AD by Account'!C1103,'CUII UE TB'!AA:AA,TRUE)</f>
        <v>-10000</v>
      </c>
      <c r="J1103" s="96"/>
      <c r="K1103" s="96"/>
      <c r="N1103" s="96">
        <f>SUM(G1103,J1103)</f>
        <v>-6020.8909717124943</v>
      </c>
      <c r="O1103" s="96">
        <f>SUM(H1103,K1103)</f>
        <v>-3979.1090282875048</v>
      </c>
    </row>
    <row r="1104" spans="1:15">
      <c r="B1104" s="428" t="s">
        <v>1081</v>
      </c>
      <c r="C1104" s="76">
        <v>280002</v>
      </c>
      <c r="D1104" s="89" t="s">
        <v>1082</v>
      </c>
      <c r="E1104" s="90" t="s">
        <v>108</v>
      </c>
      <c r="F1104" s="67" t="s">
        <v>109</v>
      </c>
      <c r="G1104" s="96">
        <f>IF(E1104="Actual",IF(F1104=G$6,$I1104,0),VLOOKUP($E1104,$F$1135:$L$1141,5,FALSE)*$I1104)</f>
        <v>0</v>
      </c>
      <c r="H1104" s="96">
        <f>IF(E1104="Actual",IF(F1104=H$6,$I1104,0),VLOOKUP($E1104,$F$1135:$L$1141,6,FALSE)*$I1104)</f>
        <v>0</v>
      </c>
      <c r="I1104" s="97">
        <f>+SUMIFS('CUII UE TB'!W:W,'CUII UE TB'!D:D,'PIS and AD by Account'!C1104,'CUII UE TB'!AA:AA,TRUE)</f>
        <v>0</v>
      </c>
      <c r="J1104" s="96"/>
      <c r="K1104" s="96"/>
      <c r="N1104" s="96">
        <f>SUM(G1104,J1104)</f>
        <v>0</v>
      </c>
      <c r="O1104" s="96">
        <f>SUM(H1104,K1104)</f>
        <v>0</v>
      </c>
    </row>
    <row r="1105" spans="1:15">
      <c r="A1105" s="428" t="s">
        <v>128</v>
      </c>
      <c r="C1105" s="90" t="s">
        <v>95</v>
      </c>
      <c r="D1105" s="93" t="s">
        <v>1081</v>
      </c>
      <c r="E1105" s="90"/>
      <c r="G1105" s="228">
        <f>SUM(G1103:G1104)</f>
        <v>-6020.8909717124943</v>
      </c>
      <c r="H1105" s="228">
        <f>SUM(H1103:H1104)</f>
        <v>-3979.1090282875048</v>
      </c>
      <c r="I1105" s="229">
        <f>SUM(I1103:I1104)</f>
        <v>-10000</v>
      </c>
      <c r="J1105" s="228"/>
      <c r="K1105" s="228"/>
      <c r="N1105" s="228">
        <f t="shared" ref="N1105:O1105" si="208">SUM(N1103:N1104)</f>
        <v>-6020.8909717124943</v>
      </c>
      <c r="O1105" s="228">
        <f t="shared" si="208"/>
        <v>-3979.1090282875048</v>
      </c>
    </row>
    <row r="1106" spans="1:15">
      <c r="C1106" s="76"/>
      <c r="D1106" s="77"/>
      <c r="E1106" s="90"/>
      <c r="G1106" s="96"/>
      <c r="H1106" s="96"/>
      <c r="I1106" s="97"/>
      <c r="J1106" s="96"/>
      <c r="K1106" s="96"/>
      <c r="N1106" s="96"/>
      <c r="O1106" s="96"/>
    </row>
    <row r="1107" spans="1:15">
      <c r="C1107" s="76"/>
      <c r="D1107" s="77" t="s">
        <v>1083</v>
      </c>
      <c r="E1107" s="90"/>
      <c r="G1107" s="96"/>
      <c r="H1107" s="96"/>
      <c r="I1107" s="97"/>
      <c r="J1107" s="96"/>
      <c r="K1107" s="96"/>
      <c r="N1107" s="96"/>
      <c r="O1107" s="96"/>
    </row>
    <row r="1108" spans="1:15">
      <c r="C1108" s="76" t="s">
        <v>1084</v>
      </c>
      <c r="D1108" s="89" t="s">
        <v>1085</v>
      </c>
      <c r="E1108" s="90" t="s">
        <v>108</v>
      </c>
      <c r="F1108" s="67" t="s">
        <v>109</v>
      </c>
      <c r="G1108" s="96">
        <f t="shared" ref="G1108:G1118" si="209">IF(E1108="Actual",IF(F1108=G$6,$I1108,0),VLOOKUP($E1108,$F$1135:$L$1141,5,FALSE)*$I1108)</f>
        <v>-602.08909717124948</v>
      </c>
      <c r="H1108" s="96">
        <f t="shared" ref="H1108:H1118" si="210">IF(E1108="Actual",IF(F1108=H$6,$I1108,0),VLOOKUP($E1108,$F$1135:$L$1141,6,FALSE)*$I1108)</f>
        <v>-397.91090282875047</v>
      </c>
      <c r="I1108" s="97">
        <f>+SUMIFS('CUII UE TB'!W:W,'CUII UE TB'!D:D,'PIS and AD by Account'!C1108,'CUII UE TB'!AA:AA,TRUE)</f>
        <v>-1000</v>
      </c>
      <c r="J1108" s="96"/>
      <c r="K1108" s="96"/>
      <c r="N1108" s="96">
        <f t="shared" ref="N1108:O1118" si="211">SUM(G1108,J1108)</f>
        <v>-602.08909717124948</v>
      </c>
      <c r="O1108" s="96">
        <f t="shared" si="211"/>
        <v>-397.91090282875047</v>
      </c>
    </row>
    <row r="1109" spans="1:15">
      <c r="C1109" s="76" t="s">
        <v>1086</v>
      </c>
      <c r="D1109" s="89" t="s">
        <v>1087</v>
      </c>
      <c r="E1109" s="90" t="s">
        <v>108</v>
      </c>
      <c r="F1109" s="67" t="s">
        <v>109</v>
      </c>
      <c r="G1109" s="96">
        <f t="shared" si="209"/>
        <v>0</v>
      </c>
      <c r="H1109" s="96">
        <f t="shared" si="210"/>
        <v>0</v>
      </c>
      <c r="I1109" s="97">
        <f>+SUMIFS('CUII UE TB'!W:W,'CUII UE TB'!D:D,'PIS and AD by Account'!C1109,'CUII UE TB'!AA:AA,TRUE)</f>
        <v>0</v>
      </c>
      <c r="J1109" s="96"/>
      <c r="K1109" s="96"/>
      <c r="N1109" s="96">
        <f t="shared" si="211"/>
        <v>0</v>
      </c>
      <c r="O1109" s="96">
        <f t="shared" si="211"/>
        <v>0</v>
      </c>
    </row>
    <row r="1110" spans="1:15">
      <c r="C1110" s="76" t="s">
        <v>1088</v>
      </c>
      <c r="D1110" s="89" t="s">
        <v>1089</v>
      </c>
      <c r="E1110" s="90" t="s">
        <v>108</v>
      </c>
      <c r="F1110" s="67" t="s">
        <v>109</v>
      </c>
      <c r="G1110" s="96">
        <f t="shared" si="209"/>
        <v>0</v>
      </c>
      <c r="H1110" s="96">
        <f t="shared" si="210"/>
        <v>0</v>
      </c>
      <c r="I1110" s="97">
        <f>+SUMIFS('CUII UE TB'!W:W,'CUII UE TB'!D:D,'PIS and AD by Account'!C1110,'CUII UE TB'!AA:AA,TRUE)</f>
        <v>0</v>
      </c>
      <c r="J1110" s="96"/>
      <c r="K1110" s="96"/>
      <c r="N1110" s="96">
        <f t="shared" si="211"/>
        <v>0</v>
      </c>
      <c r="O1110" s="96">
        <f t="shared" si="211"/>
        <v>0</v>
      </c>
    </row>
    <row r="1111" spans="1:15">
      <c r="C1111" s="76" t="s">
        <v>1090</v>
      </c>
      <c r="D1111" s="89" t="s">
        <v>1091</v>
      </c>
      <c r="E1111" s="90" t="s">
        <v>108</v>
      </c>
      <c r="F1111" s="67" t="s">
        <v>109</v>
      </c>
      <c r="G1111" s="96">
        <f t="shared" si="209"/>
        <v>0</v>
      </c>
      <c r="H1111" s="96">
        <f t="shared" si="210"/>
        <v>0</v>
      </c>
      <c r="I1111" s="97">
        <f>+SUMIFS('CUII UE TB'!W:W,'CUII UE TB'!D:D,'PIS and AD by Account'!C1111,'CUII UE TB'!AA:AA,TRUE)</f>
        <v>0</v>
      </c>
      <c r="J1111" s="96"/>
      <c r="K1111" s="96"/>
      <c r="N1111" s="96">
        <f t="shared" si="211"/>
        <v>0</v>
      </c>
      <c r="O1111" s="96">
        <f t="shared" si="211"/>
        <v>0</v>
      </c>
    </row>
    <row r="1112" spans="1:15">
      <c r="C1112" s="76" t="s">
        <v>1092</v>
      </c>
      <c r="D1112" s="89" t="s">
        <v>1093</v>
      </c>
      <c r="E1112" s="90" t="s">
        <v>108</v>
      </c>
      <c r="F1112" s="67" t="s">
        <v>109</v>
      </c>
      <c r="G1112" s="96">
        <f t="shared" si="209"/>
        <v>-2947270.0831573596</v>
      </c>
      <c r="H1112" s="96">
        <f t="shared" si="210"/>
        <v>-1947802.9168426401</v>
      </c>
      <c r="I1112" s="97">
        <f>+SUMIFS('CUII UE TB'!W:W,'CUII UE TB'!D:D,'PIS and AD by Account'!C1112,'CUII UE TB'!AA:AA,TRUE)</f>
        <v>-4895073</v>
      </c>
      <c r="J1112" s="96"/>
      <c r="K1112" s="96"/>
      <c r="N1112" s="96">
        <f t="shared" si="211"/>
        <v>-2947270.0831573596</v>
      </c>
      <c r="O1112" s="96">
        <f t="shared" si="211"/>
        <v>-1947802.9168426401</v>
      </c>
    </row>
    <row r="1113" spans="1:15">
      <c r="C1113" s="76" t="s">
        <v>1094</v>
      </c>
      <c r="D1113" s="89" t="s">
        <v>1095</v>
      </c>
      <c r="E1113" s="90" t="s">
        <v>108</v>
      </c>
      <c r="F1113" s="67" t="s">
        <v>109</v>
      </c>
      <c r="G1113" s="96">
        <f t="shared" si="209"/>
        <v>0</v>
      </c>
      <c r="H1113" s="96">
        <f t="shared" si="210"/>
        <v>0</v>
      </c>
      <c r="I1113" s="97">
        <f>+SUMIFS('CUII UE TB'!W:W,'CUII UE TB'!D:D,'PIS and AD by Account'!C1113,'CUII UE TB'!AA:AA,TRUE)</f>
        <v>0</v>
      </c>
      <c r="J1113" s="96"/>
      <c r="K1113" s="96"/>
      <c r="N1113" s="96">
        <f t="shared" si="211"/>
        <v>0</v>
      </c>
      <c r="O1113" s="96">
        <f t="shared" si="211"/>
        <v>0</v>
      </c>
    </row>
    <row r="1114" spans="1:15">
      <c r="C1114" s="76" t="s">
        <v>1096</v>
      </c>
      <c r="D1114" s="89" t="s">
        <v>1097</v>
      </c>
      <c r="E1114" s="90" t="s">
        <v>108</v>
      </c>
      <c r="F1114" s="67" t="s">
        <v>109</v>
      </c>
      <c r="G1114" s="96">
        <f t="shared" si="209"/>
        <v>0</v>
      </c>
      <c r="H1114" s="96">
        <f t="shared" si="210"/>
        <v>0</v>
      </c>
      <c r="I1114" s="97">
        <f>+SUMIFS('CUII UE TB'!W:W,'CUII UE TB'!D:D,'PIS and AD by Account'!C1114,'CUII UE TB'!AA:AA,TRUE)</f>
        <v>0</v>
      </c>
      <c r="J1114" s="96"/>
      <c r="K1114" s="96"/>
      <c r="N1114" s="96">
        <f t="shared" si="211"/>
        <v>0</v>
      </c>
      <c r="O1114" s="96">
        <f t="shared" si="211"/>
        <v>0</v>
      </c>
    </row>
    <row r="1115" spans="1:15">
      <c r="C1115" s="76" t="s">
        <v>1098</v>
      </c>
      <c r="D1115" s="89" t="s">
        <v>1099</v>
      </c>
      <c r="E1115" s="90" t="s">
        <v>108</v>
      </c>
      <c r="F1115" s="67" t="s">
        <v>109</v>
      </c>
      <c r="G1115" s="96">
        <f t="shared" si="209"/>
        <v>0</v>
      </c>
      <c r="H1115" s="96">
        <f t="shared" si="210"/>
        <v>0</v>
      </c>
      <c r="I1115" s="97">
        <f>+SUMIFS('CUII UE TB'!W:W,'CUII UE TB'!D:D,'PIS and AD by Account'!C1115,'CUII UE TB'!AA:AA,TRUE)</f>
        <v>0</v>
      </c>
      <c r="J1115" s="96"/>
      <c r="K1115" s="96"/>
      <c r="N1115" s="96">
        <f t="shared" si="211"/>
        <v>0</v>
      </c>
      <c r="O1115" s="96">
        <f t="shared" si="211"/>
        <v>0</v>
      </c>
    </row>
    <row r="1116" spans="1:15">
      <c r="C1116" s="76" t="s">
        <v>1100</v>
      </c>
      <c r="D1116" s="89"/>
      <c r="E1116" s="90" t="s">
        <v>108</v>
      </c>
      <c r="F1116" s="67" t="s">
        <v>109</v>
      </c>
      <c r="G1116" s="96">
        <f t="shared" si="209"/>
        <v>-3189755.2775671612</v>
      </c>
      <c r="H1116" s="96">
        <f t="shared" si="210"/>
        <v>-2108057.442432838</v>
      </c>
      <c r="I1116" s="97">
        <f>+SUMIFS('CUII UE TB'!W:W,'CUII UE TB'!D:D,'PIS and AD by Account'!C1116,'CUII UE TB'!AA:AA,TRUE)</f>
        <v>-5297812.72</v>
      </c>
      <c r="J1116" s="96"/>
      <c r="K1116" s="96"/>
      <c r="N1116" s="96">
        <f t="shared" si="211"/>
        <v>-3189755.2775671612</v>
      </c>
      <c r="O1116" s="96">
        <f t="shared" si="211"/>
        <v>-2108057.442432838</v>
      </c>
    </row>
    <row r="1117" spans="1:15">
      <c r="C1117" s="76" t="s">
        <v>1101</v>
      </c>
      <c r="D1117" s="89" t="s">
        <v>1102</v>
      </c>
      <c r="E1117" s="90" t="s">
        <v>108</v>
      </c>
      <c r="F1117" s="67" t="s">
        <v>109</v>
      </c>
      <c r="G1117" s="96">
        <f t="shared" si="209"/>
        <v>0</v>
      </c>
      <c r="H1117" s="96">
        <f t="shared" si="210"/>
        <v>0</v>
      </c>
      <c r="I1117" s="97">
        <f>+SUMIFS('CUII UE TB'!W:W,'CUII UE TB'!D:D,'PIS and AD by Account'!C1117,'CUII UE TB'!AA:AA,TRUE)</f>
        <v>0</v>
      </c>
      <c r="J1117" s="96"/>
      <c r="K1117" s="96"/>
      <c r="N1117" s="96">
        <f t="shared" si="211"/>
        <v>0</v>
      </c>
      <c r="O1117" s="96">
        <f t="shared" si="211"/>
        <v>0</v>
      </c>
    </row>
    <row r="1118" spans="1:15">
      <c r="C1118" s="76" t="s">
        <v>1103</v>
      </c>
      <c r="D1118" s="89" t="s">
        <v>1104</v>
      </c>
      <c r="E1118" s="90" t="s">
        <v>108</v>
      </c>
      <c r="F1118" s="67" t="s">
        <v>109</v>
      </c>
      <c r="G1118" s="96">
        <f t="shared" si="209"/>
        <v>-204129.00611931446</v>
      </c>
      <c r="H1118" s="96">
        <f t="shared" si="210"/>
        <v>-134905.54388060849</v>
      </c>
      <c r="I1118" s="97">
        <v>-339034.54999992298</v>
      </c>
      <c r="J1118" s="96"/>
      <c r="K1118" s="96"/>
      <c r="N1118" s="96">
        <f t="shared" si="211"/>
        <v>-204129.00611931446</v>
      </c>
      <c r="O1118" s="96">
        <f t="shared" si="211"/>
        <v>-134905.54388060849</v>
      </c>
    </row>
    <row r="1119" spans="1:15">
      <c r="A1119" s="428" t="s">
        <v>128</v>
      </c>
      <c r="C1119" s="90" t="s">
        <v>95</v>
      </c>
      <c r="D1119" s="93" t="s">
        <v>1105</v>
      </c>
      <c r="E1119" s="90"/>
      <c r="G1119" s="228">
        <f>SUM(G1108:G1118)</f>
        <v>-6341756.4559410065</v>
      </c>
      <c r="H1119" s="228">
        <f>SUM(H1108:H1118)</f>
        <v>-4191163.8140589152</v>
      </c>
      <c r="I1119" s="229">
        <f>SUM(I1108:I1118)</f>
        <v>-10532920.269999921</v>
      </c>
      <c r="J1119" s="228"/>
      <c r="K1119" s="228"/>
      <c r="N1119" s="228">
        <f t="shared" ref="N1119:O1119" si="212">SUM(N1108:N1118)</f>
        <v>-6341756.4559410065</v>
      </c>
      <c r="O1119" s="228">
        <f t="shared" si="212"/>
        <v>-4191163.8140589152</v>
      </c>
    </row>
    <row r="1120" spans="1:15">
      <c r="C1120" s="76"/>
      <c r="D1120" s="77"/>
      <c r="E1120" s="90"/>
      <c r="G1120" s="96"/>
      <c r="H1120" s="96"/>
      <c r="I1120" s="97"/>
      <c r="J1120" s="96"/>
      <c r="K1120" s="96"/>
      <c r="N1120" s="96"/>
      <c r="O1120" s="96"/>
    </row>
    <row r="1121" spans="3:15">
      <c r="C1121" s="76"/>
      <c r="D1121" s="77"/>
      <c r="E1121" s="90"/>
      <c r="G1121" s="96"/>
      <c r="H1121" s="96"/>
      <c r="I1121" s="97"/>
      <c r="J1121" s="96"/>
      <c r="K1121" s="96"/>
      <c r="N1121" s="96"/>
      <c r="O1121" s="96"/>
    </row>
    <row r="1122" spans="3:15">
      <c r="C1122" s="76"/>
      <c r="D1122" s="77"/>
      <c r="E1122" s="90"/>
      <c r="G1122" s="96"/>
      <c r="H1122" s="96"/>
      <c r="I1122" s="97"/>
      <c r="J1122" s="96"/>
      <c r="K1122" s="96"/>
      <c r="N1122" s="96"/>
      <c r="O1122" s="96"/>
    </row>
    <row r="1123" spans="3:15">
      <c r="C1123" s="76"/>
      <c r="D1123" s="77"/>
      <c r="E1123" s="90"/>
      <c r="G1123" s="96"/>
      <c r="H1123" s="96"/>
      <c r="I1123" s="97"/>
      <c r="J1123" s="96"/>
      <c r="K1123" s="96"/>
      <c r="N1123" s="96"/>
      <c r="O1123" s="96"/>
    </row>
    <row r="1124" spans="3:15" ht="15" thickBot="1">
      <c r="C1124" s="121"/>
      <c r="D1124" s="122"/>
      <c r="E1124" s="123"/>
      <c r="F1124" s="124"/>
      <c r="G1124" s="125"/>
      <c r="H1124" s="125"/>
      <c r="I1124" s="237"/>
      <c r="J1124" s="125"/>
      <c r="K1124" s="125"/>
      <c r="L1124" s="89"/>
      <c r="N1124" s="121"/>
      <c r="O1124" s="434"/>
    </row>
    <row r="1125" spans="3:15" ht="15" thickBot="1">
      <c r="J1125" s="435"/>
      <c r="L1125" s="436"/>
      <c r="N1125" s="76"/>
      <c r="O1125" s="437"/>
    </row>
    <row r="1126" spans="3:15">
      <c r="F1126" s="127" t="s">
        <v>1106</v>
      </c>
      <c r="G1126" s="87"/>
      <c r="H1126" s="87"/>
      <c r="I1126" s="238"/>
      <c r="J1126" s="87"/>
      <c r="K1126" s="87"/>
      <c r="L1126" s="438"/>
      <c r="N1126" s="87"/>
      <c r="O1126" s="87"/>
    </row>
    <row r="1127" spans="3:15">
      <c r="E1127" s="131" t="s">
        <v>128</v>
      </c>
      <c r="F1127" s="90" t="s">
        <v>1107</v>
      </c>
      <c r="G1127" s="239"/>
      <c r="H1127" s="239">
        <f>+SUMIFS($I$6:$I$1123,$A$6:$A$1123,D1127)</f>
        <v>0</v>
      </c>
      <c r="I1127" s="239">
        <f>+SUMIFS($I$6:$I$1123,$A$6:$A$1123,E1127)</f>
        <v>-215683.81999992952</v>
      </c>
      <c r="J1127" s="239"/>
      <c r="K1127" s="239"/>
      <c r="L1127" s="438"/>
      <c r="N1127" s="239"/>
      <c r="O1127" s="239"/>
    </row>
    <row r="1128" spans="3:15" ht="15" thickBot="1">
      <c r="E1128" s="131" t="s">
        <v>1108</v>
      </c>
      <c r="F1128" s="123" t="s">
        <v>1109</v>
      </c>
      <c r="G1128" s="240"/>
      <c r="H1128" s="240">
        <f>+SUMIFS($I$6:$I$1123,$A$6:$A$1123,D1128)</f>
        <v>0</v>
      </c>
      <c r="I1128" s="240">
        <f>+SUMIFS($I$6:$I$1123,$A$6:$A$1123,E1128)</f>
        <v>0</v>
      </c>
      <c r="J1128" s="240"/>
      <c r="K1128" s="240"/>
      <c r="N1128" s="240"/>
      <c r="O1128" s="240"/>
    </row>
    <row r="1131" spans="3:15" ht="16" thickBot="1">
      <c r="F1131" s="135" t="s">
        <v>1110</v>
      </c>
      <c r="G1131" s="136"/>
      <c r="H1131" s="136"/>
      <c r="I1131" s="136"/>
      <c r="J1131" s="136"/>
      <c r="K1131" s="136"/>
      <c r="N1131" s="136"/>
      <c r="O1131" s="136"/>
    </row>
    <row r="1132" spans="3:15">
      <c r="F1132" s="137"/>
      <c r="G1132" s="241" t="s">
        <v>1111</v>
      </c>
      <c r="H1132" s="242" t="s">
        <v>1111</v>
      </c>
      <c r="I1132" s="242" t="s">
        <v>1111</v>
      </c>
      <c r="J1132" s="241" t="s">
        <v>1112</v>
      </c>
      <c r="K1132" s="439" t="s">
        <v>1112</v>
      </c>
      <c r="L1132" s="439" t="s">
        <v>1112</v>
      </c>
      <c r="N1132" s="241"/>
      <c r="O1132" s="242"/>
    </row>
    <row r="1133" spans="3:15" ht="15.5">
      <c r="F1133" s="135" t="s">
        <v>100</v>
      </c>
      <c r="G1133" s="243" t="s">
        <v>2</v>
      </c>
      <c r="H1133" s="244" t="s">
        <v>76</v>
      </c>
      <c r="I1133" s="244" t="s">
        <v>1113</v>
      </c>
      <c r="J1133" s="243" t="s">
        <v>2</v>
      </c>
      <c r="K1133" s="440" t="s">
        <v>76</v>
      </c>
      <c r="L1133" s="440" t="s">
        <v>1113</v>
      </c>
      <c r="N1133" s="243"/>
      <c r="O1133" s="244"/>
    </row>
    <row r="1134" spans="3:15">
      <c r="F1134" s="144"/>
      <c r="G1134" s="245"/>
      <c r="H1134" s="246"/>
      <c r="I1134" s="246"/>
      <c r="J1134" s="245"/>
      <c r="K1134" s="441"/>
      <c r="L1134" s="441"/>
      <c r="N1134" s="245"/>
      <c r="O1134" s="246"/>
    </row>
    <row r="1135" spans="3:15">
      <c r="F1135" s="137" t="s">
        <v>1114</v>
      </c>
      <c r="G1135" s="247">
        <v>5331.7999999999993</v>
      </c>
      <c r="H1135" s="248">
        <v>3523.7</v>
      </c>
      <c r="I1135" s="249">
        <f t="shared" ref="I1135:I1140" si="213">SUM(G1135:H1135)</f>
        <v>8855.5</v>
      </c>
      <c r="J1135" s="442">
        <f t="shared" ref="J1135:K1141" si="214">+G1135/$I1135</f>
        <v>0.60208909717124948</v>
      </c>
      <c r="K1135" s="443">
        <f t="shared" si="214"/>
        <v>0.39791090282875047</v>
      </c>
      <c r="L1135" s="444">
        <f t="shared" ref="L1135:L1141" si="215">SUM(J1135:K1135)</f>
        <v>1</v>
      </c>
      <c r="N1135" s="247"/>
      <c r="O1135" s="248"/>
    </row>
    <row r="1136" spans="3:15">
      <c r="F1136" s="137" t="s">
        <v>1115</v>
      </c>
      <c r="G1136" s="247">
        <v>2527668.8699998842</v>
      </c>
      <c r="H1136" s="248">
        <v>2449201.4299999443</v>
      </c>
      <c r="I1136" s="249">
        <f t="shared" si="213"/>
        <v>4976870.2999998285</v>
      </c>
      <c r="J1136" s="442">
        <f t="shared" si="214"/>
        <v>0.50788321126230096</v>
      </c>
      <c r="K1136" s="443">
        <f t="shared" si="214"/>
        <v>0.49211678873769904</v>
      </c>
      <c r="L1136" s="444">
        <f t="shared" si="215"/>
        <v>1</v>
      </c>
      <c r="N1136" s="248"/>
      <c r="O1136" s="248"/>
    </row>
    <row r="1137" spans="1:17">
      <c r="F1137" s="137" t="s">
        <v>1116</v>
      </c>
      <c r="G1137" s="250">
        <f>+SUMIFS($I:$I,$B:$B,"PIS",$F:$F,G$1133)</f>
        <v>15597605.119999999</v>
      </c>
      <c r="H1137" s="249">
        <f>+SUMIFS($I:$I,$B:$B,"PIS",$F:$F,H$1133)</f>
        <v>19138480.329999998</v>
      </c>
      <c r="I1137" s="249">
        <f t="shared" si="213"/>
        <v>34736085.449999996</v>
      </c>
      <c r="J1137" s="445">
        <f t="shared" si="214"/>
        <v>0.44903174660977813</v>
      </c>
      <c r="K1137" s="446">
        <f t="shared" si="214"/>
        <v>0.55096825339022193</v>
      </c>
      <c r="L1137" s="444">
        <f t="shared" si="215"/>
        <v>1</v>
      </c>
      <c r="N1137" s="250"/>
      <c r="O1137" s="249"/>
    </row>
    <row r="1138" spans="1:17">
      <c r="F1138" s="137" t="s">
        <v>1117</v>
      </c>
      <c r="G1138" s="250">
        <f>+G1147</f>
        <v>13410273.254920553</v>
      </c>
      <c r="H1138" s="249">
        <f>+H1147</f>
        <v>11239202.965079434</v>
      </c>
      <c r="I1138" s="249">
        <f t="shared" si="213"/>
        <v>24649476.219999988</v>
      </c>
      <c r="J1138" s="445">
        <f t="shared" si="214"/>
        <v>0.54403887268159401</v>
      </c>
      <c r="K1138" s="446">
        <f t="shared" si="214"/>
        <v>0.45596112731840593</v>
      </c>
      <c r="L1138" s="444">
        <f t="shared" si="215"/>
        <v>1</v>
      </c>
      <c r="N1138" s="250"/>
      <c r="O1138" s="249"/>
    </row>
    <row r="1139" spans="1:17">
      <c r="F1139" s="137" t="s">
        <v>1118</v>
      </c>
      <c r="G1139" s="250">
        <f>-SUMIFS($I:$I,$B:$B,"DC",$F:$F,G$1133)</f>
        <v>-127564.79000000004</v>
      </c>
      <c r="H1139" s="249">
        <f>-SUMIFS($I:$I,$B:$B,"DC",$F:$F,H$1133)</f>
        <v>-217046.32000000007</v>
      </c>
      <c r="I1139" s="249">
        <f t="shared" si="213"/>
        <v>-344611.1100000001</v>
      </c>
      <c r="J1139" s="445">
        <f t="shared" si="214"/>
        <v>0.3701702768665816</v>
      </c>
      <c r="K1139" s="446">
        <f t="shared" si="214"/>
        <v>0.62982972313341845</v>
      </c>
      <c r="L1139" s="444">
        <f t="shared" si="215"/>
        <v>1</v>
      </c>
      <c r="N1139" s="250"/>
      <c r="O1139" s="249"/>
    </row>
    <row r="1140" spans="1:17">
      <c r="F1140" s="137" t="s">
        <v>921</v>
      </c>
      <c r="G1140" s="250">
        <f>+SUMIFS($I:$I,$B:$B,"CIAC",$F:$F,G$1133)</f>
        <v>-3006422.81</v>
      </c>
      <c r="H1140" s="249">
        <f>+SUMIFS($I:$I,$B:$B,"CIAC",$F:$F,H$1133)</f>
        <v>0</v>
      </c>
      <c r="I1140" s="249">
        <f t="shared" si="213"/>
        <v>-3006422.81</v>
      </c>
      <c r="J1140" s="445">
        <f t="shared" si="214"/>
        <v>1</v>
      </c>
      <c r="K1140" s="446">
        <f t="shared" si="214"/>
        <v>0</v>
      </c>
      <c r="L1140" s="444">
        <f>SUM(J1140:K1140)</f>
        <v>1</v>
      </c>
      <c r="N1140" s="250"/>
      <c r="O1140" s="249"/>
    </row>
    <row r="1141" spans="1:17" ht="15" thickBot="1">
      <c r="F1141" s="137" t="s">
        <v>1119</v>
      </c>
      <c r="G1141" s="251">
        <f>+G1158</f>
        <v>10743445.100969523</v>
      </c>
      <c r="H1141" s="252">
        <f>+H1158</f>
        <v>11208451.069030467</v>
      </c>
      <c r="I1141" s="252">
        <f>SUM(G1141:H1141)</f>
        <v>21951896.169999991</v>
      </c>
      <c r="J1141" s="447">
        <f t="shared" si="214"/>
        <v>0.48940852388194983</v>
      </c>
      <c r="K1141" s="448">
        <f t="shared" si="214"/>
        <v>0.51059147611805022</v>
      </c>
      <c r="L1141" s="449">
        <f t="shared" si="215"/>
        <v>1</v>
      </c>
      <c r="N1141" s="251"/>
      <c r="O1141" s="252"/>
    </row>
    <row r="1142" spans="1:17">
      <c r="N1142" s="68" t="s">
        <v>2</v>
      </c>
      <c r="O1142" s="68" t="s">
        <v>76</v>
      </c>
    </row>
    <row r="1143" spans="1:17" ht="15" thickBot="1">
      <c r="J1143" s="68" t="s">
        <v>2</v>
      </c>
      <c r="K1143" s="68" t="s">
        <v>76</v>
      </c>
      <c r="L1143" s="450"/>
      <c r="N1143" s="451"/>
      <c r="O1143" s="451"/>
      <c r="P1143" s="438"/>
    </row>
    <row r="1144" spans="1:17" ht="15" thickBot="1">
      <c r="E1144" s="131"/>
      <c r="F1144" s="477" t="s">
        <v>1120</v>
      </c>
      <c r="G1144" s="478"/>
      <c r="H1144" s="478"/>
      <c r="I1144" s="479"/>
      <c r="J1144" s="70"/>
      <c r="K1144" s="70"/>
      <c r="L1144" s="450"/>
      <c r="N1144" s="438"/>
      <c r="O1144" s="438"/>
      <c r="P1144" s="438"/>
      <c r="Q1144" s="257"/>
    </row>
    <row r="1145" spans="1:17" s="166" customFormat="1">
      <c r="A1145" s="452"/>
      <c r="B1145" s="452"/>
      <c r="D1145" s="161"/>
      <c r="E1145" s="162" t="s">
        <v>275</v>
      </c>
      <c r="F1145" s="163" t="s">
        <v>850</v>
      </c>
      <c r="G1145" s="253">
        <f>SUMIFS(G:G,$B:$B,E1145)</f>
        <v>17615189.030836426</v>
      </c>
      <c r="H1145" s="253">
        <f>SUMIFS(H:H,$B:$B,E1145)</f>
        <v>20471868.759163566</v>
      </c>
      <c r="I1145" s="254">
        <f t="shared" ref="I1145:I1156" si="216">SUM(G1145:H1145)</f>
        <v>38087057.789999992</v>
      </c>
      <c r="J1145" s="453">
        <f>SUMIFS(J:J,$B:$B,E1145)</f>
        <v>1380648.7650000053</v>
      </c>
      <c r="K1145" s="453">
        <f>SUMIFS(K:K,$B:$B,E1145)</f>
        <v>24575.16</v>
      </c>
      <c r="L1145" s="454" t="s">
        <v>42</v>
      </c>
      <c r="N1145" s="459">
        <f>SUMIFS(N:N,$B:$B,E1145)</f>
        <v>18995837.795836437</v>
      </c>
      <c r="O1145" s="459">
        <f>SUMIFS(O:O,$B:$B,E1145)</f>
        <v>20496443.919163566</v>
      </c>
      <c r="P1145" s="257"/>
      <c r="Q1145" s="455"/>
    </row>
    <row r="1146" spans="1:17" s="166" customFormat="1">
      <c r="A1146" s="452"/>
      <c r="B1146" s="452"/>
      <c r="D1146" s="161"/>
      <c r="E1146" s="162" t="s">
        <v>478</v>
      </c>
      <c r="F1146" s="163" t="s">
        <v>1121</v>
      </c>
      <c r="G1146" s="255">
        <f>SUMIFS(G:G,$B:$B,E1146)</f>
        <v>-4204915.7759158723</v>
      </c>
      <c r="H1146" s="255">
        <f>SUMIFS(H:H,$B:$B,E1146)</f>
        <v>-9232665.7940841317</v>
      </c>
      <c r="I1146" s="256">
        <f t="shared" si="216"/>
        <v>-13437581.570000004</v>
      </c>
      <c r="J1146" s="456">
        <f>SUMIFS(J:J,$B:$B,E1146)</f>
        <v>1621712.4553132304</v>
      </c>
      <c r="K1146" s="457">
        <f>SUMIFS(K:K,$B:$B,E1146)</f>
        <v>501678.91357688396</v>
      </c>
      <c r="L1146" s="454" t="s">
        <v>58</v>
      </c>
      <c r="N1146" s="458">
        <f>SUMIFS(N:N,$B:$B,E1146)</f>
        <v>-2583203.320602641</v>
      </c>
      <c r="O1146" s="458">
        <f>SUMIFS(O:O,$B:$B,E1146)</f>
        <v>-8730986.8805072457</v>
      </c>
      <c r="Q1146" s="257"/>
    </row>
    <row r="1147" spans="1:17" s="166" customFormat="1">
      <c r="A1147" s="452"/>
      <c r="B1147" s="452"/>
      <c r="D1147" s="161"/>
      <c r="E1147" s="162"/>
      <c r="F1147" s="163" t="s">
        <v>1122</v>
      </c>
      <c r="G1147" s="253">
        <f>+SUM(G1145:G1146)</f>
        <v>13410273.254920553</v>
      </c>
      <c r="H1147" s="253">
        <f>+SUM(H1145:H1146)</f>
        <v>11239202.965079434</v>
      </c>
      <c r="I1147" s="254">
        <f t="shared" si="216"/>
        <v>24649476.219999988</v>
      </c>
      <c r="J1147" s="253">
        <f t="shared" ref="J1147:K1147" si="217">+SUM(J1145:J1146)</f>
        <v>3002361.2203132357</v>
      </c>
      <c r="K1147" s="253">
        <f t="shared" si="217"/>
        <v>526254.07357688399</v>
      </c>
      <c r="N1147" s="253">
        <f t="shared" ref="N1147:O1147" si="218">+SUM(N1145:N1146)</f>
        <v>16412634.475233797</v>
      </c>
      <c r="O1147" s="253">
        <f t="shared" si="218"/>
        <v>11765457.03865632</v>
      </c>
    </row>
    <row r="1148" spans="1:17" s="166" customFormat="1">
      <c r="A1148" s="452"/>
      <c r="B1148" s="452"/>
      <c r="D1148" s="161"/>
      <c r="E1148" s="162" t="s">
        <v>474</v>
      </c>
      <c r="F1148" s="163" t="s">
        <v>1123</v>
      </c>
      <c r="G1148" s="253">
        <f t="shared" ref="G1148:G1156" si="219">SUMIFS(G:G,$B:$B,E1148)</f>
        <v>83339.962631358983</v>
      </c>
      <c r="H1148" s="253">
        <f t="shared" ref="H1148:H1156" si="220">SUMIFS(H:H,$B:$B,E1148)</f>
        <v>55078.02736864092</v>
      </c>
      <c r="I1148" s="254">
        <f t="shared" si="216"/>
        <v>138417.9899999999</v>
      </c>
      <c r="N1148" s="459"/>
      <c r="O1148" s="459"/>
    </row>
    <row r="1149" spans="1:17" s="166" customFormat="1">
      <c r="A1149" s="452"/>
      <c r="B1149" s="452"/>
      <c r="D1149" s="161"/>
      <c r="E1149" s="162" t="s">
        <v>654</v>
      </c>
      <c r="F1149" s="163" t="s">
        <v>1124</v>
      </c>
      <c r="G1149" s="253">
        <f t="shared" si="219"/>
        <v>823255.70585252112</v>
      </c>
      <c r="H1149" s="253">
        <f t="shared" si="220"/>
        <v>676817.14414747921</v>
      </c>
      <c r="I1149" s="254">
        <f t="shared" si="216"/>
        <v>1500072.8500000003</v>
      </c>
      <c r="N1149" s="253"/>
      <c r="O1149" s="253"/>
    </row>
    <row r="1150" spans="1:17" s="166" customFormat="1" ht="29">
      <c r="A1150" s="452"/>
      <c r="B1150" s="452"/>
      <c r="C1150" s="160"/>
      <c r="D1150" s="161"/>
      <c r="E1150" s="162" t="s">
        <v>921</v>
      </c>
      <c r="F1150" s="163" t="s">
        <v>1125</v>
      </c>
      <c r="G1150" s="253">
        <f t="shared" si="219"/>
        <v>-4339167.359137373</v>
      </c>
      <c r="H1150" s="253">
        <f t="shared" si="220"/>
        <v>-880789.22086262761</v>
      </c>
      <c r="I1150" s="254">
        <f t="shared" si="216"/>
        <v>-5219956.580000001</v>
      </c>
      <c r="N1150" s="253"/>
      <c r="O1150" s="253"/>
    </row>
    <row r="1151" spans="1:17" s="166" customFormat="1" ht="29">
      <c r="A1151" s="452"/>
      <c r="B1151" s="452"/>
      <c r="C1151" s="160"/>
      <c r="D1151" s="161"/>
      <c r="E1151" s="162" t="s">
        <v>1081</v>
      </c>
      <c r="F1151" s="163" t="s">
        <v>1126</v>
      </c>
      <c r="G1151" s="253">
        <f t="shared" si="219"/>
        <v>-6020.8909717124943</v>
      </c>
      <c r="H1151" s="253">
        <f t="shared" si="220"/>
        <v>-3979.1090282875048</v>
      </c>
      <c r="I1151" s="254">
        <f t="shared" si="216"/>
        <v>-10000</v>
      </c>
      <c r="N1151" s="253"/>
      <c r="O1151" s="253"/>
    </row>
    <row r="1152" spans="1:17" s="166" customFormat="1" ht="29">
      <c r="A1152" s="452"/>
      <c r="B1152" s="452"/>
      <c r="C1152" s="160"/>
      <c r="D1152" s="161"/>
      <c r="E1152" s="162" t="s">
        <v>854</v>
      </c>
      <c r="F1152" s="163" t="s">
        <v>69</v>
      </c>
      <c r="G1152" s="253">
        <f t="shared" si="219"/>
        <v>-715711.12498394796</v>
      </c>
      <c r="H1152" s="253">
        <f t="shared" si="220"/>
        <v>-860927.16501605196</v>
      </c>
      <c r="I1152" s="254">
        <f t="shared" si="216"/>
        <v>-1576638.29</v>
      </c>
      <c r="N1152" s="253"/>
      <c r="O1152" s="253"/>
    </row>
    <row r="1153" spans="1:15" s="166" customFormat="1">
      <c r="A1153" s="452"/>
      <c r="B1153" s="452"/>
      <c r="C1153" s="160"/>
      <c r="D1153" s="161"/>
      <c r="E1153" s="162" t="s">
        <v>225</v>
      </c>
      <c r="F1153" s="163" t="s">
        <v>1127</v>
      </c>
      <c r="G1153" s="253">
        <f t="shared" si="219"/>
        <v>2305.2486307944214</v>
      </c>
      <c r="H1153" s="253">
        <f t="shared" si="220"/>
        <v>1523.5013692055784</v>
      </c>
      <c r="I1153" s="254">
        <f t="shared" si="216"/>
        <v>3828.75</v>
      </c>
      <c r="N1153" s="253"/>
      <c r="O1153" s="253"/>
    </row>
    <row r="1154" spans="1:15" s="166" customFormat="1">
      <c r="A1154" s="452"/>
      <c r="B1154" s="452"/>
      <c r="C1154" s="160"/>
      <c r="D1154" s="161"/>
      <c r="E1154" s="162" t="s">
        <v>807</v>
      </c>
      <c r="F1154" s="163" t="s">
        <v>73</v>
      </c>
      <c r="G1154" s="253">
        <f t="shared" si="219"/>
        <v>-20045.442625486976</v>
      </c>
      <c r="H1154" s="253">
        <f t="shared" si="220"/>
        <v>-13247.707374513006</v>
      </c>
      <c r="I1154" s="254">
        <f t="shared" si="216"/>
        <v>-33293.14999999998</v>
      </c>
      <c r="N1154" s="253"/>
      <c r="O1154" s="253"/>
    </row>
    <row r="1155" spans="1:15" s="166" customFormat="1">
      <c r="A1155" s="452"/>
      <c r="B1155" s="452"/>
      <c r="C1155" s="160"/>
      <c r="D1155" s="161"/>
      <c r="E1155" s="162" t="s">
        <v>630</v>
      </c>
      <c r="F1155" s="163" t="s">
        <v>629</v>
      </c>
      <c r="G1155" s="253">
        <f t="shared" si="219"/>
        <v>1505215.746652815</v>
      </c>
      <c r="H1155" s="253">
        <f t="shared" si="220"/>
        <v>994772.63334718533</v>
      </c>
      <c r="I1155" s="254">
        <f t="shared" si="216"/>
        <v>2499988.3800000004</v>
      </c>
      <c r="N1155" s="253"/>
      <c r="O1155" s="253"/>
    </row>
    <row r="1156" spans="1:15" s="166" customFormat="1">
      <c r="A1156" s="452"/>
      <c r="B1156" s="452"/>
      <c r="C1156" s="160"/>
      <c r="D1156" s="161"/>
      <c r="E1156" s="162" t="s">
        <v>847</v>
      </c>
      <c r="F1156" s="163" t="s">
        <v>1128</v>
      </c>
      <c r="G1156" s="253">
        <f t="shared" si="219"/>
        <v>0</v>
      </c>
      <c r="H1156" s="253">
        <f t="shared" si="220"/>
        <v>0</v>
      </c>
      <c r="I1156" s="254">
        <f t="shared" si="216"/>
        <v>0</v>
      </c>
      <c r="N1156" s="253"/>
      <c r="O1156" s="253"/>
    </row>
    <row r="1157" spans="1:15">
      <c r="F1157" s="169"/>
      <c r="I1157" s="259"/>
      <c r="J1157" s="166"/>
      <c r="K1157" s="166"/>
    </row>
    <row r="1158" spans="1:15" ht="15" thickBot="1">
      <c r="F1158" s="171" t="s">
        <v>1129</v>
      </c>
      <c r="G1158" s="172">
        <f>+SUM(G1147:G1156)</f>
        <v>10743445.100969523</v>
      </c>
      <c r="H1158" s="172">
        <f>+SUM(H1147:H1156)</f>
        <v>11208451.069030467</v>
      </c>
      <c r="I1158" s="173">
        <f>+SUM(I1147:I1156)</f>
        <v>21951896.169999987</v>
      </c>
      <c r="J1158" s="166"/>
      <c r="K1158" s="166"/>
      <c r="N1158" s="172"/>
      <c r="O1158" s="172"/>
    </row>
    <row r="1159" spans="1:15">
      <c r="J1159" s="166"/>
      <c r="K1159" s="166"/>
    </row>
    <row r="1160" spans="1:15">
      <c r="J1160" s="166"/>
      <c r="K1160" s="166"/>
    </row>
  </sheetData>
  <autoFilter ref="A6:I1123" xr:uid="{E48CF70C-E628-41F5-A76B-5DCCCAA6B22D}"/>
  <mergeCells count="1">
    <mergeCell ref="F1144:I114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25C32-1E8E-4F1C-AA1D-6E02E51D46B9}">
  <sheetPr>
    <tabColor rgb="FF002060"/>
  </sheetPr>
  <dimension ref="A1"/>
  <sheetViews>
    <sheetView workbookViewId="0"/>
  </sheetViews>
  <sheetFormatPr defaultRowHeight="14.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BB95D-B959-4CB7-9AD0-26FC9CCE7EE4}">
  <dimension ref="A1:Z137"/>
  <sheetViews>
    <sheetView showGridLines="0" view="pageBreakPreview" topLeftCell="B14" zoomScale="70" zoomScaleNormal="100" zoomScaleSheetLayoutView="70" workbookViewId="0">
      <selection activeCell="L54" sqref="L54"/>
    </sheetView>
  </sheetViews>
  <sheetFormatPr defaultColWidth="11.81640625" defaultRowHeight="13" outlineLevelRow="1" outlineLevelCol="1"/>
  <cols>
    <col min="1" max="1" width="31.453125" style="1" hidden="1" customWidth="1" outlineLevel="1"/>
    <col min="2" max="2" width="9.54296875" style="13" customWidth="1" collapsed="1"/>
    <col min="3" max="3" width="3.54296875" style="3" customWidth="1"/>
    <col min="4" max="4" width="9.54296875" style="3" customWidth="1"/>
    <col min="5" max="5" width="8" style="3" customWidth="1"/>
    <col min="6" max="6" width="10.453125" style="3" customWidth="1"/>
    <col min="7" max="7" width="4.1796875" style="3" customWidth="1"/>
    <col min="8" max="8" width="11.1796875" style="3" bestFit="1" customWidth="1"/>
    <col min="9" max="9" width="2.7265625" style="3" customWidth="1"/>
    <col min="10" max="10" width="12" style="3" bestFit="1" customWidth="1"/>
    <col min="11" max="11" width="3.54296875" style="5" bestFit="1" customWidth="1"/>
    <col min="12" max="12" width="11.1796875" style="3" bestFit="1" customWidth="1"/>
    <col min="13" max="13" width="3.1796875" style="3" customWidth="1"/>
    <col min="14" max="14" width="11.1796875" style="3" bestFit="1" customWidth="1"/>
    <col min="15" max="15" width="3.26953125" style="3" customWidth="1"/>
    <col min="16" max="16" width="13.1796875" style="3" customWidth="1"/>
    <col min="17" max="17" width="2.7265625" style="3" customWidth="1"/>
    <col min="18" max="18" width="12" style="3" bestFit="1" customWidth="1"/>
    <col min="19" max="19" width="3.54296875" style="5" bestFit="1" customWidth="1"/>
    <col min="20" max="20" width="12.81640625" style="3" customWidth="1"/>
    <col min="21" max="21" width="16.1796875" style="1" bestFit="1" customWidth="1"/>
    <col min="22" max="22" width="14.26953125" style="1" customWidth="1"/>
    <col min="23" max="24" width="17.54296875" style="1" bestFit="1" customWidth="1"/>
    <col min="25" max="25" width="13.453125" style="1" bestFit="1" customWidth="1"/>
    <col min="26" max="26" width="14" style="9" bestFit="1" customWidth="1"/>
    <col min="27" max="16384" width="11.81640625" style="1"/>
  </cols>
  <sheetData>
    <row r="1" spans="1:26">
      <c r="B1" s="2" t="s">
        <v>1130</v>
      </c>
      <c r="D1" s="4"/>
      <c r="L1" s="6"/>
      <c r="N1" s="7"/>
      <c r="T1" s="8" t="s">
        <v>1131</v>
      </c>
    </row>
    <row r="2" spans="1:26">
      <c r="B2" s="4" t="s">
        <v>1132</v>
      </c>
      <c r="J2" s="6"/>
      <c r="N2" s="10"/>
      <c r="R2" s="6"/>
      <c r="T2" s="11" t="s">
        <v>1133</v>
      </c>
    </row>
    <row r="3" spans="1:26">
      <c r="B3" s="4" t="s">
        <v>1134</v>
      </c>
      <c r="J3" s="6"/>
      <c r="L3" s="6"/>
      <c r="P3" s="1"/>
      <c r="R3" s="6"/>
      <c r="T3" s="6"/>
    </row>
    <row r="4" spans="1:26">
      <c r="B4" s="4" t="s">
        <v>1135</v>
      </c>
      <c r="L4" s="12"/>
      <c r="T4" s="12"/>
    </row>
    <row r="6" spans="1:26" s="13" customFormat="1">
      <c r="C6" s="14" t="s">
        <v>1136</v>
      </c>
      <c r="F6" s="14"/>
      <c r="G6" s="14"/>
      <c r="H6" s="14" t="s">
        <v>1137</v>
      </c>
      <c r="I6" s="14"/>
      <c r="J6" s="14" t="s">
        <v>1138</v>
      </c>
      <c r="K6" s="14"/>
      <c r="L6" s="14" t="s">
        <v>1139</v>
      </c>
      <c r="M6" s="14"/>
      <c r="N6" s="14" t="s">
        <v>1140</v>
      </c>
      <c r="O6" s="14"/>
      <c r="P6" s="14" t="s">
        <v>1141</v>
      </c>
      <c r="Q6" s="14"/>
      <c r="R6" s="14" t="s">
        <v>1138</v>
      </c>
      <c r="S6" s="14"/>
      <c r="T6" s="14" t="s">
        <v>1139</v>
      </c>
    </row>
    <row r="7" spans="1:26" s="13" customFormat="1">
      <c r="C7" s="14"/>
      <c r="D7" s="15"/>
      <c r="E7" s="14"/>
      <c r="F7" s="14"/>
      <c r="G7" s="14"/>
      <c r="H7" s="14"/>
      <c r="I7" s="14"/>
      <c r="J7" s="14"/>
      <c r="K7" s="14"/>
      <c r="L7" s="14"/>
      <c r="M7" s="14"/>
      <c r="N7" s="14"/>
      <c r="O7" s="14"/>
      <c r="P7" s="14"/>
      <c r="Q7" s="14"/>
      <c r="R7" s="14"/>
      <c r="S7" s="14"/>
      <c r="T7" s="14"/>
    </row>
    <row r="8" spans="1:26" s="13" customFormat="1">
      <c r="C8" s="14"/>
      <c r="D8" s="14"/>
      <c r="E8" s="14"/>
      <c r="F8" s="14"/>
      <c r="G8" s="14"/>
      <c r="H8" s="14"/>
      <c r="I8" s="14"/>
      <c r="J8" s="14"/>
      <c r="K8" s="14"/>
      <c r="L8" s="16"/>
      <c r="M8" s="14"/>
      <c r="N8" s="14"/>
      <c r="O8" s="14"/>
      <c r="P8" s="14" t="s">
        <v>1142</v>
      </c>
      <c r="Q8" s="14"/>
      <c r="R8" s="14"/>
      <c r="S8" s="14"/>
      <c r="T8" s="17" t="s">
        <v>1143</v>
      </c>
    </row>
    <row r="9" spans="1:26" s="13" customFormat="1">
      <c r="C9" s="14"/>
      <c r="D9" s="14"/>
      <c r="E9" s="14"/>
      <c r="F9" s="14"/>
      <c r="G9" s="14"/>
      <c r="H9" s="14" t="s">
        <v>1144</v>
      </c>
      <c r="I9" s="14"/>
      <c r="J9" s="14"/>
      <c r="K9" s="14"/>
      <c r="L9" s="15">
        <v>44834</v>
      </c>
      <c r="M9" s="14"/>
      <c r="N9" s="14" t="s">
        <v>1145</v>
      </c>
      <c r="O9" s="14"/>
      <c r="P9" s="14" t="s">
        <v>1145</v>
      </c>
      <c r="Q9" s="14"/>
      <c r="R9" s="14"/>
      <c r="S9" s="14"/>
      <c r="T9" s="15">
        <v>45199</v>
      </c>
    </row>
    <row r="10" spans="1:26" s="13" customFormat="1">
      <c r="B10" s="18" t="s">
        <v>1146</v>
      </c>
      <c r="C10" s="14"/>
      <c r="D10" s="14"/>
      <c r="E10" s="14"/>
      <c r="F10" s="14"/>
      <c r="G10" s="14"/>
      <c r="H10" s="18" t="s">
        <v>1147</v>
      </c>
      <c r="I10" s="14"/>
      <c r="J10" s="18" t="s">
        <v>1148</v>
      </c>
      <c r="K10" s="14"/>
      <c r="L10" s="18" t="s">
        <v>1149</v>
      </c>
      <c r="M10" s="14"/>
      <c r="N10" s="18" t="s">
        <v>1150</v>
      </c>
      <c r="O10" s="14"/>
      <c r="P10" s="18" t="s">
        <v>1150</v>
      </c>
      <c r="Q10" s="14"/>
      <c r="R10" s="18" t="s">
        <v>1148</v>
      </c>
      <c r="S10" s="14"/>
      <c r="T10" s="18" t="s">
        <v>1149</v>
      </c>
    </row>
    <row r="11" spans="1:26">
      <c r="Z11" s="1"/>
    </row>
    <row r="12" spans="1:26" ht="13.5" thickBot="1">
      <c r="B12" s="19">
        <v>1</v>
      </c>
      <c r="C12" s="3" t="s">
        <v>1151</v>
      </c>
      <c r="G12" s="20"/>
      <c r="H12" s="21">
        <v>1026134.8149998286</v>
      </c>
      <c r="I12" s="22"/>
      <c r="J12" s="21">
        <v>-381432.63702376204</v>
      </c>
      <c r="K12" s="23"/>
      <c r="L12" s="21">
        <v>167694.11371720117</v>
      </c>
      <c r="M12" s="22"/>
      <c r="N12" s="24">
        <f>+N47+N80</f>
        <v>1616089.7338746102</v>
      </c>
      <c r="O12" s="22"/>
      <c r="P12" s="21">
        <v>1783783.8475918109</v>
      </c>
      <c r="Q12" s="22"/>
      <c r="R12" s="21">
        <f>T12-P12</f>
        <v>320687.26398871839</v>
      </c>
      <c r="S12" s="23"/>
      <c r="T12" s="21">
        <v>2104471.1115805293</v>
      </c>
      <c r="Z12" s="1"/>
    </row>
    <row r="13" spans="1:26" ht="13.5" thickTop="1">
      <c r="B13" s="19" t="str">
        <f>IF(C13="","",MAX($B$12:B12)+1)</f>
        <v/>
      </c>
      <c r="G13" s="20"/>
      <c r="H13" s="22"/>
      <c r="I13" s="22"/>
      <c r="J13" s="22"/>
      <c r="K13" s="23"/>
      <c r="L13" s="22"/>
      <c r="M13" s="22"/>
      <c r="N13" s="22"/>
      <c r="O13" s="22"/>
      <c r="P13" s="22"/>
      <c r="Q13" s="22"/>
      <c r="R13" s="22"/>
      <c r="S13" s="23"/>
      <c r="T13" s="22"/>
      <c r="Z13" s="1"/>
    </row>
    <row r="14" spans="1:26">
      <c r="A14" s="25" t="s">
        <v>1152</v>
      </c>
      <c r="B14" s="19">
        <f>IF(C14="","",MAX($B$12:B13)+1)</f>
        <v>2</v>
      </c>
      <c r="C14" s="3" t="s">
        <v>1152</v>
      </c>
      <c r="F14" s="6"/>
      <c r="G14" s="20"/>
      <c r="H14" s="22">
        <f>H49+H82</f>
        <v>36309958.860000007</v>
      </c>
      <c r="I14" s="26"/>
      <c r="J14" s="22">
        <f>J49+J82</f>
        <v>0</v>
      </c>
      <c r="K14" s="23" t="s">
        <v>1153</v>
      </c>
      <c r="L14" s="22">
        <f>H14+J14</f>
        <v>36309958.860000007</v>
      </c>
      <c r="M14" s="26"/>
      <c r="N14" s="27">
        <f>N49+N82</f>
        <v>0</v>
      </c>
      <c r="O14" s="26"/>
      <c r="P14" s="22">
        <f>L14+N14</f>
        <v>36309958.860000007</v>
      </c>
      <c r="Q14" s="26"/>
      <c r="R14" s="22">
        <f>R49+R82</f>
        <v>0</v>
      </c>
      <c r="S14" s="23" t="s">
        <v>1153</v>
      </c>
      <c r="T14" s="22">
        <f>P14+R14</f>
        <v>36309958.860000007</v>
      </c>
      <c r="Z14" s="1"/>
    </row>
    <row r="15" spans="1:26">
      <c r="A15" s="25" t="s">
        <v>1154</v>
      </c>
      <c r="B15" s="19">
        <f>IF(C15="","",MAX($B$12:B14)+1)</f>
        <v>3</v>
      </c>
      <c r="C15" s="3" t="s">
        <v>1154</v>
      </c>
      <c r="G15" s="20"/>
      <c r="H15" s="22">
        <f>H50+H83</f>
        <v>-12557634.890000002</v>
      </c>
      <c r="I15" s="26"/>
      <c r="J15" s="22">
        <f>+J50+J83</f>
        <v>2544679.7659801906</v>
      </c>
      <c r="K15" s="23" t="s">
        <v>1155</v>
      </c>
      <c r="L15" s="22">
        <f>+H15+J15</f>
        <v>-10012955.124019813</v>
      </c>
      <c r="M15" s="26"/>
      <c r="N15" s="27">
        <f>N50+N83</f>
        <v>0</v>
      </c>
      <c r="O15" s="26"/>
      <c r="P15" s="22">
        <f>L15+N15</f>
        <v>-10012955.124019813</v>
      </c>
      <c r="Q15" s="26"/>
      <c r="R15" s="22">
        <f>+R50+R83</f>
        <v>-179702.48947209935</v>
      </c>
      <c r="S15" s="23" t="s">
        <v>1155</v>
      </c>
      <c r="T15" s="22">
        <f>+P15+R15</f>
        <v>-10192657.613491911</v>
      </c>
      <c r="Z15" s="1"/>
    </row>
    <row r="16" spans="1:26">
      <c r="A16" s="25" t="s">
        <v>1156</v>
      </c>
      <c r="B16" s="19">
        <f>IF(C16="","",MAX($B$12:B15)+1)</f>
        <v>4</v>
      </c>
      <c r="C16" s="3" t="s">
        <v>1156</v>
      </c>
      <c r="H16" s="28">
        <f>SUM(H14:H15)</f>
        <v>23752323.970000006</v>
      </c>
      <c r="I16" s="22"/>
      <c r="J16" s="28">
        <f>SUM(J14:J15)</f>
        <v>2544679.7659801906</v>
      </c>
      <c r="K16" s="23"/>
      <c r="L16" s="28">
        <f>SUM(L14:L15)</f>
        <v>26297003.735980194</v>
      </c>
      <c r="M16" s="22"/>
      <c r="N16" s="29">
        <f>SUM(N14:N15)</f>
        <v>0</v>
      </c>
      <c r="O16" s="22"/>
      <c r="P16" s="28">
        <f>SUM(P14:P15)</f>
        <v>26297003.735980194</v>
      </c>
      <c r="Q16" s="22"/>
      <c r="R16" s="28">
        <f>SUM(R14:R15)</f>
        <v>-179702.48947209935</v>
      </c>
      <c r="S16" s="23"/>
      <c r="T16" s="28">
        <f>SUM(T14:T15)</f>
        <v>26117301.246508095</v>
      </c>
      <c r="Z16" s="1"/>
    </row>
    <row r="17" spans="1:26">
      <c r="A17" s="25" t="s">
        <v>1157</v>
      </c>
      <c r="B17" s="19">
        <f>IF(C17="","",MAX($B$12:B16)+1)</f>
        <v>5</v>
      </c>
      <c r="C17" s="3" t="s">
        <v>1157</v>
      </c>
      <c r="H17" s="22">
        <f t="shared" ref="H17:H23" si="0">H52+H85</f>
        <v>416673</v>
      </c>
      <c r="I17" s="22"/>
      <c r="J17" s="22">
        <f t="shared" ref="J17:J21" si="1">J52+J85</f>
        <v>89702</v>
      </c>
      <c r="K17" s="23" t="s">
        <v>1158</v>
      </c>
      <c r="L17" s="9">
        <f t="shared" ref="L17:L23" si="2">L52+L85</f>
        <v>506375</v>
      </c>
      <c r="M17" s="22"/>
      <c r="N17" s="27">
        <f t="shared" ref="N17:N23" si="3">N52+N85</f>
        <v>0</v>
      </c>
      <c r="O17" s="22"/>
      <c r="P17" s="22">
        <f t="shared" ref="P17:P23" si="4">L17+N17</f>
        <v>506375</v>
      </c>
      <c r="Q17" s="22"/>
      <c r="R17" s="22">
        <f>R52+R85</f>
        <v>55398</v>
      </c>
      <c r="S17" s="23" t="s">
        <v>1158</v>
      </c>
      <c r="T17" s="22">
        <f>P17+R17</f>
        <v>561773</v>
      </c>
      <c r="Z17" s="1"/>
    </row>
    <row r="18" spans="1:26">
      <c r="A18" s="25" t="s">
        <v>1159</v>
      </c>
      <c r="B18" s="19">
        <f>IF(C18="","",MAX($B$12:B17)+1)</f>
        <v>6</v>
      </c>
      <c r="C18" s="3" t="s">
        <v>1160</v>
      </c>
      <c r="H18" s="22">
        <f t="shared" si="0"/>
        <v>-5354103.8400000008</v>
      </c>
      <c r="I18" s="22"/>
      <c r="J18" s="22">
        <f t="shared" si="1"/>
        <v>-680457.57499999879</v>
      </c>
      <c r="K18" s="3" t="s">
        <v>1161</v>
      </c>
      <c r="L18" s="9">
        <f t="shared" si="2"/>
        <v>-6034561.415</v>
      </c>
      <c r="M18" s="22"/>
      <c r="N18" s="27">
        <f t="shared" si="3"/>
        <v>0</v>
      </c>
      <c r="O18" s="22"/>
      <c r="P18" s="22">
        <f t="shared" si="4"/>
        <v>-6034561.415</v>
      </c>
      <c r="Q18" s="22"/>
      <c r="R18" s="22">
        <f t="shared" ref="R18:R23" si="5">R53+R86</f>
        <v>14369.124999999534</v>
      </c>
      <c r="S18" s="3" t="s">
        <v>1161</v>
      </c>
      <c r="T18" s="9">
        <f t="shared" ref="T18:V25" si="6">T53+T86</f>
        <v>-6020192.290000001</v>
      </c>
      <c r="Z18" s="1"/>
    </row>
    <row r="19" spans="1:26">
      <c r="A19" s="25" t="s">
        <v>69</v>
      </c>
      <c r="B19" s="19">
        <f>IF(C19="","",MAX($B$12:B18)+1)</f>
        <v>7</v>
      </c>
      <c r="C19" s="3" t="s">
        <v>1159</v>
      </c>
      <c r="H19" s="22">
        <f t="shared" si="0"/>
        <v>-10000</v>
      </c>
      <c r="I19" s="22"/>
      <c r="J19" s="22">
        <f t="shared" si="1"/>
        <v>0</v>
      </c>
      <c r="K19" s="3" t="s">
        <v>1161</v>
      </c>
      <c r="L19" s="9">
        <f t="shared" si="2"/>
        <v>-10000</v>
      </c>
      <c r="M19" s="22"/>
      <c r="N19" s="27">
        <f t="shared" si="3"/>
        <v>0</v>
      </c>
      <c r="O19" s="22"/>
      <c r="P19" s="22">
        <f t="shared" si="4"/>
        <v>-10000</v>
      </c>
      <c r="Q19" s="22"/>
      <c r="R19" s="22">
        <f t="shared" si="5"/>
        <v>0</v>
      </c>
      <c r="S19" s="3" t="s">
        <v>1161</v>
      </c>
      <c r="T19" s="9">
        <f t="shared" si="6"/>
        <v>-10000</v>
      </c>
      <c r="Z19" s="1"/>
    </row>
    <row r="20" spans="1:26">
      <c r="A20" s="25" t="s">
        <v>73</v>
      </c>
      <c r="B20" s="19">
        <f>IF(C20="","",MAX($B$12:B19)+1)</f>
        <v>8</v>
      </c>
      <c r="C20" s="3" t="s">
        <v>69</v>
      </c>
      <c r="H20" s="22">
        <f t="shared" si="0"/>
        <v>-1791883.3594444443</v>
      </c>
      <c r="I20" s="22"/>
      <c r="J20" s="22">
        <f t="shared" si="1"/>
        <v>87393.420196702355</v>
      </c>
      <c r="K20" s="30" t="s">
        <v>1162</v>
      </c>
      <c r="L20" s="9">
        <f t="shared" si="2"/>
        <v>-1704489.9392477418</v>
      </c>
      <c r="M20" s="22"/>
      <c r="N20" s="27">
        <f t="shared" si="3"/>
        <v>0</v>
      </c>
      <c r="O20" s="22"/>
      <c r="P20" s="22">
        <f t="shared" si="4"/>
        <v>-1704489.9392477418</v>
      </c>
      <c r="Q20" s="22"/>
      <c r="R20" s="22">
        <f t="shared" si="5"/>
        <v>7873.2819450008683</v>
      </c>
      <c r="S20" s="30" t="s">
        <v>1162</v>
      </c>
      <c r="T20" s="9">
        <f t="shared" si="6"/>
        <v>-1696616.657302741</v>
      </c>
      <c r="Z20" s="1"/>
    </row>
    <row r="21" spans="1:26">
      <c r="A21" s="25" t="s">
        <v>1124</v>
      </c>
      <c r="B21" s="19">
        <f>IF(C21="","",MAX($B$12:B20)+1)</f>
        <v>9</v>
      </c>
      <c r="C21" s="3" t="s">
        <v>73</v>
      </c>
      <c r="H21" s="22">
        <f t="shared" si="0"/>
        <v>-48068.009999999987</v>
      </c>
      <c r="I21" s="22"/>
      <c r="J21" s="22">
        <f t="shared" si="1"/>
        <v>0</v>
      </c>
      <c r="K21" s="23"/>
      <c r="L21" s="9">
        <f t="shared" si="2"/>
        <v>-48068.009999999987</v>
      </c>
      <c r="M21" s="22"/>
      <c r="N21" s="27">
        <f t="shared" si="3"/>
        <v>0</v>
      </c>
      <c r="O21" s="22"/>
      <c r="P21" s="22">
        <f t="shared" si="4"/>
        <v>-48068.009999999987</v>
      </c>
      <c r="Q21" s="22"/>
      <c r="R21" s="22">
        <f t="shared" si="5"/>
        <v>0</v>
      </c>
      <c r="S21" s="23"/>
      <c r="T21" s="9">
        <f t="shared" si="6"/>
        <v>-48068.009999999987</v>
      </c>
      <c r="Z21" s="1"/>
    </row>
    <row r="22" spans="1:26">
      <c r="A22" s="25" t="s">
        <v>1124</v>
      </c>
      <c r="B22" s="19">
        <f>IF(C22="","",MAX($B$12:B21)+1)</f>
        <v>10</v>
      </c>
      <c r="C22" s="3" t="s">
        <v>1163</v>
      </c>
      <c r="H22" s="9">
        <f t="shared" si="0"/>
        <v>0</v>
      </c>
      <c r="I22" s="22"/>
      <c r="J22" s="22">
        <f>J57+J90</f>
        <v>5762197.8946338873</v>
      </c>
      <c r="K22" s="23"/>
      <c r="L22" s="9">
        <f t="shared" si="2"/>
        <v>5762197.8946338873</v>
      </c>
      <c r="M22" s="22"/>
      <c r="N22" s="27">
        <f t="shared" si="3"/>
        <v>0</v>
      </c>
      <c r="O22" s="22"/>
      <c r="P22" s="22">
        <f t="shared" si="4"/>
        <v>5762197.8946338873</v>
      </c>
      <c r="Q22" s="22"/>
      <c r="R22" s="22">
        <f t="shared" si="5"/>
        <v>4494817.8847607905</v>
      </c>
      <c r="S22" s="23"/>
      <c r="T22" s="9">
        <f t="shared" si="6"/>
        <v>10257015.779394679</v>
      </c>
      <c r="Z22" s="1"/>
    </row>
    <row r="23" spans="1:26">
      <c r="A23" s="1" t="s">
        <v>1164</v>
      </c>
      <c r="B23" s="19">
        <f>IF(C23="","",MAX($B$12:B22)+1)</f>
        <v>11</v>
      </c>
      <c r="C23" s="3" t="s">
        <v>1165</v>
      </c>
      <c r="H23" s="9">
        <f t="shared" si="0"/>
        <v>133773.62999999992</v>
      </c>
      <c r="I23" s="31"/>
      <c r="J23" s="9">
        <f>+L23-H23</f>
        <v>-427811.2132</v>
      </c>
      <c r="K23" s="3"/>
      <c r="L23" s="9">
        <f t="shared" si="2"/>
        <v>-294037.58320000011</v>
      </c>
      <c r="M23" s="22"/>
      <c r="N23" s="27">
        <f t="shared" si="3"/>
        <v>0</v>
      </c>
      <c r="O23" s="22"/>
      <c r="P23" s="32">
        <f t="shared" si="4"/>
        <v>-294037.58320000011</v>
      </c>
      <c r="Q23" s="31"/>
      <c r="R23" s="22">
        <f t="shared" si="5"/>
        <v>7244.4968000000008</v>
      </c>
      <c r="S23" s="3"/>
      <c r="T23" s="9">
        <f t="shared" si="6"/>
        <v>-286793.08640000015</v>
      </c>
      <c r="Z23" s="1"/>
    </row>
    <row r="24" spans="1:26" ht="12.75" customHeight="1">
      <c r="B24" s="19" t="str">
        <f>IF(C24="","",MAX($B$12:B23)+1)</f>
        <v/>
      </c>
      <c r="H24" s="28"/>
      <c r="I24" s="22"/>
      <c r="J24" s="28"/>
      <c r="K24" s="23"/>
      <c r="L24" s="28"/>
      <c r="M24" s="22"/>
      <c r="N24" s="29"/>
      <c r="O24" s="22"/>
      <c r="P24" s="28"/>
      <c r="Q24" s="22"/>
      <c r="R24" s="28"/>
      <c r="S24" s="23"/>
      <c r="T24" s="28"/>
      <c r="Z24" s="1"/>
    </row>
    <row r="25" spans="1:26" ht="13.5" thickBot="1">
      <c r="B25" s="19">
        <f>IF(C25="","",MAX($B$12:B24)+1)</f>
        <v>12</v>
      </c>
      <c r="C25" s="3" t="s">
        <v>1129</v>
      </c>
      <c r="G25" s="20"/>
      <c r="H25" s="21">
        <f>SUM(H16:H23)</f>
        <v>17098715.390555561</v>
      </c>
      <c r="I25" s="26"/>
      <c r="J25" s="21">
        <f>SUM(J16:J23)</f>
        <v>7375704.2926107813</v>
      </c>
      <c r="K25" s="23"/>
      <c r="L25" s="21">
        <f>SUM(L16:L23)</f>
        <v>24474419.68316634</v>
      </c>
      <c r="M25" s="26"/>
      <c r="N25" s="33">
        <f>SUM(N16:N23)</f>
        <v>0</v>
      </c>
      <c r="O25" s="26"/>
      <c r="P25" s="21">
        <f>SUM(P16:P23)</f>
        <v>24474419.68316634</v>
      </c>
      <c r="Q25" s="26"/>
      <c r="R25" s="21">
        <f>SUM(R16:R23)</f>
        <v>4400000.2990336912</v>
      </c>
      <c r="S25" s="23"/>
      <c r="T25" s="21">
        <f>SUM(T16:T23)</f>
        <v>28874419.98220003</v>
      </c>
      <c r="V25" s="9">
        <f t="shared" si="6"/>
        <v>15819141</v>
      </c>
      <c r="W25" s="1" t="s">
        <v>1166</v>
      </c>
      <c r="Z25" s="1"/>
    </row>
    <row r="26" spans="1:26" ht="13.5" thickTop="1">
      <c r="B26" s="19" t="str">
        <f>IF(C26="","",MAX($B$12:B25)+1)</f>
        <v/>
      </c>
      <c r="G26" s="20"/>
      <c r="I26" s="20"/>
      <c r="M26" s="20"/>
      <c r="O26" s="20"/>
      <c r="Q26" s="20"/>
      <c r="V26" s="6">
        <f>T25/V25-1</f>
        <v>0.82528368526458107</v>
      </c>
      <c r="W26" s="1" t="s">
        <v>1167</v>
      </c>
      <c r="Z26" s="1"/>
    </row>
    <row r="27" spans="1:26">
      <c r="B27" s="19" t="str">
        <f>IF(C27="","",MAX($B$12:B26)+1)</f>
        <v/>
      </c>
      <c r="V27" s="9">
        <f>T25-V25</f>
        <v>13055278.98220003</v>
      </c>
      <c r="W27" s="1" t="s">
        <v>1168</v>
      </c>
      <c r="Z27" s="1"/>
    </row>
    <row r="28" spans="1:26" ht="13.5" thickBot="1">
      <c r="B28" s="19">
        <f>IF(C28="","",MAX($B$12:B27)+1)</f>
        <v>13</v>
      </c>
      <c r="C28" s="34" t="s">
        <v>1169</v>
      </c>
      <c r="D28" s="34"/>
      <c r="E28" s="34"/>
      <c r="F28" s="35"/>
      <c r="G28" s="35"/>
      <c r="H28" s="36">
        <f>(ROUND(H12/H25,4))</f>
        <v>0.06</v>
      </c>
      <c r="I28" s="35"/>
      <c r="J28" s="35"/>
      <c r="K28" s="37"/>
      <c r="L28" s="36">
        <f>(ROUND(L12/L25,4))</f>
        <v>6.8999999999999999E-3</v>
      </c>
      <c r="M28" s="35"/>
      <c r="N28" s="35"/>
      <c r="O28" s="35"/>
      <c r="P28" s="36">
        <f>(ROUND(P12/P25,4))</f>
        <v>7.2900000000000006E-2</v>
      </c>
      <c r="Q28" s="35"/>
      <c r="R28" s="35"/>
      <c r="S28" s="37"/>
      <c r="T28" s="36">
        <f>(ROUND(T12/T25,4))</f>
        <v>7.2900000000000006E-2</v>
      </c>
      <c r="Z28" s="1"/>
    </row>
    <row r="29" spans="1:26" ht="13.5" thickTop="1">
      <c r="Z29" s="1"/>
    </row>
    <row r="30" spans="1:26" hidden="1" outlineLevel="1">
      <c r="H30" s="38"/>
      <c r="L30" s="38"/>
      <c r="P30" s="38"/>
      <c r="T30" s="38"/>
      <c r="Z30" s="1"/>
    </row>
    <row r="31" spans="1:26" hidden="1" outlineLevel="1">
      <c r="C31" s="3" t="s">
        <v>1170</v>
      </c>
      <c r="P31" s="39"/>
      <c r="Z31" s="1"/>
    </row>
    <row r="32" spans="1:26" hidden="1" outlineLevel="1">
      <c r="C32" s="35"/>
      <c r="D32" s="35"/>
      <c r="E32" s="35" t="s">
        <v>1171</v>
      </c>
      <c r="F32" s="35">
        <v>0.49202800905558969</v>
      </c>
      <c r="G32" s="35"/>
      <c r="H32" s="35">
        <v>6.2199999999999998E-2</v>
      </c>
      <c r="I32" s="35"/>
      <c r="J32" s="35"/>
      <c r="K32" s="37"/>
      <c r="L32" s="35">
        <v>5.0099999999999999E-2</v>
      </c>
      <c r="M32" s="35"/>
      <c r="N32" s="40"/>
      <c r="O32" s="35"/>
      <c r="P32" s="35">
        <v>5.0099999999999999E-2</v>
      </c>
      <c r="Q32" s="35"/>
      <c r="R32" s="35"/>
      <c r="S32" s="37"/>
      <c r="T32" s="41">
        <v>5.0099999999999999E-2</v>
      </c>
      <c r="Z32" s="1"/>
    </row>
    <row r="33" spans="2:26" hidden="1" outlineLevel="1">
      <c r="C33" s="35"/>
      <c r="D33" s="35"/>
      <c r="E33" s="35" t="s">
        <v>1083</v>
      </c>
      <c r="F33" s="35">
        <f>1-F32</f>
        <v>0.50797199094441026</v>
      </c>
      <c r="G33" s="35"/>
      <c r="H33" s="35">
        <v>7.3099999999999998E-2</v>
      </c>
      <c r="I33" s="35"/>
      <c r="J33" s="35"/>
      <c r="K33" s="37"/>
      <c r="L33" s="35">
        <v>-3.5000000000000003E-2</v>
      </c>
      <c r="M33" s="35"/>
      <c r="N33" s="35"/>
      <c r="O33" s="35"/>
      <c r="P33" s="35">
        <v>9.5000000000000001E-2</v>
      </c>
      <c r="Q33" s="35"/>
      <c r="R33" s="35"/>
      <c r="S33" s="37"/>
      <c r="T33" s="35">
        <v>9.5000000000000001E-2</v>
      </c>
      <c r="Z33" s="1"/>
    </row>
    <row r="34" spans="2:26" hidden="1" outlineLevel="1">
      <c r="C34" s="35"/>
      <c r="D34" s="35"/>
      <c r="E34" s="35"/>
      <c r="F34" s="35"/>
      <c r="G34" s="35"/>
      <c r="H34" s="35"/>
      <c r="I34" s="35"/>
      <c r="J34" s="35"/>
      <c r="K34" s="37"/>
      <c r="L34" s="35"/>
      <c r="M34" s="35"/>
      <c r="N34" s="35"/>
      <c r="O34" s="35"/>
      <c r="P34" s="35"/>
      <c r="Q34" s="35"/>
      <c r="R34" s="35"/>
      <c r="S34" s="37"/>
      <c r="T34" s="35"/>
      <c r="Z34" s="1"/>
    </row>
    <row r="35" spans="2:26" hidden="1" outlineLevel="1">
      <c r="Z35" s="1"/>
    </row>
    <row r="36" spans="2:26" s="42" customFormat="1" collapsed="1">
      <c r="B36" s="4" t="str">
        <f>B1</f>
        <v>Community Utilities of Indiana, Inc.</v>
      </c>
      <c r="D36" s="4"/>
      <c r="E36" s="4"/>
      <c r="F36" s="4"/>
      <c r="G36" s="4"/>
      <c r="H36" s="4"/>
      <c r="I36" s="4"/>
      <c r="J36" s="4"/>
      <c r="K36" s="43"/>
      <c r="L36" s="4"/>
      <c r="M36" s="4"/>
      <c r="N36" s="44"/>
      <c r="O36" s="4"/>
      <c r="Q36" s="4"/>
      <c r="R36" s="4"/>
      <c r="S36" s="43"/>
      <c r="T36" s="8" t="str">
        <f>T1</f>
        <v>Schedule C</v>
      </c>
    </row>
    <row r="37" spans="2:26" s="42" customFormat="1">
      <c r="B37" s="4" t="s">
        <v>1172</v>
      </c>
      <c r="D37" s="4"/>
      <c r="E37" s="4"/>
      <c r="F37" s="4"/>
      <c r="G37" s="4"/>
      <c r="H37" s="45"/>
      <c r="I37" s="4"/>
      <c r="J37" s="4"/>
      <c r="K37" s="43"/>
      <c r="L37" s="4"/>
      <c r="M37" s="4"/>
      <c r="N37" s="46"/>
      <c r="O37" s="4"/>
      <c r="Q37" s="4"/>
      <c r="R37" s="4"/>
      <c r="S37" s="43"/>
      <c r="T37" s="11" t="s">
        <v>1173</v>
      </c>
    </row>
    <row r="38" spans="2:26" s="42" customFormat="1">
      <c r="B38" s="4" t="s">
        <v>1134</v>
      </c>
      <c r="D38" s="4"/>
      <c r="E38" s="4"/>
      <c r="F38" s="4"/>
      <c r="G38" s="4"/>
      <c r="H38" s="4"/>
      <c r="I38" s="4"/>
      <c r="J38" s="4"/>
      <c r="K38" s="43"/>
      <c r="L38" s="4"/>
      <c r="M38" s="4"/>
      <c r="N38" s="4"/>
      <c r="O38" s="4"/>
      <c r="Q38" s="4"/>
      <c r="R38" s="4"/>
      <c r="S38" s="43"/>
      <c r="T38" s="4"/>
    </row>
    <row r="39" spans="2:26" s="42" customFormat="1">
      <c r="B39" s="4" t="str">
        <f>B4</f>
        <v>Test Year Ending September 30, 2023</v>
      </c>
      <c r="D39" s="4"/>
      <c r="E39" s="4"/>
      <c r="F39" s="4"/>
      <c r="G39" s="4"/>
      <c r="H39" s="4"/>
      <c r="I39" s="4"/>
      <c r="J39" s="4"/>
      <c r="K39" s="43"/>
      <c r="L39" s="4"/>
      <c r="M39" s="4"/>
      <c r="N39" s="4"/>
      <c r="O39" s="4"/>
      <c r="P39" s="4"/>
      <c r="Q39" s="4"/>
      <c r="R39" s="4"/>
      <c r="S39" s="43"/>
      <c r="T39" s="4"/>
    </row>
    <row r="40" spans="2:26">
      <c r="Z40" s="1"/>
    </row>
    <row r="41" spans="2:26" s="13" customFormat="1">
      <c r="C41" s="14" t="s">
        <v>1136</v>
      </c>
      <c r="F41" s="14"/>
      <c r="G41" s="14"/>
      <c r="H41" s="14" t="s">
        <v>1137</v>
      </c>
      <c r="I41" s="14"/>
      <c r="J41" s="14" t="s">
        <v>1138</v>
      </c>
      <c r="K41" s="14"/>
      <c r="L41" s="14" t="s">
        <v>1139</v>
      </c>
      <c r="M41" s="14"/>
      <c r="N41" s="14" t="s">
        <v>1140</v>
      </c>
      <c r="O41" s="14"/>
      <c r="P41" s="14" t="s">
        <v>1141</v>
      </c>
      <c r="Q41" s="14"/>
      <c r="R41" s="14" t="s">
        <v>1138</v>
      </c>
      <c r="S41" s="14"/>
      <c r="T41" s="14" t="s">
        <v>1139</v>
      </c>
    </row>
    <row r="42" spans="2:26" s="13" customFormat="1">
      <c r="C42" s="14"/>
      <c r="D42" s="14"/>
      <c r="E42" s="14"/>
      <c r="F42" s="14"/>
      <c r="G42" s="14"/>
      <c r="H42" s="14"/>
      <c r="I42" s="14"/>
      <c r="J42" s="14"/>
      <c r="K42" s="14"/>
      <c r="L42" s="14"/>
      <c r="M42" s="14"/>
      <c r="N42" s="14"/>
      <c r="O42" s="14"/>
      <c r="P42" s="14"/>
      <c r="Q42" s="14"/>
      <c r="R42" s="14"/>
      <c r="S42" s="14"/>
      <c r="T42" s="14"/>
    </row>
    <row r="43" spans="2:26" s="42" customFormat="1">
      <c r="B43" s="13"/>
      <c r="C43" s="14"/>
      <c r="D43" s="14"/>
      <c r="E43" s="14"/>
      <c r="F43" s="14"/>
      <c r="G43" s="14"/>
      <c r="H43" s="14"/>
      <c r="I43" s="14"/>
      <c r="J43" s="14"/>
      <c r="K43" s="43"/>
      <c r="L43" s="14"/>
      <c r="M43" s="14"/>
      <c r="N43" s="14"/>
      <c r="O43" s="14"/>
      <c r="P43" s="14" t="s">
        <v>1174</v>
      </c>
      <c r="Q43" s="14"/>
      <c r="R43" s="14"/>
      <c r="S43" s="43"/>
      <c r="T43" s="14"/>
      <c r="Z43" s="47"/>
    </row>
    <row r="44" spans="2:26" s="42" customFormat="1">
      <c r="B44" s="13"/>
      <c r="C44" s="14"/>
      <c r="D44" s="14"/>
      <c r="E44" s="14"/>
      <c r="F44" s="14"/>
      <c r="G44" s="14"/>
      <c r="H44" s="14" t="s">
        <v>1144</v>
      </c>
      <c r="I44" s="14"/>
      <c r="J44" s="14"/>
      <c r="K44" s="43"/>
      <c r="L44" s="15">
        <v>44834</v>
      </c>
      <c r="M44" s="14"/>
      <c r="N44" s="14" t="s">
        <v>1145</v>
      </c>
      <c r="O44" s="14"/>
      <c r="P44" s="14" t="s">
        <v>1145</v>
      </c>
      <c r="Q44" s="14"/>
      <c r="R44" s="14"/>
      <c r="S44" s="43"/>
      <c r="T44" s="15">
        <v>45199</v>
      </c>
      <c r="Z44" s="47"/>
    </row>
    <row r="45" spans="2:26" s="42" customFormat="1">
      <c r="B45" s="18" t="s">
        <v>1146</v>
      </c>
      <c r="C45" s="14"/>
      <c r="D45" s="14"/>
      <c r="E45" s="14"/>
      <c r="F45" s="14"/>
      <c r="G45" s="14"/>
      <c r="H45" s="18" t="s">
        <v>1147</v>
      </c>
      <c r="I45" s="14"/>
      <c r="J45" s="18" t="s">
        <v>1148</v>
      </c>
      <c r="K45" s="43"/>
      <c r="L45" s="18" t="s">
        <v>1149</v>
      </c>
      <c r="M45" s="14"/>
      <c r="N45" s="18" t="s">
        <v>1150</v>
      </c>
      <c r="O45" s="14"/>
      <c r="P45" s="18" t="s">
        <v>1150</v>
      </c>
      <c r="Q45" s="14"/>
      <c r="R45" s="18" t="s">
        <v>1148</v>
      </c>
      <c r="S45" s="43"/>
      <c r="T45" s="18" t="s">
        <v>1149</v>
      </c>
      <c r="Z45" s="47"/>
    </row>
    <row r="46" spans="2:26">
      <c r="U46" s="48"/>
      <c r="V46" s="48"/>
      <c r="W46" s="48"/>
      <c r="X46" s="48"/>
      <c r="Y46" s="48"/>
    </row>
    <row r="47" spans="2:26" ht="15" thickBot="1">
      <c r="B47" s="19">
        <v>1</v>
      </c>
      <c r="C47" s="3" t="s">
        <v>1151</v>
      </c>
      <c r="H47" s="21">
        <v>208563.24790144712</v>
      </c>
      <c r="I47" s="22"/>
      <c r="J47" s="21">
        <f>L47-H47</f>
        <v>-168581.3419768624</v>
      </c>
      <c r="K47" s="23"/>
      <c r="L47" s="21">
        <v>39981.905924584717</v>
      </c>
      <c r="M47" s="22"/>
      <c r="N47" s="21">
        <f>P47-L47</f>
        <v>1093969.9884247673</v>
      </c>
      <c r="O47" s="22"/>
      <c r="P47" s="21">
        <v>1133951.894349352</v>
      </c>
      <c r="Q47" s="22"/>
      <c r="R47" s="21">
        <f>T47-P47</f>
        <v>94903.998179885093</v>
      </c>
      <c r="S47" s="23"/>
      <c r="T47" s="21">
        <v>1228855.8925292371</v>
      </c>
      <c r="U47" s="49"/>
      <c r="V47" s="49"/>
      <c r="W47" s="49"/>
      <c r="X47" s="49"/>
      <c r="Y47" s="48"/>
    </row>
    <row r="48" spans="2:26" ht="15" thickTop="1">
      <c r="B48" s="19" t="str">
        <f>IF(C48="","",MAX($B$47:B47)+1)</f>
        <v/>
      </c>
      <c r="H48" s="22"/>
      <c r="I48" s="22"/>
      <c r="J48" s="22"/>
      <c r="K48" s="23"/>
      <c r="L48" s="22"/>
      <c r="M48" s="22"/>
      <c r="N48" s="22"/>
      <c r="O48" s="22"/>
      <c r="P48" s="22"/>
      <c r="Q48" s="22"/>
      <c r="R48" s="22"/>
      <c r="S48" s="23"/>
      <c r="T48" s="22"/>
      <c r="U48" s="49"/>
      <c r="V48" s="49"/>
      <c r="W48" s="49"/>
      <c r="X48" s="49"/>
      <c r="Y48" s="48"/>
    </row>
    <row r="49" spans="1:25" ht="14.5">
      <c r="A49" s="1" t="s">
        <v>275</v>
      </c>
      <c r="B49" s="19">
        <f>IF(C49="","",MAX($B$47:B48)+1)</f>
        <v>2</v>
      </c>
      <c r="C49" s="3" t="s">
        <v>1152</v>
      </c>
      <c r="G49" s="20"/>
      <c r="H49" s="22">
        <v>15990534.960363762</v>
      </c>
      <c r="I49" s="26"/>
      <c r="J49" s="22">
        <v>0</v>
      </c>
      <c r="K49" s="23" t="s">
        <v>1153</v>
      </c>
      <c r="L49" s="22">
        <f>H49+J49</f>
        <v>15990534.960363762</v>
      </c>
      <c r="M49" s="26"/>
      <c r="N49" s="27">
        <v>0</v>
      </c>
      <c r="O49" s="26"/>
      <c r="P49" s="22">
        <f>L49+N49</f>
        <v>15990534.960363762</v>
      </c>
      <c r="Q49" s="26"/>
      <c r="R49" s="22">
        <v>0</v>
      </c>
      <c r="S49" s="23" t="s">
        <v>1153</v>
      </c>
      <c r="T49" s="22">
        <f>P49+R49</f>
        <v>15990534.960363762</v>
      </c>
      <c r="U49" s="49"/>
      <c r="V49" s="49"/>
      <c r="W49" s="49"/>
      <c r="X49" s="49"/>
      <c r="Y49" s="48"/>
    </row>
    <row r="50" spans="1:25" ht="14.5">
      <c r="A50" s="1" t="s">
        <v>478</v>
      </c>
      <c r="B50" s="19">
        <f>IF(C50="","",MAX($B$47:B49)+1)</f>
        <v>3</v>
      </c>
      <c r="C50" s="3" t="s">
        <v>1154</v>
      </c>
      <c r="G50" s="20"/>
      <c r="H50" s="22">
        <v>-3836155.9148025322</v>
      </c>
      <c r="I50" s="26"/>
      <c r="J50" s="22">
        <f>L50-H50</f>
        <v>2312122.8344383752</v>
      </c>
      <c r="K50" s="23" t="s">
        <v>1155</v>
      </c>
      <c r="L50" s="22">
        <v>-1524033.0803641567</v>
      </c>
      <c r="M50" s="26"/>
      <c r="N50" s="27">
        <f>P50-L50</f>
        <v>0</v>
      </c>
      <c r="O50" s="26"/>
      <c r="P50" s="22">
        <f>L50</f>
        <v>-1524033.0803641567</v>
      </c>
      <c r="Q50" s="26"/>
      <c r="R50" s="22">
        <f>T50-P50</f>
        <v>86952.938043364557</v>
      </c>
      <c r="S50" s="23" t="s">
        <v>1155</v>
      </c>
      <c r="T50" s="22">
        <v>-1437080.1423207922</v>
      </c>
      <c r="U50" s="49"/>
      <c r="V50" s="49"/>
      <c r="W50" s="49"/>
      <c r="X50" s="49"/>
      <c r="Y50" s="48"/>
    </row>
    <row r="51" spans="1:25" ht="14.5">
      <c r="B51" s="19">
        <f>IF(C51="","",MAX($B$47:B50)+1)</f>
        <v>4</v>
      </c>
      <c r="C51" s="3" t="s">
        <v>1156</v>
      </c>
      <c r="H51" s="28">
        <f>SUM(H49:H50)</f>
        <v>12154379.04556123</v>
      </c>
      <c r="I51" s="22"/>
      <c r="J51" s="28">
        <f>SUM(J49:J50)</f>
        <v>2312122.8344383752</v>
      </c>
      <c r="K51" s="23"/>
      <c r="L51" s="28">
        <f>SUM(L49:L50)</f>
        <v>14466501.879999606</v>
      </c>
      <c r="M51" s="22"/>
      <c r="N51" s="29">
        <f>SUM(N49:N50)</f>
        <v>0</v>
      </c>
      <c r="O51" s="22"/>
      <c r="P51" s="28">
        <f>SUM(P49:P50)</f>
        <v>14466501.879999606</v>
      </c>
      <c r="Q51" s="22"/>
      <c r="R51" s="28">
        <f>SUM(R49:R50)</f>
        <v>86952.938043364557</v>
      </c>
      <c r="S51" s="23"/>
      <c r="T51" s="28">
        <f>SUM(T49:T50)</f>
        <v>14553454.818042971</v>
      </c>
      <c r="U51" s="49"/>
      <c r="V51" s="49"/>
      <c r="W51" s="49"/>
      <c r="X51" s="49"/>
      <c r="Y51" s="48"/>
    </row>
    <row r="52" spans="1:25" ht="14.5">
      <c r="B52" s="19">
        <f>IF(C52="","",MAX($B$47:B51)+1)</f>
        <v>5</v>
      </c>
      <c r="C52" s="3" t="s">
        <v>1157</v>
      </c>
      <c r="H52" s="22">
        <v>267913</v>
      </c>
      <c r="I52" s="22"/>
      <c r="J52" s="22">
        <f>L52-H52</f>
        <v>9566</v>
      </c>
      <c r="K52" s="23" t="s">
        <v>1158</v>
      </c>
      <c r="L52" s="22">
        <v>277479</v>
      </c>
      <c r="M52" s="22"/>
      <c r="N52" s="27">
        <f>P52-L52</f>
        <v>0</v>
      </c>
      <c r="O52" s="22"/>
      <c r="P52" s="22">
        <f>L52</f>
        <v>277479</v>
      </c>
      <c r="Q52" s="22"/>
      <c r="R52" s="22">
        <f>T52-P52</f>
        <v>37156</v>
      </c>
      <c r="S52" s="23" t="s">
        <v>1158</v>
      </c>
      <c r="T52" s="22">
        <v>314635</v>
      </c>
      <c r="U52" s="49"/>
      <c r="V52" s="49"/>
      <c r="W52" s="49"/>
      <c r="X52" s="49"/>
      <c r="Y52" s="48"/>
    </row>
    <row r="53" spans="1:25" ht="14.5">
      <c r="A53" s="1" t="s">
        <v>921</v>
      </c>
      <c r="B53" s="19">
        <f>IF(C53="","",MAX($B$47:B52)+1)</f>
        <v>6</v>
      </c>
      <c r="C53" s="3" t="s">
        <v>1175</v>
      </c>
      <c r="H53" s="22">
        <v>-4450299.0900779422</v>
      </c>
      <c r="I53" s="22"/>
      <c r="J53" s="9">
        <f>L53-H53</f>
        <v>2181852.8750779424</v>
      </c>
      <c r="K53" s="3" t="s">
        <v>1161</v>
      </c>
      <c r="L53" s="22">
        <v>-2268446.2149999999</v>
      </c>
      <c r="M53" s="22"/>
      <c r="N53" s="27">
        <f>P53-L53</f>
        <v>0</v>
      </c>
      <c r="O53" s="22"/>
      <c r="P53" s="27">
        <f>L53</f>
        <v>-2268446.2149999999</v>
      </c>
      <c r="Q53" s="22"/>
      <c r="R53" s="9">
        <f>T53-P53</f>
        <v>14234.944999999832</v>
      </c>
      <c r="S53" s="3" t="s">
        <v>1161</v>
      </c>
      <c r="T53" s="22">
        <v>-2254211.27</v>
      </c>
      <c r="U53" s="49"/>
      <c r="V53" s="49"/>
      <c r="W53" s="49"/>
      <c r="X53" s="49"/>
      <c r="Y53" s="48"/>
    </row>
    <row r="54" spans="1:25" ht="14.5">
      <c r="A54" s="1" t="s">
        <v>1081</v>
      </c>
      <c r="B54" s="19">
        <f>IF(C54="","",MAX($B$47:B53)+1)</f>
        <v>7</v>
      </c>
      <c r="C54" s="3" t="s">
        <v>1159</v>
      </c>
      <c r="H54" s="22">
        <v>-6025.5782994071942</v>
      </c>
      <c r="I54" s="22"/>
      <c r="J54" s="9">
        <v>0</v>
      </c>
      <c r="K54" s="3" t="s">
        <v>1161</v>
      </c>
      <c r="L54" s="22">
        <f>H54+J54</f>
        <v>-6025.5782994071942</v>
      </c>
      <c r="M54" s="22"/>
      <c r="N54" s="27">
        <v>0</v>
      </c>
      <c r="O54" s="22"/>
      <c r="P54" s="27">
        <f t="shared" ref="P54:P58" si="7">L54+N54</f>
        <v>-6025.5782994071942</v>
      </c>
      <c r="Q54" s="22"/>
      <c r="R54" s="9">
        <v>0</v>
      </c>
      <c r="S54" s="3" t="s">
        <v>1161</v>
      </c>
      <c r="T54" s="22">
        <f>+P54+R54</f>
        <v>-6025.5782994071942</v>
      </c>
      <c r="U54" s="49"/>
      <c r="V54" s="49"/>
      <c r="W54" s="49"/>
      <c r="X54" s="49"/>
      <c r="Y54" s="48"/>
    </row>
    <row r="55" spans="1:25" ht="14.5">
      <c r="A55" s="1" t="s">
        <v>854</v>
      </c>
      <c r="B55" s="19">
        <f>IF(C55="","",MAX($B$47:B54)+1)</f>
        <v>8</v>
      </c>
      <c r="C55" s="3" t="s">
        <v>69</v>
      </c>
      <c r="H55" s="22">
        <v>-881104.94654299086</v>
      </c>
      <c r="I55" s="22"/>
      <c r="J55" s="22">
        <f>L55-H55</f>
        <v>158022.52723207104</v>
      </c>
      <c r="K55" s="30" t="s">
        <v>1162</v>
      </c>
      <c r="L55" s="22">
        <v>-723082.41931091982</v>
      </c>
      <c r="M55" s="22"/>
      <c r="N55" s="27">
        <v>0</v>
      </c>
      <c r="O55" s="22"/>
      <c r="P55" s="22">
        <f t="shared" si="7"/>
        <v>-723082.41931091982</v>
      </c>
      <c r="Q55" s="22"/>
      <c r="R55" s="22">
        <f>T55-P55</f>
        <v>3340.0207449864829</v>
      </c>
      <c r="S55" s="30" t="s">
        <v>1162</v>
      </c>
      <c r="T55" s="22">
        <v>-719742.39856593334</v>
      </c>
      <c r="U55" s="49"/>
      <c r="V55" s="49"/>
      <c r="W55" s="49"/>
      <c r="X55" s="49"/>
      <c r="Y55" s="48"/>
    </row>
    <row r="56" spans="1:25" ht="14.5">
      <c r="A56" s="1" t="s">
        <v>807</v>
      </c>
      <c r="B56" s="19">
        <f>IF(C56="","",MAX($B$47:B55)+1)</f>
        <v>9</v>
      </c>
      <c r="C56" s="3" t="s">
        <v>73</v>
      </c>
      <c r="H56" s="22">
        <v>-28963.755795168789</v>
      </c>
      <c r="I56" s="22"/>
      <c r="J56" s="27">
        <v>0</v>
      </c>
      <c r="K56" s="23"/>
      <c r="L56" s="22">
        <f>H56+J56</f>
        <v>-28963.755795168789</v>
      </c>
      <c r="M56" s="22"/>
      <c r="N56" s="27">
        <v>0</v>
      </c>
      <c r="O56" s="22"/>
      <c r="P56" s="22">
        <f t="shared" si="7"/>
        <v>-28963.755795168789</v>
      </c>
      <c r="Q56" s="22"/>
      <c r="R56" s="27">
        <v>0</v>
      </c>
      <c r="S56" s="23"/>
      <c r="T56" s="22">
        <f>P56+R56</f>
        <v>-28963.755795168789</v>
      </c>
      <c r="U56" s="49"/>
      <c r="V56" s="49"/>
      <c r="W56" s="49"/>
      <c r="X56" s="49"/>
      <c r="Y56" s="48"/>
    </row>
    <row r="57" spans="1:25" ht="14.5">
      <c r="A57" s="50"/>
      <c r="B57" s="19">
        <f>IF(C57="","",MAX($B$47:B56)+1)</f>
        <v>10</v>
      </c>
      <c r="C57" s="3" t="s">
        <v>1163</v>
      </c>
      <c r="H57" s="9">
        <v>0</v>
      </c>
      <c r="I57" s="31"/>
      <c r="J57" s="9">
        <v>4102175.2527498398</v>
      </c>
      <c r="K57" s="3"/>
      <c r="L57" s="9">
        <f>J57+H57</f>
        <v>4102175.2527498398</v>
      </c>
      <c r="M57" s="22"/>
      <c r="N57" s="27">
        <v>0</v>
      </c>
      <c r="O57" s="22"/>
      <c r="P57" s="51">
        <f t="shared" si="7"/>
        <v>4102175.2527498398</v>
      </c>
      <c r="Q57" s="31"/>
      <c r="R57" s="9">
        <v>1153204.6111204899</v>
      </c>
      <c r="S57" s="3"/>
      <c r="T57" s="9">
        <f>P57+R57</f>
        <v>5255379.8638703302</v>
      </c>
      <c r="U57" s="49">
        <v>4032823.1289189025</v>
      </c>
      <c r="V57" s="49"/>
      <c r="W57" s="49"/>
      <c r="X57" s="49"/>
      <c r="Y57" s="48"/>
    </row>
    <row r="58" spans="1:25" ht="14.5">
      <c r="A58" s="50" t="s">
        <v>474</v>
      </c>
      <c r="B58" s="19">
        <f>IF(C58="","",MAX($B$47:B57)+1)</f>
        <v>11</v>
      </c>
      <c r="C58" s="3" t="s">
        <v>1165</v>
      </c>
      <c r="H58" s="9">
        <v>80606.348196092658</v>
      </c>
      <c r="I58" s="31"/>
      <c r="J58" s="9">
        <v>-341844.85320000001</v>
      </c>
      <c r="K58" s="3"/>
      <c r="L58" s="9">
        <f>+H58+J58</f>
        <v>-261238.50500390737</v>
      </c>
      <c r="M58" s="22"/>
      <c r="N58" s="27">
        <v>0</v>
      </c>
      <c r="O58" s="22"/>
      <c r="P58" s="51">
        <f t="shared" si="7"/>
        <v>-261238.50500390737</v>
      </c>
      <c r="Q58" s="31"/>
      <c r="R58" s="9">
        <v>7244.4968000000008</v>
      </c>
      <c r="S58" s="3"/>
      <c r="T58" s="9">
        <f>+P58+R58</f>
        <v>-253994.00820390737</v>
      </c>
      <c r="U58" s="49">
        <v>1614278.5535592819</v>
      </c>
      <c r="V58" s="49"/>
      <c r="W58" s="49"/>
      <c r="X58" s="49"/>
      <c r="Y58" s="48"/>
    </row>
    <row r="59" spans="1:25" ht="14.5">
      <c r="B59" s="19" t="str">
        <f>IF(C59="","",MAX($B$47:B58)+1)</f>
        <v/>
      </c>
      <c r="H59" s="28"/>
      <c r="I59" s="22"/>
      <c r="J59" s="28"/>
      <c r="K59" s="23"/>
      <c r="L59" s="28"/>
      <c r="M59" s="22"/>
      <c r="N59" s="29"/>
      <c r="O59" s="22"/>
      <c r="P59" s="28"/>
      <c r="Q59" s="22"/>
      <c r="R59" s="28"/>
      <c r="S59" s="23"/>
      <c r="T59" s="28"/>
      <c r="U59" s="49">
        <f>SUM(U57:U58)</f>
        <v>5647101.6824781839</v>
      </c>
      <c r="V59" s="49"/>
      <c r="W59" s="49"/>
      <c r="X59" s="49"/>
      <c r="Y59" s="48"/>
    </row>
    <row r="60" spans="1:25" ht="15" thickBot="1">
      <c r="B60" s="19">
        <f>IF(C60="","",MAX($B$47:B59)+1)</f>
        <v>12</v>
      </c>
      <c r="C60" s="3" t="s">
        <v>1129</v>
      </c>
      <c r="G60" s="20"/>
      <c r="H60" s="21">
        <f>SUM(H51:H58)</f>
        <v>7136505.0230418136</v>
      </c>
      <c r="I60" s="26"/>
      <c r="J60" s="21">
        <f>SUM(J51:J58)</f>
        <v>8421894.6362982281</v>
      </c>
      <c r="K60" s="23"/>
      <c r="L60" s="21">
        <f>SUM(L51:L58)</f>
        <v>15558399.659340043</v>
      </c>
      <c r="M60" s="26"/>
      <c r="N60" s="33">
        <f>SUM(N51:N58)</f>
        <v>0</v>
      </c>
      <c r="O60" s="26"/>
      <c r="P60" s="21">
        <f>SUM(P51:P58)</f>
        <v>15558399.659340043</v>
      </c>
      <c r="Q60" s="26"/>
      <c r="R60" s="21">
        <f>SUM(R51:R58)</f>
        <v>1302133.011708841</v>
      </c>
      <c r="S60" s="23"/>
      <c r="T60" s="21">
        <f>SUM(T51:T58)</f>
        <v>16860532.671048883</v>
      </c>
      <c r="U60" s="49"/>
      <c r="V60" s="9">
        <v>7778960</v>
      </c>
      <c r="W60" s="1" t="s">
        <v>1166</v>
      </c>
      <c r="X60" s="49"/>
      <c r="Y60" s="48"/>
    </row>
    <row r="61" spans="1:25" ht="13.5" thickTop="1">
      <c r="B61" s="19" t="str">
        <f>IF(C61="","",MAX($B$47:B60)+1)</f>
        <v/>
      </c>
      <c r="G61" s="20"/>
      <c r="I61" s="20"/>
      <c r="M61" s="20"/>
      <c r="O61" s="20"/>
      <c r="Q61" s="20"/>
      <c r="U61" s="48"/>
      <c r="V61" s="6">
        <f>T60/V60-1</f>
        <v>1.1674533190874978</v>
      </c>
      <c r="W61" s="1" t="s">
        <v>1167</v>
      </c>
      <c r="X61" s="48"/>
      <c r="Y61" s="48"/>
    </row>
    <row r="62" spans="1:25">
      <c r="B62" s="19" t="str">
        <f>IF(C62="","",MAX($B$47:B61)+1)</f>
        <v/>
      </c>
      <c r="U62" s="48"/>
      <c r="V62" s="9">
        <f>T60-V60</f>
        <v>9081572.6710488833</v>
      </c>
      <c r="W62" s="1" t="s">
        <v>1168</v>
      </c>
      <c r="X62" s="48"/>
      <c r="Y62" s="48"/>
    </row>
    <row r="63" spans="1:25" ht="13.5" thickBot="1">
      <c r="B63" s="19">
        <f>IF(C63="","",MAX($B$47:B62)+1)</f>
        <v>13</v>
      </c>
      <c r="C63" s="34" t="s">
        <v>1169</v>
      </c>
      <c r="D63" s="34"/>
      <c r="E63" s="34"/>
      <c r="F63" s="35"/>
      <c r="G63" s="35"/>
      <c r="H63" s="36">
        <f>(ROUND(H47/H60,4))</f>
        <v>2.92E-2</v>
      </c>
      <c r="I63" s="35"/>
      <c r="J63" s="35"/>
      <c r="K63" s="37"/>
      <c r="L63" s="36">
        <f>(ROUND(L47/L60,4))</f>
        <v>2.5999999999999999E-3</v>
      </c>
      <c r="M63" s="35"/>
      <c r="N63" s="35"/>
      <c r="O63" s="35"/>
      <c r="P63" s="36">
        <f>(ROUND(P47/P60,4))</f>
        <v>7.2900000000000006E-2</v>
      </c>
      <c r="Q63" s="35"/>
      <c r="R63" s="35"/>
      <c r="S63" s="37"/>
      <c r="T63" s="36">
        <f>(ROUND(T47/T60,4))</f>
        <v>7.2900000000000006E-2</v>
      </c>
      <c r="V63" s="12">
        <v>-2.2556556075296389E-2</v>
      </c>
      <c r="W63" s="1" t="s">
        <v>1176</v>
      </c>
    </row>
    <row r="64" spans="1:25" ht="13.5" thickTop="1"/>
    <row r="65" spans="2:26" outlineLevel="1">
      <c r="C65" s="3" t="s">
        <v>1170</v>
      </c>
    </row>
    <row r="66" spans="2:26" outlineLevel="1">
      <c r="C66" s="35"/>
      <c r="D66" s="35"/>
      <c r="E66" s="35" t="s">
        <v>1171</v>
      </c>
      <c r="F66" s="35">
        <f>F32</f>
        <v>0.49202800905558969</v>
      </c>
      <c r="G66" s="35"/>
      <c r="H66" s="35">
        <v>8.9800000000000005E-2</v>
      </c>
      <c r="I66" s="35"/>
      <c r="J66" s="35"/>
      <c r="K66" s="37"/>
      <c r="L66" s="35">
        <v>5.0099999999999999E-2</v>
      </c>
      <c r="M66" s="35"/>
      <c r="N66" s="40"/>
      <c r="O66" s="35"/>
      <c r="P66" s="35">
        <v>5.0099999999999999E-2</v>
      </c>
      <c r="Q66" s="35"/>
      <c r="R66" s="35"/>
      <c r="S66" s="37"/>
      <c r="T66" s="35">
        <v>5.0099999999999999E-2</v>
      </c>
    </row>
    <row r="67" spans="2:26" outlineLevel="1">
      <c r="C67" s="35"/>
      <c r="D67" s="35"/>
      <c r="E67" s="35" t="s">
        <v>1083</v>
      </c>
      <c r="F67" s="35">
        <f>1-F66</f>
        <v>0.50797199094441026</v>
      </c>
      <c r="G67" s="35"/>
      <c r="H67" s="35">
        <v>-7.4999999999999997E-3</v>
      </c>
      <c r="I67" s="35"/>
      <c r="J67" s="35"/>
      <c r="K67" s="37"/>
      <c r="L67" s="35">
        <v>-4.3400000000000001E-2</v>
      </c>
      <c r="M67" s="35"/>
      <c r="N67" s="35"/>
      <c r="O67" s="35"/>
      <c r="P67" s="52">
        <v>9.5000003943695732E-2</v>
      </c>
      <c r="Q67" s="35"/>
      <c r="R67" s="35"/>
      <c r="S67" s="37"/>
      <c r="T67" s="35">
        <v>9.4999948254552033E-2</v>
      </c>
    </row>
    <row r="68" spans="2:26" outlineLevel="1"/>
    <row r="69" spans="2:26">
      <c r="B69" s="4" t="str">
        <f>B1</f>
        <v>Community Utilities of Indiana, Inc.</v>
      </c>
      <c r="C69" s="1"/>
      <c r="D69" s="4"/>
      <c r="N69" s="7"/>
      <c r="T69" s="8" t="str">
        <f>T36</f>
        <v>Schedule C</v>
      </c>
    </row>
    <row r="70" spans="2:26">
      <c r="B70" s="4" t="s">
        <v>1177</v>
      </c>
      <c r="C70" s="1"/>
      <c r="N70" s="10"/>
      <c r="T70" s="11" t="s">
        <v>1178</v>
      </c>
    </row>
    <row r="71" spans="2:26">
      <c r="B71" s="4" t="s">
        <v>1134</v>
      </c>
      <c r="C71" s="1"/>
    </row>
    <row r="72" spans="2:26">
      <c r="B72" s="4" t="str">
        <f>B4</f>
        <v>Test Year Ending September 30, 2023</v>
      </c>
      <c r="C72" s="1"/>
    </row>
    <row r="74" spans="2:26" s="13" customFormat="1">
      <c r="C74" s="14" t="s">
        <v>1136</v>
      </c>
      <c r="F74" s="14"/>
      <c r="G74" s="14"/>
      <c r="H74" s="14" t="s">
        <v>1137</v>
      </c>
      <c r="I74" s="14"/>
      <c r="J74" s="14" t="s">
        <v>1138</v>
      </c>
      <c r="K74" s="14"/>
      <c r="L74" s="14" t="s">
        <v>1139</v>
      </c>
      <c r="M74" s="14"/>
      <c r="N74" s="14" t="s">
        <v>1140</v>
      </c>
      <c r="O74" s="14"/>
      <c r="P74" s="14" t="s">
        <v>1141</v>
      </c>
      <c r="Q74" s="14"/>
      <c r="R74" s="14" t="s">
        <v>1138</v>
      </c>
      <c r="S74" s="14"/>
      <c r="T74" s="14" t="s">
        <v>1139</v>
      </c>
      <c r="Z74" s="53"/>
    </row>
    <row r="75" spans="2:26" s="13" customFormat="1">
      <c r="C75" s="14"/>
      <c r="D75" s="14"/>
      <c r="E75" s="14"/>
      <c r="F75" s="14"/>
      <c r="G75" s="14"/>
      <c r="H75" s="14"/>
      <c r="I75" s="14"/>
      <c r="J75" s="14"/>
      <c r="K75" s="14"/>
      <c r="L75" s="14"/>
      <c r="M75" s="14"/>
      <c r="N75" s="14"/>
      <c r="O75" s="14"/>
      <c r="P75" s="14"/>
      <c r="Q75" s="14"/>
      <c r="R75" s="14"/>
      <c r="S75" s="14"/>
      <c r="T75" s="14"/>
      <c r="Z75" s="53"/>
    </row>
    <row r="76" spans="2:26">
      <c r="C76" s="54"/>
      <c r="D76" s="54"/>
      <c r="E76" s="54"/>
      <c r="F76" s="54"/>
      <c r="G76" s="54"/>
      <c r="H76" s="54"/>
      <c r="I76" s="54"/>
      <c r="J76" s="54"/>
      <c r="L76" s="54"/>
      <c r="M76" s="54"/>
      <c r="N76" s="54"/>
      <c r="O76" s="54"/>
      <c r="P76" s="54" t="s">
        <v>1174</v>
      </c>
      <c r="Q76" s="54"/>
      <c r="R76" s="54"/>
      <c r="T76" s="54"/>
    </row>
    <row r="77" spans="2:26">
      <c r="C77" s="54"/>
      <c r="D77" s="54"/>
      <c r="E77" s="54"/>
      <c r="F77" s="54"/>
      <c r="G77" s="54"/>
      <c r="H77" s="54" t="s">
        <v>1144</v>
      </c>
      <c r="I77" s="54"/>
      <c r="J77" s="54" t="s">
        <v>1179</v>
      </c>
      <c r="L77" s="54" t="s">
        <v>1180</v>
      </c>
      <c r="M77" s="54"/>
      <c r="N77" s="54" t="s">
        <v>1145</v>
      </c>
      <c r="O77" s="54"/>
      <c r="P77" s="54" t="s">
        <v>1145</v>
      </c>
      <c r="Q77" s="54"/>
      <c r="R77" s="54" t="s">
        <v>1179</v>
      </c>
      <c r="T77" s="54" t="s">
        <v>1180</v>
      </c>
    </row>
    <row r="78" spans="2:26">
      <c r="B78" s="18" t="s">
        <v>1146</v>
      </c>
      <c r="C78" s="54"/>
      <c r="D78" s="54"/>
      <c r="E78" s="54"/>
      <c r="F78" s="54"/>
      <c r="G78" s="54"/>
      <c r="H78" s="55" t="s">
        <v>1147</v>
      </c>
      <c r="I78" s="54"/>
      <c r="J78" s="55" t="s">
        <v>96</v>
      </c>
      <c r="L78" s="55" t="s">
        <v>1181</v>
      </c>
      <c r="M78" s="54"/>
      <c r="N78" s="55" t="s">
        <v>1150</v>
      </c>
      <c r="O78" s="54"/>
      <c r="P78" s="55" t="s">
        <v>1150</v>
      </c>
      <c r="Q78" s="54"/>
      <c r="R78" s="55" t="s">
        <v>96</v>
      </c>
      <c r="T78" s="55" t="s">
        <v>1181</v>
      </c>
    </row>
    <row r="80" spans="2:26" ht="13.5" thickBot="1">
      <c r="B80" s="19">
        <v>1</v>
      </c>
      <c r="C80" s="3" t="s">
        <v>1151</v>
      </c>
      <c r="H80" s="21">
        <v>817571.567098381</v>
      </c>
      <c r="I80" s="22"/>
      <c r="J80" s="21">
        <f>L80-H80</f>
        <v>-689859.35930576408</v>
      </c>
      <c r="K80" s="23"/>
      <c r="L80" s="21">
        <v>127712.20779261691</v>
      </c>
      <c r="M80" s="22"/>
      <c r="N80" s="21">
        <f>P80-L80</f>
        <v>522119.74544984289</v>
      </c>
      <c r="O80" s="22"/>
      <c r="P80" s="21">
        <v>649831.9532424598</v>
      </c>
      <c r="Q80" s="22"/>
      <c r="R80" s="21">
        <f>T80-P80</f>
        <v>225783.26580883283</v>
      </c>
      <c r="S80" s="23"/>
      <c r="T80" s="21">
        <v>875615.21905129263</v>
      </c>
    </row>
    <row r="81" spans="1:25" ht="13.5" thickTop="1">
      <c r="B81" s="19" t="str">
        <f>IF(C81="","",MAX($B$80:B80)+1)</f>
        <v/>
      </c>
      <c r="H81" s="22"/>
      <c r="I81" s="22"/>
      <c r="J81" s="22"/>
      <c r="K81" s="23"/>
      <c r="L81" s="22"/>
      <c r="M81" s="22"/>
      <c r="N81" s="22"/>
      <c r="O81" s="22"/>
      <c r="P81" s="22"/>
      <c r="Q81" s="22"/>
      <c r="R81" s="22"/>
      <c r="S81" s="23"/>
      <c r="T81" s="22"/>
    </row>
    <row r="82" spans="1:25">
      <c r="A82" s="1" t="s">
        <v>275</v>
      </c>
      <c r="B82" s="19">
        <f>IF(C82="","",MAX($B$80:B81)+1)</f>
        <v>2</v>
      </c>
      <c r="C82" s="3" t="s">
        <v>1152</v>
      </c>
      <c r="G82" s="20"/>
      <c r="H82" s="22">
        <v>20319423.899636246</v>
      </c>
      <c r="I82" s="26"/>
      <c r="J82" s="22">
        <v>0</v>
      </c>
      <c r="K82" s="23" t="s">
        <v>1153</v>
      </c>
      <c r="L82" s="22">
        <f>H82</f>
        <v>20319423.899636246</v>
      </c>
      <c r="M82" s="26"/>
      <c r="N82" s="27">
        <f>P82-L82</f>
        <v>0</v>
      </c>
      <c r="O82" s="26"/>
      <c r="P82" s="22">
        <f>L82</f>
        <v>20319423.899636246</v>
      </c>
      <c r="Q82" s="26"/>
      <c r="R82" s="22">
        <v>0</v>
      </c>
      <c r="S82" s="23" t="s">
        <v>1153</v>
      </c>
      <c r="T82" s="22">
        <f>P82+R82</f>
        <v>20319423.899636246</v>
      </c>
    </row>
    <row r="83" spans="1:25">
      <c r="A83" s="1" t="s">
        <v>478</v>
      </c>
      <c r="B83" s="19">
        <f>IF(C83="","",MAX($B$80:B82)+1)</f>
        <v>3</v>
      </c>
      <c r="C83" s="3" t="s">
        <v>1154</v>
      </c>
      <c r="G83" s="22"/>
      <c r="H83" s="22">
        <v>-8721478.9751974698</v>
      </c>
      <c r="I83" s="26"/>
      <c r="J83" s="22">
        <f>L83-H83</f>
        <v>232556.9315418154</v>
      </c>
      <c r="K83" s="23" t="s">
        <v>1155</v>
      </c>
      <c r="L83" s="22">
        <v>-8488922.0436556544</v>
      </c>
      <c r="M83" s="26"/>
      <c r="N83" s="22">
        <f>P83-L83</f>
        <v>0</v>
      </c>
      <c r="O83" s="26"/>
      <c r="P83" s="22">
        <f>L83</f>
        <v>-8488922.0436556544</v>
      </c>
      <c r="Q83" s="26"/>
      <c r="R83" s="22">
        <f>T83-P83</f>
        <v>-266655.4275154639</v>
      </c>
      <c r="S83" s="23" t="s">
        <v>1155</v>
      </c>
      <c r="T83" s="22">
        <v>-8755577.4711711183</v>
      </c>
    </row>
    <row r="84" spans="1:25">
      <c r="B84" s="19">
        <f>IF(C84="","",MAX($B$80:B83)+1)</f>
        <v>4</v>
      </c>
      <c r="C84" s="3" t="s">
        <v>1156</v>
      </c>
      <c r="H84" s="28">
        <f>SUM(H82:H83)</f>
        <v>11597944.924438776</v>
      </c>
      <c r="I84" s="22"/>
      <c r="J84" s="28">
        <f>SUM(J82:J83)</f>
        <v>232556.9315418154</v>
      </c>
      <c r="K84" s="23"/>
      <c r="L84" s="28">
        <f>SUM(L82:L83)</f>
        <v>11830501.855980592</v>
      </c>
      <c r="M84" s="22"/>
      <c r="N84" s="29">
        <f>SUM(N82:N83)</f>
        <v>0</v>
      </c>
      <c r="O84" s="22"/>
      <c r="P84" s="28">
        <f>SUM(P82:P83)</f>
        <v>11830501.855980592</v>
      </c>
      <c r="Q84" s="22"/>
      <c r="R84" s="28">
        <f>SUM(R82:R83)</f>
        <v>-266655.4275154639</v>
      </c>
      <c r="S84" s="23"/>
      <c r="T84" s="28">
        <f>SUM(T82:T83)</f>
        <v>11563846.428465128</v>
      </c>
    </row>
    <row r="85" spans="1:25">
      <c r="B85" s="19">
        <f>IF(C85="","",MAX($B$80:B84)+1)</f>
        <v>5</v>
      </c>
      <c r="C85" s="3" t="s">
        <v>1157</v>
      </c>
      <c r="H85" s="22">
        <v>148760</v>
      </c>
      <c r="I85" s="22"/>
      <c r="J85" s="22">
        <f>L85-H85</f>
        <v>80136</v>
      </c>
      <c r="K85" s="23" t="s">
        <v>1158</v>
      </c>
      <c r="L85" s="22">
        <v>228896</v>
      </c>
      <c r="M85" s="22"/>
      <c r="N85" s="27">
        <v>0</v>
      </c>
      <c r="O85" s="22"/>
      <c r="P85" s="22">
        <f t="shared" ref="P85:P91" si="8">L85+N85</f>
        <v>228896</v>
      </c>
      <c r="Q85" s="22"/>
      <c r="R85" s="22">
        <f>T85-P85</f>
        <v>18242</v>
      </c>
      <c r="S85" s="23" t="s">
        <v>1158</v>
      </c>
      <c r="T85" s="22">
        <v>247138</v>
      </c>
    </row>
    <row r="86" spans="1:25">
      <c r="A86" s="1" t="s">
        <v>921</v>
      </c>
      <c r="B86" s="19">
        <f>IF(C86="","",MAX($B$80:B85)+1)</f>
        <v>6</v>
      </c>
      <c r="C86" s="3" t="s">
        <v>1160</v>
      </c>
      <c r="H86" s="22">
        <v>-903804.74992205889</v>
      </c>
      <c r="I86" s="22"/>
      <c r="J86" s="9">
        <f>L86-H86</f>
        <v>-2862310.4500779412</v>
      </c>
      <c r="K86" s="3" t="s">
        <v>1161</v>
      </c>
      <c r="L86" s="22">
        <v>-3766115.2</v>
      </c>
      <c r="M86" s="22"/>
      <c r="N86" s="27">
        <f>P86-L86</f>
        <v>0</v>
      </c>
      <c r="O86" s="22"/>
      <c r="P86" s="22">
        <f>L86</f>
        <v>-3766115.2</v>
      </c>
      <c r="Q86" s="22"/>
      <c r="R86" s="9">
        <f>T86-P86</f>
        <v>134.17999999970198</v>
      </c>
      <c r="S86" s="3" t="s">
        <v>1161</v>
      </c>
      <c r="T86" s="22">
        <v>-3765981.0200000005</v>
      </c>
    </row>
    <row r="87" spans="1:25">
      <c r="A87" s="1" t="s">
        <v>1081</v>
      </c>
      <c r="B87" s="19">
        <f>IF(C87="","",MAX($B$80:B86)+1)</f>
        <v>7</v>
      </c>
      <c r="C87" s="3" t="s">
        <v>1159</v>
      </c>
      <c r="H87" s="22">
        <v>-3974.4217005928062</v>
      </c>
      <c r="I87" s="22"/>
      <c r="J87" s="9">
        <v>0</v>
      </c>
      <c r="K87" s="3" t="s">
        <v>1161</v>
      </c>
      <c r="L87" s="22">
        <f>H87+J87</f>
        <v>-3974.4217005928062</v>
      </c>
      <c r="M87" s="22"/>
      <c r="N87" s="27">
        <v>0</v>
      </c>
      <c r="O87" s="22"/>
      <c r="P87" s="22">
        <f t="shared" si="8"/>
        <v>-3974.4217005928062</v>
      </c>
      <c r="Q87" s="22"/>
      <c r="R87" s="9">
        <v>0</v>
      </c>
      <c r="S87" s="3" t="s">
        <v>1161</v>
      </c>
      <c r="T87" s="22">
        <f>+P87+R87</f>
        <v>-3974.4217005928062</v>
      </c>
    </row>
    <row r="88" spans="1:25">
      <c r="A88" s="1" t="s">
        <v>854</v>
      </c>
      <c r="B88" s="19">
        <f>IF(C88="","",MAX($B$80:B87)+1)</f>
        <v>8</v>
      </c>
      <c r="C88" s="3" t="s">
        <v>69</v>
      </c>
      <c r="H88" s="22">
        <v>-910778.41290145344</v>
      </c>
      <c r="I88" s="22"/>
      <c r="J88" s="22">
        <f>L88-H88</f>
        <v>-70629.107035368681</v>
      </c>
      <c r="K88" s="30" t="s">
        <v>1162</v>
      </c>
      <c r="L88" s="22">
        <v>-981407.51993682212</v>
      </c>
      <c r="M88" s="22"/>
      <c r="N88" s="27">
        <v>0</v>
      </c>
      <c r="O88" s="22"/>
      <c r="P88" s="22">
        <f t="shared" si="8"/>
        <v>-981407.51993682212</v>
      </c>
      <c r="Q88" s="22"/>
      <c r="R88" s="22">
        <f>T88-P88</f>
        <v>4533.2612000143854</v>
      </c>
      <c r="S88" s="30" t="s">
        <v>1162</v>
      </c>
      <c r="T88" s="22">
        <v>-976874.25873680774</v>
      </c>
    </row>
    <row r="89" spans="1:25">
      <c r="A89" s="1" t="s">
        <v>807</v>
      </c>
      <c r="B89" s="19">
        <f>IF(C89="","",MAX($B$80:B88)+1)</f>
        <v>9</v>
      </c>
      <c r="C89" s="3" t="s">
        <v>73</v>
      </c>
      <c r="H89" s="22">
        <v>-19104.254204831199</v>
      </c>
      <c r="I89" s="22"/>
      <c r="J89" s="27">
        <v>0</v>
      </c>
      <c r="K89" s="23"/>
      <c r="L89" s="22">
        <f>H89+J89</f>
        <v>-19104.254204831199</v>
      </c>
      <c r="M89" s="22"/>
      <c r="N89" s="27">
        <v>0</v>
      </c>
      <c r="O89" s="22"/>
      <c r="P89" s="22">
        <f t="shared" si="8"/>
        <v>-19104.254204831199</v>
      </c>
      <c r="Q89" s="22"/>
      <c r="R89" s="27">
        <v>0</v>
      </c>
      <c r="S89" s="23"/>
      <c r="T89" s="22">
        <f>P89+R89</f>
        <v>-19104.254204831199</v>
      </c>
    </row>
    <row r="90" spans="1:25" ht="14.5">
      <c r="A90" s="50"/>
      <c r="B90" s="19">
        <f>IF(C90="","",MAX($B$80:B89)+1)</f>
        <v>10</v>
      </c>
      <c r="C90" s="3" t="s">
        <v>1163</v>
      </c>
      <c r="H90" s="9">
        <v>0</v>
      </c>
      <c r="I90" s="31"/>
      <c r="J90" s="9">
        <v>1660022.641884048</v>
      </c>
      <c r="K90" s="3"/>
      <c r="L90" s="9">
        <f>H90+J90</f>
        <v>1660022.641884048</v>
      </c>
      <c r="M90" s="22"/>
      <c r="N90" s="27">
        <v>0</v>
      </c>
      <c r="O90" s="22"/>
      <c r="P90" s="51">
        <f t="shared" si="8"/>
        <v>1660022.641884048</v>
      </c>
      <c r="Q90" s="31"/>
      <c r="R90" s="9">
        <v>3341613.2736403006</v>
      </c>
      <c r="S90" s="3"/>
      <c r="T90" s="9">
        <f>P90+R90</f>
        <v>5001635.9155243486</v>
      </c>
    </row>
    <row r="91" spans="1:25" ht="14.5">
      <c r="A91" s="50" t="s">
        <v>474</v>
      </c>
      <c r="B91" s="19">
        <f>IF(C91="","",MAX($B$80:B90)+1)</f>
        <v>11</v>
      </c>
      <c r="C91" s="3" t="s">
        <v>1165</v>
      </c>
      <c r="H91" s="9">
        <v>53167.281803907252</v>
      </c>
      <c r="I91" s="31"/>
      <c r="J91" s="9">
        <v>-85966.36</v>
      </c>
      <c r="K91" s="3"/>
      <c r="L91" s="9">
        <f>+H91+J91</f>
        <v>-32799.078196092749</v>
      </c>
      <c r="M91" s="22"/>
      <c r="N91" s="27">
        <v>0</v>
      </c>
      <c r="O91" s="22"/>
      <c r="P91" s="51">
        <f t="shared" si="8"/>
        <v>-32799.078196092749</v>
      </c>
      <c r="Q91" s="31"/>
      <c r="R91" s="9">
        <v>0</v>
      </c>
      <c r="S91" s="3"/>
      <c r="T91" s="9">
        <f>+P91+R91</f>
        <v>-32799.078196092749</v>
      </c>
    </row>
    <row r="92" spans="1:25">
      <c r="B92" s="19" t="str">
        <f>IF(C92="","",MAX($B$80:B91)+1)</f>
        <v/>
      </c>
      <c r="H92" s="28"/>
      <c r="I92" s="22"/>
      <c r="J92" s="28"/>
      <c r="K92" s="23"/>
      <c r="L92" s="28"/>
      <c r="M92" s="22"/>
      <c r="N92" s="29"/>
      <c r="O92" s="22"/>
      <c r="P92" s="28"/>
      <c r="Q92" s="22"/>
      <c r="R92" s="28"/>
      <c r="S92" s="23"/>
      <c r="T92" s="28"/>
    </row>
    <row r="93" spans="1:25" ht="13.5" thickBot="1">
      <c r="B93" s="19">
        <f>IF(C93="","",MAX($B$80:B92)+1)</f>
        <v>12</v>
      </c>
      <c r="C93" s="3" t="s">
        <v>1129</v>
      </c>
      <c r="G93" s="20"/>
      <c r="H93" s="21">
        <f>SUM(H84:H91)</f>
        <v>9962210.367513746</v>
      </c>
      <c r="I93" s="26"/>
      <c r="J93" s="21">
        <f>SUM(J84:J91)</f>
        <v>-1046190.3436874464</v>
      </c>
      <c r="K93" s="23"/>
      <c r="L93" s="21">
        <f>SUM(L84:L91)</f>
        <v>8916020.0238262992</v>
      </c>
      <c r="M93" s="26"/>
      <c r="N93" s="33">
        <f>SUM(N84:N91)</f>
        <v>0</v>
      </c>
      <c r="O93" s="26"/>
      <c r="P93" s="21">
        <f>SUM(P84:P91)</f>
        <v>8916020.0238262992</v>
      </c>
      <c r="Q93" s="26"/>
      <c r="R93" s="21">
        <f>SUM(R84:R91)</f>
        <v>3097867.2873248509</v>
      </c>
      <c r="S93" s="23"/>
      <c r="T93" s="21">
        <f>SUM(T84:T91)</f>
        <v>12013887.311151151</v>
      </c>
      <c r="U93" s="31"/>
      <c r="V93" s="9">
        <f>8040181</f>
        <v>8040181</v>
      </c>
      <c r="W93" s="1" t="s">
        <v>1166</v>
      </c>
      <c r="X93" s="22"/>
      <c r="Y93" s="22"/>
    </row>
    <row r="94" spans="1:25" ht="13.5" thickTop="1">
      <c r="B94" s="19" t="str">
        <f>IF(C94="","",MAX($B$80:B93)+1)</f>
        <v/>
      </c>
      <c r="G94" s="20"/>
      <c r="I94" s="20"/>
      <c r="M94" s="20"/>
      <c r="O94" s="20"/>
      <c r="Q94" s="20"/>
      <c r="V94" s="6">
        <f>T93/V93-1</f>
        <v>0.4942309521578121</v>
      </c>
      <c r="W94" s="1" t="s">
        <v>1167</v>
      </c>
      <c r="X94" s="22"/>
      <c r="Y94" s="22"/>
    </row>
    <row r="95" spans="1:25">
      <c r="B95" s="19" t="str">
        <f>IF(C95="","",MAX($B$80:B94)+1)</f>
        <v/>
      </c>
      <c r="V95" s="9">
        <f>T93-V93</f>
        <v>3973706.3111511506</v>
      </c>
      <c r="W95" s="1" t="s">
        <v>1168</v>
      </c>
      <c r="X95" s="22"/>
      <c r="Y95" s="22"/>
    </row>
    <row r="96" spans="1:25" ht="13.5" thickBot="1">
      <c r="B96" s="19">
        <f>IF(C96="","",MAX($B$80:B95)+1)</f>
        <v>13</v>
      </c>
      <c r="C96" s="34" t="s">
        <v>1169</v>
      </c>
      <c r="D96" s="34"/>
      <c r="E96" s="34"/>
      <c r="F96" s="35"/>
      <c r="G96" s="35"/>
      <c r="H96" s="36">
        <f>(ROUND(H80/H93,4))</f>
        <v>8.2100000000000006E-2</v>
      </c>
      <c r="I96" s="35"/>
      <c r="J96" s="35"/>
      <c r="K96" s="37"/>
      <c r="L96" s="36">
        <f>(ROUND(L80/L93,4))</f>
        <v>1.43E-2</v>
      </c>
      <c r="M96" s="35"/>
      <c r="N96" s="35"/>
      <c r="O96" s="35"/>
      <c r="P96" s="36">
        <f>(ROUND(P80/P93,4))</f>
        <v>7.2900000000000006E-2</v>
      </c>
      <c r="Q96" s="35"/>
      <c r="R96" s="35"/>
      <c r="S96" s="37"/>
      <c r="T96" s="36">
        <f>(ROUND(T80/T93,4))</f>
        <v>7.2900000000000006E-2</v>
      </c>
      <c r="V96" s="12">
        <v>-3.9428549712904153E-3</v>
      </c>
      <c r="W96" s="1" t="s">
        <v>1176</v>
      </c>
    </row>
    <row r="97" spans="2:20" ht="13.5" thickTop="1"/>
    <row r="98" spans="2:20" outlineLevel="1"/>
    <row r="99" spans="2:20" outlineLevel="1"/>
    <row r="100" spans="2:20" outlineLevel="1">
      <c r="C100" s="3" t="s">
        <v>1170</v>
      </c>
    </row>
    <row r="101" spans="2:20" outlineLevel="1">
      <c r="E101" s="3" t="s">
        <v>1171</v>
      </c>
      <c r="F101" s="52">
        <f>+F66</f>
        <v>0.49202800905558969</v>
      </c>
      <c r="H101" s="52">
        <v>4.2438557237952167E-2</v>
      </c>
      <c r="L101" s="52">
        <v>5.0050492930442482E-2</v>
      </c>
      <c r="P101" s="52">
        <v>5.0050492930442482E-2</v>
      </c>
      <c r="T101" s="52">
        <v>5.0050492930442482E-2</v>
      </c>
    </row>
    <row r="102" spans="2:20" outlineLevel="1">
      <c r="E102" s="3" t="s">
        <v>1083</v>
      </c>
      <c r="F102" s="52">
        <f>+F67</f>
        <v>0.50797199094441026</v>
      </c>
      <c r="H102" s="52">
        <v>0.13082301786120223</v>
      </c>
      <c r="L102" s="52">
        <v>-2.0281343842149802E-2</v>
      </c>
      <c r="P102" s="52">
        <v>9.5000132020757952E-2</v>
      </c>
      <c r="T102" s="52">
        <v>9.4999961597344376E-2</v>
      </c>
    </row>
    <row r="103" spans="2:20" outlineLevel="1"/>
    <row r="104" spans="2:20" outlineLevel="1"/>
    <row r="105" spans="2:20">
      <c r="B105" s="4" t="str">
        <f>B1</f>
        <v>Community Utilities of Indiana, Inc.</v>
      </c>
      <c r="C105" s="1"/>
      <c r="T105" s="8" t="str">
        <f>T36</f>
        <v>Schedule C</v>
      </c>
    </row>
    <row r="106" spans="2:20">
      <c r="B106" s="4" t="s">
        <v>1182</v>
      </c>
      <c r="C106" s="1"/>
      <c r="D106" s="4"/>
      <c r="E106" s="4"/>
      <c r="T106" s="11" t="s">
        <v>1183</v>
      </c>
    </row>
    <row r="108" spans="2:20">
      <c r="C108" s="56" t="s">
        <v>1184</v>
      </c>
      <c r="D108" s="480" t="s">
        <v>1185</v>
      </c>
      <c r="E108" s="480"/>
      <c r="F108" s="480"/>
      <c r="G108" s="480"/>
      <c r="H108" s="480"/>
      <c r="I108" s="480"/>
      <c r="J108" s="480"/>
      <c r="K108" s="480"/>
      <c r="L108" s="480"/>
      <c r="M108" s="480"/>
      <c r="N108" s="480"/>
      <c r="O108" s="480"/>
      <c r="S108" s="3"/>
    </row>
    <row r="109" spans="2:20">
      <c r="C109" s="56"/>
      <c r="D109" s="56"/>
      <c r="E109" s="56"/>
      <c r="F109" s="56"/>
      <c r="G109" s="56"/>
      <c r="H109" s="56"/>
      <c r="I109" s="56"/>
      <c r="J109" s="56"/>
      <c r="K109" s="57"/>
      <c r="L109" s="56"/>
      <c r="M109" s="56"/>
      <c r="N109" s="56"/>
      <c r="O109" s="56"/>
      <c r="Q109" s="56"/>
      <c r="R109" s="56"/>
      <c r="S109" s="57"/>
      <c r="T109" s="56"/>
    </row>
    <row r="110" spans="2:20" ht="29.25" customHeight="1">
      <c r="C110" s="56" t="s">
        <v>1155</v>
      </c>
      <c r="D110" s="480" t="s">
        <v>1186</v>
      </c>
      <c r="E110" s="480"/>
      <c r="F110" s="480"/>
      <c r="G110" s="480"/>
      <c r="H110" s="480"/>
      <c r="I110" s="480"/>
      <c r="J110" s="480"/>
      <c r="K110" s="480"/>
      <c r="L110" s="480"/>
      <c r="M110" s="480"/>
      <c r="N110" s="480"/>
      <c r="O110" s="480"/>
      <c r="S110" s="3"/>
    </row>
    <row r="111" spans="2:20">
      <c r="C111" s="56"/>
      <c r="D111" s="56"/>
      <c r="E111" s="56"/>
      <c r="F111" s="56"/>
      <c r="G111" s="56"/>
      <c r="H111" s="56"/>
      <c r="I111" s="56"/>
      <c r="J111" s="56"/>
      <c r="K111" s="57"/>
      <c r="L111" s="56"/>
      <c r="M111" s="56"/>
      <c r="N111" s="56"/>
      <c r="O111" s="56"/>
      <c r="Q111" s="56"/>
      <c r="R111" s="56"/>
      <c r="S111" s="57"/>
      <c r="T111" s="56"/>
    </row>
    <row r="112" spans="2:20" ht="29.25" customHeight="1">
      <c r="C112" s="56" t="s">
        <v>1153</v>
      </c>
      <c r="D112" s="480" t="s">
        <v>1187</v>
      </c>
      <c r="E112" s="480"/>
      <c r="F112" s="480"/>
      <c r="G112" s="480"/>
      <c r="H112" s="480"/>
      <c r="I112" s="480"/>
      <c r="J112" s="480"/>
      <c r="K112" s="480"/>
      <c r="L112" s="480"/>
      <c r="M112" s="480"/>
      <c r="N112" s="480"/>
      <c r="O112" s="480"/>
      <c r="S112" s="3"/>
    </row>
    <row r="113" spans="2:26" s="3" customFormat="1" ht="14.25" customHeight="1">
      <c r="B113" s="14"/>
      <c r="C113" s="56"/>
      <c r="D113" s="56"/>
      <c r="E113" s="56"/>
      <c r="F113" s="56"/>
      <c r="G113" s="56"/>
      <c r="H113" s="56"/>
      <c r="I113" s="56"/>
      <c r="J113" s="56"/>
      <c r="K113" s="57"/>
      <c r="L113" s="56"/>
      <c r="M113" s="56"/>
      <c r="N113" s="56"/>
      <c r="O113" s="56"/>
      <c r="Q113" s="56"/>
      <c r="R113" s="56"/>
      <c r="S113" s="57"/>
      <c r="T113" s="56"/>
      <c r="Z113" s="9"/>
    </row>
    <row r="114" spans="2:26" ht="30.65" customHeight="1">
      <c r="C114" s="56" t="s">
        <v>1161</v>
      </c>
      <c r="D114" s="480" t="s">
        <v>1188</v>
      </c>
      <c r="E114" s="480"/>
      <c r="F114" s="480"/>
      <c r="G114" s="480"/>
      <c r="H114" s="480"/>
      <c r="I114" s="480"/>
      <c r="J114" s="480"/>
      <c r="K114" s="480"/>
      <c r="L114" s="480"/>
      <c r="M114" s="480"/>
      <c r="N114" s="480"/>
      <c r="O114" s="480"/>
      <c r="P114" s="58"/>
      <c r="Q114" s="58"/>
      <c r="R114" s="58"/>
      <c r="S114" s="58"/>
      <c r="T114" s="58"/>
    </row>
    <row r="115" spans="2:26">
      <c r="D115" s="59"/>
      <c r="E115" s="59"/>
      <c r="F115" s="59"/>
      <c r="G115" s="59"/>
      <c r="H115" s="59"/>
      <c r="I115" s="59"/>
      <c r="J115" s="59"/>
      <c r="K115" s="60"/>
      <c r="L115" s="59"/>
      <c r="M115" s="59"/>
      <c r="N115" s="59"/>
      <c r="O115" s="59"/>
      <c r="P115" s="59"/>
      <c r="Q115" s="59"/>
      <c r="R115" s="59"/>
      <c r="S115" s="60"/>
      <c r="T115" s="59"/>
    </row>
    <row r="116" spans="2:26" ht="29.25" customHeight="1">
      <c r="C116" s="56" t="s">
        <v>1162</v>
      </c>
      <c r="D116" s="480" t="s">
        <v>1189</v>
      </c>
      <c r="E116" s="480"/>
      <c r="F116" s="480"/>
      <c r="G116" s="480"/>
      <c r="H116" s="480"/>
      <c r="I116" s="480"/>
      <c r="J116" s="480"/>
      <c r="K116" s="480"/>
      <c r="L116" s="480"/>
      <c r="M116" s="480"/>
      <c r="N116" s="480"/>
      <c r="O116" s="480"/>
      <c r="S116" s="3"/>
    </row>
    <row r="117" spans="2:26" ht="13.5" customHeight="1">
      <c r="C117" s="1"/>
      <c r="D117" s="1"/>
    </row>
    <row r="118" spans="2:26" ht="13.5" customHeight="1">
      <c r="C118" s="1"/>
      <c r="D118" s="1"/>
      <c r="E118" s="1"/>
    </row>
    <row r="119" spans="2:26" ht="13.5" customHeight="1">
      <c r="C119" s="1"/>
      <c r="D119" s="1"/>
      <c r="E119" s="1"/>
    </row>
    <row r="120" spans="2:26" ht="13.5" customHeight="1">
      <c r="C120" s="1"/>
      <c r="D120" s="1"/>
      <c r="E120" s="1"/>
    </row>
    <row r="121" spans="2:26" ht="13.5" customHeight="1">
      <c r="C121" s="1"/>
      <c r="D121" s="1"/>
    </row>
    <row r="122" spans="2:26" ht="13.5" customHeight="1">
      <c r="C122" s="1"/>
      <c r="D122" s="1"/>
    </row>
    <row r="123" spans="2:26" ht="15.75" hidden="1" customHeight="1">
      <c r="C123" s="3" t="s">
        <v>1170</v>
      </c>
    </row>
    <row r="124" spans="2:26" ht="15.75" hidden="1" customHeight="1">
      <c r="C124" s="35"/>
      <c r="D124" s="35"/>
      <c r="E124" s="35" t="s">
        <v>1171</v>
      </c>
      <c r="F124" s="35">
        <f>F66</f>
        <v>0.49202800905558969</v>
      </c>
      <c r="G124" s="35"/>
      <c r="H124" s="35">
        <v>4.24E-2</v>
      </c>
      <c r="I124" s="35"/>
      <c r="J124" s="35"/>
      <c r="K124" s="37"/>
      <c r="L124" s="35">
        <v>5.0099999999999999E-2</v>
      </c>
      <c r="M124" s="35"/>
      <c r="N124" s="40"/>
      <c r="O124" s="35"/>
      <c r="P124" s="35">
        <v>5.0099999999999999E-2</v>
      </c>
      <c r="Q124" s="35"/>
      <c r="R124" s="35"/>
      <c r="S124" s="37"/>
      <c r="T124" s="35">
        <v>3.7100000000000001E-2</v>
      </c>
    </row>
    <row r="125" spans="2:26" ht="15.75" hidden="1" customHeight="1">
      <c r="C125" s="35"/>
      <c r="D125" s="35"/>
      <c r="E125" s="35" t="s">
        <v>1083</v>
      </c>
      <c r="F125" s="35">
        <f>1-F124</f>
        <v>0.50797199094441026</v>
      </c>
      <c r="G125" s="35"/>
      <c r="H125" s="35">
        <v>0.1308</v>
      </c>
      <c r="I125" s="35"/>
      <c r="J125" s="35"/>
      <c r="K125" s="37"/>
      <c r="L125" s="35">
        <v>-2.0299999999999999E-2</v>
      </c>
      <c r="M125" s="35"/>
      <c r="N125" s="35"/>
      <c r="O125" s="35"/>
      <c r="P125" s="35">
        <v>9.5000000000000001E-2</v>
      </c>
      <c r="Q125" s="35"/>
      <c r="R125" s="35"/>
      <c r="S125" s="37"/>
      <c r="T125" s="35">
        <v>-1.5100000000000001E-2</v>
      </c>
    </row>
    <row r="126" spans="2:26" ht="15.75" hidden="1" customHeight="1">
      <c r="C126" s="35"/>
      <c r="D126" s="35"/>
      <c r="E126" s="35"/>
      <c r="F126" s="35"/>
      <c r="G126" s="35"/>
      <c r="H126" s="35"/>
      <c r="I126" s="35"/>
      <c r="J126" s="35"/>
      <c r="K126" s="37"/>
      <c r="L126" s="35"/>
      <c r="M126" s="35"/>
      <c r="N126" s="35"/>
      <c r="O126" s="35"/>
      <c r="P126" s="35"/>
      <c r="Q126" s="35"/>
      <c r="R126" s="35"/>
      <c r="S126" s="37"/>
      <c r="T126" s="35"/>
    </row>
    <row r="127" spans="2:26" ht="14.15" hidden="1" customHeight="1">
      <c r="C127" s="35"/>
      <c r="D127" s="35"/>
      <c r="E127" s="35"/>
      <c r="F127" s="35"/>
      <c r="G127" s="35"/>
      <c r="H127" s="35"/>
      <c r="I127" s="35"/>
      <c r="J127" s="35"/>
      <c r="K127" s="37"/>
      <c r="L127" s="35"/>
      <c r="M127" s="35"/>
      <c r="N127" s="35"/>
      <c r="O127" s="35"/>
      <c r="P127" s="52"/>
      <c r="Q127" s="35"/>
      <c r="R127" s="35"/>
      <c r="S127" s="37"/>
      <c r="T127" s="35"/>
    </row>
    <row r="128" spans="2:26" ht="14.15" hidden="1" customHeight="1">
      <c r="C128" s="4"/>
      <c r="E128" s="35"/>
      <c r="F128" s="35"/>
      <c r="G128" s="35"/>
      <c r="H128" s="35"/>
      <c r="I128" s="35"/>
      <c r="J128" s="35"/>
      <c r="K128" s="37"/>
      <c r="L128" s="35"/>
      <c r="M128" s="35"/>
      <c r="N128" s="35"/>
      <c r="O128" s="35"/>
      <c r="P128" s="52"/>
      <c r="Q128" s="35"/>
      <c r="R128" s="35"/>
      <c r="S128" s="37"/>
      <c r="T128" s="35"/>
    </row>
    <row r="129" spans="3:16" ht="12" hidden="1" customHeight="1">
      <c r="C129" s="61"/>
      <c r="P129" s="62"/>
    </row>
    <row r="130" spans="3:16" hidden="1">
      <c r="P130" s="11"/>
    </row>
    <row r="131" spans="3:16" hidden="1"/>
    <row r="132" spans="3:16" hidden="1"/>
    <row r="133" spans="3:16" hidden="1">
      <c r="D133" s="3" t="s">
        <v>1190</v>
      </c>
    </row>
    <row r="134" spans="3:16" hidden="1">
      <c r="D134" s="3" t="s">
        <v>1191</v>
      </c>
      <c r="H134" s="63"/>
    </row>
    <row r="135" spans="3:16" hidden="1">
      <c r="D135" s="54" t="s">
        <v>1192</v>
      </c>
      <c r="H135" s="63"/>
    </row>
    <row r="136" spans="3:16" hidden="1">
      <c r="D136" s="54" t="s">
        <v>1193</v>
      </c>
      <c r="F136" s="35"/>
      <c r="H136" s="63"/>
    </row>
    <row r="137" spans="3:16">
      <c r="F137" s="35"/>
      <c r="H137" s="63"/>
    </row>
  </sheetData>
  <mergeCells count="5">
    <mergeCell ref="D108:O108"/>
    <mergeCell ref="D110:O110"/>
    <mergeCell ref="D112:O112"/>
    <mergeCell ref="D114:O114"/>
    <mergeCell ref="D116:O116"/>
  </mergeCells>
  <pageMargins left="0.5" right="0.5" top="0.5" bottom="0.5" header="0.25" footer="0.25"/>
  <pageSetup scale="64" fitToHeight="4" orientation="portrait" r:id="rId1"/>
  <headerFooter alignWithMargins="0"/>
  <rowBreaks count="3" manualBreakCount="3">
    <brk id="29" min="1" max="19" man="1"/>
    <brk id="68" min="1" max="19" man="1"/>
    <brk id="104" min="1" max="19"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EA2E-9341-4D30-A7A8-17FEDD32642D}">
  <dimension ref="A1:M1778"/>
  <sheetViews>
    <sheetView showGridLines="0" zoomScale="70" zoomScaleNormal="70" workbookViewId="0">
      <pane ySplit="6" topLeftCell="A187" activePane="bottomLeft" state="frozen"/>
      <selection pane="bottomLeft" activeCell="G1771" sqref="G1771:H1771"/>
    </sheetView>
  </sheetViews>
  <sheetFormatPr defaultColWidth="9.81640625" defaultRowHeight="14.5" outlineLevelCol="1"/>
  <cols>
    <col min="1" max="1" width="4.1796875" style="70" bestFit="1" customWidth="1" outlineLevel="1"/>
    <col min="2" max="2" width="11.453125" style="70" customWidth="1" outlineLevel="1"/>
    <col min="3" max="3" width="13.1796875" style="68" customWidth="1"/>
    <col min="4" max="4" width="68.7265625" style="66" bestFit="1" customWidth="1"/>
    <col min="5" max="5" width="27.54296875" style="67" customWidth="1"/>
    <col min="6" max="6" width="31.1796875" style="67" bestFit="1" customWidth="1"/>
    <col min="7" max="8" width="16.54296875" style="68" customWidth="1"/>
    <col min="9" max="9" width="17.26953125" style="69" bestFit="1" customWidth="1"/>
    <col min="10" max="10" width="13.1796875" style="70" bestFit="1" customWidth="1"/>
    <col min="11" max="11" width="9.81640625" style="70"/>
    <col min="12" max="12" width="13.1796875" style="70" bestFit="1" customWidth="1"/>
    <col min="13" max="16384" width="9.81640625" style="70"/>
  </cols>
  <sheetData>
    <row r="1" spans="3:9">
      <c r="C1" s="65" t="s">
        <v>1130</v>
      </c>
    </row>
    <row r="2" spans="3:9">
      <c r="C2" s="65" t="s">
        <v>1194</v>
      </c>
    </row>
    <row r="3" spans="3:9" ht="15" thickBot="1"/>
    <row r="4" spans="3:9">
      <c r="C4" s="71"/>
      <c r="D4" s="72"/>
      <c r="E4" s="73"/>
      <c r="F4" s="74"/>
      <c r="G4" s="74">
        <v>44469</v>
      </c>
      <c r="H4" s="74">
        <f>+G4</f>
        <v>44469</v>
      </c>
      <c r="I4" s="75">
        <f>+G4</f>
        <v>44469</v>
      </c>
    </row>
    <row r="5" spans="3:9">
      <c r="C5" s="76"/>
      <c r="D5" s="77"/>
      <c r="E5" s="78"/>
      <c r="F5" s="79"/>
      <c r="G5" s="79" t="s">
        <v>94</v>
      </c>
      <c r="H5" s="79" t="s">
        <v>94</v>
      </c>
      <c r="I5" s="80" t="s">
        <v>95</v>
      </c>
    </row>
    <row r="6" spans="3:9" ht="15" thickBot="1">
      <c r="C6" s="81" t="s">
        <v>98</v>
      </c>
      <c r="D6" s="77" t="s">
        <v>99</v>
      </c>
      <c r="E6" s="82" t="s">
        <v>100</v>
      </c>
      <c r="F6" s="83" t="s">
        <v>101</v>
      </c>
      <c r="G6" s="83" t="s">
        <v>2</v>
      </c>
      <c r="H6" s="83" t="s">
        <v>76</v>
      </c>
      <c r="I6" s="84" t="s">
        <v>102</v>
      </c>
    </row>
    <row r="7" spans="3:9">
      <c r="C7" s="76"/>
      <c r="D7" s="77" t="s">
        <v>106</v>
      </c>
      <c r="E7" s="85"/>
      <c r="F7" s="86"/>
      <c r="G7" s="87"/>
      <c r="H7" s="87"/>
      <c r="I7" s="88"/>
    </row>
    <row r="8" spans="3:9">
      <c r="C8" s="76">
        <v>111101</v>
      </c>
      <c r="D8" s="89" t="s">
        <v>107</v>
      </c>
      <c r="E8" s="90" t="s">
        <v>108</v>
      </c>
      <c r="F8" s="67" t="s">
        <v>109</v>
      </c>
      <c r="G8" s="91">
        <f t="shared" ref="G8:G26" si="0">IF(E8="Actual",IF(F8=G$6,$I8,0),VLOOKUP($E8,$F$1754:$L$1760,5,FALSE)*$I8)</f>
        <v>0</v>
      </c>
      <c r="H8" s="91">
        <f t="shared" ref="H8:H26" si="1">IF(E8="Actual",IF(F8=H$6,$I8,0),VLOOKUP($E8,$F$1754:$L$1760,6,FALSE)*$I8)</f>
        <v>0</v>
      </c>
      <c r="I8" s="92">
        <v>0</v>
      </c>
    </row>
    <row r="9" spans="3:9">
      <c r="C9" s="76">
        <v>111102</v>
      </c>
      <c r="D9" s="89" t="s">
        <v>110</v>
      </c>
      <c r="E9" s="90" t="s">
        <v>108</v>
      </c>
      <c r="F9" s="67" t="s">
        <v>109</v>
      </c>
      <c r="G9" s="91">
        <f t="shared" si="0"/>
        <v>0</v>
      </c>
      <c r="H9" s="91">
        <f t="shared" si="1"/>
        <v>0</v>
      </c>
      <c r="I9" s="92">
        <v>0</v>
      </c>
    </row>
    <row r="10" spans="3:9">
      <c r="C10" s="76">
        <v>111103</v>
      </c>
      <c r="D10" s="89" t="s">
        <v>111</v>
      </c>
      <c r="E10" s="90" t="s">
        <v>108</v>
      </c>
      <c r="F10" s="67" t="s">
        <v>109</v>
      </c>
      <c r="G10" s="91">
        <f t="shared" si="0"/>
        <v>0</v>
      </c>
      <c r="H10" s="91">
        <f t="shared" si="1"/>
        <v>0</v>
      </c>
      <c r="I10" s="92">
        <v>0</v>
      </c>
    </row>
    <row r="11" spans="3:9">
      <c r="C11" s="76">
        <v>111104</v>
      </c>
      <c r="D11" s="89" t="s">
        <v>112</v>
      </c>
      <c r="E11" s="90" t="s">
        <v>108</v>
      </c>
      <c r="F11" s="67" t="s">
        <v>109</v>
      </c>
      <c r="G11" s="91">
        <f t="shared" si="0"/>
        <v>0</v>
      </c>
      <c r="H11" s="91">
        <f t="shared" si="1"/>
        <v>0</v>
      </c>
      <c r="I11" s="92">
        <v>0</v>
      </c>
    </row>
    <row r="12" spans="3:9">
      <c r="C12" s="76">
        <v>111105</v>
      </c>
      <c r="D12" s="89" t="s">
        <v>113</v>
      </c>
      <c r="E12" s="90" t="s">
        <v>108</v>
      </c>
      <c r="F12" s="67" t="s">
        <v>109</v>
      </c>
      <c r="G12" s="91">
        <f t="shared" si="0"/>
        <v>0</v>
      </c>
      <c r="H12" s="91">
        <f t="shared" si="1"/>
        <v>0</v>
      </c>
      <c r="I12" s="92">
        <v>0</v>
      </c>
    </row>
    <row r="13" spans="3:9">
      <c r="C13" s="76">
        <v>111106</v>
      </c>
      <c r="D13" s="89" t="s">
        <v>114</v>
      </c>
      <c r="E13" s="90" t="s">
        <v>108</v>
      </c>
      <c r="F13" s="67" t="s">
        <v>109</v>
      </c>
      <c r="G13" s="91">
        <f t="shared" si="0"/>
        <v>0</v>
      </c>
      <c r="H13" s="91">
        <f t="shared" si="1"/>
        <v>0</v>
      </c>
      <c r="I13" s="92">
        <v>0</v>
      </c>
    </row>
    <row r="14" spans="3:9">
      <c r="C14" s="76">
        <v>111107</v>
      </c>
      <c r="D14" s="89" t="s">
        <v>115</v>
      </c>
      <c r="E14" s="90" t="s">
        <v>108</v>
      </c>
      <c r="F14" s="67" t="s">
        <v>109</v>
      </c>
      <c r="G14" s="91">
        <f t="shared" si="0"/>
        <v>0</v>
      </c>
      <c r="H14" s="91">
        <f t="shared" si="1"/>
        <v>0</v>
      </c>
      <c r="I14" s="92">
        <v>0</v>
      </c>
    </row>
    <row r="15" spans="3:9">
      <c r="C15" s="76">
        <v>111108</v>
      </c>
      <c r="D15" s="89" t="s">
        <v>116</v>
      </c>
      <c r="E15" s="90" t="s">
        <v>108</v>
      </c>
      <c r="F15" s="67" t="s">
        <v>109</v>
      </c>
      <c r="G15" s="91">
        <f t="shared" si="0"/>
        <v>0</v>
      </c>
      <c r="H15" s="91">
        <f t="shared" si="1"/>
        <v>0</v>
      </c>
      <c r="I15" s="92">
        <v>0</v>
      </c>
    </row>
    <row r="16" spans="3:9">
      <c r="C16" s="76">
        <v>111109</v>
      </c>
      <c r="D16" s="89" t="s">
        <v>117</v>
      </c>
      <c r="E16" s="90" t="s">
        <v>108</v>
      </c>
      <c r="F16" s="67" t="s">
        <v>109</v>
      </c>
      <c r="G16" s="91">
        <f t="shared" si="0"/>
        <v>0</v>
      </c>
      <c r="H16" s="91">
        <f t="shared" si="1"/>
        <v>0</v>
      </c>
      <c r="I16" s="92">
        <v>0</v>
      </c>
    </row>
    <row r="17" spans="1:9">
      <c r="C17" s="76">
        <v>111110</v>
      </c>
      <c r="D17" s="89" t="s">
        <v>118</v>
      </c>
      <c r="E17" s="90" t="s">
        <v>108</v>
      </c>
      <c r="F17" s="67" t="s">
        <v>109</v>
      </c>
      <c r="G17" s="91">
        <f t="shared" si="0"/>
        <v>0</v>
      </c>
      <c r="H17" s="91">
        <f t="shared" si="1"/>
        <v>0</v>
      </c>
      <c r="I17" s="92">
        <v>0</v>
      </c>
    </row>
    <row r="18" spans="1:9">
      <c r="C18" s="76">
        <v>111111</v>
      </c>
      <c r="D18" s="89" t="s">
        <v>119</v>
      </c>
      <c r="E18" s="90" t="s">
        <v>108</v>
      </c>
      <c r="F18" s="67" t="s">
        <v>109</v>
      </c>
      <c r="G18" s="91">
        <f t="shared" si="0"/>
        <v>0</v>
      </c>
      <c r="H18" s="91">
        <f t="shared" si="1"/>
        <v>0</v>
      </c>
      <c r="I18" s="92">
        <v>0</v>
      </c>
    </row>
    <row r="19" spans="1:9">
      <c r="C19" s="76">
        <v>111112</v>
      </c>
      <c r="D19" s="89" t="s">
        <v>120</v>
      </c>
      <c r="E19" s="90" t="s">
        <v>108</v>
      </c>
      <c r="F19" s="67" t="s">
        <v>109</v>
      </c>
      <c r="G19" s="91">
        <f t="shared" si="0"/>
        <v>0</v>
      </c>
      <c r="H19" s="91">
        <f t="shared" si="1"/>
        <v>0</v>
      </c>
      <c r="I19" s="92">
        <v>0</v>
      </c>
    </row>
    <row r="20" spans="1:9">
      <c r="C20" s="76">
        <v>111113</v>
      </c>
      <c r="D20" s="89" t="s">
        <v>121</v>
      </c>
      <c r="E20" s="90" t="s">
        <v>108</v>
      </c>
      <c r="F20" s="67" t="s">
        <v>109</v>
      </c>
      <c r="G20" s="91">
        <f t="shared" si="0"/>
        <v>0</v>
      </c>
      <c r="H20" s="91">
        <f t="shared" si="1"/>
        <v>0</v>
      </c>
      <c r="I20" s="92">
        <v>0</v>
      </c>
    </row>
    <row r="21" spans="1:9">
      <c r="C21" s="76">
        <v>111114</v>
      </c>
      <c r="D21" s="89" t="s">
        <v>122</v>
      </c>
      <c r="E21" s="90" t="s">
        <v>108</v>
      </c>
      <c r="F21" s="67" t="s">
        <v>109</v>
      </c>
      <c r="G21" s="91">
        <f t="shared" si="0"/>
        <v>0</v>
      </c>
      <c r="H21" s="91">
        <f t="shared" si="1"/>
        <v>0</v>
      </c>
      <c r="I21" s="92">
        <v>0</v>
      </c>
    </row>
    <row r="22" spans="1:9">
      <c r="C22" s="76">
        <v>111150</v>
      </c>
      <c r="D22" s="89" t="s">
        <v>123</v>
      </c>
      <c r="E22" s="90" t="s">
        <v>108</v>
      </c>
      <c r="F22" s="67" t="s">
        <v>109</v>
      </c>
      <c r="G22" s="91">
        <f t="shared" si="0"/>
        <v>0</v>
      </c>
      <c r="H22" s="91">
        <f t="shared" si="1"/>
        <v>0</v>
      </c>
      <c r="I22" s="92">
        <v>0</v>
      </c>
    </row>
    <row r="23" spans="1:9">
      <c r="C23" s="76">
        <v>111160</v>
      </c>
      <c r="D23" s="89" t="s">
        <v>124</v>
      </c>
      <c r="E23" s="90" t="s">
        <v>108</v>
      </c>
      <c r="F23" s="67" t="s">
        <v>109</v>
      </c>
      <c r="G23" s="91">
        <f t="shared" si="0"/>
        <v>0</v>
      </c>
      <c r="H23" s="91">
        <f t="shared" si="1"/>
        <v>0</v>
      </c>
      <c r="I23" s="92">
        <v>0</v>
      </c>
    </row>
    <row r="24" spans="1:9">
      <c r="C24" s="76">
        <v>111170</v>
      </c>
      <c r="D24" s="89" t="s">
        <v>125</v>
      </c>
      <c r="E24" s="90" t="s">
        <v>108</v>
      </c>
      <c r="F24" s="67" t="s">
        <v>109</v>
      </c>
      <c r="G24" s="91">
        <f t="shared" si="0"/>
        <v>0</v>
      </c>
      <c r="H24" s="91">
        <f t="shared" si="1"/>
        <v>0</v>
      </c>
      <c r="I24" s="92">
        <v>0</v>
      </c>
    </row>
    <row r="25" spans="1:9">
      <c r="C25" s="76">
        <v>111180</v>
      </c>
      <c r="D25" s="89" t="s">
        <v>126</v>
      </c>
      <c r="E25" s="90" t="s">
        <v>108</v>
      </c>
      <c r="F25" s="67" t="s">
        <v>109</v>
      </c>
      <c r="G25" s="91">
        <f t="shared" si="0"/>
        <v>0</v>
      </c>
      <c r="H25" s="91">
        <f t="shared" si="1"/>
        <v>0</v>
      </c>
      <c r="I25" s="92">
        <v>0</v>
      </c>
    </row>
    <row r="26" spans="1:9">
      <c r="C26" s="76">
        <v>111190</v>
      </c>
      <c r="D26" s="89" t="s">
        <v>127</v>
      </c>
      <c r="E26" s="90" t="s">
        <v>108</v>
      </c>
      <c r="F26" s="67" t="s">
        <v>109</v>
      </c>
      <c r="G26" s="91">
        <f t="shared" si="0"/>
        <v>0</v>
      </c>
      <c r="H26" s="91">
        <f t="shared" si="1"/>
        <v>0</v>
      </c>
      <c r="I26" s="92">
        <v>0</v>
      </c>
    </row>
    <row r="27" spans="1:9">
      <c r="C27" s="76"/>
      <c r="D27" s="77"/>
      <c r="E27" s="90"/>
      <c r="G27" s="91"/>
      <c r="H27" s="91"/>
      <c r="I27" s="92"/>
    </row>
    <row r="28" spans="1:9">
      <c r="A28" s="70" t="s">
        <v>128</v>
      </c>
      <c r="C28" s="90" t="s">
        <v>95</v>
      </c>
      <c r="D28" s="93" t="s">
        <v>106</v>
      </c>
      <c r="E28" s="90"/>
      <c r="G28" s="94">
        <f>SUM(G8:G26)</f>
        <v>0</v>
      </c>
      <c r="H28" s="94">
        <f>SUM(H8:H26)</f>
        <v>0</v>
      </c>
      <c r="I28" s="95">
        <f>SUM(I8:I26)</f>
        <v>0</v>
      </c>
    </row>
    <row r="29" spans="1:9">
      <c r="C29" s="76"/>
      <c r="D29" s="77"/>
      <c r="E29" s="90"/>
      <c r="G29" s="96"/>
      <c r="H29" s="96"/>
      <c r="I29" s="97"/>
    </row>
    <row r="30" spans="1:9">
      <c r="C30" s="76"/>
      <c r="D30" s="77" t="s">
        <v>129</v>
      </c>
      <c r="E30" s="90"/>
      <c r="G30" s="91"/>
      <c r="H30" s="91"/>
      <c r="I30" s="92"/>
    </row>
    <row r="31" spans="1:9">
      <c r="C31" s="76">
        <v>111201</v>
      </c>
      <c r="D31" s="89" t="s">
        <v>130</v>
      </c>
      <c r="E31" s="90" t="s">
        <v>108</v>
      </c>
      <c r="F31" s="67" t="s">
        <v>109</v>
      </c>
      <c r="G31" s="91">
        <f t="shared" ref="G31:G80" si="2">IF(E31="Actual",IF(F31=G$6,$I31,0),VLOOKUP($E31,$F$1754:$L$1760,5,FALSE)*$I31)</f>
        <v>0</v>
      </c>
      <c r="H31" s="91">
        <f t="shared" ref="H31:H80" si="3">IF(E31="Actual",IF(F31=H$6,$I31,0),VLOOKUP($E31,$F$1754:$L$1760,6,FALSE)*$I31)</f>
        <v>0</v>
      </c>
      <c r="I31" s="92">
        <v>0</v>
      </c>
    </row>
    <row r="32" spans="1:9">
      <c r="C32" s="76">
        <v>111202</v>
      </c>
      <c r="D32" s="89" t="s">
        <v>131</v>
      </c>
      <c r="E32" s="90" t="s">
        <v>108</v>
      </c>
      <c r="F32" s="67" t="s">
        <v>109</v>
      </c>
      <c r="G32" s="91">
        <f t="shared" si="2"/>
        <v>0</v>
      </c>
      <c r="H32" s="91">
        <f t="shared" si="3"/>
        <v>0</v>
      </c>
      <c r="I32" s="92">
        <v>0</v>
      </c>
    </row>
    <row r="33" spans="3:9">
      <c r="C33" s="76">
        <v>111203</v>
      </c>
      <c r="D33" s="89" t="s">
        <v>132</v>
      </c>
      <c r="E33" s="90" t="s">
        <v>108</v>
      </c>
      <c r="F33" s="67" t="s">
        <v>109</v>
      </c>
      <c r="G33" s="91">
        <f t="shared" si="2"/>
        <v>0</v>
      </c>
      <c r="H33" s="91">
        <f t="shared" si="3"/>
        <v>0</v>
      </c>
      <c r="I33" s="92">
        <v>0</v>
      </c>
    </row>
    <row r="34" spans="3:9">
      <c r="C34" s="76">
        <v>111204</v>
      </c>
      <c r="D34" s="89" t="s">
        <v>133</v>
      </c>
      <c r="E34" s="90" t="s">
        <v>108</v>
      </c>
      <c r="F34" s="67" t="s">
        <v>109</v>
      </c>
      <c r="G34" s="91">
        <f t="shared" si="2"/>
        <v>0</v>
      </c>
      <c r="H34" s="91">
        <f t="shared" si="3"/>
        <v>0</v>
      </c>
      <c r="I34" s="92">
        <v>0</v>
      </c>
    </row>
    <row r="35" spans="3:9">
      <c r="C35" s="76">
        <v>111205</v>
      </c>
      <c r="D35" s="89" t="s">
        <v>134</v>
      </c>
      <c r="E35" s="90" t="s">
        <v>108</v>
      </c>
      <c r="F35" s="67" t="s">
        <v>109</v>
      </c>
      <c r="G35" s="91">
        <f t="shared" si="2"/>
        <v>0</v>
      </c>
      <c r="H35" s="91">
        <f t="shared" si="3"/>
        <v>0</v>
      </c>
      <c r="I35" s="92">
        <v>0</v>
      </c>
    </row>
    <row r="36" spans="3:9">
      <c r="C36" s="76">
        <v>111220</v>
      </c>
      <c r="D36" s="89" t="s">
        <v>135</v>
      </c>
      <c r="E36" s="90" t="s">
        <v>108</v>
      </c>
      <c r="F36" s="67" t="s">
        <v>109</v>
      </c>
      <c r="G36" s="91">
        <f t="shared" si="2"/>
        <v>0</v>
      </c>
      <c r="H36" s="91">
        <f t="shared" si="3"/>
        <v>0</v>
      </c>
      <c r="I36" s="92">
        <v>0</v>
      </c>
    </row>
    <row r="37" spans="3:9">
      <c r="C37" s="76">
        <v>111221</v>
      </c>
      <c r="D37" s="89" t="s">
        <v>136</v>
      </c>
      <c r="E37" s="90" t="s">
        <v>108</v>
      </c>
      <c r="F37" s="67" t="s">
        <v>109</v>
      </c>
      <c r="G37" s="91">
        <f t="shared" si="2"/>
        <v>0</v>
      </c>
      <c r="H37" s="91">
        <f t="shared" si="3"/>
        <v>0</v>
      </c>
      <c r="I37" s="92">
        <v>0</v>
      </c>
    </row>
    <row r="38" spans="3:9">
      <c r="C38" s="76">
        <v>111222</v>
      </c>
      <c r="D38" s="89" t="s">
        <v>137</v>
      </c>
      <c r="E38" s="90" t="s">
        <v>108</v>
      </c>
      <c r="F38" s="67" t="s">
        <v>109</v>
      </c>
      <c r="G38" s="91">
        <f t="shared" si="2"/>
        <v>0</v>
      </c>
      <c r="H38" s="91">
        <f t="shared" si="3"/>
        <v>0</v>
      </c>
      <c r="I38" s="92">
        <v>0</v>
      </c>
    </row>
    <row r="39" spans="3:9">
      <c r="C39" s="76">
        <v>111223</v>
      </c>
      <c r="D39" s="89" t="s">
        <v>138</v>
      </c>
      <c r="E39" s="90" t="s">
        <v>108</v>
      </c>
      <c r="F39" s="67" t="s">
        <v>109</v>
      </c>
      <c r="G39" s="91">
        <f t="shared" si="2"/>
        <v>0</v>
      </c>
      <c r="H39" s="91">
        <f t="shared" si="3"/>
        <v>0</v>
      </c>
      <c r="I39" s="92">
        <v>0</v>
      </c>
    </row>
    <row r="40" spans="3:9">
      <c r="C40" s="76">
        <v>111224</v>
      </c>
      <c r="D40" s="89" t="s">
        <v>139</v>
      </c>
      <c r="E40" s="90" t="s">
        <v>108</v>
      </c>
      <c r="F40" s="67" t="s">
        <v>109</v>
      </c>
      <c r="G40" s="91">
        <f t="shared" si="2"/>
        <v>0</v>
      </c>
      <c r="H40" s="91">
        <f t="shared" si="3"/>
        <v>0</v>
      </c>
      <c r="I40" s="92">
        <v>0</v>
      </c>
    </row>
    <row r="41" spans="3:9">
      <c r="C41" s="76">
        <v>111225</v>
      </c>
      <c r="D41" s="89" t="s">
        <v>140</v>
      </c>
      <c r="E41" s="90" t="s">
        <v>108</v>
      </c>
      <c r="F41" s="67" t="s">
        <v>109</v>
      </c>
      <c r="G41" s="91">
        <f t="shared" si="2"/>
        <v>0</v>
      </c>
      <c r="H41" s="91">
        <f t="shared" si="3"/>
        <v>0</v>
      </c>
      <c r="I41" s="92">
        <v>0</v>
      </c>
    </row>
    <row r="42" spans="3:9">
      <c r="C42" s="76">
        <v>111226</v>
      </c>
      <c r="D42" s="89" t="s">
        <v>141</v>
      </c>
      <c r="E42" s="90" t="s">
        <v>108</v>
      </c>
      <c r="F42" s="67" t="s">
        <v>109</v>
      </c>
      <c r="G42" s="91">
        <f t="shared" si="2"/>
        <v>0</v>
      </c>
      <c r="H42" s="91">
        <f t="shared" si="3"/>
        <v>0</v>
      </c>
      <c r="I42" s="92">
        <v>0</v>
      </c>
    </row>
    <row r="43" spans="3:9">
      <c r="C43" s="76">
        <v>111227</v>
      </c>
      <c r="D43" s="89" t="s">
        <v>142</v>
      </c>
      <c r="E43" s="90" t="s">
        <v>108</v>
      </c>
      <c r="F43" s="67" t="s">
        <v>109</v>
      </c>
      <c r="G43" s="91">
        <f t="shared" si="2"/>
        <v>0</v>
      </c>
      <c r="H43" s="91">
        <f t="shared" si="3"/>
        <v>0</v>
      </c>
      <c r="I43" s="92">
        <v>0</v>
      </c>
    </row>
    <row r="44" spans="3:9">
      <c r="C44" s="76">
        <v>111228</v>
      </c>
      <c r="D44" s="89" t="s">
        <v>143</v>
      </c>
      <c r="E44" s="90" t="s">
        <v>108</v>
      </c>
      <c r="F44" s="67" t="s">
        <v>109</v>
      </c>
      <c r="G44" s="91">
        <f t="shared" si="2"/>
        <v>0</v>
      </c>
      <c r="H44" s="91">
        <f t="shared" si="3"/>
        <v>0</v>
      </c>
      <c r="I44" s="92">
        <v>0</v>
      </c>
    </row>
    <row r="45" spans="3:9">
      <c r="C45" s="76">
        <v>111229</v>
      </c>
      <c r="D45" s="89" t="s">
        <v>144</v>
      </c>
      <c r="E45" s="90" t="s">
        <v>108</v>
      </c>
      <c r="F45" s="67" t="s">
        <v>109</v>
      </c>
      <c r="G45" s="91">
        <f t="shared" si="2"/>
        <v>0</v>
      </c>
      <c r="H45" s="91">
        <f t="shared" si="3"/>
        <v>0</v>
      </c>
      <c r="I45" s="92">
        <v>0</v>
      </c>
    </row>
    <row r="46" spans="3:9">
      <c r="C46" s="76">
        <v>111240</v>
      </c>
      <c r="D46" s="89" t="s">
        <v>145</v>
      </c>
      <c r="E46" s="90" t="s">
        <v>108</v>
      </c>
      <c r="F46" s="67" t="s">
        <v>109</v>
      </c>
      <c r="G46" s="91">
        <f t="shared" si="2"/>
        <v>0</v>
      </c>
      <c r="H46" s="91">
        <f t="shared" si="3"/>
        <v>0</v>
      </c>
      <c r="I46" s="92">
        <v>0</v>
      </c>
    </row>
    <row r="47" spans="3:9">
      <c r="C47" s="76">
        <v>111241</v>
      </c>
      <c r="D47" s="89" t="s">
        <v>146</v>
      </c>
      <c r="E47" s="90" t="s">
        <v>108</v>
      </c>
      <c r="F47" s="67" t="s">
        <v>109</v>
      </c>
      <c r="G47" s="91">
        <f t="shared" si="2"/>
        <v>0</v>
      </c>
      <c r="H47" s="91">
        <f t="shared" si="3"/>
        <v>0</v>
      </c>
      <c r="I47" s="92">
        <v>0</v>
      </c>
    </row>
    <row r="48" spans="3:9">
      <c r="C48" s="76">
        <v>111242</v>
      </c>
      <c r="D48" s="89" t="s">
        <v>147</v>
      </c>
      <c r="E48" s="90" t="s">
        <v>108</v>
      </c>
      <c r="F48" s="67" t="s">
        <v>109</v>
      </c>
      <c r="G48" s="91">
        <f t="shared" si="2"/>
        <v>0</v>
      </c>
      <c r="H48" s="91">
        <f t="shared" si="3"/>
        <v>0</v>
      </c>
      <c r="I48" s="92">
        <v>0</v>
      </c>
    </row>
    <row r="49" spans="3:9">
      <c r="C49" s="76">
        <v>111243</v>
      </c>
      <c r="D49" s="89" t="s">
        <v>148</v>
      </c>
      <c r="E49" s="90" t="s">
        <v>108</v>
      </c>
      <c r="F49" s="67" t="s">
        <v>109</v>
      </c>
      <c r="G49" s="91">
        <f t="shared" si="2"/>
        <v>0</v>
      </c>
      <c r="H49" s="91">
        <f t="shared" si="3"/>
        <v>0</v>
      </c>
      <c r="I49" s="92">
        <v>0</v>
      </c>
    </row>
    <row r="50" spans="3:9">
      <c r="C50" s="76">
        <v>111244</v>
      </c>
      <c r="D50" s="89" t="s">
        <v>149</v>
      </c>
      <c r="E50" s="90" t="s">
        <v>108</v>
      </c>
      <c r="F50" s="67" t="s">
        <v>109</v>
      </c>
      <c r="G50" s="91">
        <f t="shared" si="2"/>
        <v>0</v>
      </c>
      <c r="H50" s="91">
        <f t="shared" si="3"/>
        <v>0</v>
      </c>
      <c r="I50" s="92">
        <v>0</v>
      </c>
    </row>
    <row r="51" spans="3:9">
      <c r="C51" s="76">
        <v>111245</v>
      </c>
      <c r="D51" s="89" t="s">
        <v>150</v>
      </c>
      <c r="E51" s="90" t="s">
        <v>108</v>
      </c>
      <c r="F51" s="67" t="s">
        <v>109</v>
      </c>
      <c r="G51" s="91">
        <f t="shared" si="2"/>
        <v>0</v>
      </c>
      <c r="H51" s="91">
        <f t="shared" si="3"/>
        <v>0</v>
      </c>
      <c r="I51" s="92">
        <v>0</v>
      </c>
    </row>
    <row r="52" spans="3:9">
      <c r="C52" s="76">
        <v>111246</v>
      </c>
      <c r="D52" s="89" t="s">
        <v>151</v>
      </c>
      <c r="E52" s="90" t="s">
        <v>108</v>
      </c>
      <c r="F52" s="67" t="s">
        <v>109</v>
      </c>
      <c r="G52" s="91">
        <f t="shared" si="2"/>
        <v>0</v>
      </c>
      <c r="H52" s="91">
        <f t="shared" si="3"/>
        <v>0</v>
      </c>
      <c r="I52" s="92">
        <v>0</v>
      </c>
    </row>
    <row r="53" spans="3:9">
      <c r="C53" s="76">
        <v>111260</v>
      </c>
      <c r="D53" s="89" t="s">
        <v>152</v>
      </c>
      <c r="E53" s="90" t="s">
        <v>108</v>
      </c>
      <c r="F53" s="67" t="s">
        <v>109</v>
      </c>
      <c r="G53" s="91">
        <f t="shared" si="2"/>
        <v>0</v>
      </c>
      <c r="H53" s="91">
        <f t="shared" si="3"/>
        <v>0</v>
      </c>
      <c r="I53" s="92">
        <v>0</v>
      </c>
    </row>
    <row r="54" spans="3:9">
      <c r="C54" s="76">
        <v>111261</v>
      </c>
      <c r="D54" s="89" t="s">
        <v>153</v>
      </c>
      <c r="E54" s="90" t="s">
        <v>108</v>
      </c>
      <c r="F54" s="67" t="s">
        <v>109</v>
      </c>
      <c r="G54" s="91">
        <f t="shared" si="2"/>
        <v>0</v>
      </c>
      <c r="H54" s="91">
        <f t="shared" si="3"/>
        <v>0</v>
      </c>
      <c r="I54" s="92">
        <v>0</v>
      </c>
    </row>
    <row r="55" spans="3:9">
      <c r="C55" s="76">
        <v>111262</v>
      </c>
      <c r="D55" s="89" t="s">
        <v>154</v>
      </c>
      <c r="E55" s="90" t="s">
        <v>108</v>
      </c>
      <c r="F55" s="67" t="s">
        <v>109</v>
      </c>
      <c r="G55" s="91">
        <f t="shared" si="2"/>
        <v>0</v>
      </c>
      <c r="H55" s="91">
        <f t="shared" si="3"/>
        <v>0</v>
      </c>
      <c r="I55" s="92">
        <v>0</v>
      </c>
    </row>
    <row r="56" spans="3:9">
      <c r="C56" s="76">
        <v>111263</v>
      </c>
      <c r="D56" s="89" t="s">
        <v>155</v>
      </c>
      <c r="E56" s="90" t="s">
        <v>108</v>
      </c>
      <c r="F56" s="67" t="s">
        <v>109</v>
      </c>
      <c r="G56" s="91">
        <f t="shared" si="2"/>
        <v>0</v>
      </c>
      <c r="H56" s="91">
        <f t="shared" si="3"/>
        <v>0</v>
      </c>
      <c r="I56" s="92">
        <v>0</v>
      </c>
    </row>
    <row r="57" spans="3:9">
      <c r="C57" s="76">
        <v>111264</v>
      </c>
      <c r="D57" s="89" t="s">
        <v>156</v>
      </c>
      <c r="E57" s="90" t="s">
        <v>108</v>
      </c>
      <c r="F57" s="67" t="s">
        <v>109</v>
      </c>
      <c r="G57" s="91">
        <f t="shared" si="2"/>
        <v>0</v>
      </c>
      <c r="H57" s="91">
        <f t="shared" si="3"/>
        <v>0</v>
      </c>
      <c r="I57" s="92">
        <v>0</v>
      </c>
    </row>
    <row r="58" spans="3:9">
      <c r="C58" s="76">
        <v>111265</v>
      </c>
      <c r="D58" s="89" t="s">
        <v>157</v>
      </c>
      <c r="E58" s="90" t="s">
        <v>108</v>
      </c>
      <c r="F58" s="67" t="s">
        <v>109</v>
      </c>
      <c r="G58" s="91">
        <f t="shared" si="2"/>
        <v>0</v>
      </c>
      <c r="H58" s="91">
        <f t="shared" si="3"/>
        <v>0</v>
      </c>
      <c r="I58" s="92">
        <v>0</v>
      </c>
    </row>
    <row r="59" spans="3:9">
      <c r="C59" s="76">
        <v>111266</v>
      </c>
      <c r="D59" s="89" t="s">
        <v>158</v>
      </c>
      <c r="E59" s="90" t="s">
        <v>108</v>
      </c>
      <c r="F59" s="67" t="s">
        <v>109</v>
      </c>
      <c r="G59" s="91">
        <f t="shared" si="2"/>
        <v>0</v>
      </c>
      <c r="H59" s="91">
        <f t="shared" si="3"/>
        <v>0</v>
      </c>
      <c r="I59" s="92">
        <v>0</v>
      </c>
    </row>
    <row r="60" spans="3:9">
      <c r="C60" s="76">
        <v>111267</v>
      </c>
      <c r="D60" s="89" t="s">
        <v>159</v>
      </c>
      <c r="E60" s="90" t="s">
        <v>108</v>
      </c>
      <c r="F60" s="67" t="s">
        <v>109</v>
      </c>
      <c r="G60" s="91">
        <f t="shared" si="2"/>
        <v>0</v>
      </c>
      <c r="H60" s="91">
        <f t="shared" si="3"/>
        <v>0</v>
      </c>
      <c r="I60" s="92">
        <v>0</v>
      </c>
    </row>
    <row r="61" spans="3:9">
      <c r="C61" s="76">
        <v>111270</v>
      </c>
      <c r="D61" s="89" t="s">
        <v>160</v>
      </c>
      <c r="E61" s="90" t="s">
        <v>108</v>
      </c>
      <c r="F61" s="67" t="s">
        <v>109</v>
      </c>
      <c r="G61" s="91">
        <f t="shared" si="2"/>
        <v>0</v>
      </c>
      <c r="H61" s="91">
        <f t="shared" si="3"/>
        <v>0</v>
      </c>
      <c r="I61" s="92">
        <v>0</v>
      </c>
    </row>
    <row r="62" spans="3:9">
      <c r="C62" s="76">
        <v>111271</v>
      </c>
      <c r="D62" s="89" t="s">
        <v>161</v>
      </c>
      <c r="E62" s="90" t="s">
        <v>108</v>
      </c>
      <c r="F62" s="67" t="s">
        <v>109</v>
      </c>
      <c r="G62" s="91">
        <f t="shared" si="2"/>
        <v>0</v>
      </c>
      <c r="H62" s="91">
        <f t="shared" si="3"/>
        <v>0</v>
      </c>
      <c r="I62" s="92">
        <v>0</v>
      </c>
    </row>
    <row r="63" spans="3:9">
      <c r="C63" s="76">
        <v>111272</v>
      </c>
      <c r="D63" s="89" t="s">
        <v>162</v>
      </c>
      <c r="E63" s="90" t="s">
        <v>108</v>
      </c>
      <c r="F63" s="67" t="s">
        <v>109</v>
      </c>
      <c r="G63" s="91">
        <f t="shared" si="2"/>
        <v>0</v>
      </c>
      <c r="H63" s="91">
        <f t="shared" si="3"/>
        <v>0</v>
      </c>
      <c r="I63" s="92">
        <v>0</v>
      </c>
    </row>
    <row r="64" spans="3:9">
      <c r="C64" s="76">
        <v>111273</v>
      </c>
      <c r="D64" s="89" t="s">
        <v>163</v>
      </c>
      <c r="E64" s="90" t="s">
        <v>108</v>
      </c>
      <c r="F64" s="67" t="s">
        <v>109</v>
      </c>
      <c r="G64" s="91">
        <f t="shared" si="2"/>
        <v>0</v>
      </c>
      <c r="H64" s="91">
        <f t="shared" si="3"/>
        <v>0</v>
      </c>
      <c r="I64" s="92">
        <v>0</v>
      </c>
    </row>
    <row r="65" spans="3:9">
      <c r="C65" s="76">
        <v>111274</v>
      </c>
      <c r="D65" s="89" t="s">
        <v>164</v>
      </c>
      <c r="E65" s="90" t="s">
        <v>108</v>
      </c>
      <c r="F65" s="67" t="s">
        <v>109</v>
      </c>
      <c r="G65" s="91">
        <f t="shared" si="2"/>
        <v>0</v>
      </c>
      <c r="H65" s="91">
        <f t="shared" si="3"/>
        <v>0</v>
      </c>
      <c r="I65" s="92">
        <v>0</v>
      </c>
    </row>
    <row r="66" spans="3:9">
      <c r="C66" s="76">
        <v>111275</v>
      </c>
      <c r="D66" s="89" t="s">
        <v>165</v>
      </c>
      <c r="E66" s="90" t="s">
        <v>108</v>
      </c>
      <c r="F66" s="67" t="s">
        <v>109</v>
      </c>
      <c r="G66" s="91">
        <f t="shared" si="2"/>
        <v>0</v>
      </c>
      <c r="H66" s="91">
        <f t="shared" si="3"/>
        <v>0</v>
      </c>
      <c r="I66" s="92">
        <v>0</v>
      </c>
    </row>
    <row r="67" spans="3:9">
      <c r="C67" s="76">
        <v>111276</v>
      </c>
      <c r="D67" s="89" t="s">
        <v>166</v>
      </c>
      <c r="E67" s="90" t="s">
        <v>108</v>
      </c>
      <c r="F67" s="67" t="s">
        <v>109</v>
      </c>
      <c r="G67" s="91">
        <f t="shared" si="2"/>
        <v>0</v>
      </c>
      <c r="H67" s="91">
        <f t="shared" si="3"/>
        <v>0</v>
      </c>
      <c r="I67" s="92">
        <v>0</v>
      </c>
    </row>
    <row r="68" spans="3:9">
      <c r="C68" s="76">
        <v>111277</v>
      </c>
      <c r="D68" s="89" t="s">
        <v>167</v>
      </c>
      <c r="E68" s="90" t="s">
        <v>108</v>
      </c>
      <c r="F68" s="67" t="s">
        <v>109</v>
      </c>
      <c r="G68" s="91">
        <f t="shared" si="2"/>
        <v>0</v>
      </c>
      <c r="H68" s="91">
        <f t="shared" si="3"/>
        <v>0</v>
      </c>
      <c r="I68" s="92">
        <v>0</v>
      </c>
    </row>
    <row r="69" spans="3:9">
      <c r="C69" s="76">
        <v>111278</v>
      </c>
      <c r="D69" s="89" t="s">
        <v>168</v>
      </c>
      <c r="E69" s="90" t="s">
        <v>108</v>
      </c>
      <c r="F69" s="67" t="s">
        <v>109</v>
      </c>
      <c r="G69" s="91">
        <f t="shared" si="2"/>
        <v>0</v>
      </c>
      <c r="H69" s="91">
        <f t="shared" si="3"/>
        <v>0</v>
      </c>
      <c r="I69" s="92">
        <v>0</v>
      </c>
    </row>
    <row r="70" spans="3:9">
      <c r="C70" s="76">
        <v>111279</v>
      </c>
      <c r="D70" s="89" t="s">
        <v>169</v>
      </c>
      <c r="E70" s="90" t="s">
        <v>108</v>
      </c>
      <c r="F70" s="67" t="s">
        <v>109</v>
      </c>
      <c r="G70" s="91">
        <f t="shared" si="2"/>
        <v>0</v>
      </c>
      <c r="H70" s="91">
        <f t="shared" si="3"/>
        <v>0</v>
      </c>
      <c r="I70" s="92">
        <v>0</v>
      </c>
    </row>
    <row r="71" spans="3:9">
      <c r="C71" s="76">
        <v>111280</v>
      </c>
      <c r="D71" s="89" t="s">
        <v>170</v>
      </c>
      <c r="E71" s="90" t="s">
        <v>108</v>
      </c>
      <c r="F71" s="67" t="s">
        <v>109</v>
      </c>
      <c r="G71" s="91">
        <f t="shared" si="2"/>
        <v>0</v>
      </c>
      <c r="H71" s="91">
        <f t="shared" si="3"/>
        <v>0</v>
      </c>
      <c r="I71" s="92">
        <v>0</v>
      </c>
    </row>
    <row r="72" spans="3:9">
      <c r="C72" s="76">
        <v>111281</v>
      </c>
      <c r="D72" s="89" t="s">
        <v>171</v>
      </c>
      <c r="E72" s="90" t="s">
        <v>108</v>
      </c>
      <c r="F72" s="67" t="s">
        <v>109</v>
      </c>
      <c r="G72" s="91">
        <f t="shared" si="2"/>
        <v>0</v>
      </c>
      <c r="H72" s="91">
        <f t="shared" si="3"/>
        <v>0</v>
      </c>
      <c r="I72" s="92">
        <v>0</v>
      </c>
    </row>
    <row r="73" spans="3:9">
      <c r="C73" s="76">
        <v>111282</v>
      </c>
      <c r="D73" s="89" t="s">
        <v>172</v>
      </c>
      <c r="E73" s="90" t="s">
        <v>108</v>
      </c>
      <c r="F73" s="67" t="s">
        <v>109</v>
      </c>
      <c r="G73" s="91">
        <f t="shared" si="2"/>
        <v>0</v>
      </c>
      <c r="H73" s="91">
        <f t="shared" si="3"/>
        <v>0</v>
      </c>
      <c r="I73" s="92">
        <v>0</v>
      </c>
    </row>
    <row r="74" spans="3:9">
      <c r="C74" s="76">
        <v>111283</v>
      </c>
      <c r="D74" s="89" t="s">
        <v>173</v>
      </c>
      <c r="E74" s="90" t="s">
        <v>108</v>
      </c>
      <c r="F74" s="67" t="s">
        <v>109</v>
      </c>
      <c r="G74" s="91">
        <f t="shared" si="2"/>
        <v>0</v>
      </c>
      <c r="H74" s="91">
        <f t="shared" si="3"/>
        <v>0</v>
      </c>
      <c r="I74" s="92">
        <v>0</v>
      </c>
    </row>
    <row r="75" spans="3:9">
      <c r="C75" s="76">
        <v>111284</v>
      </c>
      <c r="D75" s="89" t="s">
        <v>174</v>
      </c>
      <c r="E75" s="90" t="s">
        <v>108</v>
      </c>
      <c r="F75" s="67" t="s">
        <v>109</v>
      </c>
      <c r="G75" s="91">
        <f t="shared" si="2"/>
        <v>0</v>
      </c>
      <c r="H75" s="91">
        <f t="shared" si="3"/>
        <v>0</v>
      </c>
      <c r="I75" s="92">
        <v>0</v>
      </c>
    </row>
    <row r="76" spans="3:9">
      <c r="C76" s="76">
        <v>111285</v>
      </c>
      <c r="D76" s="89" t="s">
        <v>175</v>
      </c>
      <c r="E76" s="90" t="s">
        <v>108</v>
      </c>
      <c r="F76" s="67" t="s">
        <v>109</v>
      </c>
      <c r="G76" s="91">
        <f t="shared" si="2"/>
        <v>0</v>
      </c>
      <c r="H76" s="91">
        <f t="shared" si="3"/>
        <v>0</v>
      </c>
      <c r="I76" s="92">
        <v>0</v>
      </c>
    </row>
    <row r="77" spans="3:9">
      <c r="C77" s="76">
        <v>111286</v>
      </c>
      <c r="D77" s="89" t="s">
        <v>176</v>
      </c>
      <c r="E77" s="90" t="s">
        <v>108</v>
      </c>
      <c r="F77" s="67" t="s">
        <v>109</v>
      </c>
      <c r="G77" s="91">
        <f t="shared" si="2"/>
        <v>0</v>
      </c>
      <c r="H77" s="91">
        <f t="shared" si="3"/>
        <v>0</v>
      </c>
      <c r="I77" s="92">
        <v>0</v>
      </c>
    </row>
    <row r="78" spans="3:9">
      <c r="C78" s="76">
        <v>111287</v>
      </c>
      <c r="D78" s="89" t="s">
        <v>177</v>
      </c>
      <c r="E78" s="90" t="s">
        <v>108</v>
      </c>
      <c r="F78" s="67" t="s">
        <v>109</v>
      </c>
      <c r="G78" s="91">
        <f t="shared" si="2"/>
        <v>0</v>
      </c>
      <c r="H78" s="91">
        <f t="shared" si="3"/>
        <v>0</v>
      </c>
      <c r="I78" s="92">
        <v>0</v>
      </c>
    </row>
    <row r="79" spans="3:9">
      <c r="C79" s="76">
        <v>111288</v>
      </c>
      <c r="D79" s="89" t="s">
        <v>178</v>
      </c>
      <c r="E79" s="90" t="s">
        <v>108</v>
      </c>
      <c r="F79" s="67" t="s">
        <v>109</v>
      </c>
      <c r="G79" s="91">
        <f t="shared" si="2"/>
        <v>0</v>
      </c>
      <c r="H79" s="91">
        <f t="shared" si="3"/>
        <v>0</v>
      </c>
      <c r="I79" s="92">
        <v>0</v>
      </c>
    </row>
    <row r="80" spans="3:9">
      <c r="C80" s="76">
        <v>111299</v>
      </c>
      <c r="D80" s="89" t="s">
        <v>179</v>
      </c>
      <c r="E80" s="90" t="s">
        <v>108</v>
      </c>
      <c r="F80" s="67" t="s">
        <v>109</v>
      </c>
      <c r="G80" s="91">
        <f t="shared" si="2"/>
        <v>0</v>
      </c>
      <c r="H80" s="91">
        <f t="shared" si="3"/>
        <v>0</v>
      </c>
      <c r="I80" s="92">
        <v>0</v>
      </c>
    </row>
    <row r="81" spans="1:9" ht="15.75" customHeight="1">
      <c r="A81" s="70" t="s">
        <v>128</v>
      </c>
      <c r="C81" s="90" t="s">
        <v>95</v>
      </c>
      <c r="D81" s="93" t="s">
        <v>129</v>
      </c>
      <c r="E81" s="90"/>
      <c r="G81" s="94">
        <f>SUM(G31:G80)</f>
        <v>0</v>
      </c>
      <c r="H81" s="94">
        <f>SUM(H31:H80)</f>
        <v>0</v>
      </c>
      <c r="I81" s="95">
        <f>SUM(I31:I80)</f>
        <v>0</v>
      </c>
    </row>
    <row r="82" spans="1:9">
      <c r="C82" s="76"/>
      <c r="D82" s="77"/>
      <c r="E82" s="90"/>
      <c r="G82" s="96"/>
      <c r="H82" s="96"/>
      <c r="I82" s="97"/>
    </row>
    <row r="83" spans="1:9">
      <c r="C83" s="76"/>
      <c r="D83" s="77" t="s">
        <v>180</v>
      </c>
      <c r="E83" s="90"/>
      <c r="G83" s="91"/>
      <c r="H83" s="91"/>
      <c r="I83" s="92"/>
    </row>
    <row r="84" spans="1:9">
      <c r="C84" s="76">
        <v>111301</v>
      </c>
      <c r="D84" s="89" t="s">
        <v>181</v>
      </c>
      <c r="E84" s="90" t="s">
        <v>108</v>
      </c>
      <c r="F84" s="67" t="s">
        <v>109</v>
      </c>
      <c r="G84" s="91">
        <f t="shared" ref="G84:G93" si="4">IF(E84="Actual",IF(F84=G$6,$I84,0),VLOOKUP($E84,$F$1754:$L$1760,5,FALSE)*$I84)</f>
        <v>0</v>
      </c>
      <c r="H84" s="91">
        <f t="shared" ref="H84:H93" si="5">IF(E84="Actual",IF(F84=H$6,$I84,0),VLOOKUP($E84,$F$1754:$L$1760,6,FALSE)*$I84)</f>
        <v>0</v>
      </c>
      <c r="I84" s="92">
        <v>0</v>
      </c>
    </row>
    <row r="85" spans="1:9">
      <c r="C85" s="76">
        <v>111302</v>
      </c>
      <c r="D85" s="89" t="s">
        <v>182</v>
      </c>
      <c r="E85" s="90" t="s">
        <v>108</v>
      </c>
      <c r="F85" s="67" t="s">
        <v>109</v>
      </c>
      <c r="G85" s="91">
        <f t="shared" si="4"/>
        <v>0</v>
      </c>
      <c r="H85" s="91">
        <f t="shared" si="5"/>
        <v>0</v>
      </c>
      <c r="I85" s="92">
        <v>0</v>
      </c>
    </row>
    <row r="86" spans="1:9">
      <c r="C86" s="76">
        <v>111303</v>
      </c>
      <c r="D86" s="89" t="s">
        <v>183</v>
      </c>
      <c r="E86" s="90" t="s">
        <v>108</v>
      </c>
      <c r="F86" s="67" t="s">
        <v>109</v>
      </c>
      <c r="G86" s="91">
        <f t="shared" si="4"/>
        <v>0</v>
      </c>
      <c r="H86" s="91">
        <f t="shared" si="5"/>
        <v>0</v>
      </c>
      <c r="I86" s="92">
        <v>0</v>
      </c>
    </row>
    <row r="87" spans="1:9">
      <c r="C87" s="76">
        <v>111304</v>
      </c>
      <c r="D87" s="89" t="s">
        <v>184</v>
      </c>
      <c r="E87" s="90" t="s">
        <v>108</v>
      </c>
      <c r="F87" s="67" t="s">
        <v>109</v>
      </c>
      <c r="G87" s="91">
        <f t="shared" si="4"/>
        <v>0</v>
      </c>
      <c r="H87" s="91">
        <f t="shared" si="5"/>
        <v>0</v>
      </c>
      <c r="I87" s="92">
        <v>0</v>
      </c>
    </row>
    <row r="88" spans="1:9">
      <c r="C88" s="76">
        <v>111305</v>
      </c>
      <c r="D88" s="89" t="s">
        <v>185</v>
      </c>
      <c r="E88" s="90" t="s">
        <v>108</v>
      </c>
      <c r="F88" s="67" t="s">
        <v>109</v>
      </c>
      <c r="G88" s="91">
        <f t="shared" si="4"/>
        <v>0</v>
      </c>
      <c r="H88" s="91">
        <f t="shared" si="5"/>
        <v>0</v>
      </c>
      <c r="I88" s="92">
        <v>0</v>
      </c>
    </row>
    <row r="89" spans="1:9">
      <c r="C89" s="76">
        <v>111306</v>
      </c>
      <c r="D89" s="89" t="s">
        <v>186</v>
      </c>
      <c r="E89" s="90" t="s">
        <v>108</v>
      </c>
      <c r="F89" s="67" t="s">
        <v>109</v>
      </c>
      <c r="G89" s="91">
        <f t="shared" si="4"/>
        <v>0</v>
      </c>
      <c r="H89" s="91">
        <f t="shared" si="5"/>
        <v>0</v>
      </c>
      <c r="I89" s="92">
        <v>0</v>
      </c>
    </row>
    <row r="90" spans="1:9">
      <c r="C90" s="76">
        <v>111307</v>
      </c>
      <c r="D90" s="89" t="s">
        <v>187</v>
      </c>
      <c r="E90" s="90" t="s">
        <v>108</v>
      </c>
      <c r="F90" s="67" t="s">
        <v>109</v>
      </c>
      <c r="G90" s="91">
        <f t="shared" si="4"/>
        <v>0</v>
      </c>
      <c r="H90" s="91">
        <f t="shared" si="5"/>
        <v>0</v>
      </c>
      <c r="I90" s="92">
        <v>0</v>
      </c>
    </row>
    <row r="91" spans="1:9">
      <c r="C91" s="76">
        <v>111308</v>
      </c>
      <c r="D91" s="89" t="s">
        <v>188</v>
      </c>
      <c r="E91" s="90" t="s">
        <v>108</v>
      </c>
      <c r="F91" s="67" t="s">
        <v>109</v>
      </c>
      <c r="G91" s="91">
        <f t="shared" si="4"/>
        <v>0</v>
      </c>
      <c r="H91" s="91">
        <f t="shared" si="5"/>
        <v>0</v>
      </c>
      <c r="I91" s="92">
        <v>0</v>
      </c>
    </row>
    <row r="92" spans="1:9">
      <c r="C92" s="76">
        <v>111309</v>
      </c>
      <c r="D92" s="89" t="s">
        <v>189</v>
      </c>
      <c r="E92" s="90" t="s">
        <v>108</v>
      </c>
      <c r="F92" s="67" t="s">
        <v>109</v>
      </c>
      <c r="G92" s="91">
        <f t="shared" si="4"/>
        <v>0</v>
      </c>
      <c r="H92" s="91">
        <f t="shared" si="5"/>
        <v>0</v>
      </c>
      <c r="I92" s="92">
        <v>0</v>
      </c>
    </row>
    <row r="93" spans="1:9">
      <c r="C93" s="76">
        <v>111310</v>
      </c>
      <c r="D93" s="89" t="s">
        <v>190</v>
      </c>
      <c r="E93" s="90" t="s">
        <v>108</v>
      </c>
      <c r="F93" s="67" t="s">
        <v>109</v>
      </c>
      <c r="G93" s="91">
        <f t="shared" si="4"/>
        <v>0</v>
      </c>
      <c r="H93" s="91">
        <f t="shared" si="5"/>
        <v>0</v>
      </c>
      <c r="I93" s="92">
        <v>0</v>
      </c>
    </row>
    <row r="94" spans="1:9">
      <c r="A94" s="70" t="s">
        <v>128</v>
      </c>
      <c r="C94" s="90" t="s">
        <v>95</v>
      </c>
      <c r="D94" s="93" t="s">
        <v>180</v>
      </c>
      <c r="E94" s="90"/>
      <c r="G94" s="94">
        <f>SUM(G84:G93)</f>
        <v>0</v>
      </c>
      <c r="H94" s="94">
        <f>SUM(H84:H93)</f>
        <v>0</v>
      </c>
      <c r="I94" s="95">
        <f>SUM(I84:I93)</f>
        <v>0</v>
      </c>
    </row>
    <row r="95" spans="1:9">
      <c r="C95" s="76"/>
      <c r="D95" s="77"/>
      <c r="E95" s="90"/>
      <c r="G95" s="96"/>
      <c r="H95" s="96"/>
      <c r="I95" s="97"/>
    </row>
    <row r="96" spans="1:9">
      <c r="C96" s="76"/>
      <c r="D96" s="77" t="s">
        <v>191</v>
      </c>
      <c r="E96" s="90"/>
      <c r="G96" s="91"/>
      <c r="H96" s="91"/>
      <c r="I96" s="92"/>
    </row>
    <row r="97" spans="1:9">
      <c r="C97" s="76">
        <v>111401</v>
      </c>
      <c r="D97" s="89" t="s">
        <v>192</v>
      </c>
      <c r="E97" s="90" t="s">
        <v>108</v>
      </c>
      <c r="F97" s="67" t="s">
        <v>109</v>
      </c>
      <c r="G97" s="91">
        <f t="shared" ref="G97:G111" si="6">IF(E97="Actual",IF(F97=G$6,$I97,0),VLOOKUP($E97,$F$1754:$L$1760,5,FALSE)*$I97)</f>
        <v>0</v>
      </c>
      <c r="H97" s="91">
        <f t="shared" ref="H97:H111" si="7">IF(E97="Actual",IF(F97=H$6,$I97,0),VLOOKUP($E97,$F$1754:$L$1760,6,FALSE)*$I97)</f>
        <v>0</v>
      </c>
      <c r="I97" s="92">
        <v>0</v>
      </c>
    </row>
    <row r="98" spans="1:9">
      <c r="C98" s="76">
        <v>111402</v>
      </c>
      <c r="D98" s="89" t="s">
        <v>193</v>
      </c>
      <c r="E98" s="90" t="s">
        <v>108</v>
      </c>
      <c r="F98" s="67" t="s">
        <v>109</v>
      </c>
      <c r="G98" s="91">
        <f t="shared" si="6"/>
        <v>0</v>
      </c>
      <c r="H98" s="91">
        <f t="shared" si="7"/>
        <v>0</v>
      </c>
      <c r="I98" s="92">
        <v>0</v>
      </c>
    </row>
    <row r="99" spans="1:9">
      <c r="C99" s="76">
        <v>111403</v>
      </c>
      <c r="D99" s="89" t="s">
        <v>194</v>
      </c>
      <c r="E99" s="90" t="s">
        <v>108</v>
      </c>
      <c r="F99" s="67" t="s">
        <v>109</v>
      </c>
      <c r="G99" s="91">
        <f t="shared" si="6"/>
        <v>0</v>
      </c>
      <c r="H99" s="91">
        <f t="shared" si="7"/>
        <v>0</v>
      </c>
      <c r="I99" s="92">
        <v>0</v>
      </c>
    </row>
    <row r="100" spans="1:9">
      <c r="C100" s="76">
        <v>111404</v>
      </c>
      <c r="D100" s="89" t="s">
        <v>195</v>
      </c>
      <c r="E100" s="90" t="s">
        <v>108</v>
      </c>
      <c r="F100" s="67" t="s">
        <v>109</v>
      </c>
      <c r="G100" s="91">
        <f t="shared" si="6"/>
        <v>0</v>
      </c>
      <c r="H100" s="91">
        <f t="shared" si="7"/>
        <v>0</v>
      </c>
      <c r="I100" s="92">
        <v>0</v>
      </c>
    </row>
    <row r="101" spans="1:9">
      <c r="C101" s="76">
        <v>111405</v>
      </c>
      <c r="D101" s="89" t="s">
        <v>196</v>
      </c>
      <c r="E101" s="90" t="s">
        <v>108</v>
      </c>
      <c r="F101" s="67" t="s">
        <v>109</v>
      </c>
      <c r="G101" s="91">
        <f t="shared" si="6"/>
        <v>0</v>
      </c>
      <c r="H101" s="91">
        <f t="shared" si="7"/>
        <v>0</v>
      </c>
      <c r="I101" s="92">
        <v>0</v>
      </c>
    </row>
    <row r="102" spans="1:9">
      <c r="C102" s="76">
        <v>111406</v>
      </c>
      <c r="D102" s="89" t="s">
        <v>197</v>
      </c>
      <c r="E102" s="90" t="s">
        <v>108</v>
      </c>
      <c r="F102" s="67" t="s">
        <v>109</v>
      </c>
      <c r="G102" s="91">
        <f t="shared" si="6"/>
        <v>0</v>
      </c>
      <c r="H102" s="91">
        <f t="shared" si="7"/>
        <v>0</v>
      </c>
      <c r="I102" s="92">
        <v>0</v>
      </c>
    </row>
    <row r="103" spans="1:9">
      <c r="C103" s="76">
        <v>111430</v>
      </c>
      <c r="D103" s="89" t="s">
        <v>198</v>
      </c>
      <c r="E103" s="90" t="s">
        <v>108</v>
      </c>
      <c r="F103" s="67" t="s">
        <v>109</v>
      </c>
      <c r="G103" s="91">
        <f t="shared" si="6"/>
        <v>0</v>
      </c>
      <c r="H103" s="91">
        <f t="shared" si="7"/>
        <v>0</v>
      </c>
      <c r="I103" s="92">
        <v>0</v>
      </c>
    </row>
    <row r="104" spans="1:9">
      <c r="C104" s="76">
        <v>111431</v>
      </c>
      <c r="D104" s="89" t="s">
        <v>199</v>
      </c>
      <c r="E104" s="90" t="s">
        <v>108</v>
      </c>
      <c r="F104" s="67" t="s">
        <v>109</v>
      </c>
      <c r="G104" s="91">
        <f t="shared" si="6"/>
        <v>0</v>
      </c>
      <c r="H104" s="91">
        <f t="shared" si="7"/>
        <v>0</v>
      </c>
      <c r="I104" s="92">
        <v>0</v>
      </c>
    </row>
    <row r="105" spans="1:9">
      <c r="C105" s="76">
        <v>111432</v>
      </c>
      <c r="D105" s="89" t="s">
        <v>200</v>
      </c>
      <c r="E105" s="90" t="s">
        <v>108</v>
      </c>
      <c r="F105" s="67" t="s">
        <v>109</v>
      </c>
      <c r="G105" s="91">
        <f t="shared" si="6"/>
        <v>0</v>
      </c>
      <c r="H105" s="91">
        <f t="shared" si="7"/>
        <v>0</v>
      </c>
      <c r="I105" s="92">
        <v>0</v>
      </c>
    </row>
    <row r="106" spans="1:9">
      <c r="C106" s="76">
        <v>111450</v>
      </c>
      <c r="D106" s="89" t="s">
        <v>201</v>
      </c>
      <c r="E106" s="90" t="s">
        <v>108</v>
      </c>
      <c r="F106" s="67" t="s">
        <v>109</v>
      </c>
      <c r="G106" s="91">
        <f t="shared" si="6"/>
        <v>0</v>
      </c>
      <c r="H106" s="91">
        <f t="shared" si="7"/>
        <v>0</v>
      </c>
      <c r="I106" s="92">
        <v>0</v>
      </c>
    </row>
    <row r="107" spans="1:9">
      <c r="C107" s="76">
        <v>111451</v>
      </c>
      <c r="D107" s="89" t="s">
        <v>202</v>
      </c>
      <c r="E107" s="90" t="s">
        <v>108</v>
      </c>
      <c r="F107" s="67" t="s">
        <v>109</v>
      </c>
      <c r="G107" s="91">
        <f t="shared" si="6"/>
        <v>0</v>
      </c>
      <c r="H107" s="91">
        <f t="shared" si="7"/>
        <v>0</v>
      </c>
      <c r="I107" s="92">
        <v>0</v>
      </c>
    </row>
    <row r="108" spans="1:9">
      <c r="C108" s="76">
        <v>111452</v>
      </c>
      <c r="D108" s="89" t="s">
        <v>203</v>
      </c>
      <c r="E108" s="90" t="s">
        <v>108</v>
      </c>
      <c r="F108" s="67" t="s">
        <v>109</v>
      </c>
      <c r="G108" s="91">
        <f t="shared" si="6"/>
        <v>0</v>
      </c>
      <c r="H108" s="91">
        <f t="shared" si="7"/>
        <v>0</v>
      </c>
      <c r="I108" s="92">
        <v>0</v>
      </c>
    </row>
    <row r="109" spans="1:9">
      <c r="C109" s="76">
        <v>111453</v>
      </c>
      <c r="D109" s="89" t="s">
        <v>204</v>
      </c>
      <c r="E109" s="90" t="s">
        <v>108</v>
      </c>
      <c r="F109" s="67" t="s">
        <v>109</v>
      </c>
      <c r="G109" s="91">
        <f t="shared" si="6"/>
        <v>0</v>
      </c>
      <c r="H109" s="91">
        <f t="shared" si="7"/>
        <v>0</v>
      </c>
      <c r="I109" s="92">
        <v>0</v>
      </c>
    </row>
    <row r="110" spans="1:9">
      <c r="C110" s="76">
        <v>111460</v>
      </c>
      <c r="D110" s="89" t="s">
        <v>205</v>
      </c>
      <c r="E110" s="90" t="s">
        <v>108</v>
      </c>
      <c r="F110" s="67" t="s">
        <v>109</v>
      </c>
      <c r="G110" s="91">
        <f t="shared" si="6"/>
        <v>0</v>
      </c>
      <c r="H110" s="91">
        <f t="shared" si="7"/>
        <v>0</v>
      </c>
      <c r="I110" s="92">
        <v>0</v>
      </c>
    </row>
    <row r="111" spans="1:9">
      <c r="C111" s="76">
        <v>111470</v>
      </c>
      <c r="D111" s="89" t="s">
        <v>206</v>
      </c>
      <c r="E111" s="90" t="s">
        <v>108</v>
      </c>
      <c r="F111" s="67" t="s">
        <v>109</v>
      </c>
      <c r="G111" s="91">
        <f t="shared" si="6"/>
        <v>0</v>
      </c>
      <c r="H111" s="91">
        <f t="shared" si="7"/>
        <v>0</v>
      </c>
      <c r="I111" s="92">
        <v>0</v>
      </c>
    </row>
    <row r="112" spans="1:9">
      <c r="A112" s="70" t="s">
        <v>128</v>
      </c>
      <c r="C112" s="90" t="s">
        <v>95</v>
      </c>
      <c r="D112" s="93" t="s">
        <v>191</v>
      </c>
      <c r="E112" s="90"/>
      <c r="G112" s="94">
        <f>SUM(G97:G111)</f>
        <v>0</v>
      </c>
      <c r="H112" s="94">
        <f>SUM(H97:H111)</f>
        <v>0</v>
      </c>
      <c r="I112" s="95">
        <f>SUM(I97:I111)</f>
        <v>0</v>
      </c>
    </row>
    <row r="113" spans="1:9">
      <c r="C113" s="76"/>
      <c r="D113" s="77"/>
      <c r="E113" s="90"/>
      <c r="G113" s="96"/>
      <c r="H113" s="96"/>
      <c r="I113" s="97"/>
    </row>
    <row r="114" spans="1:9">
      <c r="C114" s="76"/>
      <c r="D114" s="77" t="s">
        <v>207</v>
      </c>
      <c r="E114" s="90"/>
      <c r="G114" s="91"/>
      <c r="H114" s="91"/>
      <c r="I114" s="92"/>
    </row>
    <row r="115" spans="1:9">
      <c r="C115" s="76">
        <v>112101</v>
      </c>
      <c r="D115" s="89" t="s">
        <v>208</v>
      </c>
      <c r="E115" s="90" t="s">
        <v>108</v>
      </c>
      <c r="F115" s="67" t="s">
        <v>109</v>
      </c>
      <c r="G115" s="91">
        <f t="shared" ref="G115:G120" si="8">IF(E115="Actual",IF(F115=G$6,$I115,0),VLOOKUP($E115,$F$1754:$L$1760,5,FALSE)*$I115)</f>
        <v>0</v>
      </c>
      <c r="H115" s="91">
        <f t="shared" ref="H115:H120" si="9">IF(E115="Actual",IF(F115=H$6,$I115,0),VLOOKUP($E115,$F$1754:$L$1760,6,FALSE)*$I115)</f>
        <v>0</v>
      </c>
      <c r="I115" s="92">
        <v>0</v>
      </c>
    </row>
    <row r="116" spans="1:9">
      <c r="C116" s="76">
        <v>112102</v>
      </c>
      <c r="D116" s="89" t="s">
        <v>209</v>
      </c>
      <c r="E116" s="90" t="s">
        <v>108</v>
      </c>
      <c r="F116" s="67" t="s">
        <v>109</v>
      </c>
      <c r="G116" s="91">
        <f t="shared" si="8"/>
        <v>380610.49182143022</v>
      </c>
      <c r="H116" s="91">
        <f t="shared" si="9"/>
        <v>251047.53817857042</v>
      </c>
      <c r="I116" s="92">
        <v>631658.03000000061</v>
      </c>
    </row>
    <row r="117" spans="1:9">
      <c r="C117" s="76">
        <v>112103</v>
      </c>
      <c r="D117" s="89" t="s">
        <v>210</v>
      </c>
      <c r="E117" s="90" t="s">
        <v>108</v>
      </c>
      <c r="F117" s="67" t="s">
        <v>109</v>
      </c>
      <c r="G117" s="91">
        <f t="shared" si="8"/>
        <v>0</v>
      </c>
      <c r="H117" s="91">
        <f t="shared" si="9"/>
        <v>0</v>
      </c>
      <c r="I117" s="92">
        <v>0</v>
      </c>
    </row>
    <row r="118" spans="1:9">
      <c r="C118" s="76">
        <v>112104</v>
      </c>
      <c r="D118" s="89" t="s">
        <v>211</v>
      </c>
      <c r="E118" s="90" t="s">
        <v>108</v>
      </c>
      <c r="F118" s="67" t="s">
        <v>109</v>
      </c>
      <c r="G118" s="91">
        <f t="shared" si="8"/>
        <v>0</v>
      </c>
      <c r="H118" s="91">
        <f t="shared" si="9"/>
        <v>0</v>
      </c>
      <c r="I118" s="92">
        <v>0</v>
      </c>
    </row>
    <row r="119" spans="1:9">
      <c r="C119" s="76">
        <v>112105</v>
      </c>
      <c r="D119" s="89" t="s">
        <v>212</v>
      </c>
      <c r="E119" s="90" t="s">
        <v>108</v>
      </c>
      <c r="F119" s="67" t="s">
        <v>109</v>
      </c>
      <c r="G119" s="91">
        <f t="shared" si="8"/>
        <v>0</v>
      </c>
      <c r="H119" s="91">
        <f t="shared" si="9"/>
        <v>0</v>
      </c>
      <c r="I119" s="92">
        <v>0</v>
      </c>
    </row>
    <row r="120" spans="1:9">
      <c r="C120" s="76">
        <v>112106</v>
      </c>
      <c r="D120" s="89" t="s">
        <v>213</v>
      </c>
      <c r="E120" s="90" t="s">
        <v>108</v>
      </c>
      <c r="F120" s="67" t="s">
        <v>109</v>
      </c>
      <c r="G120" s="91">
        <f t="shared" si="8"/>
        <v>0</v>
      </c>
      <c r="H120" s="91">
        <f t="shared" si="9"/>
        <v>0</v>
      </c>
      <c r="I120" s="92">
        <v>0</v>
      </c>
    </row>
    <row r="121" spans="1:9">
      <c r="A121" s="70" t="s">
        <v>128</v>
      </c>
      <c r="C121" s="90" t="s">
        <v>95</v>
      </c>
      <c r="D121" s="93" t="s">
        <v>207</v>
      </c>
      <c r="E121" s="90"/>
      <c r="G121" s="94">
        <f>SUM(G115:G120)</f>
        <v>380610.49182143022</v>
      </c>
      <c r="H121" s="94">
        <f>SUM(H115:H120)</f>
        <v>251047.53817857042</v>
      </c>
      <c r="I121" s="95">
        <f>SUM(I115:I120)</f>
        <v>631658.03000000061</v>
      </c>
    </row>
    <row r="122" spans="1:9">
      <c r="C122" s="76"/>
      <c r="D122" s="77"/>
      <c r="E122" s="90"/>
      <c r="G122" s="96"/>
      <c r="H122" s="96"/>
      <c r="I122" s="97"/>
    </row>
    <row r="123" spans="1:9">
      <c r="C123" s="76"/>
      <c r="D123" s="77"/>
      <c r="E123" s="90"/>
      <c r="G123" s="91"/>
      <c r="H123" s="91"/>
      <c r="I123" s="92"/>
    </row>
    <row r="124" spans="1:9">
      <c r="C124" s="76">
        <v>112201</v>
      </c>
      <c r="D124" s="89" t="s">
        <v>214</v>
      </c>
      <c r="E124" s="90" t="s">
        <v>108</v>
      </c>
      <c r="F124" s="67" t="s">
        <v>109</v>
      </c>
      <c r="G124" s="91">
        <f>IF(E124="Actual",IF(F124=G$6,$I124,0),VLOOKUP($E124,$F$1754:$L$1760,5,FALSE)*$I124)</f>
        <v>0</v>
      </c>
      <c r="H124" s="91">
        <f>IF(E124="Actual",IF(F124=H$6,$I124,0),VLOOKUP($E124,$F$1754:$L$1760,6,FALSE)*$I124)</f>
        <v>0</v>
      </c>
      <c r="I124" s="92">
        <v>0</v>
      </c>
    </row>
    <row r="125" spans="1:9">
      <c r="C125" s="76">
        <v>112202</v>
      </c>
      <c r="D125" s="89" t="s">
        <v>215</v>
      </c>
      <c r="E125" s="90" t="s">
        <v>108</v>
      </c>
      <c r="F125" s="67" t="s">
        <v>109</v>
      </c>
      <c r="G125" s="91">
        <f>IF(E125="Actual",IF(F125=G$6,$I125,0),VLOOKUP($E125,$F$1754:$L$1760,5,FALSE)*$I125)</f>
        <v>-48252.831021652812</v>
      </c>
      <c r="H125" s="91">
        <f>IF(E125="Actual",IF(F125=H$6,$I125,0),VLOOKUP($E125,$F$1754:$L$1760,6,FALSE)*$I125)</f>
        <v>-31827.168978347192</v>
      </c>
      <c r="I125" s="92">
        <v>-80080</v>
      </c>
    </row>
    <row r="126" spans="1:9">
      <c r="C126" s="76">
        <v>112203</v>
      </c>
      <c r="D126" s="89" t="s">
        <v>216</v>
      </c>
      <c r="E126" s="90" t="s">
        <v>108</v>
      </c>
      <c r="F126" s="67" t="s">
        <v>109</v>
      </c>
      <c r="G126" s="98">
        <f>IF(E126="Actual",IF(F126=G$6,$I126,0),VLOOKUP($E126,$F$1754:$L$1760,5,FALSE)*$I126)</f>
        <v>0</v>
      </c>
      <c r="H126" s="98">
        <f>IF(E126="Actual",IF(F126=H$6,$I126,0),VLOOKUP($E126,$F$1754:$L$1760,6,FALSE)*$I126)</f>
        <v>0</v>
      </c>
      <c r="I126" s="92">
        <v>0</v>
      </c>
    </row>
    <row r="127" spans="1:9">
      <c r="A127" s="70" t="s">
        <v>128</v>
      </c>
      <c r="C127" s="90" t="s">
        <v>95</v>
      </c>
      <c r="D127" s="77" t="s">
        <v>217</v>
      </c>
      <c r="E127" s="90"/>
      <c r="G127" s="99">
        <f>SUM(G124:G126)</f>
        <v>-48252.831021652812</v>
      </c>
      <c r="H127" s="99">
        <f>SUM(H124:H126)</f>
        <v>-31827.168978347192</v>
      </c>
      <c r="I127" s="100">
        <f>SUM(I124:I126)</f>
        <v>-80080</v>
      </c>
    </row>
    <row r="128" spans="1:9">
      <c r="C128" s="76"/>
      <c r="D128" s="77"/>
      <c r="E128" s="90"/>
      <c r="G128" s="96"/>
      <c r="H128" s="96"/>
      <c r="I128" s="97"/>
    </row>
    <row r="129" spans="1:9">
      <c r="C129" s="76"/>
      <c r="D129" s="77" t="s">
        <v>218</v>
      </c>
      <c r="E129" s="90"/>
      <c r="G129" s="91"/>
      <c r="H129" s="91"/>
      <c r="I129" s="92"/>
    </row>
    <row r="130" spans="1:9">
      <c r="C130" s="76">
        <v>112301</v>
      </c>
      <c r="D130" s="89" t="s">
        <v>219</v>
      </c>
      <c r="E130" s="90" t="s">
        <v>220</v>
      </c>
      <c r="F130" s="67" t="s">
        <v>109</v>
      </c>
      <c r="G130" s="91">
        <f>IF(E130="Actual",IF(F130=G$6,$I130,0),VLOOKUP($E130,$F$1754:$L$1760,5,FALSE)*$I130)</f>
        <v>122670.85023807986</v>
      </c>
      <c r="H130" s="91">
        <f>IF(E130="Actual",IF(F130=H$6,$I130,0),VLOOKUP($E130,$F$1754:$L$1760,6,FALSE)*$I130)</f>
        <v>118862.72976192013</v>
      </c>
      <c r="I130" s="92">
        <v>241533.58</v>
      </c>
    </row>
    <row r="131" spans="1:9">
      <c r="C131" s="76">
        <v>112302</v>
      </c>
      <c r="D131" s="89" t="s">
        <v>221</v>
      </c>
      <c r="E131" s="90" t="s">
        <v>220</v>
      </c>
      <c r="F131" s="67" t="s">
        <v>109</v>
      </c>
      <c r="G131" s="91">
        <f>IF(E131="Actual",IF(F131=G$6,$I131,0),VLOOKUP($E131,$F$1754:$L$1760,5,FALSE)*$I131)</f>
        <v>0</v>
      </c>
      <c r="H131" s="91">
        <f>IF(E131="Actual",IF(F131=H$6,$I131,0),VLOOKUP($E131,$F$1754:$L$1760,6,FALSE)*$I131)</f>
        <v>0</v>
      </c>
      <c r="I131" s="92">
        <v>0</v>
      </c>
    </row>
    <row r="132" spans="1:9">
      <c r="C132" s="76">
        <v>112303</v>
      </c>
      <c r="D132" s="89" t="s">
        <v>222</v>
      </c>
      <c r="E132" s="90" t="s">
        <v>220</v>
      </c>
      <c r="F132" s="67" t="s">
        <v>109</v>
      </c>
      <c r="G132" s="91">
        <f>IF(E132="Actual",IF(F132=G$6,$I132,0),VLOOKUP($E132,$F$1754:$L$1760,5,FALSE)*$I132)</f>
        <v>0</v>
      </c>
      <c r="H132" s="91">
        <f>IF(E132="Actual",IF(F132=H$6,$I132,0),VLOOKUP($E132,$F$1754:$L$1760,6,FALSE)*$I132)</f>
        <v>0</v>
      </c>
      <c r="I132" s="92">
        <v>0</v>
      </c>
    </row>
    <row r="133" spans="1:9">
      <c r="C133" s="76">
        <v>112304</v>
      </c>
      <c r="D133" s="89" t="s">
        <v>223</v>
      </c>
      <c r="E133" s="90" t="s">
        <v>220</v>
      </c>
      <c r="F133" s="67" t="s">
        <v>109</v>
      </c>
      <c r="G133" s="91">
        <f>IF(E133="Actual",IF(F133=G$6,$I133,0),VLOOKUP($E133,$F$1754:$L$1760,5,FALSE)*$I133)</f>
        <v>0</v>
      </c>
      <c r="H133" s="91">
        <f>IF(E133="Actual",IF(F133=H$6,$I133,0),VLOOKUP($E133,$F$1754:$L$1760,6,FALSE)*$I133)</f>
        <v>0</v>
      </c>
      <c r="I133" s="92">
        <v>0</v>
      </c>
    </row>
    <row r="134" spans="1:9">
      <c r="A134" s="70" t="s">
        <v>128</v>
      </c>
      <c r="C134" s="90" t="s">
        <v>95</v>
      </c>
      <c r="D134" s="93" t="s">
        <v>218</v>
      </c>
      <c r="E134" s="90"/>
      <c r="G134" s="94">
        <f>SUM(G130:G133)</f>
        <v>122670.85023807986</v>
      </c>
      <c r="H134" s="94">
        <f>SUM(H130:H133)</f>
        <v>118862.72976192013</v>
      </c>
      <c r="I134" s="95">
        <f>SUM(I130:I133)</f>
        <v>241533.58</v>
      </c>
    </row>
    <row r="135" spans="1:9">
      <c r="C135" s="76"/>
      <c r="D135" s="77"/>
      <c r="E135" s="90"/>
      <c r="G135" s="96"/>
      <c r="H135" s="96"/>
      <c r="I135" s="97"/>
    </row>
    <row r="136" spans="1:9">
      <c r="C136" s="76"/>
      <c r="D136" s="77" t="s">
        <v>224</v>
      </c>
      <c r="E136" s="90"/>
      <c r="G136" s="91"/>
      <c r="H136" s="91"/>
      <c r="I136" s="92"/>
    </row>
    <row r="137" spans="1:9">
      <c r="C137" s="76">
        <v>113101</v>
      </c>
      <c r="D137" s="89" t="s">
        <v>224</v>
      </c>
      <c r="E137" s="90" t="s">
        <v>108</v>
      </c>
      <c r="F137" s="67" t="s">
        <v>109</v>
      </c>
      <c r="G137" s="91">
        <f>IF(E137="Actual",IF(F137=G$6,$I137,0),VLOOKUP($E137,$F$1754:$L$1760,5,FALSE)*$I137)</f>
        <v>0</v>
      </c>
      <c r="H137" s="91">
        <f>IF(E137="Actual",IF(F137=H$6,$I137,0),VLOOKUP($E137,$F$1754:$L$1760,6,FALSE)*$I137)</f>
        <v>0</v>
      </c>
      <c r="I137" s="92">
        <v>0</v>
      </c>
    </row>
    <row r="138" spans="1:9">
      <c r="B138" s="70" t="s">
        <v>225</v>
      </c>
      <c r="C138" s="76">
        <v>113102</v>
      </c>
      <c r="D138" s="89" t="s">
        <v>226</v>
      </c>
      <c r="E138" s="90" t="s">
        <v>108</v>
      </c>
      <c r="F138" s="67" t="s">
        <v>109</v>
      </c>
      <c r="G138" s="91">
        <f>IF(E138="Actual",IF(F138=G$6,$I138,0),VLOOKUP($E138,$F$1754:$L$1760,5,FALSE)*$I138)</f>
        <v>2351.7832102586276</v>
      </c>
      <c r="H138" s="91">
        <f>IF(E138="Actual",IF(F138=H$6,$I138,0),VLOOKUP($E138,$F$1754:$L$1760,6,FALSE)*$I138)</f>
        <v>1551.2167897413722</v>
      </c>
      <c r="I138" s="92">
        <v>3903</v>
      </c>
    </row>
    <row r="139" spans="1:9">
      <c r="A139" s="70" t="s">
        <v>128</v>
      </c>
      <c r="C139" s="90" t="s">
        <v>95</v>
      </c>
      <c r="D139" s="93" t="s">
        <v>224</v>
      </c>
      <c r="E139" s="90"/>
      <c r="G139" s="94">
        <f>SUM(G137:G138)</f>
        <v>2351.7832102586276</v>
      </c>
      <c r="H139" s="94">
        <f>SUM(H137:H138)</f>
        <v>1551.2167897413722</v>
      </c>
      <c r="I139" s="95">
        <f>SUM(I137:I138)</f>
        <v>3903</v>
      </c>
    </row>
    <row r="140" spans="1:9">
      <c r="C140" s="76"/>
      <c r="D140" s="77"/>
      <c r="E140" s="90"/>
      <c r="G140" s="96"/>
      <c r="H140" s="96"/>
      <c r="I140" s="97"/>
    </row>
    <row r="141" spans="1:9">
      <c r="C141" s="76"/>
      <c r="D141" s="77" t="s">
        <v>227</v>
      </c>
      <c r="E141" s="90"/>
      <c r="G141" s="91"/>
      <c r="H141" s="91"/>
      <c r="I141" s="92"/>
    </row>
    <row r="142" spans="1:9">
      <c r="B142" s="70" t="s">
        <v>225</v>
      </c>
      <c r="C142" s="76">
        <v>113201</v>
      </c>
      <c r="D142" s="89" t="s">
        <v>228</v>
      </c>
      <c r="E142" s="90" t="s">
        <v>108</v>
      </c>
      <c r="F142" s="67" t="s">
        <v>109</v>
      </c>
      <c r="G142" s="91">
        <f t="shared" ref="G142:G152" si="10">IF(E142="Actual",IF(F142=G$6,$I142,0),VLOOKUP($E142,$F$1754:$L$1760,5,FALSE)*$I142)</f>
        <v>0</v>
      </c>
      <c r="H142" s="91">
        <f t="shared" ref="H142:H152" si="11">IF(E142="Actual",IF(F142=H$6,$I142,0),VLOOKUP($E142,$F$1754:$L$1760,6,FALSE)*$I142)</f>
        <v>0</v>
      </c>
      <c r="I142" s="92">
        <v>0</v>
      </c>
    </row>
    <row r="143" spans="1:9">
      <c r="B143" s="70" t="s">
        <v>225</v>
      </c>
      <c r="C143" s="76">
        <v>113202</v>
      </c>
      <c r="D143" s="89" t="s">
        <v>229</v>
      </c>
      <c r="E143" s="90" t="s">
        <v>108</v>
      </c>
      <c r="F143" s="67" t="s">
        <v>109</v>
      </c>
      <c r="G143" s="91">
        <f t="shared" si="10"/>
        <v>0</v>
      </c>
      <c r="H143" s="91">
        <f t="shared" si="11"/>
        <v>0</v>
      </c>
      <c r="I143" s="92">
        <v>0</v>
      </c>
    </row>
    <row r="144" spans="1:9">
      <c r="B144" s="70" t="s">
        <v>225</v>
      </c>
      <c r="C144" s="76">
        <v>113203</v>
      </c>
      <c r="D144" s="89" t="s">
        <v>230</v>
      </c>
      <c r="E144" s="90" t="s">
        <v>108</v>
      </c>
      <c r="F144" s="67" t="s">
        <v>109</v>
      </c>
      <c r="G144" s="91">
        <f t="shared" si="10"/>
        <v>0</v>
      </c>
      <c r="H144" s="91">
        <f t="shared" si="11"/>
        <v>0</v>
      </c>
      <c r="I144" s="92">
        <v>0</v>
      </c>
    </row>
    <row r="145" spans="1:9">
      <c r="B145" s="70" t="s">
        <v>225</v>
      </c>
      <c r="C145" s="76">
        <v>113204</v>
      </c>
      <c r="D145" s="89" t="s">
        <v>231</v>
      </c>
      <c r="E145" s="90" t="s">
        <v>108</v>
      </c>
      <c r="F145" s="67" t="s">
        <v>109</v>
      </c>
      <c r="G145" s="91">
        <f t="shared" si="10"/>
        <v>0</v>
      </c>
      <c r="H145" s="91">
        <f t="shared" si="11"/>
        <v>0</v>
      </c>
      <c r="I145" s="92">
        <v>0</v>
      </c>
    </row>
    <row r="146" spans="1:9">
      <c r="B146" s="70" t="s">
        <v>225</v>
      </c>
      <c r="C146" s="76">
        <v>113205</v>
      </c>
      <c r="D146" s="89" t="s">
        <v>232</v>
      </c>
      <c r="E146" s="90" t="s">
        <v>108</v>
      </c>
      <c r="F146" s="67" t="s">
        <v>109</v>
      </c>
      <c r="G146" s="91">
        <f t="shared" si="10"/>
        <v>0</v>
      </c>
      <c r="H146" s="91">
        <f t="shared" si="11"/>
        <v>0</v>
      </c>
      <c r="I146" s="92">
        <v>0</v>
      </c>
    </row>
    <row r="147" spans="1:9">
      <c r="B147" s="70" t="s">
        <v>225</v>
      </c>
      <c r="C147" s="76">
        <v>113206</v>
      </c>
      <c r="D147" s="89" t="s">
        <v>233</v>
      </c>
      <c r="E147" s="90" t="s">
        <v>108</v>
      </c>
      <c r="F147" s="67" t="s">
        <v>109</v>
      </c>
      <c r="G147" s="91">
        <f t="shared" si="10"/>
        <v>0</v>
      </c>
      <c r="H147" s="91">
        <f t="shared" si="11"/>
        <v>0</v>
      </c>
      <c r="I147" s="92">
        <v>0</v>
      </c>
    </row>
    <row r="148" spans="1:9">
      <c r="B148" s="70" t="s">
        <v>225</v>
      </c>
      <c r="C148" s="76">
        <v>113207</v>
      </c>
      <c r="D148" s="89" t="s">
        <v>234</v>
      </c>
      <c r="E148" s="90" t="s">
        <v>108</v>
      </c>
      <c r="F148" s="67" t="s">
        <v>109</v>
      </c>
      <c r="G148" s="91">
        <f t="shared" si="10"/>
        <v>0</v>
      </c>
      <c r="H148" s="91">
        <f t="shared" si="11"/>
        <v>0</v>
      </c>
      <c r="I148" s="92">
        <v>0</v>
      </c>
    </row>
    <row r="149" spans="1:9">
      <c r="B149" s="70" t="s">
        <v>225</v>
      </c>
      <c r="C149" s="76">
        <v>113208</v>
      </c>
      <c r="D149" s="89" t="s">
        <v>235</v>
      </c>
      <c r="E149" s="90" t="s">
        <v>108</v>
      </c>
      <c r="F149" s="67" t="s">
        <v>109</v>
      </c>
      <c r="G149" s="91">
        <f t="shared" si="10"/>
        <v>0</v>
      </c>
      <c r="H149" s="91">
        <f t="shared" si="11"/>
        <v>0</v>
      </c>
      <c r="I149" s="92">
        <v>0</v>
      </c>
    </row>
    <row r="150" spans="1:9">
      <c r="B150" s="70" t="s">
        <v>225</v>
      </c>
      <c r="C150" s="76">
        <v>113209</v>
      </c>
      <c r="D150" s="89" t="s">
        <v>236</v>
      </c>
      <c r="E150" s="90" t="s">
        <v>108</v>
      </c>
      <c r="F150" s="67" t="s">
        <v>109</v>
      </c>
      <c r="G150" s="91">
        <f t="shared" si="10"/>
        <v>0</v>
      </c>
      <c r="H150" s="91">
        <f t="shared" si="11"/>
        <v>0</v>
      </c>
      <c r="I150" s="92">
        <v>0</v>
      </c>
    </row>
    <row r="151" spans="1:9">
      <c r="B151" s="70" t="s">
        <v>225</v>
      </c>
      <c r="C151" s="76">
        <v>113210</v>
      </c>
      <c r="D151" s="89" t="s">
        <v>237</v>
      </c>
      <c r="E151" s="90" t="s">
        <v>108</v>
      </c>
      <c r="F151" s="67" t="s">
        <v>109</v>
      </c>
      <c r="G151" s="91">
        <f t="shared" si="10"/>
        <v>0</v>
      </c>
      <c r="H151" s="91">
        <f t="shared" si="11"/>
        <v>0</v>
      </c>
      <c r="I151" s="92">
        <v>0</v>
      </c>
    </row>
    <row r="152" spans="1:9">
      <c r="B152" s="70" t="s">
        <v>225</v>
      </c>
      <c r="C152" s="76">
        <v>113211</v>
      </c>
      <c r="D152" s="89" t="s">
        <v>238</v>
      </c>
      <c r="E152" s="90" t="s">
        <v>108</v>
      </c>
      <c r="F152" s="67" t="s">
        <v>109</v>
      </c>
      <c r="G152" s="91">
        <f t="shared" si="10"/>
        <v>0</v>
      </c>
      <c r="H152" s="91">
        <f t="shared" si="11"/>
        <v>0</v>
      </c>
      <c r="I152" s="92">
        <v>0</v>
      </c>
    </row>
    <row r="153" spans="1:9">
      <c r="A153" s="70" t="s">
        <v>128</v>
      </c>
      <c r="C153" s="90" t="s">
        <v>95</v>
      </c>
      <c r="D153" s="93" t="s">
        <v>227</v>
      </c>
      <c r="E153" s="90"/>
      <c r="G153" s="94">
        <f>SUM(G142:G152)</f>
        <v>0</v>
      </c>
      <c r="H153" s="94">
        <f>SUM(H142:H152)</f>
        <v>0</v>
      </c>
      <c r="I153" s="95">
        <f>SUM(I142:I152)</f>
        <v>0</v>
      </c>
    </row>
    <row r="154" spans="1:9">
      <c r="C154" s="76"/>
      <c r="D154" s="77"/>
      <c r="E154" s="90"/>
      <c r="G154" s="96"/>
      <c r="H154" s="96"/>
      <c r="I154" s="97"/>
    </row>
    <row r="155" spans="1:9">
      <c r="C155" s="76"/>
      <c r="D155" s="77" t="s">
        <v>239</v>
      </c>
      <c r="E155" s="90"/>
      <c r="G155" s="91"/>
      <c r="H155" s="91"/>
      <c r="I155" s="92"/>
    </row>
    <row r="156" spans="1:9">
      <c r="C156" s="76">
        <v>113301</v>
      </c>
      <c r="D156" s="89" t="s">
        <v>240</v>
      </c>
      <c r="E156" s="90" t="s">
        <v>108</v>
      </c>
      <c r="F156" s="67" t="s">
        <v>109</v>
      </c>
      <c r="G156" s="91">
        <f t="shared" ref="G156:G164" si="12">IF(E156="Actual",IF(F156=G$6,$I156,0),VLOOKUP($E156,$F$1754:$L$1760,5,FALSE)*$I156)</f>
        <v>0</v>
      </c>
      <c r="H156" s="91">
        <f t="shared" ref="H156:H164" si="13">IF(E156="Actual",IF(F156=H$6,$I156,0),VLOOKUP($E156,$F$1754:$L$1760,6,FALSE)*$I156)</f>
        <v>0</v>
      </c>
      <c r="I156" s="92">
        <v>0</v>
      </c>
    </row>
    <row r="157" spans="1:9">
      <c r="C157" s="76">
        <v>113302</v>
      </c>
      <c r="D157" s="89" t="s">
        <v>241</v>
      </c>
      <c r="E157" s="90" t="s">
        <v>108</v>
      </c>
      <c r="F157" s="67" t="s">
        <v>109</v>
      </c>
      <c r="G157" s="91">
        <f t="shared" si="12"/>
        <v>0</v>
      </c>
      <c r="H157" s="91">
        <f t="shared" si="13"/>
        <v>0</v>
      </c>
      <c r="I157" s="92">
        <v>0</v>
      </c>
    </row>
    <row r="158" spans="1:9">
      <c r="C158" s="76">
        <v>113350</v>
      </c>
      <c r="D158" s="89" t="s">
        <v>242</v>
      </c>
      <c r="E158" s="90" t="s">
        <v>108</v>
      </c>
      <c r="F158" s="67" t="s">
        <v>109</v>
      </c>
      <c r="G158" s="91">
        <f t="shared" si="12"/>
        <v>0</v>
      </c>
      <c r="H158" s="91">
        <f t="shared" si="13"/>
        <v>0</v>
      </c>
      <c r="I158" s="92">
        <v>0</v>
      </c>
    </row>
    <row r="159" spans="1:9">
      <c r="C159" s="76">
        <v>113351</v>
      </c>
      <c r="D159" s="89" t="s">
        <v>243</v>
      </c>
      <c r="E159" s="90" t="s">
        <v>108</v>
      </c>
      <c r="F159" s="67" t="s">
        <v>109</v>
      </c>
      <c r="G159" s="91">
        <f t="shared" si="12"/>
        <v>0</v>
      </c>
      <c r="H159" s="91">
        <f t="shared" si="13"/>
        <v>0</v>
      </c>
      <c r="I159" s="92">
        <v>0</v>
      </c>
    </row>
    <row r="160" spans="1:9">
      <c r="C160" s="76">
        <v>113355</v>
      </c>
      <c r="D160" s="89" t="s">
        <v>244</v>
      </c>
      <c r="E160" s="90" t="s">
        <v>108</v>
      </c>
      <c r="F160" s="67" t="s">
        <v>109</v>
      </c>
      <c r="G160" s="91">
        <f t="shared" si="12"/>
        <v>0</v>
      </c>
      <c r="H160" s="91">
        <f t="shared" si="13"/>
        <v>0</v>
      </c>
      <c r="I160" s="92">
        <v>0</v>
      </c>
    </row>
    <row r="161" spans="1:9">
      <c r="C161" s="76">
        <v>113356</v>
      </c>
      <c r="D161" s="89" t="s">
        <v>245</v>
      </c>
      <c r="E161" s="90" t="s">
        <v>108</v>
      </c>
      <c r="F161" s="67" t="s">
        <v>109</v>
      </c>
      <c r="G161" s="91">
        <f t="shared" si="12"/>
        <v>0</v>
      </c>
      <c r="H161" s="91">
        <f t="shared" si="13"/>
        <v>0</v>
      </c>
      <c r="I161" s="92">
        <v>0</v>
      </c>
    </row>
    <row r="162" spans="1:9">
      <c r="C162" s="76">
        <v>113365</v>
      </c>
      <c r="D162" s="89" t="s">
        <v>246</v>
      </c>
      <c r="E162" s="90" t="s">
        <v>108</v>
      </c>
      <c r="F162" s="67" t="s">
        <v>109</v>
      </c>
      <c r="G162" s="91">
        <f t="shared" si="12"/>
        <v>0</v>
      </c>
      <c r="H162" s="91">
        <f t="shared" si="13"/>
        <v>0</v>
      </c>
      <c r="I162" s="92">
        <v>0</v>
      </c>
    </row>
    <row r="163" spans="1:9">
      <c r="C163" s="76">
        <v>113370</v>
      </c>
      <c r="D163" s="89" t="s">
        <v>247</v>
      </c>
      <c r="E163" s="90" t="s">
        <v>108</v>
      </c>
      <c r="F163" s="67" t="s">
        <v>109</v>
      </c>
      <c r="G163" s="91">
        <f t="shared" si="12"/>
        <v>0</v>
      </c>
      <c r="H163" s="91">
        <f t="shared" si="13"/>
        <v>0</v>
      </c>
      <c r="I163" s="92">
        <v>0</v>
      </c>
    </row>
    <row r="164" spans="1:9">
      <c r="C164" s="76">
        <v>113371</v>
      </c>
      <c r="D164" s="89" t="s">
        <v>248</v>
      </c>
      <c r="E164" s="90" t="s">
        <v>108</v>
      </c>
      <c r="F164" s="67" t="s">
        <v>109</v>
      </c>
      <c r="G164" s="91">
        <f t="shared" si="12"/>
        <v>0</v>
      </c>
      <c r="H164" s="91">
        <f t="shared" si="13"/>
        <v>0</v>
      </c>
      <c r="I164" s="92">
        <v>0</v>
      </c>
    </row>
    <row r="165" spans="1:9">
      <c r="A165" s="70" t="s">
        <v>128</v>
      </c>
      <c r="C165" s="90" t="s">
        <v>95</v>
      </c>
      <c r="D165" s="93" t="s">
        <v>239</v>
      </c>
      <c r="E165" s="90"/>
      <c r="G165" s="94">
        <f>SUM(G156:G164)</f>
        <v>0</v>
      </c>
      <c r="H165" s="94">
        <f>SUM(H156:H164)</f>
        <v>0</v>
      </c>
      <c r="I165" s="95">
        <f>SUM(I156:I164)</f>
        <v>0</v>
      </c>
    </row>
    <row r="166" spans="1:9">
      <c r="C166" s="76"/>
      <c r="D166" s="77"/>
      <c r="E166" s="90"/>
      <c r="G166" s="96"/>
      <c r="H166" s="96"/>
      <c r="I166" s="97"/>
    </row>
    <row r="167" spans="1:9">
      <c r="C167" s="76"/>
      <c r="D167" s="77" t="s">
        <v>249</v>
      </c>
      <c r="E167" s="90"/>
      <c r="G167" s="91"/>
      <c r="H167" s="91"/>
      <c r="I167" s="92"/>
    </row>
    <row r="168" spans="1:9">
      <c r="C168" s="76">
        <v>113401</v>
      </c>
      <c r="D168" s="89" t="s">
        <v>250</v>
      </c>
      <c r="E168" s="90" t="s">
        <v>108</v>
      </c>
      <c r="F168" s="67" t="s">
        <v>109</v>
      </c>
      <c r="G168" s="91">
        <f>IF(E168="Actual",IF(F168=G$6,$I168,0),VLOOKUP($E168,$F$1754:$L$1760,5,FALSE)*$I168)</f>
        <v>0</v>
      </c>
      <c r="H168" s="91">
        <f>IF(E168="Actual",IF(F168=H$6,$I168,0),VLOOKUP($E168,$F$1754:$L$1760,6,FALSE)*$I168)</f>
        <v>0</v>
      </c>
      <c r="I168" s="92">
        <v>0</v>
      </c>
    </row>
    <row r="169" spans="1:9">
      <c r="A169" s="70" t="s">
        <v>128</v>
      </c>
      <c r="C169" s="90" t="s">
        <v>95</v>
      </c>
      <c r="D169" s="93" t="s">
        <v>249</v>
      </c>
      <c r="E169" s="90"/>
      <c r="G169" s="94">
        <f>SUM(G168)</f>
        <v>0</v>
      </c>
      <c r="H169" s="94">
        <f>SUM(H168)</f>
        <v>0</v>
      </c>
      <c r="I169" s="95">
        <f>SUM(I168)</f>
        <v>0</v>
      </c>
    </row>
    <row r="170" spans="1:9">
      <c r="C170" s="76"/>
      <c r="D170" s="77"/>
      <c r="E170" s="90"/>
      <c r="G170" s="96"/>
      <c r="H170" s="96"/>
      <c r="I170" s="97"/>
    </row>
    <row r="171" spans="1:9">
      <c r="C171" s="76"/>
      <c r="D171" s="77" t="s">
        <v>251</v>
      </c>
      <c r="E171" s="90"/>
      <c r="G171" s="91"/>
      <c r="H171" s="91"/>
      <c r="I171" s="92"/>
    </row>
    <row r="172" spans="1:9">
      <c r="C172" s="76">
        <v>113501</v>
      </c>
      <c r="D172" s="89" t="s">
        <v>252</v>
      </c>
      <c r="E172" s="90" t="s">
        <v>108</v>
      </c>
      <c r="F172" s="67" t="s">
        <v>109</v>
      </c>
      <c r="G172" s="91">
        <f>IF(E172="Actual",IF(F172=G$6,$I172,0),VLOOKUP($E172,$F$1754:$L$1760,5,FALSE)*$I172)</f>
        <v>0</v>
      </c>
      <c r="H172" s="91">
        <f>IF(E172="Actual",IF(F172=H$6,$I172,0),VLOOKUP($E172,$F$1754:$L$1760,6,FALSE)*$I172)</f>
        <v>0</v>
      </c>
      <c r="I172" s="92">
        <v>0</v>
      </c>
    </row>
    <row r="173" spans="1:9">
      <c r="C173" s="76">
        <v>113502</v>
      </c>
      <c r="D173" s="89" t="s">
        <v>253</v>
      </c>
      <c r="E173" s="90" t="s">
        <v>108</v>
      </c>
      <c r="F173" s="67" t="s">
        <v>109</v>
      </c>
      <c r="G173" s="91">
        <f>IF(E173="Actual",IF(F173=G$6,$I173,0),VLOOKUP($E173,$F$1754:$L$1760,5,FALSE)*$I173)</f>
        <v>0</v>
      </c>
      <c r="H173" s="91">
        <f>IF(E173="Actual",IF(F173=H$6,$I173,0),VLOOKUP($E173,$F$1754:$L$1760,6,FALSE)*$I173)</f>
        <v>0</v>
      </c>
      <c r="I173" s="92">
        <v>0</v>
      </c>
    </row>
    <row r="174" spans="1:9">
      <c r="C174" s="76">
        <v>113601</v>
      </c>
      <c r="D174" s="89" t="s">
        <v>254</v>
      </c>
      <c r="E174" s="90" t="s">
        <v>108</v>
      </c>
      <c r="F174" s="67" t="s">
        <v>109</v>
      </c>
      <c r="G174" s="91">
        <f>IF(E174="Actual",IF(F174=G$6,$I174,0),VLOOKUP($E174,$F$1754:$L$1760,5,FALSE)*$I174)</f>
        <v>0</v>
      </c>
      <c r="H174" s="91">
        <f>IF(E174="Actual",IF(F174=H$6,$I174,0),VLOOKUP($E174,$F$1754:$L$1760,6,FALSE)*$I174)</f>
        <v>0</v>
      </c>
      <c r="I174" s="92">
        <v>0</v>
      </c>
    </row>
    <row r="175" spans="1:9">
      <c r="C175" s="76">
        <v>113602</v>
      </c>
      <c r="D175" s="89" t="s">
        <v>255</v>
      </c>
      <c r="E175" s="90" t="s">
        <v>108</v>
      </c>
      <c r="F175" s="67" t="s">
        <v>109</v>
      </c>
      <c r="G175" s="91">
        <f>IF(E175="Actual",IF(F175=G$6,$I175,0),VLOOKUP($E175,$F$1754:$L$1760,5,FALSE)*$I175)</f>
        <v>0</v>
      </c>
      <c r="H175" s="91">
        <f>IF(E175="Actual",IF(F175=H$6,$I175,0),VLOOKUP($E175,$F$1754:$L$1760,6,FALSE)*$I175)</f>
        <v>0</v>
      </c>
      <c r="I175" s="92">
        <v>0</v>
      </c>
    </row>
    <row r="176" spans="1:9">
      <c r="A176" s="70" t="s">
        <v>128</v>
      </c>
      <c r="C176" s="90" t="s">
        <v>95</v>
      </c>
      <c r="D176" s="93" t="s">
        <v>251</v>
      </c>
      <c r="E176" s="90"/>
      <c r="G176" s="94">
        <f>SUM(G172:G175)</f>
        <v>0</v>
      </c>
      <c r="H176" s="94">
        <f>SUM(H172:H175)</f>
        <v>0</v>
      </c>
      <c r="I176" s="95">
        <f>SUM(I172:I175)</f>
        <v>0</v>
      </c>
    </row>
    <row r="177" spans="3:9">
      <c r="C177" s="76"/>
      <c r="D177" s="77"/>
      <c r="E177" s="90"/>
      <c r="G177" s="96"/>
      <c r="H177" s="96"/>
      <c r="I177" s="97"/>
    </row>
    <row r="178" spans="3:9">
      <c r="C178" s="76"/>
      <c r="D178" s="77" t="s">
        <v>256</v>
      </c>
      <c r="E178" s="90"/>
      <c r="G178" s="91"/>
      <c r="H178" s="91"/>
      <c r="I178" s="92"/>
    </row>
    <row r="179" spans="3:9">
      <c r="C179" s="76">
        <v>113603</v>
      </c>
      <c r="D179" s="89" t="s">
        <v>257</v>
      </c>
      <c r="E179" s="90" t="s">
        <v>108</v>
      </c>
      <c r="F179" s="67" t="s">
        <v>109</v>
      </c>
      <c r="G179" s="91">
        <f t="shared" ref="G179:G193" si="14">IF(E179="Actual",IF(F179=G$6,$I179,0),VLOOKUP($E179,$F$1754:$L$1760,5,FALSE)*$I179)</f>
        <v>-2456995.278591373</v>
      </c>
      <c r="H179" s="91">
        <f t="shared" ref="H179:H193" si="15">IF(E179="Actual",IF(F179=H$6,$I179,0),VLOOKUP($E179,$F$1754:$L$1760,6,FALSE)*$I179)</f>
        <v>-1620613.8014086266</v>
      </c>
      <c r="I179" s="92">
        <v>-4077609.0799999996</v>
      </c>
    </row>
    <row r="180" spans="3:9">
      <c r="C180" s="76">
        <v>113701</v>
      </c>
      <c r="D180" s="89" t="s">
        <v>258</v>
      </c>
      <c r="E180" s="90" t="s">
        <v>108</v>
      </c>
      <c r="F180" s="67" t="s">
        <v>109</v>
      </c>
      <c r="G180" s="91">
        <f t="shared" si="14"/>
        <v>0</v>
      </c>
      <c r="H180" s="91">
        <f t="shared" si="15"/>
        <v>0</v>
      </c>
      <c r="I180" s="92">
        <v>0</v>
      </c>
    </row>
    <row r="181" spans="3:9">
      <c r="C181" s="76">
        <v>113702</v>
      </c>
      <c r="D181" s="89" t="s">
        <v>259</v>
      </c>
      <c r="E181" s="90" t="s">
        <v>108</v>
      </c>
      <c r="F181" s="67" t="s">
        <v>109</v>
      </c>
      <c r="G181" s="91">
        <f t="shared" si="14"/>
        <v>0</v>
      </c>
      <c r="H181" s="91">
        <f t="shared" si="15"/>
        <v>0</v>
      </c>
      <c r="I181" s="92">
        <v>0</v>
      </c>
    </row>
    <row r="182" spans="3:9">
      <c r="C182" s="76">
        <v>113703</v>
      </c>
      <c r="D182" s="89" t="s">
        <v>260</v>
      </c>
      <c r="E182" s="90" t="s">
        <v>108</v>
      </c>
      <c r="F182" s="67" t="s">
        <v>109</v>
      </c>
      <c r="G182" s="91">
        <f t="shared" si="14"/>
        <v>0</v>
      </c>
      <c r="H182" s="91">
        <f t="shared" si="15"/>
        <v>0</v>
      </c>
      <c r="I182" s="92">
        <v>0</v>
      </c>
    </row>
    <row r="183" spans="3:9">
      <c r="C183" s="76">
        <v>113704</v>
      </c>
      <c r="D183" s="89" t="s">
        <v>261</v>
      </c>
      <c r="E183" s="90" t="s">
        <v>108</v>
      </c>
      <c r="F183" s="67" t="s">
        <v>109</v>
      </c>
      <c r="G183" s="91">
        <f t="shared" si="14"/>
        <v>0</v>
      </c>
      <c r="H183" s="91">
        <f t="shared" si="15"/>
        <v>0</v>
      </c>
      <c r="I183" s="92">
        <v>0</v>
      </c>
    </row>
    <row r="184" spans="3:9">
      <c r="C184" s="76">
        <v>113705</v>
      </c>
      <c r="D184" s="89" t="s">
        <v>262</v>
      </c>
      <c r="E184" s="90" t="s">
        <v>108</v>
      </c>
      <c r="F184" s="67" t="s">
        <v>109</v>
      </c>
      <c r="G184" s="91">
        <f t="shared" si="14"/>
        <v>0</v>
      </c>
      <c r="H184" s="91">
        <f t="shared" si="15"/>
        <v>0</v>
      </c>
      <c r="I184" s="92">
        <v>0</v>
      </c>
    </row>
    <row r="185" spans="3:9">
      <c r="C185" s="76">
        <v>113706</v>
      </c>
      <c r="D185" s="89" t="s">
        <v>263</v>
      </c>
      <c r="E185" s="90" t="s">
        <v>108</v>
      </c>
      <c r="F185" s="67" t="s">
        <v>109</v>
      </c>
      <c r="G185" s="91">
        <f t="shared" si="14"/>
        <v>0</v>
      </c>
      <c r="H185" s="91">
        <f t="shared" si="15"/>
        <v>0</v>
      </c>
      <c r="I185" s="92">
        <v>0</v>
      </c>
    </row>
    <row r="186" spans="3:9">
      <c r="C186" s="76">
        <v>113707</v>
      </c>
      <c r="D186" s="89" t="s">
        <v>264</v>
      </c>
      <c r="E186" s="90" t="s">
        <v>108</v>
      </c>
      <c r="F186" s="67" t="s">
        <v>109</v>
      </c>
      <c r="G186" s="91">
        <f t="shared" si="14"/>
        <v>0</v>
      </c>
      <c r="H186" s="91">
        <f t="shared" si="15"/>
        <v>0</v>
      </c>
      <c r="I186" s="92">
        <v>0</v>
      </c>
    </row>
    <row r="187" spans="3:9">
      <c r="C187" s="76">
        <v>113708</v>
      </c>
      <c r="D187" s="89" t="s">
        <v>265</v>
      </c>
      <c r="E187" s="90" t="s">
        <v>108</v>
      </c>
      <c r="F187" s="67" t="s">
        <v>109</v>
      </c>
      <c r="G187" s="91">
        <f t="shared" si="14"/>
        <v>0</v>
      </c>
      <c r="H187" s="91">
        <f t="shared" si="15"/>
        <v>0</v>
      </c>
      <c r="I187" s="92">
        <v>0</v>
      </c>
    </row>
    <row r="188" spans="3:9">
      <c r="C188" s="76">
        <v>113709</v>
      </c>
      <c r="D188" s="89" t="s">
        <v>266</v>
      </c>
      <c r="E188" s="90" t="s">
        <v>108</v>
      </c>
      <c r="F188" s="67" t="s">
        <v>109</v>
      </c>
      <c r="G188" s="91">
        <f t="shared" si="14"/>
        <v>0</v>
      </c>
      <c r="H188" s="91">
        <f t="shared" si="15"/>
        <v>0</v>
      </c>
      <c r="I188" s="92">
        <v>0</v>
      </c>
    </row>
    <row r="189" spans="3:9">
      <c r="C189" s="76">
        <v>113710</v>
      </c>
      <c r="D189" s="89" t="s">
        <v>267</v>
      </c>
      <c r="E189" s="90" t="s">
        <v>108</v>
      </c>
      <c r="F189" s="67" t="s">
        <v>109</v>
      </c>
      <c r="G189" s="91">
        <f t="shared" si="14"/>
        <v>0</v>
      </c>
      <c r="H189" s="91">
        <f t="shared" si="15"/>
        <v>0</v>
      </c>
      <c r="I189" s="92">
        <v>0</v>
      </c>
    </row>
    <row r="190" spans="3:9">
      <c r="C190" s="76">
        <v>113711</v>
      </c>
      <c r="D190" s="89" t="s">
        <v>268</v>
      </c>
      <c r="E190" s="90" t="s">
        <v>108</v>
      </c>
      <c r="F190" s="67" t="s">
        <v>109</v>
      </c>
      <c r="G190" s="91">
        <f t="shared" si="14"/>
        <v>0</v>
      </c>
      <c r="H190" s="91">
        <f t="shared" si="15"/>
        <v>0</v>
      </c>
      <c r="I190" s="92">
        <v>0</v>
      </c>
    </row>
    <row r="191" spans="3:9">
      <c r="C191" s="76">
        <v>113712</v>
      </c>
      <c r="D191" s="89" t="s">
        <v>269</v>
      </c>
      <c r="E191" s="90" t="s">
        <v>108</v>
      </c>
      <c r="F191" s="67" t="s">
        <v>109</v>
      </c>
      <c r="G191" s="91">
        <f t="shared" si="14"/>
        <v>0</v>
      </c>
      <c r="H191" s="91">
        <f t="shared" si="15"/>
        <v>0</v>
      </c>
      <c r="I191" s="92">
        <v>0</v>
      </c>
    </row>
    <row r="192" spans="3:9">
      <c r="C192" s="76">
        <v>113713</v>
      </c>
      <c r="D192" s="89" t="s">
        <v>270</v>
      </c>
      <c r="E192" s="90" t="s">
        <v>108</v>
      </c>
      <c r="F192" s="67" t="s">
        <v>109</v>
      </c>
      <c r="G192" s="91">
        <f t="shared" si="14"/>
        <v>0</v>
      </c>
      <c r="H192" s="91">
        <f t="shared" si="15"/>
        <v>0</v>
      </c>
      <c r="I192" s="92">
        <v>0</v>
      </c>
    </row>
    <row r="193" spans="1:9">
      <c r="C193" s="76">
        <v>113799</v>
      </c>
      <c r="D193" s="89" t="s">
        <v>271</v>
      </c>
      <c r="E193" s="90" t="s">
        <v>108</v>
      </c>
      <c r="F193" s="67" t="s">
        <v>109</v>
      </c>
      <c r="G193" s="91">
        <f t="shared" si="14"/>
        <v>953.66827744717659</v>
      </c>
      <c r="H193" s="91">
        <f t="shared" si="15"/>
        <v>629.03172255282345</v>
      </c>
      <c r="I193" s="92">
        <v>1582.7</v>
      </c>
    </row>
    <row r="194" spans="1:9">
      <c r="A194" s="70" t="s">
        <v>128</v>
      </c>
      <c r="C194" s="90" t="s">
        <v>95</v>
      </c>
      <c r="D194" s="93" t="s">
        <v>256</v>
      </c>
      <c r="E194" s="90"/>
      <c r="G194" s="94">
        <f>SUM(G179:G193)</f>
        <v>-2456041.6103139259</v>
      </c>
      <c r="H194" s="94">
        <f>SUM(H179:H193)</f>
        <v>-1619984.7696860738</v>
      </c>
      <c r="I194" s="95">
        <f>SUM(I179:I193)</f>
        <v>-4076026.3799999994</v>
      </c>
    </row>
    <row r="195" spans="1:9">
      <c r="C195" s="76"/>
      <c r="D195" s="77"/>
      <c r="E195" s="90"/>
      <c r="G195" s="91"/>
      <c r="H195" s="91"/>
      <c r="I195" s="92"/>
    </row>
    <row r="196" spans="1:9">
      <c r="C196" s="76"/>
      <c r="D196" s="77" t="s">
        <v>272</v>
      </c>
      <c r="E196" s="90"/>
      <c r="G196" s="91"/>
      <c r="H196" s="91"/>
      <c r="I196" s="92"/>
    </row>
    <row r="197" spans="1:9">
      <c r="C197" s="76">
        <v>131001</v>
      </c>
      <c r="D197" s="89" t="s">
        <v>272</v>
      </c>
      <c r="E197" s="90" t="s">
        <v>108</v>
      </c>
      <c r="F197" s="67" t="s">
        <v>109</v>
      </c>
      <c r="G197" s="91">
        <f>IF(E197="Actual",IF(F197=G$6,$I197,0),VLOOKUP($E197,$F$1754:$L$1760,5,FALSE)*$I197)</f>
        <v>0</v>
      </c>
      <c r="H197" s="91">
        <f>IF(E197="Actual",IF(F197=H$6,$I197,0),VLOOKUP($E197,$F$1754:$L$1760,6,FALSE)*$I197)</f>
        <v>0</v>
      </c>
      <c r="I197" s="92">
        <v>0</v>
      </c>
    </row>
    <row r="198" spans="1:9">
      <c r="A198" s="70" t="s">
        <v>128</v>
      </c>
      <c r="C198" s="90" t="s">
        <v>95</v>
      </c>
      <c r="D198" s="93" t="s">
        <v>272</v>
      </c>
      <c r="E198" s="90"/>
      <c r="G198" s="94">
        <f>SUM(G197)</f>
        <v>0</v>
      </c>
      <c r="H198" s="94">
        <f>SUM(H197)</f>
        <v>0</v>
      </c>
      <c r="I198" s="95">
        <f>SUM(I197)</f>
        <v>0</v>
      </c>
    </row>
    <row r="199" spans="1:9">
      <c r="C199" s="76"/>
      <c r="D199" s="77"/>
      <c r="E199" s="90"/>
      <c r="G199" s="91"/>
      <c r="H199" s="91"/>
      <c r="I199" s="92"/>
    </row>
    <row r="200" spans="1:9">
      <c r="C200" s="76"/>
      <c r="D200" s="77" t="s">
        <v>273</v>
      </c>
      <c r="E200" s="90"/>
      <c r="G200" s="91"/>
      <c r="H200" s="91"/>
      <c r="I200" s="92"/>
    </row>
    <row r="201" spans="1:9">
      <c r="C201" s="76">
        <v>132001</v>
      </c>
      <c r="D201" s="89" t="s">
        <v>273</v>
      </c>
      <c r="E201" s="90" t="s">
        <v>108</v>
      </c>
      <c r="F201" s="67" t="s">
        <v>109</v>
      </c>
      <c r="G201" s="91">
        <f>IF(E201="Actual",IF(F201=G$6,$I201,0),VLOOKUP($E201,$F$1754:$L$1760,5,FALSE)*$I201)</f>
        <v>0</v>
      </c>
      <c r="H201" s="91">
        <f>IF(E201="Actual",IF(F201=H$6,$I201,0),VLOOKUP($E201,$F$1754:$L$1760,6,FALSE)*$I201)</f>
        <v>0</v>
      </c>
      <c r="I201" s="92">
        <v>0</v>
      </c>
    </row>
    <row r="202" spans="1:9">
      <c r="A202" s="70" t="s">
        <v>128</v>
      </c>
      <c r="C202" s="90" t="s">
        <v>95</v>
      </c>
      <c r="D202" s="93" t="s">
        <v>273</v>
      </c>
      <c r="E202" s="90"/>
      <c r="G202" s="94">
        <f>SUM(G201)</f>
        <v>0</v>
      </c>
      <c r="H202" s="94">
        <f>SUM(H201)</f>
        <v>0</v>
      </c>
      <c r="I202" s="95">
        <f>SUM(I201)</f>
        <v>0</v>
      </c>
    </row>
    <row r="203" spans="1:9">
      <c r="C203" s="76"/>
      <c r="D203" s="77"/>
      <c r="E203" s="90"/>
      <c r="G203" s="91"/>
      <c r="H203" s="91"/>
      <c r="I203" s="92"/>
    </row>
    <row r="204" spans="1:9">
      <c r="C204" s="76"/>
      <c r="D204" s="77" t="s">
        <v>274</v>
      </c>
      <c r="E204" s="90"/>
      <c r="G204" s="91"/>
      <c r="H204" s="91"/>
      <c r="I204" s="92"/>
    </row>
    <row r="205" spans="1:9">
      <c r="B205" s="70" t="s">
        <v>275</v>
      </c>
      <c r="C205" s="76">
        <v>141101</v>
      </c>
      <c r="D205" s="89" t="s">
        <v>276</v>
      </c>
      <c r="E205" s="90" t="s">
        <v>108</v>
      </c>
      <c r="F205" s="67" t="s">
        <v>109</v>
      </c>
      <c r="G205" s="91">
        <f t="shared" ref="G205:G213" si="16">IF(E205="Actual",IF(F205=G$6,$I205,0),VLOOKUP($E205,$F$1754:$L$1760,5,FALSE)*$I205)</f>
        <v>147395.61151000718</v>
      </c>
      <c r="H205" s="91">
        <f t="shared" ref="H205:H213" si="17">IF(E205="Actual",IF(F205=H$6,$I205,0),VLOOKUP($E205,$F$1754:$L$1760,6,FALSE)*$I205)</f>
        <v>97220.928489992817</v>
      </c>
      <c r="I205" s="92">
        <v>244616.54</v>
      </c>
    </row>
    <row r="206" spans="1:9">
      <c r="B206" s="70" t="s">
        <v>275</v>
      </c>
      <c r="C206" s="76">
        <v>141102</v>
      </c>
      <c r="D206" s="89" t="s">
        <v>277</v>
      </c>
      <c r="E206" s="90" t="s">
        <v>3</v>
      </c>
      <c r="F206" s="67" t="s">
        <v>2</v>
      </c>
      <c r="G206" s="91">
        <f t="shared" si="16"/>
        <v>7200</v>
      </c>
      <c r="H206" s="91">
        <f t="shared" si="17"/>
        <v>0</v>
      </c>
      <c r="I206" s="92">
        <v>7200</v>
      </c>
    </row>
    <row r="207" spans="1:9">
      <c r="B207" s="70" t="s">
        <v>275</v>
      </c>
      <c r="C207" s="76">
        <v>141103</v>
      </c>
      <c r="D207" s="89" t="s">
        <v>278</v>
      </c>
      <c r="E207" s="90" t="s">
        <v>3</v>
      </c>
      <c r="F207" s="67" t="s">
        <v>2</v>
      </c>
      <c r="G207" s="91">
        <f t="shared" si="16"/>
        <v>766.22</v>
      </c>
      <c r="H207" s="91">
        <f t="shared" si="17"/>
        <v>0</v>
      </c>
      <c r="I207" s="92">
        <v>766.22</v>
      </c>
    </row>
    <row r="208" spans="1:9">
      <c r="B208" s="70" t="s">
        <v>275</v>
      </c>
      <c r="C208" s="76">
        <v>141104</v>
      </c>
      <c r="D208" s="89" t="s">
        <v>279</v>
      </c>
      <c r="E208" s="90" t="s">
        <v>3</v>
      </c>
      <c r="F208" s="67" t="s">
        <v>2</v>
      </c>
      <c r="G208" s="91">
        <f t="shared" si="16"/>
        <v>12000</v>
      </c>
      <c r="H208" s="91">
        <f t="shared" si="17"/>
        <v>0</v>
      </c>
      <c r="I208" s="92">
        <v>12000</v>
      </c>
    </row>
    <row r="209" spans="1:9">
      <c r="B209" s="70" t="s">
        <v>275</v>
      </c>
      <c r="C209" s="76">
        <v>141105</v>
      </c>
      <c r="D209" s="89" t="s">
        <v>280</v>
      </c>
      <c r="E209" s="90" t="s">
        <v>108</v>
      </c>
      <c r="F209" s="67" t="s">
        <v>109</v>
      </c>
      <c r="G209" s="91">
        <f t="shared" si="16"/>
        <v>0</v>
      </c>
      <c r="H209" s="91">
        <f t="shared" si="17"/>
        <v>0</v>
      </c>
      <c r="I209" s="92">
        <v>0</v>
      </c>
    </row>
    <row r="210" spans="1:9">
      <c r="B210" s="70" t="s">
        <v>275</v>
      </c>
      <c r="C210" s="76">
        <v>141106</v>
      </c>
      <c r="D210" s="89" t="s">
        <v>281</v>
      </c>
      <c r="E210" s="90" t="s">
        <v>3</v>
      </c>
      <c r="F210" s="67" t="s">
        <v>76</v>
      </c>
      <c r="G210" s="91">
        <f t="shared" si="16"/>
        <v>0</v>
      </c>
      <c r="H210" s="91">
        <f t="shared" si="17"/>
        <v>0</v>
      </c>
      <c r="I210" s="92">
        <v>0</v>
      </c>
    </row>
    <row r="211" spans="1:9">
      <c r="B211" s="70" t="s">
        <v>275</v>
      </c>
      <c r="C211" s="76">
        <v>141107</v>
      </c>
      <c r="D211" s="89" t="s">
        <v>282</v>
      </c>
      <c r="E211" s="90" t="s">
        <v>3</v>
      </c>
      <c r="F211" s="67" t="s">
        <v>76</v>
      </c>
      <c r="G211" s="91">
        <f t="shared" si="16"/>
        <v>0</v>
      </c>
      <c r="H211" s="91">
        <f t="shared" si="17"/>
        <v>0</v>
      </c>
      <c r="I211" s="92">
        <v>0</v>
      </c>
    </row>
    <row r="212" spans="1:9">
      <c r="B212" s="70" t="s">
        <v>275</v>
      </c>
      <c r="C212" s="76">
        <v>141108</v>
      </c>
      <c r="D212" s="89" t="s">
        <v>283</v>
      </c>
      <c r="E212" s="90" t="s">
        <v>108</v>
      </c>
      <c r="F212" s="67" t="s">
        <v>109</v>
      </c>
      <c r="G212" s="91">
        <f t="shared" si="16"/>
        <v>0</v>
      </c>
      <c r="H212" s="91">
        <f t="shared" si="17"/>
        <v>0</v>
      </c>
      <c r="I212" s="92">
        <v>0</v>
      </c>
    </row>
    <row r="213" spans="1:9">
      <c r="B213" s="70" t="s">
        <v>275</v>
      </c>
      <c r="C213" s="76">
        <v>141199</v>
      </c>
      <c r="D213" s="89" t="s">
        <v>284</v>
      </c>
      <c r="E213" s="90" t="s">
        <v>108</v>
      </c>
      <c r="F213" s="67" t="s">
        <v>109</v>
      </c>
      <c r="G213" s="91">
        <f t="shared" si="16"/>
        <v>0</v>
      </c>
      <c r="H213" s="91">
        <f t="shared" si="17"/>
        <v>0</v>
      </c>
      <c r="I213" s="92">
        <v>0</v>
      </c>
    </row>
    <row r="214" spans="1:9">
      <c r="A214" s="70" t="s">
        <v>128</v>
      </c>
      <c r="C214" s="90" t="s">
        <v>95</v>
      </c>
      <c r="D214" s="93" t="s">
        <v>274</v>
      </c>
      <c r="E214" s="90"/>
      <c r="G214" s="94">
        <f>SUM(G205:G213)</f>
        <v>167361.83151000718</v>
      </c>
      <c r="H214" s="94">
        <f>SUM(H205:H213)</f>
        <v>97220.928489992817</v>
      </c>
      <c r="I214" s="95">
        <f>SUM(I205:I213)</f>
        <v>264582.76</v>
      </c>
    </row>
    <row r="215" spans="1:9">
      <c r="C215" s="76"/>
      <c r="D215" s="77"/>
      <c r="E215" s="90"/>
      <c r="G215" s="91"/>
      <c r="H215" s="91"/>
      <c r="I215" s="92"/>
    </row>
    <row r="216" spans="1:9">
      <c r="C216" s="76"/>
      <c r="D216" s="77" t="s">
        <v>285</v>
      </c>
      <c r="E216" s="90"/>
      <c r="G216" s="91"/>
      <c r="H216" s="91"/>
      <c r="I216" s="92"/>
    </row>
    <row r="217" spans="1:9">
      <c r="B217" s="70" t="s">
        <v>275</v>
      </c>
      <c r="C217" s="76">
        <v>141201</v>
      </c>
      <c r="D217" s="89" t="s">
        <v>286</v>
      </c>
      <c r="E217" s="90" t="s">
        <v>108</v>
      </c>
      <c r="F217" s="67" t="s">
        <v>109</v>
      </c>
      <c r="G217" s="91">
        <f t="shared" ref="G217:G280" si="18">IF(E217="Actual",IF(F217=G$6,$I217,0),VLOOKUP($E217,$F$1754:$L$1760,5,FALSE)*$I217)</f>
        <v>124333.48184304847</v>
      </c>
      <c r="H217" s="91">
        <f t="shared" ref="H217:H280" si="19">IF(E217="Actual",IF(F217=H$6,$I217,0),VLOOKUP($E217,$F$1754:$L$1760,6,FALSE)*$I217)</f>
        <v>82009.338156951533</v>
      </c>
      <c r="I217" s="92">
        <v>206342.82</v>
      </c>
    </row>
    <row r="218" spans="1:9">
      <c r="B218" s="70" t="s">
        <v>275</v>
      </c>
      <c r="C218" s="76">
        <v>141202</v>
      </c>
      <c r="D218" s="89" t="s">
        <v>287</v>
      </c>
      <c r="E218" s="90" t="s">
        <v>108</v>
      </c>
      <c r="F218" s="67" t="s">
        <v>109</v>
      </c>
      <c r="G218" s="91">
        <f t="shared" si="18"/>
        <v>4486.5371413292069</v>
      </c>
      <c r="H218" s="91">
        <f t="shared" si="19"/>
        <v>2959.2828586707928</v>
      </c>
      <c r="I218" s="92">
        <v>7445.82</v>
      </c>
    </row>
    <row r="219" spans="1:9">
      <c r="B219" s="70" t="s">
        <v>275</v>
      </c>
      <c r="C219" s="76">
        <v>141203</v>
      </c>
      <c r="D219" s="89" t="s">
        <v>288</v>
      </c>
      <c r="E219" s="90" t="s">
        <v>108</v>
      </c>
      <c r="F219" s="67" t="s">
        <v>109</v>
      </c>
      <c r="G219" s="91">
        <f t="shared" si="18"/>
        <v>138200.86222729189</v>
      </c>
      <c r="H219" s="91">
        <f t="shared" si="19"/>
        <v>91156.147772708136</v>
      </c>
      <c r="I219" s="92">
        <v>229357.01000000004</v>
      </c>
    </row>
    <row r="220" spans="1:9">
      <c r="B220" s="70" t="s">
        <v>275</v>
      </c>
      <c r="C220" s="76">
        <v>141204</v>
      </c>
      <c r="D220" s="89" t="s">
        <v>289</v>
      </c>
      <c r="E220" s="90" t="s">
        <v>3</v>
      </c>
      <c r="F220" s="67" t="s">
        <v>2</v>
      </c>
      <c r="G220" s="91">
        <f t="shared" si="18"/>
        <v>542999.11999999988</v>
      </c>
      <c r="H220" s="91">
        <f t="shared" si="19"/>
        <v>0</v>
      </c>
      <c r="I220" s="92">
        <v>542999.11999999988</v>
      </c>
    </row>
    <row r="221" spans="1:9">
      <c r="B221" s="70" t="s">
        <v>275</v>
      </c>
      <c r="C221" s="76">
        <v>141205</v>
      </c>
      <c r="D221" s="89" t="s">
        <v>290</v>
      </c>
      <c r="E221" s="90" t="s">
        <v>3</v>
      </c>
      <c r="F221" s="67" t="s">
        <v>2</v>
      </c>
      <c r="G221" s="91">
        <f t="shared" si="18"/>
        <v>312022.43</v>
      </c>
      <c r="H221" s="91">
        <f t="shared" si="19"/>
        <v>0</v>
      </c>
      <c r="I221" s="92">
        <v>312022.43</v>
      </c>
    </row>
    <row r="222" spans="1:9">
      <c r="B222" s="70" t="s">
        <v>275</v>
      </c>
      <c r="C222" s="76">
        <v>141206</v>
      </c>
      <c r="D222" s="89" t="s">
        <v>292</v>
      </c>
      <c r="E222" s="90" t="s">
        <v>3</v>
      </c>
      <c r="F222" s="67" t="s">
        <v>2</v>
      </c>
      <c r="G222" s="91">
        <f t="shared" si="18"/>
        <v>4495</v>
      </c>
      <c r="H222" s="91">
        <f t="shared" si="19"/>
        <v>0</v>
      </c>
      <c r="I222" s="92">
        <v>4495</v>
      </c>
    </row>
    <row r="223" spans="1:9">
      <c r="B223" s="70" t="s">
        <v>275</v>
      </c>
      <c r="C223" s="76">
        <v>141207</v>
      </c>
      <c r="D223" s="89" t="s">
        <v>293</v>
      </c>
      <c r="E223" s="90" t="s">
        <v>3</v>
      </c>
      <c r="F223" s="67" t="s">
        <v>76</v>
      </c>
      <c r="G223" s="91">
        <f t="shared" si="18"/>
        <v>0</v>
      </c>
      <c r="H223" s="91">
        <f t="shared" si="19"/>
        <v>9770.9999999999982</v>
      </c>
      <c r="I223" s="92">
        <v>9770.9999999999982</v>
      </c>
    </row>
    <row r="224" spans="1:9">
      <c r="B224" s="70" t="s">
        <v>275</v>
      </c>
      <c r="C224" s="76">
        <v>141208</v>
      </c>
      <c r="D224" s="89" t="s">
        <v>294</v>
      </c>
      <c r="E224" s="90" t="s">
        <v>3</v>
      </c>
      <c r="F224" s="67" t="s">
        <v>76</v>
      </c>
      <c r="G224" s="91">
        <f t="shared" si="18"/>
        <v>0</v>
      </c>
      <c r="H224" s="91">
        <f t="shared" si="19"/>
        <v>849126.5</v>
      </c>
      <c r="I224" s="92">
        <v>849126.5</v>
      </c>
    </row>
    <row r="225" spans="2:10">
      <c r="B225" s="70" t="s">
        <v>275</v>
      </c>
      <c r="C225" s="76">
        <v>141209</v>
      </c>
      <c r="D225" s="89" t="s">
        <v>295</v>
      </c>
      <c r="E225" s="90" t="s">
        <v>3</v>
      </c>
      <c r="F225" s="67" t="s">
        <v>76</v>
      </c>
      <c r="G225" s="91">
        <f t="shared" si="18"/>
        <v>0</v>
      </c>
      <c r="H225" s="91">
        <f t="shared" si="19"/>
        <v>1929125.07</v>
      </c>
      <c r="I225" s="92">
        <v>1929125.07</v>
      </c>
    </row>
    <row r="226" spans="2:10">
      <c r="B226" s="70" t="s">
        <v>275</v>
      </c>
      <c r="C226" s="76">
        <v>141210</v>
      </c>
      <c r="D226" s="89" t="s">
        <v>296</v>
      </c>
      <c r="E226" s="90" t="s">
        <v>3</v>
      </c>
      <c r="F226" s="67" t="s">
        <v>76</v>
      </c>
      <c r="G226" s="91">
        <f t="shared" si="18"/>
        <v>0</v>
      </c>
      <c r="H226" s="91">
        <f t="shared" si="19"/>
        <v>400</v>
      </c>
      <c r="I226" s="92">
        <v>400</v>
      </c>
    </row>
    <row r="227" spans="2:10">
      <c r="B227" s="70" t="s">
        <v>275</v>
      </c>
      <c r="C227" s="76">
        <v>141211</v>
      </c>
      <c r="D227" s="89" t="s">
        <v>297</v>
      </c>
      <c r="E227" s="90" t="s">
        <v>108</v>
      </c>
      <c r="F227" s="67" t="s">
        <v>109</v>
      </c>
      <c r="G227" s="91">
        <f t="shared" si="18"/>
        <v>0</v>
      </c>
      <c r="H227" s="91">
        <f t="shared" si="19"/>
        <v>0</v>
      </c>
      <c r="I227" s="92">
        <v>0</v>
      </c>
    </row>
    <row r="228" spans="2:10">
      <c r="B228" s="70" t="s">
        <v>275</v>
      </c>
      <c r="C228" s="76">
        <v>141212</v>
      </c>
      <c r="D228" s="89" t="s">
        <v>298</v>
      </c>
      <c r="E228" s="90" t="s">
        <v>3</v>
      </c>
      <c r="F228" s="67" t="s">
        <v>299</v>
      </c>
      <c r="G228" s="91">
        <f t="shared" si="18"/>
        <v>0</v>
      </c>
      <c r="H228" s="91">
        <f t="shared" si="19"/>
        <v>0</v>
      </c>
      <c r="I228" s="92">
        <v>0</v>
      </c>
    </row>
    <row r="229" spans="2:10">
      <c r="B229" s="70" t="s">
        <v>275</v>
      </c>
      <c r="C229" s="76">
        <v>141213</v>
      </c>
      <c r="D229" s="89" t="s">
        <v>300</v>
      </c>
      <c r="E229" s="90" t="s">
        <v>3</v>
      </c>
      <c r="F229" s="67" t="s">
        <v>299</v>
      </c>
      <c r="G229" s="91">
        <f t="shared" si="18"/>
        <v>0</v>
      </c>
      <c r="H229" s="91">
        <f t="shared" si="19"/>
        <v>0</v>
      </c>
      <c r="I229" s="92">
        <v>0</v>
      </c>
    </row>
    <row r="230" spans="2:10">
      <c r="B230" s="70" t="s">
        <v>275</v>
      </c>
      <c r="C230" s="76">
        <v>141214</v>
      </c>
      <c r="D230" s="89" t="s">
        <v>301</v>
      </c>
      <c r="E230" s="90" t="s">
        <v>3</v>
      </c>
      <c r="F230" s="67" t="s">
        <v>299</v>
      </c>
      <c r="G230" s="91">
        <f t="shared" si="18"/>
        <v>0</v>
      </c>
      <c r="H230" s="91">
        <f t="shared" si="19"/>
        <v>0</v>
      </c>
      <c r="I230" s="92">
        <v>0</v>
      </c>
    </row>
    <row r="231" spans="2:10">
      <c r="B231" s="70" t="s">
        <v>275</v>
      </c>
      <c r="C231" s="76">
        <v>141215</v>
      </c>
      <c r="D231" s="89" t="s">
        <v>302</v>
      </c>
      <c r="E231" s="90" t="s">
        <v>3</v>
      </c>
      <c r="F231" s="67" t="s">
        <v>299</v>
      </c>
      <c r="G231" s="91">
        <f t="shared" si="18"/>
        <v>0</v>
      </c>
      <c r="H231" s="91">
        <f t="shared" si="19"/>
        <v>0</v>
      </c>
      <c r="I231" s="92">
        <v>0</v>
      </c>
    </row>
    <row r="232" spans="2:10">
      <c r="B232" s="70" t="s">
        <v>275</v>
      </c>
      <c r="C232" s="76">
        <v>141216</v>
      </c>
      <c r="D232" s="89" t="s">
        <v>303</v>
      </c>
      <c r="E232" s="90" t="s">
        <v>108</v>
      </c>
      <c r="F232" s="67" t="s">
        <v>109</v>
      </c>
      <c r="G232" s="91">
        <f t="shared" si="18"/>
        <v>0</v>
      </c>
      <c r="H232" s="91">
        <f t="shared" si="19"/>
        <v>0</v>
      </c>
      <c r="I232" s="92">
        <v>0</v>
      </c>
    </row>
    <row r="233" spans="2:10">
      <c r="B233" s="70" t="s">
        <v>275</v>
      </c>
      <c r="C233" s="76">
        <v>141217</v>
      </c>
      <c r="D233" s="89" t="s">
        <v>304</v>
      </c>
      <c r="E233" s="90" t="s">
        <v>108</v>
      </c>
      <c r="F233" s="67" t="s">
        <v>109</v>
      </c>
      <c r="G233" s="91">
        <f t="shared" si="18"/>
        <v>0</v>
      </c>
      <c r="H233" s="91">
        <f t="shared" si="19"/>
        <v>0</v>
      </c>
      <c r="I233" s="92">
        <v>0</v>
      </c>
    </row>
    <row r="234" spans="2:10">
      <c r="B234" s="70" t="s">
        <v>275</v>
      </c>
      <c r="C234" s="76">
        <v>141218</v>
      </c>
      <c r="D234" s="89" t="s">
        <v>305</v>
      </c>
      <c r="E234" s="90" t="s">
        <v>108</v>
      </c>
      <c r="F234" s="67" t="s">
        <v>109</v>
      </c>
      <c r="G234" s="91">
        <f t="shared" si="18"/>
        <v>0</v>
      </c>
      <c r="H234" s="91">
        <f t="shared" si="19"/>
        <v>0</v>
      </c>
      <c r="I234" s="92">
        <v>0</v>
      </c>
    </row>
    <row r="235" spans="2:10">
      <c r="B235" s="70" t="s">
        <v>275</v>
      </c>
      <c r="C235" s="76">
        <v>141219</v>
      </c>
      <c r="D235" s="89" t="s">
        <v>306</v>
      </c>
      <c r="E235" s="90" t="s">
        <v>108</v>
      </c>
      <c r="F235" s="67" t="s">
        <v>109</v>
      </c>
      <c r="G235" s="91">
        <f t="shared" si="18"/>
        <v>0</v>
      </c>
      <c r="H235" s="91">
        <f t="shared" si="19"/>
        <v>0</v>
      </c>
      <c r="I235" s="92">
        <v>0</v>
      </c>
    </row>
    <row r="236" spans="2:10">
      <c r="B236" s="70" t="s">
        <v>275</v>
      </c>
      <c r="C236" s="76">
        <v>141220</v>
      </c>
      <c r="D236" s="89" t="s">
        <v>307</v>
      </c>
      <c r="E236" s="90" t="s">
        <v>108</v>
      </c>
      <c r="F236" s="67" t="s">
        <v>109</v>
      </c>
      <c r="G236" s="91">
        <f t="shared" si="18"/>
        <v>63514.060229271898</v>
      </c>
      <c r="H236" s="91">
        <f t="shared" si="19"/>
        <v>41893.349770728455</v>
      </c>
      <c r="I236" s="92">
        <v>105407.41000000035</v>
      </c>
      <c r="J236" s="414">
        <f>I236-'Linked UE TB'!I236</f>
        <v>1318.4500000003027</v>
      </c>
    </row>
    <row r="237" spans="2:10">
      <c r="B237" s="70" t="s">
        <v>275</v>
      </c>
      <c r="C237" s="76">
        <v>141221</v>
      </c>
      <c r="D237" s="89" t="s">
        <v>308</v>
      </c>
      <c r="E237" s="90" t="s">
        <v>3</v>
      </c>
      <c r="F237" s="67" t="s">
        <v>2</v>
      </c>
      <c r="G237" s="91">
        <f t="shared" si="18"/>
        <v>0</v>
      </c>
      <c r="H237" s="91">
        <f t="shared" si="19"/>
        <v>0</v>
      </c>
      <c r="I237" s="92">
        <v>0</v>
      </c>
    </row>
    <row r="238" spans="2:10">
      <c r="B238" s="70" t="s">
        <v>275</v>
      </c>
      <c r="C238" s="76">
        <v>141222</v>
      </c>
      <c r="D238" s="89" t="s">
        <v>309</v>
      </c>
      <c r="E238" s="90" t="s">
        <v>3</v>
      </c>
      <c r="F238" s="67" t="s">
        <v>2</v>
      </c>
      <c r="G238" s="91">
        <f t="shared" si="18"/>
        <v>0</v>
      </c>
      <c r="H238" s="91">
        <f t="shared" si="19"/>
        <v>0</v>
      </c>
      <c r="I238" s="92">
        <v>0</v>
      </c>
    </row>
    <row r="239" spans="2:10">
      <c r="B239" s="70" t="s">
        <v>275</v>
      </c>
      <c r="C239" s="76">
        <v>141223</v>
      </c>
      <c r="D239" s="89" t="s">
        <v>310</v>
      </c>
      <c r="E239" s="90" t="s">
        <v>3</v>
      </c>
      <c r="F239" s="67" t="s">
        <v>2</v>
      </c>
      <c r="G239" s="91">
        <f t="shared" si="18"/>
        <v>1526242.1900000002</v>
      </c>
      <c r="H239" s="91">
        <f t="shared" si="19"/>
        <v>0</v>
      </c>
      <c r="I239" s="92">
        <v>1526242.1900000002</v>
      </c>
    </row>
    <row r="240" spans="2:10">
      <c r="B240" s="70" t="s">
        <v>275</v>
      </c>
      <c r="C240" s="76">
        <v>141224</v>
      </c>
      <c r="D240" s="89" t="s">
        <v>311</v>
      </c>
      <c r="E240" s="90" t="s">
        <v>3</v>
      </c>
      <c r="F240" s="67" t="s">
        <v>2</v>
      </c>
      <c r="G240" s="91">
        <f t="shared" si="18"/>
        <v>0</v>
      </c>
      <c r="H240" s="91">
        <f t="shared" si="19"/>
        <v>0</v>
      </c>
      <c r="I240" s="92">
        <v>0</v>
      </c>
    </row>
    <row r="241" spans="2:9">
      <c r="B241" s="70" t="s">
        <v>275</v>
      </c>
      <c r="C241" s="76">
        <v>141225</v>
      </c>
      <c r="D241" s="89" t="s">
        <v>312</v>
      </c>
      <c r="E241" s="90" t="s">
        <v>3</v>
      </c>
      <c r="F241" s="67" t="s">
        <v>2</v>
      </c>
      <c r="G241" s="91">
        <f t="shared" si="18"/>
        <v>38904.049999999996</v>
      </c>
      <c r="H241" s="91">
        <f t="shared" si="19"/>
        <v>0</v>
      </c>
      <c r="I241" s="92">
        <v>38904.049999999996</v>
      </c>
    </row>
    <row r="242" spans="2:9">
      <c r="B242" s="70" t="s">
        <v>275</v>
      </c>
      <c r="C242" s="76">
        <v>141226</v>
      </c>
      <c r="D242" s="89" t="s">
        <v>313</v>
      </c>
      <c r="E242" s="90" t="s">
        <v>3</v>
      </c>
      <c r="F242" s="67" t="s">
        <v>2</v>
      </c>
      <c r="G242" s="91">
        <f t="shared" si="18"/>
        <v>5224.5200000000004</v>
      </c>
      <c r="H242" s="91">
        <f t="shared" si="19"/>
        <v>0</v>
      </c>
      <c r="I242" s="92">
        <v>5224.5200000000004</v>
      </c>
    </row>
    <row r="243" spans="2:9">
      <c r="B243" s="70" t="s">
        <v>275</v>
      </c>
      <c r="C243" s="76">
        <v>141227</v>
      </c>
      <c r="D243" s="89" t="s">
        <v>314</v>
      </c>
      <c r="E243" s="90" t="s">
        <v>3</v>
      </c>
      <c r="F243" s="67" t="s">
        <v>2</v>
      </c>
      <c r="G243" s="91">
        <f t="shared" si="18"/>
        <v>97056.22</v>
      </c>
      <c r="H243" s="91">
        <f t="shared" si="19"/>
        <v>0</v>
      </c>
      <c r="I243" s="92">
        <v>97056.22</v>
      </c>
    </row>
    <row r="244" spans="2:9">
      <c r="B244" s="70" t="s">
        <v>275</v>
      </c>
      <c r="C244" s="76">
        <v>141228</v>
      </c>
      <c r="D244" s="89" t="s">
        <v>315</v>
      </c>
      <c r="E244" s="90" t="s">
        <v>3</v>
      </c>
      <c r="F244" s="67" t="s">
        <v>2</v>
      </c>
      <c r="G244" s="91">
        <f t="shared" si="18"/>
        <v>830806.03</v>
      </c>
      <c r="H244" s="91">
        <f t="shared" si="19"/>
        <v>0</v>
      </c>
      <c r="I244" s="92">
        <v>830806.03</v>
      </c>
    </row>
    <row r="245" spans="2:9">
      <c r="B245" s="70" t="s">
        <v>275</v>
      </c>
      <c r="C245" s="76">
        <v>141229</v>
      </c>
      <c r="D245" s="89" t="s">
        <v>316</v>
      </c>
      <c r="E245" s="90" t="s">
        <v>3</v>
      </c>
      <c r="F245" s="67" t="s">
        <v>2</v>
      </c>
      <c r="G245" s="91">
        <f t="shared" si="18"/>
        <v>146129.57000000004</v>
      </c>
      <c r="H245" s="91">
        <f t="shared" si="19"/>
        <v>0</v>
      </c>
      <c r="I245" s="92">
        <v>146129.57000000004</v>
      </c>
    </row>
    <row r="246" spans="2:9">
      <c r="B246" s="70" t="s">
        <v>275</v>
      </c>
      <c r="C246" s="76">
        <v>141230</v>
      </c>
      <c r="D246" s="89" t="s">
        <v>317</v>
      </c>
      <c r="E246" s="90" t="s">
        <v>3</v>
      </c>
      <c r="F246" s="67" t="s">
        <v>2</v>
      </c>
      <c r="G246" s="91">
        <f t="shared" si="18"/>
        <v>896170.34</v>
      </c>
      <c r="H246" s="91">
        <f t="shared" si="19"/>
        <v>0</v>
      </c>
      <c r="I246" s="92">
        <v>896170.34</v>
      </c>
    </row>
    <row r="247" spans="2:9">
      <c r="B247" s="70" t="s">
        <v>275</v>
      </c>
      <c r="C247" s="76">
        <v>141231</v>
      </c>
      <c r="D247" s="89" t="s">
        <v>319</v>
      </c>
      <c r="E247" s="90" t="s">
        <v>3</v>
      </c>
      <c r="F247" s="67" t="s">
        <v>2</v>
      </c>
      <c r="G247" s="91">
        <f t="shared" si="18"/>
        <v>1659126.3299999998</v>
      </c>
      <c r="H247" s="91">
        <f t="shared" si="19"/>
        <v>0</v>
      </c>
      <c r="I247" s="92">
        <v>1659126.3299999998</v>
      </c>
    </row>
    <row r="248" spans="2:9">
      <c r="B248" s="70" t="s">
        <v>275</v>
      </c>
      <c r="C248" s="76">
        <v>141232</v>
      </c>
      <c r="D248" s="89" t="s">
        <v>320</v>
      </c>
      <c r="E248" s="90" t="s">
        <v>3</v>
      </c>
      <c r="F248" s="67" t="s">
        <v>2</v>
      </c>
      <c r="G248" s="91">
        <f t="shared" si="18"/>
        <v>3717529.79</v>
      </c>
      <c r="H248" s="91">
        <f t="shared" si="19"/>
        <v>0</v>
      </c>
      <c r="I248" s="92">
        <v>3717529.79</v>
      </c>
    </row>
    <row r="249" spans="2:9">
      <c r="B249" s="70" t="s">
        <v>275</v>
      </c>
      <c r="C249" s="76">
        <v>141233</v>
      </c>
      <c r="D249" s="89" t="s">
        <v>321</v>
      </c>
      <c r="E249" s="90" t="s">
        <v>3</v>
      </c>
      <c r="F249" s="67" t="s">
        <v>2</v>
      </c>
      <c r="G249" s="91">
        <f t="shared" si="18"/>
        <v>2389485.4900000002</v>
      </c>
      <c r="H249" s="91">
        <f t="shared" si="19"/>
        <v>0</v>
      </c>
      <c r="I249" s="92">
        <v>2389485.4900000002</v>
      </c>
    </row>
    <row r="250" spans="2:9">
      <c r="B250" s="70" t="s">
        <v>275</v>
      </c>
      <c r="C250" s="76">
        <v>141234</v>
      </c>
      <c r="D250" s="89" t="s">
        <v>322</v>
      </c>
      <c r="E250" s="90" t="s">
        <v>3</v>
      </c>
      <c r="F250" s="67" t="s">
        <v>2</v>
      </c>
      <c r="G250" s="91">
        <f t="shared" si="18"/>
        <v>1347495.97</v>
      </c>
      <c r="H250" s="91">
        <f t="shared" si="19"/>
        <v>0</v>
      </c>
      <c r="I250" s="92">
        <v>1347495.97</v>
      </c>
    </row>
    <row r="251" spans="2:9">
      <c r="B251" s="70" t="s">
        <v>275</v>
      </c>
      <c r="C251" s="76">
        <v>141235</v>
      </c>
      <c r="D251" s="89" t="s">
        <v>324</v>
      </c>
      <c r="E251" s="90" t="s">
        <v>3</v>
      </c>
      <c r="F251" s="67" t="s">
        <v>2</v>
      </c>
      <c r="G251" s="91">
        <f t="shared" si="18"/>
        <v>104487.70000000001</v>
      </c>
      <c r="H251" s="91">
        <f t="shared" si="19"/>
        <v>0</v>
      </c>
      <c r="I251" s="92">
        <v>104487.70000000001</v>
      </c>
    </row>
    <row r="252" spans="2:9">
      <c r="B252" s="70" t="s">
        <v>275</v>
      </c>
      <c r="C252" s="76">
        <v>141236</v>
      </c>
      <c r="D252" s="89" t="s">
        <v>325</v>
      </c>
      <c r="E252" s="90" t="s">
        <v>3</v>
      </c>
      <c r="F252" s="67" t="s">
        <v>2</v>
      </c>
      <c r="G252" s="91">
        <f t="shared" si="18"/>
        <v>360505.43</v>
      </c>
      <c r="H252" s="91">
        <f t="shared" si="19"/>
        <v>0</v>
      </c>
      <c r="I252" s="92">
        <v>360505.43</v>
      </c>
    </row>
    <row r="253" spans="2:9">
      <c r="B253" s="70" t="s">
        <v>275</v>
      </c>
      <c r="C253" s="76">
        <v>141237</v>
      </c>
      <c r="D253" s="89" t="s">
        <v>326</v>
      </c>
      <c r="E253" s="90" t="s">
        <v>3</v>
      </c>
      <c r="F253" s="67" t="s">
        <v>2</v>
      </c>
      <c r="G253" s="91">
        <f t="shared" si="18"/>
        <v>2771.52</v>
      </c>
      <c r="H253" s="91">
        <f t="shared" si="19"/>
        <v>0</v>
      </c>
      <c r="I253" s="92">
        <v>2771.52</v>
      </c>
    </row>
    <row r="254" spans="2:9">
      <c r="B254" s="70" t="s">
        <v>275</v>
      </c>
      <c r="C254" s="76">
        <v>141238</v>
      </c>
      <c r="D254" s="89" t="s">
        <v>327</v>
      </c>
      <c r="E254" s="90" t="s">
        <v>3</v>
      </c>
      <c r="F254" s="67" t="s">
        <v>76</v>
      </c>
      <c r="G254" s="91">
        <f t="shared" si="18"/>
        <v>0</v>
      </c>
      <c r="H254" s="91">
        <f t="shared" si="19"/>
        <v>0</v>
      </c>
      <c r="I254" s="92">
        <v>0</v>
      </c>
    </row>
    <row r="255" spans="2:9">
      <c r="B255" s="70" t="s">
        <v>275</v>
      </c>
      <c r="C255" s="76">
        <v>141239</v>
      </c>
      <c r="D255" s="89" t="s">
        <v>328</v>
      </c>
      <c r="E255" s="90" t="s">
        <v>3</v>
      </c>
      <c r="F255" s="67" t="s">
        <v>76</v>
      </c>
      <c r="G255" s="91">
        <f t="shared" si="18"/>
        <v>0</v>
      </c>
      <c r="H255" s="91">
        <f t="shared" si="19"/>
        <v>0</v>
      </c>
      <c r="I255" s="92">
        <v>0</v>
      </c>
    </row>
    <row r="256" spans="2:9">
      <c r="B256" s="70" t="s">
        <v>275</v>
      </c>
      <c r="C256" s="76">
        <v>141240</v>
      </c>
      <c r="D256" s="89" t="s">
        <v>329</v>
      </c>
      <c r="E256" s="90" t="s">
        <v>3</v>
      </c>
      <c r="F256" s="67" t="s">
        <v>76</v>
      </c>
      <c r="G256" s="91">
        <f t="shared" si="18"/>
        <v>0</v>
      </c>
      <c r="H256" s="91">
        <f t="shared" si="19"/>
        <v>48780.26</v>
      </c>
      <c r="I256" s="92">
        <v>48780.26</v>
      </c>
    </row>
    <row r="257" spans="2:9">
      <c r="B257" s="70" t="s">
        <v>275</v>
      </c>
      <c r="C257" s="76">
        <v>141241</v>
      </c>
      <c r="D257" s="89" t="s">
        <v>330</v>
      </c>
      <c r="E257" s="90" t="s">
        <v>3</v>
      </c>
      <c r="F257" s="67" t="s">
        <v>76</v>
      </c>
      <c r="G257" s="91">
        <f t="shared" si="18"/>
        <v>0</v>
      </c>
      <c r="H257" s="91">
        <f>IF(E257="Actual",IF(F257=H$6,$I257,0),VLOOKUP($E257,$F$1754:$L$1760,6,FALSE)*$I257)</f>
        <v>3267407.3</v>
      </c>
      <c r="I257" s="92">
        <v>3267407.3</v>
      </c>
    </row>
    <row r="258" spans="2:9">
      <c r="B258" s="70" t="s">
        <v>275</v>
      </c>
      <c r="C258" s="76">
        <v>141242</v>
      </c>
      <c r="D258" s="89" t="s">
        <v>331</v>
      </c>
      <c r="E258" s="90" t="s">
        <v>3</v>
      </c>
      <c r="F258" s="67" t="s">
        <v>76</v>
      </c>
      <c r="G258" s="91">
        <f t="shared" si="18"/>
        <v>0</v>
      </c>
      <c r="H258" s="91">
        <f t="shared" si="19"/>
        <v>5264235.9100000011</v>
      </c>
      <c r="I258" s="92">
        <v>5264235.9100000011</v>
      </c>
    </row>
    <row r="259" spans="2:9">
      <c r="B259" s="70" t="s">
        <v>275</v>
      </c>
      <c r="C259" s="76">
        <v>141243</v>
      </c>
      <c r="D259" s="89" t="s">
        <v>333</v>
      </c>
      <c r="E259" s="90" t="s">
        <v>3</v>
      </c>
      <c r="F259" s="67" t="s">
        <v>76</v>
      </c>
      <c r="G259" s="91">
        <f t="shared" si="18"/>
        <v>0</v>
      </c>
      <c r="H259" s="91">
        <f t="shared" si="19"/>
        <v>407820.98000000004</v>
      </c>
      <c r="I259" s="92">
        <v>407820.98000000004</v>
      </c>
    </row>
    <row r="260" spans="2:9">
      <c r="B260" s="70" t="s">
        <v>275</v>
      </c>
      <c r="C260" s="76">
        <v>141244</v>
      </c>
      <c r="D260" s="89" t="s">
        <v>334</v>
      </c>
      <c r="E260" s="90" t="s">
        <v>3</v>
      </c>
      <c r="F260" s="67" t="s">
        <v>76</v>
      </c>
      <c r="G260" s="91">
        <f t="shared" si="18"/>
        <v>0</v>
      </c>
      <c r="H260" s="91">
        <f t="shared" si="19"/>
        <v>41845.39</v>
      </c>
      <c r="I260" s="92">
        <v>41845.39</v>
      </c>
    </row>
    <row r="261" spans="2:9">
      <c r="B261" s="70" t="s">
        <v>275</v>
      </c>
      <c r="C261" s="76">
        <v>141245</v>
      </c>
      <c r="D261" s="89" t="s">
        <v>336</v>
      </c>
      <c r="E261" s="90" t="s">
        <v>3</v>
      </c>
      <c r="F261" s="67" t="s">
        <v>76</v>
      </c>
      <c r="G261" s="91">
        <f t="shared" si="18"/>
        <v>0</v>
      </c>
      <c r="H261" s="91">
        <f t="shared" si="19"/>
        <v>16359.770000000002</v>
      </c>
      <c r="I261" s="92">
        <v>16359.770000000002</v>
      </c>
    </row>
    <row r="262" spans="2:9">
      <c r="B262" s="70" t="s">
        <v>275</v>
      </c>
      <c r="C262" s="76">
        <v>141246</v>
      </c>
      <c r="D262" s="89" t="s">
        <v>337</v>
      </c>
      <c r="E262" s="90" t="s">
        <v>3</v>
      </c>
      <c r="F262" s="67" t="s">
        <v>76</v>
      </c>
      <c r="G262" s="91">
        <f t="shared" si="18"/>
        <v>0</v>
      </c>
      <c r="H262" s="91">
        <f t="shared" si="19"/>
        <v>61935.11</v>
      </c>
      <c r="I262" s="92">
        <v>61935.11</v>
      </c>
    </row>
    <row r="263" spans="2:9">
      <c r="B263" s="70" t="s">
        <v>275</v>
      </c>
      <c r="C263" s="76">
        <v>141247</v>
      </c>
      <c r="D263" s="89" t="s">
        <v>338</v>
      </c>
      <c r="E263" s="90" t="s">
        <v>3</v>
      </c>
      <c r="F263" s="67" t="s">
        <v>76</v>
      </c>
      <c r="G263" s="91">
        <f t="shared" si="18"/>
        <v>0</v>
      </c>
      <c r="H263" s="91">
        <f t="shared" si="19"/>
        <v>2641.33</v>
      </c>
      <c r="I263" s="92">
        <v>2641.33</v>
      </c>
    </row>
    <row r="264" spans="2:9">
      <c r="B264" s="70" t="s">
        <v>275</v>
      </c>
      <c r="C264" s="76">
        <v>141248</v>
      </c>
      <c r="D264" s="89" t="s">
        <v>339</v>
      </c>
      <c r="E264" s="90" t="s">
        <v>3</v>
      </c>
      <c r="F264" s="67" t="s">
        <v>76</v>
      </c>
      <c r="G264" s="91">
        <f t="shared" si="18"/>
        <v>0</v>
      </c>
      <c r="H264" s="91">
        <f t="shared" si="19"/>
        <v>0</v>
      </c>
      <c r="I264" s="92">
        <v>0</v>
      </c>
    </row>
    <row r="265" spans="2:9">
      <c r="B265" s="70" t="s">
        <v>275</v>
      </c>
      <c r="C265" s="76">
        <v>141249</v>
      </c>
      <c r="D265" s="89" t="s">
        <v>340</v>
      </c>
      <c r="E265" s="90" t="s">
        <v>3</v>
      </c>
      <c r="F265" s="67" t="s">
        <v>76</v>
      </c>
      <c r="G265" s="91">
        <f t="shared" si="18"/>
        <v>0</v>
      </c>
      <c r="H265" s="91">
        <f t="shared" si="19"/>
        <v>578302.87</v>
      </c>
      <c r="I265" s="92">
        <v>578302.87</v>
      </c>
    </row>
    <row r="266" spans="2:9">
      <c r="B266" s="70" t="s">
        <v>275</v>
      </c>
      <c r="C266" s="76">
        <v>141250</v>
      </c>
      <c r="D266" s="89" t="s">
        <v>341</v>
      </c>
      <c r="E266" s="90" t="s">
        <v>3</v>
      </c>
      <c r="F266" s="67" t="s">
        <v>76</v>
      </c>
      <c r="G266" s="91">
        <f t="shared" si="18"/>
        <v>0</v>
      </c>
      <c r="H266" s="91">
        <f t="shared" si="19"/>
        <v>-698.35</v>
      </c>
      <c r="I266" s="92">
        <v>-698.35</v>
      </c>
    </row>
    <row r="267" spans="2:9">
      <c r="B267" s="70" t="s">
        <v>275</v>
      </c>
      <c r="C267" s="76">
        <v>141251</v>
      </c>
      <c r="D267" s="89" t="s">
        <v>342</v>
      </c>
      <c r="E267" s="90" t="s">
        <v>3</v>
      </c>
      <c r="F267" s="67" t="s">
        <v>76</v>
      </c>
      <c r="G267" s="91">
        <f t="shared" si="18"/>
        <v>0</v>
      </c>
      <c r="H267" s="91">
        <f t="shared" si="19"/>
        <v>651.06999999999994</v>
      </c>
      <c r="I267" s="92">
        <v>651.06999999999994</v>
      </c>
    </row>
    <row r="268" spans="2:9">
      <c r="B268" s="70" t="s">
        <v>275</v>
      </c>
      <c r="C268" s="76">
        <v>141252</v>
      </c>
      <c r="D268" s="89" t="s">
        <v>343</v>
      </c>
      <c r="E268" s="90" t="s">
        <v>3</v>
      </c>
      <c r="F268" s="67" t="s">
        <v>76</v>
      </c>
      <c r="G268" s="91">
        <f t="shared" si="18"/>
        <v>0</v>
      </c>
      <c r="H268" s="91">
        <f t="shared" si="19"/>
        <v>79890.009999999995</v>
      </c>
      <c r="I268" s="92">
        <v>79890.009999999995</v>
      </c>
    </row>
    <row r="269" spans="2:9">
      <c r="B269" s="70" t="s">
        <v>275</v>
      </c>
      <c r="C269" s="76">
        <v>141253</v>
      </c>
      <c r="D269" s="89" t="s">
        <v>344</v>
      </c>
      <c r="E269" s="90" t="s">
        <v>3</v>
      </c>
      <c r="F269" s="67" t="s">
        <v>76</v>
      </c>
      <c r="G269" s="91">
        <f t="shared" si="18"/>
        <v>0</v>
      </c>
      <c r="H269" s="91">
        <f t="shared" si="19"/>
        <v>6287945.3100000005</v>
      </c>
      <c r="I269" s="92">
        <v>6287945.3100000005</v>
      </c>
    </row>
    <row r="270" spans="2:9">
      <c r="B270" s="70" t="s">
        <v>275</v>
      </c>
      <c r="C270" s="76">
        <v>141254</v>
      </c>
      <c r="D270" s="89" t="s">
        <v>345</v>
      </c>
      <c r="E270" s="90" t="s">
        <v>3</v>
      </c>
      <c r="F270" s="67" t="s">
        <v>76</v>
      </c>
      <c r="G270" s="91">
        <f t="shared" si="18"/>
        <v>0</v>
      </c>
      <c r="H270" s="91">
        <f t="shared" si="19"/>
        <v>27715.359999999997</v>
      </c>
      <c r="I270" s="92">
        <v>27715.359999999997</v>
      </c>
    </row>
    <row r="271" spans="2:9">
      <c r="B271" s="70" t="s">
        <v>275</v>
      </c>
      <c r="C271" s="76">
        <v>141255</v>
      </c>
      <c r="D271" s="89" t="s">
        <v>346</v>
      </c>
      <c r="E271" s="90" t="s">
        <v>3</v>
      </c>
      <c r="F271" s="67" t="s">
        <v>76</v>
      </c>
      <c r="G271" s="91">
        <f t="shared" si="18"/>
        <v>0</v>
      </c>
      <c r="H271" s="91">
        <f t="shared" si="19"/>
        <v>83224.939999999988</v>
      </c>
      <c r="I271" s="92">
        <v>83224.939999999988</v>
      </c>
    </row>
    <row r="272" spans="2:9">
      <c r="B272" s="70" t="s">
        <v>275</v>
      </c>
      <c r="C272" s="76">
        <v>141256</v>
      </c>
      <c r="D272" s="89" t="s">
        <v>347</v>
      </c>
      <c r="E272" s="90" t="s">
        <v>3</v>
      </c>
      <c r="F272" s="67" t="s">
        <v>76</v>
      </c>
      <c r="G272" s="91">
        <f t="shared" si="18"/>
        <v>0</v>
      </c>
      <c r="H272" s="91">
        <f t="shared" si="19"/>
        <v>0</v>
      </c>
      <c r="I272" s="92">
        <v>0</v>
      </c>
    </row>
    <row r="273" spans="2:9">
      <c r="B273" s="70" t="s">
        <v>275</v>
      </c>
      <c r="C273" s="76">
        <v>141257</v>
      </c>
      <c r="D273" s="89" t="s">
        <v>348</v>
      </c>
      <c r="E273" s="90" t="s">
        <v>3</v>
      </c>
      <c r="F273" s="67" t="s">
        <v>76</v>
      </c>
      <c r="G273" s="91">
        <f t="shared" si="18"/>
        <v>0</v>
      </c>
      <c r="H273" s="91">
        <f t="shared" si="19"/>
        <v>0</v>
      </c>
      <c r="I273" s="92">
        <v>0</v>
      </c>
    </row>
    <row r="274" spans="2:9">
      <c r="B274" s="70" t="s">
        <v>275</v>
      </c>
      <c r="C274" s="76">
        <v>141258</v>
      </c>
      <c r="D274" s="89" t="s">
        <v>349</v>
      </c>
      <c r="E274" s="90" t="s">
        <v>3</v>
      </c>
      <c r="F274" s="67" t="s">
        <v>299</v>
      </c>
      <c r="G274" s="91">
        <f t="shared" si="18"/>
        <v>0</v>
      </c>
      <c r="H274" s="91">
        <f t="shared" si="19"/>
        <v>0</v>
      </c>
      <c r="I274" s="92">
        <v>0</v>
      </c>
    </row>
    <row r="275" spans="2:9">
      <c r="B275" s="70" t="s">
        <v>275</v>
      </c>
      <c r="C275" s="76">
        <v>141259</v>
      </c>
      <c r="D275" s="89" t="s">
        <v>350</v>
      </c>
      <c r="E275" s="90" t="s">
        <v>3</v>
      </c>
      <c r="F275" s="67" t="s">
        <v>299</v>
      </c>
      <c r="G275" s="91">
        <f t="shared" si="18"/>
        <v>0</v>
      </c>
      <c r="H275" s="91">
        <f t="shared" si="19"/>
        <v>0</v>
      </c>
      <c r="I275" s="92">
        <v>0</v>
      </c>
    </row>
    <row r="276" spans="2:9">
      <c r="B276" s="70" t="s">
        <v>275</v>
      </c>
      <c r="C276" s="76">
        <v>141260</v>
      </c>
      <c r="D276" s="89" t="s">
        <v>351</v>
      </c>
      <c r="E276" s="90" t="s">
        <v>3</v>
      </c>
      <c r="F276" s="67" t="s">
        <v>299</v>
      </c>
      <c r="G276" s="91">
        <f t="shared" si="18"/>
        <v>0</v>
      </c>
      <c r="H276" s="91">
        <f t="shared" si="19"/>
        <v>0</v>
      </c>
      <c r="I276" s="92">
        <v>0</v>
      </c>
    </row>
    <row r="277" spans="2:9">
      <c r="B277" s="70" t="s">
        <v>275</v>
      </c>
      <c r="C277" s="76">
        <v>141261</v>
      </c>
      <c r="D277" s="89" t="s">
        <v>352</v>
      </c>
      <c r="E277" s="90" t="s">
        <v>108</v>
      </c>
      <c r="F277" s="67" t="s">
        <v>109</v>
      </c>
      <c r="G277" s="91">
        <f t="shared" si="18"/>
        <v>0</v>
      </c>
      <c r="H277" s="91">
        <f t="shared" si="19"/>
        <v>0</v>
      </c>
      <c r="I277" s="92">
        <v>0</v>
      </c>
    </row>
    <row r="278" spans="2:9">
      <c r="B278" s="70" t="s">
        <v>275</v>
      </c>
      <c r="C278" s="76">
        <v>141262</v>
      </c>
      <c r="D278" s="89" t="s">
        <v>353</v>
      </c>
      <c r="E278" s="90" t="s">
        <v>108</v>
      </c>
      <c r="F278" s="67" t="s">
        <v>109</v>
      </c>
      <c r="G278" s="91">
        <f t="shared" si="18"/>
        <v>0</v>
      </c>
      <c r="H278" s="91">
        <f t="shared" si="19"/>
        <v>0</v>
      </c>
      <c r="I278" s="92">
        <v>0</v>
      </c>
    </row>
    <row r="279" spans="2:9">
      <c r="B279" s="70" t="s">
        <v>275</v>
      </c>
      <c r="C279" s="76">
        <v>141263</v>
      </c>
      <c r="D279" s="89" t="s">
        <v>354</v>
      </c>
      <c r="E279" s="90" t="s">
        <v>108</v>
      </c>
      <c r="F279" s="67" t="s">
        <v>109</v>
      </c>
      <c r="G279" s="91">
        <f t="shared" si="18"/>
        <v>460.95673990465031</v>
      </c>
      <c r="H279" s="91">
        <f t="shared" si="19"/>
        <v>304.04326009534969</v>
      </c>
      <c r="I279" s="92">
        <v>765</v>
      </c>
    </row>
    <row r="280" spans="2:9">
      <c r="B280" s="70" t="s">
        <v>275</v>
      </c>
      <c r="C280" s="76">
        <v>141264</v>
      </c>
      <c r="D280" s="89" t="s">
        <v>355</v>
      </c>
      <c r="E280" s="90" t="s">
        <v>108</v>
      </c>
      <c r="F280" s="67" t="s">
        <v>109</v>
      </c>
      <c r="G280" s="91">
        <f t="shared" si="18"/>
        <v>467.70538759998641</v>
      </c>
      <c r="H280" s="91">
        <f t="shared" si="19"/>
        <v>308.49461240001364</v>
      </c>
      <c r="I280" s="92">
        <v>776.2</v>
      </c>
    </row>
    <row r="281" spans="2:9">
      <c r="B281" s="70" t="s">
        <v>275</v>
      </c>
      <c r="C281" s="76">
        <v>141265</v>
      </c>
      <c r="D281" s="89" t="s">
        <v>356</v>
      </c>
      <c r="E281" s="90" t="s">
        <v>108</v>
      </c>
      <c r="F281" s="67" t="s">
        <v>109</v>
      </c>
      <c r="G281" s="91">
        <f t="shared" ref="G281:G311" si="20">IF(E281="Actual",IF(F281=G$6,$I281,0),VLOOKUP($E281,$F$1754:$L$1760,5,FALSE)*$I281)</f>
        <v>0</v>
      </c>
      <c r="H281" s="91">
        <f t="shared" ref="H281:H311" si="21">IF(E281="Actual",IF(F281=H$6,$I281,0),VLOOKUP($E281,$F$1754:$L$1760,6,FALSE)*$I281)</f>
        <v>0</v>
      </c>
      <c r="I281" s="92">
        <v>0</v>
      </c>
    </row>
    <row r="282" spans="2:9">
      <c r="B282" s="70" t="s">
        <v>275</v>
      </c>
      <c r="C282" s="76">
        <v>141266</v>
      </c>
      <c r="D282" s="89" t="s">
        <v>357</v>
      </c>
      <c r="E282" s="90" t="s">
        <v>108</v>
      </c>
      <c r="F282" s="67" t="s">
        <v>109</v>
      </c>
      <c r="G282" s="91">
        <f t="shared" si="20"/>
        <v>0</v>
      </c>
      <c r="H282" s="91">
        <f t="shared" si="21"/>
        <v>0</v>
      </c>
      <c r="I282" s="92">
        <v>0</v>
      </c>
    </row>
    <row r="283" spans="2:9">
      <c r="B283" s="70" t="s">
        <v>275</v>
      </c>
      <c r="C283" s="76">
        <v>141267</v>
      </c>
      <c r="D283" s="89" t="s">
        <v>358</v>
      </c>
      <c r="E283" s="90" t="s">
        <v>3</v>
      </c>
      <c r="F283" s="67" t="s">
        <v>2</v>
      </c>
      <c r="G283" s="91">
        <f t="shared" si="20"/>
        <v>0</v>
      </c>
      <c r="H283" s="91">
        <f t="shared" si="21"/>
        <v>0</v>
      </c>
      <c r="I283" s="92">
        <v>0</v>
      </c>
    </row>
    <row r="284" spans="2:9">
      <c r="B284" s="70" t="s">
        <v>275</v>
      </c>
      <c r="C284" s="76">
        <v>141268</v>
      </c>
      <c r="D284" s="89" t="s">
        <v>359</v>
      </c>
      <c r="E284" s="90" t="s">
        <v>3</v>
      </c>
      <c r="F284" s="67" t="s">
        <v>2</v>
      </c>
      <c r="G284" s="91">
        <f t="shared" si="20"/>
        <v>0</v>
      </c>
      <c r="H284" s="91">
        <f t="shared" si="21"/>
        <v>0</v>
      </c>
      <c r="I284" s="92">
        <v>0</v>
      </c>
    </row>
    <row r="285" spans="2:9">
      <c r="B285" s="70" t="s">
        <v>275</v>
      </c>
      <c r="C285" s="76">
        <v>141269</v>
      </c>
      <c r="D285" s="89" t="s">
        <v>360</v>
      </c>
      <c r="E285" s="90" t="s">
        <v>3</v>
      </c>
      <c r="F285" s="67" t="s">
        <v>2</v>
      </c>
      <c r="G285" s="91">
        <f t="shared" si="20"/>
        <v>5616.7599999999993</v>
      </c>
      <c r="H285" s="91">
        <f t="shared" si="21"/>
        <v>0</v>
      </c>
      <c r="I285" s="92">
        <v>5616.7599999999993</v>
      </c>
    </row>
    <row r="286" spans="2:9">
      <c r="B286" s="70" t="s">
        <v>275</v>
      </c>
      <c r="C286" s="76">
        <v>141270</v>
      </c>
      <c r="D286" s="89" t="s">
        <v>361</v>
      </c>
      <c r="E286" s="90" t="s">
        <v>3</v>
      </c>
      <c r="F286" s="67" t="s">
        <v>2</v>
      </c>
      <c r="G286" s="91">
        <f t="shared" si="20"/>
        <v>0</v>
      </c>
      <c r="H286" s="91">
        <f t="shared" si="21"/>
        <v>0</v>
      </c>
      <c r="I286" s="92">
        <v>0</v>
      </c>
    </row>
    <row r="287" spans="2:9">
      <c r="B287" s="70" t="s">
        <v>275</v>
      </c>
      <c r="C287" s="76">
        <v>141271</v>
      </c>
      <c r="D287" s="89" t="s">
        <v>362</v>
      </c>
      <c r="E287" s="90" t="s">
        <v>108</v>
      </c>
      <c r="F287" s="67" t="s">
        <v>109</v>
      </c>
      <c r="G287" s="91">
        <f t="shared" si="20"/>
        <v>13901.045290202192</v>
      </c>
      <c r="H287" s="91">
        <f t="shared" si="21"/>
        <v>9169.0147097978061</v>
      </c>
      <c r="I287" s="92">
        <v>23070.059999999998</v>
      </c>
    </row>
    <row r="288" spans="2:9">
      <c r="B288" s="70" t="s">
        <v>275</v>
      </c>
      <c r="C288" s="76">
        <v>141272</v>
      </c>
      <c r="D288" s="89" t="s">
        <v>363</v>
      </c>
      <c r="E288" s="90" t="s">
        <v>3</v>
      </c>
      <c r="F288" s="67" t="s">
        <v>76</v>
      </c>
      <c r="G288" s="91">
        <f t="shared" si="20"/>
        <v>0</v>
      </c>
      <c r="H288" s="91">
        <f t="shared" si="21"/>
        <v>20097.140000000003</v>
      </c>
      <c r="I288" s="92">
        <v>20097.140000000003</v>
      </c>
    </row>
    <row r="289" spans="2:9">
      <c r="B289" s="70" t="s">
        <v>275</v>
      </c>
      <c r="C289" s="76">
        <v>141273</v>
      </c>
      <c r="D289" s="89" t="s">
        <v>364</v>
      </c>
      <c r="E289" s="90" t="s">
        <v>3</v>
      </c>
      <c r="F289" s="67" t="s">
        <v>76</v>
      </c>
      <c r="G289" s="91">
        <f t="shared" si="20"/>
        <v>0</v>
      </c>
      <c r="H289" s="91">
        <f t="shared" si="21"/>
        <v>27024.98</v>
      </c>
      <c r="I289" s="92">
        <v>27024.98</v>
      </c>
    </row>
    <row r="290" spans="2:9">
      <c r="B290" s="70" t="s">
        <v>275</v>
      </c>
      <c r="C290" s="76">
        <v>141274</v>
      </c>
      <c r="D290" s="89" t="s">
        <v>365</v>
      </c>
      <c r="E290" s="90" t="s">
        <v>3</v>
      </c>
      <c r="F290" s="67" t="s">
        <v>76</v>
      </c>
      <c r="G290" s="91">
        <f t="shared" si="20"/>
        <v>0</v>
      </c>
      <c r="H290" s="91">
        <f t="shared" si="21"/>
        <v>7521.54</v>
      </c>
      <c r="I290" s="92">
        <v>7521.54</v>
      </c>
    </row>
    <row r="291" spans="2:9">
      <c r="B291" s="70" t="s">
        <v>275</v>
      </c>
      <c r="C291" s="76">
        <v>141275</v>
      </c>
      <c r="D291" s="89" t="s">
        <v>366</v>
      </c>
      <c r="E291" s="90" t="s">
        <v>3</v>
      </c>
      <c r="F291" s="67" t="s">
        <v>76</v>
      </c>
      <c r="G291" s="91">
        <f t="shared" si="20"/>
        <v>0</v>
      </c>
      <c r="H291" s="91">
        <f t="shared" si="21"/>
        <v>0</v>
      </c>
      <c r="I291" s="92">
        <v>0</v>
      </c>
    </row>
    <row r="292" spans="2:9">
      <c r="B292" s="70" t="s">
        <v>275</v>
      </c>
      <c r="C292" s="76">
        <v>141276</v>
      </c>
      <c r="D292" s="89" t="s">
        <v>367</v>
      </c>
      <c r="E292" s="90" t="s">
        <v>3</v>
      </c>
      <c r="F292" s="67" t="s">
        <v>76</v>
      </c>
      <c r="G292" s="91">
        <f t="shared" si="20"/>
        <v>0</v>
      </c>
      <c r="H292" s="91">
        <f t="shared" si="21"/>
        <v>0</v>
      </c>
      <c r="I292" s="92">
        <v>0</v>
      </c>
    </row>
    <row r="293" spans="2:9">
      <c r="B293" s="70" t="s">
        <v>275</v>
      </c>
      <c r="C293" s="76">
        <v>141277</v>
      </c>
      <c r="D293" s="89" t="s">
        <v>368</v>
      </c>
      <c r="E293" s="90" t="s">
        <v>108</v>
      </c>
      <c r="F293" s="67" t="s">
        <v>109</v>
      </c>
      <c r="G293" s="91">
        <f t="shared" si="20"/>
        <v>0</v>
      </c>
      <c r="H293" s="91">
        <f t="shared" si="21"/>
        <v>0</v>
      </c>
      <c r="I293" s="92">
        <v>0</v>
      </c>
    </row>
    <row r="294" spans="2:9">
      <c r="B294" s="70" t="s">
        <v>275</v>
      </c>
      <c r="C294" s="76">
        <v>141278</v>
      </c>
      <c r="D294" s="89" t="s">
        <v>369</v>
      </c>
      <c r="E294" s="90" t="s">
        <v>108</v>
      </c>
      <c r="F294" s="67" t="s">
        <v>109</v>
      </c>
      <c r="G294" s="91">
        <f t="shared" si="20"/>
        <v>0</v>
      </c>
      <c r="H294" s="91">
        <f t="shared" si="21"/>
        <v>0</v>
      </c>
      <c r="I294" s="92">
        <v>0</v>
      </c>
    </row>
    <row r="295" spans="2:9">
      <c r="B295" s="70" t="s">
        <v>275</v>
      </c>
      <c r="C295" s="76">
        <v>141279</v>
      </c>
      <c r="D295" s="89" t="s">
        <v>370</v>
      </c>
      <c r="E295" s="90" t="s">
        <v>108</v>
      </c>
      <c r="F295" s="67" t="s">
        <v>109</v>
      </c>
      <c r="G295" s="91">
        <f t="shared" si="20"/>
        <v>0</v>
      </c>
      <c r="H295" s="91">
        <f t="shared" si="21"/>
        <v>0</v>
      </c>
      <c r="I295" s="92">
        <v>0</v>
      </c>
    </row>
    <row r="296" spans="2:9">
      <c r="B296" s="70" t="s">
        <v>275</v>
      </c>
      <c r="C296" s="76">
        <v>141280</v>
      </c>
      <c r="D296" s="89" t="s">
        <v>371</v>
      </c>
      <c r="E296" s="90" t="s">
        <v>108</v>
      </c>
      <c r="F296" s="67" t="s">
        <v>109</v>
      </c>
      <c r="G296" s="91">
        <f t="shared" si="20"/>
        <v>0</v>
      </c>
      <c r="H296" s="91">
        <f t="shared" si="21"/>
        <v>0</v>
      </c>
      <c r="I296" s="92">
        <v>0</v>
      </c>
    </row>
    <row r="297" spans="2:9">
      <c r="B297" s="70" t="s">
        <v>275</v>
      </c>
      <c r="C297" s="76">
        <v>141281</v>
      </c>
      <c r="D297" s="89" t="s">
        <v>372</v>
      </c>
      <c r="E297" s="90" t="s">
        <v>108</v>
      </c>
      <c r="F297" s="67" t="s">
        <v>109</v>
      </c>
      <c r="G297" s="91">
        <f t="shared" si="20"/>
        <v>0</v>
      </c>
      <c r="H297" s="91">
        <f t="shared" si="21"/>
        <v>0</v>
      </c>
      <c r="I297" s="92">
        <v>0</v>
      </c>
    </row>
    <row r="298" spans="2:9">
      <c r="B298" s="70" t="s">
        <v>275</v>
      </c>
      <c r="C298" s="76">
        <v>141282</v>
      </c>
      <c r="D298" s="89" t="s">
        <v>373</v>
      </c>
      <c r="E298" s="90" t="s">
        <v>108</v>
      </c>
      <c r="F298" s="67" t="s">
        <v>109</v>
      </c>
      <c r="G298" s="91">
        <f t="shared" si="20"/>
        <v>0</v>
      </c>
      <c r="H298" s="91">
        <f t="shared" si="21"/>
        <v>0</v>
      </c>
      <c r="I298" s="92">
        <v>0</v>
      </c>
    </row>
    <row r="299" spans="2:9">
      <c r="B299" s="70" t="s">
        <v>275</v>
      </c>
      <c r="C299" s="76">
        <v>141283</v>
      </c>
      <c r="D299" s="89" t="s">
        <v>374</v>
      </c>
      <c r="E299" s="90" t="s">
        <v>108</v>
      </c>
      <c r="F299" s="67" t="s">
        <v>109</v>
      </c>
      <c r="G299" s="91">
        <f t="shared" si="20"/>
        <v>0</v>
      </c>
      <c r="H299" s="91">
        <f t="shared" si="21"/>
        <v>0</v>
      </c>
      <c r="I299" s="92">
        <v>0</v>
      </c>
    </row>
    <row r="300" spans="2:9">
      <c r="B300" s="70" t="s">
        <v>275</v>
      </c>
      <c r="C300" s="76">
        <v>141284</v>
      </c>
      <c r="D300" s="89" t="s">
        <v>375</v>
      </c>
      <c r="E300" s="90" t="s">
        <v>108</v>
      </c>
      <c r="F300" s="67" t="s">
        <v>109</v>
      </c>
      <c r="G300" s="91">
        <f t="shared" si="20"/>
        <v>0</v>
      </c>
      <c r="H300" s="91">
        <f t="shared" si="21"/>
        <v>0</v>
      </c>
      <c r="I300" s="92">
        <v>0</v>
      </c>
    </row>
    <row r="301" spans="2:9">
      <c r="B301" s="70" t="s">
        <v>275</v>
      </c>
      <c r="C301" s="76">
        <v>141285</v>
      </c>
      <c r="D301" s="89" t="s">
        <v>376</v>
      </c>
      <c r="E301" s="90" t="s">
        <v>108</v>
      </c>
      <c r="F301" s="67" t="s">
        <v>109</v>
      </c>
      <c r="G301" s="91">
        <f t="shared" si="20"/>
        <v>0</v>
      </c>
      <c r="H301" s="91">
        <f t="shared" si="21"/>
        <v>0</v>
      </c>
      <c r="I301" s="92">
        <v>0</v>
      </c>
    </row>
    <row r="302" spans="2:9">
      <c r="B302" s="70" t="s">
        <v>275</v>
      </c>
      <c r="C302" s="76">
        <v>141286</v>
      </c>
      <c r="D302" s="89" t="s">
        <v>377</v>
      </c>
      <c r="E302" s="90" t="s">
        <v>108</v>
      </c>
      <c r="F302" s="67" t="s">
        <v>109</v>
      </c>
      <c r="G302" s="91">
        <f t="shared" si="20"/>
        <v>0</v>
      </c>
      <c r="H302" s="91">
        <f t="shared" si="21"/>
        <v>0</v>
      </c>
      <c r="I302" s="92">
        <v>0</v>
      </c>
    </row>
    <row r="303" spans="2:9">
      <c r="B303" s="70" t="s">
        <v>275</v>
      </c>
      <c r="C303" s="76">
        <v>141287</v>
      </c>
      <c r="D303" s="89" t="s">
        <v>378</v>
      </c>
      <c r="E303" s="90" t="s">
        <v>108</v>
      </c>
      <c r="F303" s="67" t="s">
        <v>109</v>
      </c>
      <c r="G303" s="91">
        <f t="shared" si="20"/>
        <v>0</v>
      </c>
      <c r="H303" s="91">
        <f t="shared" si="21"/>
        <v>0</v>
      </c>
      <c r="I303" s="92">
        <v>0</v>
      </c>
    </row>
    <row r="304" spans="2:9">
      <c r="B304" s="70" t="s">
        <v>275</v>
      </c>
      <c r="C304" s="76">
        <v>141288</v>
      </c>
      <c r="D304" s="89" t="s">
        <v>379</v>
      </c>
      <c r="E304" s="90" t="s">
        <v>108</v>
      </c>
      <c r="F304" s="67" t="s">
        <v>109</v>
      </c>
      <c r="G304" s="91">
        <f t="shared" si="20"/>
        <v>0</v>
      </c>
      <c r="H304" s="91">
        <f t="shared" si="21"/>
        <v>0</v>
      </c>
      <c r="I304" s="92">
        <v>0</v>
      </c>
    </row>
    <row r="305" spans="1:9">
      <c r="B305" s="70" t="s">
        <v>275</v>
      </c>
      <c r="C305" s="76">
        <v>141289</v>
      </c>
      <c r="D305" s="89" t="s">
        <v>380</v>
      </c>
      <c r="E305" s="90" t="s">
        <v>108</v>
      </c>
      <c r="F305" s="67" t="s">
        <v>109</v>
      </c>
      <c r="G305" s="91">
        <f t="shared" si="20"/>
        <v>0</v>
      </c>
      <c r="H305" s="91">
        <f t="shared" si="21"/>
        <v>0</v>
      </c>
      <c r="I305" s="92">
        <v>0</v>
      </c>
    </row>
    <row r="306" spans="1:9">
      <c r="B306" s="70" t="s">
        <v>275</v>
      </c>
      <c r="C306" s="76">
        <v>141290</v>
      </c>
      <c r="D306" s="89" t="s">
        <v>381</v>
      </c>
      <c r="E306" s="90" t="s">
        <v>108</v>
      </c>
      <c r="F306" s="67" t="s">
        <v>109</v>
      </c>
      <c r="G306" s="91">
        <f t="shared" si="20"/>
        <v>0</v>
      </c>
      <c r="H306" s="91">
        <f t="shared" si="21"/>
        <v>0</v>
      </c>
      <c r="I306" s="92">
        <v>0</v>
      </c>
    </row>
    <row r="307" spans="1:9">
      <c r="B307" s="70" t="s">
        <v>275</v>
      </c>
      <c r="C307" s="76">
        <v>141291</v>
      </c>
      <c r="D307" s="89" t="s">
        <v>382</v>
      </c>
      <c r="E307" s="90" t="s">
        <v>108</v>
      </c>
      <c r="F307" s="67" t="s">
        <v>109</v>
      </c>
      <c r="G307" s="91">
        <f t="shared" si="20"/>
        <v>0</v>
      </c>
      <c r="H307" s="91">
        <f t="shared" si="21"/>
        <v>0</v>
      </c>
      <c r="I307" s="92">
        <v>0</v>
      </c>
    </row>
    <row r="308" spans="1:9">
      <c r="B308" s="70" t="s">
        <v>275</v>
      </c>
      <c r="C308" s="76">
        <v>141292</v>
      </c>
      <c r="D308" s="89" t="s">
        <v>383</v>
      </c>
      <c r="E308" s="90" t="s">
        <v>108</v>
      </c>
      <c r="F308" s="67" t="s">
        <v>109</v>
      </c>
      <c r="G308" s="91">
        <f t="shared" si="20"/>
        <v>0</v>
      </c>
      <c r="H308" s="91">
        <f t="shared" si="21"/>
        <v>0</v>
      </c>
      <c r="I308" s="92">
        <v>0</v>
      </c>
    </row>
    <row r="309" spans="1:9">
      <c r="B309" s="70" t="s">
        <v>275</v>
      </c>
      <c r="C309" s="76">
        <v>141293</v>
      </c>
      <c r="D309" s="89" t="s">
        <v>384</v>
      </c>
      <c r="E309" s="90" t="s">
        <v>108</v>
      </c>
      <c r="F309" s="67" t="s">
        <v>109</v>
      </c>
      <c r="G309" s="91">
        <f t="shared" si="20"/>
        <v>0</v>
      </c>
      <c r="H309" s="91">
        <f t="shared" si="21"/>
        <v>0</v>
      </c>
      <c r="I309" s="92">
        <v>0</v>
      </c>
    </row>
    <row r="310" spans="1:9">
      <c r="B310" s="70" t="s">
        <v>275</v>
      </c>
      <c r="C310" s="76">
        <v>141298</v>
      </c>
      <c r="D310" s="89" t="s">
        <v>385</v>
      </c>
      <c r="E310" s="90" t="s">
        <v>108</v>
      </c>
      <c r="F310" s="67" t="s">
        <v>109</v>
      </c>
      <c r="G310" s="91">
        <f t="shared" si="20"/>
        <v>0</v>
      </c>
      <c r="H310" s="91">
        <f t="shared" si="21"/>
        <v>0</v>
      </c>
      <c r="I310" s="92">
        <v>0</v>
      </c>
    </row>
    <row r="311" spans="1:9">
      <c r="B311" s="70" t="s">
        <v>275</v>
      </c>
      <c r="C311" s="76">
        <v>141299</v>
      </c>
      <c r="D311" s="89" t="s">
        <v>386</v>
      </c>
      <c r="E311" s="90" t="s">
        <v>108</v>
      </c>
      <c r="F311" s="67" t="s">
        <v>109</v>
      </c>
      <c r="G311" s="91">
        <f t="shared" si="20"/>
        <v>0</v>
      </c>
      <c r="H311" s="91">
        <f t="shared" si="21"/>
        <v>0</v>
      </c>
      <c r="I311" s="92">
        <v>0</v>
      </c>
    </row>
    <row r="312" spans="1:9">
      <c r="A312" s="70" t="s">
        <v>128</v>
      </c>
      <c r="C312" s="90" t="s">
        <v>95</v>
      </c>
      <c r="D312" s="93" t="s">
        <v>285</v>
      </c>
      <c r="E312" s="90"/>
      <c r="G312" s="94">
        <f>SUM(G217:G311)</f>
        <v>14332433.108858647</v>
      </c>
      <c r="H312" s="94">
        <f>SUM(H217:H311)</f>
        <v>19238923.161141351</v>
      </c>
      <c r="I312" s="95">
        <f>SUM(I217:I311)</f>
        <v>33571356.269999996</v>
      </c>
    </row>
    <row r="313" spans="1:9">
      <c r="C313" s="76"/>
      <c r="D313" s="77"/>
      <c r="E313" s="90"/>
      <c r="G313" s="91"/>
      <c r="H313" s="91"/>
      <c r="I313" s="92"/>
    </row>
    <row r="314" spans="1:9">
      <c r="C314" s="76"/>
      <c r="D314" s="77" t="s">
        <v>387</v>
      </c>
      <c r="E314" s="90"/>
      <c r="G314" s="91"/>
      <c r="H314" s="91"/>
      <c r="I314" s="92"/>
    </row>
    <row r="315" spans="1:9">
      <c r="B315" s="70" t="s">
        <v>275</v>
      </c>
      <c r="C315" s="76">
        <v>141301</v>
      </c>
      <c r="D315" s="89" t="s">
        <v>388</v>
      </c>
      <c r="E315" s="90" t="s">
        <v>108</v>
      </c>
      <c r="F315" s="67" t="s">
        <v>109</v>
      </c>
      <c r="G315" s="91">
        <f t="shared" ref="G315:G326" si="22">IF(E315="Actual",IF(F315=G$6,$I315,0),VLOOKUP($E315,$F$1754:$L$1760,5,FALSE)*$I315)</f>
        <v>0</v>
      </c>
      <c r="H315" s="91">
        <f t="shared" ref="H315:H326" si="23">IF(E315="Actual",IF(F315=H$6,$I315,0),VLOOKUP($E315,$F$1754:$L$1760,6,FALSE)*$I315)</f>
        <v>0</v>
      </c>
      <c r="I315" s="92">
        <v>0</v>
      </c>
    </row>
    <row r="316" spans="1:9">
      <c r="B316" s="70" t="s">
        <v>275</v>
      </c>
      <c r="C316" s="76">
        <v>141302</v>
      </c>
      <c r="D316" s="89" t="s">
        <v>389</v>
      </c>
      <c r="E316" s="90" t="s">
        <v>108</v>
      </c>
      <c r="F316" s="67" t="s">
        <v>109</v>
      </c>
      <c r="G316" s="91">
        <f t="shared" si="22"/>
        <v>0</v>
      </c>
      <c r="H316" s="91">
        <f t="shared" si="23"/>
        <v>0</v>
      </c>
      <c r="I316" s="92">
        <v>0</v>
      </c>
    </row>
    <row r="317" spans="1:9">
      <c r="B317" s="70" t="s">
        <v>275</v>
      </c>
      <c r="C317" s="76">
        <v>141303</v>
      </c>
      <c r="D317" s="89" t="s">
        <v>390</v>
      </c>
      <c r="E317" s="90" t="s">
        <v>108</v>
      </c>
      <c r="F317" s="67" t="s">
        <v>109</v>
      </c>
      <c r="G317" s="91">
        <f t="shared" si="22"/>
        <v>53555.592999419678</v>
      </c>
      <c r="H317" s="91">
        <f t="shared" si="23"/>
        <v>35324.827000580262</v>
      </c>
      <c r="I317" s="92">
        <v>88880.41999999994</v>
      </c>
    </row>
    <row r="318" spans="1:9">
      <c r="B318" s="70" t="s">
        <v>275</v>
      </c>
      <c r="C318" s="76">
        <v>141304</v>
      </c>
      <c r="D318" s="89" t="s">
        <v>391</v>
      </c>
      <c r="E318" s="90" t="s">
        <v>108</v>
      </c>
      <c r="F318" s="67" t="s">
        <v>109</v>
      </c>
      <c r="G318" s="91">
        <f t="shared" si="22"/>
        <v>0</v>
      </c>
      <c r="H318" s="91">
        <f t="shared" si="23"/>
        <v>0</v>
      </c>
      <c r="I318" s="92">
        <v>0</v>
      </c>
    </row>
    <row r="319" spans="1:9">
      <c r="B319" s="70" t="s">
        <v>275</v>
      </c>
      <c r="C319" s="76">
        <v>141305</v>
      </c>
      <c r="D319" s="89" t="s">
        <v>392</v>
      </c>
      <c r="E319" s="90" t="s">
        <v>108</v>
      </c>
      <c r="F319" s="67" t="s">
        <v>109</v>
      </c>
      <c r="G319" s="91">
        <f t="shared" si="22"/>
        <v>185.11781651438775</v>
      </c>
      <c r="H319" s="91">
        <f t="shared" si="23"/>
        <v>122.10218348561216</v>
      </c>
      <c r="I319" s="92">
        <v>307.21999999999991</v>
      </c>
    </row>
    <row r="320" spans="1:9">
      <c r="B320" s="70" t="s">
        <v>275</v>
      </c>
      <c r="C320" s="76">
        <v>141306</v>
      </c>
      <c r="D320" s="89" t="s">
        <v>393</v>
      </c>
      <c r="E320" s="90" t="s">
        <v>108</v>
      </c>
      <c r="F320" s="67" t="s">
        <v>109</v>
      </c>
      <c r="G320" s="91">
        <f t="shared" si="22"/>
        <v>51088.998420244177</v>
      </c>
      <c r="H320" s="91">
        <f t="shared" si="23"/>
        <v>33697.881579755813</v>
      </c>
      <c r="I320" s="92">
        <v>84786.87999999999</v>
      </c>
    </row>
    <row r="321" spans="1:9">
      <c r="B321" s="70" t="s">
        <v>275</v>
      </c>
      <c r="C321" s="76">
        <v>141307</v>
      </c>
      <c r="D321" s="89" t="s">
        <v>394</v>
      </c>
      <c r="E321" s="90" t="s">
        <v>108</v>
      </c>
      <c r="F321" s="67" t="s">
        <v>109</v>
      </c>
      <c r="G321" s="91">
        <f t="shared" si="22"/>
        <v>9.3095184725841147</v>
      </c>
      <c r="H321" s="91">
        <f t="shared" si="23"/>
        <v>6.1404815274158855</v>
      </c>
      <c r="I321" s="92">
        <v>15.45</v>
      </c>
    </row>
    <row r="322" spans="1:9">
      <c r="B322" s="70" t="s">
        <v>275</v>
      </c>
      <c r="C322" s="76">
        <v>141308</v>
      </c>
      <c r="D322" s="89" t="s">
        <v>395</v>
      </c>
      <c r="E322" s="90" t="s">
        <v>108</v>
      </c>
      <c r="F322" s="67" t="s">
        <v>109</v>
      </c>
      <c r="G322" s="91">
        <f t="shared" si="22"/>
        <v>112203.00453150069</v>
      </c>
      <c r="H322" s="91">
        <f t="shared" si="23"/>
        <v>74008.175468499307</v>
      </c>
      <c r="I322" s="92">
        <v>186211.18</v>
      </c>
    </row>
    <row r="323" spans="1:9">
      <c r="B323" s="70" t="s">
        <v>275</v>
      </c>
      <c r="C323" s="76">
        <v>141309</v>
      </c>
      <c r="D323" s="89" t="s">
        <v>396</v>
      </c>
      <c r="E323" s="90" t="s">
        <v>108</v>
      </c>
      <c r="F323" s="67" t="s">
        <v>109</v>
      </c>
      <c r="G323" s="91">
        <f t="shared" si="22"/>
        <v>56518.363823659914</v>
      </c>
      <c r="H323" s="91">
        <f t="shared" si="23"/>
        <v>37279.04617634006</v>
      </c>
      <c r="I323" s="92">
        <v>93797.409999999974</v>
      </c>
    </row>
    <row r="324" spans="1:9">
      <c r="B324" s="70" t="s">
        <v>275</v>
      </c>
      <c r="C324" s="76">
        <v>141310</v>
      </c>
      <c r="D324" s="89" t="s">
        <v>397</v>
      </c>
      <c r="E324" s="90" t="s">
        <v>108</v>
      </c>
      <c r="F324" s="67" t="s">
        <v>109</v>
      </c>
      <c r="G324" s="91">
        <f t="shared" si="22"/>
        <v>21474.010173632047</v>
      </c>
      <c r="H324" s="91">
        <f t="shared" si="23"/>
        <v>14164.079826367944</v>
      </c>
      <c r="I324" s="92">
        <v>35638.089999999989</v>
      </c>
    </row>
    <row r="325" spans="1:9">
      <c r="B325" s="70" t="s">
        <v>275</v>
      </c>
      <c r="C325" s="76">
        <v>141311</v>
      </c>
      <c r="D325" s="89" t="s">
        <v>398</v>
      </c>
      <c r="E325" s="90" t="s">
        <v>108</v>
      </c>
      <c r="F325" s="67" t="s">
        <v>109</v>
      </c>
      <c r="G325" s="91">
        <f t="shared" si="22"/>
        <v>72356.994071819499</v>
      </c>
      <c r="H325" s="91">
        <f t="shared" si="23"/>
        <v>47726.075928180493</v>
      </c>
      <c r="I325" s="92">
        <v>120083.06999999999</v>
      </c>
    </row>
    <row r="326" spans="1:9">
      <c r="B326" s="70" t="s">
        <v>275</v>
      </c>
      <c r="C326" s="76">
        <v>141399</v>
      </c>
      <c r="D326" s="89" t="s">
        <v>399</v>
      </c>
      <c r="E326" s="90" t="s">
        <v>108</v>
      </c>
      <c r="F326" s="67" t="s">
        <v>109</v>
      </c>
      <c r="G326" s="91">
        <f t="shared" si="22"/>
        <v>0</v>
      </c>
      <c r="H326" s="91">
        <f t="shared" si="23"/>
        <v>0</v>
      </c>
      <c r="I326" s="92">
        <v>0</v>
      </c>
    </row>
    <row r="327" spans="1:9">
      <c r="A327" s="70" t="s">
        <v>128</v>
      </c>
      <c r="C327" s="90" t="s">
        <v>95</v>
      </c>
      <c r="D327" s="93" t="s">
        <v>387</v>
      </c>
      <c r="E327" s="90"/>
      <c r="G327" s="94">
        <f>SUM(G315:G326)</f>
        <v>367391.39135526295</v>
      </c>
      <c r="H327" s="94">
        <f>SUM(H315:H326)</f>
        <v>242328.3286447369</v>
      </c>
      <c r="I327" s="95">
        <f>SUM(I315:I326)</f>
        <v>609719.71999999986</v>
      </c>
    </row>
    <row r="328" spans="1:9">
      <c r="C328" s="76"/>
      <c r="D328" s="77"/>
      <c r="E328" s="90"/>
      <c r="G328" s="91"/>
      <c r="H328" s="91"/>
      <c r="I328" s="92"/>
    </row>
    <row r="329" spans="1:9">
      <c r="C329" s="76"/>
      <c r="D329" s="77" t="s">
        <v>400</v>
      </c>
      <c r="E329" s="90"/>
      <c r="G329" s="91"/>
      <c r="H329" s="91"/>
      <c r="I329" s="92"/>
    </row>
    <row r="330" spans="1:9">
      <c r="B330" s="70" t="s">
        <v>275</v>
      </c>
      <c r="C330" s="76">
        <v>141401</v>
      </c>
      <c r="D330" s="89" t="s">
        <v>23</v>
      </c>
      <c r="E330" s="90" t="s">
        <v>108</v>
      </c>
      <c r="F330" s="67" t="s">
        <v>109</v>
      </c>
      <c r="G330" s="91">
        <f>IF(E330="Actual",IF(F330=G$6,$I330,0),VLOOKUP($E330,$F$1754:$L$1760,5,FALSE)*$I330)</f>
        <v>325195.04984969285</v>
      </c>
      <c r="H330" s="91">
        <f>IF(E330="Actual",IF(F330=H$6,$I330,0),VLOOKUP($E330,$F$1754:$L$1760,6,FALSE)*$I330)</f>
        <v>214495.97015030627</v>
      </c>
      <c r="I330" s="92">
        <v>539691.01999999909</v>
      </c>
    </row>
    <row r="331" spans="1:9">
      <c r="B331" s="70" t="s">
        <v>275</v>
      </c>
      <c r="C331" s="76">
        <v>141499</v>
      </c>
      <c r="D331" s="89" t="s">
        <v>401</v>
      </c>
      <c r="E331" s="90" t="s">
        <v>108</v>
      </c>
      <c r="F331" s="67" t="s">
        <v>109</v>
      </c>
      <c r="G331" s="91">
        <f>IF(E331="Actual",IF(F331=G$6,$I331,0),VLOOKUP($E331,$F$1754:$L$1760,5,FALSE)*$I331)</f>
        <v>0</v>
      </c>
      <c r="H331" s="91">
        <f>IF(E331="Actual",IF(F331=H$6,$I331,0),VLOOKUP($E331,$F$1754:$L$1760,6,FALSE)*$I331)</f>
        <v>0</v>
      </c>
      <c r="I331" s="92">
        <v>0</v>
      </c>
    </row>
    <row r="332" spans="1:9" ht="15.75" customHeight="1">
      <c r="A332" s="70" t="s">
        <v>128</v>
      </c>
      <c r="C332" s="90" t="s">
        <v>95</v>
      </c>
      <c r="D332" s="93" t="s">
        <v>400</v>
      </c>
      <c r="E332" s="90"/>
      <c r="G332" s="94">
        <f>SUM(G330:G331)</f>
        <v>325195.04984969285</v>
      </c>
      <c r="H332" s="94">
        <f>SUM(H330:H331)</f>
        <v>214495.97015030627</v>
      </c>
      <c r="I332" s="95">
        <f>SUM(I330:I331)</f>
        <v>539691.01999999909</v>
      </c>
    </row>
    <row r="333" spans="1:9" ht="15.75" customHeight="1">
      <c r="C333" s="76"/>
      <c r="D333" s="77"/>
      <c r="E333" s="90"/>
      <c r="G333" s="91"/>
      <c r="H333" s="91"/>
      <c r="I333" s="92"/>
    </row>
    <row r="334" spans="1:9">
      <c r="C334" s="76"/>
      <c r="D334" s="77" t="s">
        <v>402</v>
      </c>
      <c r="E334" s="90"/>
      <c r="G334" s="91"/>
      <c r="H334" s="91"/>
      <c r="I334" s="92"/>
    </row>
    <row r="335" spans="1:9">
      <c r="B335" s="70" t="s">
        <v>275</v>
      </c>
      <c r="C335" s="76">
        <v>141501</v>
      </c>
      <c r="D335" s="89" t="s">
        <v>402</v>
      </c>
      <c r="E335" s="90" t="s">
        <v>108</v>
      </c>
      <c r="F335" s="67" t="s">
        <v>109</v>
      </c>
      <c r="G335" s="91">
        <f>IF(E335="Actual",IF(F335=G$6,$I335,0),VLOOKUP($E335,$F$1754:$L$1760,5,FALSE)*$I335)</f>
        <v>122.61449281463699</v>
      </c>
      <c r="H335" s="91">
        <f>IF(E335="Actual",IF(F335=H$6,$I335,0),VLOOKUP($E335,$F$1754:$L$1760,6,FALSE)*$I335)</f>
        <v>80.87550718536302</v>
      </c>
      <c r="I335" s="92">
        <v>203.49</v>
      </c>
    </row>
    <row r="336" spans="1:9">
      <c r="B336" s="70" t="s">
        <v>275</v>
      </c>
      <c r="C336" s="76">
        <v>141502</v>
      </c>
      <c r="D336" s="89" t="s">
        <v>403</v>
      </c>
      <c r="E336" s="90" t="s">
        <v>108</v>
      </c>
      <c r="F336" s="67" t="s">
        <v>109</v>
      </c>
      <c r="G336" s="91">
        <f>IF(E336="Actual",IF(F336=G$6,$I336,0),VLOOKUP($E336,$F$1754:$L$1760,5,FALSE)*$I336)</f>
        <v>1699.8457661542659</v>
      </c>
      <c r="H336" s="91">
        <f>IF(E336="Actual",IF(F336=H$6,$I336,0),VLOOKUP($E336,$F$1754:$L$1760,6,FALSE)*$I336)</f>
        <v>1121.2042338457334</v>
      </c>
      <c r="I336" s="92">
        <v>2821.0499999999993</v>
      </c>
    </row>
    <row r="337" spans="1:9">
      <c r="B337" s="70" t="s">
        <v>275</v>
      </c>
      <c r="C337" s="76">
        <v>141503</v>
      </c>
      <c r="D337" s="89" t="s">
        <v>404</v>
      </c>
      <c r="E337" s="90" t="s">
        <v>108</v>
      </c>
      <c r="F337" s="67" t="s">
        <v>109</v>
      </c>
      <c r="G337" s="91">
        <f>IF(E337="Actual",IF(F337=G$6,$I337,0),VLOOKUP($E337,$F$1754:$L$1760,5,FALSE)*$I337)</f>
        <v>18881.908824058148</v>
      </c>
      <c r="H337" s="91">
        <f>IF(E337="Actual",IF(F337=H$6,$I337,0),VLOOKUP($E337,$F$1754:$L$1760,6,FALSE)*$I337)</f>
        <v>12454.351175941822</v>
      </c>
      <c r="I337" s="92">
        <v>31336.259999999969</v>
      </c>
    </row>
    <row r="338" spans="1:9">
      <c r="B338" s="70" t="s">
        <v>275</v>
      </c>
      <c r="C338" s="76">
        <v>141504</v>
      </c>
      <c r="D338" s="89" t="s">
        <v>405</v>
      </c>
      <c r="E338" s="90" t="s">
        <v>108</v>
      </c>
      <c r="F338" s="67" t="s">
        <v>109</v>
      </c>
      <c r="G338" s="91">
        <f>IF(E338="Actual",IF(F338=G$6,$I338,0),VLOOKUP($E338,$F$1754:$L$1760,5,FALSE)*$I338)</f>
        <v>193139.02416751039</v>
      </c>
      <c r="H338" s="91">
        <f>IF(E338="Actual",IF(F338=H$6,$I338,0),VLOOKUP($E338,$F$1754:$L$1760,6,FALSE)*$I338)</f>
        <v>127392.90583248931</v>
      </c>
      <c r="I338" s="92">
        <v>320531.9299999997</v>
      </c>
    </row>
    <row r="339" spans="1:9">
      <c r="A339" s="70" t="s">
        <v>128</v>
      </c>
      <c r="C339" s="90" t="s">
        <v>95</v>
      </c>
      <c r="D339" s="93" t="s">
        <v>402</v>
      </c>
      <c r="E339" s="90"/>
      <c r="G339" s="94">
        <f>SUM(G335:G338)</f>
        <v>213843.39325053745</v>
      </c>
      <c r="H339" s="94">
        <f>SUM(H335:H338)</f>
        <v>141049.33674946224</v>
      </c>
      <c r="I339" s="95">
        <f>SUM(I335:I338)</f>
        <v>354892.72999999969</v>
      </c>
    </row>
    <row r="340" spans="1:9">
      <c r="C340" s="76"/>
      <c r="D340" s="77"/>
      <c r="E340" s="90"/>
      <c r="G340" s="91"/>
      <c r="H340" s="91"/>
      <c r="I340" s="92"/>
    </row>
    <row r="341" spans="1:9">
      <c r="C341" s="76"/>
      <c r="D341" s="77" t="s">
        <v>406</v>
      </c>
      <c r="E341" s="90"/>
      <c r="G341" s="91"/>
      <c r="H341" s="91"/>
      <c r="I341" s="92"/>
    </row>
    <row r="342" spans="1:9">
      <c r="B342" s="70" t="s">
        <v>275</v>
      </c>
      <c r="C342" s="76">
        <v>141601</v>
      </c>
      <c r="D342" s="89" t="s">
        <v>406</v>
      </c>
      <c r="E342" s="90" t="s">
        <v>108</v>
      </c>
      <c r="F342" s="67" t="s">
        <v>109</v>
      </c>
      <c r="G342" s="91">
        <f>IF(E342="Actual",IF(F342=G$6,$I342,0),VLOOKUP($E342,$F$1754:$L$1760,5,FALSE)*$I342)</f>
        <v>16955.073497786932</v>
      </c>
      <c r="H342" s="91">
        <f>IF(E342="Actual",IF(F342=H$6,$I342,0),VLOOKUP($E342,$F$1754:$L$1760,6,FALSE)*$I342)</f>
        <v>11183.426502213068</v>
      </c>
      <c r="I342" s="92">
        <v>28138.5</v>
      </c>
    </row>
    <row r="343" spans="1:9">
      <c r="B343" s="70" t="s">
        <v>275</v>
      </c>
      <c r="C343" s="76">
        <v>141602</v>
      </c>
      <c r="D343" s="89" t="s">
        <v>407</v>
      </c>
      <c r="E343" s="90" t="s">
        <v>108</v>
      </c>
      <c r="F343" s="67" t="s">
        <v>109</v>
      </c>
      <c r="G343" s="91">
        <f>IF(E343="Actual",IF(F343=G$6,$I343,0),VLOOKUP($E343,$F$1754:$L$1760,5,FALSE)*$I343)</f>
        <v>560787.00272349804</v>
      </c>
      <c r="H343" s="91">
        <f>IF(E343="Actual",IF(F343=H$6,$I343,0),VLOOKUP($E343,$F$1754:$L$1760,6,FALSE)*$I343)</f>
        <v>369890.47727650328</v>
      </c>
      <c r="I343" s="92">
        <v>930677.48000000138</v>
      </c>
    </row>
    <row r="344" spans="1:9">
      <c r="B344" s="70" t="s">
        <v>275</v>
      </c>
      <c r="C344" s="76">
        <v>141603</v>
      </c>
      <c r="D344" s="89" t="s">
        <v>408</v>
      </c>
      <c r="E344" s="90" t="s">
        <v>108</v>
      </c>
      <c r="F344" s="67" t="s">
        <v>109</v>
      </c>
      <c r="G344" s="91">
        <f>IF(E344="Actual",IF(F344=G$6,$I344,0),VLOOKUP($E344,$F$1754:$L$1760,5,FALSE)*$I344)</f>
        <v>9693.2694777384568</v>
      </c>
      <c r="H344" s="91">
        <f>IF(E344="Actual",IF(F344=H$6,$I344,0),VLOOKUP($E344,$F$1754:$L$1760,6,FALSE)*$I344)</f>
        <v>6393.6005222615368</v>
      </c>
      <c r="I344" s="92">
        <v>16086.869999999994</v>
      </c>
    </row>
    <row r="345" spans="1:9">
      <c r="B345" s="70" t="s">
        <v>275</v>
      </c>
      <c r="C345" s="76">
        <v>141699</v>
      </c>
      <c r="D345" s="89" t="s">
        <v>409</v>
      </c>
      <c r="E345" s="90" t="s">
        <v>108</v>
      </c>
      <c r="F345" s="67" t="s">
        <v>109</v>
      </c>
      <c r="G345" s="91">
        <f>IF(E345="Actual",IF(F345=G$6,$I345,0),VLOOKUP($E345,$F$1754:$L$1760,5,FALSE)*$I345)</f>
        <v>0</v>
      </c>
      <c r="H345" s="91">
        <f>IF(E345="Actual",IF(F345=H$6,$I345,0),VLOOKUP($E345,$F$1754:$L$1760,6,FALSE)*$I345)</f>
        <v>0</v>
      </c>
      <c r="I345" s="92">
        <v>0</v>
      </c>
    </row>
    <row r="346" spans="1:9">
      <c r="A346" s="70" t="s">
        <v>128</v>
      </c>
      <c r="C346" s="90" t="s">
        <v>95</v>
      </c>
      <c r="D346" s="93" t="s">
        <v>406</v>
      </c>
      <c r="E346" s="90"/>
      <c r="G346" s="94">
        <f>SUM(G342:G345)</f>
        <v>587435.34569902334</v>
      </c>
      <c r="H346" s="94">
        <f>SUM(H342:H345)</f>
        <v>387467.50430097786</v>
      </c>
      <c r="I346" s="95">
        <f>SUM(I342:I345)</f>
        <v>974902.85000000137</v>
      </c>
    </row>
    <row r="347" spans="1:9">
      <c r="C347" s="76"/>
      <c r="D347" s="77"/>
      <c r="E347" s="90"/>
      <c r="G347" s="91"/>
      <c r="H347" s="91"/>
      <c r="I347" s="92"/>
    </row>
    <row r="348" spans="1:9">
      <c r="C348" s="76"/>
      <c r="D348" s="77" t="s">
        <v>410</v>
      </c>
      <c r="E348" s="90"/>
      <c r="G348" s="91"/>
      <c r="H348" s="91"/>
      <c r="I348" s="92"/>
    </row>
    <row r="349" spans="1:9">
      <c r="B349" s="101" t="s">
        <v>411</v>
      </c>
      <c r="C349" s="76">
        <v>141701</v>
      </c>
      <c r="D349" s="89" t="s">
        <v>412</v>
      </c>
      <c r="E349" s="90" t="s">
        <v>108</v>
      </c>
      <c r="F349" s="67" t="s">
        <v>109</v>
      </c>
      <c r="G349" s="91">
        <f t="shared" ref="G349:G407" si="24">IF(E349="Actual",IF(F349=G$6,$I349,0),VLOOKUP($E349,$F$1754:$L$1760,5,FALSE)*$I349)</f>
        <v>0</v>
      </c>
      <c r="H349" s="91">
        <f t="shared" ref="H349:H407" si="25">IF(E349="Actual",IF(F349=H$6,$I349,0),VLOOKUP($E349,$F$1754:$L$1760,6,FALSE)*$I349)</f>
        <v>0</v>
      </c>
      <c r="I349" s="92">
        <v>0</v>
      </c>
    </row>
    <row r="350" spans="1:9">
      <c r="B350" s="101" t="s">
        <v>411</v>
      </c>
      <c r="C350" s="76">
        <v>141702</v>
      </c>
      <c r="D350" s="89" t="s">
        <v>413</v>
      </c>
      <c r="E350" s="90" t="s">
        <v>108</v>
      </c>
      <c r="F350" s="67" t="s">
        <v>109</v>
      </c>
      <c r="G350" s="91">
        <f t="shared" si="24"/>
        <v>409478.88681443222</v>
      </c>
      <c r="H350" s="91">
        <f t="shared" si="25"/>
        <v>270088.89318556781</v>
      </c>
      <c r="I350" s="92">
        <v>679567.78</v>
      </c>
    </row>
    <row r="351" spans="1:9">
      <c r="B351" s="101" t="s">
        <v>411</v>
      </c>
      <c r="C351" s="76">
        <v>141703</v>
      </c>
      <c r="D351" s="89" t="s">
        <v>414</v>
      </c>
      <c r="E351" s="90" t="s">
        <v>108</v>
      </c>
      <c r="F351" s="67" t="s">
        <v>109</v>
      </c>
      <c r="G351" s="91">
        <f t="shared" si="24"/>
        <v>284880.96041655767</v>
      </c>
      <c r="H351" s="91">
        <f t="shared" si="25"/>
        <v>187905.12958344235</v>
      </c>
      <c r="I351" s="92">
        <v>472786.09</v>
      </c>
    </row>
    <row r="352" spans="1:9">
      <c r="B352" s="101" t="s">
        <v>411</v>
      </c>
      <c r="C352" s="76">
        <v>141704</v>
      </c>
      <c r="D352" s="89" t="s">
        <v>415</v>
      </c>
      <c r="E352" s="90" t="s">
        <v>108</v>
      </c>
      <c r="F352" s="67" t="s">
        <v>109</v>
      </c>
      <c r="G352" s="91">
        <f t="shared" si="24"/>
        <v>2820215.1741411136</v>
      </c>
      <c r="H352" s="91">
        <f t="shared" si="25"/>
        <v>1860190.6458588869</v>
      </c>
      <c r="I352" s="92">
        <v>4680405.82</v>
      </c>
    </row>
    <row r="353" spans="2:9">
      <c r="B353" s="101" t="s">
        <v>411</v>
      </c>
      <c r="C353" s="76">
        <v>141705</v>
      </c>
      <c r="D353" s="89" t="s">
        <v>416</v>
      </c>
      <c r="E353" s="90" t="s">
        <v>108</v>
      </c>
      <c r="F353" s="67" t="s">
        <v>109</v>
      </c>
      <c r="G353" s="91">
        <f t="shared" si="24"/>
        <v>2563656.8419630895</v>
      </c>
      <c r="H353" s="91">
        <f t="shared" si="25"/>
        <v>1690966.8880369109</v>
      </c>
      <c r="I353" s="92">
        <v>4254623.7300000004</v>
      </c>
    </row>
    <row r="354" spans="2:9">
      <c r="B354" s="101" t="s">
        <v>411</v>
      </c>
      <c r="C354" s="76">
        <v>141706</v>
      </c>
      <c r="D354" s="89" t="s">
        <v>417</v>
      </c>
      <c r="E354" s="90" t="s">
        <v>108</v>
      </c>
      <c r="F354" s="67" t="s">
        <v>109</v>
      </c>
      <c r="G354" s="91">
        <f t="shared" si="24"/>
        <v>899100.32101209508</v>
      </c>
      <c r="H354" s="91">
        <f t="shared" si="25"/>
        <v>593039.14898790489</v>
      </c>
      <c r="I354" s="92">
        <v>1492139.47</v>
      </c>
    </row>
    <row r="355" spans="2:9">
      <c r="B355" s="101" t="s">
        <v>411</v>
      </c>
      <c r="C355" s="76">
        <v>141707</v>
      </c>
      <c r="D355" s="89" t="s">
        <v>418</v>
      </c>
      <c r="E355" s="90" t="s">
        <v>108</v>
      </c>
      <c r="F355" s="67" t="s">
        <v>109</v>
      </c>
      <c r="G355" s="91">
        <f t="shared" si="24"/>
        <v>500236.864203921</v>
      </c>
      <c r="H355" s="91">
        <f t="shared" si="25"/>
        <v>329952.10579607898</v>
      </c>
      <c r="I355" s="92">
        <v>830188.97</v>
      </c>
    </row>
    <row r="356" spans="2:9">
      <c r="B356" s="101" t="s">
        <v>411</v>
      </c>
      <c r="C356" s="76">
        <v>141708</v>
      </c>
      <c r="D356" s="89" t="s">
        <v>419</v>
      </c>
      <c r="E356" s="90" t="s">
        <v>108</v>
      </c>
      <c r="F356" s="67" t="s">
        <v>109</v>
      </c>
      <c r="G356" s="91">
        <f t="shared" si="24"/>
        <v>38255.089072445306</v>
      </c>
      <c r="H356" s="91">
        <f t="shared" si="25"/>
        <v>25232.7409275547</v>
      </c>
      <c r="I356" s="92">
        <v>63487.83</v>
      </c>
    </row>
    <row r="357" spans="2:9">
      <c r="B357" s="101" t="s">
        <v>411</v>
      </c>
      <c r="C357" s="76">
        <v>141709</v>
      </c>
      <c r="D357" s="89" t="s">
        <v>420</v>
      </c>
      <c r="E357" s="90" t="s">
        <v>108</v>
      </c>
      <c r="F357" s="67" t="s">
        <v>109</v>
      </c>
      <c r="G357" s="91">
        <f t="shared" si="24"/>
        <v>28922.775837154531</v>
      </c>
      <c r="H357" s="91">
        <f t="shared" si="25"/>
        <v>19077.224162845469</v>
      </c>
      <c r="I357" s="92">
        <v>48000</v>
      </c>
    </row>
    <row r="358" spans="2:9">
      <c r="B358" s="101" t="s">
        <v>411</v>
      </c>
      <c r="C358" s="76">
        <v>141710</v>
      </c>
      <c r="D358" s="89" t="s">
        <v>421</v>
      </c>
      <c r="E358" s="90" t="s">
        <v>108</v>
      </c>
      <c r="F358" s="67" t="s">
        <v>109</v>
      </c>
      <c r="G358" s="91">
        <f t="shared" si="24"/>
        <v>363287.50253825937</v>
      </c>
      <c r="H358" s="91">
        <f t="shared" si="25"/>
        <v>239621.4374617406</v>
      </c>
      <c r="I358" s="92">
        <v>602908.93999999994</v>
      </c>
    </row>
    <row r="359" spans="2:9">
      <c r="B359" s="101" t="s">
        <v>411</v>
      </c>
      <c r="C359" s="76">
        <v>141711</v>
      </c>
      <c r="D359" s="89" t="s">
        <v>422</v>
      </c>
      <c r="E359" s="90" t="s">
        <v>108</v>
      </c>
      <c r="F359" s="67" t="s">
        <v>109</v>
      </c>
      <c r="G359" s="91">
        <f t="shared" si="24"/>
        <v>0</v>
      </c>
      <c r="H359" s="91">
        <f t="shared" si="25"/>
        <v>0</v>
      </c>
      <c r="I359" s="92">
        <v>0</v>
      </c>
    </row>
    <row r="360" spans="2:9">
      <c r="B360" s="101" t="s">
        <v>411</v>
      </c>
      <c r="C360" s="76">
        <v>141712</v>
      </c>
      <c r="D360" s="89" t="s">
        <v>423</v>
      </c>
      <c r="E360" s="90" t="s">
        <v>108</v>
      </c>
      <c r="F360" s="67" t="s">
        <v>109</v>
      </c>
      <c r="G360" s="91">
        <f t="shared" si="24"/>
        <v>0</v>
      </c>
      <c r="H360" s="91">
        <f t="shared" si="25"/>
        <v>0</v>
      </c>
      <c r="I360" s="92">
        <v>0</v>
      </c>
    </row>
    <row r="361" spans="2:9">
      <c r="B361" s="101" t="s">
        <v>411</v>
      </c>
      <c r="C361" s="76">
        <v>141713</v>
      </c>
      <c r="D361" s="89" t="s">
        <v>424</v>
      </c>
      <c r="E361" s="90" t="s">
        <v>108</v>
      </c>
      <c r="F361" s="67" t="s">
        <v>109</v>
      </c>
      <c r="G361" s="91">
        <f t="shared" si="24"/>
        <v>0</v>
      </c>
      <c r="H361" s="91">
        <f t="shared" si="25"/>
        <v>0</v>
      </c>
      <c r="I361" s="92">
        <v>0</v>
      </c>
    </row>
    <row r="362" spans="2:9">
      <c r="B362" s="101" t="s">
        <v>411</v>
      </c>
      <c r="C362" s="76">
        <v>141714</v>
      </c>
      <c r="D362" s="89" t="s">
        <v>425</v>
      </c>
      <c r="E362" s="90" t="s">
        <v>108</v>
      </c>
      <c r="F362" s="67" t="s">
        <v>109</v>
      </c>
      <c r="G362" s="91">
        <f t="shared" si="24"/>
        <v>0</v>
      </c>
      <c r="H362" s="91">
        <f t="shared" si="25"/>
        <v>0</v>
      </c>
      <c r="I362" s="92">
        <v>0</v>
      </c>
    </row>
    <row r="363" spans="2:9">
      <c r="B363" s="101" t="s">
        <v>411</v>
      </c>
      <c r="C363" s="76">
        <v>141715</v>
      </c>
      <c r="D363" s="89" t="s">
        <v>426</v>
      </c>
      <c r="E363" s="90" t="s">
        <v>108</v>
      </c>
      <c r="F363" s="67" t="s">
        <v>109</v>
      </c>
      <c r="G363" s="91">
        <f t="shared" si="24"/>
        <v>21089.524047925177</v>
      </c>
      <c r="H363" s="91">
        <f t="shared" si="25"/>
        <v>13910.475952074821</v>
      </c>
      <c r="I363" s="92">
        <v>35000</v>
      </c>
    </row>
    <row r="364" spans="2:9">
      <c r="B364" s="101" t="s">
        <v>411</v>
      </c>
      <c r="C364" s="76">
        <v>141716</v>
      </c>
      <c r="D364" s="89" t="s">
        <v>427</v>
      </c>
      <c r="E364" s="90" t="s">
        <v>108</v>
      </c>
      <c r="F364" s="67" t="s">
        <v>109</v>
      </c>
      <c r="G364" s="91">
        <f t="shared" si="24"/>
        <v>0</v>
      </c>
      <c r="H364" s="91">
        <f t="shared" si="25"/>
        <v>0</v>
      </c>
      <c r="I364" s="92">
        <v>0</v>
      </c>
    </row>
    <row r="365" spans="2:9">
      <c r="B365" s="101" t="s">
        <v>411</v>
      </c>
      <c r="C365" s="76">
        <v>141717</v>
      </c>
      <c r="D365" s="89" t="s">
        <v>428</v>
      </c>
      <c r="E365" s="90" t="s">
        <v>108</v>
      </c>
      <c r="F365" s="67" t="s">
        <v>109</v>
      </c>
      <c r="G365" s="91">
        <f t="shared" si="24"/>
        <v>0</v>
      </c>
      <c r="H365" s="91">
        <f t="shared" si="25"/>
        <v>0</v>
      </c>
      <c r="I365" s="92">
        <v>0</v>
      </c>
    </row>
    <row r="366" spans="2:9">
      <c r="B366" s="101" t="s">
        <v>411</v>
      </c>
      <c r="C366" s="76">
        <v>141718</v>
      </c>
      <c r="D366" s="89" t="s">
        <v>429</v>
      </c>
      <c r="E366" s="90" t="s">
        <v>108</v>
      </c>
      <c r="F366" s="67" t="s">
        <v>109</v>
      </c>
      <c r="G366" s="91">
        <f t="shared" si="24"/>
        <v>0</v>
      </c>
      <c r="H366" s="91">
        <f t="shared" si="25"/>
        <v>0</v>
      </c>
      <c r="I366" s="92">
        <v>0</v>
      </c>
    </row>
    <row r="367" spans="2:9">
      <c r="B367" s="101" t="s">
        <v>411</v>
      </c>
      <c r="C367" s="76">
        <v>141719</v>
      </c>
      <c r="D367" s="89" t="s">
        <v>430</v>
      </c>
      <c r="E367" s="90" t="s">
        <v>108</v>
      </c>
      <c r="F367" s="67" t="s">
        <v>109</v>
      </c>
      <c r="G367" s="91">
        <f t="shared" si="24"/>
        <v>12894.737560731395</v>
      </c>
      <c r="H367" s="91">
        <f t="shared" si="25"/>
        <v>8505.2624392686048</v>
      </c>
      <c r="I367" s="92">
        <v>21400</v>
      </c>
    </row>
    <row r="368" spans="2:9">
      <c r="B368" s="101" t="s">
        <v>411</v>
      </c>
      <c r="C368" s="76">
        <v>141720</v>
      </c>
      <c r="D368" s="89" t="s">
        <v>431</v>
      </c>
      <c r="E368" s="90" t="s">
        <v>108</v>
      </c>
      <c r="F368" s="67" t="s">
        <v>109</v>
      </c>
      <c r="G368" s="91">
        <f t="shared" si="24"/>
        <v>6087.0391980611475</v>
      </c>
      <c r="H368" s="91">
        <f t="shared" si="25"/>
        <v>4014.9608019388529</v>
      </c>
      <c r="I368" s="92">
        <v>10102</v>
      </c>
    </row>
    <row r="369" spans="2:9">
      <c r="B369" s="101" t="s">
        <v>411</v>
      </c>
      <c r="C369" s="76">
        <v>141721</v>
      </c>
      <c r="D369" s="89" t="s">
        <v>432</v>
      </c>
      <c r="E369" s="90" t="s">
        <v>108</v>
      </c>
      <c r="F369" s="67" t="s">
        <v>109</v>
      </c>
      <c r="G369" s="91">
        <f t="shared" si="24"/>
        <v>0</v>
      </c>
      <c r="H369" s="91">
        <f t="shared" si="25"/>
        <v>0</v>
      </c>
      <c r="I369" s="92">
        <v>0</v>
      </c>
    </row>
    <row r="370" spans="2:9">
      <c r="B370" s="101" t="s">
        <v>411</v>
      </c>
      <c r="C370" s="76">
        <v>141722</v>
      </c>
      <c r="D370" s="89" t="s">
        <v>433</v>
      </c>
      <c r="E370" s="90" t="s">
        <v>108</v>
      </c>
      <c r="F370" s="67" t="s">
        <v>109</v>
      </c>
      <c r="G370" s="91">
        <f t="shared" si="24"/>
        <v>0</v>
      </c>
      <c r="H370" s="91">
        <f t="shared" si="25"/>
        <v>0</v>
      </c>
      <c r="I370" s="92">
        <v>0</v>
      </c>
    </row>
    <row r="371" spans="2:9">
      <c r="B371" s="101" t="s">
        <v>411</v>
      </c>
      <c r="C371" s="76">
        <v>141723</v>
      </c>
      <c r="D371" s="89" t="s">
        <v>434</v>
      </c>
      <c r="E371" s="90" t="s">
        <v>108</v>
      </c>
      <c r="F371" s="67" t="s">
        <v>109</v>
      </c>
      <c r="G371" s="91">
        <f t="shared" si="24"/>
        <v>0</v>
      </c>
      <c r="H371" s="91">
        <f t="shared" si="25"/>
        <v>0</v>
      </c>
      <c r="I371" s="92">
        <v>0</v>
      </c>
    </row>
    <row r="372" spans="2:9">
      <c r="B372" s="101" t="s">
        <v>411</v>
      </c>
      <c r="C372" s="76">
        <v>141724</v>
      </c>
      <c r="D372" s="89" t="s">
        <v>435</v>
      </c>
      <c r="E372" s="90" t="s">
        <v>108</v>
      </c>
      <c r="F372" s="67" t="s">
        <v>109</v>
      </c>
      <c r="G372" s="91">
        <f t="shared" si="24"/>
        <v>0</v>
      </c>
      <c r="H372" s="91">
        <f t="shared" si="25"/>
        <v>0</v>
      </c>
      <c r="I372" s="92">
        <v>0</v>
      </c>
    </row>
    <row r="373" spans="2:9">
      <c r="B373" s="101" t="s">
        <v>411</v>
      </c>
      <c r="C373" s="76">
        <v>141725</v>
      </c>
      <c r="D373" s="89" t="s">
        <v>436</v>
      </c>
      <c r="E373" s="90" t="s">
        <v>108</v>
      </c>
      <c r="F373" s="67" t="s">
        <v>109</v>
      </c>
      <c r="G373" s="91">
        <f t="shared" si="24"/>
        <v>0</v>
      </c>
      <c r="H373" s="91">
        <f t="shared" si="25"/>
        <v>0</v>
      </c>
      <c r="I373" s="92">
        <v>0</v>
      </c>
    </row>
    <row r="374" spans="2:9">
      <c r="B374" s="101" t="s">
        <v>411</v>
      </c>
      <c r="C374" s="76">
        <v>141726</v>
      </c>
      <c r="D374" s="89" t="s">
        <v>437</v>
      </c>
      <c r="E374" s="90" t="s">
        <v>108</v>
      </c>
      <c r="F374" s="67" t="s">
        <v>109</v>
      </c>
      <c r="G374" s="91">
        <f t="shared" si="24"/>
        <v>0</v>
      </c>
      <c r="H374" s="91">
        <f t="shared" si="25"/>
        <v>0</v>
      </c>
      <c r="I374" s="92">
        <v>0</v>
      </c>
    </row>
    <row r="375" spans="2:9">
      <c r="B375" s="101" t="s">
        <v>411</v>
      </c>
      <c r="C375" s="76">
        <v>141727</v>
      </c>
      <c r="D375" s="89" t="s">
        <v>438</v>
      </c>
      <c r="E375" s="90" t="s">
        <v>108</v>
      </c>
      <c r="F375" s="67" t="s">
        <v>109</v>
      </c>
      <c r="G375" s="91">
        <f t="shared" si="24"/>
        <v>0</v>
      </c>
      <c r="H375" s="91">
        <f t="shared" si="25"/>
        <v>0</v>
      </c>
      <c r="I375" s="92">
        <v>0</v>
      </c>
    </row>
    <row r="376" spans="2:9">
      <c r="B376" s="101" t="s">
        <v>411</v>
      </c>
      <c r="C376" s="76">
        <v>141728</v>
      </c>
      <c r="D376" s="89" t="s">
        <v>439</v>
      </c>
      <c r="E376" s="90" t="s">
        <v>108</v>
      </c>
      <c r="F376" s="67" t="s">
        <v>109</v>
      </c>
      <c r="G376" s="91">
        <f t="shared" si="24"/>
        <v>0</v>
      </c>
      <c r="H376" s="91">
        <f t="shared" si="25"/>
        <v>0</v>
      </c>
      <c r="I376" s="92">
        <v>0</v>
      </c>
    </row>
    <row r="377" spans="2:9">
      <c r="B377" s="101" t="s">
        <v>411</v>
      </c>
      <c r="C377" s="76">
        <v>141729</v>
      </c>
      <c r="D377" s="89" t="s">
        <v>440</v>
      </c>
      <c r="E377" s="90" t="s">
        <v>108</v>
      </c>
      <c r="F377" s="67" t="s">
        <v>109</v>
      </c>
      <c r="G377" s="91">
        <f t="shared" si="24"/>
        <v>0</v>
      </c>
      <c r="H377" s="91">
        <f t="shared" si="25"/>
        <v>0</v>
      </c>
      <c r="I377" s="92">
        <v>0</v>
      </c>
    </row>
    <row r="378" spans="2:9">
      <c r="B378" s="101" t="s">
        <v>411</v>
      </c>
      <c r="C378" s="76">
        <v>141732</v>
      </c>
      <c r="D378" s="89" t="s">
        <v>441</v>
      </c>
      <c r="E378" s="90" t="s">
        <v>108</v>
      </c>
      <c r="F378" s="67" t="s">
        <v>109</v>
      </c>
      <c r="G378" s="91">
        <f t="shared" si="24"/>
        <v>-6551648.3844310315</v>
      </c>
      <c r="H378" s="91">
        <f t="shared" si="25"/>
        <v>-4321413.1855689688</v>
      </c>
      <c r="I378" s="92">
        <v>-10873061.57</v>
      </c>
    </row>
    <row r="379" spans="2:9">
      <c r="B379" s="101" t="s">
        <v>411</v>
      </c>
      <c r="C379" s="76">
        <v>141735</v>
      </c>
      <c r="D379" s="89" t="s">
        <v>442</v>
      </c>
      <c r="E379" s="90" t="s">
        <v>108</v>
      </c>
      <c r="F379" s="67" t="s">
        <v>109</v>
      </c>
      <c r="G379" s="91">
        <f t="shared" si="24"/>
        <v>14431.260027080229</v>
      </c>
      <c r="H379" s="91">
        <f t="shared" si="25"/>
        <v>9518.7399729197714</v>
      </c>
      <c r="I379" s="92">
        <v>23950</v>
      </c>
    </row>
    <row r="380" spans="2:9">
      <c r="B380" s="101" t="s">
        <v>411</v>
      </c>
      <c r="C380" s="76">
        <v>141736</v>
      </c>
      <c r="D380" s="89" t="s">
        <v>443</v>
      </c>
      <c r="E380" s="90" t="s">
        <v>108</v>
      </c>
      <c r="F380" s="67" t="s">
        <v>109</v>
      </c>
      <c r="G380" s="91">
        <f t="shared" si="24"/>
        <v>0</v>
      </c>
      <c r="H380" s="91">
        <f t="shared" si="25"/>
        <v>0</v>
      </c>
      <c r="I380" s="92">
        <v>0</v>
      </c>
    </row>
    <row r="381" spans="2:9">
      <c r="B381" s="101" t="s">
        <v>411</v>
      </c>
      <c r="C381" s="76">
        <v>141737</v>
      </c>
      <c r="D381" s="89" t="s">
        <v>444</v>
      </c>
      <c r="E381" s="90" t="s">
        <v>108</v>
      </c>
      <c r="F381" s="67" t="s">
        <v>109</v>
      </c>
      <c r="G381" s="91">
        <f t="shared" si="24"/>
        <v>0</v>
      </c>
      <c r="H381" s="91">
        <f t="shared" si="25"/>
        <v>0</v>
      </c>
      <c r="I381" s="92">
        <v>0</v>
      </c>
    </row>
    <row r="382" spans="2:9">
      <c r="B382" s="101" t="s">
        <v>411</v>
      </c>
      <c r="C382" s="76">
        <v>141738</v>
      </c>
      <c r="D382" s="89" t="s">
        <v>445</v>
      </c>
      <c r="E382" s="90" t="s">
        <v>108</v>
      </c>
      <c r="F382" s="67" t="s">
        <v>109</v>
      </c>
      <c r="G382" s="91">
        <f t="shared" si="24"/>
        <v>102.86264714918187</v>
      </c>
      <c r="H382" s="91">
        <f t="shared" si="25"/>
        <v>67.847352850820897</v>
      </c>
      <c r="I382" s="92">
        <v>170.71000000000276</v>
      </c>
    </row>
    <row r="383" spans="2:9">
      <c r="B383" s="101" t="s">
        <v>411</v>
      </c>
      <c r="C383" s="76">
        <v>141739</v>
      </c>
      <c r="D383" s="89" t="s">
        <v>446</v>
      </c>
      <c r="E383" s="90" t="s">
        <v>108</v>
      </c>
      <c r="F383" s="67" t="s">
        <v>109</v>
      </c>
      <c r="G383" s="91">
        <f t="shared" si="24"/>
        <v>0</v>
      </c>
      <c r="H383" s="91">
        <f t="shared" si="25"/>
        <v>0</v>
      </c>
      <c r="I383" s="92">
        <v>0</v>
      </c>
    </row>
    <row r="384" spans="2:9">
      <c r="B384" s="101" t="s">
        <v>411</v>
      </c>
      <c r="C384" s="76">
        <v>141740</v>
      </c>
      <c r="D384" s="89" t="s">
        <v>447</v>
      </c>
      <c r="E384" s="90" t="s">
        <v>108</v>
      </c>
      <c r="F384" s="67" t="s">
        <v>109</v>
      </c>
      <c r="G384" s="91">
        <f t="shared" si="24"/>
        <v>413608.82420642424</v>
      </c>
      <c r="H384" s="91">
        <f t="shared" si="25"/>
        <v>272812.9657935758</v>
      </c>
      <c r="I384" s="92">
        <v>686421.79</v>
      </c>
    </row>
    <row r="385" spans="2:9">
      <c r="B385" s="101" t="s">
        <v>411</v>
      </c>
      <c r="C385" s="76">
        <v>141741</v>
      </c>
      <c r="D385" s="89" t="s">
        <v>448</v>
      </c>
      <c r="E385" s="90" t="s">
        <v>108</v>
      </c>
      <c r="F385" s="67" t="s">
        <v>109</v>
      </c>
      <c r="G385" s="91">
        <f t="shared" si="24"/>
        <v>0</v>
      </c>
      <c r="H385" s="91">
        <f t="shared" si="25"/>
        <v>0</v>
      </c>
      <c r="I385" s="92">
        <v>0</v>
      </c>
    </row>
    <row r="386" spans="2:9">
      <c r="B386" s="101" t="s">
        <v>411</v>
      </c>
      <c r="C386" s="76">
        <v>141742</v>
      </c>
      <c r="D386" s="89" t="s">
        <v>449</v>
      </c>
      <c r="E386" s="90" t="s">
        <v>108</v>
      </c>
      <c r="F386" s="67" t="s">
        <v>109</v>
      </c>
      <c r="G386" s="91">
        <f t="shared" si="24"/>
        <v>0</v>
      </c>
      <c r="H386" s="91">
        <f t="shared" si="25"/>
        <v>0</v>
      </c>
      <c r="I386" s="92">
        <v>0</v>
      </c>
    </row>
    <row r="387" spans="2:9">
      <c r="B387" s="101" t="s">
        <v>411</v>
      </c>
      <c r="C387" s="76">
        <v>141743</v>
      </c>
      <c r="D387" s="89" t="s">
        <v>450</v>
      </c>
      <c r="E387" s="90" t="s">
        <v>108</v>
      </c>
      <c r="F387" s="67" t="s">
        <v>109</v>
      </c>
      <c r="G387" s="91">
        <f t="shared" si="24"/>
        <v>0</v>
      </c>
      <c r="H387" s="91">
        <f t="shared" si="25"/>
        <v>0</v>
      </c>
      <c r="I387" s="92">
        <v>0</v>
      </c>
    </row>
    <row r="388" spans="2:9">
      <c r="B388" s="101" t="s">
        <v>411</v>
      </c>
      <c r="C388" s="76">
        <v>141744</v>
      </c>
      <c r="D388" s="89" t="s">
        <v>451</v>
      </c>
      <c r="E388" s="90" t="s">
        <v>108</v>
      </c>
      <c r="F388" s="67" t="s">
        <v>109</v>
      </c>
      <c r="G388" s="91">
        <f t="shared" si="24"/>
        <v>0</v>
      </c>
      <c r="H388" s="91">
        <f t="shared" si="25"/>
        <v>0</v>
      </c>
      <c r="I388" s="92">
        <v>0</v>
      </c>
    </row>
    <row r="389" spans="2:9">
      <c r="B389" s="101" t="s">
        <v>411</v>
      </c>
      <c r="C389" s="76">
        <v>141745</v>
      </c>
      <c r="D389" s="89" t="s">
        <v>452</v>
      </c>
      <c r="E389" s="90" t="s">
        <v>108</v>
      </c>
      <c r="F389" s="67" t="s">
        <v>109</v>
      </c>
      <c r="G389" s="91">
        <f t="shared" si="24"/>
        <v>5877.5659940605556</v>
      </c>
      <c r="H389" s="91">
        <f t="shared" si="25"/>
        <v>3876.7940059394446</v>
      </c>
      <c r="I389" s="92">
        <v>9754.36</v>
      </c>
    </row>
    <row r="390" spans="2:9">
      <c r="B390" s="101" t="s">
        <v>411</v>
      </c>
      <c r="C390" s="76">
        <v>141746</v>
      </c>
      <c r="D390" s="89" t="s">
        <v>453</v>
      </c>
      <c r="E390" s="90" t="s">
        <v>108</v>
      </c>
      <c r="F390" s="67" t="s">
        <v>109</v>
      </c>
      <c r="G390" s="91">
        <f t="shared" si="24"/>
        <v>0</v>
      </c>
      <c r="H390" s="91">
        <f t="shared" si="25"/>
        <v>0</v>
      </c>
      <c r="I390" s="92">
        <v>0</v>
      </c>
    </row>
    <row r="391" spans="2:9">
      <c r="B391" s="101" t="s">
        <v>411</v>
      </c>
      <c r="C391" s="76">
        <v>141748</v>
      </c>
      <c r="D391" s="89" t="s">
        <v>454</v>
      </c>
      <c r="E391" s="90" t="s">
        <v>108</v>
      </c>
      <c r="F391" s="67" t="s">
        <v>109</v>
      </c>
      <c r="G391" s="91">
        <f t="shared" si="24"/>
        <v>142122.13384277537</v>
      </c>
      <c r="H391" s="91">
        <f t="shared" si="25"/>
        <v>93742.586157224592</v>
      </c>
      <c r="I391" s="92">
        <v>235864.71999999997</v>
      </c>
    </row>
    <row r="392" spans="2:9">
      <c r="B392" s="101" t="s">
        <v>411</v>
      </c>
      <c r="C392" s="76">
        <v>141749</v>
      </c>
      <c r="D392" s="89" t="s">
        <v>455</v>
      </c>
      <c r="E392" s="90" t="s">
        <v>108</v>
      </c>
      <c r="F392" s="67" t="s">
        <v>109</v>
      </c>
      <c r="G392" s="91">
        <f t="shared" si="24"/>
        <v>0</v>
      </c>
      <c r="H392" s="91">
        <f t="shared" si="25"/>
        <v>0</v>
      </c>
      <c r="I392" s="92">
        <v>0</v>
      </c>
    </row>
    <row r="393" spans="2:9">
      <c r="B393" s="101" t="s">
        <v>411</v>
      </c>
      <c r="C393" s="76">
        <v>141750</v>
      </c>
      <c r="D393" s="89" t="s">
        <v>456</v>
      </c>
      <c r="E393" s="90" t="s">
        <v>108</v>
      </c>
      <c r="F393" s="67" t="s">
        <v>109</v>
      </c>
      <c r="G393" s="91">
        <f t="shared" si="24"/>
        <v>0</v>
      </c>
      <c r="H393" s="91">
        <f t="shared" si="25"/>
        <v>0</v>
      </c>
      <c r="I393" s="92">
        <v>0</v>
      </c>
    </row>
    <row r="394" spans="2:9">
      <c r="B394" s="101" t="s">
        <v>411</v>
      </c>
      <c r="C394" s="76">
        <v>141751</v>
      </c>
      <c r="D394" s="89" t="s">
        <v>457</v>
      </c>
      <c r="E394" s="90" t="s">
        <v>108</v>
      </c>
      <c r="F394" s="67" t="s">
        <v>109</v>
      </c>
      <c r="G394" s="91">
        <f t="shared" si="24"/>
        <v>0</v>
      </c>
      <c r="H394" s="91">
        <f t="shared" si="25"/>
        <v>0</v>
      </c>
      <c r="I394" s="92">
        <v>0</v>
      </c>
    </row>
    <row r="395" spans="2:9">
      <c r="B395" s="101" t="s">
        <v>411</v>
      </c>
      <c r="C395" s="76">
        <v>141752</v>
      </c>
      <c r="D395" s="89" t="s">
        <v>458</v>
      </c>
      <c r="E395" s="90" t="s">
        <v>108</v>
      </c>
      <c r="F395" s="67" t="s">
        <v>109</v>
      </c>
      <c r="G395" s="91">
        <f t="shared" si="24"/>
        <v>0</v>
      </c>
      <c r="H395" s="91">
        <f t="shared" si="25"/>
        <v>0</v>
      </c>
      <c r="I395" s="92">
        <v>0</v>
      </c>
    </row>
    <row r="396" spans="2:9">
      <c r="B396" s="101" t="s">
        <v>411</v>
      </c>
      <c r="C396" s="76">
        <v>141753</v>
      </c>
      <c r="D396" s="89" t="s">
        <v>459</v>
      </c>
      <c r="E396" s="90" t="s">
        <v>108</v>
      </c>
      <c r="F396" s="67" t="s">
        <v>109</v>
      </c>
      <c r="G396" s="91">
        <f t="shared" si="24"/>
        <v>0</v>
      </c>
      <c r="H396" s="91">
        <f t="shared" si="25"/>
        <v>0</v>
      </c>
      <c r="I396" s="92">
        <v>0</v>
      </c>
    </row>
    <row r="397" spans="2:9">
      <c r="B397" s="101" t="s">
        <v>411</v>
      </c>
      <c r="C397" s="76">
        <v>141754</v>
      </c>
      <c r="D397" s="89" t="s">
        <v>460</v>
      </c>
      <c r="E397" s="90" t="s">
        <v>108</v>
      </c>
      <c r="F397" s="67" t="s">
        <v>109</v>
      </c>
      <c r="G397" s="91">
        <f t="shared" si="24"/>
        <v>0</v>
      </c>
      <c r="H397" s="91">
        <f t="shared" si="25"/>
        <v>0</v>
      </c>
      <c r="I397" s="92">
        <v>0</v>
      </c>
    </row>
    <row r="398" spans="2:9">
      <c r="B398" s="101" t="s">
        <v>411</v>
      </c>
      <c r="C398" s="76">
        <v>141756</v>
      </c>
      <c r="D398" s="89" t="s">
        <v>461</v>
      </c>
      <c r="E398" s="90" t="s">
        <v>108</v>
      </c>
      <c r="F398" s="67" t="s">
        <v>109</v>
      </c>
      <c r="G398" s="91">
        <f t="shared" si="24"/>
        <v>0</v>
      </c>
      <c r="H398" s="91">
        <f t="shared" si="25"/>
        <v>0</v>
      </c>
      <c r="I398" s="92">
        <v>0</v>
      </c>
    </row>
    <row r="399" spans="2:9">
      <c r="B399" s="101" t="s">
        <v>411</v>
      </c>
      <c r="C399" s="76">
        <v>141757</v>
      </c>
      <c r="D399" s="89" t="s">
        <v>462</v>
      </c>
      <c r="E399" s="90" t="s">
        <v>108</v>
      </c>
      <c r="F399" s="67" t="s">
        <v>109</v>
      </c>
      <c r="G399" s="91">
        <f t="shared" si="24"/>
        <v>0</v>
      </c>
      <c r="H399" s="91">
        <f t="shared" si="25"/>
        <v>0</v>
      </c>
      <c r="I399" s="92">
        <v>0</v>
      </c>
    </row>
    <row r="400" spans="2:9">
      <c r="B400" s="101" t="s">
        <v>411</v>
      </c>
      <c r="C400" s="76">
        <v>141758</v>
      </c>
      <c r="D400" s="89" t="s">
        <v>463</v>
      </c>
      <c r="E400" s="90" t="s">
        <v>108</v>
      </c>
      <c r="F400" s="67" t="s">
        <v>109</v>
      </c>
      <c r="G400" s="91">
        <f t="shared" si="24"/>
        <v>0</v>
      </c>
      <c r="H400" s="91">
        <f t="shared" si="25"/>
        <v>0</v>
      </c>
      <c r="I400" s="92">
        <v>0</v>
      </c>
    </row>
    <row r="401" spans="1:9">
      <c r="B401" s="101" t="s">
        <v>411</v>
      </c>
      <c r="C401" s="76">
        <v>141759</v>
      </c>
      <c r="D401" s="89" t="s">
        <v>464</v>
      </c>
      <c r="E401" s="90" t="s">
        <v>108</v>
      </c>
      <c r="F401" s="67" t="s">
        <v>109</v>
      </c>
      <c r="G401" s="91">
        <f t="shared" si="24"/>
        <v>0</v>
      </c>
      <c r="H401" s="91">
        <f t="shared" si="25"/>
        <v>0</v>
      </c>
      <c r="I401" s="92">
        <v>0</v>
      </c>
    </row>
    <row r="402" spans="1:9">
      <c r="B402" s="101" t="s">
        <v>411</v>
      </c>
      <c r="C402" s="76">
        <v>141760</v>
      </c>
      <c r="D402" s="89" t="s">
        <v>465</v>
      </c>
      <c r="E402" s="90" t="s">
        <v>108</v>
      </c>
      <c r="F402" s="67" t="s">
        <v>109</v>
      </c>
      <c r="G402" s="91">
        <f t="shared" si="24"/>
        <v>0</v>
      </c>
      <c r="H402" s="91">
        <f t="shared" si="25"/>
        <v>0</v>
      </c>
      <c r="I402" s="92">
        <v>0</v>
      </c>
    </row>
    <row r="403" spans="1:9">
      <c r="B403" s="101" t="s">
        <v>411</v>
      </c>
      <c r="C403" s="76">
        <v>141761</v>
      </c>
      <c r="D403" s="89" t="s">
        <v>466</v>
      </c>
      <c r="E403" s="90" t="s">
        <v>108</v>
      </c>
      <c r="F403" s="67" t="s">
        <v>109</v>
      </c>
      <c r="G403" s="91">
        <f t="shared" si="24"/>
        <v>143518.89904604779</v>
      </c>
      <c r="H403" s="91">
        <f t="shared" si="25"/>
        <v>94663.880953952234</v>
      </c>
      <c r="I403" s="92">
        <v>238182.78000000003</v>
      </c>
    </row>
    <row r="404" spans="1:9">
      <c r="B404" s="101" t="s">
        <v>411</v>
      </c>
      <c r="C404" s="76">
        <v>141762</v>
      </c>
      <c r="D404" s="89" t="s">
        <v>467</v>
      </c>
      <c r="E404" s="90" t="s">
        <v>108</v>
      </c>
      <c r="F404" s="67" t="s">
        <v>109</v>
      </c>
      <c r="G404" s="91">
        <f t="shared" si="24"/>
        <v>0</v>
      </c>
      <c r="H404" s="91">
        <f t="shared" si="25"/>
        <v>0</v>
      </c>
      <c r="I404" s="92">
        <v>0</v>
      </c>
    </row>
    <row r="405" spans="1:9">
      <c r="B405" s="70" t="s">
        <v>275</v>
      </c>
      <c r="C405" s="76">
        <v>141763</v>
      </c>
      <c r="D405" s="89" t="s">
        <v>468</v>
      </c>
      <c r="E405" s="90" t="s">
        <v>108</v>
      </c>
      <c r="F405" s="67" t="s">
        <v>109</v>
      </c>
      <c r="G405" s="91">
        <f t="shared" si="24"/>
        <v>0</v>
      </c>
      <c r="H405" s="91">
        <f t="shared" si="25"/>
        <v>0</v>
      </c>
      <c r="I405" s="92">
        <v>0</v>
      </c>
    </row>
    <row r="406" spans="1:9">
      <c r="B406" s="70" t="s">
        <v>275</v>
      </c>
      <c r="C406" s="76">
        <v>141798</v>
      </c>
      <c r="D406" s="89" t="s">
        <v>469</v>
      </c>
      <c r="E406" s="90" t="s">
        <v>108</v>
      </c>
      <c r="F406" s="67" t="s">
        <v>109</v>
      </c>
      <c r="G406" s="91">
        <f t="shared" si="24"/>
        <v>-3125.1601594092404</v>
      </c>
      <c r="H406" s="91">
        <f t="shared" si="25"/>
        <v>-2061.3298405907576</v>
      </c>
      <c r="I406" s="92">
        <v>-5186.489999999998</v>
      </c>
    </row>
    <row r="407" spans="1:9">
      <c r="B407" s="70" t="s">
        <v>275</v>
      </c>
      <c r="C407" s="76">
        <v>141799</v>
      </c>
      <c r="D407" s="89" t="s">
        <v>470</v>
      </c>
      <c r="E407" s="90" t="s">
        <v>108</v>
      </c>
      <c r="F407" s="67" t="s">
        <v>109</v>
      </c>
      <c r="G407" s="91">
        <f t="shared" si="24"/>
        <v>0</v>
      </c>
      <c r="H407" s="91">
        <f t="shared" si="25"/>
        <v>0</v>
      </c>
      <c r="I407" s="92">
        <v>0</v>
      </c>
    </row>
    <row r="408" spans="1:9">
      <c r="A408" s="70" t="s">
        <v>128</v>
      </c>
      <c r="C408" s="90" t="s">
        <v>95</v>
      </c>
      <c r="D408" s="93" t="s">
        <v>410</v>
      </c>
      <c r="E408" s="90"/>
      <c r="G408" s="94">
        <f>SUM(G349:G407)</f>
        <v>2112993.7179788826</v>
      </c>
      <c r="H408" s="94">
        <f>SUM(H349:H407)</f>
        <v>1393713.2120211183</v>
      </c>
      <c r="I408" s="95">
        <f>SUM(I349:I407)</f>
        <v>3506706.9300000025</v>
      </c>
    </row>
    <row r="409" spans="1:9">
      <c r="C409" s="76"/>
      <c r="D409" s="77"/>
      <c r="E409" s="90"/>
      <c r="G409" s="91"/>
      <c r="H409" s="91"/>
      <c r="I409" s="92"/>
    </row>
    <row r="410" spans="1:9">
      <c r="C410" s="76"/>
      <c r="D410" s="77" t="s">
        <v>471</v>
      </c>
      <c r="E410" s="90"/>
      <c r="G410" s="91"/>
      <c r="H410" s="91"/>
      <c r="I410" s="92"/>
    </row>
    <row r="411" spans="1:9">
      <c r="B411" s="70" t="s">
        <v>275</v>
      </c>
      <c r="C411" s="76">
        <v>141801</v>
      </c>
      <c r="D411" s="89" t="s">
        <v>471</v>
      </c>
      <c r="E411" s="90" t="s">
        <v>108</v>
      </c>
      <c r="F411" s="67" t="s">
        <v>109</v>
      </c>
      <c r="G411" s="91">
        <f>IF(E411="Actual",IF(F411=G$6,$I411,0),VLOOKUP($E411,$F$1754:$L$1760,5,FALSE)*$I411)</f>
        <v>0</v>
      </c>
      <c r="H411" s="91">
        <f>IF(E411="Actual",IF(F411=H$6,$I411,0),VLOOKUP($E411,$F$1754:$L$1760,6,FALSE)*$I411)</f>
        <v>0</v>
      </c>
      <c r="I411" s="92">
        <v>0</v>
      </c>
    </row>
    <row r="412" spans="1:9">
      <c r="B412" s="70" t="s">
        <v>275</v>
      </c>
      <c r="C412" s="76">
        <v>141899</v>
      </c>
      <c r="D412" s="89" t="s">
        <v>472</v>
      </c>
      <c r="E412" s="90" t="s">
        <v>108</v>
      </c>
      <c r="F412" s="67" t="s">
        <v>109</v>
      </c>
      <c r="G412" s="91">
        <f>IF(E412="Actual",IF(F412=G$6,$I412,0),VLOOKUP($E412,$F$1754:$L$1760,5,FALSE)*$I412)</f>
        <v>0</v>
      </c>
      <c r="H412" s="91">
        <f>IF(E412="Actual",IF(F412=H$6,$I412,0),VLOOKUP($E412,$F$1754:$L$1760,6,FALSE)*$I412)</f>
        <v>0</v>
      </c>
      <c r="I412" s="92">
        <v>0</v>
      </c>
    </row>
    <row r="413" spans="1:9">
      <c r="A413" s="70" t="s">
        <v>128</v>
      </c>
      <c r="C413" s="90" t="s">
        <v>95</v>
      </c>
      <c r="D413" s="93" t="s">
        <v>471</v>
      </c>
      <c r="E413" s="90"/>
      <c r="G413" s="94">
        <f>SUM(G411:G412)</f>
        <v>0</v>
      </c>
      <c r="H413" s="94">
        <f>SUM(H411:H412)</f>
        <v>0</v>
      </c>
      <c r="I413" s="95">
        <f>SUM(I411:I412)</f>
        <v>0</v>
      </c>
    </row>
    <row r="414" spans="1:9">
      <c r="C414" s="76"/>
      <c r="D414" s="77"/>
      <c r="E414" s="90"/>
      <c r="G414" s="91"/>
      <c r="H414" s="91"/>
      <c r="I414" s="92"/>
    </row>
    <row r="415" spans="1:9">
      <c r="C415" s="76"/>
      <c r="D415" s="77" t="s">
        <v>473</v>
      </c>
      <c r="E415" s="90"/>
      <c r="G415" s="91"/>
      <c r="H415" s="91"/>
      <c r="I415" s="92"/>
    </row>
    <row r="416" spans="1:9">
      <c r="B416" s="70" t="s">
        <v>474</v>
      </c>
      <c r="C416" s="76">
        <v>141901</v>
      </c>
      <c r="D416" s="89" t="s">
        <v>473</v>
      </c>
      <c r="E416" s="90" t="s">
        <v>108</v>
      </c>
      <c r="F416" s="67" t="s">
        <v>109</v>
      </c>
      <c r="G416" s="91">
        <f>IF(E416="Actual",IF(F416=G$6,$I416,0),VLOOKUP($E416,$F$1754:$L$1760,5,FALSE)*$I416)</f>
        <v>65932.733384231979</v>
      </c>
      <c r="H416" s="91">
        <f>IF(E416="Actual",IF(F416=H$6,$I416,0),VLOOKUP($E416,$F$1754:$L$1760,6,FALSE)*$I416)</f>
        <v>43488.68661576794</v>
      </c>
      <c r="I416" s="92">
        <v>109421.41999999993</v>
      </c>
    </row>
    <row r="417" spans="1:9">
      <c r="B417" s="70" t="s">
        <v>474</v>
      </c>
      <c r="C417" s="76">
        <v>141999</v>
      </c>
      <c r="D417" s="89" t="s">
        <v>475</v>
      </c>
      <c r="E417" s="90" t="s">
        <v>108</v>
      </c>
      <c r="F417" s="67" t="s">
        <v>109</v>
      </c>
      <c r="G417" s="91">
        <f>IF(E417="Actual",IF(F417=G$6,$I417,0),VLOOKUP($E417,$F$1754:$L$1760,5,FALSE)*$I417)</f>
        <v>0</v>
      </c>
      <c r="H417" s="91">
        <f>IF(E417="Actual",IF(F417=H$6,$I417,0),VLOOKUP($E417,$F$1754:$L$1760,6,FALSE)*$I417)</f>
        <v>0</v>
      </c>
      <c r="I417" s="92">
        <v>0</v>
      </c>
    </row>
    <row r="418" spans="1:9">
      <c r="A418" s="70" t="s">
        <v>128</v>
      </c>
      <c r="C418" s="90" t="s">
        <v>95</v>
      </c>
      <c r="D418" s="93" t="s">
        <v>473</v>
      </c>
      <c r="E418" s="90"/>
      <c r="G418" s="94">
        <f>SUM(G416:G417)</f>
        <v>65932.733384231979</v>
      </c>
      <c r="H418" s="94">
        <f>SUM(H416:H417)</f>
        <v>43488.68661576794</v>
      </c>
      <c r="I418" s="95">
        <f>SUM(I416:I417)</f>
        <v>109421.41999999993</v>
      </c>
    </row>
    <row r="419" spans="1:9">
      <c r="C419" s="76"/>
      <c r="D419" s="77"/>
      <c r="E419" s="90"/>
      <c r="G419" s="91"/>
      <c r="H419" s="91"/>
      <c r="I419" s="92"/>
    </row>
    <row r="420" spans="1:9">
      <c r="C420" s="76"/>
      <c r="D420" s="77" t="s">
        <v>476</v>
      </c>
      <c r="E420" s="90"/>
      <c r="G420" s="91"/>
      <c r="H420" s="91"/>
      <c r="I420" s="92"/>
    </row>
    <row r="421" spans="1:9" ht="15.75" customHeight="1">
      <c r="C421" s="76"/>
      <c r="D421" s="77"/>
      <c r="E421" s="90"/>
      <c r="G421" s="91"/>
      <c r="H421" s="91"/>
      <c r="I421" s="92"/>
    </row>
    <row r="422" spans="1:9">
      <c r="C422" s="76"/>
      <c r="D422" s="77" t="s">
        <v>477</v>
      </c>
      <c r="E422" s="90"/>
      <c r="G422" s="91"/>
      <c r="H422" s="91"/>
      <c r="I422" s="92"/>
    </row>
    <row r="423" spans="1:9">
      <c r="B423" s="70" t="s">
        <v>478</v>
      </c>
      <c r="C423" s="76">
        <v>142201</v>
      </c>
      <c r="D423" s="89" t="s">
        <v>479</v>
      </c>
      <c r="E423" s="90" t="s">
        <v>108</v>
      </c>
      <c r="F423" s="67" t="s">
        <v>109</v>
      </c>
      <c r="G423" s="91">
        <f t="shared" ref="G423:G486" si="26">IF(E423="Actual",IF(F423=G$6,$I423,0),VLOOKUP($E423,$F$1754:$L$1760,5,FALSE)*$I423)</f>
        <v>-14039.922818846931</v>
      </c>
      <c r="H423" s="91">
        <f t="shared" ref="H423:H486" si="27">IF(E423="Actual",IF(F423=H$6,$I423,0),VLOOKUP($E423,$F$1754:$L$1760,6,FALSE)*$I423)</f>
        <v>-9260.617181153073</v>
      </c>
      <c r="I423" s="92">
        <v>-23300.540000000005</v>
      </c>
    </row>
    <row r="424" spans="1:9">
      <c r="B424" s="70" t="s">
        <v>478</v>
      </c>
      <c r="C424" s="76">
        <v>142202</v>
      </c>
      <c r="D424" s="89" t="s">
        <v>480</v>
      </c>
      <c r="E424" s="90" t="s">
        <v>108</v>
      </c>
      <c r="F424" s="67" t="s">
        <v>109</v>
      </c>
      <c r="G424" s="91">
        <f t="shared" si="26"/>
        <v>-2240.5450092732713</v>
      </c>
      <c r="H424" s="91">
        <f t="shared" si="27"/>
        <v>-1477.8449907267282</v>
      </c>
      <c r="I424" s="92">
        <v>-3718.3899999999994</v>
      </c>
    </row>
    <row r="425" spans="1:9">
      <c r="B425" s="70" t="s">
        <v>478</v>
      </c>
      <c r="C425" s="76">
        <v>142203</v>
      </c>
      <c r="D425" s="89" t="s">
        <v>481</v>
      </c>
      <c r="E425" s="90" t="s">
        <v>108</v>
      </c>
      <c r="F425" s="67" t="s">
        <v>109</v>
      </c>
      <c r="G425" s="91">
        <f t="shared" si="26"/>
        <v>-43979.87652872438</v>
      </c>
      <c r="H425" s="91">
        <f t="shared" si="27"/>
        <v>-29008.763471275604</v>
      </c>
      <c r="I425" s="92">
        <v>-72988.639999999985</v>
      </c>
    </row>
    <row r="426" spans="1:9">
      <c r="B426" s="70" t="s">
        <v>478</v>
      </c>
      <c r="C426" s="76">
        <v>142204</v>
      </c>
      <c r="D426" s="89" t="s">
        <v>482</v>
      </c>
      <c r="E426" s="90" t="s">
        <v>3</v>
      </c>
      <c r="F426" s="67" t="s">
        <v>2</v>
      </c>
      <c r="G426" s="91">
        <f t="shared" si="26"/>
        <v>-260755.41999999998</v>
      </c>
      <c r="H426" s="91">
        <f t="shared" si="27"/>
        <v>0</v>
      </c>
      <c r="I426" s="92">
        <v>-260755.41999999998</v>
      </c>
    </row>
    <row r="427" spans="1:9">
      <c r="B427" s="70" t="s">
        <v>478</v>
      </c>
      <c r="C427" s="76">
        <v>142205</v>
      </c>
      <c r="D427" s="89" t="s">
        <v>483</v>
      </c>
      <c r="E427" s="90" t="s">
        <v>3</v>
      </c>
      <c r="F427" s="67" t="s">
        <v>2</v>
      </c>
      <c r="G427" s="91">
        <f t="shared" si="26"/>
        <v>-107045.77</v>
      </c>
      <c r="H427" s="91">
        <f t="shared" si="27"/>
        <v>0</v>
      </c>
      <c r="I427" s="92">
        <v>-107045.77</v>
      </c>
    </row>
    <row r="428" spans="1:9">
      <c r="B428" s="70" t="s">
        <v>478</v>
      </c>
      <c r="C428" s="76">
        <v>142206</v>
      </c>
      <c r="D428" s="89" t="s">
        <v>485</v>
      </c>
      <c r="E428" s="90" t="s">
        <v>3</v>
      </c>
      <c r="F428" s="67" t="s">
        <v>2</v>
      </c>
      <c r="G428" s="91">
        <f t="shared" si="26"/>
        <v>-1168.44</v>
      </c>
      <c r="H428" s="91">
        <f t="shared" si="27"/>
        <v>0</v>
      </c>
      <c r="I428" s="92">
        <v>-1168.44</v>
      </c>
    </row>
    <row r="429" spans="1:9">
      <c r="B429" s="70" t="s">
        <v>478</v>
      </c>
      <c r="C429" s="76">
        <v>142207</v>
      </c>
      <c r="D429" s="89" t="s">
        <v>486</v>
      </c>
      <c r="E429" s="90" t="s">
        <v>3</v>
      </c>
      <c r="F429" s="67" t="s">
        <v>76</v>
      </c>
      <c r="G429" s="91">
        <f t="shared" si="26"/>
        <v>0</v>
      </c>
      <c r="H429" s="91">
        <f t="shared" si="27"/>
        <v>-3150.01</v>
      </c>
      <c r="I429" s="92">
        <v>-3150.01</v>
      </c>
    </row>
    <row r="430" spans="1:9">
      <c r="B430" s="70" t="s">
        <v>478</v>
      </c>
      <c r="C430" s="76">
        <v>142208</v>
      </c>
      <c r="D430" s="89" t="s">
        <v>487</v>
      </c>
      <c r="E430" s="90" t="s">
        <v>3</v>
      </c>
      <c r="F430" s="67" t="s">
        <v>76</v>
      </c>
      <c r="G430" s="91">
        <f t="shared" si="26"/>
        <v>0</v>
      </c>
      <c r="H430" s="91">
        <f t="shared" si="27"/>
        <v>-338544.32</v>
      </c>
      <c r="I430" s="92">
        <v>-338544.32</v>
      </c>
    </row>
    <row r="431" spans="1:9">
      <c r="B431" s="70" t="s">
        <v>478</v>
      </c>
      <c r="C431" s="76">
        <v>142209</v>
      </c>
      <c r="D431" s="89" t="s">
        <v>488</v>
      </c>
      <c r="E431" s="90" t="s">
        <v>3</v>
      </c>
      <c r="F431" s="67" t="s">
        <v>76</v>
      </c>
      <c r="G431" s="91">
        <f t="shared" si="26"/>
        <v>0</v>
      </c>
      <c r="H431" s="91">
        <f t="shared" si="27"/>
        <v>-330588.46999999997</v>
      </c>
      <c r="I431" s="92">
        <v>-330588.46999999997</v>
      </c>
    </row>
    <row r="432" spans="1:9">
      <c r="B432" s="70" t="s">
        <v>478</v>
      </c>
      <c r="C432" s="76">
        <v>142210</v>
      </c>
      <c r="D432" s="89" t="s">
        <v>489</v>
      </c>
      <c r="E432" s="90" t="s">
        <v>3</v>
      </c>
      <c r="F432" s="67" t="s">
        <v>76</v>
      </c>
      <c r="G432" s="91">
        <f t="shared" si="26"/>
        <v>0</v>
      </c>
      <c r="H432" s="91">
        <f t="shared" si="27"/>
        <v>-131.63</v>
      </c>
      <c r="I432" s="92">
        <v>-131.63</v>
      </c>
    </row>
    <row r="433" spans="2:9">
      <c r="B433" s="70" t="s">
        <v>478</v>
      </c>
      <c r="C433" s="76">
        <v>142211</v>
      </c>
      <c r="D433" s="89" t="s">
        <v>490</v>
      </c>
      <c r="E433" s="90" t="s">
        <v>3</v>
      </c>
      <c r="F433" s="67" t="s">
        <v>76</v>
      </c>
      <c r="G433" s="91">
        <f t="shared" si="26"/>
        <v>0</v>
      </c>
      <c r="H433" s="91">
        <f t="shared" si="27"/>
        <v>0</v>
      </c>
      <c r="I433" s="92">
        <v>0</v>
      </c>
    </row>
    <row r="434" spans="2:9">
      <c r="B434" s="70" t="s">
        <v>478</v>
      </c>
      <c r="C434" s="76">
        <v>142212</v>
      </c>
      <c r="D434" s="89" t="s">
        <v>491</v>
      </c>
      <c r="E434" s="90" t="s">
        <v>3</v>
      </c>
      <c r="F434" s="67" t="s">
        <v>299</v>
      </c>
      <c r="G434" s="91">
        <f t="shared" si="26"/>
        <v>0</v>
      </c>
      <c r="H434" s="91">
        <f t="shared" si="27"/>
        <v>0</v>
      </c>
      <c r="I434" s="92">
        <v>0</v>
      </c>
    </row>
    <row r="435" spans="2:9">
      <c r="B435" s="70" t="s">
        <v>478</v>
      </c>
      <c r="C435" s="76">
        <v>142213</v>
      </c>
      <c r="D435" s="89" t="s">
        <v>492</v>
      </c>
      <c r="E435" s="90" t="s">
        <v>3</v>
      </c>
      <c r="F435" s="67" t="s">
        <v>299</v>
      </c>
      <c r="G435" s="91">
        <f t="shared" si="26"/>
        <v>0</v>
      </c>
      <c r="H435" s="91">
        <f t="shared" si="27"/>
        <v>0</v>
      </c>
      <c r="I435" s="92">
        <v>0</v>
      </c>
    </row>
    <row r="436" spans="2:9">
      <c r="B436" s="70" t="s">
        <v>478</v>
      </c>
      <c r="C436" s="76">
        <v>142214</v>
      </c>
      <c r="D436" s="89" t="s">
        <v>493</v>
      </c>
      <c r="E436" s="90" t="s">
        <v>3</v>
      </c>
      <c r="F436" s="67" t="s">
        <v>299</v>
      </c>
      <c r="G436" s="91">
        <f t="shared" si="26"/>
        <v>0</v>
      </c>
      <c r="H436" s="91">
        <f t="shared" si="27"/>
        <v>0</v>
      </c>
      <c r="I436" s="92">
        <v>0</v>
      </c>
    </row>
    <row r="437" spans="2:9">
      <c r="B437" s="70" t="s">
        <v>478</v>
      </c>
      <c r="C437" s="76">
        <v>142215</v>
      </c>
      <c r="D437" s="89" t="s">
        <v>494</v>
      </c>
      <c r="E437" s="90" t="s">
        <v>3</v>
      </c>
      <c r="F437" s="67" t="s">
        <v>299</v>
      </c>
      <c r="G437" s="91">
        <f t="shared" si="26"/>
        <v>0</v>
      </c>
      <c r="H437" s="91">
        <f t="shared" si="27"/>
        <v>0</v>
      </c>
      <c r="I437" s="92">
        <v>0</v>
      </c>
    </row>
    <row r="438" spans="2:9">
      <c r="B438" s="70" t="s">
        <v>478</v>
      </c>
      <c r="C438" s="76">
        <v>142216</v>
      </c>
      <c r="D438" s="89" t="s">
        <v>495</v>
      </c>
      <c r="E438" s="90" t="s">
        <v>108</v>
      </c>
      <c r="F438" s="67" t="s">
        <v>109</v>
      </c>
      <c r="G438" s="91">
        <f t="shared" si="26"/>
        <v>0</v>
      </c>
      <c r="H438" s="91">
        <f t="shared" si="27"/>
        <v>0</v>
      </c>
      <c r="I438" s="92">
        <v>0</v>
      </c>
    </row>
    <row r="439" spans="2:9">
      <c r="B439" s="70" t="s">
        <v>478</v>
      </c>
      <c r="C439" s="76">
        <v>142217</v>
      </c>
      <c r="D439" s="89" t="s">
        <v>496</v>
      </c>
      <c r="E439" s="90" t="s">
        <v>108</v>
      </c>
      <c r="F439" s="67" t="s">
        <v>109</v>
      </c>
      <c r="G439" s="91">
        <f t="shared" si="26"/>
        <v>0</v>
      </c>
      <c r="H439" s="91">
        <f t="shared" si="27"/>
        <v>0</v>
      </c>
      <c r="I439" s="92">
        <v>0</v>
      </c>
    </row>
    <row r="440" spans="2:9">
      <c r="B440" s="70" t="s">
        <v>478</v>
      </c>
      <c r="C440" s="76">
        <v>142218</v>
      </c>
      <c r="D440" s="89" t="s">
        <v>497</v>
      </c>
      <c r="E440" s="90" t="s">
        <v>108</v>
      </c>
      <c r="F440" s="67" t="s">
        <v>109</v>
      </c>
      <c r="G440" s="91">
        <f t="shared" si="26"/>
        <v>0</v>
      </c>
      <c r="H440" s="91">
        <f t="shared" si="27"/>
        <v>0</v>
      </c>
      <c r="I440" s="92">
        <v>0</v>
      </c>
    </row>
    <row r="441" spans="2:9">
      <c r="B441" s="70" t="s">
        <v>478</v>
      </c>
      <c r="C441" s="76">
        <v>142219</v>
      </c>
      <c r="D441" s="89" t="s">
        <v>498</v>
      </c>
      <c r="E441" s="90" t="s">
        <v>108</v>
      </c>
      <c r="F441" s="67" t="s">
        <v>109</v>
      </c>
      <c r="G441" s="91">
        <f t="shared" si="26"/>
        <v>0</v>
      </c>
      <c r="H441" s="91">
        <f t="shared" si="27"/>
        <v>0</v>
      </c>
      <c r="I441" s="92">
        <v>0</v>
      </c>
    </row>
    <row r="442" spans="2:9">
      <c r="B442" s="70" t="s">
        <v>478</v>
      </c>
      <c r="C442" s="76">
        <v>142220</v>
      </c>
      <c r="D442" s="89" t="s">
        <v>499</v>
      </c>
      <c r="E442" s="90" t="s">
        <v>108</v>
      </c>
      <c r="F442" s="67" t="s">
        <v>109</v>
      </c>
      <c r="G442" s="91">
        <f t="shared" si="26"/>
        <v>-9595.582802348461</v>
      </c>
      <c r="H442" s="91">
        <f t="shared" si="27"/>
        <v>-6329.1671976515227</v>
      </c>
      <c r="I442" s="92">
        <v>-15924.749999999984</v>
      </c>
    </row>
    <row r="443" spans="2:9">
      <c r="B443" s="70" t="s">
        <v>478</v>
      </c>
      <c r="C443" s="76">
        <v>142221</v>
      </c>
      <c r="D443" s="89" t="s">
        <v>500</v>
      </c>
      <c r="E443" s="90" t="s">
        <v>3</v>
      </c>
      <c r="F443" s="67" t="s">
        <v>2</v>
      </c>
      <c r="G443" s="91">
        <f t="shared" si="26"/>
        <v>0</v>
      </c>
      <c r="H443" s="91">
        <f t="shared" si="27"/>
        <v>0</v>
      </c>
      <c r="I443" s="92">
        <v>0</v>
      </c>
    </row>
    <row r="444" spans="2:9">
      <c r="B444" s="70" t="s">
        <v>478</v>
      </c>
      <c r="C444" s="76">
        <v>142222</v>
      </c>
      <c r="D444" s="89" t="s">
        <v>501</v>
      </c>
      <c r="E444" s="90" t="s">
        <v>3</v>
      </c>
      <c r="F444" s="67" t="s">
        <v>2</v>
      </c>
      <c r="G444" s="91">
        <f t="shared" si="26"/>
        <v>0</v>
      </c>
      <c r="H444" s="91">
        <f t="shared" si="27"/>
        <v>0</v>
      </c>
      <c r="I444" s="92">
        <v>0</v>
      </c>
    </row>
    <row r="445" spans="2:9">
      <c r="B445" s="70" t="s">
        <v>478</v>
      </c>
      <c r="C445" s="76">
        <v>142223</v>
      </c>
      <c r="D445" s="89" t="s">
        <v>502</v>
      </c>
      <c r="E445" s="90" t="s">
        <v>3</v>
      </c>
      <c r="F445" s="67" t="s">
        <v>2</v>
      </c>
      <c r="G445" s="91">
        <f t="shared" si="26"/>
        <v>-437263.62</v>
      </c>
      <c r="H445" s="91">
        <f t="shared" si="27"/>
        <v>0</v>
      </c>
      <c r="I445" s="92">
        <v>-437263.62</v>
      </c>
    </row>
    <row r="446" spans="2:9">
      <c r="B446" s="70" t="s">
        <v>478</v>
      </c>
      <c r="C446" s="76">
        <v>142224</v>
      </c>
      <c r="D446" s="89" t="s">
        <v>503</v>
      </c>
      <c r="E446" s="90" t="s">
        <v>3</v>
      </c>
      <c r="F446" s="67" t="s">
        <v>2</v>
      </c>
      <c r="G446" s="91">
        <f t="shared" si="26"/>
        <v>0</v>
      </c>
      <c r="H446" s="91">
        <f t="shared" si="27"/>
        <v>0</v>
      </c>
      <c r="I446" s="92">
        <v>0</v>
      </c>
    </row>
    <row r="447" spans="2:9">
      <c r="B447" s="70" t="s">
        <v>478</v>
      </c>
      <c r="C447" s="76">
        <v>142225</v>
      </c>
      <c r="D447" s="89" t="s">
        <v>504</v>
      </c>
      <c r="E447" s="90" t="s">
        <v>3</v>
      </c>
      <c r="F447" s="67" t="s">
        <v>2</v>
      </c>
      <c r="G447" s="91">
        <f t="shared" si="26"/>
        <v>-6177.2900000000009</v>
      </c>
      <c r="H447" s="91">
        <f t="shared" si="27"/>
        <v>0</v>
      </c>
      <c r="I447" s="92">
        <v>-6177.2900000000009</v>
      </c>
    </row>
    <row r="448" spans="2:9">
      <c r="B448" s="70" t="s">
        <v>478</v>
      </c>
      <c r="C448" s="76">
        <v>142226</v>
      </c>
      <c r="D448" s="89" t="s">
        <v>505</v>
      </c>
      <c r="E448" s="90" t="s">
        <v>3</v>
      </c>
      <c r="F448" s="67" t="s">
        <v>2</v>
      </c>
      <c r="G448" s="91">
        <f t="shared" si="26"/>
        <v>-302.89999999999998</v>
      </c>
      <c r="H448" s="91">
        <f t="shared" si="27"/>
        <v>0</v>
      </c>
      <c r="I448" s="92">
        <v>-302.89999999999998</v>
      </c>
    </row>
    <row r="449" spans="2:9">
      <c r="B449" s="70" t="s">
        <v>478</v>
      </c>
      <c r="C449" s="76">
        <v>142227</v>
      </c>
      <c r="D449" s="89" t="s">
        <v>506</v>
      </c>
      <c r="E449" s="90" t="s">
        <v>3</v>
      </c>
      <c r="F449" s="67" t="s">
        <v>2</v>
      </c>
      <c r="G449" s="91">
        <f t="shared" si="26"/>
        <v>44333.33</v>
      </c>
      <c r="H449" s="91">
        <f t="shared" si="27"/>
        <v>0</v>
      </c>
      <c r="I449" s="92">
        <v>44333.33</v>
      </c>
    </row>
    <row r="450" spans="2:9">
      <c r="B450" s="70" t="s">
        <v>478</v>
      </c>
      <c r="C450" s="76">
        <v>142228</v>
      </c>
      <c r="D450" s="89" t="s">
        <v>507</v>
      </c>
      <c r="E450" s="90" t="s">
        <v>3</v>
      </c>
      <c r="F450" s="67" t="s">
        <v>2</v>
      </c>
      <c r="G450" s="91">
        <f t="shared" si="26"/>
        <v>-210472.44999999998</v>
      </c>
      <c r="H450" s="91">
        <f t="shared" si="27"/>
        <v>0</v>
      </c>
      <c r="I450" s="92">
        <v>-210472.44999999998</v>
      </c>
    </row>
    <row r="451" spans="2:9">
      <c r="B451" s="70" t="s">
        <v>478</v>
      </c>
      <c r="C451" s="76">
        <v>142229</v>
      </c>
      <c r="D451" s="89" t="s">
        <v>508</v>
      </c>
      <c r="E451" s="90" t="s">
        <v>3</v>
      </c>
      <c r="F451" s="67" t="s">
        <v>2</v>
      </c>
      <c r="G451" s="91">
        <f t="shared" si="26"/>
        <v>58357.260000000009</v>
      </c>
      <c r="H451" s="91">
        <f t="shared" si="27"/>
        <v>0</v>
      </c>
      <c r="I451" s="92">
        <v>58357.260000000009</v>
      </c>
    </row>
    <row r="452" spans="2:9">
      <c r="B452" s="70" t="s">
        <v>478</v>
      </c>
      <c r="C452" s="76">
        <v>142230</v>
      </c>
      <c r="D452" s="89" t="s">
        <v>509</v>
      </c>
      <c r="E452" s="90" t="s">
        <v>3</v>
      </c>
      <c r="F452" s="67" t="s">
        <v>2</v>
      </c>
      <c r="G452" s="91">
        <f t="shared" si="26"/>
        <v>-28557.490000000005</v>
      </c>
      <c r="H452" s="91">
        <f t="shared" si="27"/>
        <v>0</v>
      </c>
      <c r="I452" s="92">
        <v>-28557.490000000005</v>
      </c>
    </row>
    <row r="453" spans="2:9">
      <c r="B453" s="70" t="s">
        <v>478</v>
      </c>
      <c r="C453" s="76">
        <v>142231</v>
      </c>
      <c r="D453" s="89" t="s">
        <v>511</v>
      </c>
      <c r="E453" s="90" t="s">
        <v>3</v>
      </c>
      <c r="F453" s="67" t="s">
        <v>2</v>
      </c>
      <c r="G453" s="91">
        <f t="shared" si="26"/>
        <v>-280047.98</v>
      </c>
      <c r="H453" s="91">
        <f t="shared" si="27"/>
        <v>0</v>
      </c>
      <c r="I453" s="92">
        <v>-280047.98</v>
      </c>
    </row>
    <row r="454" spans="2:9">
      <c r="B454" s="70" t="s">
        <v>478</v>
      </c>
      <c r="C454" s="76">
        <v>142232</v>
      </c>
      <c r="D454" s="89" t="s">
        <v>512</v>
      </c>
      <c r="E454" s="90" t="s">
        <v>3</v>
      </c>
      <c r="F454" s="67" t="s">
        <v>2</v>
      </c>
      <c r="G454" s="91">
        <f t="shared" si="26"/>
        <v>-859743.26</v>
      </c>
      <c r="H454" s="91">
        <f t="shared" si="27"/>
        <v>0</v>
      </c>
      <c r="I454" s="92">
        <v>-859743.26</v>
      </c>
    </row>
    <row r="455" spans="2:9">
      <c r="B455" s="70" t="s">
        <v>478</v>
      </c>
      <c r="C455" s="76">
        <v>142233</v>
      </c>
      <c r="D455" s="89" t="s">
        <v>513</v>
      </c>
      <c r="E455" s="90" t="s">
        <v>3</v>
      </c>
      <c r="F455" s="67" t="s">
        <v>2</v>
      </c>
      <c r="G455" s="91">
        <f t="shared" si="26"/>
        <v>-332776.08000000007</v>
      </c>
      <c r="H455" s="91">
        <f t="shared" si="27"/>
        <v>0</v>
      </c>
      <c r="I455" s="92">
        <v>-332776.08000000007</v>
      </c>
    </row>
    <row r="456" spans="2:9">
      <c r="B456" s="70" t="s">
        <v>478</v>
      </c>
      <c r="C456" s="76">
        <v>142234</v>
      </c>
      <c r="D456" s="89" t="s">
        <v>514</v>
      </c>
      <c r="E456" s="90" t="s">
        <v>3</v>
      </c>
      <c r="F456" s="67" t="s">
        <v>2</v>
      </c>
      <c r="G456" s="91">
        <f t="shared" si="26"/>
        <v>-233288.74</v>
      </c>
      <c r="H456" s="91">
        <f t="shared" si="27"/>
        <v>0</v>
      </c>
      <c r="I456" s="92">
        <v>-233288.74</v>
      </c>
    </row>
    <row r="457" spans="2:9">
      <c r="B457" s="70" t="s">
        <v>478</v>
      </c>
      <c r="C457" s="76">
        <v>142235</v>
      </c>
      <c r="D457" s="89" t="s">
        <v>516</v>
      </c>
      <c r="E457" s="90" t="s">
        <v>3</v>
      </c>
      <c r="F457" s="67" t="s">
        <v>2</v>
      </c>
      <c r="G457" s="91">
        <f t="shared" si="26"/>
        <v>-14415.97</v>
      </c>
      <c r="H457" s="91">
        <f t="shared" si="27"/>
        <v>0</v>
      </c>
      <c r="I457" s="92">
        <v>-14415.97</v>
      </c>
    </row>
    <row r="458" spans="2:9">
      <c r="B458" s="70" t="s">
        <v>478</v>
      </c>
      <c r="C458" s="76">
        <v>142236</v>
      </c>
      <c r="D458" s="89" t="s">
        <v>517</v>
      </c>
      <c r="E458" s="90" t="s">
        <v>3</v>
      </c>
      <c r="F458" s="67" t="s">
        <v>2</v>
      </c>
      <c r="G458" s="91">
        <f t="shared" si="26"/>
        <v>-89551.63</v>
      </c>
      <c r="H458" s="91">
        <f t="shared" si="27"/>
        <v>0</v>
      </c>
      <c r="I458" s="92">
        <v>-89551.63</v>
      </c>
    </row>
    <row r="459" spans="2:9">
      <c r="B459" s="70" t="s">
        <v>478</v>
      </c>
      <c r="C459" s="76">
        <v>142237</v>
      </c>
      <c r="D459" s="89" t="s">
        <v>518</v>
      </c>
      <c r="E459" s="90" t="s">
        <v>3</v>
      </c>
      <c r="F459" s="67" t="s">
        <v>2</v>
      </c>
      <c r="G459" s="91">
        <f t="shared" si="26"/>
        <v>-14.170000000000073</v>
      </c>
      <c r="H459" s="91">
        <f t="shared" si="27"/>
        <v>0</v>
      </c>
      <c r="I459" s="92">
        <v>-14.170000000000073</v>
      </c>
    </row>
    <row r="460" spans="2:9">
      <c r="B460" s="70" t="s">
        <v>478</v>
      </c>
      <c r="C460" s="76">
        <v>142238</v>
      </c>
      <c r="D460" s="89" t="s">
        <v>519</v>
      </c>
      <c r="E460" s="90" t="s">
        <v>3</v>
      </c>
      <c r="F460" s="67" t="s">
        <v>76</v>
      </c>
      <c r="G460" s="91">
        <f t="shared" si="26"/>
        <v>0</v>
      </c>
      <c r="H460" s="91">
        <f t="shared" si="27"/>
        <v>0</v>
      </c>
      <c r="I460" s="92">
        <v>0</v>
      </c>
    </row>
    <row r="461" spans="2:9">
      <c r="B461" s="70" t="s">
        <v>478</v>
      </c>
      <c r="C461" s="76">
        <v>142239</v>
      </c>
      <c r="D461" s="89" t="s">
        <v>520</v>
      </c>
      <c r="E461" s="90" t="s">
        <v>3</v>
      </c>
      <c r="F461" s="67" t="s">
        <v>76</v>
      </c>
      <c r="G461" s="91">
        <f t="shared" si="26"/>
        <v>0</v>
      </c>
      <c r="H461" s="91">
        <f t="shared" si="27"/>
        <v>0</v>
      </c>
      <c r="I461" s="92">
        <v>0</v>
      </c>
    </row>
    <row r="462" spans="2:9">
      <c r="B462" s="70" t="s">
        <v>478</v>
      </c>
      <c r="C462" s="76">
        <v>142240</v>
      </c>
      <c r="D462" s="89" t="s">
        <v>521</v>
      </c>
      <c r="E462" s="90" t="s">
        <v>3</v>
      </c>
      <c r="F462" s="67" t="s">
        <v>76</v>
      </c>
      <c r="G462" s="91">
        <f t="shared" si="26"/>
        <v>0</v>
      </c>
      <c r="H462" s="91">
        <f t="shared" si="27"/>
        <v>-14030.860000000002</v>
      </c>
      <c r="I462" s="92">
        <v>-14030.860000000002</v>
      </c>
    </row>
    <row r="463" spans="2:9">
      <c r="B463" s="70" t="s">
        <v>478</v>
      </c>
      <c r="C463" s="76">
        <v>142241</v>
      </c>
      <c r="D463" s="89" t="s">
        <v>522</v>
      </c>
      <c r="E463" s="90" t="s">
        <v>3</v>
      </c>
      <c r="F463" s="67" t="s">
        <v>76</v>
      </c>
      <c r="G463" s="91">
        <f t="shared" si="26"/>
        <v>0</v>
      </c>
      <c r="H463" s="91">
        <f t="shared" si="27"/>
        <v>-1870016.5300000003</v>
      </c>
      <c r="I463" s="92">
        <v>-1870016.5300000003</v>
      </c>
    </row>
    <row r="464" spans="2:9">
      <c r="B464" s="70" t="s">
        <v>478</v>
      </c>
      <c r="C464" s="76">
        <v>142242</v>
      </c>
      <c r="D464" s="89" t="s">
        <v>523</v>
      </c>
      <c r="E464" s="90" t="s">
        <v>3</v>
      </c>
      <c r="F464" s="67" t="s">
        <v>76</v>
      </c>
      <c r="G464" s="91">
        <f t="shared" si="26"/>
        <v>0</v>
      </c>
      <c r="H464" s="91">
        <f t="shared" si="27"/>
        <v>-1831562.7800000003</v>
      </c>
      <c r="I464" s="92">
        <v>-1831562.7800000003</v>
      </c>
    </row>
    <row r="465" spans="2:9">
      <c r="B465" s="70" t="s">
        <v>478</v>
      </c>
      <c r="C465" s="76">
        <v>142243</v>
      </c>
      <c r="D465" s="89" t="s">
        <v>525</v>
      </c>
      <c r="E465" s="90" t="s">
        <v>3</v>
      </c>
      <c r="F465" s="67" t="s">
        <v>76</v>
      </c>
      <c r="G465" s="91">
        <f t="shared" si="26"/>
        <v>0</v>
      </c>
      <c r="H465" s="91">
        <f t="shared" si="27"/>
        <v>-76274.22</v>
      </c>
      <c r="I465" s="92">
        <v>-76274.22</v>
      </c>
    </row>
    <row r="466" spans="2:9">
      <c r="B466" s="70" t="s">
        <v>478</v>
      </c>
      <c r="C466" s="76">
        <v>142244</v>
      </c>
      <c r="D466" s="89" t="s">
        <v>526</v>
      </c>
      <c r="E466" s="90" t="s">
        <v>3</v>
      </c>
      <c r="F466" s="67" t="s">
        <v>76</v>
      </c>
      <c r="G466" s="91">
        <f t="shared" si="26"/>
        <v>0</v>
      </c>
      <c r="H466" s="91">
        <f t="shared" si="27"/>
        <v>-7307.510000000002</v>
      </c>
      <c r="I466" s="92">
        <v>-7307.510000000002</v>
      </c>
    </row>
    <row r="467" spans="2:9">
      <c r="B467" s="70" t="s">
        <v>478</v>
      </c>
      <c r="C467" s="76">
        <v>142245</v>
      </c>
      <c r="D467" s="89" t="s">
        <v>527</v>
      </c>
      <c r="E467" s="90" t="s">
        <v>3</v>
      </c>
      <c r="F467" s="67" t="s">
        <v>76</v>
      </c>
      <c r="G467" s="91">
        <f t="shared" si="26"/>
        <v>0</v>
      </c>
      <c r="H467" s="91">
        <f t="shared" si="27"/>
        <v>-2951.7099999999996</v>
      </c>
      <c r="I467" s="92">
        <v>-2951.7099999999996</v>
      </c>
    </row>
    <row r="468" spans="2:9">
      <c r="B468" s="70" t="s">
        <v>478</v>
      </c>
      <c r="C468" s="76">
        <v>142246</v>
      </c>
      <c r="D468" s="89" t="s">
        <v>528</v>
      </c>
      <c r="E468" s="90" t="s">
        <v>3</v>
      </c>
      <c r="F468" s="67" t="s">
        <v>76</v>
      </c>
      <c r="G468" s="91">
        <f t="shared" si="26"/>
        <v>0</v>
      </c>
      <c r="H468" s="91">
        <f t="shared" si="27"/>
        <v>-3657.440000000001</v>
      </c>
      <c r="I468" s="92">
        <v>-3657.440000000001</v>
      </c>
    </row>
    <row r="469" spans="2:9">
      <c r="B469" s="70" t="s">
        <v>478</v>
      </c>
      <c r="C469" s="76">
        <v>142247</v>
      </c>
      <c r="D469" s="89" t="s">
        <v>529</v>
      </c>
      <c r="E469" s="90" t="s">
        <v>3</v>
      </c>
      <c r="F469" s="67" t="s">
        <v>76</v>
      </c>
      <c r="G469" s="91">
        <f t="shared" si="26"/>
        <v>0</v>
      </c>
      <c r="H469" s="91">
        <f t="shared" si="27"/>
        <v>-356.51</v>
      </c>
      <c r="I469" s="92">
        <v>-356.51</v>
      </c>
    </row>
    <row r="470" spans="2:9">
      <c r="B470" s="70" t="s">
        <v>478</v>
      </c>
      <c r="C470" s="76">
        <v>142248</v>
      </c>
      <c r="D470" s="89" t="s">
        <v>530</v>
      </c>
      <c r="E470" s="90" t="s">
        <v>3</v>
      </c>
      <c r="F470" s="67" t="s">
        <v>76</v>
      </c>
      <c r="G470" s="91">
        <f t="shared" si="26"/>
        <v>0</v>
      </c>
      <c r="H470" s="91">
        <f t="shared" si="27"/>
        <v>0</v>
      </c>
      <c r="I470" s="92">
        <v>0</v>
      </c>
    </row>
    <row r="471" spans="2:9">
      <c r="B471" s="70" t="s">
        <v>478</v>
      </c>
      <c r="C471" s="76">
        <v>142249</v>
      </c>
      <c r="D471" s="89" t="s">
        <v>531</v>
      </c>
      <c r="E471" s="90" t="s">
        <v>3</v>
      </c>
      <c r="F471" s="67" t="s">
        <v>76</v>
      </c>
      <c r="G471" s="91">
        <f t="shared" si="26"/>
        <v>0</v>
      </c>
      <c r="H471" s="91">
        <f t="shared" si="27"/>
        <v>25755.630000000005</v>
      </c>
      <c r="I471" s="92">
        <v>25755.630000000005</v>
      </c>
    </row>
    <row r="472" spans="2:9">
      <c r="B472" s="70" t="s">
        <v>478</v>
      </c>
      <c r="C472" s="76">
        <v>142250</v>
      </c>
      <c r="D472" s="89" t="s">
        <v>532</v>
      </c>
      <c r="E472" s="90" t="s">
        <v>3</v>
      </c>
      <c r="F472" s="67" t="s">
        <v>76</v>
      </c>
      <c r="G472" s="91">
        <f t="shared" si="26"/>
        <v>0</v>
      </c>
      <c r="H472" s="91">
        <f t="shared" si="27"/>
        <v>140.16999999999999</v>
      </c>
      <c r="I472" s="92">
        <v>140.16999999999999</v>
      </c>
    </row>
    <row r="473" spans="2:9">
      <c r="B473" s="70" t="s">
        <v>478</v>
      </c>
      <c r="C473" s="76">
        <v>142251</v>
      </c>
      <c r="D473" s="89" t="s">
        <v>533</v>
      </c>
      <c r="E473" s="90" t="s">
        <v>3</v>
      </c>
      <c r="F473" s="67" t="s">
        <v>76</v>
      </c>
      <c r="G473" s="91">
        <f t="shared" si="26"/>
        <v>0</v>
      </c>
      <c r="H473" s="91">
        <f t="shared" si="27"/>
        <v>959.88999999999987</v>
      </c>
      <c r="I473" s="92">
        <v>959.88999999999987</v>
      </c>
    </row>
    <row r="474" spans="2:9">
      <c r="B474" s="70" t="s">
        <v>478</v>
      </c>
      <c r="C474" s="76">
        <v>142252</v>
      </c>
      <c r="D474" s="89" t="s">
        <v>534</v>
      </c>
      <c r="E474" s="90" t="s">
        <v>3</v>
      </c>
      <c r="F474" s="67" t="s">
        <v>76</v>
      </c>
      <c r="G474" s="91">
        <f t="shared" si="26"/>
        <v>0</v>
      </c>
      <c r="H474" s="91">
        <f t="shared" si="27"/>
        <v>-41066.159999999996</v>
      </c>
      <c r="I474" s="92">
        <v>-41066.159999999996</v>
      </c>
    </row>
    <row r="475" spans="2:9">
      <c r="B475" s="70" t="s">
        <v>478</v>
      </c>
      <c r="C475" s="76">
        <v>142253</v>
      </c>
      <c r="D475" s="89" t="s">
        <v>535</v>
      </c>
      <c r="E475" s="90" t="s">
        <v>3</v>
      </c>
      <c r="F475" s="67" t="s">
        <v>76</v>
      </c>
      <c r="G475" s="91">
        <f t="shared" si="26"/>
        <v>0</v>
      </c>
      <c r="H475" s="91">
        <f t="shared" si="27"/>
        <v>-3477444.77</v>
      </c>
      <c r="I475" s="92">
        <v>-3477444.77</v>
      </c>
    </row>
    <row r="476" spans="2:9">
      <c r="B476" s="70" t="s">
        <v>478</v>
      </c>
      <c r="C476" s="76">
        <v>142254</v>
      </c>
      <c r="D476" s="89" t="s">
        <v>536</v>
      </c>
      <c r="E476" s="90" t="s">
        <v>3</v>
      </c>
      <c r="F476" s="67" t="s">
        <v>76</v>
      </c>
      <c r="G476" s="91">
        <f t="shared" si="26"/>
        <v>0</v>
      </c>
      <c r="H476" s="91">
        <f t="shared" si="27"/>
        <v>-8497.27</v>
      </c>
      <c r="I476" s="92">
        <v>-8497.27</v>
      </c>
    </row>
    <row r="477" spans="2:9">
      <c r="B477" s="70" t="s">
        <v>478</v>
      </c>
      <c r="C477" s="76">
        <v>142255</v>
      </c>
      <c r="D477" s="89" t="s">
        <v>537</v>
      </c>
      <c r="E477" s="90" t="s">
        <v>3</v>
      </c>
      <c r="F477" s="67" t="s">
        <v>76</v>
      </c>
      <c r="G477" s="91">
        <f t="shared" si="26"/>
        <v>0</v>
      </c>
      <c r="H477" s="91">
        <f t="shared" si="27"/>
        <v>-20194.579999999994</v>
      </c>
      <c r="I477" s="92">
        <v>-20194.579999999994</v>
      </c>
    </row>
    <row r="478" spans="2:9">
      <c r="B478" s="70" t="s">
        <v>478</v>
      </c>
      <c r="C478" s="76">
        <v>142256</v>
      </c>
      <c r="D478" s="89" t="s">
        <v>538</v>
      </c>
      <c r="E478" s="90" t="s">
        <v>3</v>
      </c>
      <c r="F478" s="67" t="s">
        <v>76</v>
      </c>
      <c r="G478" s="91">
        <f t="shared" si="26"/>
        <v>0</v>
      </c>
      <c r="H478" s="91">
        <f t="shared" si="27"/>
        <v>0</v>
      </c>
      <c r="I478" s="92">
        <v>0</v>
      </c>
    </row>
    <row r="479" spans="2:9">
      <c r="B479" s="70" t="s">
        <v>478</v>
      </c>
      <c r="C479" s="76">
        <v>142257</v>
      </c>
      <c r="D479" s="89" t="s">
        <v>539</v>
      </c>
      <c r="E479" s="90" t="s">
        <v>3</v>
      </c>
      <c r="F479" s="67" t="s">
        <v>76</v>
      </c>
      <c r="G479" s="91">
        <f t="shared" si="26"/>
        <v>0</v>
      </c>
      <c r="H479" s="91">
        <f t="shared" si="27"/>
        <v>0</v>
      </c>
      <c r="I479" s="92">
        <v>0</v>
      </c>
    </row>
    <row r="480" spans="2:9">
      <c r="B480" s="70" t="s">
        <v>478</v>
      </c>
      <c r="C480" s="76">
        <v>142258</v>
      </c>
      <c r="D480" s="89" t="s">
        <v>540</v>
      </c>
      <c r="E480" s="90" t="s">
        <v>3</v>
      </c>
      <c r="F480" s="67" t="s">
        <v>299</v>
      </c>
      <c r="G480" s="91">
        <f t="shared" si="26"/>
        <v>0</v>
      </c>
      <c r="H480" s="91">
        <f t="shared" si="27"/>
        <v>0</v>
      </c>
      <c r="I480" s="92">
        <v>0</v>
      </c>
    </row>
    <row r="481" spans="2:9">
      <c r="B481" s="70" t="s">
        <v>478</v>
      </c>
      <c r="C481" s="76">
        <v>142259</v>
      </c>
      <c r="D481" s="89" t="s">
        <v>541</v>
      </c>
      <c r="E481" s="90" t="s">
        <v>3</v>
      </c>
      <c r="F481" s="67" t="s">
        <v>299</v>
      </c>
      <c r="G481" s="91">
        <f t="shared" si="26"/>
        <v>0</v>
      </c>
      <c r="H481" s="91">
        <f t="shared" si="27"/>
        <v>0</v>
      </c>
      <c r="I481" s="92">
        <v>0</v>
      </c>
    </row>
    <row r="482" spans="2:9">
      <c r="B482" s="70" t="s">
        <v>478</v>
      </c>
      <c r="C482" s="76">
        <v>142260</v>
      </c>
      <c r="D482" s="89" t="s">
        <v>542</v>
      </c>
      <c r="E482" s="90" t="s">
        <v>3</v>
      </c>
      <c r="F482" s="67" t="s">
        <v>299</v>
      </c>
      <c r="G482" s="91">
        <f t="shared" si="26"/>
        <v>0</v>
      </c>
      <c r="H482" s="91">
        <f t="shared" si="27"/>
        <v>0</v>
      </c>
      <c r="I482" s="92">
        <v>0</v>
      </c>
    </row>
    <row r="483" spans="2:9">
      <c r="B483" s="70" t="s">
        <v>478</v>
      </c>
      <c r="C483" s="76">
        <v>142261</v>
      </c>
      <c r="D483" s="89" t="s">
        <v>543</v>
      </c>
      <c r="E483" s="90" t="s">
        <v>108</v>
      </c>
      <c r="F483" s="67" t="s">
        <v>109</v>
      </c>
      <c r="G483" s="91">
        <f t="shared" si="26"/>
        <v>0</v>
      </c>
      <c r="H483" s="91">
        <f t="shared" si="27"/>
        <v>0</v>
      </c>
      <c r="I483" s="92">
        <v>0</v>
      </c>
    </row>
    <row r="484" spans="2:9">
      <c r="B484" s="70" t="s">
        <v>478</v>
      </c>
      <c r="C484" s="76">
        <v>142262</v>
      </c>
      <c r="D484" s="89" t="s">
        <v>544</v>
      </c>
      <c r="E484" s="90" t="s">
        <v>108</v>
      </c>
      <c r="F484" s="67" t="s">
        <v>109</v>
      </c>
      <c r="G484" s="91">
        <f t="shared" si="26"/>
        <v>0</v>
      </c>
      <c r="H484" s="91">
        <f t="shared" si="27"/>
        <v>0</v>
      </c>
      <c r="I484" s="92">
        <v>0</v>
      </c>
    </row>
    <row r="485" spans="2:9">
      <c r="B485" s="70" t="s">
        <v>478</v>
      </c>
      <c r="C485" s="76">
        <v>142263</v>
      </c>
      <c r="D485" s="89" t="s">
        <v>545</v>
      </c>
      <c r="E485" s="90" t="s">
        <v>108</v>
      </c>
      <c r="F485" s="67" t="s">
        <v>109</v>
      </c>
      <c r="G485" s="91">
        <f t="shared" si="26"/>
        <v>-114.1485553039699</v>
      </c>
      <c r="H485" s="91">
        <f t="shared" si="27"/>
        <v>-75.291444696030126</v>
      </c>
      <c r="I485" s="92">
        <v>-189.44000000000003</v>
      </c>
    </row>
    <row r="486" spans="2:9">
      <c r="B486" s="70" t="s">
        <v>478</v>
      </c>
      <c r="C486" s="76">
        <v>142264</v>
      </c>
      <c r="D486" s="89" t="s">
        <v>546</v>
      </c>
      <c r="E486" s="90" t="s">
        <v>108</v>
      </c>
      <c r="F486" s="67" t="s">
        <v>109</v>
      </c>
      <c r="G486" s="91">
        <f t="shared" si="26"/>
        <v>-104.53173233811602</v>
      </c>
      <c r="H486" s="91">
        <f t="shared" si="27"/>
        <v>-68.948267661884003</v>
      </c>
      <c r="I486" s="92">
        <v>-173.48000000000002</v>
      </c>
    </row>
    <row r="487" spans="2:9">
      <c r="B487" s="70" t="s">
        <v>478</v>
      </c>
      <c r="C487" s="76">
        <v>142265</v>
      </c>
      <c r="D487" s="89" t="s">
        <v>547</v>
      </c>
      <c r="E487" s="90" t="s">
        <v>108</v>
      </c>
      <c r="F487" s="67" t="s">
        <v>109</v>
      </c>
      <c r="G487" s="91">
        <f t="shared" ref="G487:G516" si="28">IF(E487="Actual",IF(F487=G$6,$I487,0),VLOOKUP($E487,$F$1754:$L$1760,5,FALSE)*$I487)</f>
        <v>0</v>
      </c>
      <c r="H487" s="91">
        <f t="shared" ref="H487:H516" si="29">IF(E487="Actual",IF(F487=H$6,$I487,0),VLOOKUP($E487,$F$1754:$L$1760,6,FALSE)*$I487)</f>
        <v>0</v>
      </c>
      <c r="I487" s="92">
        <v>0</v>
      </c>
    </row>
    <row r="488" spans="2:9">
      <c r="B488" s="70" t="s">
        <v>478</v>
      </c>
      <c r="C488" s="76">
        <v>142266</v>
      </c>
      <c r="D488" s="89" t="s">
        <v>548</v>
      </c>
      <c r="E488" s="90" t="s">
        <v>108</v>
      </c>
      <c r="F488" s="67" t="s">
        <v>109</v>
      </c>
      <c r="G488" s="91">
        <f t="shared" si="28"/>
        <v>0</v>
      </c>
      <c r="H488" s="91">
        <f t="shared" si="29"/>
        <v>0</v>
      </c>
      <c r="I488" s="92">
        <v>0</v>
      </c>
    </row>
    <row r="489" spans="2:9">
      <c r="B489" s="70" t="s">
        <v>478</v>
      </c>
      <c r="C489" s="76">
        <v>142267</v>
      </c>
      <c r="D489" s="89" t="s">
        <v>549</v>
      </c>
      <c r="E489" s="90" t="s">
        <v>3</v>
      </c>
      <c r="F489" s="67" t="s">
        <v>2</v>
      </c>
      <c r="G489" s="91">
        <f t="shared" si="28"/>
        <v>0</v>
      </c>
      <c r="H489" s="91">
        <f t="shared" si="29"/>
        <v>0</v>
      </c>
      <c r="I489" s="92">
        <v>0</v>
      </c>
    </row>
    <row r="490" spans="2:9">
      <c r="B490" s="70" t="s">
        <v>478</v>
      </c>
      <c r="C490" s="76">
        <v>142268</v>
      </c>
      <c r="D490" s="89" t="s">
        <v>550</v>
      </c>
      <c r="E490" s="90" t="s">
        <v>3</v>
      </c>
      <c r="F490" s="67" t="s">
        <v>2</v>
      </c>
      <c r="G490" s="91">
        <f t="shared" si="28"/>
        <v>0</v>
      </c>
      <c r="H490" s="91">
        <f t="shared" si="29"/>
        <v>0</v>
      </c>
      <c r="I490" s="92">
        <v>0</v>
      </c>
    </row>
    <row r="491" spans="2:9">
      <c r="B491" s="70" t="s">
        <v>478</v>
      </c>
      <c r="C491" s="76">
        <v>142269</v>
      </c>
      <c r="D491" s="89" t="s">
        <v>551</v>
      </c>
      <c r="E491" s="90" t="s">
        <v>3</v>
      </c>
      <c r="F491" s="67" t="s">
        <v>2</v>
      </c>
      <c r="G491" s="91">
        <f t="shared" si="28"/>
        <v>-698.69999999999993</v>
      </c>
      <c r="H491" s="91">
        <f t="shared" si="29"/>
        <v>0</v>
      </c>
      <c r="I491" s="92">
        <v>-698.69999999999993</v>
      </c>
    </row>
    <row r="492" spans="2:9">
      <c r="B492" s="70" t="s">
        <v>478</v>
      </c>
      <c r="C492" s="76">
        <v>142270</v>
      </c>
      <c r="D492" s="89" t="s">
        <v>552</v>
      </c>
      <c r="E492" s="90" t="s">
        <v>3</v>
      </c>
      <c r="F492" s="67" t="s">
        <v>2</v>
      </c>
      <c r="G492" s="91">
        <f t="shared" si="28"/>
        <v>0</v>
      </c>
      <c r="H492" s="91">
        <f t="shared" si="29"/>
        <v>0</v>
      </c>
      <c r="I492" s="92">
        <v>0</v>
      </c>
    </row>
    <row r="493" spans="2:9">
      <c r="B493" s="70" t="s">
        <v>478</v>
      </c>
      <c r="C493" s="76">
        <v>142271</v>
      </c>
      <c r="D493" s="89" t="s">
        <v>553</v>
      </c>
      <c r="E493" s="90" t="s">
        <v>3</v>
      </c>
      <c r="F493" s="67" t="s">
        <v>2</v>
      </c>
      <c r="G493" s="91">
        <f t="shared" si="28"/>
        <v>-6803.91</v>
      </c>
      <c r="H493" s="91">
        <f t="shared" si="29"/>
        <v>0</v>
      </c>
      <c r="I493" s="92">
        <v>-6803.91</v>
      </c>
    </row>
    <row r="494" spans="2:9">
      <c r="B494" s="70" t="s">
        <v>478</v>
      </c>
      <c r="C494" s="76">
        <v>142272</v>
      </c>
      <c r="D494" s="89" t="s">
        <v>554</v>
      </c>
      <c r="E494" s="90" t="s">
        <v>3</v>
      </c>
      <c r="F494" s="67" t="s">
        <v>76</v>
      </c>
      <c r="G494" s="91">
        <f t="shared" si="28"/>
        <v>0</v>
      </c>
      <c r="H494" s="91">
        <f t="shared" si="29"/>
        <v>-6657.4599999999991</v>
      </c>
      <c r="I494" s="92">
        <v>-6657.4599999999991</v>
      </c>
    </row>
    <row r="495" spans="2:9">
      <c r="B495" s="70" t="s">
        <v>478</v>
      </c>
      <c r="C495" s="76">
        <v>142273</v>
      </c>
      <c r="D495" s="89" t="s">
        <v>555</v>
      </c>
      <c r="E495" s="90" t="s">
        <v>3</v>
      </c>
      <c r="F495" s="67" t="s">
        <v>76</v>
      </c>
      <c r="G495" s="91">
        <f t="shared" si="28"/>
        <v>0</v>
      </c>
      <c r="H495" s="91">
        <f t="shared" si="29"/>
        <v>-8334.66</v>
      </c>
      <c r="I495" s="92">
        <v>-8334.66</v>
      </c>
    </row>
    <row r="496" spans="2:9">
      <c r="B496" s="70" t="s">
        <v>478</v>
      </c>
      <c r="C496" s="76">
        <v>142274</v>
      </c>
      <c r="D496" s="89" t="s">
        <v>556</v>
      </c>
      <c r="E496" s="90" t="s">
        <v>3</v>
      </c>
      <c r="F496" s="67" t="s">
        <v>76</v>
      </c>
      <c r="G496" s="91">
        <f t="shared" si="28"/>
        <v>0</v>
      </c>
      <c r="H496" s="91">
        <f t="shared" si="29"/>
        <v>-1961.1399999999999</v>
      </c>
      <c r="I496" s="92">
        <v>-1961.1399999999999</v>
      </c>
    </row>
    <row r="497" spans="2:9">
      <c r="B497" s="70" t="s">
        <v>478</v>
      </c>
      <c r="C497" s="76">
        <v>142275</v>
      </c>
      <c r="D497" s="89" t="s">
        <v>557</v>
      </c>
      <c r="E497" s="90" t="s">
        <v>3</v>
      </c>
      <c r="F497" s="67" t="s">
        <v>76</v>
      </c>
      <c r="G497" s="91">
        <f t="shared" si="28"/>
        <v>0</v>
      </c>
      <c r="H497" s="91">
        <f t="shared" si="29"/>
        <v>0</v>
      </c>
      <c r="I497" s="92">
        <v>0</v>
      </c>
    </row>
    <row r="498" spans="2:9">
      <c r="B498" s="70" t="s">
        <v>478</v>
      </c>
      <c r="C498" s="76">
        <v>142276</v>
      </c>
      <c r="D498" s="89" t="s">
        <v>558</v>
      </c>
      <c r="E498" s="90" t="s">
        <v>3</v>
      </c>
      <c r="F498" s="67" t="s">
        <v>76</v>
      </c>
      <c r="G498" s="91">
        <f t="shared" si="28"/>
        <v>0</v>
      </c>
      <c r="H498" s="91">
        <f t="shared" si="29"/>
        <v>0</v>
      </c>
      <c r="I498" s="92">
        <v>0</v>
      </c>
    </row>
    <row r="499" spans="2:9">
      <c r="B499" s="70" t="s">
        <v>478</v>
      </c>
      <c r="C499" s="76">
        <v>142277</v>
      </c>
      <c r="D499" s="89" t="s">
        <v>559</v>
      </c>
      <c r="E499" s="90" t="s">
        <v>108</v>
      </c>
      <c r="F499" s="67" t="s">
        <v>109</v>
      </c>
      <c r="G499" s="91">
        <f t="shared" si="28"/>
        <v>0</v>
      </c>
      <c r="H499" s="91">
        <f t="shared" si="29"/>
        <v>0</v>
      </c>
      <c r="I499" s="92">
        <v>0</v>
      </c>
    </row>
    <row r="500" spans="2:9">
      <c r="B500" s="70" t="s">
        <v>478</v>
      </c>
      <c r="C500" s="76">
        <v>142278</v>
      </c>
      <c r="D500" s="89" t="s">
        <v>560</v>
      </c>
      <c r="E500" s="90" t="s">
        <v>108</v>
      </c>
      <c r="F500" s="67" t="s">
        <v>109</v>
      </c>
      <c r="G500" s="91">
        <f t="shared" si="28"/>
        <v>0</v>
      </c>
      <c r="H500" s="91">
        <f t="shared" si="29"/>
        <v>0</v>
      </c>
      <c r="I500" s="92">
        <v>0</v>
      </c>
    </row>
    <row r="501" spans="2:9">
      <c r="B501" s="70" t="s">
        <v>478</v>
      </c>
      <c r="C501" s="76">
        <v>142279</v>
      </c>
      <c r="D501" s="89" t="s">
        <v>561</v>
      </c>
      <c r="E501" s="90" t="s">
        <v>108</v>
      </c>
      <c r="F501" s="67" t="s">
        <v>109</v>
      </c>
      <c r="G501" s="91">
        <f t="shared" si="28"/>
        <v>0</v>
      </c>
      <c r="H501" s="91">
        <f t="shared" si="29"/>
        <v>0</v>
      </c>
      <c r="I501" s="92">
        <v>0</v>
      </c>
    </row>
    <row r="502" spans="2:9">
      <c r="B502" s="70" t="s">
        <v>478</v>
      </c>
      <c r="C502" s="76">
        <v>142280</v>
      </c>
      <c r="D502" s="89" t="s">
        <v>562</v>
      </c>
      <c r="E502" s="90" t="s">
        <v>108</v>
      </c>
      <c r="F502" s="67" t="s">
        <v>109</v>
      </c>
      <c r="G502" s="91">
        <f t="shared" si="28"/>
        <v>0</v>
      </c>
      <c r="H502" s="91">
        <f t="shared" si="29"/>
        <v>0</v>
      </c>
      <c r="I502" s="92">
        <v>0</v>
      </c>
    </row>
    <row r="503" spans="2:9">
      <c r="B503" s="70" t="s">
        <v>478</v>
      </c>
      <c r="C503" s="76">
        <v>142281</v>
      </c>
      <c r="D503" s="89" t="s">
        <v>563</v>
      </c>
      <c r="E503" s="90" t="s">
        <v>108</v>
      </c>
      <c r="F503" s="67" t="s">
        <v>109</v>
      </c>
      <c r="G503" s="91">
        <f t="shared" si="28"/>
        <v>0</v>
      </c>
      <c r="H503" s="91">
        <f t="shared" si="29"/>
        <v>0</v>
      </c>
      <c r="I503" s="92">
        <v>0</v>
      </c>
    </row>
    <row r="504" spans="2:9">
      <c r="B504" s="70" t="s">
        <v>478</v>
      </c>
      <c r="C504" s="76">
        <v>142282</v>
      </c>
      <c r="D504" s="89" t="s">
        <v>564</v>
      </c>
      <c r="E504" s="90" t="s">
        <v>108</v>
      </c>
      <c r="F504" s="67" t="s">
        <v>109</v>
      </c>
      <c r="G504" s="91">
        <f t="shared" si="28"/>
        <v>0</v>
      </c>
      <c r="H504" s="91">
        <f t="shared" si="29"/>
        <v>0</v>
      </c>
      <c r="I504" s="92">
        <v>0</v>
      </c>
    </row>
    <row r="505" spans="2:9">
      <c r="B505" s="70" t="s">
        <v>478</v>
      </c>
      <c r="C505" s="76">
        <v>142283</v>
      </c>
      <c r="D505" s="89" t="s">
        <v>565</v>
      </c>
      <c r="E505" s="90" t="s">
        <v>108</v>
      </c>
      <c r="F505" s="67" t="s">
        <v>109</v>
      </c>
      <c r="G505" s="91">
        <f t="shared" si="28"/>
        <v>0</v>
      </c>
      <c r="H505" s="91">
        <f t="shared" si="29"/>
        <v>0</v>
      </c>
      <c r="I505" s="92">
        <v>0</v>
      </c>
    </row>
    <row r="506" spans="2:9">
      <c r="B506" s="70" t="s">
        <v>478</v>
      </c>
      <c r="C506" s="76">
        <v>142284</v>
      </c>
      <c r="D506" s="89" t="s">
        <v>566</v>
      </c>
      <c r="E506" s="90" t="s">
        <v>108</v>
      </c>
      <c r="F506" s="67" t="s">
        <v>109</v>
      </c>
      <c r="G506" s="91">
        <f t="shared" si="28"/>
        <v>0</v>
      </c>
      <c r="H506" s="91">
        <f t="shared" si="29"/>
        <v>0</v>
      </c>
      <c r="I506" s="92">
        <v>0</v>
      </c>
    </row>
    <row r="507" spans="2:9">
      <c r="B507" s="70" t="s">
        <v>478</v>
      </c>
      <c r="C507" s="76">
        <v>142285</v>
      </c>
      <c r="D507" s="89" t="s">
        <v>567</v>
      </c>
      <c r="E507" s="90" t="s">
        <v>108</v>
      </c>
      <c r="F507" s="67" t="s">
        <v>109</v>
      </c>
      <c r="G507" s="91">
        <f t="shared" si="28"/>
        <v>0</v>
      </c>
      <c r="H507" s="91">
        <f t="shared" si="29"/>
        <v>0</v>
      </c>
      <c r="I507" s="92">
        <v>0</v>
      </c>
    </row>
    <row r="508" spans="2:9">
      <c r="B508" s="70" t="s">
        <v>478</v>
      </c>
      <c r="C508" s="76">
        <v>142286</v>
      </c>
      <c r="D508" s="89" t="s">
        <v>568</v>
      </c>
      <c r="E508" s="90" t="s">
        <v>108</v>
      </c>
      <c r="F508" s="67" t="s">
        <v>109</v>
      </c>
      <c r="G508" s="91">
        <f t="shared" si="28"/>
        <v>0</v>
      </c>
      <c r="H508" s="91">
        <f t="shared" si="29"/>
        <v>0</v>
      </c>
      <c r="I508" s="92">
        <v>0</v>
      </c>
    </row>
    <row r="509" spans="2:9">
      <c r="B509" s="70" t="s">
        <v>478</v>
      </c>
      <c r="C509" s="76">
        <v>142287</v>
      </c>
      <c r="D509" s="89" t="s">
        <v>569</v>
      </c>
      <c r="E509" s="90" t="s">
        <v>108</v>
      </c>
      <c r="F509" s="67" t="s">
        <v>109</v>
      </c>
      <c r="G509" s="91">
        <f t="shared" si="28"/>
        <v>0</v>
      </c>
      <c r="H509" s="91">
        <f t="shared" si="29"/>
        <v>0</v>
      </c>
      <c r="I509" s="92">
        <v>0</v>
      </c>
    </row>
    <row r="510" spans="2:9">
      <c r="B510" s="70" t="s">
        <v>478</v>
      </c>
      <c r="C510" s="76">
        <v>142288</v>
      </c>
      <c r="D510" s="89" t="s">
        <v>570</v>
      </c>
      <c r="E510" s="90" t="s">
        <v>108</v>
      </c>
      <c r="F510" s="67" t="s">
        <v>109</v>
      </c>
      <c r="G510" s="91">
        <f t="shared" si="28"/>
        <v>0</v>
      </c>
      <c r="H510" s="91">
        <f t="shared" si="29"/>
        <v>0</v>
      </c>
      <c r="I510" s="92">
        <v>0</v>
      </c>
    </row>
    <row r="511" spans="2:9">
      <c r="B511" s="70" t="s">
        <v>478</v>
      </c>
      <c r="C511" s="76">
        <v>142289</v>
      </c>
      <c r="D511" s="89" t="s">
        <v>571</v>
      </c>
      <c r="E511" s="90" t="s">
        <v>108</v>
      </c>
      <c r="F511" s="67" t="s">
        <v>109</v>
      </c>
      <c r="G511" s="91">
        <f t="shared" si="28"/>
        <v>0</v>
      </c>
      <c r="H511" s="91">
        <f t="shared" si="29"/>
        <v>0</v>
      </c>
      <c r="I511" s="92">
        <v>0</v>
      </c>
    </row>
    <row r="512" spans="2:9">
      <c r="B512" s="70" t="s">
        <v>478</v>
      </c>
      <c r="C512" s="76">
        <v>142290</v>
      </c>
      <c r="D512" s="89" t="s">
        <v>572</v>
      </c>
      <c r="E512" s="90" t="s">
        <v>108</v>
      </c>
      <c r="F512" s="67" t="s">
        <v>109</v>
      </c>
      <c r="G512" s="91">
        <f t="shared" si="28"/>
        <v>0</v>
      </c>
      <c r="H512" s="91">
        <f t="shared" si="29"/>
        <v>0</v>
      </c>
      <c r="I512" s="92">
        <v>0</v>
      </c>
    </row>
    <row r="513" spans="1:9">
      <c r="B513" s="70" t="s">
        <v>478</v>
      </c>
      <c r="C513" s="76">
        <v>142291</v>
      </c>
      <c r="D513" s="89" t="s">
        <v>573</v>
      </c>
      <c r="E513" s="90" t="s">
        <v>108</v>
      </c>
      <c r="F513" s="67" t="s">
        <v>109</v>
      </c>
      <c r="G513" s="91">
        <f t="shared" si="28"/>
        <v>0</v>
      </c>
      <c r="H513" s="91">
        <f t="shared" si="29"/>
        <v>0</v>
      </c>
      <c r="I513" s="92">
        <v>0</v>
      </c>
    </row>
    <row r="514" spans="1:9">
      <c r="B514" s="70" t="s">
        <v>478</v>
      </c>
      <c r="C514" s="76">
        <v>142292</v>
      </c>
      <c r="D514" s="89" t="s">
        <v>574</v>
      </c>
      <c r="E514" s="90" t="s">
        <v>108</v>
      </c>
      <c r="F514" s="67" t="s">
        <v>109</v>
      </c>
      <c r="G514" s="91">
        <f t="shared" si="28"/>
        <v>0</v>
      </c>
      <c r="H514" s="91">
        <f t="shared" si="29"/>
        <v>0</v>
      </c>
      <c r="I514" s="92">
        <v>0</v>
      </c>
    </row>
    <row r="515" spans="1:9">
      <c r="B515" s="70" t="s">
        <v>478</v>
      </c>
      <c r="C515" s="76">
        <v>142293</v>
      </c>
      <c r="D515" s="89" t="s">
        <v>575</v>
      </c>
      <c r="E515" s="90" t="s">
        <v>108</v>
      </c>
      <c r="F515" s="67" t="s">
        <v>109</v>
      </c>
      <c r="G515" s="91">
        <f t="shared" si="28"/>
        <v>0</v>
      </c>
      <c r="H515" s="91">
        <f t="shared" si="29"/>
        <v>0</v>
      </c>
      <c r="I515" s="92">
        <v>0</v>
      </c>
    </row>
    <row r="516" spans="1:9">
      <c r="B516" s="70" t="s">
        <v>478</v>
      </c>
      <c r="C516" s="76">
        <v>142299</v>
      </c>
      <c r="D516" s="89" t="s">
        <v>576</v>
      </c>
      <c r="E516" s="90" t="s">
        <v>108</v>
      </c>
      <c r="F516" s="67" t="s">
        <v>109</v>
      </c>
      <c r="G516" s="91">
        <f t="shared" si="28"/>
        <v>0</v>
      </c>
      <c r="H516" s="91">
        <f t="shared" si="29"/>
        <v>0</v>
      </c>
      <c r="I516" s="92">
        <v>0</v>
      </c>
    </row>
    <row r="517" spans="1:9">
      <c r="A517" s="70" t="s">
        <v>128</v>
      </c>
      <c r="C517" s="90" t="s">
        <v>95</v>
      </c>
      <c r="D517" s="93" t="s">
        <v>477</v>
      </c>
      <c r="E517" s="90"/>
      <c r="G517" s="94">
        <f>SUM(G423:G516)</f>
        <v>-2836467.8374468358</v>
      </c>
      <c r="H517" s="94">
        <f>SUM(H423:H516)</f>
        <v>-8062092.9725531666</v>
      </c>
      <c r="I517" s="95">
        <f>SUM(I423:I516)</f>
        <v>-10898560.810000001</v>
      </c>
    </row>
    <row r="518" spans="1:9">
      <c r="C518" s="76"/>
      <c r="D518" s="77"/>
      <c r="E518" s="90"/>
      <c r="G518" s="91"/>
      <c r="H518" s="91"/>
      <c r="I518" s="92"/>
    </row>
    <row r="519" spans="1:9">
      <c r="C519" s="76"/>
      <c r="D519" s="77" t="s">
        <v>577</v>
      </c>
      <c r="E519" s="90"/>
      <c r="G519" s="91"/>
      <c r="H519" s="91"/>
      <c r="I519" s="92"/>
    </row>
    <row r="520" spans="1:9">
      <c r="B520" s="70" t="s">
        <v>478</v>
      </c>
      <c r="C520" s="76">
        <v>142301</v>
      </c>
      <c r="D520" s="89" t="s">
        <v>578</v>
      </c>
      <c r="E520" s="90" t="s">
        <v>108</v>
      </c>
      <c r="F520" s="67" t="s">
        <v>109</v>
      </c>
      <c r="G520" s="91">
        <f t="shared" ref="G520:G530" si="30">IF(E520="Actual",IF(F520=G$6,$I520,0),VLOOKUP($E520,$F$1754:$L$1760,5,FALSE)*$I520)</f>
        <v>0</v>
      </c>
      <c r="H520" s="91">
        <f t="shared" ref="H520:H530" si="31">IF(E520="Actual",IF(F520=H$6,$I520,0),VLOOKUP($E520,$F$1754:$L$1760,6,FALSE)*$I520)</f>
        <v>0</v>
      </c>
      <c r="I520" s="92">
        <v>0</v>
      </c>
    </row>
    <row r="521" spans="1:9">
      <c r="B521" s="70" t="s">
        <v>478</v>
      </c>
      <c r="C521" s="76">
        <v>142302</v>
      </c>
      <c r="D521" s="89" t="s">
        <v>579</v>
      </c>
      <c r="E521" s="90" t="s">
        <v>108</v>
      </c>
      <c r="F521" s="67" t="s">
        <v>109</v>
      </c>
      <c r="G521" s="91">
        <f t="shared" si="30"/>
        <v>0</v>
      </c>
      <c r="H521" s="91">
        <f t="shared" si="31"/>
        <v>0</v>
      </c>
      <c r="I521" s="92">
        <v>0</v>
      </c>
    </row>
    <row r="522" spans="1:9">
      <c r="B522" s="70" t="s">
        <v>478</v>
      </c>
      <c r="C522" s="76">
        <v>142303</v>
      </c>
      <c r="D522" s="89" t="s">
        <v>580</v>
      </c>
      <c r="E522" s="90" t="s">
        <v>108</v>
      </c>
      <c r="F522" s="67" t="s">
        <v>109</v>
      </c>
      <c r="G522" s="91">
        <f t="shared" si="30"/>
        <v>-28233.473782015524</v>
      </c>
      <c r="H522" s="91">
        <f t="shared" si="31"/>
        <v>-18622.56621798444</v>
      </c>
      <c r="I522" s="92">
        <v>-46856.039999999964</v>
      </c>
    </row>
    <row r="523" spans="1:9">
      <c r="B523" s="70" t="s">
        <v>478</v>
      </c>
      <c r="C523" s="76">
        <v>142304</v>
      </c>
      <c r="D523" s="89" t="s">
        <v>581</v>
      </c>
      <c r="E523" s="90" t="s">
        <v>108</v>
      </c>
      <c r="F523" s="67" t="s">
        <v>109</v>
      </c>
      <c r="G523" s="91">
        <f t="shared" si="30"/>
        <v>0</v>
      </c>
      <c r="H523" s="91">
        <f t="shared" si="31"/>
        <v>0</v>
      </c>
      <c r="I523" s="92">
        <v>0</v>
      </c>
    </row>
    <row r="524" spans="1:9">
      <c r="B524" s="70" t="s">
        <v>478</v>
      </c>
      <c r="C524" s="76">
        <v>142305</v>
      </c>
      <c r="D524" s="89" t="s">
        <v>582</v>
      </c>
      <c r="E524" s="90" t="s">
        <v>108</v>
      </c>
      <c r="F524" s="67" t="s">
        <v>109</v>
      </c>
      <c r="G524" s="91">
        <f t="shared" si="30"/>
        <v>-48.698723815808947</v>
      </c>
      <c r="H524" s="91">
        <f t="shared" si="31"/>
        <v>-32.121276184191061</v>
      </c>
      <c r="I524" s="92">
        <v>-80.820000000000007</v>
      </c>
    </row>
    <row r="525" spans="1:9">
      <c r="B525" s="70" t="s">
        <v>478</v>
      </c>
      <c r="C525" s="76">
        <v>142306</v>
      </c>
      <c r="D525" s="89" t="s">
        <v>583</v>
      </c>
      <c r="E525" s="90" t="s">
        <v>108</v>
      </c>
      <c r="F525" s="67" t="s">
        <v>109</v>
      </c>
      <c r="G525" s="91">
        <f t="shared" si="30"/>
        <v>-5680.1439466587781</v>
      </c>
      <c r="H525" s="91">
        <f t="shared" si="31"/>
        <v>-3746.5760533412217</v>
      </c>
      <c r="I525" s="92">
        <v>-9426.7199999999993</v>
      </c>
    </row>
    <row r="526" spans="1:9">
      <c r="B526" s="70" t="s">
        <v>478</v>
      </c>
      <c r="C526" s="76">
        <v>142307</v>
      </c>
      <c r="D526" s="89" t="s">
        <v>584</v>
      </c>
      <c r="E526" s="90" t="s">
        <v>108</v>
      </c>
      <c r="F526" s="67" t="s">
        <v>109</v>
      </c>
      <c r="G526" s="91">
        <f t="shared" si="30"/>
        <v>0</v>
      </c>
      <c r="H526" s="91">
        <f t="shared" si="31"/>
        <v>0</v>
      </c>
      <c r="I526" s="92">
        <v>0</v>
      </c>
    </row>
    <row r="527" spans="1:9">
      <c r="B527" s="70" t="s">
        <v>478</v>
      </c>
      <c r="C527" s="76">
        <v>142308</v>
      </c>
      <c r="D527" s="89" t="s">
        <v>585</v>
      </c>
      <c r="E527" s="90" t="s">
        <v>108</v>
      </c>
      <c r="F527" s="67" t="s">
        <v>109</v>
      </c>
      <c r="G527" s="91">
        <f t="shared" si="30"/>
        <v>-39319.368890734688</v>
      </c>
      <c r="H527" s="91">
        <f t="shared" si="31"/>
        <v>-25934.7311092653</v>
      </c>
      <c r="I527" s="92">
        <v>-65254.099999999991</v>
      </c>
    </row>
    <row r="528" spans="1:9">
      <c r="B528" s="70" t="s">
        <v>478</v>
      </c>
      <c r="C528" s="76">
        <v>142309</v>
      </c>
      <c r="D528" s="89" t="s">
        <v>586</v>
      </c>
      <c r="E528" s="90" t="s">
        <v>108</v>
      </c>
      <c r="F528" s="67" t="s">
        <v>109</v>
      </c>
      <c r="G528" s="91">
        <f t="shared" si="30"/>
        <v>2585.1960368427658</v>
      </c>
      <c r="H528" s="91">
        <f t="shared" si="31"/>
        <v>1705.1739631572368</v>
      </c>
      <c r="I528" s="92">
        <v>4290.3700000000026</v>
      </c>
    </row>
    <row r="529" spans="1:9">
      <c r="B529" s="70" t="s">
        <v>478</v>
      </c>
      <c r="C529" s="76">
        <v>142310</v>
      </c>
      <c r="D529" s="89" t="s">
        <v>587</v>
      </c>
      <c r="E529" s="90" t="s">
        <v>108</v>
      </c>
      <c r="F529" s="67" t="s">
        <v>109</v>
      </c>
      <c r="G529" s="91">
        <f t="shared" si="30"/>
        <v>-12644.91105885967</v>
      </c>
      <c r="H529" s="91">
        <f t="shared" si="31"/>
        <v>-8340.4789411403253</v>
      </c>
      <c r="I529" s="92">
        <v>-20985.389999999996</v>
      </c>
    </row>
    <row r="530" spans="1:9">
      <c r="B530" s="70" t="s">
        <v>478</v>
      </c>
      <c r="C530" s="76">
        <v>142311</v>
      </c>
      <c r="D530" s="89" t="s">
        <v>588</v>
      </c>
      <c r="E530" s="90" t="s">
        <v>108</v>
      </c>
      <c r="F530" s="67" t="s">
        <v>109</v>
      </c>
      <c r="G530" s="91">
        <f t="shared" si="30"/>
        <v>-18414.360101493967</v>
      </c>
      <c r="H530" s="91">
        <f t="shared" si="31"/>
        <v>-12145.959898506035</v>
      </c>
      <c r="I530" s="92">
        <v>-30560.32</v>
      </c>
    </row>
    <row r="531" spans="1:9" ht="17.25" customHeight="1">
      <c r="A531" s="70" t="s">
        <v>128</v>
      </c>
      <c r="C531" s="90" t="s">
        <v>95</v>
      </c>
      <c r="D531" s="93" t="s">
        <v>577</v>
      </c>
      <c r="E531" s="90"/>
      <c r="G531" s="94">
        <f>SUM(G520:G530)</f>
        <v>-101755.76046673565</v>
      </c>
      <c r="H531" s="94">
        <f>SUM(H520:H530)</f>
        <v>-67117.259533264281</v>
      </c>
      <c r="I531" s="95">
        <f>SUM(I520:I530)</f>
        <v>-168873.01999999996</v>
      </c>
    </row>
    <row r="532" spans="1:9" ht="17.25" customHeight="1">
      <c r="C532" s="76"/>
      <c r="D532" s="77"/>
      <c r="E532" s="90"/>
      <c r="G532" s="91"/>
      <c r="H532" s="91"/>
      <c r="I532" s="92"/>
    </row>
    <row r="533" spans="1:9">
      <c r="C533" s="76"/>
      <c r="D533" s="77" t="s">
        <v>589</v>
      </c>
      <c r="E533" s="90"/>
      <c r="G533" s="91"/>
      <c r="H533" s="91"/>
      <c r="I533" s="92"/>
    </row>
    <row r="534" spans="1:9">
      <c r="B534" s="70" t="s">
        <v>478</v>
      </c>
      <c r="C534" s="76">
        <v>142401</v>
      </c>
      <c r="D534" s="89" t="s">
        <v>590</v>
      </c>
      <c r="E534" s="90" t="s">
        <v>108</v>
      </c>
      <c r="F534" s="67" t="s">
        <v>109</v>
      </c>
      <c r="G534" s="91">
        <f>IF(E534="Actual",IF(F534=G$6,$I534,0),VLOOKUP($E534,$F$1754:$L$1760,5,FALSE)*$I534)</f>
        <v>-227868.95711629684</v>
      </c>
      <c r="H534" s="91">
        <f>IF(E534="Actual",IF(F534=H$6,$I534,0),VLOOKUP($E534,$F$1754:$L$1760,6,FALSE)*$I534)</f>
        <v>-150300.48288370276</v>
      </c>
      <c r="I534" s="92">
        <v>-378169.43999999959</v>
      </c>
    </row>
    <row r="535" spans="1:9" ht="15.75" customHeight="1">
      <c r="A535" s="70" t="s">
        <v>128</v>
      </c>
      <c r="C535" s="90" t="s">
        <v>95</v>
      </c>
      <c r="D535" s="93" t="s">
        <v>589</v>
      </c>
      <c r="E535" s="90"/>
      <c r="G535" s="94">
        <f>SUM(G534)</f>
        <v>-227868.95711629684</v>
      </c>
      <c r="H535" s="94">
        <f>SUM(H534)</f>
        <v>-150300.48288370276</v>
      </c>
      <c r="I535" s="95">
        <f>SUM(I534)</f>
        <v>-378169.43999999959</v>
      </c>
    </row>
    <row r="536" spans="1:9" ht="15.75" customHeight="1">
      <c r="C536" s="76"/>
      <c r="D536" s="77"/>
      <c r="E536" s="90"/>
      <c r="G536" s="91"/>
      <c r="H536" s="91"/>
      <c r="I536" s="92"/>
    </row>
    <row r="537" spans="1:9">
      <c r="C537" s="76"/>
      <c r="D537" s="77" t="s">
        <v>592</v>
      </c>
      <c r="E537" s="90"/>
      <c r="G537" s="91"/>
      <c r="H537" s="91"/>
      <c r="I537" s="92"/>
    </row>
    <row r="538" spans="1:9">
      <c r="B538" s="70" t="s">
        <v>478</v>
      </c>
      <c r="C538" s="76">
        <v>142501</v>
      </c>
      <c r="D538" s="89" t="s">
        <v>593</v>
      </c>
      <c r="E538" s="90" t="s">
        <v>108</v>
      </c>
      <c r="F538" s="67" t="s">
        <v>109</v>
      </c>
      <c r="G538" s="91">
        <f>IF(E538="Actual",IF(F538=G$6,$I538,0),VLOOKUP($E538,$F$1754:$L$1760,5,FALSE)*$I538)</f>
        <v>-18.498525379180087</v>
      </c>
      <c r="H538" s="91">
        <f>IF(E538="Actual",IF(F538=H$6,$I538,0),VLOOKUP($E538,$F$1754:$L$1760,6,FALSE)*$I538)</f>
        <v>-12.201474620819916</v>
      </c>
      <c r="I538" s="92">
        <v>-30.700000000000003</v>
      </c>
    </row>
    <row r="539" spans="1:9">
      <c r="B539" s="70" t="s">
        <v>478</v>
      </c>
      <c r="C539" s="76">
        <v>142502</v>
      </c>
      <c r="D539" s="89" t="s">
        <v>595</v>
      </c>
      <c r="E539" s="90" t="s">
        <v>108</v>
      </c>
      <c r="F539" s="67" t="s">
        <v>109</v>
      </c>
      <c r="G539" s="91">
        <f>IF(E539="Actual",IF(F539=G$6,$I539,0),VLOOKUP($E539,$F$1754:$L$1760,5,FALSE)*$I539)</f>
        <v>-68.64941356514619</v>
      </c>
      <c r="H539" s="91">
        <f>IF(E539="Actual",IF(F539=H$6,$I539,0),VLOOKUP($E539,$F$1754:$L$1760,6,FALSE)*$I539)</f>
        <v>-45.280586434853859</v>
      </c>
      <c r="I539" s="92">
        <v>-113.93000000000005</v>
      </c>
    </row>
    <row r="540" spans="1:9">
      <c r="B540" s="70" t="s">
        <v>478</v>
      </c>
      <c r="C540" s="76">
        <v>142503</v>
      </c>
      <c r="D540" s="89" t="s">
        <v>596</v>
      </c>
      <c r="E540" s="90" t="s">
        <v>108</v>
      </c>
      <c r="F540" s="67" t="s">
        <v>109</v>
      </c>
      <c r="G540" s="91">
        <f>IF(E540="Actual",IF(F540=G$6,$I540,0),VLOOKUP($E540,$F$1754:$L$1760,5,FALSE)*$I540)</f>
        <v>-18881.908824058166</v>
      </c>
      <c r="H540" s="91">
        <f>IF(E540="Actual",IF(F540=H$6,$I540,0),VLOOKUP($E540,$F$1754:$L$1760,6,FALSE)*$I540)</f>
        <v>-12454.351175941832</v>
      </c>
      <c r="I540" s="92">
        <v>-31336.26</v>
      </c>
    </row>
    <row r="541" spans="1:9">
      <c r="B541" s="70" t="s">
        <v>478</v>
      </c>
      <c r="C541" s="76">
        <v>142504</v>
      </c>
      <c r="D541" s="89" t="s">
        <v>597</v>
      </c>
      <c r="E541" s="90" t="s">
        <v>108</v>
      </c>
      <c r="F541" s="67" t="s">
        <v>109</v>
      </c>
      <c r="G541" s="91">
        <f>IF(E541="Actual",IF(F541=G$6,$I541,0),VLOOKUP($E541,$F$1754:$L$1760,5,FALSE)*$I541)</f>
        <v>-157132.62668619928</v>
      </c>
      <c r="H541" s="91">
        <f>IF(E541="Actual",IF(F541=H$6,$I541,0),VLOOKUP($E541,$F$1754:$L$1760,6,FALSE)*$I541)</f>
        <v>-103643.38331380062</v>
      </c>
      <c r="I541" s="92">
        <v>-260776.00999999989</v>
      </c>
    </row>
    <row r="542" spans="1:9">
      <c r="A542" s="70" t="s">
        <v>128</v>
      </c>
      <c r="C542" s="90" t="s">
        <v>95</v>
      </c>
      <c r="D542" s="93" t="s">
        <v>592</v>
      </c>
      <c r="E542" s="90"/>
      <c r="G542" s="94">
        <f>SUM(G538:G541)</f>
        <v>-176101.68344920178</v>
      </c>
      <c r="H542" s="94">
        <f>SUM(H538:H541)</f>
        <v>-116155.21655079813</v>
      </c>
      <c r="I542" s="95">
        <f>SUM(I538:I541)</f>
        <v>-292256.89999999991</v>
      </c>
    </row>
    <row r="543" spans="1:9">
      <c r="C543" s="76"/>
      <c r="D543" s="77"/>
      <c r="E543" s="90"/>
      <c r="G543" s="91"/>
      <c r="H543" s="91"/>
      <c r="I543" s="92"/>
    </row>
    <row r="544" spans="1:9">
      <c r="C544" s="76"/>
      <c r="D544" s="77" t="s">
        <v>598</v>
      </c>
      <c r="E544" s="90"/>
      <c r="G544" s="91"/>
      <c r="H544" s="91"/>
      <c r="I544" s="92"/>
    </row>
    <row r="545" spans="1:9">
      <c r="B545" s="70" t="s">
        <v>478</v>
      </c>
      <c r="C545" s="76">
        <v>142601</v>
      </c>
      <c r="D545" s="89" t="s">
        <v>599</v>
      </c>
      <c r="E545" s="90" t="s">
        <v>108</v>
      </c>
      <c r="F545" s="67" t="s">
        <v>109</v>
      </c>
      <c r="G545" s="91">
        <f>IF(E545="Actual",IF(F545=G$6,$I545,0),VLOOKUP($E545,$F$1754:$L$1760,5,FALSE)*$I545)</f>
        <v>-2056.4455154914835</v>
      </c>
      <c r="H545" s="91">
        <f>IF(E545="Actual",IF(F545=H$6,$I545,0),VLOOKUP($E545,$F$1754:$L$1760,6,FALSE)*$I545)</f>
        <v>-1356.4144845085164</v>
      </c>
      <c r="I545" s="92">
        <v>-3412.8599999999997</v>
      </c>
    </row>
    <row r="546" spans="1:9">
      <c r="B546" s="70" t="s">
        <v>478</v>
      </c>
      <c r="C546" s="76">
        <v>142602</v>
      </c>
      <c r="D546" s="89" t="s">
        <v>600</v>
      </c>
      <c r="E546" s="90" t="s">
        <v>108</v>
      </c>
      <c r="F546" s="67" t="s">
        <v>109</v>
      </c>
      <c r="G546" s="91">
        <f>IF(E546="Actual",IF(F546=G$6,$I546,0),VLOOKUP($E546,$F$1754:$L$1760,5,FALSE)*$I546)</f>
        <v>-482211.96133023122</v>
      </c>
      <c r="H546" s="91">
        <f>IF(E546="Actual",IF(F546=H$6,$I546,0),VLOOKUP($E546,$F$1754:$L$1760,6,FALSE)*$I546)</f>
        <v>-318063.02866976935</v>
      </c>
      <c r="I546" s="92">
        <v>-800274.99000000057</v>
      </c>
    </row>
    <row r="547" spans="1:9">
      <c r="B547" s="70" t="s">
        <v>478</v>
      </c>
      <c r="C547" s="76">
        <v>142603</v>
      </c>
      <c r="D547" s="89" t="s">
        <v>601</v>
      </c>
      <c r="E547" s="90" t="s">
        <v>108</v>
      </c>
      <c r="F547" s="67" t="s">
        <v>109</v>
      </c>
      <c r="G547" s="91">
        <f>IF(E547="Actual",IF(F547=G$6,$I547,0),VLOOKUP($E547,$F$1754:$L$1760,5,FALSE)*$I547)</f>
        <v>-9693.2694777384568</v>
      </c>
      <c r="H547" s="91">
        <f>IF(E547="Actual",IF(F547=H$6,$I547,0),VLOOKUP($E547,$F$1754:$L$1760,6,FALSE)*$I547)</f>
        <v>-6393.6005222615368</v>
      </c>
      <c r="I547" s="92">
        <v>-16086.869999999994</v>
      </c>
    </row>
    <row r="548" spans="1:9">
      <c r="A548" s="70" t="s">
        <v>128</v>
      </c>
      <c r="C548" s="90" t="s">
        <v>95</v>
      </c>
      <c r="D548" s="93" t="s">
        <v>598</v>
      </c>
      <c r="E548" s="90"/>
      <c r="G548" s="94">
        <f>SUM(G545:G547)</f>
        <v>-493961.67632346117</v>
      </c>
      <c r="H548" s="94">
        <f>SUM(H545:H547)</f>
        <v>-325813.04367653938</v>
      </c>
      <c r="I548" s="95">
        <f>SUM(I545:I547)</f>
        <v>-819774.72000000055</v>
      </c>
    </row>
    <row r="549" spans="1:9">
      <c r="C549" s="76"/>
      <c r="D549" s="77"/>
      <c r="E549" s="90"/>
      <c r="G549" s="91"/>
      <c r="H549" s="91"/>
      <c r="I549" s="92"/>
    </row>
    <row r="550" spans="1:9">
      <c r="C550" s="76"/>
      <c r="D550" s="77" t="s">
        <v>602</v>
      </c>
      <c r="E550" s="90"/>
      <c r="G550" s="91"/>
      <c r="H550" s="91"/>
      <c r="I550" s="92"/>
    </row>
    <row r="551" spans="1:9">
      <c r="B551" s="70" t="s">
        <v>478</v>
      </c>
      <c r="C551" s="76">
        <v>142801</v>
      </c>
      <c r="D551" s="89" t="s">
        <v>603</v>
      </c>
      <c r="E551" s="90" t="s">
        <v>108</v>
      </c>
      <c r="F551" s="67" t="s">
        <v>109</v>
      </c>
      <c r="G551" s="91">
        <f>IF(E551="Actual",IF(F551=G$6,$I551,0),VLOOKUP($E551,$F$1754:$L$1760,5,FALSE)*$I551)</f>
        <v>0</v>
      </c>
      <c r="H551" s="91">
        <f>IF(E551="Actual",IF(F551=H$6,$I551,0),VLOOKUP($E551,$F$1754:$L$1760,6,FALSE)*$I551)</f>
        <v>0</v>
      </c>
      <c r="I551" s="92">
        <v>0</v>
      </c>
    </row>
    <row r="552" spans="1:9">
      <c r="A552" s="70" t="s">
        <v>128</v>
      </c>
      <c r="C552" s="90" t="s">
        <v>95</v>
      </c>
      <c r="D552" s="93" t="s">
        <v>602</v>
      </c>
      <c r="E552" s="90"/>
      <c r="G552" s="94">
        <f>SUM(G551)</f>
        <v>0</v>
      </c>
      <c r="H552" s="94">
        <f>SUM(H551)</f>
        <v>0</v>
      </c>
      <c r="I552" s="95">
        <f>SUM(I551)</f>
        <v>0</v>
      </c>
    </row>
    <row r="553" spans="1:9">
      <c r="C553" s="76"/>
      <c r="D553" s="77"/>
      <c r="E553" s="90"/>
      <c r="G553" s="91"/>
      <c r="H553" s="91"/>
      <c r="I553" s="92"/>
    </row>
    <row r="554" spans="1:9">
      <c r="C554" s="76"/>
      <c r="D554" s="77" t="s">
        <v>604</v>
      </c>
      <c r="E554" s="90"/>
      <c r="G554" s="91"/>
      <c r="H554" s="91"/>
      <c r="I554" s="92"/>
    </row>
    <row r="555" spans="1:9">
      <c r="B555" s="70" t="s">
        <v>474</v>
      </c>
      <c r="C555" s="76">
        <v>142901</v>
      </c>
      <c r="D555" s="89" t="s">
        <v>605</v>
      </c>
      <c r="E555" s="90" t="s">
        <v>108</v>
      </c>
      <c r="F555" s="67" t="s">
        <v>109</v>
      </c>
      <c r="G555" s="91">
        <f>IF(E555="Actual",IF(F555=G$6,$I555,0),VLOOKUP($E555,$F$1754:$L$1760,5,FALSE)*$I555)</f>
        <v>14673.614811860685</v>
      </c>
      <c r="H555" s="91">
        <f>IF(E555="Actual",IF(F555=H$6,$I555,0),VLOOKUP($E555,$F$1754:$L$1760,6,FALSE)*$I555)</f>
        <v>9678.5951881393139</v>
      </c>
      <c r="I555" s="92">
        <v>24352.21</v>
      </c>
    </row>
    <row r="556" spans="1:9">
      <c r="A556" s="70" t="s">
        <v>128</v>
      </c>
      <c r="C556" s="90" t="s">
        <v>95</v>
      </c>
      <c r="D556" s="93" t="s">
        <v>604</v>
      </c>
      <c r="E556" s="90"/>
      <c r="G556" s="94">
        <f>SUM(G555)</f>
        <v>14673.614811860685</v>
      </c>
      <c r="H556" s="94">
        <f>SUM(H555)</f>
        <v>9678.5951881393139</v>
      </c>
      <c r="I556" s="95">
        <f>SUM(I555)</f>
        <v>24352.21</v>
      </c>
    </row>
    <row r="557" spans="1:9">
      <c r="C557" s="76"/>
      <c r="D557" s="77"/>
      <c r="E557" s="90"/>
      <c r="G557" s="91"/>
      <c r="H557" s="91"/>
      <c r="I557" s="92"/>
    </row>
    <row r="558" spans="1:9">
      <c r="C558" s="76"/>
      <c r="D558" s="77" t="s">
        <v>606</v>
      </c>
      <c r="E558" s="90"/>
      <c r="G558" s="91"/>
      <c r="H558" s="91"/>
      <c r="I558" s="92"/>
    </row>
    <row r="559" spans="1:9">
      <c r="C559" s="76"/>
      <c r="D559" s="77"/>
      <c r="E559" s="90"/>
      <c r="G559" s="91"/>
      <c r="H559" s="91"/>
      <c r="I559" s="92"/>
    </row>
    <row r="560" spans="1:9">
      <c r="C560" s="76"/>
      <c r="D560" s="77" t="s">
        <v>607</v>
      </c>
      <c r="E560" s="90"/>
      <c r="G560" s="91"/>
      <c r="H560" s="91"/>
      <c r="I560" s="92"/>
    </row>
    <row r="561" spans="1:9">
      <c r="C561" s="76">
        <v>143001</v>
      </c>
      <c r="D561" s="89" t="s">
        <v>607</v>
      </c>
      <c r="E561" s="90" t="s">
        <v>108</v>
      </c>
      <c r="F561" s="67" t="s">
        <v>109</v>
      </c>
      <c r="G561" s="91">
        <f>IF(E561="Actual",IF(F561=G$6,$I561,0),VLOOKUP($E561,$F$1754:$L$1760,5,FALSE)*$I561)</f>
        <v>0</v>
      </c>
      <c r="H561" s="91">
        <f>IF(E561="Actual",IF(F561=H$6,$I561,0),VLOOKUP($E561,$F$1754:$L$1760,6,FALSE)*$I561)</f>
        <v>0</v>
      </c>
      <c r="I561" s="92">
        <v>0</v>
      </c>
    </row>
    <row r="562" spans="1:9">
      <c r="A562" s="70" t="s">
        <v>128</v>
      </c>
      <c r="C562" s="90" t="s">
        <v>95</v>
      </c>
      <c r="D562" s="93" t="s">
        <v>607</v>
      </c>
      <c r="E562" s="90"/>
      <c r="G562" s="94">
        <f>SUM(G561)</f>
        <v>0</v>
      </c>
      <c r="H562" s="94">
        <f>SUM(H561)</f>
        <v>0</v>
      </c>
      <c r="I562" s="95">
        <f>SUM(I561)</f>
        <v>0</v>
      </c>
    </row>
    <row r="563" spans="1:9">
      <c r="C563" s="76"/>
      <c r="D563" s="77"/>
      <c r="E563" s="90"/>
      <c r="G563" s="91"/>
      <c r="H563" s="91"/>
      <c r="I563" s="92"/>
    </row>
    <row r="564" spans="1:9">
      <c r="C564" s="76"/>
      <c r="D564" s="77" t="s">
        <v>608</v>
      </c>
      <c r="E564" s="90"/>
      <c r="G564" s="91"/>
      <c r="H564" s="91"/>
      <c r="I564" s="92"/>
    </row>
    <row r="565" spans="1:9">
      <c r="C565" s="76">
        <v>151001</v>
      </c>
      <c r="D565" s="89" t="s">
        <v>609</v>
      </c>
      <c r="E565" s="90" t="s">
        <v>108</v>
      </c>
      <c r="F565" s="67" t="s">
        <v>109</v>
      </c>
      <c r="G565" s="91">
        <f>IF(E565="Actual",IF(F565=G$6,$I565,0),VLOOKUP($E565,$F$1754:$L$1760,5,FALSE)*$I565)</f>
        <v>0</v>
      </c>
      <c r="H565" s="91">
        <f>IF(E565="Actual",IF(F565=H$6,$I565,0),VLOOKUP($E565,$F$1754:$L$1760,6,FALSE)*$I565)</f>
        <v>0</v>
      </c>
      <c r="I565" s="92">
        <v>0</v>
      </c>
    </row>
    <row r="566" spans="1:9">
      <c r="C566" s="76">
        <v>151002</v>
      </c>
      <c r="D566" s="89" t="s">
        <v>610</v>
      </c>
      <c r="E566" s="90" t="s">
        <v>108</v>
      </c>
      <c r="F566" s="67" t="s">
        <v>109</v>
      </c>
      <c r="G566" s="91">
        <f>IF(E566="Actual",IF(F566=G$6,$I566,0),VLOOKUP($E566,$F$1754:$L$1760,5,FALSE)*$I566)</f>
        <v>0</v>
      </c>
      <c r="H566" s="91">
        <f>IF(E566="Actual",IF(F566=H$6,$I566,0),VLOOKUP($E566,$F$1754:$L$1760,6,FALSE)*$I566)</f>
        <v>0</v>
      </c>
      <c r="I566" s="92">
        <v>0</v>
      </c>
    </row>
    <row r="567" spans="1:9">
      <c r="A567" s="70" t="s">
        <v>128</v>
      </c>
      <c r="C567" s="90" t="s">
        <v>95</v>
      </c>
      <c r="D567" s="93" t="s">
        <v>608</v>
      </c>
      <c r="E567" s="90"/>
      <c r="G567" s="94">
        <f>SUM(G565:G566)</f>
        <v>0</v>
      </c>
      <c r="H567" s="94">
        <f>SUM(H565:H566)</f>
        <v>0</v>
      </c>
      <c r="I567" s="95">
        <f>SUM(I565:I566)</f>
        <v>0</v>
      </c>
    </row>
    <row r="568" spans="1:9">
      <c r="C568" s="76"/>
      <c r="D568" s="77"/>
      <c r="E568" s="90"/>
      <c r="G568" s="96"/>
      <c r="H568" s="96"/>
      <c r="I568" s="92"/>
    </row>
    <row r="569" spans="1:9">
      <c r="C569" s="76"/>
      <c r="D569" s="77" t="s">
        <v>611</v>
      </c>
      <c r="E569" s="90"/>
      <c r="G569" s="91"/>
      <c r="H569" s="91"/>
      <c r="I569" s="92"/>
    </row>
    <row r="570" spans="1:9">
      <c r="C570" s="76">
        <v>152001</v>
      </c>
      <c r="D570" s="89" t="s">
        <v>612</v>
      </c>
      <c r="E570" s="90" t="s">
        <v>108</v>
      </c>
      <c r="F570" s="67" t="s">
        <v>109</v>
      </c>
      <c r="G570" s="91">
        <f>IF(E570="Actual",IF(F570=G$6,$I570,0),VLOOKUP($E570,$F$1754:$L$1760,5,FALSE)*$I570)</f>
        <v>0</v>
      </c>
      <c r="H570" s="91">
        <f>IF(E570="Actual",IF(F570=H$6,$I570,0),VLOOKUP($E570,$F$1754:$L$1760,6,FALSE)*$I570)</f>
        <v>0</v>
      </c>
      <c r="I570" s="92">
        <v>0</v>
      </c>
    </row>
    <row r="571" spans="1:9">
      <c r="C571" s="76">
        <v>152002</v>
      </c>
      <c r="D571" s="89" t="s">
        <v>613</v>
      </c>
      <c r="E571" s="90" t="s">
        <v>108</v>
      </c>
      <c r="F571" s="67" t="s">
        <v>109</v>
      </c>
      <c r="G571" s="91">
        <f>IF(E571="Actual",IF(F571=G$6,$I571,0),VLOOKUP($E571,$F$1754:$L$1760,5,FALSE)*$I571)</f>
        <v>0</v>
      </c>
      <c r="H571" s="91">
        <f>IF(E571="Actual",IF(F571=H$6,$I571,0),VLOOKUP($E571,$F$1754:$L$1760,6,FALSE)*$I571)</f>
        <v>0</v>
      </c>
      <c r="I571" s="92">
        <v>0</v>
      </c>
    </row>
    <row r="572" spans="1:9">
      <c r="A572" s="70" t="s">
        <v>128</v>
      </c>
      <c r="C572" s="90" t="s">
        <v>95</v>
      </c>
      <c r="D572" s="93" t="s">
        <v>611</v>
      </c>
      <c r="E572" s="90"/>
      <c r="G572" s="94">
        <f>SUM(G570:G571)</f>
        <v>0</v>
      </c>
      <c r="H572" s="94">
        <f>SUM(H570:H571)</f>
        <v>0</v>
      </c>
      <c r="I572" s="95">
        <f>SUM(I570:I571)</f>
        <v>0</v>
      </c>
    </row>
    <row r="573" spans="1:9">
      <c r="C573" s="76"/>
      <c r="D573" s="77"/>
      <c r="E573" s="90"/>
      <c r="G573" s="96"/>
      <c r="H573" s="96"/>
      <c r="I573" s="92"/>
    </row>
    <row r="574" spans="1:9">
      <c r="C574" s="76"/>
      <c r="D574" s="77" t="s">
        <v>614</v>
      </c>
      <c r="E574" s="90"/>
      <c r="G574" s="91"/>
      <c r="H574" s="91"/>
      <c r="I574" s="92"/>
    </row>
    <row r="575" spans="1:9">
      <c r="C575" s="76">
        <v>153001</v>
      </c>
      <c r="D575" s="89" t="s">
        <v>615</v>
      </c>
      <c r="E575" s="90" t="s">
        <v>108</v>
      </c>
      <c r="F575" s="67" t="s">
        <v>109</v>
      </c>
      <c r="G575" s="91">
        <f t="shared" ref="G575:G582" si="32">IF(E575="Actual",IF(F575=G$6,$I575,0),VLOOKUP($E575,$F$1754:$L$1760,5,FALSE)*$I575)</f>
        <v>0</v>
      </c>
      <c r="H575" s="91">
        <f t="shared" ref="H575:H582" si="33">IF(E575="Actual",IF(F575=H$6,$I575,0),VLOOKUP($E575,$F$1754:$L$1760,6,FALSE)*$I575)</f>
        <v>0</v>
      </c>
      <c r="I575" s="92">
        <v>0</v>
      </c>
    </row>
    <row r="576" spans="1:9">
      <c r="C576" s="76">
        <v>153002</v>
      </c>
      <c r="D576" s="89" t="s">
        <v>616</v>
      </c>
      <c r="E576" s="90" t="s">
        <v>108</v>
      </c>
      <c r="F576" s="67" t="s">
        <v>109</v>
      </c>
      <c r="G576" s="91">
        <f t="shared" si="32"/>
        <v>0</v>
      </c>
      <c r="H576" s="91">
        <f t="shared" si="33"/>
        <v>0</v>
      </c>
      <c r="I576" s="92">
        <v>0</v>
      </c>
    </row>
    <row r="577" spans="1:9">
      <c r="C577" s="76">
        <v>153003</v>
      </c>
      <c r="D577" s="89" t="s">
        <v>617</v>
      </c>
      <c r="E577" s="90" t="s">
        <v>108</v>
      </c>
      <c r="F577" s="67" t="s">
        <v>109</v>
      </c>
      <c r="G577" s="91">
        <f t="shared" si="32"/>
        <v>0</v>
      </c>
      <c r="H577" s="91">
        <f t="shared" si="33"/>
        <v>0</v>
      </c>
      <c r="I577" s="92">
        <v>0</v>
      </c>
    </row>
    <row r="578" spans="1:9">
      <c r="C578" s="76">
        <v>153004</v>
      </c>
      <c r="D578" s="89" t="s">
        <v>618</v>
      </c>
      <c r="E578" s="90" t="s">
        <v>108</v>
      </c>
      <c r="F578" s="67" t="s">
        <v>109</v>
      </c>
      <c r="G578" s="91">
        <f t="shared" si="32"/>
        <v>0</v>
      </c>
      <c r="H578" s="91">
        <f t="shared" si="33"/>
        <v>0</v>
      </c>
      <c r="I578" s="92">
        <v>0</v>
      </c>
    </row>
    <row r="579" spans="1:9">
      <c r="C579" s="76">
        <v>153005</v>
      </c>
      <c r="D579" s="89" t="s">
        <v>619</v>
      </c>
      <c r="E579" s="90" t="s">
        <v>108</v>
      </c>
      <c r="F579" s="67" t="s">
        <v>109</v>
      </c>
      <c r="G579" s="91">
        <f t="shared" si="32"/>
        <v>0</v>
      </c>
      <c r="H579" s="91">
        <f t="shared" si="33"/>
        <v>0</v>
      </c>
      <c r="I579" s="92">
        <v>0</v>
      </c>
    </row>
    <row r="580" spans="1:9">
      <c r="C580" s="76">
        <v>153006</v>
      </c>
      <c r="D580" s="89" t="s">
        <v>620</v>
      </c>
      <c r="E580" s="90" t="s">
        <v>108</v>
      </c>
      <c r="F580" s="67" t="s">
        <v>109</v>
      </c>
      <c r="G580" s="91">
        <f t="shared" si="32"/>
        <v>0</v>
      </c>
      <c r="H580" s="91">
        <f t="shared" si="33"/>
        <v>0</v>
      </c>
      <c r="I580" s="92">
        <v>0</v>
      </c>
    </row>
    <row r="581" spans="1:9">
      <c r="C581" s="76">
        <v>153007</v>
      </c>
      <c r="D581" s="89" t="s">
        <v>621</v>
      </c>
      <c r="E581" s="90" t="s">
        <v>108</v>
      </c>
      <c r="F581" s="67" t="s">
        <v>109</v>
      </c>
      <c r="G581" s="91">
        <f t="shared" si="32"/>
        <v>0</v>
      </c>
      <c r="H581" s="91">
        <f t="shared" si="33"/>
        <v>0</v>
      </c>
      <c r="I581" s="92">
        <v>0</v>
      </c>
    </row>
    <row r="582" spans="1:9">
      <c r="C582" s="76">
        <v>153008</v>
      </c>
      <c r="D582" s="89" t="s">
        <v>622</v>
      </c>
      <c r="E582" s="90" t="s">
        <v>108</v>
      </c>
      <c r="F582" s="67" t="s">
        <v>109</v>
      </c>
      <c r="G582" s="91">
        <f t="shared" si="32"/>
        <v>0</v>
      </c>
      <c r="H582" s="91">
        <f t="shared" si="33"/>
        <v>0</v>
      </c>
      <c r="I582" s="92">
        <v>0</v>
      </c>
    </row>
    <row r="583" spans="1:9">
      <c r="A583" s="70" t="s">
        <v>128</v>
      </c>
      <c r="C583" s="90" t="s">
        <v>95</v>
      </c>
      <c r="D583" s="93" t="s">
        <v>614</v>
      </c>
      <c r="E583" s="90"/>
      <c r="G583" s="94">
        <f>SUM(G575:G582)</f>
        <v>0</v>
      </c>
      <c r="H583" s="94">
        <f>SUM(H575:H582)</f>
        <v>0</v>
      </c>
      <c r="I583" s="95">
        <f>SUM(I575:I582)</f>
        <v>0</v>
      </c>
    </row>
    <row r="584" spans="1:9">
      <c r="C584" s="76"/>
      <c r="D584" s="77"/>
      <c r="E584" s="90"/>
      <c r="G584" s="91"/>
      <c r="H584" s="91"/>
      <c r="I584" s="92"/>
    </row>
    <row r="585" spans="1:9">
      <c r="C585" s="76"/>
      <c r="D585" s="77" t="s">
        <v>623</v>
      </c>
      <c r="E585" s="90"/>
      <c r="G585" s="91"/>
      <c r="H585" s="91"/>
      <c r="I585" s="92"/>
    </row>
    <row r="586" spans="1:9">
      <c r="C586" s="76">
        <v>154001</v>
      </c>
      <c r="D586" s="89" t="s">
        <v>624</v>
      </c>
      <c r="E586" s="90" t="s">
        <v>108</v>
      </c>
      <c r="F586" s="67" t="s">
        <v>109</v>
      </c>
      <c r="G586" s="91">
        <f>IF(E586="Actual",IF(F586=G$6,$I586,0),VLOOKUP($E586,$F$1754:$L$1760,5,FALSE)*$I586)</f>
        <v>0</v>
      </c>
      <c r="H586" s="91">
        <f>IF(E586="Actual",IF(F586=H$6,$I586,0),VLOOKUP($E586,$F$1754:$L$1760,6,FALSE)*$I586)</f>
        <v>0</v>
      </c>
      <c r="I586" s="92">
        <v>0</v>
      </c>
    </row>
    <row r="587" spans="1:9">
      <c r="C587" s="76">
        <v>160001</v>
      </c>
      <c r="D587" s="89" t="s">
        <v>625</v>
      </c>
      <c r="E587" s="90" t="s">
        <v>108</v>
      </c>
      <c r="F587" s="67" t="s">
        <v>109</v>
      </c>
      <c r="G587" s="91">
        <f>IF(E587="Actual",IF(F587=G$6,$I587,0),VLOOKUP($E587,$F$1754:$L$1760,5,FALSE)*$I587)</f>
        <v>0</v>
      </c>
      <c r="H587" s="91">
        <f>IF(E587="Actual",IF(F587=H$6,$I587,0),VLOOKUP($E587,$F$1754:$L$1760,6,FALSE)*$I587)</f>
        <v>0</v>
      </c>
      <c r="I587" s="92">
        <v>0</v>
      </c>
    </row>
    <row r="588" spans="1:9">
      <c r="C588" s="76">
        <v>160002</v>
      </c>
      <c r="D588" s="89" t="s">
        <v>626</v>
      </c>
      <c r="E588" s="90" t="s">
        <v>108</v>
      </c>
      <c r="F588" s="67" t="s">
        <v>109</v>
      </c>
      <c r="G588" s="91">
        <f>IF(E588="Actual",IF(F588=G$6,$I588,0),VLOOKUP($E588,$F$1754:$L$1760,5,FALSE)*$I588)</f>
        <v>0</v>
      </c>
      <c r="H588" s="91">
        <f>IF(E588="Actual",IF(F588=H$6,$I588,0),VLOOKUP($E588,$F$1754:$L$1760,6,FALSE)*$I588)</f>
        <v>0</v>
      </c>
      <c r="I588" s="92">
        <v>0</v>
      </c>
    </row>
    <row r="589" spans="1:9">
      <c r="C589" s="76">
        <v>160098</v>
      </c>
      <c r="D589" s="89" t="s">
        <v>627</v>
      </c>
      <c r="E589" s="90" t="s">
        <v>108</v>
      </c>
      <c r="F589" s="67" t="s">
        <v>109</v>
      </c>
      <c r="G589" s="91">
        <f>IF(E589="Actual",IF(F589=G$6,$I589,0),VLOOKUP($E589,$F$1754:$L$1760,5,FALSE)*$I589)</f>
        <v>0</v>
      </c>
      <c r="H589" s="91">
        <f>IF(E589="Actual",IF(F589=H$6,$I589,0),VLOOKUP($E589,$F$1754:$L$1760,6,FALSE)*$I589)</f>
        <v>0</v>
      </c>
      <c r="I589" s="92">
        <v>0</v>
      </c>
    </row>
    <row r="590" spans="1:9">
      <c r="C590" s="76">
        <v>160099</v>
      </c>
      <c r="D590" s="89" t="s">
        <v>628</v>
      </c>
      <c r="E590" s="90" t="s">
        <v>108</v>
      </c>
      <c r="F590" s="67" t="s">
        <v>109</v>
      </c>
      <c r="G590" s="98">
        <f>IF(E590="Actual",IF(F590=G$6,$I590,0),VLOOKUP($E590,$F$1754:$L$1760,5,FALSE)*$I590)</f>
        <v>0</v>
      </c>
      <c r="H590" s="98">
        <f>IF(E590="Actual",IF(F590=H$6,$I590,0),VLOOKUP($E590,$F$1754:$L$1760,6,FALSE)*$I590)</f>
        <v>0</v>
      </c>
      <c r="I590" s="92">
        <v>0</v>
      </c>
    </row>
    <row r="591" spans="1:9">
      <c r="A591" s="70" t="s">
        <v>128</v>
      </c>
      <c r="C591" s="90" t="s">
        <v>95</v>
      </c>
      <c r="D591" s="93" t="s">
        <v>623</v>
      </c>
      <c r="E591" s="90"/>
      <c r="G591" s="91">
        <f>SUM(G586:G590)</f>
        <v>0</v>
      </c>
      <c r="H591" s="91">
        <f>SUM(H586:H590)</f>
        <v>0</v>
      </c>
      <c r="I591" s="92">
        <f>SUM(I586:I590)</f>
        <v>0</v>
      </c>
    </row>
    <row r="592" spans="1:9">
      <c r="C592" s="76"/>
      <c r="D592" s="89"/>
      <c r="E592" s="90"/>
      <c r="G592" s="91"/>
      <c r="H592" s="91"/>
      <c r="I592" s="92"/>
    </row>
    <row r="593" spans="2:9">
      <c r="C593" s="76"/>
      <c r="D593" s="77" t="s">
        <v>629</v>
      </c>
      <c r="E593" s="90"/>
      <c r="G593" s="91"/>
      <c r="H593" s="91"/>
      <c r="I593" s="92"/>
    </row>
    <row r="594" spans="2:9">
      <c r="B594" s="70" t="s">
        <v>630</v>
      </c>
      <c r="C594" s="76">
        <v>170099</v>
      </c>
      <c r="D594" s="89" t="s">
        <v>631</v>
      </c>
      <c r="E594" s="90" t="s">
        <v>108</v>
      </c>
      <c r="F594" s="67" t="s">
        <v>109</v>
      </c>
      <c r="G594" s="91">
        <f t="shared" ref="G594:G611" si="34">IF(E594="Actual",IF(F594=G$6,$I594,0),VLOOKUP($E594,$F$1754:$L$1760,5,FALSE)*$I594)</f>
        <v>0</v>
      </c>
      <c r="H594" s="91">
        <f t="shared" ref="H594:H611" si="35">IF(E594="Actual",IF(F594=H$6,$I594,0),VLOOKUP($E594,$F$1754:$L$1760,6,FALSE)*$I594)</f>
        <v>0</v>
      </c>
      <c r="I594" s="92">
        <v>0</v>
      </c>
    </row>
    <row r="595" spans="2:9">
      <c r="B595" s="70" t="s">
        <v>630</v>
      </c>
      <c r="C595" s="76">
        <v>170002</v>
      </c>
      <c r="D595" s="89" t="s">
        <v>632</v>
      </c>
      <c r="E595" s="90" t="s">
        <v>108</v>
      </c>
      <c r="F595" s="67" t="s">
        <v>109</v>
      </c>
      <c r="G595" s="91">
        <f t="shared" si="34"/>
        <v>531496.76301933173</v>
      </c>
      <c r="H595" s="91">
        <f t="shared" si="35"/>
        <v>350570.87698066834</v>
      </c>
      <c r="I595" s="92">
        <v>882067.64</v>
      </c>
    </row>
    <row r="596" spans="2:9">
      <c r="B596" s="70" t="s">
        <v>630</v>
      </c>
      <c r="C596" s="76">
        <v>170003</v>
      </c>
      <c r="D596" s="89" t="s">
        <v>633</v>
      </c>
      <c r="E596" s="90" t="s">
        <v>108</v>
      </c>
      <c r="F596" s="67" t="s">
        <v>109</v>
      </c>
      <c r="G596" s="91">
        <f t="shared" si="34"/>
        <v>213853.02815023842</v>
      </c>
      <c r="H596" s="91">
        <f t="shared" si="35"/>
        <v>141055.69184976161</v>
      </c>
      <c r="I596" s="92">
        <v>354908.72000000003</v>
      </c>
    </row>
    <row r="597" spans="2:9">
      <c r="B597" s="70" t="s">
        <v>630</v>
      </c>
      <c r="C597" s="76">
        <v>170004</v>
      </c>
      <c r="D597" s="89" t="s">
        <v>634</v>
      </c>
      <c r="E597" s="90" t="s">
        <v>108</v>
      </c>
      <c r="F597" s="67" t="s">
        <v>109</v>
      </c>
      <c r="G597" s="91">
        <f t="shared" si="34"/>
        <v>81933.614379259729</v>
      </c>
      <c r="H597" s="91">
        <f t="shared" si="35"/>
        <v>54042.735620740255</v>
      </c>
      <c r="I597" s="92">
        <v>135976.34999999998</v>
      </c>
    </row>
    <row r="598" spans="2:9">
      <c r="B598" s="70" t="s">
        <v>630</v>
      </c>
      <c r="C598" s="76">
        <v>170005</v>
      </c>
      <c r="D598" s="89" t="s">
        <v>635</v>
      </c>
      <c r="E598" s="90" t="s">
        <v>108</v>
      </c>
      <c r="F598" s="67" t="s">
        <v>109</v>
      </c>
      <c r="G598" s="91">
        <f t="shared" si="34"/>
        <v>7507.2017218701285</v>
      </c>
      <c r="H598" s="91">
        <f t="shared" si="35"/>
        <v>4951.6882781298709</v>
      </c>
      <c r="I598" s="92">
        <v>12458.89</v>
      </c>
    </row>
    <row r="599" spans="2:9">
      <c r="B599" s="70" t="s">
        <v>630</v>
      </c>
      <c r="C599" s="76">
        <v>170006</v>
      </c>
      <c r="D599" s="89" t="s">
        <v>636</v>
      </c>
      <c r="E599" s="90" t="s">
        <v>108</v>
      </c>
      <c r="F599" s="67" t="s">
        <v>109</v>
      </c>
      <c r="G599" s="91">
        <f t="shared" si="34"/>
        <v>149549.64126605756</v>
      </c>
      <c r="H599" s="91">
        <f t="shared" si="35"/>
        <v>98641.708733942432</v>
      </c>
      <c r="I599" s="92">
        <v>248191.35</v>
      </c>
    </row>
    <row r="600" spans="2:9">
      <c r="B600" s="70" t="s">
        <v>630</v>
      </c>
      <c r="C600" s="76">
        <v>170007</v>
      </c>
      <c r="D600" s="89" t="s">
        <v>637</v>
      </c>
      <c r="E600" s="90" t="s">
        <v>108</v>
      </c>
      <c r="F600" s="67" t="s">
        <v>109</v>
      </c>
      <c r="G600" s="91">
        <f t="shared" si="34"/>
        <v>-731897.33813260216</v>
      </c>
      <c r="H600" s="91">
        <f t="shared" si="35"/>
        <v>-482753.44186739787</v>
      </c>
      <c r="I600" s="92">
        <v>-1214650.78</v>
      </c>
    </row>
    <row r="601" spans="2:9">
      <c r="B601" s="70" t="s">
        <v>630</v>
      </c>
      <c r="C601" s="76">
        <v>170008</v>
      </c>
      <c r="D601" s="89" t="s">
        <v>638</v>
      </c>
      <c r="E601" s="90" t="s">
        <v>108</v>
      </c>
      <c r="F601" s="67" t="s">
        <v>109</v>
      </c>
      <c r="G601" s="91">
        <f t="shared" si="34"/>
        <v>57819.009001900173</v>
      </c>
      <c r="H601" s="91">
        <f t="shared" si="35"/>
        <v>38136.940998099824</v>
      </c>
      <c r="I601" s="92">
        <v>95955.95</v>
      </c>
    </row>
    <row r="602" spans="2:9">
      <c r="B602" s="70" t="s">
        <v>630</v>
      </c>
      <c r="C602" s="76">
        <v>170009</v>
      </c>
      <c r="D602" s="89" t="s">
        <v>639</v>
      </c>
      <c r="E602" s="90" t="s">
        <v>108</v>
      </c>
      <c r="F602" s="67" t="s">
        <v>109</v>
      </c>
      <c r="G602" s="91">
        <f t="shared" si="34"/>
        <v>429211.46870606614</v>
      </c>
      <c r="H602" s="91">
        <f t="shared" si="35"/>
        <v>283104.3412939345</v>
      </c>
      <c r="I602" s="92">
        <v>712315.81000000064</v>
      </c>
    </row>
    <row r="603" spans="2:9">
      <c r="B603" s="70" t="s">
        <v>630</v>
      </c>
      <c r="C603" s="76">
        <v>170010</v>
      </c>
      <c r="D603" s="89" t="s">
        <v>640</v>
      </c>
      <c r="E603" s="90" t="s">
        <v>108</v>
      </c>
      <c r="F603" s="67" t="s">
        <v>109</v>
      </c>
      <c r="G603" s="91">
        <f t="shared" si="34"/>
        <v>0</v>
      </c>
      <c r="H603" s="91">
        <f t="shared" si="35"/>
        <v>0</v>
      </c>
      <c r="I603" s="92">
        <v>0</v>
      </c>
    </row>
    <row r="604" spans="2:9">
      <c r="B604" s="70" t="s">
        <v>630</v>
      </c>
      <c r="C604" s="76">
        <v>170011</v>
      </c>
      <c r="D604" s="89" t="s">
        <v>641</v>
      </c>
      <c r="E604" s="90" t="s">
        <v>108</v>
      </c>
      <c r="F604" s="67" t="s">
        <v>109</v>
      </c>
      <c r="G604" s="91">
        <f t="shared" si="34"/>
        <v>-455132.17489731091</v>
      </c>
      <c r="H604" s="91">
        <f t="shared" si="35"/>
        <v>-300201.42510268837</v>
      </c>
      <c r="I604" s="92">
        <v>-755333.59999999928</v>
      </c>
    </row>
    <row r="605" spans="2:9">
      <c r="B605" s="70" t="s">
        <v>630</v>
      </c>
      <c r="C605" s="76">
        <v>170012</v>
      </c>
      <c r="D605" s="89" t="s">
        <v>642</v>
      </c>
      <c r="E605" s="90" t="s">
        <v>108</v>
      </c>
      <c r="F605" s="67" t="s">
        <v>109</v>
      </c>
      <c r="G605" s="91">
        <f t="shared" si="34"/>
        <v>0</v>
      </c>
      <c r="H605" s="91">
        <f t="shared" si="35"/>
        <v>0</v>
      </c>
      <c r="I605" s="92">
        <v>0</v>
      </c>
    </row>
    <row r="606" spans="2:9">
      <c r="B606" s="70" t="s">
        <v>630</v>
      </c>
      <c r="C606" s="76">
        <v>170013</v>
      </c>
      <c r="D606" s="89" t="s">
        <v>643</v>
      </c>
      <c r="E606" s="90" t="s">
        <v>108</v>
      </c>
      <c r="F606" s="67" t="s">
        <v>109</v>
      </c>
      <c r="G606" s="91">
        <f t="shared" si="34"/>
        <v>0</v>
      </c>
      <c r="H606" s="91">
        <f t="shared" si="35"/>
        <v>0</v>
      </c>
      <c r="I606" s="92">
        <v>0</v>
      </c>
    </row>
    <row r="607" spans="2:9">
      <c r="B607" s="70" t="s">
        <v>630</v>
      </c>
      <c r="C607" s="76">
        <v>170014</v>
      </c>
      <c r="D607" s="89" t="s">
        <v>644</v>
      </c>
      <c r="E607" s="90" t="s">
        <v>108</v>
      </c>
      <c r="F607" s="67" t="s">
        <v>109</v>
      </c>
      <c r="G607" s="91">
        <f t="shared" si="34"/>
        <v>0</v>
      </c>
      <c r="H607" s="91">
        <f t="shared" si="35"/>
        <v>0</v>
      </c>
      <c r="I607" s="92">
        <v>0</v>
      </c>
    </row>
    <row r="608" spans="2:9">
      <c r="B608" s="70" t="s">
        <v>630</v>
      </c>
      <c r="C608" s="76" t="s">
        <v>645</v>
      </c>
      <c r="D608" s="89" t="s">
        <v>646</v>
      </c>
      <c r="E608" s="90" t="s">
        <v>108</v>
      </c>
      <c r="F608" s="67" t="s">
        <v>109</v>
      </c>
      <c r="G608" s="91">
        <f t="shared" si="34"/>
        <v>0</v>
      </c>
      <c r="H608" s="91">
        <f t="shared" si="35"/>
        <v>0</v>
      </c>
      <c r="I608" s="92">
        <v>0</v>
      </c>
    </row>
    <row r="609" spans="1:9">
      <c r="B609" s="70" t="s">
        <v>630</v>
      </c>
      <c r="C609" s="76" t="s">
        <v>647</v>
      </c>
      <c r="D609" s="89" t="s">
        <v>648</v>
      </c>
      <c r="E609" s="90" t="s">
        <v>108</v>
      </c>
      <c r="F609" s="67" t="s">
        <v>109</v>
      </c>
      <c r="G609" s="91">
        <f t="shared" si="34"/>
        <v>0</v>
      </c>
      <c r="H609" s="91">
        <f t="shared" si="35"/>
        <v>0</v>
      </c>
      <c r="I609" s="92">
        <v>0</v>
      </c>
    </row>
    <row r="610" spans="1:9">
      <c r="B610" s="70" t="s">
        <v>630</v>
      </c>
      <c r="C610" s="76" t="s">
        <v>649</v>
      </c>
      <c r="D610" s="89" t="s">
        <v>650</v>
      </c>
      <c r="E610" s="90" t="s">
        <v>108</v>
      </c>
      <c r="F610" s="67" t="s">
        <v>109</v>
      </c>
      <c r="G610" s="91">
        <f t="shared" si="34"/>
        <v>0</v>
      </c>
      <c r="H610" s="91">
        <f t="shared" si="35"/>
        <v>0</v>
      </c>
      <c r="I610" s="92">
        <v>0</v>
      </c>
    </row>
    <row r="611" spans="1:9">
      <c r="B611" s="70" t="s">
        <v>630</v>
      </c>
      <c r="C611" s="76" t="s">
        <v>651</v>
      </c>
      <c r="D611" s="89" t="s">
        <v>652</v>
      </c>
      <c r="E611" s="90" t="s">
        <v>108</v>
      </c>
      <c r="F611" s="67" t="s">
        <v>109</v>
      </c>
      <c r="G611" s="91">
        <f t="shared" si="34"/>
        <v>0</v>
      </c>
      <c r="H611" s="91">
        <f t="shared" si="35"/>
        <v>0</v>
      </c>
      <c r="I611" s="92">
        <v>0</v>
      </c>
    </row>
    <row r="612" spans="1:9">
      <c r="A612" s="70" t="s">
        <v>128</v>
      </c>
      <c r="C612" s="90" t="s">
        <v>95</v>
      </c>
      <c r="D612" s="93" t="s">
        <v>623</v>
      </c>
      <c r="E612" s="90"/>
      <c r="G612" s="94">
        <f>SUM(G594:G611)</f>
        <v>284341.21321481082</v>
      </c>
      <c r="H612" s="94">
        <f>SUM(H594:H611)</f>
        <v>187549.11678519065</v>
      </c>
      <c r="I612" s="95">
        <f>SUM(I594:I611)</f>
        <v>471890.33000000136</v>
      </c>
    </row>
    <row r="613" spans="1:9">
      <c r="C613" s="76"/>
      <c r="D613" s="77"/>
      <c r="E613" s="90"/>
      <c r="G613" s="91"/>
      <c r="H613" s="91"/>
      <c r="I613" s="92"/>
    </row>
    <row r="614" spans="1:9">
      <c r="C614" s="76"/>
      <c r="D614" s="77" t="s">
        <v>653</v>
      </c>
      <c r="E614" s="90"/>
      <c r="G614" s="91"/>
      <c r="H614" s="91"/>
      <c r="I614" s="92"/>
    </row>
    <row r="615" spans="1:9">
      <c r="B615" s="70" t="s">
        <v>654</v>
      </c>
      <c r="C615" s="76">
        <v>181001</v>
      </c>
      <c r="D615" s="89" t="s">
        <v>655</v>
      </c>
      <c r="E615" s="90" t="s">
        <v>108</v>
      </c>
      <c r="F615" s="67" t="s">
        <v>109</v>
      </c>
      <c r="G615" s="91">
        <f t="shared" ref="G615:G631" si="36">IF(E615="Actual",IF(F615=G$6,$I615,0),VLOOKUP($E615,$F$1754:$L$1760,5,FALSE)*$I615)</f>
        <v>0</v>
      </c>
      <c r="H615" s="91">
        <f t="shared" ref="H615:H631" si="37">IF(E615="Actual",IF(F615=H$6,$I615,0),VLOOKUP($E615,$F$1754:$L$1760,6,FALSE)*$I615)</f>
        <v>0</v>
      </c>
      <c r="I615" s="92">
        <v>0</v>
      </c>
    </row>
    <row r="616" spans="1:9">
      <c r="B616" s="70" t="s">
        <v>654</v>
      </c>
      <c r="C616" s="76">
        <v>181002</v>
      </c>
      <c r="D616" s="89" t="s">
        <v>656</v>
      </c>
      <c r="E616" s="90" t="s">
        <v>3</v>
      </c>
      <c r="F616" s="67" t="s">
        <v>2</v>
      </c>
      <c r="G616" s="91">
        <f t="shared" si="36"/>
        <v>472271.56</v>
      </c>
      <c r="H616" s="91">
        <f t="shared" si="37"/>
        <v>0</v>
      </c>
      <c r="I616" s="92">
        <v>472271.56</v>
      </c>
    </row>
    <row r="617" spans="1:9">
      <c r="B617" s="70" t="s">
        <v>654</v>
      </c>
      <c r="C617" s="76">
        <v>181003</v>
      </c>
      <c r="D617" s="89" t="s">
        <v>657</v>
      </c>
      <c r="E617" s="90" t="s">
        <v>108</v>
      </c>
      <c r="F617" s="67" t="s">
        <v>109</v>
      </c>
      <c r="G617" s="91">
        <f t="shared" si="36"/>
        <v>137.9074105385325</v>
      </c>
      <c r="H617" s="91">
        <f t="shared" si="37"/>
        <v>90.962589461467601</v>
      </c>
      <c r="I617" s="92">
        <v>228.87000000000012</v>
      </c>
    </row>
    <row r="618" spans="1:9">
      <c r="B618" s="70" t="s">
        <v>654</v>
      </c>
      <c r="C618" s="76">
        <v>181004</v>
      </c>
      <c r="D618" s="89" t="s">
        <v>658</v>
      </c>
      <c r="E618" s="90" t="s">
        <v>108</v>
      </c>
      <c r="F618" s="67" t="s">
        <v>109</v>
      </c>
      <c r="G618" s="91">
        <f t="shared" si="36"/>
        <v>0</v>
      </c>
      <c r="H618" s="91">
        <f t="shared" si="37"/>
        <v>0</v>
      </c>
      <c r="I618" s="92">
        <v>0</v>
      </c>
    </row>
    <row r="619" spans="1:9">
      <c r="B619" s="70" t="s">
        <v>654</v>
      </c>
      <c r="C619" s="76">
        <v>181005</v>
      </c>
      <c r="D619" s="89" t="s">
        <v>659</v>
      </c>
      <c r="E619" s="90" t="s">
        <v>108</v>
      </c>
      <c r="F619" s="67" t="s">
        <v>109</v>
      </c>
      <c r="G619" s="91">
        <f t="shared" si="36"/>
        <v>0</v>
      </c>
      <c r="H619" s="91">
        <f t="shared" si="37"/>
        <v>0</v>
      </c>
      <c r="I619" s="92">
        <v>0</v>
      </c>
    </row>
    <row r="620" spans="1:9">
      <c r="B620" s="70" t="s">
        <v>654</v>
      </c>
      <c r="C620" s="76">
        <v>181006</v>
      </c>
      <c r="D620" s="89" t="s">
        <v>660</v>
      </c>
      <c r="E620" s="90" t="s">
        <v>108</v>
      </c>
      <c r="F620" s="67" t="s">
        <v>109</v>
      </c>
      <c r="G620" s="91">
        <f t="shared" si="36"/>
        <v>556198.1633138007</v>
      </c>
      <c r="H620" s="91">
        <f t="shared" si="37"/>
        <v>366863.71668619924</v>
      </c>
      <c r="I620" s="92">
        <v>923061.87999999989</v>
      </c>
    </row>
    <row r="621" spans="1:9">
      <c r="B621" s="70" t="s">
        <v>654</v>
      </c>
      <c r="C621" s="76">
        <v>181007</v>
      </c>
      <c r="D621" s="89" t="s">
        <v>661</v>
      </c>
      <c r="E621" s="90" t="s">
        <v>108</v>
      </c>
      <c r="F621" s="67" t="s">
        <v>109</v>
      </c>
      <c r="G621" s="91">
        <f t="shared" si="36"/>
        <v>13316.93175543596</v>
      </c>
      <c r="H621" s="91">
        <f t="shared" si="37"/>
        <v>8783.7382445640415</v>
      </c>
      <c r="I621" s="92">
        <v>22100.670000000002</v>
      </c>
    </row>
    <row r="622" spans="1:9">
      <c r="B622" s="70" t="s">
        <v>654</v>
      </c>
      <c r="C622" s="76">
        <v>181008</v>
      </c>
      <c r="D622" s="89" t="s">
        <v>662</v>
      </c>
      <c r="E622" s="90" t="s">
        <v>3</v>
      </c>
      <c r="F622" s="67" t="s">
        <v>76</v>
      </c>
      <c r="G622" s="91">
        <f t="shared" si="36"/>
        <v>0</v>
      </c>
      <c r="H622" s="91">
        <f t="shared" si="37"/>
        <v>69300</v>
      </c>
      <c r="I622" s="92">
        <v>69300</v>
      </c>
    </row>
    <row r="623" spans="1:9">
      <c r="B623" s="70" t="s">
        <v>654</v>
      </c>
      <c r="C623" s="76">
        <v>181009</v>
      </c>
      <c r="D623" s="89" t="s">
        <v>663</v>
      </c>
      <c r="E623" s="90" t="s">
        <v>108</v>
      </c>
      <c r="F623" s="67" t="s">
        <v>109</v>
      </c>
      <c r="G623" s="91">
        <f t="shared" si="36"/>
        <v>0</v>
      </c>
      <c r="H623" s="91">
        <f t="shared" si="37"/>
        <v>0</v>
      </c>
      <c r="I623" s="92">
        <v>0</v>
      </c>
    </row>
    <row r="624" spans="1:9">
      <c r="B624" s="70" t="s">
        <v>654</v>
      </c>
      <c r="C624" s="76">
        <v>181010</v>
      </c>
      <c r="D624" s="89" t="s">
        <v>664</v>
      </c>
      <c r="E624" s="90" t="s">
        <v>3</v>
      </c>
      <c r="F624" s="67" t="s">
        <v>76</v>
      </c>
      <c r="G624" s="91">
        <f t="shared" si="36"/>
        <v>0</v>
      </c>
      <c r="H624" s="91">
        <f t="shared" si="37"/>
        <v>399230.02</v>
      </c>
      <c r="I624" s="92">
        <v>399230.02</v>
      </c>
    </row>
    <row r="625" spans="1:9">
      <c r="B625" s="70" t="s">
        <v>654</v>
      </c>
      <c r="C625" s="76">
        <v>181011</v>
      </c>
      <c r="D625" s="89" t="s">
        <v>665</v>
      </c>
      <c r="E625" s="90" t="s">
        <v>108</v>
      </c>
      <c r="F625" s="67" t="s">
        <v>109</v>
      </c>
      <c r="G625" s="91">
        <f t="shared" si="36"/>
        <v>0</v>
      </c>
      <c r="H625" s="91">
        <f t="shared" si="37"/>
        <v>0</v>
      </c>
      <c r="I625" s="92">
        <v>0</v>
      </c>
    </row>
    <row r="626" spans="1:9">
      <c r="B626" s="70" t="s">
        <v>654</v>
      </c>
      <c r="C626" s="76">
        <v>181012</v>
      </c>
      <c r="D626" s="89" t="s">
        <v>666</v>
      </c>
      <c r="E626" s="90" t="s">
        <v>108</v>
      </c>
      <c r="F626" s="67" t="s">
        <v>109</v>
      </c>
      <c r="G626" s="91">
        <f t="shared" si="36"/>
        <v>0</v>
      </c>
      <c r="H626" s="91">
        <f t="shared" si="37"/>
        <v>0</v>
      </c>
      <c r="I626" s="92">
        <v>0</v>
      </c>
    </row>
    <row r="627" spans="1:9">
      <c r="B627" s="70" t="s">
        <v>654</v>
      </c>
      <c r="C627" s="76">
        <v>181013</v>
      </c>
      <c r="D627" s="89" t="s">
        <v>667</v>
      </c>
      <c r="E627" s="90" t="s">
        <v>108</v>
      </c>
      <c r="F627" s="67" t="s">
        <v>109</v>
      </c>
      <c r="G627" s="91">
        <f t="shared" si="36"/>
        <v>0</v>
      </c>
      <c r="H627" s="91">
        <f t="shared" si="37"/>
        <v>0</v>
      </c>
      <c r="I627" s="92">
        <v>0</v>
      </c>
    </row>
    <row r="628" spans="1:9">
      <c r="B628" s="70" t="s">
        <v>654</v>
      </c>
      <c r="C628" s="76">
        <v>181014</v>
      </c>
      <c r="D628" s="89" t="s">
        <v>668</v>
      </c>
      <c r="E628" s="90" t="s">
        <v>3</v>
      </c>
      <c r="F628" s="67" t="s">
        <v>299</v>
      </c>
      <c r="G628" s="91">
        <f t="shared" si="36"/>
        <v>0</v>
      </c>
      <c r="H628" s="91">
        <f t="shared" si="37"/>
        <v>0</v>
      </c>
      <c r="I628" s="92">
        <v>0</v>
      </c>
    </row>
    <row r="629" spans="1:9">
      <c r="B629" s="70" t="s">
        <v>654</v>
      </c>
      <c r="C629" s="76">
        <v>181015</v>
      </c>
      <c r="D629" s="89" t="s">
        <v>669</v>
      </c>
      <c r="E629" s="90" t="s">
        <v>108</v>
      </c>
      <c r="F629" s="67" t="s">
        <v>109</v>
      </c>
      <c r="G629" s="91">
        <f t="shared" si="36"/>
        <v>429315.48826424842</v>
      </c>
      <c r="H629" s="91">
        <f t="shared" si="37"/>
        <v>283172.95173575153</v>
      </c>
      <c r="I629" s="92">
        <v>712488.44</v>
      </c>
    </row>
    <row r="630" spans="1:9">
      <c r="B630" s="70" t="s">
        <v>654</v>
      </c>
      <c r="C630" s="76">
        <v>181016</v>
      </c>
      <c r="D630" s="89" t="s">
        <v>670</v>
      </c>
      <c r="E630" s="90" t="s">
        <v>108</v>
      </c>
      <c r="F630" s="67" t="s">
        <v>109</v>
      </c>
      <c r="G630" s="91">
        <f t="shared" si="36"/>
        <v>0</v>
      </c>
      <c r="H630" s="91">
        <f t="shared" si="37"/>
        <v>0</v>
      </c>
      <c r="I630" s="92">
        <v>0</v>
      </c>
    </row>
    <row r="631" spans="1:9">
      <c r="B631" s="70" t="s">
        <v>654</v>
      </c>
      <c r="C631" s="76">
        <v>181099</v>
      </c>
      <c r="D631" s="89" t="s">
        <v>671</v>
      </c>
      <c r="E631" s="90" t="s">
        <v>108</v>
      </c>
      <c r="F631" s="67" t="s">
        <v>109</v>
      </c>
      <c r="G631" s="91">
        <f t="shared" si="36"/>
        <v>0</v>
      </c>
      <c r="H631" s="91">
        <f t="shared" si="37"/>
        <v>0</v>
      </c>
      <c r="I631" s="92">
        <v>0</v>
      </c>
    </row>
    <row r="632" spans="1:9">
      <c r="A632" s="70" t="s">
        <v>128</v>
      </c>
      <c r="C632" s="90" t="s">
        <v>95</v>
      </c>
      <c r="D632" s="93" t="s">
        <v>653</v>
      </c>
      <c r="E632" s="90"/>
      <c r="G632" s="94">
        <f>SUM(G615:G631)</f>
        <v>1471240.0507440236</v>
      </c>
      <c r="H632" s="94">
        <f>SUM(H615:H631)</f>
        <v>1127441.3892559763</v>
      </c>
      <c r="I632" s="95">
        <f>SUM(I615:I631)</f>
        <v>2598681.4399999995</v>
      </c>
    </row>
    <row r="633" spans="1:9">
      <c r="C633" s="76"/>
      <c r="D633" s="77"/>
      <c r="E633" s="90"/>
      <c r="G633" s="91"/>
      <c r="H633" s="91"/>
      <c r="I633" s="92"/>
    </row>
    <row r="634" spans="1:9">
      <c r="C634" s="76"/>
      <c r="D634" s="77" t="s">
        <v>672</v>
      </c>
      <c r="E634" s="90"/>
      <c r="G634" s="91"/>
      <c r="H634" s="91"/>
      <c r="I634" s="92"/>
    </row>
    <row r="635" spans="1:9">
      <c r="B635" s="70" t="s">
        <v>654</v>
      </c>
      <c r="C635" s="76">
        <v>182001</v>
      </c>
      <c r="D635" s="89" t="s">
        <v>673</v>
      </c>
      <c r="E635" s="90" t="s">
        <v>108</v>
      </c>
      <c r="F635" s="67" t="s">
        <v>109</v>
      </c>
      <c r="G635" s="91">
        <f t="shared" ref="G635:G650" si="38">IF(E635="Actual",IF(F635=G$6,$I635,0),VLOOKUP($E635,$F$1754:$L$1760,5,FALSE)*$I635)</f>
        <v>0</v>
      </c>
      <c r="H635" s="91">
        <f t="shared" ref="H635:H650" si="39">IF(E635="Actual",IF(F635=H$6,$I635,0),VLOOKUP($E635,$F$1754:$L$1760,6,FALSE)*$I635)</f>
        <v>0</v>
      </c>
      <c r="I635" s="92">
        <v>0</v>
      </c>
    </row>
    <row r="636" spans="1:9">
      <c r="B636" s="70" t="s">
        <v>654</v>
      </c>
      <c r="C636" s="76">
        <v>182002</v>
      </c>
      <c r="D636" s="89" t="s">
        <v>674</v>
      </c>
      <c r="E636" s="90" t="s">
        <v>3</v>
      </c>
      <c r="F636" s="67" t="s">
        <v>2</v>
      </c>
      <c r="G636" s="91">
        <f t="shared" si="38"/>
        <v>-329083.24</v>
      </c>
      <c r="H636" s="91">
        <f t="shared" si="39"/>
        <v>0</v>
      </c>
      <c r="I636" s="92">
        <v>-329083.24</v>
      </c>
    </row>
    <row r="637" spans="1:9">
      <c r="B637" s="70" t="s">
        <v>654</v>
      </c>
      <c r="C637" s="76">
        <v>182003</v>
      </c>
      <c r="D637" s="89" t="s">
        <v>675</v>
      </c>
      <c r="E637" s="90" t="s">
        <v>108</v>
      </c>
      <c r="F637" s="67" t="s">
        <v>109</v>
      </c>
      <c r="G637" s="91">
        <f t="shared" si="38"/>
        <v>-80.441470297086042</v>
      </c>
      <c r="H637" s="91">
        <f t="shared" si="39"/>
        <v>-53.058529702913965</v>
      </c>
      <c r="I637" s="92">
        <v>-133.5</v>
      </c>
    </row>
    <row r="638" spans="1:9">
      <c r="B638" s="70" t="s">
        <v>654</v>
      </c>
      <c r="C638" s="76">
        <v>182004</v>
      </c>
      <c r="D638" s="89" t="s">
        <v>676</v>
      </c>
      <c r="E638" s="90" t="s">
        <v>108</v>
      </c>
      <c r="F638" s="67" t="s">
        <v>109</v>
      </c>
      <c r="G638" s="91">
        <f t="shared" si="38"/>
        <v>0</v>
      </c>
      <c r="H638" s="91">
        <f t="shared" si="39"/>
        <v>0</v>
      </c>
      <c r="I638" s="92">
        <v>0</v>
      </c>
    </row>
    <row r="639" spans="1:9">
      <c r="B639" s="70" t="s">
        <v>654</v>
      </c>
      <c r="C639" s="76">
        <v>182005</v>
      </c>
      <c r="D639" s="89" t="s">
        <v>677</v>
      </c>
      <c r="E639" s="90" t="s">
        <v>108</v>
      </c>
      <c r="F639" s="67" t="s">
        <v>109</v>
      </c>
      <c r="G639" s="91">
        <f t="shared" si="38"/>
        <v>0</v>
      </c>
      <c r="H639" s="91">
        <f t="shared" si="39"/>
        <v>0</v>
      </c>
      <c r="I639" s="92">
        <v>0</v>
      </c>
    </row>
    <row r="640" spans="1:9">
      <c r="B640" s="70" t="s">
        <v>654</v>
      </c>
      <c r="C640" s="76">
        <v>182006</v>
      </c>
      <c r="D640" s="89" t="s">
        <v>678</v>
      </c>
      <c r="E640" s="90" t="s">
        <v>108</v>
      </c>
      <c r="F640" s="67" t="s">
        <v>109</v>
      </c>
      <c r="G640" s="91">
        <f t="shared" si="38"/>
        <v>-164868.45692548389</v>
      </c>
      <c r="H640" s="91">
        <f t="shared" si="39"/>
        <v>-108745.87307451613</v>
      </c>
      <c r="I640" s="92">
        <v>-273614.33</v>
      </c>
    </row>
    <row r="641" spans="1:9">
      <c r="B641" s="70" t="s">
        <v>654</v>
      </c>
      <c r="C641" s="76">
        <v>182007</v>
      </c>
      <c r="D641" s="89" t="s">
        <v>679</v>
      </c>
      <c r="E641" s="90" t="s">
        <v>108</v>
      </c>
      <c r="F641" s="67" t="s">
        <v>109</v>
      </c>
      <c r="G641" s="91">
        <f t="shared" si="38"/>
        <v>-12625.785873337354</v>
      </c>
      <c r="H641" s="91">
        <f t="shared" si="39"/>
        <v>-8327.8641266626437</v>
      </c>
      <c r="I641" s="92">
        <v>-20953.649999999998</v>
      </c>
    </row>
    <row r="642" spans="1:9">
      <c r="B642" s="70" t="s">
        <v>654</v>
      </c>
      <c r="C642" s="76">
        <v>182008</v>
      </c>
      <c r="D642" s="89" t="s">
        <v>680</v>
      </c>
      <c r="E642" s="90" t="s">
        <v>3</v>
      </c>
      <c r="F642" s="67" t="s">
        <v>76</v>
      </c>
      <c r="G642" s="91">
        <f t="shared" si="38"/>
        <v>0</v>
      </c>
      <c r="H642" s="91">
        <f t="shared" si="39"/>
        <v>-69300</v>
      </c>
      <c r="I642" s="92">
        <v>-69300</v>
      </c>
    </row>
    <row r="643" spans="1:9">
      <c r="B643" s="70" t="s">
        <v>654</v>
      </c>
      <c r="C643" s="76">
        <v>182009</v>
      </c>
      <c r="D643" s="89" t="s">
        <v>681</v>
      </c>
      <c r="E643" s="90" t="s">
        <v>108</v>
      </c>
      <c r="F643" s="67" t="s">
        <v>109</v>
      </c>
      <c r="G643" s="91">
        <f t="shared" si="38"/>
        <v>0</v>
      </c>
      <c r="H643" s="91">
        <f t="shared" si="39"/>
        <v>0</v>
      </c>
      <c r="I643" s="92">
        <v>0</v>
      </c>
    </row>
    <row r="644" spans="1:9">
      <c r="B644" s="70" t="s">
        <v>654</v>
      </c>
      <c r="C644" s="76">
        <v>182010</v>
      </c>
      <c r="D644" s="89" t="s">
        <v>682</v>
      </c>
      <c r="E644" s="90" t="s">
        <v>3</v>
      </c>
      <c r="F644" s="67" t="s">
        <v>76</v>
      </c>
      <c r="G644" s="91">
        <f t="shared" si="38"/>
        <v>0</v>
      </c>
      <c r="H644" s="91">
        <f t="shared" si="39"/>
        <v>-180698.80000000002</v>
      </c>
      <c r="I644" s="92">
        <v>-180698.80000000002</v>
      </c>
    </row>
    <row r="645" spans="1:9">
      <c r="B645" s="70" t="s">
        <v>654</v>
      </c>
      <c r="C645" s="76">
        <v>182011</v>
      </c>
      <c r="D645" s="89" t="s">
        <v>683</v>
      </c>
      <c r="E645" s="90" t="s">
        <v>108</v>
      </c>
      <c r="F645" s="67" t="s">
        <v>109</v>
      </c>
      <c r="G645" s="91">
        <f t="shared" si="38"/>
        <v>0</v>
      </c>
      <c r="H645" s="91">
        <f t="shared" si="39"/>
        <v>0</v>
      </c>
      <c r="I645" s="92">
        <v>0</v>
      </c>
    </row>
    <row r="646" spans="1:9">
      <c r="B646" s="70" t="s">
        <v>654</v>
      </c>
      <c r="C646" s="76">
        <v>182012</v>
      </c>
      <c r="D646" s="89" t="s">
        <v>684</v>
      </c>
      <c r="E646" s="90" t="s">
        <v>108</v>
      </c>
      <c r="F646" s="67" t="s">
        <v>109</v>
      </c>
      <c r="G646" s="91">
        <f t="shared" si="38"/>
        <v>0</v>
      </c>
      <c r="H646" s="91">
        <f t="shared" si="39"/>
        <v>0</v>
      </c>
      <c r="I646" s="92">
        <v>0</v>
      </c>
    </row>
    <row r="647" spans="1:9">
      <c r="B647" s="70" t="s">
        <v>654</v>
      </c>
      <c r="C647" s="76">
        <v>182013</v>
      </c>
      <c r="D647" s="89" t="s">
        <v>685</v>
      </c>
      <c r="E647" s="90" t="s">
        <v>108</v>
      </c>
      <c r="F647" s="67" t="s">
        <v>109</v>
      </c>
      <c r="G647" s="91">
        <f t="shared" si="38"/>
        <v>0</v>
      </c>
      <c r="H647" s="91">
        <f t="shared" si="39"/>
        <v>0</v>
      </c>
      <c r="I647" s="92">
        <v>0</v>
      </c>
    </row>
    <row r="648" spans="1:9">
      <c r="B648" s="70" t="s">
        <v>654</v>
      </c>
      <c r="C648" s="76">
        <v>182014</v>
      </c>
      <c r="D648" s="89" t="s">
        <v>686</v>
      </c>
      <c r="E648" s="90" t="s">
        <v>3</v>
      </c>
      <c r="F648" s="67" t="s">
        <v>299</v>
      </c>
      <c r="G648" s="91">
        <f t="shared" si="38"/>
        <v>0</v>
      </c>
      <c r="H648" s="91">
        <f t="shared" si="39"/>
        <v>0</v>
      </c>
      <c r="I648" s="92">
        <v>0</v>
      </c>
    </row>
    <row r="649" spans="1:9">
      <c r="B649" s="70" t="s">
        <v>654</v>
      </c>
      <c r="C649" s="76">
        <v>182015</v>
      </c>
      <c r="D649" s="89" t="s">
        <v>687</v>
      </c>
      <c r="E649" s="90" t="s">
        <v>108</v>
      </c>
      <c r="F649" s="67" t="s">
        <v>109</v>
      </c>
      <c r="G649" s="91">
        <f t="shared" si="38"/>
        <v>-54773.567243392092</v>
      </c>
      <c r="H649" s="91">
        <f t="shared" si="39"/>
        <v>-36128.192756607918</v>
      </c>
      <c r="I649" s="92">
        <v>-90901.760000000009</v>
      </c>
    </row>
    <row r="650" spans="1:9">
      <c r="B650" s="70" t="s">
        <v>654</v>
      </c>
      <c r="C650" s="76">
        <v>182016</v>
      </c>
      <c r="D650" s="89" t="s">
        <v>688</v>
      </c>
      <c r="E650" s="90" t="s">
        <v>108</v>
      </c>
      <c r="F650" s="67" t="s">
        <v>109</v>
      </c>
      <c r="G650" s="91">
        <f t="shared" si="38"/>
        <v>0</v>
      </c>
      <c r="H650" s="91">
        <f t="shared" si="39"/>
        <v>0</v>
      </c>
      <c r="I650" s="92">
        <v>0</v>
      </c>
    </row>
    <row r="651" spans="1:9">
      <c r="A651" s="70" t="s">
        <v>128</v>
      </c>
      <c r="C651" s="90" t="s">
        <v>95</v>
      </c>
      <c r="D651" s="93" t="s">
        <v>672</v>
      </c>
      <c r="E651" s="90"/>
      <c r="G651" s="94">
        <f>SUM(G635:G650)</f>
        <v>-561431.49151251046</v>
      </c>
      <c r="H651" s="94">
        <f>SUM(H635:H650)</f>
        <v>-403253.78848748957</v>
      </c>
      <c r="I651" s="95">
        <f>SUM(I635:I650)</f>
        <v>-964685.28000000014</v>
      </c>
    </row>
    <row r="652" spans="1:9">
      <c r="C652" s="76"/>
      <c r="D652" s="77"/>
      <c r="E652" s="90"/>
      <c r="G652" s="91"/>
      <c r="H652" s="91"/>
      <c r="I652" s="92"/>
    </row>
    <row r="653" spans="1:9">
      <c r="C653" s="76"/>
      <c r="D653" s="77" t="s">
        <v>689</v>
      </c>
      <c r="E653" s="90"/>
      <c r="G653" s="91"/>
      <c r="H653" s="91"/>
      <c r="I653" s="92"/>
    </row>
    <row r="654" spans="1:9">
      <c r="C654" s="76">
        <v>191001</v>
      </c>
      <c r="D654" s="89" t="s">
        <v>690</v>
      </c>
      <c r="E654" s="90" t="s">
        <v>108</v>
      </c>
      <c r="F654" s="67" t="s">
        <v>109</v>
      </c>
      <c r="G654" s="91">
        <f>IF(E654="Actual",IF(F654=G$6,$I654,0),VLOOKUP($E654,$F$1754:$L$1760,5,FALSE)*$I654)</f>
        <v>0</v>
      </c>
      <c r="H654" s="91">
        <f>IF(E654="Actual",IF(F654=H$6,$I654,0),VLOOKUP($E654,$F$1754:$L$1760,6,FALSE)*$I654)</f>
        <v>0</v>
      </c>
      <c r="I654" s="92">
        <v>0</v>
      </c>
    </row>
    <row r="655" spans="1:9">
      <c r="A655" s="70" t="s">
        <v>128</v>
      </c>
      <c r="C655" s="90" t="s">
        <v>95</v>
      </c>
      <c r="D655" s="93" t="s">
        <v>689</v>
      </c>
      <c r="E655" s="90"/>
      <c r="G655" s="94">
        <f>SUM(G654)</f>
        <v>0</v>
      </c>
      <c r="H655" s="94">
        <f>SUM(H654)</f>
        <v>0</v>
      </c>
      <c r="I655" s="95">
        <f>SUM(I654)</f>
        <v>0</v>
      </c>
    </row>
    <row r="656" spans="1:9">
      <c r="C656" s="76"/>
      <c r="D656" s="77"/>
      <c r="E656" s="90"/>
      <c r="G656" s="91"/>
      <c r="H656" s="91"/>
      <c r="I656" s="92"/>
    </row>
    <row r="657" spans="1:9">
      <c r="C657" s="76"/>
      <c r="D657" s="77" t="s">
        <v>691</v>
      </c>
      <c r="E657" s="90"/>
      <c r="G657" s="91"/>
      <c r="H657" s="91"/>
      <c r="I657" s="92"/>
    </row>
    <row r="658" spans="1:9">
      <c r="C658" s="76"/>
      <c r="D658" s="77" t="s">
        <v>692</v>
      </c>
      <c r="E658" s="90"/>
      <c r="G658" s="91"/>
      <c r="H658" s="91"/>
      <c r="I658" s="92"/>
    </row>
    <row r="659" spans="1:9">
      <c r="C659" s="76">
        <v>192101</v>
      </c>
      <c r="D659" s="89" t="s">
        <v>693</v>
      </c>
      <c r="E659" s="90" t="s">
        <v>108</v>
      </c>
      <c r="F659" s="67" t="s">
        <v>109</v>
      </c>
      <c r="G659" s="91">
        <f t="shared" ref="G659:G668" si="40">IF(E659="Actual",IF(F659=G$6,$I659,0),VLOOKUP($E659,$F$1754:$L$1760,5,FALSE)*$I659)</f>
        <v>0</v>
      </c>
      <c r="H659" s="91">
        <f t="shared" ref="H659:H668" si="41">IF(E659="Actual",IF(F659=H$6,$I659,0),VLOOKUP($E659,$F$1754:$L$1760,6,FALSE)*$I659)</f>
        <v>0</v>
      </c>
      <c r="I659" s="92">
        <v>0</v>
      </c>
    </row>
    <row r="660" spans="1:9">
      <c r="C660" s="76">
        <v>192102</v>
      </c>
      <c r="D660" s="89" t="s">
        <v>694</v>
      </c>
      <c r="E660" s="90" t="s">
        <v>108</v>
      </c>
      <c r="F660" s="67" t="s">
        <v>109</v>
      </c>
      <c r="G660" s="91">
        <f t="shared" si="40"/>
        <v>0</v>
      </c>
      <c r="H660" s="91">
        <f t="shared" si="41"/>
        <v>0</v>
      </c>
      <c r="I660" s="92">
        <v>0</v>
      </c>
    </row>
    <row r="661" spans="1:9">
      <c r="C661" s="76">
        <v>192103</v>
      </c>
      <c r="D661" s="89" t="s">
        <v>695</v>
      </c>
      <c r="E661" s="90" t="s">
        <v>108</v>
      </c>
      <c r="F661" s="67" t="s">
        <v>109</v>
      </c>
      <c r="G661" s="91">
        <f t="shared" si="40"/>
        <v>0</v>
      </c>
      <c r="H661" s="91">
        <f t="shared" si="41"/>
        <v>0</v>
      </c>
      <c r="I661" s="92">
        <v>0</v>
      </c>
    </row>
    <row r="662" spans="1:9">
      <c r="C662" s="76">
        <v>192104</v>
      </c>
      <c r="D662" s="89" t="s">
        <v>696</v>
      </c>
      <c r="E662" s="90" t="s">
        <v>108</v>
      </c>
      <c r="F662" s="67" t="s">
        <v>109</v>
      </c>
      <c r="G662" s="91">
        <f t="shared" si="40"/>
        <v>0</v>
      </c>
      <c r="H662" s="91">
        <f t="shared" si="41"/>
        <v>0</v>
      </c>
      <c r="I662" s="92">
        <v>0</v>
      </c>
    </row>
    <row r="663" spans="1:9">
      <c r="C663" s="76">
        <v>192105</v>
      </c>
      <c r="D663" s="89" t="s">
        <v>697</v>
      </c>
      <c r="E663" s="90" t="s">
        <v>108</v>
      </c>
      <c r="F663" s="67" t="s">
        <v>109</v>
      </c>
      <c r="G663" s="91">
        <f t="shared" si="40"/>
        <v>0</v>
      </c>
      <c r="H663" s="91">
        <f t="shared" si="41"/>
        <v>0</v>
      </c>
      <c r="I663" s="92">
        <v>0</v>
      </c>
    </row>
    <row r="664" spans="1:9">
      <c r="C664" s="76">
        <v>192106</v>
      </c>
      <c r="D664" s="89" t="s">
        <v>698</v>
      </c>
      <c r="E664" s="90" t="s">
        <v>108</v>
      </c>
      <c r="F664" s="67" t="s">
        <v>109</v>
      </c>
      <c r="G664" s="91">
        <f t="shared" si="40"/>
        <v>0</v>
      </c>
      <c r="H664" s="91">
        <f t="shared" si="41"/>
        <v>0</v>
      </c>
      <c r="I664" s="92">
        <v>0</v>
      </c>
    </row>
    <row r="665" spans="1:9">
      <c r="C665" s="76">
        <v>192107</v>
      </c>
      <c r="D665" s="89" t="s">
        <v>699</v>
      </c>
      <c r="E665" s="90" t="s">
        <v>108</v>
      </c>
      <c r="F665" s="67" t="s">
        <v>109</v>
      </c>
      <c r="G665" s="91">
        <f t="shared" si="40"/>
        <v>0</v>
      </c>
      <c r="H665" s="91">
        <f t="shared" si="41"/>
        <v>0</v>
      </c>
      <c r="I665" s="92">
        <v>0</v>
      </c>
    </row>
    <row r="666" spans="1:9">
      <c r="C666" s="76">
        <v>192108</v>
      </c>
      <c r="D666" s="89" t="s">
        <v>700</v>
      </c>
      <c r="E666" s="90" t="s">
        <v>108</v>
      </c>
      <c r="F666" s="67" t="s">
        <v>109</v>
      </c>
      <c r="G666" s="91">
        <f t="shared" si="40"/>
        <v>0</v>
      </c>
      <c r="H666" s="91">
        <f t="shared" si="41"/>
        <v>0</v>
      </c>
      <c r="I666" s="92">
        <v>0</v>
      </c>
    </row>
    <row r="667" spans="1:9">
      <c r="C667" s="76">
        <v>192109</v>
      </c>
      <c r="D667" s="89" t="s">
        <v>701</v>
      </c>
      <c r="E667" s="90" t="s">
        <v>108</v>
      </c>
      <c r="F667" s="67" t="s">
        <v>109</v>
      </c>
      <c r="G667" s="91">
        <f t="shared" si="40"/>
        <v>0</v>
      </c>
      <c r="H667" s="91">
        <f t="shared" si="41"/>
        <v>0</v>
      </c>
      <c r="I667" s="92">
        <v>0</v>
      </c>
    </row>
    <row r="668" spans="1:9">
      <c r="C668" s="76">
        <v>192110</v>
      </c>
      <c r="D668" s="89" t="s">
        <v>702</v>
      </c>
      <c r="E668" s="90" t="s">
        <v>108</v>
      </c>
      <c r="F668" s="67" t="s">
        <v>109</v>
      </c>
      <c r="G668" s="91">
        <f t="shared" si="40"/>
        <v>0</v>
      </c>
      <c r="H668" s="91">
        <f t="shared" si="41"/>
        <v>0</v>
      </c>
      <c r="I668" s="92">
        <v>0</v>
      </c>
    </row>
    <row r="669" spans="1:9">
      <c r="A669" s="70" t="s">
        <v>128</v>
      </c>
      <c r="C669" s="90" t="s">
        <v>95</v>
      </c>
      <c r="D669" s="93" t="s">
        <v>692</v>
      </c>
      <c r="E669" s="90"/>
      <c r="G669" s="94">
        <f>SUM(G659:G668)</f>
        <v>0</v>
      </c>
      <c r="H669" s="94">
        <f>SUM(H659:H668)</f>
        <v>0</v>
      </c>
      <c r="I669" s="95">
        <f>SUM(I659:I668)</f>
        <v>0</v>
      </c>
    </row>
    <row r="670" spans="1:9">
      <c r="C670" s="76"/>
      <c r="D670" s="77"/>
      <c r="E670" s="90"/>
      <c r="G670" s="91"/>
      <c r="H670" s="91"/>
      <c r="I670" s="92"/>
    </row>
    <row r="671" spans="1:9">
      <c r="C671" s="76"/>
      <c r="D671" s="77" t="s">
        <v>703</v>
      </c>
      <c r="E671" s="90"/>
      <c r="G671" s="91"/>
      <c r="H671" s="91"/>
      <c r="I671" s="92"/>
    </row>
    <row r="672" spans="1:9">
      <c r="C672" s="76">
        <v>192201</v>
      </c>
      <c r="D672" s="89" t="s">
        <v>704</v>
      </c>
      <c r="E672" s="90" t="s">
        <v>108</v>
      </c>
      <c r="F672" s="67" t="s">
        <v>109</v>
      </c>
      <c r="G672" s="91">
        <f t="shared" ref="G672:G681" si="42">IF(E672="Actual",IF(F672=G$6,$I672,0),VLOOKUP($E672,$F$1754:$L$1760,5,FALSE)*$I672)</f>
        <v>0</v>
      </c>
      <c r="H672" s="91">
        <f t="shared" ref="H672:H681" si="43">IF(E672="Actual",IF(F672=H$6,$I672,0),VLOOKUP($E672,$F$1754:$L$1760,6,FALSE)*$I672)</f>
        <v>0</v>
      </c>
      <c r="I672" s="92">
        <v>0</v>
      </c>
    </row>
    <row r="673" spans="1:9">
      <c r="C673" s="76">
        <v>192202</v>
      </c>
      <c r="D673" s="89" t="s">
        <v>705</v>
      </c>
      <c r="E673" s="90" t="s">
        <v>108</v>
      </c>
      <c r="F673" s="67" t="s">
        <v>109</v>
      </c>
      <c r="G673" s="91">
        <f t="shared" si="42"/>
        <v>0</v>
      </c>
      <c r="H673" s="91">
        <f t="shared" si="43"/>
        <v>0</v>
      </c>
      <c r="I673" s="92">
        <v>0</v>
      </c>
    </row>
    <row r="674" spans="1:9">
      <c r="C674" s="76">
        <v>192203</v>
      </c>
      <c r="D674" s="89" t="s">
        <v>706</v>
      </c>
      <c r="E674" s="90" t="s">
        <v>108</v>
      </c>
      <c r="F674" s="67" t="s">
        <v>109</v>
      </c>
      <c r="G674" s="91">
        <f t="shared" si="42"/>
        <v>0</v>
      </c>
      <c r="H674" s="91">
        <f t="shared" si="43"/>
        <v>0</v>
      </c>
      <c r="I674" s="92">
        <v>0</v>
      </c>
    </row>
    <row r="675" spans="1:9">
      <c r="C675" s="76">
        <v>192204</v>
      </c>
      <c r="D675" s="89" t="s">
        <v>707</v>
      </c>
      <c r="E675" s="90" t="s">
        <v>108</v>
      </c>
      <c r="F675" s="67" t="s">
        <v>109</v>
      </c>
      <c r="G675" s="91">
        <f t="shared" si="42"/>
        <v>0</v>
      </c>
      <c r="H675" s="91">
        <f t="shared" si="43"/>
        <v>0</v>
      </c>
      <c r="I675" s="92">
        <v>0</v>
      </c>
    </row>
    <row r="676" spans="1:9">
      <c r="C676" s="76">
        <v>192205</v>
      </c>
      <c r="D676" s="89" t="s">
        <v>708</v>
      </c>
      <c r="E676" s="90" t="s">
        <v>108</v>
      </c>
      <c r="F676" s="67" t="s">
        <v>109</v>
      </c>
      <c r="G676" s="91">
        <f t="shared" si="42"/>
        <v>0</v>
      </c>
      <c r="H676" s="91">
        <f t="shared" si="43"/>
        <v>0</v>
      </c>
      <c r="I676" s="92">
        <v>0</v>
      </c>
    </row>
    <row r="677" spans="1:9">
      <c r="C677" s="76">
        <v>192206</v>
      </c>
      <c r="D677" s="89" t="s">
        <v>709</v>
      </c>
      <c r="E677" s="90" t="s">
        <v>108</v>
      </c>
      <c r="F677" s="67" t="s">
        <v>109</v>
      </c>
      <c r="G677" s="91">
        <f t="shared" si="42"/>
        <v>0</v>
      </c>
      <c r="H677" s="91">
        <f t="shared" si="43"/>
        <v>0</v>
      </c>
      <c r="I677" s="92">
        <v>0</v>
      </c>
    </row>
    <row r="678" spans="1:9">
      <c r="C678" s="76">
        <v>192207</v>
      </c>
      <c r="D678" s="89" t="s">
        <v>710</v>
      </c>
      <c r="E678" s="90" t="s">
        <v>108</v>
      </c>
      <c r="F678" s="67" t="s">
        <v>109</v>
      </c>
      <c r="G678" s="91">
        <f t="shared" si="42"/>
        <v>0</v>
      </c>
      <c r="H678" s="91">
        <f t="shared" si="43"/>
        <v>0</v>
      </c>
      <c r="I678" s="92">
        <v>0</v>
      </c>
    </row>
    <row r="679" spans="1:9">
      <c r="C679" s="76">
        <v>192208</v>
      </c>
      <c r="D679" s="89" t="s">
        <v>711</v>
      </c>
      <c r="E679" s="90" t="s">
        <v>108</v>
      </c>
      <c r="F679" s="67" t="s">
        <v>109</v>
      </c>
      <c r="G679" s="91">
        <f t="shared" si="42"/>
        <v>0</v>
      </c>
      <c r="H679" s="91">
        <f t="shared" si="43"/>
        <v>0</v>
      </c>
      <c r="I679" s="92">
        <v>0</v>
      </c>
    </row>
    <row r="680" spans="1:9">
      <c r="C680" s="76">
        <v>192209</v>
      </c>
      <c r="D680" s="89" t="s">
        <v>712</v>
      </c>
      <c r="E680" s="90" t="s">
        <v>108</v>
      </c>
      <c r="F680" s="67" t="s">
        <v>109</v>
      </c>
      <c r="G680" s="91">
        <f t="shared" si="42"/>
        <v>0</v>
      </c>
      <c r="H680" s="91">
        <f t="shared" si="43"/>
        <v>0</v>
      </c>
      <c r="I680" s="92">
        <v>0</v>
      </c>
    </row>
    <row r="681" spans="1:9">
      <c r="C681" s="76">
        <v>192210</v>
      </c>
      <c r="D681" s="89" t="s">
        <v>713</v>
      </c>
      <c r="E681" s="90" t="s">
        <v>108</v>
      </c>
      <c r="F681" s="67" t="s">
        <v>109</v>
      </c>
      <c r="G681" s="91">
        <f t="shared" si="42"/>
        <v>0</v>
      </c>
      <c r="H681" s="91">
        <f t="shared" si="43"/>
        <v>0</v>
      </c>
      <c r="I681" s="92">
        <v>0</v>
      </c>
    </row>
    <row r="682" spans="1:9">
      <c r="A682" s="70" t="s">
        <v>128</v>
      </c>
      <c r="C682" s="90" t="s">
        <v>95</v>
      </c>
      <c r="D682" s="93" t="s">
        <v>703</v>
      </c>
      <c r="E682" s="90"/>
      <c r="G682" s="94">
        <f>SUM(G672:G681)</f>
        <v>0</v>
      </c>
      <c r="H682" s="94">
        <f>SUM(H672:H681)</f>
        <v>0</v>
      </c>
      <c r="I682" s="95">
        <f>SUM(I672:I681)</f>
        <v>0</v>
      </c>
    </row>
    <row r="683" spans="1:9">
      <c r="C683" s="76"/>
      <c r="D683" s="77"/>
      <c r="E683" s="90"/>
      <c r="G683" s="91"/>
      <c r="H683" s="91"/>
      <c r="I683" s="92"/>
    </row>
    <row r="684" spans="1:9">
      <c r="C684" s="76"/>
      <c r="D684" s="77" t="s">
        <v>714</v>
      </c>
      <c r="E684" s="90"/>
      <c r="G684" s="91"/>
      <c r="H684" s="91"/>
      <c r="I684" s="92"/>
    </row>
    <row r="685" spans="1:9">
      <c r="C685" s="76">
        <v>192301</v>
      </c>
      <c r="D685" s="89" t="s">
        <v>714</v>
      </c>
      <c r="E685" s="90" t="s">
        <v>108</v>
      </c>
      <c r="F685" s="67" t="s">
        <v>109</v>
      </c>
      <c r="G685" s="91">
        <f>IF(E685="Actual",IF(F685=G$6,$I685,0),VLOOKUP($E685,$F$1754:$L$1760,5,FALSE)*$I685)</f>
        <v>0</v>
      </c>
      <c r="H685" s="91">
        <f>IF(E685="Actual",IF(F685=H$6,$I685,0),VLOOKUP($E685,$F$1754:$L$1760,6,FALSE)*$I685)</f>
        <v>0</v>
      </c>
      <c r="I685" s="92">
        <v>0</v>
      </c>
    </row>
    <row r="686" spans="1:9">
      <c r="A686" s="70" t="s">
        <v>128</v>
      </c>
      <c r="C686" s="90" t="s">
        <v>95</v>
      </c>
      <c r="D686" s="93" t="s">
        <v>714</v>
      </c>
      <c r="E686" s="90"/>
      <c r="G686" s="94">
        <f>SUM(G685)</f>
        <v>0</v>
      </c>
      <c r="H686" s="94">
        <f>SUM(H685)</f>
        <v>0</v>
      </c>
      <c r="I686" s="95">
        <f>SUM(I685)</f>
        <v>0</v>
      </c>
    </row>
    <row r="687" spans="1:9">
      <c r="C687" s="76"/>
      <c r="D687" s="77"/>
      <c r="E687" s="90"/>
      <c r="G687" s="91"/>
      <c r="H687" s="91"/>
      <c r="I687" s="92"/>
    </row>
    <row r="688" spans="1:9">
      <c r="C688" s="76"/>
      <c r="D688" s="77" t="s">
        <v>715</v>
      </c>
      <c r="E688" s="90"/>
      <c r="G688" s="91"/>
      <c r="H688" s="91"/>
      <c r="I688" s="92"/>
    </row>
    <row r="689" spans="1:9">
      <c r="C689" s="76">
        <v>193001</v>
      </c>
      <c r="D689" s="89" t="s">
        <v>715</v>
      </c>
      <c r="E689" s="90" t="s">
        <v>108</v>
      </c>
      <c r="F689" s="67" t="s">
        <v>109</v>
      </c>
      <c r="G689" s="91">
        <f>IF(E689="Actual",IF(F689=G$6,$I689,0),VLOOKUP($E689,$F$1754:$L$1760,5,FALSE)*$I689)</f>
        <v>0</v>
      </c>
      <c r="H689" s="91">
        <f>IF(E689="Actual",IF(F689=H$6,$I689,0),VLOOKUP($E689,$F$1754:$L$1760,6,FALSE)*$I689)</f>
        <v>0</v>
      </c>
      <c r="I689" s="92">
        <v>0</v>
      </c>
    </row>
    <row r="690" spans="1:9">
      <c r="A690" s="70" t="s">
        <v>128</v>
      </c>
      <c r="C690" s="90" t="s">
        <v>95</v>
      </c>
      <c r="D690" s="93" t="s">
        <v>715</v>
      </c>
      <c r="E690" s="90"/>
      <c r="G690" s="94">
        <f>SUM(G689)</f>
        <v>0</v>
      </c>
      <c r="H690" s="94">
        <f>SUM(H689)</f>
        <v>0</v>
      </c>
      <c r="I690" s="95">
        <f>SUM(I689)</f>
        <v>0</v>
      </c>
    </row>
    <row r="691" spans="1:9">
      <c r="C691" s="76"/>
      <c r="D691" s="77"/>
      <c r="E691" s="90"/>
      <c r="G691" s="91"/>
      <c r="H691" s="91"/>
      <c r="I691" s="92"/>
    </row>
    <row r="692" spans="1:9">
      <c r="C692" s="76"/>
      <c r="D692" s="77" t="s">
        <v>716</v>
      </c>
      <c r="E692" s="90"/>
      <c r="G692" s="91"/>
      <c r="H692" s="91"/>
      <c r="I692" s="92"/>
    </row>
    <row r="693" spans="1:9">
      <c r="C693" s="76">
        <v>194001</v>
      </c>
      <c r="D693" s="89" t="s">
        <v>717</v>
      </c>
      <c r="E693" s="90" t="s">
        <v>108</v>
      </c>
      <c r="F693" s="67" t="s">
        <v>109</v>
      </c>
      <c r="G693" s="91">
        <f>IF(E693="Actual",IF(F693=G$6,$I693,0),VLOOKUP($E693,$F$1754:$L$1760,5,FALSE)*$I693)</f>
        <v>0</v>
      </c>
      <c r="H693" s="91">
        <f>IF(E693="Actual",IF(F693=H$6,$I693,0),VLOOKUP($E693,$F$1754:$L$1760,6,FALSE)*$I693)</f>
        <v>0</v>
      </c>
      <c r="I693" s="92">
        <v>0</v>
      </c>
    </row>
    <row r="694" spans="1:9">
      <c r="C694" s="76">
        <v>194002</v>
      </c>
      <c r="D694" s="89" t="s">
        <v>718</v>
      </c>
      <c r="E694" s="90" t="s">
        <v>108</v>
      </c>
      <c r="F694" s="67" t="s">
        <v>109</v>
      </c>
      <c r="G694" s="91">
        <f>IF(E694="Actual",IF(F694=G$6,$I694,0),VLOOKUP($E694,$F$1754:$L$1760,5,FALSE)*$I694)</f>
        <v>0</v>
      </c>
      <c r="H694" s="91">
        <f>IF(E694="Actual",IF(F694=H$6,$I694,0),VLOOKUP($E694,$F$1754:$L$1760,6,FALSE)*$I694)</f>
        <v>0</v>
      </c>
      <c r="I694" s="92">
        <v>0</v>
      </c>
    </row>
    <row r="695" spans="1:9">
      <c r="C695" s="76">
        <v>194003</v>
      </c>
      <c r="D695" s="89" t="s">
        <v>719</v>
      </c>
      <c r="E695" s="90" t="s">
        <v>108</v>
      </c>
      <c r="F695" s="67" t="s">
        <v>109</v>
      </c>
      <c r="G695" s="91">
        <f>IF(E695="Actual",IF(F695=G$6,$I695,0),VLOOKUP($E695,$F$1754:$L$1760,5,FALSE)*$I695)</f>
        <v>0</v>
      </c>
      <c r="H695" s="91">
        <f>IF(E695="Actual",IF(F695=H$6,$I695,0),VLOOKUP($E695,$F$1754:$L$1760,6,FALSE)*$I695)</f>
        <v>0</v>
      </c>
      <c r="I695" s="92">
        <v>0</v>
      </c>
    </row>
    <row r="696" spans="1:9">
      <c r="C696" s="76">
        <v>194004</v>
      </c>
      <c r="D696" s="89" t="s">
        <v>720</v>
      </c>
      <c r="E696" s="90" t="s">
        <v>108</v>
      </c>
      <c r="F696" s="67" t="s">
        <v>109</v>
      </c>
      <c r="G696" s="91">
        <f>IF(E696="Actual",IF(F696=G$6,$I696,0),VLOOKUP($E696,$F$1754:$L$1760,5,FALSE)*$I696)</f>
        <v>0</v>
      </c>
      <c r="H696" s="91">
        <f>IF(E696="Actual",IF(F696=H$6,$I696,0),VLOOKUP($E696,$F$1754:$L$1760,6,FALSE)*$I696)</f>
        <v>0</v>
      </c>
      <c r="I696" s="92">
        <v>0</v>
      </c>
    </row>
    <row r="697" spans="1:9">
      <c r="C697" s="76">
        <v>194005</v>
      </c>
      <c r="D697" s="89" t="s">
        <v>721</v>
      </c>
      <c r="E697" s="90" t="s">
        <v>108</v>
      </c>
      <c r="F697" s="67" t="s">
        <v>109</v>
      </c>
      <c r="G697" s="91">
        <f>IF(E697="Actual",IF(F697=G$6,$I697,0),VLOOKUP($E697,$F$1754:$L$1760,5,FALSE)*$I697)</f>
        <v>0</v>
      </c>
      <c r="H697" s="91">
        <f>IF(E697="Actual",IF(F697=H$6,$I697,0),VLOOKUP($E697,$F$1754:$L$1760,6,FALSE)*$I697)</f>
        <v>0</v>
      </c>
      <c r="I697" s="92">
        <v>0</v>
      </c>
    </row>
    <row r="698" spans="1:9">
      <c r="A698" s="70" t="s">
        <v>128</v>
      </c>
      <c r="C698" s="90" t="s">
        <v>95</v>
      </c>
      <c r="D698" s="93" t="s">
        <v>716</v>
      </c>
      <c r="E698" s="90"/>
      <c r="G698" s="94">
        <f>SUM(G693:G697)</f>
        <v>0</v>
      </c>
      <c r="H698" s="94">
        <f>SUM(H693:H697)</f>
        <v>0</v>
      </c>
      <c r="I698" s="95">
        <f>SUM(I693:I697)</f>
        <v>0</v>
      </c>
    </row>
    <row r="699" spans="1:9">
      <c r="C699" s="76"/>
      <c r="D699" s="77"/>
      <c r="E699" s="90"/>
      <c r="G699" s="91"/>
      <c r="H699" s="91"/>
      <c r="I699" s="92"/>
    </row>
    <row r="700" spans="1:9">
      <c r="C700" s="76"/>
      <c r="D700" s="77" t="s">
        <v>724</v>
      </c>
      <c r="E700" s="90"/>
      <c r="G700" s="91"/>
      <c r="H700" s="91"/>
      <c r="I700" s="92"/>
    </row>
    <row r="701" spans="1:9">
      <c r="C701" s="76"/>
      <c r="D701" s="77" t="s">
        <v>725</v>
      </c>
      <c r="E701" s="90"/>
      <c r="G701" s="91"/>
      <c r="H701" s="91"/>
      <c r="I701" s="92"/>
    </row>
    <row r="702" spans="1:9">
      <c r="C702" s="76"/>
      <c r="D702" s="77" t="s">
        <v>726</v>
      </c>
      <c r="E702" s="90"/>
      <c r="G702" s="91"/>
      <c r="H702" s="91"/>
      <c r="I702" s="92"/>
    </row>
    <row r="703" spans="1:9">
      <c r="C703" s="76">
        <v>221101</v>
      </c>
      <c r="D703" s="89" t="s">
        <v>727</v>
      </c>
      <c r="E703" s="90" t="s">
        <v>108</v>
      </c>
      <c r="F703" s="67" t="s">
        <v>109</v>
      </c>
      <c r="G703" s="91">
        <f>IF(E703="Actual",IF(F703=G$6,$I703,0),VLOOKUP($E703,$F$1754:$L$1760,5,FALSE)*$I703)</f>
        <v>0</v>
      </c>
      <c r="H703" s="91">
        <f>IF(E703="Actual",IF(F703=H$6,$I703,0),VLOOKUP($E703,$F$1754:$L$1760,6,FALSE)*$I703)</f>
        <v>0</v>
      </c>
      <c r="I703" s="92">
        <v>0</v>
      </c>
    </row>
    <row r="704" spans="1:9">
      <c r="C704" s="76">
        <v>221102</v>
      </c>
      <c r="D704" s="89" t="s">
        <v>728</v>
      </c>
      <c r="E704" s="90" t="s">
        <v>108</v>
      </c>
      <c r="F704" s="67" t="s">
        <v>109</v>
      </c>
      <c r="G704" s="91">
        <f>IF(E704="Actual",IF(F704=G$6,$I704,0),VLOOKUP($E704,$F$1754:$L$1760,5,FALSE)*$I704)</f>
        <v>-71163.122141044863</v>
      </c>
      <c r="H704" s="91">
        <f>IF(E704="Actual",IF(F704=H$6,$I704,0),VLOOKUP($E704,$F$1754:$L$1760,6,FALSE)*$I704)</f>
        <v>-46938.607858955314</v>
      </c>
      <c r="I704" s="92">
        <v>-118101.73000000017</v>
      </c>
    </row>
    <row r="705" spans="1:9">
      <c r="C705" s="76">
        <v>221103</v>
      </c>
      <c r="D705" s="89" t="s">
        <v>729</v>
      </c>
      <c r="E705" s="90" t="s">
        <v>108</v>
      </c>
      <c r="F705" s="67" t="s">
        <v>109</v>
      </c>
      <c r="G705" s="91">
        <f>IF(E705="Actual",IF(F705=G$6,$I705,0),VLOOKUP($E705,$F$1754:$L$1760,5,FALSE)*$I705)</f>
        <v>0</v>
      </c>
      <c r="H705" s="91">
        <f>IF(E705="Actual",IF(F705=H$6,$I705,0),VLOOKUP($E705,$F$1754:$L$1760,6,FALSE)*$I705)</f>
        <v>0</v>
      </c>
      <c r="I705" s="92">
        <v>0</v>
      </c>
    </row>
    <row r="706" spans="1:9">
      <c r="C706" s="76">
        <v>221104</v>
      </c>
      <c r="D706" s="89" t="s">
        <v>730</v>
      </c>
      <c r="E706" s="90" t="s">
        <v>108</v>
      </c>
      <c r="F706" s="67" t="s">
        <v>109</v>
      </c>
      <c r="G706" s="91">
        <f>IF(E706="Actual",IF(F706=G$6,$I706,0),VLOOKUP($E706,$F$1754:$L$1760,5,FALSE)*$I706)</f>
        <v>0</v>
      </c>
      <c r="H706" s="91">
        <f>IF(E706="Actual",IF(F706=H$6,$I706,0),VLOOKUP($E706,$F$1754:$L$1760,6,FALSE)*$I706)</f>
        <v>0</v>
      </c>
      <c r="I706" s="92">
        <v>0</v>
      </c>
    </row>
    <row r="707" spans="1:9">
      <c r="A707" s="70" t="s">
        <v>128</v>
      </c>
      <c r="C707" s="90" t="s">
        <v>95</v>
      </c>
      <c r="D707" s="93" t="s">
        <v>726</v>
      </c>
      <c r="E707" s="90"/>
      <c r="G707" s="94">
        <f>SUM(G703:G706)</f>
        <v>-71163.122141044863</v>
      </c>
      <c r="H707" s="94">
        <f>SUM(H703:H706)</f>
        <v>-46938.607858955314</v>
      </c>
      <c r="I707" s="95">
        <f>SUM(I703:I706)</f>
        <v>-118101.73000000017</v>
      </c>
    </row>
    <row r="708" spans="1:9">
      <c r="C708" s="76"/>
      <c r="D708" s="77"/>
      <c r="E708" s="90"/>
      <c r="G708" s="91"/>
      <c r="H708" s="91"/>
      <c r="I708" s="92"/>
    </row>
    <row r="709" spans="1:9">
      <c r="C709" s="76"/>
      <c r="D709" s="77" t="s">
        <v>731</v>
      </c>
      <c r="E709" s="90"/>
      <c r="G709" s="91"/>
      <c r="H709" s="91"/>
      <c r="I709" s="92"/>
    </row>
    <row r="710" spans="1:9">
      <c r="C710" s="76">
        <v>221201</v>
      </c>
      <c r="D710" s="89" t="s">
        <v>732</v>
      </c>
      <c r="E710" s="90" t="s">
        <v>108</v>
      </c>
      <c r="F710" s="67" t="s">
        <v>109</v>
      </c>
      <c r="G710" s="91">
        <f>IF(E710="Actual",IF(F710=G$6,$I710,0),VLOOKUP($E710,$F$1754:$L$1760,5,FALSE)*$I710)</f>
        <v>0</v>
      </c>
      <c r="H710" s="91">
        <f>IF(E710="Actual",IF(F710=H$6,$I710,0),VLOOKUP($E710,$F$1754:$L$1760,6,FALSE)*$I710)</f>
        <v>0</v>
      </c>
      <c r="I710" s="92">
        <v>0</v>
      </c>
    </row>
    <row r="711" spans="1:9">
      <c r="C711" s="76">
        <v>221202</v>
      </c>
      <c r="D711" s="89" t="s">
        <v>733</v>
      </c>
      <c r="E711" s="90" t="s">
        <v>108</v>
      </c>
      <c r="F711" s="67" t="s">
        <v>109</v>
      </c>
      <c r="G711" s="91">
        <f>IF(E711="Actual",IF(F711=G$6,$I711,0),VLOOKUP($E711,$F$1754:$L$1760,5,FALSE)*$I711)</f>
        <v>0</v>
      </c>
      <c r="H711" s="91">
        <f>IF(E711="Actual",IF(F711=H$6,$I711,0),VLOOKUP($E711,$F$1754:$L$1760,6,FALSE)*$I711)</f>
        <v>0</v>
      </c>
      <c r="I711" s="92">
        <v>0</v>
      </c>
    </row>
    <row r="712" spans="1:9">
      <c r="C712" s="76">
        <v>221203</v>
      </c>
      <c r="D712" s="89" t="s">
        <v>731</v>
      </c>
      <c r="E712" s="90" t="s">
        <v>108</v>
      </c>
      <c r="F712" s="67" t="s">
        <v>109</v>
      </c>
      <c r="G712" s="91">
        <f>IF(E712="Actual",IF(F712=G$6,$I712,0),VLOOKUP($E712,$F$1754:$L$1760,5,FALSE)*$I712)</f>
        <v>11120.42769795302</v>
      </c>
      <c r="H712" s="91">
        <f>IF(E712="Actual",IF(F712=H$6,$I712,0),VLOOKUP($E712,$F$1754:$L$1760,6,FALSE)*$I712)</f>
        <v>7334.9423020469239</v>
      </c>
      <c r="I712" s="92">
        <v>18455.369999999944</v>
      </c>
    </row>
    <row r="713" spans="1:9">
      <c r="A713" s="70" t="s">
        <v>128</v>
      </c>
      <c r="C713" s="90" t="s">
        <v>95</v>
      </c>
      <c r="D713" s="93" t="s">
        <v>725</v>
      </c>
      <c r="E713" s="90"/>
      <c r="G713" s="94">
        <f>SUM(G710:G712)</f>
        <v>11120.42769795302</v>
      </c>
      <c r="H713" s="94">
        <f>SUM(H710:H712)</f>
        <v>7334.9423020469239</v>
      </c>
      <c r="I713" s="95">
        <f>SUM(I710:I712)</f>
        <v>18455.369999999944</v>
      </c>
    </row>
    <row r="714" spans="1:9">
      <c r="C714" s="76"/>
      <c r="D714" s="77"/>
      <c r="E714" s="90"/>
      <c r="G714" s="91"/>
      <c r="H714" s="91"/>
      <c r="I714" s="92"/>
    </row>
    <row r="715" spans="1:9">
      <c r="C715" s="76"/>
      <c r="D715" s="77" t="s">
        <v>734</v>
      </c>
      <c r="E715" s="90"/>
      <c r="G715" s="91"/>
      <c r="H715" s="91"/>
      <c r="I715" s="92"/>
    </row>
    <row r="716" spans="1:9">
      <c r="C716" s="76"/>
      <c r="D716" s="77" t="s">
        <v>735</v>
      </c>
      <c r="E716" s="90"/>
      <c r="G716" s="91"/>
      <c r="H716" s="91"/>
      <c r="I716" s="92"/>
    </row>
    <row r="717" spans="1:9">
      <c r="C717" s="76">
        <v>222101</v>
      </c>
      <c r="D717" s="89" t="s">
        <v>736</v>
      </c>
      <c r="E717" s="90" t="s">
        <v>108</v>
      </c>
      <c r="F717" s="67" t="s">
        <v>109</v>
      </c>
      <c r="G717" s="91">
        <f t="shared" ref="G717:G722" si="44">IF(E717="Actual",IF(F717=G$6,$I717,0),VLOOKUP($E717,$F$1754:$L$1760,5,FALSE)*$I717)</f>
        <v>-31.658388385085921</v>
      </c>
      <c r="H717" s="91">
        <f t="shared" ref="H717:H722" si="45">IF(E717="Actual",IF(F717=H$6,$I717,0),VLOOKUP($E717,$F$1754:$L$1760,6,FALSE)*$I717)</f>
        <v>-20.881611614914952</v>
      </c>
      <c r="I717" s="92">
        <v>-52.540000000000873</v>
      </c>
    </row>
    <row r="718" spans="1:9">
      <c r="C718" s="76">
        <v>222102</v>
      </c>
      <c r="D718" s="89" t="s">
        <v>737</v>
      </c>
      <c r="E718" s="90" t="s">
        <v>108</v>
      </c>
      <c r="F718" s="67" t="s">
        <v>109</v>
      </c>
      <c r="G718" s="91">
        <f t="shared" si="44"/>
        <v>-7599.0014072616095</v>
      </c>
      <c r="H718" s="91">
        <f t="shared" si="45"/>
        <v>-5012.2385927384103</v>
      </c>
      <c r="I718" s="92">
        <v>-12611.24000000002</v>
      </c>
    </row>
    <row r="719" spans="1:9">
      <c r="C719" s="76">
        <v>222103</v>
      </c>
      <c r="D719" s="89" t="s">
        <v>738</v>
      </c>
      <c r="E719" s="90" t="s">
        <v>108</v>
      </c>
      <c r="F719" s="67" t="s">
        <v>109</v>
      </c>
      <c r="G719" s="91">
        <f t="shared" si="44"/>
        <v>-16088.294059417207</v>
      </c>
      <c r="H719" s="91">
        <f t="shared" si="45"/>
        <v>-10611.705940582793</v>
      </c>
      <c r="I719" s="92">
        <v>-26700</v>
      </c>
    </row>
    <row r="720" spans="1:9">
      <c r="C720" s="76">
        <v>222104</v>
      </c>
      <c r="D720" s="89" t="s">
        <v>739</v>
      </c>
      <c r="E720" s="90" t="s">
        <v>108</v>
      </c>
      <c r="F720" s="67" t="s">
        <v>109</v>
      </c>
      <c r="G720" s="91">
        <f t="shared" si="44"/>
        <v>0</v>
      </c>
      <c r="H720" s="91">
        <f t="shared" si="45"/>
        <v>0</v>
      </c>
      <c r="I720" s="92">
        <v>0</v>
      </c>
    </row>
    <row r="721" spans="1:9">
      <c r="C721" s="76">
        <v>222105</v>
      </c>
      <c r="D721" s="89" t="s">
        <v>740</v>
      </c>
      <c r="E721" s="90" t="s">
        <v>108</v>
      </c>
      <c r="F721" s="67" t="s">
        <v>109</v>
      </c>
      <c r="G721" s="91">
        <f t="shared" si="44"/>
        <v>0</v>
      </c>
      <c r="H721" s="91">
        <f t="shared" si="45"/>
        <v>0</v>
      </c>
      <c r="I721" s="92">
        <v>0</v>
      </c>
    </row>
    <row r="722" spans="1:9">
      <c r="C722" s="76">
        <v>222106</v>
      </c>
      <c r="D722" s="89" t="s">
        <v>741</v>
      </c>
      <c r="E722" s="90" t="s">
        <v>108</v>
      </c>
      <c r="F722" s="67" t="s">
        <v>109</v>
      </c>
      <c r="G722" s="91">
        <f t="shared" si="44"/>
        <v>0</v>
      </c>
      <c r="H722" s="91">
        <f t="shared" si="45"/>
        <v>0</v>
      </c>
      <c r="I722" s="92">
        <v>0</v>
      </c>
    </row>
    <row r="723" spans="1:9">
      <c r="A723" s="70" t="s">
        <v>128</v>
      </c>
      <c r="C723" s="90" t="s">
        <v>95</v>
      </c>
      <c r="D723" s="93" t="s">
        <v>735</v>
      </c>
      <c r="E723" s="90"/>
      <c r="G723" s="94">
        <f>SUM(G717:G722)</f>
        <v>-23718.953855063904</v>
      </c>
      <c r="H723" s="94">
        <f>SUM(H717:H722)</f>
        <v>-15644.826144936118</v>
      </c>
      <c r="I723" s="95">
        <f>SUM(I717:I722)</f>
        <v>-39363.780000000021</v>
      </c>
    </row>
    <row r="724" spans="1:9">
      <c r="C724" s="76"/>
      <c r="D724" s="77"/>
      <c r="E724" s="90"/>
      <c r="G724" s="91"/>
      <c r="H724" s="91"/>
      <c r="I724" s="92"/>
    </row>
    <row r="725" spans="1:9">
      <c r="C725" s="76"/>
      <c r="D725" s="77" t="s">
        <v>742</v>
      </c>
      <c r="E725" s="90"/>
      <c r="G725" s="91"/>
      <c r="H725" s="91"/>
      <c r="I725" s="92"/>
    </row>
    <row r="726" spans="1:9">
      <c r="C726" s="76">
        <v>222201</v>
      </c>
      <c r="D726" s="89" t="s">
        <v>743</v>
      </c>
      <c r="E726" s="90" t="s">
        <v>108</v>
      </c>
      <c r="F726" s="67" t="s">
        <v>109</v>
      </c>
      <c r="G726" s="91">
        <f t="shared" ref="G726:G734" si="46">IF(E726="Actual",IF(F726=G$6,$I726,0),VLOOKUP($E726,$F$1754:$L$1760,5,FALSE)*$I726)</f>
        <v>0</v>
      </c>
      <c r="H726" s="91">
        <f t="shared" ref="H726:H734" si="47">IF(E726="Actual",IF(F726=H$6,$I726,0),VLOOKUP($E726,$F$1754:$L$1760,6,FALSE)*$I726)</f>
        <v>0</v>
      </c>
      <c r="I726" s="92">
        <v>0</v>
      </c>
    </row>
    <row r="727" spans="1:9">
      <c r="C727" s="76">
        <v>222202</v>
      </c>
      <c r="D727" s="89" t="s">
        <v>744</v>
      </c>
      <c r="E727" s="90" t="s">
        <v>108</v>
      </c>
      <c r="F727" s="67" t="s">
        <v>109</v>
      </c>
      <c r="G727" s="91">
        <f t="shared" si="46"/>
        <v>0</v>
      </c>
      <c r="H727" s="91">
        <f t="shared" si="47"/>
        <v>0</v>
      </c>
      <c r="I727" s="92">
        <v>0</v>
      </c>
    </row>
    <row r="728" spans="1:9">
      <c r="C728" s="76">
        <v>222203</v>
      </c>
      <c r="D728" s="89" t="s">
        <v>745</v>
      </c>
      <c r="E728" s="90" t="s">
        <v>108</v>
      </c>
      <c r="F728" s="67" t="s">
        <v>109</v>
      </c>
      <c r="G728" s="91">
        <f t="shared" si="46"/>
        <v>0</v>
      </c>
      <c r="H728" s="91">
        <f t="shared" si="47"/>
        <v>0</v>
      </c>
      <c r="I728" s="92">
        <v>0</v>
      </c>
    </row>
    <row r="729" spans="1:9">
      <c r="C729" s="76">
        <v>222204</v>
      </c>
      <c r="D729" s="89" t="s">
        <v>746</v>
      </c>
      <c r="E729" s="90" t="s">
        <v>108</v>
      </c>
      <c r="F729" s="67" t="s">
        <v>109</v>
      </c>
      <c r="G729" s="91">
        <f t="shared" si="46"/>
        <v>0</v>
      </c>
      <c r="H729" s="91">
        <f t="shared" si="47"/>
        <v>0</v>
      </c>
      <c r="I729" s="92">
        <v>0</v>
      </c>
    </row>
    <row r="730" spans="1:9">
      <c r="C730" s="76">
        <v>222205</v>
      </c>
      <c r="D730" s="89" t="s">
        <v>747</v>
      </c>
      <c r="E730" s="90" t="s">
        <v>108</v>
      </c>
      <c r="F730" s="67" t="s">
        <v>109</v>
      </c>
      <c r="G730" s="91">
        <f t="shared" si="46"/>
        <v>0</v>
      </c>
      <c r="H730" s="91">
        <f t="shared" si="47"/>
        <v>0</v>
      </c>
      <c r="I730" s="92">
        <v>0</v>
      </c>
    </row>
    <row r="731" spans="1:9">
      <c r="C731" s="76">
        <v>222206</v>
      </c>
      <c r="D731" s="89" t="s">
        <v>748</v>
      </c>
      <c r="E731" s="90" t="s">
        <v>108</v>
      </c>
      <c r="F731" s="67" t="s">
        <v>109</v>
      </c>
      <c r="G731" s="91">
        <f t="shared" si="46"/>
        <v>0</v>
      </c>
      <c r="H731" s="91">
        <f t="shared" si="47"/>
        <v>0</v>
      </c>
      <c r="I731" s="92">
        <v>0</v>
      </c>
    </row>
    <row r="732" spans="1:9">
      <c r="C732" s="76">
        <v>222207</v>
      </c>
      <c r="D732" s="89" t="s">
        <v>749</v>
      </c>
      <c r="E732" s="90" t="s">
        <v>108</v>
      </c>
      <c r="F732" s="67" t="s">
        <v>109</v>
      </c>
      <c r="G732" s="91">
        <f t="shared" si="46"/>
        <v>0</v>
      </c>
      <c r="H732" s="91">
        <f t="shared" si="47"/>
        <v>0</v>
      </c>
      <c r="I732" s="92">
        <v>0</v>
      </c>
    </row>
    <row r="733" spans="1:9">
      <c r="C733" s="76">
        <v>222208</v>
      </c>
      <c r="D733" s="89" t="s">
        <v>750</v>
      </c>
      <c r="E733" s="90" t="s">
        <v>108</v>
      </c>
      <c r="F733" s="67" t="s">
        <v>109</v>
      </c>
      <c r="G733" s="91">
        <f t="shared" si="46"/>
        <v>0</v>
      </c>
      <c r="H733" s="91">
        <f t="shared" si="47"/>
        <v>0</v>
      </c>
      <c r="I733" s="92">
        <v>0</v>
      </c>
    </row>
    <row r="734" spans="1:9">
      <c r="C734" s="76">
        <v>222209</v>
      </c>
      <c r="D734" s="89" t="s">
        <v>751</v>
      </c>
      <c r="E734" s="90" t="s">
        <v>108</v>
      </c>
      <c r="F734" s="67" t="s">
        <v>109</v>
      </c>
      <c r="G734" s="91">
        <f t="shared" si="46"/>
        <v>0</v>
      </c>
      <c r="H734" s="91">
        <f t="shared" si="47"/>
        <v>0</v>
      </c>
      <c r="I734" s="92">
        <v>0</v>
      </c>
    </row>
    <row r="735" spans="1:9">
      <c r="A735" s="70" t="s">
        <v>128</v>
      </c>
      <c r="C735" s="90" t="s">
        <v>95</v>
      </c>
      <c r="D735" s="93" t="s">
        <v>742</v>
      </c>
      <c r="E735" s="90"/>
      <c r="G735" s="94">
        <f>SUM(G726:G734)</f>
        <v>0</v>
      </c>
      <c r="H735" s="94">
        <f>SUM(H726:H734)</f>
        <v>0</v>
      </c>
      <c r="I735" s="95">
        <f>SUM(I726:I734)</f>
        <v>0</v>
      </c>
    </row>
    <row r="736" spans="1:9">
      <c r="C736" s="76"/>
      <c r="D736" s="77"/>
      <c r="E736" s="90"/>
      <c r="G736" s="91"/>
      <c r="H736" s="91"/>
      <c r="I736" s="92"/>
    </row>
    <row r="737" spans="1:9">
      <c r="C737" s="76"/>
      <c r="D737" s="77" t="s">
        <v>752</v>
      </c>
      <c r="E737" s="90"/>
      <c r="G737" s="91"/>
      <c r="H737" s="91"/>
      <c r="I737" s="92"/>
    </row>
    <row r="738" spans="1:9">
      <c r="C738" s="76"/>
      <c r="D738" s="77" t="s">
        <v>753</v>
      </c>
      <c r="E738" s="90"/>
      <c r="G738" s="91"/>
      <c r="H738" s="91"/>
      <c r="I738" s="92"/>
    </row>
    <row r="739" spans="1:9">
      <c r="C739" s="76">
        <v>223101</v>
      </c>
      <c r="D739" s="89" t="s">
        <v>754</v>
      </c>
      <c r="E739" s="90" t="s">
        <v>108</v>
      </c>
      <c r="F739" s="67" t="s">
        <v>109</v>
      </c>
      <c r="G739" s="91">
        <f t="shared" ref="G739:G744" si="48">IF(E739="Actual",IF(F739=G$6,$I739,0),VLOOKUP($E739,$F$1754:$L$1760,5,FALSE)*$I739)</f>
        <v>-99092.991134866403</v>
      </c>
      <c r="H739" s="91">
        <f t="shared" ref="H739:H744" si="49">IF(E739="Actual",IF(F739=H$6,$I739,0),VLOOKUP($E739,$F$1754:$L$1760,6,FALSE)*$I739)</f>
        <v>-65360.918865133652</v>
      </c>
      <c r="I739" s="92">
        <v>-164453.91000000006</v>
      </c>
    </row>
    <row r="740" spans="1:9">
      <c r="C740" s="76">
        <v>223102</v>
      </c>
      <c r="D740" s="89" t="s">
        <v>755</v>
      </c>
      <c r="E740" s="90" t="s">
        <v>108</v>
      </c>
      <c r="F740" s="67" t="s">
        <v>109</v>
      </c>
      <c r="G740" s="91">
        <f t="shared" si="48"/>
        <v>0</v>
      </c>
      <c r="H740" s="91">
        <f t="shared" si="49"/>
        <v>0</v>
      </c>
      <c r="I740" s="92">
        <v>0</v>
      </c>
    </row>
    <row r="741" spans="1:9">
      <c r="C741" s="76">
        <v>223103</v>
      </c>
      <c r="D741" s="89" t="s">
        <v>756</v>
      </c>
      <c r="E741" s="90" t="s">
        <v>108</v>
      </c>
      <c r="F741" s="67" t="s">
        <v>109</v>
      </c>
      <c r="G741" s="91">
        <f t="shared" si="48"/>
        <v>-108661.06114669975</v>
      </c>
      <c r="H741" s="91">
        <f t="shared" si="49"/>
        <v>-71671.938853300249</v>
      </c>
      <c r="I741" s="92">
        <v>-180333</v>
      </c>
    </row>
    <row r="742" spans="1:9">
      <c r="C742" s="76">
        <v>223104</v>
      </c>
      <c r="D742" s="89" t="s">
        <v>757</v>
      </c>
      <c r="E742" s="90" t="s">
        <v>108</v>
      </c>
      <c r="F742" s="67" t="s">
        <v>109</v>
      </c>
      <c r="G742" s="91">
        <f t="shared" si="48"/>
        <v>0</v>
      </c>
      <c r="H742" s="91">
        <f t="shared" si="49"/>
        <v>0</v>
      </c>
      <c r="I742" s="92">
        <v>0</v>
      </c>
    </row>
    <row r="743" spans="1:9">
      <c r="C743" s="76">
        <v>223105</v>
      </c>
      <c r="D743" s="89" t="s">
        <v>758</v>
      </c>
      <c r="E743" s="90" t="s">
        <v>108</v>
      </c>
      <c r="F743" s="67" t="s">
        <v>109</v>
      </c>
      <c r="G743" s="91">
        <f t="shared" si="48"/>
        <v>3.0127891497035996E-2</v>
      </c>
      <c r="H743" s="91">
        <f t="shared" si="49"/>
        <v>1.9872108502964048E-2</v>
      </c>
      <c r="I743" s="92">
        <v>5.0000000000000044E-2</v>
      </c>
    </row>
    <row r="744" spans="1:9">
      <c r="C744" s="76">
        <v>223106</v>
      </c>
      <c r="D744" s="89" t="s">
        <v>759</v>
      </c>
      <c r="E744" s="90" t="s">
        <v>108</v>
      </c>
      <c r="F744" s="67" t="s">
        <v>109</v>
      </c>
      <c r="G744" s="91">
        <f t="shared" si="48"/>
        <v>-13335.984634018683</v>
      </c>
      <c r="H744" s="91">
        <f t="shared" si="49"/>
        <v>-8796.305365981314</v>
      </c>
      <c r="I744" s="92">
        <v>-22132.289999999997</v>
      </c>
    </row>
    <row r="745" spans="1:9">
      <c r="A745" s="70" t="s">
        <v>128</v>
      </c>
      <c r="C745" s="90" t="s">
        <v>95</v>
      </c>
      <c r="D745" s="93" t="s">
        <v>753</v>
      </c>
      <c r="E745" s="90"/>
      <c r="G745" s="94">
        <f>SUM(G739:G744)</f>
        <v>-221090.00678769333</v>
      </c>
      <c r="H745" s="94">
        <f>SUM(H739:H744)</f>
        <v>-145829.14321230669</v>
      </c>
      <c r="I745" s="95">
        <f>SUM(I739:I744)</f>
        <v>-366919.15</v>
      </c>
    </row>
    <row r="746" spans="1:9">
      <c r="C746" s="76"/>
      <c r="D746" s="77"/>
      <c r="E746" s="90"/>
      <c r="G746" s="91"/>
      <c r="H746" s="91"/>
      <c r="I746" s="92"/>
    </row>
    <row r="747" spans="1:9">
      <c r="C747" s="76"/>
      <c r="D747" s="77" t="s">
        <v>760</v>
      </c>
      <c r="E747" s="90"/>
      <c r="G747" s="91"/>
      <c r="H747" s="91"/>
      <c r="I747" s="92"/>
    </row>
    <row r="748" spans="1:9">
      <c r="C748" s="76">
        <v>223201</v>
      </c>
      <c r="D748" s="89" t="s">
        <v>761</v>
      </c>
      <c r="E748" s="90" t="s">
        <v>108</v>
      </c>
      <c r="F748" s="67" t="s">
        <v>109</v>
      </c>
      <c r="G748" s="91">
        <f t="shared" ref="G748:G760" si="50">IF(E748="Actual",IF(F748=G$6,$I748,0),VLOOKUP($E748,$F$1754:$L$1760,5,FALSE)*$I748)</f>
        <v>0</v>
      </c>
      <c r="H748" s="91">
        <f t="shared" ref="H748:H760" si="51">IF(E748="Actual",IF(F748=H$6,$I748,0),VLOOKUP($E748,$F$1754:$L$1760,6,FALSE)*$I748)</f>
        <v>0</v>
      </c>
      <c r="I748" s="92">
        <v>0</v>
      </c>
    </row>
    <row r="749" spans="1:9">
      <c r="C749" s="76">
        <v>223202</v>
      </c>
      <c r="D749" s="89" t="s">
        <v>762</v>
      </c>
      <c r="E749" s="90" t="s">
        <v>108</v>
      </c>
      <c r="F749" s="67" t="s">
        <v>109</v>
      </c>
      <c r="G749" s="91">
        <f t="shared" si="50"/>
        <v>0</v>
      </c>
      <c r="H749" s="91">
        <f t="shared" si="51"/>
        <v>0</v>
      </c>
      <c r="I749" s="92">
        <v>0</v>
      </c>
    </row>
    <row r="750" spans="1:9">
      <c r="C750" s="76">
        <v>223203</v>
      </c>
      <c r="D750" s="89" t="s">
        <v>763</v>
      </c>
      <c r="E750" s="90" t="s">
        <v>108</v>
      </c>
      <c r="F750" s="67" t="s">
        <v>109</v>
      </c>
      <c r="G750" s="91">
        <f t="shared" si="50"/>
        <v>0</v>
      </c>
      <c r="H750" s="91">
        <f t="shared" si="51"/>
        <v>0</v>
      </c>
      <c r="I750" s="92">
        <v>0</v>
      </c>
    </row>
    <row r="751" spans="1:9">
      <c r="C751" s="76">
        <v>223204</v>
      </c>
      <c r="D751" s="89" t="s">
        <v>764</v>
      </c>
      <c r="E751" s="90" t="s">
        <v>108</v>
      </c>
      <c r="F751" s="67" t="s">
        <v>109</v>
      </c>
      <c r="G751" s="91">
        <f t="shared" si="50"/>
        <v>0</v>
      </c>
      <c r="H751" s="91">
        <f t="shared" si="51"/>
        <v>0</v>
      </c>
      <c r="I751" s="92">
        <v>0</v>
      </c>
    </row>
    <row r="752" spans="1:9">
      <c r="C752" s="76">
        <v>223205</v>
      </c>
      <c r="D752" s="89" t="s">
        <v>765</v>
      </c>
      <c r="E752" s="90" t="s">
        <v>108</v>
      </c>
      <c r="F752" s="67" t="s">
        <v>109</v>
      </c>
      <c r="G752" s="91">
        <f t="shared" si="50"/>
        <v>-7510.3832272122208</v>
      </c>
      <c r="H752" s="91">
        <f t="shared" si="51"/>
        <v>-4953.7867727877865</v>
      </c>
      <c r="I752" s="92">
        <v>-12464.170000000007</v>
      </c>
    </row>
    <row r="753" spans="1:9">
      <c r="C753" s="76">
        <v>223206</v>
      </c>
      <c r="D753" s="89" t="s">
        <v>766</v>
      </c>
      <c r="E753" s="90" t="s">
        <v>108</v>
      </c>
      <c r="F753" s="67" t="s">
        <v>109</v>
      </c>
      <c r="G753" s="91">
        <f t="shared" si="50"/>
        <v>402.43029788250823</v>
      </c>
      <c r="H753" s="91">
        <f t="shared" si="51"/>
        <v>265.43970211749178</v>
      </c>
      <c r="I753" s="92">
        <v>667.87</v>
      </c>
    </row>
    <row r="754" spans="1:9">
      <c r="C754" s="76">
        <v>223207</v>
      </c>
      <c r="D754" s="89" t="s">
        <v>767</v>
      </c>
      <c r="E754" s="90" t="s">
        <v>108</v>
      </c>
      <c r="F754" s="67" t="s">
        <v>109</v>
      </c>
      <c r="G754" s="91">
        <f t="shared" si="50"/>
        <v>224.72996825469068</v>
      </c>
      <c r="H754" s="91">
        <f t="shared" si="51"/>
        <v>148.2300317453093</v>
      </c>
      <c r="I754" s="92">
        <v>372.96</v>
      </c>
    </row>
    <row r="755" spans="1:9">
      <c r="C755" s="76">
        <v>223208</v>
      </c>
      <c r="D755" s="89" t="s">
        <v>768</v>
      </c>
      <c r="E755" s="90" t="s">
        <v>108</v>
      </c>
      <c r="F755" s="67" t="s">
        <v>109</v>
      </c>
      <c r="G755" s="91">
        <f t="shared" si="50"/>
        <v>0</v>
      </c>
      <c r="H755" s="91">
        <f t="shared" si="51"/>
        <v>0</v>
      </c>
      <c r="I755" s="92">
        <v>0</v>
      </c>
    </row>
    <row r="756" spans="1:9">
      <c r="C756" s="76">
        <v>223209</v>
      </c>
      <c r="D756" s="89" t="s">
        <v>769</v>
      </c>
      <c r="E756" s="90" t="s">
        <v>108</v>
      </c>
      <c r="F756" s="67" t="s">
        <v>109</v>
      </c>
      <c r="G756" s="91">
        <f t="shared" si="50"/>
        <v>0</v>
      </c>
      <c r="H756" s="91">
        <f t="shared" si="51"/>
        <v>0</v>
      </c>
      <c r="I756" s="92">
        <v>0</v>
      </c>
    </row>
    <row r="757" spans="1:9">
      <c r="C757" s="76">
        <v>223210</v>
      </c>
      <c r="D757" s="89" t="s">
        <v>770</v>
      </c>
      <c r="E757" s="90" t="s">
        <v>108</v>
      </c>
      <c r="F757" s="67" t="s">
        <v>109</v>
      </c>
      <c r="G757" s="91">
        <f t="shared" si="50"/>
        <v>0</v>
      </c>
      <c r="H757" s="91">
        <f t="shared" si="51"/>
        <v>0</v>
      </c>
      <c r="I757" s="92">
        <v>0</v>
      </c>
    </row>
    <row r="758" spans="1:9">
      <c r="C758" s="76">
        <v>223211</v>
      </c>
      <c r="D758" s="89" t="s">
        <v>771</v>
      </c>
      <c r="E758" s="90" t="s">
        <v>108</v>
      </c>
      <c r="F758" s="67" t="s">
        <v>109</v>
      </c>
      <c r="G758" s="91">
        <f t="shared" si="50"/>
        <v>0</v>
      </c>
      <c r="H758" s="91">
        <f t="shared" si="51"/>
        <v>0</v>
      </c>
      <c r="I758" s="92">
        <v>0</v>
      </c>
    </row>
    <row r="759" spans="1:9">
      <c r="C759" s="76">
        <v>223212</v>
      </c>
      <c r="D759" s="89" t="s">
        <v>772</v>
      </c>
      <c r="E759" s="90" t="s">
        <v>108</v>
      </c>
      <c r="F759" s="67" t="s">
        <v>109</v>
      </c>
      <c r="G759" s="91">
        <f t="shared" si="50"/>
        <v>0</v>
      </c>
      <c r="H759" s="91">
        <f t="shared" si="51"/>
        <v>0</v>
      </c>
      <c r="I759" s="92">
        <v>0</v>
      </c>
    </row>
    <row r="760" spans="1:9">
      <c r="C760" s="76">
        <v>223213</v>
      </c>
      <c r="D760" s="89" t="s">
        <v>773</v>
      </c>
      <c r="E760" s="90" t="s">
        <v>108</v>
      </c>
      <c r="F760" s="67" t="s">
        <v>109</v>
      </c>
      <c r="G760" s="91">
        <f t="shared" si="50"/>
        <v>0</v>
      </c>
      <c r="H760" s="91">
        <f t="shared" si="51"/>
        <v>0</v>
      </c>
      <c r="I760" s="92">
        <v>0</v>
      </c>
    </row>
    <row r="761" spans="1:9">
      <c r="A761" s="70" t="s">
        <v>128</v>
      </c>
      <c r="C761" s="90" t="s">
        <v>95</v>
      </c>
      <c r="D761" s="93" t="s">
        <v>760</v>
      </c>
      <c r="E761" s="90"/>
      <c r="G761" s="94">
        <f>SUM(G748:G760)</f>
        <v>-6883.2229610750219</v>
      </c>
      <c r="H761" s="94">
        <f>SUM(H748:H760)</f>
        <v>-4540.1170389249855</v>
      </c>
      <c r="I761" s="95">
        <f>SUM(I748:I760)</f>
        <v>-11423.340000000007</v>
      </c>
    </row>
    <row r="762" spans="1:9" ht="16.5" customHeight="1">
      <c r="C762" s="76"/>
      <c r="D762" s="77"/>
      <c r="E762" s="90"/>
      <c r="G762" s="91"/>
      <c r="H762" s="91"/>
      <c r="I762" s="92"/>
    </row>
    <row r="763" spans="1:9">
      <c r="C763" s="76"/>
      <c r="D763" s="77" t="s">
        <v>774</v>
      </c>
      <c r="E763" s="90"/>
      <c r="G763" s="91"/>
      <c r="H763" s="91"/>
      <c r="I763" s="92"/>
    </row>
    <row r="764" spans="1:9">
      <c r="C764" s="76">
        <v>223301</v>
      </c>
      <c r="D764" s="89" t="s">
        <v>775</v>
      </c>
      <c r="E764" s="90" t="s">
        <v>108</v>
      </c>
      <c r="F764" s="67" t="s">
        <v>109</v>
      </c>
      <c r="G764" s="91">
        <f t="shared" ref="G764:G772" si="52">IF(E764="Actual",IF(F764=G$6,$I764,0),VLOOKUP($E764,$F$1754:$L$1760,5,FALSE)*$I764)</f>
        <v>0</v>
      </c>
      <c r="H764" s="91">
        <f t="shared" ref="H764:H772" si="53">IF(E764="Actual",IF(F764=H$6,$I764,0),VLOOKUP($E764,$F$1754:$L$1760,6,FALSE)*$I764)</f>
        <v>0</v>
      </c>
      <c r="I764" s="92">
        <v>0</v>
      </c>
    </row>
    <row r="765" spans="1:9">
      <c r="C765" s="76">
        <v>223302</v>
      </c>
      <c r="D765" s="89" t="s">
        <v>776</v>
      </c>
      <c r="E765" s="90" t="s">
        <v>108</v>
      </c>
      <c r="F765" s="67" t="s">
        <v>109</v>
      </c>
      <c r="G765" s="91">
        <f t="shared" si="52"/>
        <v>0</v>
      </c>
      <c r="H765" s="91">
        <f t="shared" si="53"/>
        <v>0</v>
      </c>
      <c r="I765" s="92">
        <v>0</v>
      </c>
    </row>
    <row r="766" spans="1:9">
      <c r="C766" s="76">
        <v>223303</v>
      </c>
      <c r="D766" s="89" t="s">
        <v>777</v>
      </c>
      <c r="E766" s="90" t="s">
        <v>108</v>
      </c>
      <c r="F766" s="67" t="s">
        <v>109</v>
      </c>
      <c r="G766" s="91">
        <f t="shared" si="52"/>
        <v>0</v>
      </c>
      <c r="H766" s="91">
        <f t="shared" si="53"/>
        <v>0</v>
      </c>
      <c r="I766" s="92">
        <v>0</v>
      </c>
    </row>
    <row r="767" spans="1:9">
      <c r="C767" s="76">
        <v>223304</v>
      </c>
      <c r="D767" s="89" t="s">
        <v>778</v>
      </c>
      <c r="E767" s="90" t="s">
        <v>108</v>
      </c>
      <c r="F767" s="67" t="s">
        <v>109</v>
      </c>
      <c r="G767" s="91">
        <f t="shared" si="52"/>
        <v>0</v>
      </c>
      <c r="H767" s="91">
        <f t="shared" si="53"/>
        <v>0</v>
      </c>
      <c r="I767" s="92">
        <v>0</v>
      </c>
    </row>
    <row r="768" spans="1:9">
      <c r="C768" s="76">
        <v>223305</v>
      </c>
      <c r="D768" s="89" t="s">
        <v>779</v>
      </c>
      <c r="E768" s="90" t="s">
        <v>108</v>
      </c>
      <c r="F768" s="67" t="s">
        <v>109</v>
      </c>
      <c r="G768" s="91">
        <f t="shared" si="52"/>
        <v>0</v>
      </c>
      <c r="H768" s="91">
        <f t="shared" si="53"/>
        <v>0</v>
      </c>
      <c r="I768" s="92">
        <v>0</v>
      </c>
    </row>
    <row r="769" spans="1:9">
      <c r="C769" s="76">
        <v>223306</v>
      </c>
      <c r="D769" s="89" t="s">
        <v>780</v>
      </c>
      <c r="E769" s="90" t="s">
        <v>108</v>
      </c>
      <c r="F769" s="67" t="s">
        <v>109</v>
      </c>
      <c r="G769" s="91">
        <f t="shared" si="52"/>
        <v>0</v>
      </c>
      <c r="H769" s="91">
        <f t="shared" si="53"/>
        <v>0</v>
      </c>
      <c r="I769" s="92">
        <v>0</v>
      </c>
    </row>
    <row r="770" spans="1:9">
      <c r="C770" s="76">
        <v>223307</v>
      </c>
      <c r="D770" s="89" t="s">
        <v>781</v>
      </c>
      <c r="E770" s="90" t="s">
        <v>108</v>
      </c>
      <c r="F770" s="67" t="s">
        <v>109</v>
      </c>
      <c r="G770" s="91">
        <f t="shared" si="52"/>
        <v>0</v>
      </c>
      <c r="H770" s="91">
        <f t="shared" si="53"/>
        <v>0</v>
      </c>
      <c r="I770" s="92">
        <v>0</v>
      </c>
    </row>
    <row r="771" spans="1:9">
      <c r="C771" s="76">
        <v>223308</v>
      </c>
      <c r="D771" s="89" t="s">
        <v>782</v>
      </c>
      <c r="E771" s="90" t="s">
        <v>108</v>
      </c>
      <c r="F771" s="67" t="s">
        <v>109</v>
      </c>
      <c r="G771" s="91">
        <f t="shared" si="52"/>
        <v>0</v>
      </c>
      <c r="H771" s="91">
        <f t="shared" si="53"/>
        <v>0</v>
      </c>
      <c r="I771" s="92">
        <v>0</v>
      </c>
    </row>
    <row r="772" spans="1:9">
      <c r="C772" s="76">
        <v>223309</v>
      </c>
      <c r="D772" s="89" t="s">
        <v>783</v>
      </c>
      <c r="E772" s="90" t="s">
        <v>108</v>
      </c>
      <c r="F772" s="67" t="s">
        <v>109</v>
      </c>
      <c r="G772" s="91">
        <f t="shared" si="52"/>
        <v>0</v>
      </c>
      <c r="H772" s="91">
        <f t="shared" si="53"/>
        <v>0</v>
      </c>
      <c r="I772" s="92">
        <v>0</v>
      </c>
    </row>
    <row r="773" spans="1:9">
      <c r="A773" s="70" t="s">
        <v>128</v>
      </c>
      <c r="C773" s="90" t="s">
        <v>95</v>
      </c>
      <c r="D773" s="93" t="s">
        <v>774</v>
      </c>
      <c r="E773" s="90"/>
      <c r="G773" s="94">
        <f>SUM(G764:G772)</f>
        <v>0</v>
      </c>
      <c r="H773" s="94">
        <f>SUM(H764:H772)</f>
        <v>0</v>
      </c>
      <c r="I773" s="95">
        <f>SUM(I764:I772)</f>
        <v>0</v>
      </c>
    </row>
    <row r="774" spans="1:9">
      <c r="C774" s="76"/>
      <c r="D774" s="77"/>
      <c r="E774" s="90"/>
      <c r="G774" s="91"/>
      <c r="H774" s="91"/>
      <c r="I774" s="92"/>
    </row>
    <row r="775" spans="1:9">
      <c r="C775" s="76"/>
      <c r="D775" s="77" t="s">
        <v>784</v>
      </c>
      <c r="E775" s="90"/>
      <c r="G775" s="91"/>
      <c r="H775" s="91"/>
      <c r="I775" s="92"/>
    </row>
    <row r="776" spans="1:9">
      <c r="C776" s="76">
        <v>223401</v>
      </c>
      <c r="D776" s="89" t="s">
        <v>785</v>
      </c>
      <c r="E776" s="90" t="s">
        <v>108</v>
      </c>
      <c r="F776" s="67" t="s">
        <v>109</v>
      </c>
      <c r="G776" s="91">
        <f t="shared" ref="G776:G788" si="54">IF(E776="Actual",IF(F776=G$6,$I776,0),VLOOKUP($E776,$F$1754:$L$1760,5,FALSE)*$I776)</f>
        <v>0</v>
      </c>
      <c r="H776" s="91">
        <f t="shared" ref="H776:H788" si="55">IF(E776="Actual",IF(F776=H$6,$I776,0),VLOOKUP($E776,$F$1754:$L$1760,6,FALSE)*$I776)</f>
        <v>0</v>
      </c>
      <c r="I776" s="92">
        <v>0</v>
      </c>
    </row>
    <row r="777" spans="1:9">
      <c r="C777" s="76">
        <v>223402</v>
      </c>
      <c r="D777" s="89" t="s">
        <v>786</v>
      </c>
      <c r="E777" s="90" t="s">
        <v>108</v>
      </c>
      <c r="F777" s="67" t="s">
        <v>109</v>
      </c>
      <c r="G777" s="91">
        <f t="shared" si="54"/>
        <v>0</v>
      </c>
      <c r="H777" s="91">
        <f t="shared" si="55"/>
        <v>0</v>
      </c>
      <c r="I777" s="92">
        <v>0</v>
      </c>
    </row>
    <row r="778" spans="1:9">
      <c r="C778" s="76">
        <v>223403</v>
      </c>
      <c r="D778" s="89" t="s">
        <v>787</v>
      </c>
      <c r="E778" s="90" t="s">
        <v>108</v>
      </c>
      <c r="F778" s="67" t="s">
        <v>109</v>
      </c>
      <c r="G778" s="91">
        <f t="shared" si="54"/>
        <v>0</v>
      </c>
      <c r="H778" s="91">
        <f t="shared" si="55"/>
        <v>0</v>
      </c>
      <c r="I778" s="92">
        <v>0</v>
      </c>
    </row>
    <row r="779" spans="1:9">
      <c r="C779" s="76">
        <v>223404</v>
      </c>
      <c r="D779" s="89" t="s">
        <v>788</v>
      </c>
      <c r="E779" s="90" t="s">
        <v>108</v>
      </c>
      <c r="F779" s="67" t="s">
        <v>109</v>
      </c>
      <c r="G779" s="91">
        <f t="shared" si="54"/>
        <v>0</v>
      </c>
      <c r="H779" s="91">
        <f t="shared" si="55"/>
        <v>0</v>
      </c>
      <c r="I779" s="92">
        <v>0</v>
      </c>
    </row>
    <row r="780" spans="1:9">
      <c r="C780" s="76">
        <v>223405</v>
      </c>
      <c r="D780" s="89" t="s">
        <v>789</v>
      </c>
      <c r="E780" s="90" t="s">
        <v>108</v>
      </c>
      <c r="F780" s="67" t="s">
        <v>109</v>
      </c>
      <c r="G780" s="91">
        <f t="shared" si="54"/>
        <v>0</v>
      </c>
      <c r="H780" s="91">
        <f t="shared" si="55"/>
        <v>0</v>
      </c>
      <c r="I780" s="92">
        <v>0</v>
      </c>
    </row>
    <row r="781" spans="1:9">
      <c r="C781" s="76">
        <v>223406</v>
      </c>
      <c r="D781" s="89" t="s">
        <v>790</v>
      </c>
      <c r="E781" s="90" t="s">
        <v>108</v>
      </c>
      <c r="F781" s="67" t="s">
        <v>109</v>
      </c>
      <c r="G781" s="91">
        <f t="shared" si="54"/>
        <v>0</v>
      </c>
      <c r="H781" s="91">
        <f t="shared" si="55"/>
        <v>0</v>
      </c>
      <c r="I781" s="92">
        <v>0</v>
      </c>
    </row>
    <row r="782" spans="1:9">
      <c r="C782" s="76">
        <v>223407</v>
      </c>
      <c r="D782" s="89" t="s">
        <v>791</v>
      </c>
      <c r="E782" s="90" t="s">
        <v>108</v>
      </c>
      <c r="F782" s="67" t="s">
        <v>109</v>
      </c>
      <c r="G782" s="91">
        <f t="shared" si="54"/>
        <v>0</v>
      </c>
      <c r="H782" s="91">
        <f t="shared" si="55"/>
        <v>0</v>
      </c>
      <c r="I782" s="92">
        <v>0</v>
      </c>
    </row>
    <row r="783" spans="1:9">
      <c r="C783" s="76">
        <v>223408</v>
      </c>
      <c r="D783" s="89" t="s">
        <v>792</v>
      </c>
      <c r="E783" s="90" t="s">
        <v>108</v>
      </c>
      <c r="F783" s="67" t="s">
        <v>109</v>
      </c>
      <c r="G783" s="91">
        <f t="shared" si="54"/>
        <v>0</v>
      </c>
      <c r="H783" s="91">
        <f t="shared" si="55"/>
        <v>0</v>
      </c>
      <c r="I783" s="92">
        <v>0</v>
      </c>
    </row>
    <row r="784" spans="1:9">
      <c r="C784" s="76">
        <v>223409</v>
      </c>
      <c r="D784" s="89" t="s">
        <v>793</v>
      </c>
      <c r="E784" s="90" t="s">
        <v>108</v>
      </c>
      <c r="F784" s="67" t="s">
        <v>109</v>
      </c>
      <c r="G784" s="91">
        <f t="shared" si="54"/>
        <v>0</v>
      </c>
      <c r="H784" s="91">
        <f t="shared" si="55"/>
        <v>0</v>
      </c>
      <c r="I784" s="92">
        <v>0</v>
      </c>
    </row>
    <row r="785" spans="1:9">
      <c r="C785" s="76">
        <v>223410</v>
      </c>
      <c r="D785" s="89" t="s">
        <v>794</v>
      </c>
      <c r="E785" s="90" t="s">
        <v>108</v>
      </c>
      <c r="F785" s="67" t="s">
        <v>109</v>
      </c>
      <c r="G785" s="91">
        <f t="shared" si="54"/>
        <v>0</v>
      </c>
      <c r="H785" s="91">
        <f t="shared" si="55"/>
        <v>0</v>
      </c>
      <c r="I785" s="92">
        <v>0</v>
      </c>
    </row>
    <row r="786" spans="1:9">
      <c r="C786" s="76">
        <v>223411</v>
      </c>
      <c r="D786" s="89" t="s">
        <v>795</v>
      </c>
      <c r="E786" s="90" t="s">
        <v>108</v>
      </c>
      <c r="F786" s="67" t="s">
        <v>109</v>
      </c>
      <c r="G786" s="91">
        <f t="shared" si="54"/>
        <v>0</v>
      </c>
      <c r="H786" s="91">
        <f t="shared" si="55"/>
        <v>0</v>
      </c>
      <c r="I786" s="92">
        <v>0</v>
      </c>
    </row>
    <row r="787" spans="1:9">
      <c r="C787" s="76">
        <v>223412</v>
      </c>
      <c r="D787" s="89" t="s">
        <v>796</v>
      </c>
      <c r="E787" s="90" t="s">
        <v>108</v>
      </c>
      <c r="F787" s="67" t="s">
        <v>109</v>
      </c>
      <c r="G787" s="91">
        <f t="shared" si="54"/>
        <v>0</v>
      </c>
      <c r="H787" s="91">
        <f t="shared" si="55"/>
        <v>0</v>
      </c>
      <c r="I787" s="92">
        <v>0</v>
      </c>
    </row>
    <row r="788" spans="1:9">
      <c r="C788" s="76">
        <v>223413</v>
      </c>
      <c r="D788" s="89" t="s">
        <v>797</v>
      </c>
      <c r="E788" s="90" t="s">
        <v>108</v>
      </c>
      <c r="F788" s="67" t="s">
        <v>109</v>
      </c>
      <c r="G788" s="91">
        <f t="shared" si="54"/>
        <v>0</v>
      </c>
      <c r="H788" s="91">
        <f t="shared" si="55"/>
        <v>0</v>
      </c>
      <c r="I788" s="92">
        <v>0</v>
      </c>
    </row>
    <row r="789" spans="1:9">
      <c r="A789" s="70" t="s">
        <v>128</v>
      </c>
      <c r="C789" s="90" t="s">
        <v>95</v>
      </c>
      <c r="D789" s="93" t="s">
        <v>784</v>
      </c>
      <c r="E789" s="90"/>
      <c r="G789" s="94">
        <f>SUM(G776:G788)</f>
        <v>0</v>
      </c>
      <c r="H789" s="94">
        <f>SUM(H776:H788)</f>
        <v>0</v>
      </c>
      <c r="I789" s="95">
        <f>SUM(I776:I788)</f>
        <v>0</v>
      </c>
    </row>
    <row r="790" spans="1:9">
      <c r="C790" s="76"/>
      <c r="D790" s="77"/>
      <c r="E790" s="90"/>
      <c r="G790" s="91"/>
      <c r="H790" s="91"/>
      <c r="I790" s="92"/>
    </row>
    <row r="791" spans="1:9">
      <c r="C791" s="76"/>
      <c r="D791" s="77" t="s">
        <v>798</v>
      </c>
      <c r="E791" s="90"/>
      <c r="G791" s="91"/>
      <c r="H791" s="91"/>
      <c r="I791" s="92"/>
    </row>
    <row r="792" spans="1:9">
      <c r="C792" s="76">
        <v>223501</v>
      </c>
      <c r="D792" s="89" t="s">
        <v>799</v>
      </c>
      <c r="E792" s="90" t="s">
        <v>220</v>
      </c>
      <c r="F792" s="67" t="s">
        <v>109</v>
      </c>
      <c r="G792" s="91">
        <f>IF(E792="Actual",IF(F792=G$6,$I792,0),VLOOKUP($E792,$F$1754:$L$1760,5,FALSE)*$I792)</f>
        <v>0</v>
      </c>
      <c r="H792" s="91">
        <f>IF(E792="Actual",IF(F792=H$6,$I792,0),VLOOKUP($E792,$F$1754:$L$1760,6,FALSE)*$I792)</f>
        <v>0</v>
      </c>
      <c r="I792" s="92">
        <v>0</v>
      </c>
    </row>
    <row r="793" spans="1:9">
      <c r="C793" s="76">
        <v>223502</v>
      </c>
      <c r="D793" s="89" t="s">
        <v>800</v>
      </c>
      <c r="E793" s="90" t="s">
        <v>220</v>
      </c>
      <c r="F793" s="67" t="s">
        <v>109</v>
      </c>
      <c r="G793" s="91">
        <f>IF(E793="Actual",IF(F793=G$6,$I793,0),VLOOKUP($E793,$F$1754:$L$1760,5,FALSE)*$I793)</f>
        <v>17786.237659865496</v>
      </c>
      <c r="H793" s="91">
        <f>IF(E793="Actual",IF(F793=H$6,$I793,0),VLOOKUP($E793,$F$1754:$L$1760,6,FALSE)*$I793)</f>
        <v>17234.092340134506</v>
      </c>
      <c r="I793" s="92">
        <v>35020.33</v>
      </c>
    </row>
    <row r="794" spans="1:9">
      <c r="C794" s="76">
        <v>223503</v>
      </c>
      <c r="D794" s="89" t="s">
        <v>801</v>
      </c>
      <c r="E794" s="90" t="s">
        <v>220</v>
      </c>
      <c r="F794" s="67" t="s">
        <v>109</v>
      </c>
      <c r="G794" s="91">
        <f>IF(E794="Actual",IF(F794=G$6,$I794,0),VLOOKUP($E794,$F$1754:$L$1760,5,FALSE)*$I794)</f>
        <v>0</v>
      </c>
      <c r="H794" s="91">
        <f>IF(E794="Actual",IF(F794=H$6,$I794,0),VLOOKUP($E794,$F$1754:$L$1760,6,FALSE)*$I794)</f>
        <v>0</v>
      </c>
      <c r="I794" s="92">
        <v>0</v>
      </c>
    </row>
    <row r="795" spans="1:9">
      <c r="A795" s="70" t="s">
        <v>128</v>
      </c>
      <c r="C795" s="90" t="s">
        <v>95</v>
      </c>
      <c r="D795" s="93" t="s">
        <v>798</v>
      </c>
      <c r="E795" s="90"/>
      <c r="G795" s="94">
        <f>SUM(G792:G794)</f>
        <v>17786.237659865496</v>
      </c>
      <c r="H795" s="94">
        <f>SUM(H792:H794)</f>
        <v>17234.092340134506</v>
      </c>
      <c r="I795" s="95">
        <f>SUM(I792:I794)</f>
        <v>35020.33</v>
      </c>
    </row>
    <row r="796" spans="1:9">
      <c r="C796" s="76"/>
      <c r="D796" s="77"/>
      <c r="E796" s="90"/>
      <c r="G796" s="91"/>
      <c r="H796" s="91"/>
      <c r="I796" s="92"/>
    </row>
    <row r="797" spans="1:9">
      <c r="C797" s="76"/>
      <c r="D797" s="77" t="s">
        <v>802</v>
      </c>
      <c r="E797" s="90"/>
      <c r="G797" s="91"/>
      <c r="H797" s="91"/>
      <c r="I797" s="92"/>
    </row>
    <row r="798" spans="1:9">
      <c r="C798" s="76">
        <v>224001</v>
      </c>
      <c r="D798" s="89" t="s">
        <v>803</v>
      </c>
      <c r="E798" s="90" t="s">
        <v>108</v>
      </c>
      <c r="F798" s="67" t="s">
        <v>109</v>
      </c>
      <c r="G798" s="91">
        <f>IF(E798="Actual",IF(F798=G$6,$I798,0),VLOOKUP($E798,$F$1754:$L$1760,5,FALSE)*$I798)</f>
        <v>0</v>
      </c>
      <c r="H798" s="91">
        <f>IF(E798="Actual",IF(F798=H$6,$I798,0),VLOOKUP($E798,$F$1754:$L$1760,6,FALSE)*$I798)</f>
        <v>0</v>
      </c>
      <c r="I798" s="92">
        <v>0</v>
      </c>
    </row>
    <row r="799" spans="1:9">
      <c r="C799" s="76">
        <v>224002</v>
      </c>
      <c r="D799" s="89" t="s">
        <v>804</v>
      </c>
      <c r="E799" s="90" t="s">
        <v>108</v>
      </c>
      <c r="F799" s="67" t="s">
        <v>109</v>
      </c>
      <c r="G799" s="91">
        <f>IF(E799="Actual",IF(F799=G$6,$I799,0),VLOOKUP($E799,$F$1754:$L$1760,5,FALSE)*$I799)</f>
        <v>0</v>
      </c>
      <c r="H799" s="91">
        <f>IF(E799="Actual",IF(F799=H$6,$I799,0),VLOOKUP($E799,$F$1754:$L$1760,6,FALSE)*$I799)</f>
        <v>0</v>
      </c>
      <c r="I799" s="92">
        <v>0</v>
      </c>
    </row>
    <row r="800" spans="1:9">
      <c r="C800" s="76">
        <v>224003</v>
      </c>
      <c r="D800" s="89" t="s">
        <v>805</v>
      </c>
      <c r="E800" s="90" t="s">
        <v>108</v>
      </c>
      <c r="F800" s="67" t="s">
        <v>109</v>
      </c>
      <c r="G800" s="91">
        <f>IF(E800="Actual",IF(F800=G$6,$I800,0),VLOOKUP($E800,$F$1754:$L$1760,5,FALSE)*$I800)</f>
        <v>-639.38616450669633</v>
      </c>
      <c r="H800" s="91">
        <f>IF(E800="Actual",IF(F800=H$6,$I800,0),VLOOKUP($E800,$F$1754:$L$1760,6,FALSE)*$I800)</f>
        <v>-421.73383549330401</v>
      </c>
      <c r="I800" s="92">
        <v>-1061.1200000000003</v>
      </c>
    </row>
    <row r="801" spans="1:9">
      <c r="C801" s="76">
        <v>224004</v>
      </c>
      <c r="D801" s="89" t="s">
        <v>806</v>
      </c>
      <c r="E801" s="90" t="s">
        <v>108</v>
      </c>
      <c r="F801" s="67" t="s">
        <v>109</v>
      </c>
      <c r="G801" s="91">
        <f>IF(E801="Actual",IF(F801=G$6,$I801,0),VLOOKUP($E801,$F$1754:$L$1760,5,FALSE)*$I801)</f>
        <v>0</v>
      </c>
      <c r="H801" s="91">
        <f>IF(E801="Actual",IF(F801=H$6,$I801,0),VLOOKUP($E801,$F$1754:$L$1760,6,FALSE)*$I801)</f>
        <v>0</v>
      </c>
      <c r="I801" s="92">
        <v>0</v>
      </c>
    </row>
    <row r="802" spans="1:9">
      <c r="A802" s="70" t="s">
        <v>128</v>
      </c>
      <c r="C802" s="90" t="s">
        <v>95</v>
      </c>
      <c r="D802" s="93" t="s">
        <v>802</v>
      </c>
      <c r="E802" s="90"/>
      <c r="G802" s="94">
        <f>SUM(G798:G801)</f>
        <v>-639.38616450669633</v>
      </c>
      <c r="H802" s="94">
        <f>SUM(H798:H801)</f>
        <v>-421.73383549330401</v>
      </c>
      <c r="I802" s="95">
        <f>SUM(I798:I801)</f>
        <v>-1061.1200000000003</v>
      </c>
    </row>
    <row r="803" spans="1:9">
      <c r="C803" s="76"/>
      <c r="D803" s="77"/>
      <c r="E803" s="90"/>
      <c r="G803" s="91"/>
      <c r="H803" s="91"/>
      <c r="I803" s="92"/>
    </row>
    <row r="804" spans="1:9">
      <c r="C804" s="76"/>
      <c r="D804" s="77" t="s">
        <v>238</v>
      </c>
      <c r="E804" s="90"/>
      <c r="G804" s="91"/>
      <c r="H804" s="91"/>
      <c r="I804" s="92"/>
    </row>
    <row r="805" spans="1:9">
      <c r="B805" s="70" t="s">
        <v>807</v>
      </c>
      <c r="C805" s="76">
        <v>231001</v>
      </c>
      <c r="D805" s="89" t="s">
        <v>73</v>
      </c>
      <c r="E805" s="90" t="s">
        <v>108</v>
      </c>
      <c r="F805" s="67" t="s">
        <v>109</v>
      </c>
      <c r="G805" s="91">
        <f>IF(E805="Actual",IF(F805=G$6,$I805,0),VLOOKUP($E805,$F$1754:$L$1760,5,FALSE)*$I805)</f>
        <v>-26874.657670872821</v>
      </c>
      <c r="H805" s="91">
        <f>IF(E805="Actual",IF(F805=H$6,$I805,0),VLOOKUP($E805,$F$1754:$L$1760,6,FALSE)*$I805)</f>
        <v>-17726.302329127171</v>
      </c>
      <c r="I805" s="92">
        <v>-44600.959999999992</v>
      </c>
    </row>
    <row r="806" spans="1:9">
      <c r="B806" s="70" t="s">
        <v>807</v>
      </c>
      <c r="C806" s="76">
        <v>231002</v>
      </c>
      <c r="D806" s="89" t="s">
        <v>808</v>
      </c>
      <c r="E806" s="90" t="s">
        <v>108</v>
      </c>
      <c r="F806" s="67" t="s">
        <v>109</v>
      </c>
      <c r="G806" s="91">
        <f>IF(E806="Actual",IF(F806=G$6,$I806,0),VLOOKUP($E806,$F$1754:$L$1760,5,FALSE)*$I806)</f>
        <v>0</v>
      </c>
      <c r="H806" s="91">
        <f>IF(E806="Actual",IF(F806=H$6,$I806,0),VLOOKUP($E806,$F$1754:$L$1760,6,FALSE)*$I806)</f>
        <v>0</v>
      </c>
      <c r="I806" s="92">
        <v>0</v>
      </c>
    </row>
    <row r="807" spans="1:9">
      <c r="B807" s="70" t="s">
        <v>807</v>
      </c>
      <c r="C807" s="76">
        <v>231003</v>
      </c>
      <c r="D807" s="89" t="s">
        <v>213</v>
      </c>
      <c r="E807" s="90" t="s">
        <v>108</v>
      </c>
      <c r="F807" s="67" t="s">
        <v>109</v>
      </c>
      <c r="G807" s="91">
        <f>IF(E807="Actual",IF(F807=G$6,$I807,0),VLOOKUP($E807,$F$1754:$L$1760,5,FALSE)*$I807)</f>
        <v>-2089.0981242959688</v>
      </c>
      <c r="H807" s="91">
        <f>IF(E807="Actual",IF(F807=H$6,$I807,0),VLOOKUP($E807,$F$1754:$L$1760,6,FALSE)*$I807)</f>
        <v>-1377.9518757040273</v>
      </c>
      <c r="I807" s="92">
        <v>-3467.0499999999961</v>
      </c>
    </row>
    <row r="808" spans="1:9">
      <c r="A808" s="70" t="s">
        <v>128</v>
      </c>
      <c r="C808" s="90" t="s">
        <v>95</v>
      </c>
      <c r="D808" s="93" t="s">
        <v>238</v>
      </c>
      <c r="E808" s="90"/>
      <c r="G808" s="94">
        <f>SUM(G805:G807)</f>
        <v>-28963.755795168789</v>
      </c>
      <c r="H808" s="94">
        <f>SUM(H805:H807)</f>
        <v>-19104.254204831199</v>
      </c>
      <c r="I808" s="95">
        <f>SUM(I805:I807)</f>
        <v>-48068.009999999987</v>
      </c>
    </row>
    <row r="809" spans="1:9">
      <c r="C809" s="76"/>
      <c r="D809" s="77"/>
      <c r="E809" s="90"/>
      <c r="G809" s="91"/>
      <c r="H809" s="91"/>
      <c r="I809" s="92"/>
    </row>
    <row r="810" spans="1:9">
      <c r="C810" s="76"/>
      <c r="D810" s="77" t="s">
        <v>809</v>
      </c>
      <c r="E810" s="90"/>
      <c r="G810" s="91"/>
      <c r="H810" s="91"/>
      <c r="I810" s="92"/>
    </row>
    <row r="811" spans="1:9">
      <c r="C811" s="76">
        <v>232001</v>
      </c>
      <c r="D811" s="89" t="s">
        <v>810</v>
      </c>
      <c r="E811" s="90" t="s">
        <v>220</v>
      </c>
      <c r="F811" s="67" t="s">
        <v>109</v>
      </c>
      <c r="G811" s="91">
        <f t="shared" ref="G811:G818" si="56">IF(E811="Actual",IF(F811=G$6,$I811,0),VLOOKUP($E811,$F$1754:$L$1760,5,FALSE)*$I811)</f>
        <v>0</v>
      </c>
      <c r="H811" s="91">
        <f t="shared" ref="H811:H818" si="57">IF(E811="Actual",IF(F811=H$6,$I811,0),VLOOKUP($E811,$F$1754:$L$1760,6,FALSE)*$I811)</f>
        <v>0</v>
      </c>
      <c r="I811" s="92">
        <v>0</v>
      </c>
    </row>
    <row r="812" spans="1:9">
      <c r="C812" s="76">
        <v>232002</v>
      </c>
      <c r="D812" s="89" t="s">
        <v>811</v>
      </c>
      <c r="E812" s="90" t="s">
        <v>108</v>
      </c>
      <c r="F812" s="67" t="s">
        <v>109</v>
      </c>
      <c r="G812" s="91">
        <f t="shared" si="56"/>
        <v>0</v>
      </c>
      <c r="H812" s="91">
        <f t="shared" si="57"/>
        <v>0</v>
      </c>
      <c r="I812" s="92">
        <v>0</v>
      </c>
    </row>
    <row r="813" spans="1:9">
      <c r="C813" s="76">
        <v>232003</v>
      </c>
      <c r="D813" s="89" t="s">
        <v>812</v>
      </c>
      <c r="E813" s="90" t="s">
        <v>108</v>
      </c>
      <c r="F813" s="67" t="s">
        <v>109</v>
      </c>
      <c r="G813" s="91">
        <f t="shared" si="56"/>
        <v>0</v>
      </c>
      <c r="H813" s="91">
        <f t="shared" si="57"/>
        <v>0</v>
      </c>
      <c r="I813" s="92">
        <v>0</v>
      </c>
    </row>
    <row r="814" spans="1:9">
      <c r="C814" s="76">
        <v>232004</v>
      </c>
      <c r="D814" s="89" t="s">
        <v>813</v>
      </c>
      <c r="E814" s="90" t="s">
        <v>108</v>
      </c>
      <c r="F814" s="67" t="s">
        <v>109</v>
      </c>
      <c r="G814" s="91">
        <f t="shared" si="56"/>
        <v>0</v>
      </c>
      <c r="H814" s="91">
        <f t="shared" si="57"/>
        <v>0</v>
      </c>
      <c r="I814" s="92">
        <v>0</v>
      </c>
    </row>
    <row r="815" spans="1:9">
      <c r="C815" s="76">
        <v>232005</v>
      </c>
      <c r="D815" s="89" t="s">
        <v>814</v>
      </c>
      <c r="E815" s="90" t="s">
        <v>108</v>
      </c>
      <c r="F815" s="67" t="s">
        <v>109</v>
      </c>
      <c r="G815" s="91">
        <f t="shared" si="56"/>
        <v>0</v>
      </c>
      <c r="H815" s="91">
        <f t="shared" si="57"/>
        <v>0</v>
      </c>
      <c r="I815" s="92">
        <v>0</v>
      </c>
    </row>
    <row r="816" spans="1:9">
      <c r="C816" s="76">
        <v>232006</v>
      </c>
      <c r="D816" s="89" t="s">
        <v>815</v>
      </c>
      <c r="E816" s="90" t="s">
        <v>108</v>
      </c>
      <c r="F816" s="67" t="s">
        <v>109</v>
      </c>
      <c r="G816" s="91">
        <f t="shared" si="56"/>
        <v>0</v>
      </c>
      <c r="H816" s="91">
        <f t="shared" si="57"/>
        <v>0</v>
      </c>
      <c r="I816" s="92">
        <v>0</v>
      </c>
    </row>
    <row r="817" spans="1:9">
      <c r="C817" s="76">
        <v>232007</v>
      </c>
      <c r="D817" s="89" t="s">
        <v>816</v>
      </c>
      <c r="E817" s="90" t="s">
        <v>108</v>
      </c>
      <c r="F817" s="67" t="s">
        <v>109</v>
      </c>
      <c r="G817" s="91">
        <f t="shared" si="56"/>
        <v>0</v>
      </c>
      <c r="H817" s="91">
        <f t="shared" si="57"/>
        <v>0</v>
      </c>
      <c r="I817" s="92">
        <v>0</v>
      </c>
    </row>
    <row r="818" spans="1:9">
      <c r="C818" s="76">
        <v>232008</v>
      </c>
      <c r="D818" s="89" t="s">
        <v>809</v>
      </c>
      <c r="E818" s="90" t="s">
        <v>108</v>
      </c>
      <c r="F818" s="67" t="s">
        <v>109</v>
      </c>
      <c r="G818" s="91">
        <f t="shared" si="56"/>
        <v>0</v>
      </c>
      <c r="H818" s="91">
        <f t="shared" si="57"/>
        <v>0</v>
      </c>
      <c r="I818" s="92">
        <v>0</v>
      </c>
    </row>
    <row r="819" spans="1:9">
      <c r="A819" s="70" t="s">
        <v>128</v>
      </c>
      <c r="C819" s="90" t="s">
        <v>95</v>
      </c>
      <c r="D819" s="93" t="s">
        <v>809</v>
      </c>
      <c r="E819" s="90"/>
      <c r="G819" s="94">
        <f>SUM(G811:G818)</f>
        <v>0</v>
      </c>
      <c r="H819" s="94">
        <f>SUM(H811:H818)</f>
        <v>0</v>
      </c>
      <c r="I819" s="95">
        <f>SUM(I811:I818)</f>
        <v>0</v>
      </c>
    </row>
    <row r="820" spans="1:9">
      <c r="C820" s="76"/>
      <c r="D820" s="77"/>
      <c r="E820" s="90"/>
      <c r="G820" s="91"/>
      <c r="H820" s="91"/>
      <c r="I820" s="92"/>
    </row>
    <row r="821" spans="1:9">
      <c r="C821" s="76"/>
      <c r="D821" s="77" t="s">
        <v>817</v>
      </c>
      <c r="E821" s="90"/>
      <c r="G821" s="91"/>
      <c r="H821" s="91"/>
      <c r="I821" s="92"/>
    </row>
    <row r="822" spans="1:9">
      <c r="C822" s="76">
        <v>233001</v>
      </c>
      <c r="D822" s="89" t="s">
        <v>818</v>
      </c>
      <c r="E822" s="90" t="s">
        <v>108</v>
      </c>
      <c r="F822" s="67" t="s">
        <v>109</v>
      </c>
      <c r="G822" s="91">
        <f>IF(E822="Actual",IF(F822=G$6,$I822,0),VLOOKUP($E822,$F$1754:$L$1760,5,FALSE)*$I822)</f>
        <v>0</v>
      </c>
      <c r="H822" s="91">
        <f>IF(E822="Actual",IF(F822=H$6,$I822,0),VLOOKUP($E822,$F$1754:$L$1760,6,FALSE)*$I822)</f>
        <v>0</v>
      </c>
      <c r="I822" s="92">
        <v>0</v>
      </c>
    </row>
    <row r="823" spans="1:9">
      <c r="C823" s="76">
        <v>233002</v>
      </c>
      <c r="D823" s="89" t="s">
        <v>819</v>
      </c>
      <c r="E823" s="90" t="s">
        <v>108</v>
      </c>
      <c r="F823" s="67" t="s">
        <v>109</v>
      </c>
      <c r="G823" s="91">
        <f>IF(E823="Actual",IF(F823=G$6,$I823,0),VLOOKUP($E823,$F$1754:$L$1760,5,FALSE)*$I823)</f>
        <v>-4811695.4833559003</v>
      </c>
      <c r="H823" s="91">
        <f>IF(E823="Actual",IF(F823=H$6,$I823,0),VLOOKUP($E823,$F$1754:$L$1760,6,FALSE)*$I823)</f>
        <v>-3173754.6166440994</v>
      </c>
      <c r="I823" s="92">
        <v>-7985450.0999999996</v>
      </c>
    </row>
    <row r="824" spans="1:9">
      <c r="A824" s="70" t="s">
        <v>128</v>
      </c>
      <c r="C824" s="90" t="s">
        <v>95</v>
      </c>
      <c r="D824" s="93" t="s">
        <v>817</v>
      </c>
      <c r="E824" s="90"/>
      <c r="G824" s="94">
        <f>SUM(G822:G823)</f>
        <v>-4811695.4833559003</v>
      </c>
      <c r="H824" s="94">
        <f>SUM(H822:H823)</f>
        <v>-3173754.6166440994</v>
      </c>
      <c r="I824" s="95">
        <f>SUM(I822:I823)</f>
        <v>-7985450.0999999996</v>
      </c>
    </row>
    <row r="825" spans="1:9">
      <c r="C825" s="76"/>
      <c r="D825" s="77"/>
      <c r="E825" s="90"/>
      <c r="G825" s="91"/>
      <c r="H825" s="91"/>
      <c r="I825" s="92"/>
    </row>
    <row r="826" spans="1:9">
      <c r="C826" s="76"/>
      <c r="D826" s="77" t="s">
        <v>820</v>
      </c>
      <c r="E826" s="90"/>
      <c r="G826" s="91"/>
      <c r="H826" s="91"/>
      <c r="I826" s="92"/>
    </row>
    <row r="827" spans="1:9">
      <c r="C827" s="76">
        <v>241001</v>
      </c>
      <c r="D827" s="89" t="s">
        <v>821</v>
      </c>
      <c r="E827" s="90" t="s">
        <v>108</v>
      </c>
      <c r="F827" s="67" t="s">
        <v>109</v>
      </c>
      <c r="G827" s="91">
        <f>IF(E827="Actual",IF(F827=G$6,$I827,0),VLOOKUP($E827,$F$1754:$L$1760,5,FALSE)*$I827)</f>
        <v>0</v>
      </c>
      <c r="H827" s="91">
        <f>IF(E827="Actual",IF(F827=H$6,$I827,0),VLOOKUP($E827,$F$1754:$L$1760,6,FALSE)*$I827)</f>
        <v>0</v>
      </c>
      <c r="I827" s="92">
        <v>0</v>
      </c>
    </row>
    <row r="828" spans="1:9">
      <c r="C828" s="76">
        <v>241002</v>
      </c>
      <c r="D828" s="89" t="s">
        <v>822</v>
      </c>
      <c r="E828" s="90" t="s">
        <v>108</v>
      </c>
      <c r="F828" s="67" t="s">
        <v>109</v>
      </c>
      <c r="G828" s="91">
        <f>IF(E828="Actual",IF(F828=G$6,$I828,0),VLOOKUP($E828,$F$1754:$L$1760,5,FALSE)*$I828)</f>
        <v>0</v>
      </c>
      <c r="H828" s="91">
        <f>IF(E828="Actual",IF(F828=H$6,$I828,0),VLOOKUP($E828,$F$1754:$L$1760,6,FALSE)*$I828)</f>
        <v>0</v>
      </c>
      <c r="I828" s="92">
        <v>0</v>
      </c>
    </row>
    <row r="829" spans="1:9">
      <c r="C829" s="76">
        <v>241003</v>
      </c>
      <c r="D829" s="89" t="s">
        <v>823</v>
      </c>
      <c r="E829" s="90" t="s">
        <v>108</v>
      </c>
      <c r="F829" s="67" t="s">
        <v>109</v>
      </c>
      <c r="G829" s="91">
        <f>IF(E829="Actual",IF(F829=G$6,$I829,0),VLOOKUP($E829,$F$1754:$L$1760,5,FALSE)*$I829)</f>
        <v>0</v>
      </c>
      <c r="H829" s="91">
        <f>IF(E829="Actual",IF(F829=H$6,$I829,0),VLOOKUP($E829,$F$1754:$L$1760,6,FALSE)*$I829)</f>
        <v>0</v>
      </c>
      <c r="I829" s="92">
        <v>0</v>
      </c>
    </row>
    <row r="830" spans="1:9">
      <c r="C830" s="76">
        <v>241004</v>
      </c>
      <c r="D830" s="89" t="s">
        <v>824</v>
      </c>
      <c r="E830" s="90" t="s">
        <v>108</v>
      </c>
      <c r="F830" s="67" t="s">
        <v>109</v>
      </c>
      <c r="G830" s="91">
        <f>IF(E830="Actual",IF(F830=G$6,$I830,0),VLOOKUP($E830,$F$1754:$L$1760,5,FALSE)*$I830)</f>
        <v>0</v>
      </c>
      <c r="H830" s="91">
        <f>IF(E830="Actual",IF(F830=H$6,$I830,0),VLOOKUP($E830,$F$1754:$L$1760,6,FALSE)*$I830)</f>
        <v>0</v>
      </c>
      <c r="I830" s="92">
        <v>0</v>
      </c>
    </row>
    <row r="831" spans="1:9">
      <c r="A831" s="70" t="s">
        <v>128</v>
      </c>
      <c r="C831" s="90" t="s">
        <v>95</v>
      </c>
      <c r="D831" s="93" t="s">
        <v>820</v>
      </c>
      <c r="E831" s="90"/>
      <c r="G831" s="94">
        <f>SUM(G827:G830)</f>
        <v>0</v>
      </c>
      <c r="H831" s="94">
        <f>SUM(H827:H830)</f>
        <v>0</v>
      </c>
      <c r="I831" s="95">
        <f>SUM(I827:I830)</f>
        <v>0</v>
      </c>
    </row>
    <row r="832" spans="1:9">
      <c r="C832" s="76"/>
      <c r="D832" s="77"/>
      <c r="E832" s="90"/>
      <c r="G832" s="91"/>
      <c r="H832" s="91"/>
      <c r="I832" s="92"/>
    </row>
    <row r="833" spans="1:9">
      <c r="C833" s="76"/>
      <c r="D833" s="77" t="s">
        <v>825</v>
      </c>
      <c r="E833" s="90"/>
      <c r="G833" s="91"/>
      <c r="H833" s="91"/>
      <c r="I833" s="92"/>
    </row>
    <row r="834" spans="1:9">
      <c r="C834" s="76">
        <v>242001</v>
      </c>
      <c r="D834" s="89" t="s">
        <v>826</v>
      </c>
      <c r="E834" s="90" t="s">
        <v>108</v>
      </c>
      <c r="F834" s="67" t="s">
        <v>109</v>
      </c>
      <c r="G834" s="91">
        <f>IF(E834="Actual",IF(F834=G$6,$I834,0),VLOOKUP($E834,$F$1754:$L$1760,5,FALSE)*$I834)</f>
        <v>0</v>
      </c>
      <c r="H834" s="91">
        <f>IF(E834="Actual",IF(F834=H$6,$I834,0),VLOOKUP($E834,$F$1754:$L$1760,6,FALSE)*$I834)</f>
        <v>0</v>
      </c>
      <c r="I834" s="92">
        <v>0</v>
      </c>
    </row>
    <row r="835" spans="1:9">
      <c r="C835" s="76">
        <v>242002</v>
      </c>
      <c r="D835" s="89" t="s">
        <v>827</v>
      </c>
      <c r="E835" s="90" t="s">
        <v>108</v>
      </c>
      <c r="F835" s="67" t="s">
        <v>109</v>
      </c>
      <c r="G835" s="91">
        <f>IF(E835="Actual",IF(F835=G$6,$I835,0),VLOOKUP($E835,$F$1754:$L$1760,5,FALSE)*$I835)</f>
        <v>0</v>
      </c>
      <c r="H835" s="91">
        <f>IF(E835="Actual",IF(F835=H$6,$I835,0),VLOOKUP($E835,$F$1754:$L$1760,6,FALSE)*$I835)</f>
        <v>0</v>
      </c>
      <c r="I835" s="92">
        <v>0</v>
      </c>
    </row>
    <row r="836" spans="1:9">
      <c r="C836" s="76">
        <v>242003</v>
      </c>
      <c r="D836" s="89" t="s">
        <v>828</v>
      </c>
      <c r="E836" s="90" t="s">
        <v>108</v>
      </c>
      <c r="F836" s="67" t="s">
        <v>109</v>
      </c>
      <c r="G836" s="91">
        <f>IF(E836="Actual",IF(F836=G$6,$I836,0),VLOOKUP($E836,$F$1754:$L$1760,5,FALSE)*$I836)</f>
        <v>0</v>
      </c>
      <c r="H836" s="91">
        <f>IF(E836="Actual",IF(F836=H$6,$I836,0),VLOOKUP($E836,$F$1754:$L$1760,6,FALSE)*$I836)</f>
        <v>0</v>
      </c>
      <c r="I836" s="92">
        <v>0</v>
      </c>
    </row>
    <row r="837" spans="1:9">
      <c r="C837" s="76">
        <v>242004</v>
      </c>
      <c r="D837" s="89" t="s">
        <v>829</v>
      </c>
      <c r="E837" s="90" t="s">
        <v>108</v>
      </c>
      <c r="F837" s="67" t="s">
        <v>109</v>
      </c>
      <c r="G837" s="91">
        <f>IF(E837="Actual",IF(F837=G$6,$I837,0),VLOOKUP($E837,$F$1754:$L$1760,5,FALSE)*$I837)</f>
        <v>0</v>
      </c>
      <c r="H837" s="91">
        <f>IF(E837="Actual",IF(F837=H$6,$I837,0),VLOOKUP($E837,$F$1754:$L$1760,6,FALSE)*$I837)</f>
        <v>0</v>
      </c>
      <c r="I837" s="92">
        <v>0</v>
      </c>
    </row>
    <row r="838" spans="1:9">
      <c r="A838" s="70" t="s">
        <v>128</v>
      </c>
      <c r="C838" s="90" t="s">
        <v>95</v>
      </c>
      <c r="D838" s="93" t="s">
        <v>825</v>
      </c>
      <c r="E838" s="90"/>
      <c r="G838" s="94">
        <f>SUM(G834:G837)</f>
        <v>0</v>
      </c>
      <c r="H838" s="94">
        <f>SUM(H834:H837)</f>
        <v>0</v>
      </c>
      <c r="I838" s="95">
        <f>SUM(I834:I837)</f>
        <v>0</v>
      </c>
    </row>
    <row r="839" spans="1:9">
      <c r="C839" s="76"/>
      <c r="D839" s="77"/>
      <c r="E839" s="90"/>
      <c r="G839" s="91"/>
      <c r="H839" s="91"/>
      <c r="I839" s="92"/>
    </row>
    <row r="840" spans="1:9">
      <c r="C840" s="76"/>
      <c r="D840" s="77" t="s">
        <v>830</v>
      </c>
      <c r="E840" s="90"/>
      <c r="G840" s="91"/>
      <c r="H840" s="91"/>
      <c r="I840" s="92"/>
    </row>
    <row r="841" spans="1:9">
      <c r="C841" s="76">
        <v>251101</v>
      </c>
      <c r="D841" s="89" t="s">
        <v>831</v>
      </c>
      <c r="E841" s="90" t="s">
        <v>108</v>
      </c>
      <c r="F841" s="67" t="s">
        <v>109</v>
      </c>
      <c r="G841" s="91">
        <f>IF(E841="Actual",IF(F841=G$6,$I841,0),VLOOKUP($E841,$F$1754:$L$1760,5,FALSE)*$I841)</f>
        <v>0</v>
      </c>
      <c r="H841" s="91">
        <f>IF(E841="Actual",IF(F841=H$6,$I841,0),VLOOKUP($E841,$F$1754:$L$1760,6,FALSE)*$I841)</f>
        <v>0</v>
      </c>
      <c r="I841" s="92">
        <v>0</v>
      </c>
    </row>
    <row r="842" spans="1:9">
      <c r="C842" s="76">
        <v>251102</v>
      </c>
      <c r="D842" s="89" t="s">
        <v>832</v>
      </c>
      <c r="E842" s="90" t="s">
        <v>108</v>
      </c>
      <c r="F842" s="67" t="s">
        <v>109</v>
      </c>
      <c r="G842" s="91">
        <f>IF(E842="Actual",IF(F842=G$6,$I842,0),VLOOKUP($E842,$F$1754:$L$1760,5,FALSE)*$I842)</f>
        <v>0</v>
      </c>
      <c r="H842" s="91">
        <f>IF(E842="Actual",IF(F842=H$6,$I842,0),VLOOKUP($E842,$F$1754:$L$1760,6,FALSE)*$I842)</f>
        <v>0</v>
      </c>
      <c r="I842" s="92">
        <v>0</v>
      </c>
    </row>
    <row r="843" spans="1:9">
      <c r="C843" s="76">
        <v>251103</v>
      </c>
      <c r="D843" s="89" t="s">
        <v>833</v>
      </c>
      <c r="E843" s="90" t="s">
        <v>108</v>
      </c>
      <c r="F843" s="67" t="s">
        <v>109</v>
      </c>
      <c r="G843" s="91">
        <f>IF(E843="Actual",IF(F843=G$6,$I843,0),VLOOKUP($E843,$F$1754:$L$1760,5,FALSE)*$I843)</f>
        <v>0</v>
      </c>
      <c r="H843" s="91">
        <f>IF(E843="Actual",IF(F843=H$6,$I843,0),VLOOKUP($E843,$F$1754:$L$1760,6,FALSE)*$I843)</f>
        <v>0</v>
      </c>
      <c r="I843" s="92">
        <v>0</v>
      </c>
    </row>
    <row r="844" spans="1:9">
      <c r="C844" s="76">
        <v>251104</v>
      </c>
      <c r="D844" s="89" t="s">
        <v>834</v>
      </c>
      <c r="E844" s="90" t="s">
        <v>108</v>
      </c>
      <c r="F844" s="67" t="s">
        <v>109</v>
      </c>
      <c r="G844" s="91">
        <f>IF(E844="Actual",IF(F844=G$6,$I844,0),VLOOKUP($E844,$F$1754:$L$1760,5,FALSE)*$I844)</f>
        <v>0</v>
      </c>
      <c r="H844" s="91">
        <f>IF(E844="Actual",IF(F844=H$6,$I844,0),VLOOKUP($E844,$F$1754:$L$1760,6,FALSE)*$I844)</f>
        <v>0</v>
      </c>
      <c r="I844" s="92">
        <v>0</v>
      </c>
    </row>
    <row r="845" spans="1:9">
      <c r="A845" s="70" t="s">
        <v>128</v>
      </c>
      <c r="C845" s="90" t="s">
        <v>95</v>
      </c>
      <c r="D845" s="93" t="s">
        <v>830</v>
      </c>
      <c r="E845" s="90"/>
      <c r="G845" s="94">
        <f>SUM(G841:G844)</f>
        <v>0</v>
      </c>
      <c r="H845" s="94">
        <f>SUM(H841:H844)</f>
        <v>0</v>
      </c>
      <c r="I845" s="95">
        <f>SUM(I841:I844)</f>
        <v>0</v>
      </c>
    </row>
    <row r="846" spans="1:9">
      <c r="C846" s="76"/>
      <c r="D846" s="77"/>
      <c r="E846" s="90"/>
      <c r="G846" s="91"/>
      <c r="H846" s="91"/>
      <c r="I846" s="92"/>
    </row>
    <row r="847" spans="1:9">
      <c r="C847" s="76"/>
      <c r="D847" s="77" t="s">
        <v>835</v>
      </c>
      <c r="E847" s="90"/>
      <c r="G847" s="91"/>
      <c r="H847" s="91"/>
      <c r="I847" s="92"/>
    </row>
    <row r="848" spans="1:9">
      <c r="C848" s="76">
        <v>251201</v>
      </c>
      <c r="D848" s="89" t="s">
        <v>836</v>
      </c>
      <c r="E848" s="90" t="s">
        <v>108</v>
      </c>
      <c r="F848" s="67" t="s">
        <v>109</v>
      </c>
      <c r="G848" s="91">
        <f t="shared" ref="G848:G860" si="58">IF(E848="Actual",IF(F848=G$6,$I848,0),VLOOKUP($E848,$F$1754:$L$1760,5,FALSE)*$I848)</f>
        <v>0</v>
      </c>
      <c r="H848" s="91">
        <f t="shared" ref="H848:H860" si="59">IF(E848="Actual",IF(F848=H$6,$I848,0),VLOOKUP($E848,$F$1754:$L$1760,6,FALSE)*$I848)</f>
        <v>0</v>
      </c>
      <c r="I848" s="92">
        <v>0</v>
      </c>
    </row>
    <row r="849" spans="1:9">
      <c r="C849" s="76">
        <v>251202</v>
      </c>
      <c r="D849" s="89" t="s">
        <v>837</v>
      </c>
      <c r="E849" s="90" t="s">
        <v>108</v>
      </c>
      <c r="F849" s="67" t="s">
        <v>109</v>
      </c>
      <c r="G849" s="91">
        <f t="shared" si="58"/>
        <v>0</v>
      </c>
      <c r="H849" s="91">
        <f t="shared" si="59"/>
        <v>0</v>
      </c>
      <c r="I849" s="92">
        <v>0</v>
      </c>
    </row>
    <row r="850" spans="1:9">
      <c r="C850" s="76">
        <v>252001</v>
      </c>
      <c r="D850" s="89" t="s">
        <v>826</v>
      </c>
      <c r="E850" s="90" t="s">
        <v>108</v>
      </c>
      <c r="F850" s="67" t="s">
        <v>109</v>
      </c>
      <c r="G850" s="91">
        <f t="shared" si="58"/>
        <v>0</v>
      </c>
      <c r="H850" s="91">
        <f t="shared" si="59"/>
        <v>0</v>
      </c>
      <c r="I850" s="92">
        <v>0</v>
      </c>
    </row>
    <row r="851" spans="1:9">
      <c r="C851" s="76">
        <v>252002</v>
      </c>
      <c r="D851" s="89" t="s">
        <v>827</v>
      </c>
      <c r="E851" s="90" t="s">
        <v>108</v>
      </c>
      <c r="F851" s="67" t="s">
        <v>109</v>
      </c>
      <c r="G851" s="91">
        <f t="shared" si="58"/>
        <v>0</v>
      </c>
      <c r="H851" s="91">
        <f t="shared" si="59"/>
        <v>0</v>
      </c>
      <c r="I851" s="92">
        <v>0</v>
      </c>
    </row>
    <row r="852" spans="1:9">
      <c r="C852" s="76">
        <v>252003</v>
      </c>
      <c r="D852" s="89" t="s">
        <v>828</v>
      </c>
      <c r="E852" s="90" t="s">
        <v>108</v>
      </c>
      <c r="F852" s="67" t="s">
        <v>109</v>
      </c>
      <c r="G852" s="91">
        <f t="shared" si="58"/>
        <v>0</v>
      </c>
      <c r="H852" s="91">
        <f t="shared" si="59"/>
        <v>0</v>
      </c>
      <c r="I852" s="92">
        <v>0</v>
      </c>
    </row>
    <row r="853" spans="1:9">
      <c r="C853" s="76">
        <v>252004</v>
      </c>
      <c r="D853" s="89" t="s">
        <v>838</v>
      </c>
      <c r="E853" s="90" t="s">
        <v>108</v>
      </c>
      <c r="F853" s="67" t="s">
        <v>109</v>
      </c>
      <c r="G853" s="91">
        <f t="shared" si="58"/>
        <v>0</v>
      </c>
      <c r="H853" s="91">
        <f t="shared" si="59"/>
        <v>0</v>
      </c>
      <c r="I853" s="92">
        <v>0</v>
      </c>
    </row>
    <row r="854" spans="1:9">
      <c r="C854" s="76">
        <v>253001</v>
      </c>
      <c r="D854" s="89" t="s">
        <v>839</v>
      </c>
      <c r="E854" s="90" t="s">
        <v>108</v>
      </c>
      <c r="F854" s="67" t="s">
        <v>109</v>
      </c>
      <c r="G854" s="91">
        <f t="shared" si="58"/>
        <v>0</v>
      </c>
      <c r="H854" s="91">
        <f t="shared" si="59"/>
        <v>0</v>
      </c>
      <c r="I854" s="92">
        <v>0</v>
      </c>
    </row>
    <row r="855" spans="1:9">
      <c r="C855" s="76">
        <v>253002</v>
      </c>
      <c r="D855" s="89" t="s">
        <v>840</v>
      </c>
      <c r="E855" s="90" t="s">
        <v>108</v>
      </c>
      <c r="F855" s="67" t="s">
        <v>109</v>
      </c>
      <c r="G855" s="91">
        <f t="shared" si="58"/>
        <v>0</v>
      </c>
      <c r="H855" s="91">
        <f t="shared" si="59"/>
        <v>0</v>
      </c>
      <c r="I855" s="92">
        <v>0</v>
      </c>
    </row>
    <row r="856" spans="1:9">
      <c r="C856" s="76">
        <v>253003</v>
      </c>
      <c r="D856" s="89" t="s">
        <v>841</v>
      </c>
      <c r="E856" s="90" t="s">
        <v>108</v>
      </c>
      <c r="F856" s="67" t="s">
        <v>109</v>
      </c>
      <c r="G856" s="91">
        <f t="shared" si="58"/>
        <v>0</v>
      </c>
      <c r="H856" s="91">
        <f t="shared" si="59"/>
        <v>0</v>
      </c>
      <c r="I856" s="92">
        <v>0</v>
      </c>
    </row>
    <row r="857" spans="1:9">
      <c r="C857" s="76">
        <v>253004</v>
      </c>
      <c r="D857" s="89" t="s">
        <v>842</v>
      </c>
      <c r="E857" s="90" t="s">
        <v>108</v>
      </c>
      <c r="F857" s="67" t="s">
        <v>109</v>
      </c>
      <c r="G857" s="91">
        <f t="shared" si="58"/>
        <v>0</v>
      </c>
      <c r="H857" s="91">
        <f t="shared" si="59"/>
        <v>0</v>
      </c>
      <c r="I857" s="92">
        <v>0</v>
      </c>
    </row>
    <row r="858" spans="1:9">
      <c r="C858" s="76">
        <v>253005</v>
      </c>
      <c r="D858" s="89" t="s">
        <v>843</v>
      </c>
      <c r="E858" s="90" t="s">
        <v>108</v>
      </c>
      <c r="F858" s="67" t="s">
        <v>109</v>
      </c>
      <c r="G858" s="91">
        <f t="shared" si="58"/>
        <v>0</v>
      </c>
      <c r="H858" s="91">
        <f t="shared" si="59"/>
        <v>0</v>
      </c>
      <c r="I858" s="92">
        <v>0</v>
      </c>
    </row>
    <row r="859" spans="1:9">
      <c r="C859" s="76">
        <v>253006</v>
      </c>
      <c r="D859" s="89" t="s">
        <v>844</v>
      </c>
      <c r="E859" s="90" t="s">
        <v>108</v>
      </c>
      <c r="F859" s="67" t="s">
        <v>109</v>
      </c>
      <c r="G859" s="91">
        <f t="shared" si="58"/>
        <v>0</v>
      </c>
      <c r="H859" s="91">
        <f t="shared" si="59"/>
        <v>0</v>
      </c>
      <c r="I859" s="92">
        <v>0</v>
      </c>
    </row>
    <row r="860" spans="1:9">
      <c r="C860" s="76">
        <v>253007</v>
      </c>
      <c r="D860" s="89" t="s">
        <v>845</v>
      </c>
      <c r="E860" s="90" t="s">
        <v>108</v>
      </c>
      <c r="F860" s="67" t="s">
        <v>109</v>
      </c>
      <c r="G860" s="91">
        <f t="shared" si="58"/>
        <v>0</v>
      </c>
      <c r="H860" s="91">
        <f t="shared" si="59"/>
        <v>0</v>
      </c>
      <c r="I860" s="92">
        <v>0</v>
      </c>
    </row>
    <row r="861" spans="1:9">
      <c r="A861" s="70" t="s">
        <v>128</v>
      </c>
      <c r="C861" s="90" t="s">
        <v>95</v>
      </c>
      <c r="D861" s="93" t="s">
        <v>835</v>
      </c>
      <c r="E861" s="90"/>
      <c r="G861" s="94">
        <f>SUM(G848:G860)</f>
        <v>0</v>
      </c>
      <c r="H861" s="94">
        <f>SUM(H848:H860)</f>
        <v>0</v>
      </c>
      <c r="I861" s="95">
        <f>SUM(I848:I860)</f>
        <v>0</v>
      </c>
    </row>
    <row r="862" spans="1:9">
      <c r="C862" s="76"/>
      <c r="D862" s="77"/>
      <c r="E862" s="90"/>
      <c r="G862" s="91"/>
      <c r="H862" s="91"/>
      <c r="I862" s="92"/>
    </row>
    <row r="863" spans="1:9">
      <c r="C863" s="76"/>
      <c r="D863" s="77" t="s">
        <v>846</v>
      </c>
      <c r="E863" s="90"/>
      <c r="G863" s="91"/>
      <c r="H863" s="91"/>
      <c r="I863" s="92"/>
    </row>
    <row r="864" spans="1:9">
      <c r="B864" s="70" t="s">
        <v>847</v>
      </c>
      <c r="C864" s="76">
        <v>254001</v>
      </c>
      <c r="D864" s="89" t="s">
        <v>846</v>
      </c>
      <c r="E864" s="90" t="s">
        <v>108</v>
      </c>
      <c r="F864" s="67" t="s">
        <v>109</v>
      </c>
      <c r="G864" s="91">
        <f>IF(E864="Actual",IF(F864=G$6,$I864,0),VLOOKUP($E864,$F$1754:$L$1760,5,FALSE)*$I864)</f>
        <v>0</v>
      </c>
      <c r="H864" s="91">
        <f>IF(E864="Actual",IF(F864=H$6,$I864,0),VLOOKUP($E864,$F$1754:$L$1760,6,FALSE)*$I864)</f>
        <v>0</v>
      </c>
      <c r="I864" s="92">
        <v>0</v>
      </c>
    </row>
    <row r="865" spans="1:9">
      <c r="B865" s="70" t="s">
        <v>847</v>
      </c>
      <c r="C865" s="76">
        <v>254002</v>
      </c>
      <c r="D865" s="89" t="s">
        <v>848</v>
      </c>
      <c r="E865" s="90" t="s">
        <v>108</v>
      </c>
      <c r="F865" s="67" t="s">
        <v>109</v>
      </c>
      <c r="G865" s="91">
        <f>IF(E865="Actual",IF(F865=G$6,$I865,0),VLOOKUP($E865,$F$1754:$L$1760,5,FALSE)*$I865)</f>
        <v>0</v>
      </c>
      <c r="H865" s="91">
        <f>IF(E865="Actual",IF(F865=H$6,$I865,0),VLOOKUP($E865,$F$1754:$L$1760,6,FALSE)*$I865)</f>
        <v>0</v>
      </c>
      <c r="I865" s="92">
        <v>0</v>
      </c>
    </row>
    <row r="866" spans="1:9">
      <c r="B866" s="70" t="s">
        <v>847</v>
      </c>
      <c r="C866" s="76">
        <v>254003</v>
      </c>
      <c r="D866" s="89" t="s">
        <v>849</v>
      </c>
      <c r="E866" s="90" t="s">
        <v>850</v>
      </c>
      <c r="F866" s="67" t="s">
        <v>109</v>
      </c>
      <c r="G866" s="91">
        <f>IF(E866="Actual",IF(F866=G$6,$I866,0),VLOOKUP($E866,$F$1754:$L$1760,5,FALSE)*$I866)</f>
        <v>0</v>
      </c>
      <c r="H866" s="91">
        <f>IF(E866="Actual",IF(F866=H$6,$I866,0),VLOOKUP($E866,$F$1754:$L$1760,6,FALSE)*$I866)</f>
        <v>0</v>
      </c>
      <c r="I866" s="92">
        <v>0</v>
      </c>
    </row>
    <row r="867" spans="1:9">
      <c r="B867" s="70" t="s">
        <v>847</v>
      </c>
      <c r="C867" s="76">
        <v>254004</v>
      </c>
      <c r="D867" s="89" t="s">
        <v>851</v>
      </c>
      <c r="E867" s="90" t="s">
        <v>108</v>
      </c>
      <c r="F867" s="67" t="s">
        <v>109</v>
      </c>
      <c r="G867" s="91">
        <f>IF(E867="Actual",IF(F867=G$6,$I867,0),VLOOKUP($E867,$F$1754:$L$1760,5,FALSE)*$I867)</f>
        <v>0</v>
      </c>
      <c r="H867" s="91">
        <f>IF(E867="Actual",IF(F867=H$6,$I867,0),VLOOKUP($E867,$F$1754:$L$1760,6,FALSE)*$I867)</f>
        <v>0</v>
      </c>
      <c r="I867" s="92">
        <v>0</v>
      </c>
    </row>
    <row r="868" spans="1:9">
      <c r="B868" s="70" t="s">
        <v>847</v>
      </c>
      <c r="C868" s="76">
        <v>254005</v>
      </c>
      <c r="D868" s="89" t="s">
        <v>852</v>
      </c>
      <c r="E868" s="90" t="s">
        <v>850</v>
      </c>
      <c r="F868" s="67" t="s">
        <v>109</v>
      </c>
      <c r="G868" s="91">
        <f>IF(E868="Actual",IF(F868=G$6,$I868,0),VLOOKUP($E868,$F$1754:$L$1760,5,FALSE)*$I868)</f>
        <v>0</v>
      </c>
      <c r="H868" s="91">
        <f>IF(E868="Actual",IF(F868=H$6,$I868,0),VLOOKUP($E868,$F$1754:$L$1760,6,FALSE)*$I868)</f>
        <v>0</v>
      </c>
      <c r="I868" s="92">
        <v>0</v>
      </c>
    </row>
    <row r="869" spans="1:9">
      <c r="A869" s="70" t="s">
        <v>128</v>
      </c>
      <c r="C869" s="90" t="s">
        <v>95</v>
      </c>
      <c r="D869" s="93" t="s">
        <v>846</v>
      </c>
      <c r="E869" s="90"/>
      <c r="G869" s="94">
        <f>SUM(G864:G868)</f>
        <v>0</v>
      </c>
      <c r="H869" s="94">
        <f>SUM(H864:H868)</f>
        <v>0</v>
      </c>
      <c r="I869" s="95">
        <f>SUM(I864:I868)</f>
        <v>0</v>
      </c>
    </row>
    <row r="870" spans="1:9">
      <c r="C870" s="76"/>
      <c r="D870" s="77"/>
      <c r="E870" s="90"/>
      <c r="G870" s="91"/>
      <c r="H870" s="91"/>
      <c r="I870" s="92"/>
    </row>
    <row r="871" spans="1:9">
      <c r="C871" s="76"/>
      <c r="D871" s="77" t="s">
        <v>853</v>
      </c>
      <c r="E871" s="90"/>
      <c r="G871" s="91"/>
      <c r="H871" s="91"/>
      <c r="I871" s="92"/>
    </row>
    <row r="872" spans="1:9">
      <c r="B872" s="70" t="s">
        <v>854</v>
      </c>
      <c r="C872" s="76">
        <v>255001</v>
      </c>
      <c r="D872" s="89" t="s">
        <v>855</v>
      </c>
      <c r="E872" s="90" t="s">
        <v>850</v>
      </c>
      <c r="F872" s="67" t="s">
        <v>109</v>
      </c>
      <c r="G872" s="91">
        <f t="shared" ref="G872:G911" si="60">IF(E872="Actual",IF(F872=G$6,$I872,0),VLOOKUP($E872,$F$1754:$L$1760,5,FALSE)*$I872)</f>
        <v>-480465.43827298313</v>
      </c>
      <c r="H872" s="91">
        <f t="shared" ref="H872:H911" si="61">IF(E872="Actual",IF(F872=H$6,$I872,0),VLOOKUP($E872,$F$1754:$L$1760,6,FALSE)*$I872)</f>
        <v>-652114.31172701681</v>
      </c>
      <c r="I872" s="92">
        <v>-1132579.75</v>
      </c>
    </row>
    <row r="873" spans="1:9">
      <c r="B873" s="70" t="s">
        <v>854</v>
      </c>
      <c r="C873" s="76">
        <v>255002</v>
      </c>
      <c r="D873" s="89" t="s">
        <v>856</v>
      </c>
      <c r="E873" s="90" t="s">
        <v>850</v>
      </c>
      <c r="F873" s="67" t="s">
        <v>109</v>
      </c>
      <c r="G873" s="91">
        <f t="shared" si="60"/>
        <v>17443.548950793946</v>
      </c>
      <c r="H873" s="91">
        <f t="shared" si="61"/>
        <v>23675.35104920606</v>
      </c>
      <c r="I873" s="92">
        <v>41118.900000000009</v>
      </c>
    </row>
    <row r="874" spans="1:9">
      <c r="B874" s="70" t="s">
        <v>854</v>
      </c>
      <c r="C874" s="76">
        <v>255003</v>
      </c>
      <c r="D874" s="89" t="s">
        <v>857</v>
      </c>
      <c r="E874" s="90" t="s">
        <v>108</v>
      </c>
      <c r="F874" s="67" t="s">
        <v>109</v>
      </c>
      <c r="G874" s="91">
        <f t="shared" si="60"/>
        <v>0</v>
      </c>
      <c r="H874" s="91">
        <f t="shared" si="61"/>
        <v>0</v>
      </c>
      <c r="I874" s="92">
        <v>0</v>
      </c>
    </row>
    <row r="875" spans="1:9">
      <c r="B875" s="70" t="s">
        <v>854</v>
      </c>
      <c r="C875" s="76">
        <v>255004</v>
      </c>
      <c r="D875" s="89" t="s">
        <v>858</v>
      </c>
      <c r="E875" s="90" t="s">
        <v>850</v>
      </c>
      <c r="F875" s="67" t="s">
        <v>109</v>
      </c>
      <c r="G875" s="91">
        <f t="shared" si="60"/>
        <v>0</v>
      </c>
      <c r="H875" s="91">
        <f t="shared" si="61"/>
        <v>0</v>
      </c>
      <c r="I875" s="92">
        <v>0</v>
      </c>
    </row>
    <row r="876" spans="1:9">
      <c r="B876" s="70" t="s">
        <v>854</v>
      </c>
      <c r="C876" s="76">
        <v>255005</v>
      </c>
      <c r="D876" s="89" t="s">
        <v>859</v>
      </c>
      <c r="E876" s="90" t="s">
        <v>850</v>
      </c>
      <c r="F876" s="67" t="s">
        <v>109</v>
      </c>
      <c r="G876" s="91">
        <f t="shared" si="60"/>
        <v>0</v>
      </c>
      <c r="H876" s="91">
        <f t="shared" si="61"/>
        <v>0</v>
      </c>
      <c r="I876" s="92">
        <v>0</v>
      </c>
    </row>
    <row r="877" spans="1:9">
      <c r="B877" s="70" t="s">
        <v>854</v>
      </c>
      <c r="C877" s="76">
        <v>255006</v>
      </c>
      <c r="D877" s="89" t="s">
        <v>860</v>
      </c>
      <c r="E877" s="90" t="s">
        <v>850</v>
      </c>
      <c r="F877" s="67" t="s">
        <v>109</v>
      </c>
      <c r="G877" s="91">
        <f t="shared" si="60"/>
        <v>0</v>
      </c>
      <c r="H877" s="91">
        <f t="shared" si="61"/>
        <v>0</v>
      </c>
      <c r="I877" s="92">
        <v>0</v>
      </c>
    </row>
    <row r="878" spans="1:9">
      <c r="B878" s="70" t="s">
        <v>854</v>
      </c>
      <c r="C878" s="76">
        <v>255007</v>
      </c>
      <c r="D878" s="89" t="s">
        <v>861</v>
      </c>
      <c r="E878" s="90" t="s">
        <v>850</v>
      </c>
      <c r="F878" s="67" t="s">
        <v>109</v>
      </c>
      <c r="G878" s="91">
        <f t="shared" si="60"/>
        <v>0</v>
      </c>
      <c r="H878" s="91">
        <f t="shared" si="61"/>
        <v>0</v>
      </c>
      <c r="I878" s="92">
        <v>0</v>
      </c>
    </row>
    <row r="879" spans="1:9">
      <c r="B879" s="70" t="s">
        <v>854</v>
      </c>
      <c r="C879" s="76">
        <v>255008</v>
      </c>
      <c r="D879" s="89" t="s">
        <v>862</v>
      </c>
      <c r="E879" s="90" t="s">
        <v>850</v>
      </c>
      <c r="F879" s="67" t="s">
        <v>109</v>
      </c>
      <c r="G879" s="91">
        <f t="shared" si="60"/>
        <v>0</v>
      </c>
      <c r="H879" s="91">
        <f t="shared" si="61"/>
        <v>0</v>
      </c>
      <c r="I879" s="92">
        <v>0</v>
      </c>
    </row>
    <row r="880" spans="1:9">
      <c r="B880" s="70" t="s">
        <v>854</v>
      </c>
      <c r="C880" s="76">
        <v>255009</v>
      </c>
      <c r="D880" s="89" t="s">
        <v>863</v>
      </c>
      <c r="E880" s="90" t="s">
        <v>850</v>
      </c>
      <c r="F880" s="67" t="s">
        <v>109</v>
      </c>
      <c r="G880" s="91">
        <f t="shared" si="60"/>
        <v>0</v>
      </c>
      <c r="H880" s="91">
        <f t="shared" si="61"/>
        <v>0</v>
      </c>
      <c r="I880" s="92">
        <v>0</v>
      </c>
    </row>
    <row r="881" spans="2:9">
      <c r="B881" s="70" t="s">
        <v>854</v>
      </c>
      <c r="C881" s="76">
        <v>255010</v>
      </c>
      <c r="D881" s="89" t="s">
        <v>864</v>
      </c>
      <c r="E881" s="90" t="s">
        <v>850</v>
      </c>
      <c r="F881" s="67" t="s">
        <v>109</v>
      </c>
      <c r="G881" s="91">
        <f t="shared" si="60"/>
        <v>0</v>
      </c>
      <c r="H881" s="91">
        <f t="shared" si="61"/>
        <v>0</v>
      </c>
      <c r="I881" s="92">
        <v>0</v>
      </c>
    </row>
    <row r="882" spans="2:9">
      <c r="B882" s="70" t="s">
        <v>854</v>
      </c>
      <c r="C882" s="76">
        <v>255011</v>
      </c>
      <c r="D882" s="89" t="s">
        <v>865</v>
      </c>
      <c r="E882" s="90" t="s">
        <v>850</v>
      </c>
      <c r="F882" s="67" t="s">
        <v>109</v>
      </c>
      <c r="G882" s="91">
        <f t="shared" si="60"/>
        <v>0</v>
      </c>
      <c r="H882" s="91">
        <f t="shared" si="61"/>
        <v>0</v>
      </c>
      <c r="I882" s="92">
        <v>0</v>
      </c>
    </row>
    <row r="883" spans="2:9">
      <c r="B883" s="70" t="s">
        <v>854</v>
      </c>
      <c r="C883" s="76">
        <v>255012</v>
      </c>
      <c r="D883" s="89" t="s">
        <v>866</v>
      </c>
      <c r="E883" s="90" t="s">
        <v>850</v>
      </c>
      <c r="F883" s="67" t="s">
        <v>109</v>
      </c>
      <c r="G883" s="91">
        <f t="shared" si="60"/>
        <v>0</v>
      </c>
      <c r="H883" s="91">
        <f t="shared" si="61"/>
        <v>0</v>
      </c>
      <c r="I883" s="92">
        <v>0</v>
      </c>
    </row>
    <row r="884" spans="2:9">
      <c r="B884" s="70" t="s">
        <v>854</v>
      </c>
      <c r="C884" s="76">
        <v>255013</v>
      </c>
      <c r="D884" s="89" t="s">
        <v>867</v>
      </c>
      <c r="E884" s="90" t="s">
        <v>850</v>
      </c>
      <c r="F884" s="67" t="s">
        <v>109</v>
      </c>
      <c r="G884" s="91">
        <f t="shared" si="60"/>
        <v>0</v>
      </c>
      <c r="H884" s="91">
        <f t="shared" si="61"/>
        <v>0</v>
      </c>
      <c r="I884" s="92">
        <v>0</v>
      </c>
    </row>
    <row r="885" spans="2:9">
      <c r="B885" s="70" t="s">
        <v>854</v>
      </c>
      <c r="C885" s="76">
        <v>255014</v>
      </c>
      <c r="D885" s="89" t="s">
        <v>868</v>
      </c>
      <c r="E885" s="90" t="s">
        <v>850</v>
      </c>
      <c r="F885" s="67" t="s">
        <v>109</v>
      </c>
      <c r="G885" s="91">
        <f t="shared" si="60"/>
        <v>0</v>
      </c>
      <c r="H885" s="91">
        <f t="shared" si="61"/>
        <v>0</v>
      </c>
      <c r="I885" s="92">
        <v>0</v>
      </c>
    </row>
    <row r="886" spans="2:9">
      <c r="B886" s="70" t="s">
        <v>854</v>
      </c>
      <c r="C886" s="76">
        <v>255015</v>
      </c>
      <c r="D886" s="89" t="s">
        <v>869</v>
      </c>
      <c r="E886" s="90" t="s">
        <v>850</v>
      </c>
      <c r="F886" s="67" t="s">
        <v>109</v>
      </c>
      <c r="G886" s="91">
        <f t="shared" si="60"/>
        <v>0</v>
      </c>
      <c r="H886" s="91">
        <f t="shared" si="61"/>
        <v>0</v>
      </c>
      <c r="I886" s="92">
        <v>0</v>
      </c>
    </row>
    <row r="887" spans="2:9">
      <c r="B887" s="70" t="s">
        <v>854</v>
      </c>
      <c r="C887" s="76">
        <v>255016</v>
      </c>
      <c r="D887" s="89" t="s">
        <v>870</v>
      </c>
      <c r="E887" s="90" t="s">
        <v>850</v>
      </c>
      <c r="F887" s="67" t="s">
        <v>109</v>
      </c>
      <c r="G887" s="91">
        <f t="shared" si="60"/>
        <v>0</v>
      </c>
      <c r="H887" s="91">
        <f t="shared" si="61"/>
        <v>0</v>
      </c>
      <c r="I887" s="92">
        <v>0</v>
      </c>
    </row>
    <row r="888" spans="2:9">
      <c r="B888" s="70" t="s">
        <v>854</v>
      </c>
      <c r="C888" s="76">
        <v>255017</v>
      </c>
      <c r="D888" s="89" t="s">
        <v>871</v>
      </c>
      <c r="E888" s="90" t="s">
        <v>850</v>
      </c>
      <c r="F888" s="67" t="s">
        <v>109</v>
      </c>
      <c r="G888" s="91">
        <f t="shared" si="60"/>
        <v>0</v>
      </c>
      <c r="H888" s="91">
        <f t="shared" si="61"/>
        <v>0</v>
      </c>
      <c r="I888" s="92">
        <v>0</v>
      </c>
    </row>
    <row r="889" spans="2:9">
      <c r="B889" s="70" t="s">
        <v>854</v>
      </c>
      <c r="C889" s="76">
        <v>255018</v>
      </c>
      <c r="D889" s="89" t="s">
        <v>872</v>
      </c>
      <c r="E889" s="90" t="s">
        <v>850</v>
      </c>
      <c r="F889" s="67" t="s">
        <v>109</v>
      </c>
      <c r="G889" s="91">
        <f t="shared" si="60"/>
        <v>0</v>
      </c>
      <c r="H889" s="91">
        <f t="shared" si="61"/>
        <v>0</v>
      </c>
      <c r="I889" s="92">
        <v>0</v>
      </c>
    </row>
    <row r="890" spans="2:9">
      <c r="B890" s="70" t="s">
        <v>854</v>
      </c>
      <c r="C890" s="76">
        <v>255019</v>
      </c>
      <c r="D890" s="89" t="s">
        <v>873</v>
      </c>
      <c r="E890" s="90" t="s">
        <v>850</v>
      </c>
      <c r="F890" s="67" t="s">
        <v>109</v>
      </c>
      <c r="G890" s="91">
        <f t="shared" si="60"/>
        <v>0</v>
      </c>
      <c r="H890" s="91">
        <f t="shared" si="61"/>
        <v>0</v>
      </c>
      <c r="I890" s="92">
        <v>0</v>
      </c>
    </row>
    <row r="891" spans="2:9">
      <c r="B891" s="70" t="s">
        <v>854</v>
      </c>
      <c r="C891" s="76">
        <v>255020</v>
      </c>
      <c r="D891" s="89" t="s">
        <v>874</v>
      </c>
      <c r="E891" s="90" t="s">
        <v>850</v>
      </c>
      <c r="F891" s="67" t="s">
        <v>109</v>
      </c>
      <c r="G891" s="91">
        <f t="shared" si="60"/>
        <v>0</v>
      </c>
      <c r="H891" s="91">
        <f t="shared" si="61"/>
        <v>0</v>
      </c>
      <c r="I891" s="92">
        <v>0</v>
      </c>
    </row>
    <row r="892" spans="2:9">
      <c r="B892" s="70" t="s">
        <v>854</v>
      </c>
      <c r="C892" s="76">
        <v>255021</v>
      </c>
      <c r="D892" s="89" t="s">
        <v>875</v>
      </c>
      <c r="E892" s="90" t="s">
        <v>850</v>
      </c>
      <c r="F892" s="67" t="s">
        <v>109</v>
      </c>
      <c r="G892" s="91">
        <f t="shared" si="60"/>
        <v>0</v>
      </c>
      <c r="H892" s="91">
        <f t="shared" si="61"/>
        <v>0</v>
      </c>
      <c r="I892" s="92">
        <v>0</v>
      </c>
    </row>
    <row r="893" spans="2:9">
      <c r="B893" s="70" t="s">
        <v>854</v>
      </c>
      <c r="C893" s="76">
        <v>255022</v>
      </c>
      <c r="D893" s="89" t="s">
        <v>876</v>
      </c>
      <c r="E893" s="90" t="s">
        <v>850</v>
      </c>
      <c r="F893" s="67" t="s">
        <v>109</v>
      </c>
      <c r="G893" s="91">
        <f t="shared" si="60"/>
        <v>0</v>
      </c>
      <c r="H893" s="91">
        <f t="shared" si="61"/>
        <v>0</v>
      </c>
      <c r="I893" s="92">
        <v>0</v>
      </c>
    </row>
    <row r="894" spans="2:9">
      <c r="B894" s="70" t="s">
        <v>854</v>
      </c>
      <c r="C894" s="76">
        <v>255023</v>
      </c>
      <c r="D894" s="89" t="s">
        <v>877</v>
      </c>
      <c r="E894" s="90" t="s">
        <v>850</v>
      </c>
      <c r="F894" s="67" t="s">
        <v>109</v>
      </c>
      <c r="G894" s="91">
        <f t="shared" si="60"/>
        <v>0</v>
      </c>
      <c r="H894" s="91">
        <f t="shared" si="61"/>
        <v>0</v>
      </c>
      <c r="I894" s="92">
        <v>0</v>
      </c>
    </row>
    <row r="895" spans="2:9">
      <c r="B895" s="70" t="s">
        <v>854</v>
      </c>
      <c r="C895" s="76">
        <v>255024</v>
      </c>
      <c r="D895" s="89" t="s">
        <v>878</v>
      </c>
      <c r="E895" s="90" t="s">
        <v>850</v>
      </c>
      <c r="F895" s="67" t="s">
        <v>109</v>
      </c>
      <c r="G895" s="91">
        <f t="shared" si="60"/>
        <v>0</v>
      </c>
      <c r="H895" s="91">
        <f t="shared" si="61"/>
        <v>0</v>
      </c>
      <c r="I895" s="92">
        <v>0</v>
      </c>
    </row>
    <row r="896" spans="2:9">
      <c r="B896" s="70" t="s">
        <v>854</v>
      </c>
      <c r="C896" s="76">
        <v>255025</v>
      </c>
      <c r="D896" s="89" t="s">
        <v>879</v>
      </c>
      <c r="E896" s="90" t="s">
        <v>850</v>
      </c>
      <c r="F896" s="67" t="s">
        <v>109</v>
      </c>
      <c r="G896" s="91">
        <f t="shared" si="60"/>
        <v>0</v>
      </c>
      <c r="H896" s="91">
        <f t="shared" si="61"/>
        <v>0</v>
      </c>
      <c r="I896" s="92">
        <v>0</v>
      </c>
    </row>
    <row r="897" spans="1:9">
      <c r="B897" s="70" t="s">
        <v>854</v>
      </c>
      <c r="C897" s="76">
        <v>255026</v>
      </c>
      <c r="D897" s="89" t="s">
        <v>880</v>
      </c>
      <c r="E897" s="90" t="s">
        <v>850</v>
      </c>
      <c r="F897" s="67" t="s">
        <v>109</v>
      </c>
      <c r="G897" s="91">
        <f t="shared" si="60"/>
        <v>0</v>
      </c>
      <c r="H897" s="91">
        <f t="shared" si="61"/>
        <v>0</v>
      </c>
      <c r="I897" s="92">
        <v>0</v>
      </c>
    </row>
    <row r="898" spans="1:9">
      <c r="B898" s="70" t="s">
        <v>854</v>
      </c>
      <c r="C898" s="76">
        <v>255027</v>
      </c>
      <c r="D898" s="89" t="s">
        <v>881</v>
      </c>
      <c r="E898" s="90" t="s">
        <v>850</v>
      </c>
      <c r="F898" s="67" t="s">
        <v>109</v>
      </c>
      <c r="G898" s="91">
        <f t="shared" si="60"/>
        <v>0</v>
      </c>
      <c r="H898" s="91">
        <f t="shared" si="61"/>
        <v>0</v>
      </c>
      <c r="I898" s="92">
        <v>0</v>
      </c>
    </row>
    <row r="899" spans="1:9">
      <c r="B899" s="70" t="s">
        <v>854</v>
      </c>
      <c r="C899" s="76">
        <v>255028</v>
      </c>
      <c r="D899" s="89" t="s">
        <v>882</v>
      </c>
      <c r="E899" s="90" t="s">
        <v>850</v>
      </c>
      <c r="F899" s="67" t="s">
        <v>109</v>
      </c>
      <c r="G899" s="91">
        <f t="shared" si="60"/>
        <v>0</v>
      </c>
      <c r="H899" s="91">
        <f t="shared" si="61"/>
        <v>0</v>
      </c>
      <c r="I899" s="92">
        <v>0</v>
      </c>
    </row>
    <row r="900" spans="1:9">
      <c r="B900" s="70" t="s">
        <v>854</v>
      </c>
      <c r="C900" s="76">
        <v>255029</v>
      </c>
      <c r="D900" s="89" t="s">
        <v>883</v>
      </c>
      <c r="E900" s="90" t="s">
        <v>850</v>
      </c>
      <c r="F900" s="67" t="s">
        <v>109</v>
      </c>
      <c r="G900" s="91">
        <f t="shared" si="60"/>
        <v>0</v>
      </c>
      <c r="H900" s="91">
        <f t="shared" si="61"/>
        <v>0</v>
      </c>
      <c r="I900" s="92">
        <v>0</v>
      </c>
    </row>
    <row r="901" spans="1:9">
      <c r="B901" s="70" t="s">
        <v>854</v>
      </c>
      <c r="C901" s="76">
        <v>255030</v>
      </c>
      <c r="D901" s="89" t="s">
        <v>884</v>
      </c>
      <c r="E901" s="90" t="s">
        <v>850</v>
      </c>
      <c r="F901" s="67" t="s">
        <v>109</v>
      </c>
      <c r="G901" s="91">
        <f t="shared" si="60"/>
        <v>0</v>
      </c>
      <c r="H901" s="91">
        <f t="shared" si="61"/>
        <v>0</v>
      </c>
      <c r="I901" s="92">
        <v>0</v>
      </c>
    </row>
    <row r="902" spans="1:9">
      <c r="B902" s="70" t="s">
        <v>854</v>
      </c>
      <c r="C902" s="76">
        <v>255031</v>
      </c>
      <c r="D902" s="89" t="s">
        <v>885</v>
      </c>
      <c r="E902" s="90" t="s">
        <v>850</v>
      </c>
      <c r="F902" s="67" t="s">
        <v>109</v>
      </c>
      <c r="G902" s="91">
        <f t="shared" si="60"/>
        <v>0</v>
      </c>
      <c r="H902" s="91">
        <f t="shared" si="61"/>
        <v>0</v>
      </c>
      <c r="I902" s="92">
        <v>0</v>
      </c>
    </row>
    <row r="903" spans="1:9">
      <c r="B903" s="70" t="s">
        <v>854</v>
      </c>
      <c r="C903" s="76" t="s">
        <v>886</v>
      </c>
      <c r="D903" s="89" t="s">
        <v>887</v>
      </c>
      <c r="E903" s="90" t="s">
        <v>850</v>
      </c>
      <c r="F903" s="67" t="s">
        <v>109</v>
      </c>
      <c r="G903" s="91">
        <f t="shared" si="60"/>
        <v>0</v>
      </c>
      <c r="H903" s="91">
        <f t="shared" si="61"/>
        <v>0</v>
      </c>
      <c r="I903" s="92">
        <v>0</v>
      </c>
    </row>
    <row r="904" spans="1:9">
      <c r="B904" s="70" t="s">
        <v>854</v>
      </c>
      <c r="C904" s="76" t="s">
        <v>888</v>
      </c>
      <c r="D904" s="89" t="s">
        <v>889</v>
      </c>
      <c r="E904" s="90" t="s">
        <v>850</v>
      </c>
      <c r="F904" s="67" t="s">
        <v>109</v>
      </c>
      <c r="G904" s="91">
        <f t="shared" si="60"/>
        <v>0</v>
      </c>
      <c r="H904" s="91">
        <f t="shared" si="61"/>
        <v>0</v>
      </c>
      <c r="I904" s="92">
        <v>0</v>
      </c>
    </row>
    <row r="905" spans="1:9">
      <c r="B905" s="70" t="s">
        <v>854</v>
      </c>
      <c r="C905" s="76" t="s">
        <v>890</v>
      </c>
      <c r="D905" s="89" t="s">
        <v>891</v>
      </c>
      <c r="E905" s="90" t="s">
        <v>850</v>
      </c>
      <c r="F905" s="67" t="s">
        <v>109</v>
      </c>
      <c r="G905" s="91">
        <f t="shared" si="60"/>
        <v>0</v>
      </c>
      <c r="H905" s="91">
        <f t="shared" si="61"/>
        <v>0</v>
      </c>
      <c r="I905" s="92">
        <v>0</v>
      </c>
    </row>
    <row r="906" spans="1:9">
      <c r="B906" s="70" t="s">
        <v>854</v>
      </c>
      <c r="C906" s="76" t="s">
        <v>892</v>
      </c>
      <c r="D906" s="89" t="s">
        <v>893</v>
      </c>
      <c r="E906" s="90" t="s">
        <v>850</v>
      </c>
      <c r="F906" s="67" t="s">
        <v>109</v>
      </c>
      <c r="G906" s="91">
        <f t="shared" si="60"/>
        <v>0</v>
      </c>
      <c r="H906" s="91">
        <f t="shared" si="61"/>
        <v>0</v>
      </c>
      <c r="I906" s="92">
        <v>0</v>
      </c>
    </row>
    <row r="907" spans="1:9">
      <c r="B907" s="70" t="s">
        <v>854</v>
      </c>
      <c r="C907" s="76" t="s">
        <v>894</v>
      </c>
      <c r="D907" s="89" t="s">
        <v>895</v>
      </c>
      <c r="E907" s="90" t="s">
        <v>850</v>
      </c>
      <c r="F907" s="67" t="s">
        <v>109</v>
      </c>
      <c r="G907" s="91">
        <f t="shared" si="60"/>
        <v>0</v>
      </c>
      <c r="H907" s="91">
        <f t="shared" si="61"/>
        <v>0</v>
      </c>
      <c r="I907" s="92">
        <v>0</v>
      </c>
    </row>
    <row r="908" spans="1:9">
      <c r="B908" s="70" t="s">
        <v>854</v>
      </c>
      <c r="C908" s="76" t="s">
        <v>896</v>
      </c>
      <c r="D908" s="89" t="s">
        <v>897</v>
      </c>
      <c r="E908" s="90" t="s">
        <v>850</v>
      </c>
      <c r="F908" s="67" t="s">
        <v>109</v>
      </c>
      <c r="G908" s="91">
        <f t="shared" si="60"/>
        <v>0</v>
      </c>
      <c r="H908" s="91">
        <f t="shared" si="61"/>
        <v>0</v>
      </c>
      <c r="I908" s="92">
        <v>0</v>
      </c>
    </row>
    <row r="909" spans="1:9">
      <c r="B909" s="70" t="s">
        <v>854</v>
      </c>
      <c r="C909" s="76" t="s">
        <v>898</v>
      </c>
      <c r="D909" s="89" t="s">
        <v>899</v>
      </c>
      <c r="E909" s="90" t="s">
        <v>850</v>
      </c>
      <c r="F909" s="67" t="s">
        <v>109</v>
      </c>
      <c r="G909" s="91">
        <f t="shared" si="60"/>
        <v>0</v>
      </c>
      <c r="H909" s="91">
        <f t="shared" si="61"/>
        <v>0</v>
      </c>
      <c r="I909" s="92">
        <v>0</v>
      </c>
    </row>
    <row r="910" spans="1:9">
      <c r="B910" s="70" t="s">
        <v>854</v>
      </c>
      <c r="C910" s="76" t="s">
        <v>900</v>
      </c>
      <c r="D910" s="89" t="s">
        <v>901</v>
      </c>
      <c r="E910" s="90" t="s">
        <v>850</v>
      </c>
      <c r="F910" s="67" t="s">
        <v>109</v>
      </c>
      <c r="G910" s="91">
        <f t="shared" si="60"/>
        <v>0</v>
      </c>
      <c r="H910" s="91">
        <f t="shared" si="61"/>
        <v>0</v>
      </c>
      <c r="I910" s="92">
        <v>0</v>
      </c>
    </row>
    <row r="911" spans="1:9">
      <c r="B911" s="70" t="s">
        <v>854</v>
      </c>
      <c r="C911" s="76">
        <v>260001</v>
      </c>
      <c r="D911" s="89" t="s">
        <v>902</v>
      </c>
      <c r="E911" s="90" t="s">
        <v>108</v>
      </c>
      <c r="F911" s="67" t="s">
        <v>109</v>
      </c>
      <c r="G911" s="91">
        <f t="shared" si="60"/>
        <v>-31639.55845289975</v>
      </c>
      <c r="H911" s="91">
        <f t="shared" si="61"/>
        <v>-20869.19154710025</v>
      </c>
      <c r="I911" s="92">
        <v>-52508.75</v>
      </c>
    </row>
    <row r="912" spans="1:9">
      <c r="A912" s="70" t="s">
        <v>128</v>
      </c>
      <c r="C912" s="90" t="s">
        <v>95</v>
      </c>
      <c r="D912" s="93" t="s">
        <v>853</v>
      </c>
      <c r="E912" s="90"/>
      <c r="G912" s="94">
        <f>SUM(G872:G911)</f>
        <v>-494661.44777508895</v>
      </c>
      <c r="H912" s="94">
        <f>SUM(H872:H911)</f>
        <v>-649308.15222491091</v>
      </c>
      <c r="I912" s="95">
        <f>SUM(I872:I911)</f>
        <v>-1143969.6000000001</v>
      </c>
    </row>
    <row r="913" spans="3:9">
      <c r="C913" s="76"/>
      <c r="D913" s="77"/>
      <c r="E913" s="90"/>
      <c r="G913" s="91"/>
      <c r="H913" s="91"/>
      <c r="I913" s="92"/>
    </row>
    <row r="914" spans="3:9">
      <c r="C914" s="76"/>
      <c r="D914" s="77" t="s">
        <v>903</v>
      </c>
      <c r="E914" s="90"/>
      <c r="G914" s="91"/>
      <c r="H914" s="91"/>
      <c r="I914" s="92"/>
    </row>
    <row r="915" spans="3:9">
      <c r="C915" s="76">
        <v>260002</v>
      </c>
      <c r="D915" s="89" t="s">
        <v>903</v>
      </c>
      <c r="E915" s="90" t="s">
        <v>108</v>
      </c>
      <c r="F915" s="67" t="s">
        <v>109</v>
      </c>
      <c r="G915" s="91">
        <f t="shared" ref="G915:G931" si="62">IF(E915="Actual",IF(F915=G$6,$I915,0),VLOOKUP($E915,$F$1754:$L$1760,5,FALSE)*$I915)</f>
        <v>0</v>
      </c>
      <c r="H915" s="91">
        <f t="shared" ref="H915:H931" si="63">IF(E915="Actual",IF(F915=H$6,$I915,0),VLOOKUP($E915,$F$1754:$L$1760,6,FALSE)*$I915)</f>
        <v>0</v>
      </c>
      <c r="I915" s="92">
        <v>0</v>
      </c>
    </row>
    <row r="916" spans="3:9">
      <c r="C916" s="76">
        <v>260003</v>
      </c>
      <c r="D916" s="89" t="s">
        <v>904</v>
      </c>
      <c r="E916" s="90" t="s">
        <v>108</v>
      </c>
      <c r="F916" s="67" t="s">
        <v>109</v>
      </c>
      <c r="G916" s="91">
        <f t="shared" si="62"/>
        <v>-17999.438779796783</v>
      </c>
      <c r="H916" s="91">
        <f t="shared" si="63"/>
        <v>-11872.281220203211</v>
      </c>
      <c r="I916" s="92">
        <v>-29871.719999999994</v>
      </c>
    </row>
    <row r="917" spans="3:9">
      <c r="C917" s="76">
        <v>260004</v>
      </c>
      <c r="D917" s="89" t="s">
        <v>905</v>
      </c>
      <c r="E917" s="90" t="s">
        <v>108</v>
      </c>
      <c r="F917" s="67" t="s">
        <v>109</v>
      </c>
      <c r="G917" s="91">
        <f t="shared" si="62"/>
        <v>0</v>
      </c>
      <c r="H917" s="91">
        <f t="shared" si="63"/>
        <v>0</v>
      </c>
      <c r="I917" s="92">
        <v>0</v>
      </c>
    </row>
    <row r="918" spans="3:9">
      <c r="C918" s="76">
        <v>260005</v>
      </c>
      <c r="D918" s="89" t="s">
        <v>906</v>
      </c>
      <c r="E918" s="90" t="s">
        <v>108</v>
      </c>
      <c r="F918" s="67" t="s">
        <v>109</v>
      </c>
      <c r="G918" s="91">
        <f t="shared" si="62"/>
        <v>0</v>
      </c>
      <c r="H918" s="91">
        <f t="shared" si="63"/>
        <v>0</v>
      </c>
      <c r="I918" s="92">
        <v>0</v>
      </c>
    </row>
    <row r="919" spans="3:9">
      <c r="C919" s="76">
        <v>260006</v>
      </c>
      <c r="D919" s="89" t="s">
        <v>907</v>
      </c>
      <c r="E919" s="90" t="s">
        <v>108</v>
      </c>
      <c r="F919" s="67" t="s">
        <v>109</v>
      </c>
      <c r="G919" s="91">
        <f t="shared" si="62"/>
        <v>0</v>
      </c>
      <c r="H919" s="91">
        <f t="shared" si="63"/>
        <v>0</v>
      </c>
      <c r="I919" s="92">
        <v>0</v>
      </c>
    </row>
    <row r="920" spans="3:9">
      <c r="C920" s="76">
        <v>260007</v>
      </c>
      <c r="D920" s="89" t="s">
        <v>908</v>
      </c>
      <c r="E920" s="90" t="s">
        <v>108</v>
      </c>
      <c r="F920" s="67" t="s">
        <v>109</v>
      </c>
      <c r="G920" s="91">
        <f t="shared" si="62"/>
        <v>0</v>
      </c>
      <c r="H920" s="91">
        <f t="shared" si="63"/>
        <v>0</v>
      </c>
      <c r="I920" s="92">
        <v>0</v>
      </c>
    </row>
    <row r="921" spans="3:9">
      <c r="C921" s="76">
        <v>260008</v>
      </c>
      <c r="D921" s="89" t="s">
        <v>909</v>
      </c>
      <c r="E921" s="90" t="s">
        <v>108</v>
      </c>
      <c r="F921" s="67" t="s">
        <v>109</v>
      </c>
      <c r="G921" s="91">
        <f t="shared" si="62"/>
        <v>0</v>
      </c>
      <c r="H921" s="91">
        <f t="shared" si="63"/>
        <v>0</v>
      </c>
      <c r="I921" s="92">
        <v>0</v>
      </c>
    </row>
    <row r="922" spans="3:9">
      <c r="C922" s="76">
        <v>260009</v>
      </c>
      <c r="D922" s="89" t="s">
        <v>910</v>
      </c>
      <c r="E922" s="90" t="s">
        <v>108</v>
      </c>
      <c r="F922" s="67" t="s">
        <v>109</v>
      </c>
      <c r="G922" s="91">
        <f t="shared" si="62"/>
        <v>0</v>
      </c>
      <c r="H922" s="91">
        <f t="shared" si="63"/>
        <v>0</v>
      </c>
      <c r="I922" s="92">
        <v>0</v>
      </c>
    </row>
    <row r="923" spans="3:9">
      <c r="C923" s="76">
        <v>260010</v>
      </c>
      <c r="D923" s="89" t="s">
        <v>911</v>
      </c>
      <c r="E923" s="90" t="s">
        <v>108</v>
      </c>
      <c r="F923" s="67" t="s">
        <v>109</v>
      </c>
      <c r="G923" s="91">
        <f t="shared" si="62"/>
        <v>0</v>
      </c>
      <c r="H923" s="91">
        <f t="shared" si="63"/>
        <v>0</v>
      </c>
      <c r="I923" s="92">
        <v>0</v>
      </c>
    </row>
    <row r="924" spans="3:9">
      <c r="C924" s="76">
        <v>260011</v>
      </c>
      <c r="D924" s="89" t="s">
        <v>912</v>
      </c>
      <c r="E924" s="90" t="s">
        <v>108</v>
      </c>
      <c r="F924" s="67" t="s">
        <v>109</v>
      </c>
      <c r="G924" s="91">
        <f t="shared" si="62"/>
        <v>0</v>
      </c>
      <c r="H924" s="91">
        <f t="shared" si="63"/>
        <v>0</v>
      </c>
      <c r="I924" s="92">
        <v>0</v>
      </c>
    </row>
    <row r="925" spans="3:9">
      <c r="C925" s="76">
        <v>260012</v>
      </c>
      <c r="D925" s="89" t="s">
        <v>913</v>
      </c>
      <c r="E925" s="90" t="s">
        <v>108</v>
      </c>
      <c r="F925" s="67" t="s">
        <v>109</v>
      </c>
      <c r="G925" s="91">
        <f t="shared" si="62"/>
        <v>0</v>
      </c>
      <c r="H925" s="91">
        <f t="shared" si="63"/>
        <v>0</v>
      </c>
      <c r="I925" s="92">
        <v>0</v>
      </c>
    </row>
    <row r="926" spans="3:9">
      <c r="C926" s="76">
        <v>260013</v>
      </c>
      <c r="D926" s="89" t="s">
        <v>914</v>
      </c>
      <c r="E926" s="90" t="s">
        <v>108</v>
      </c>
      <c r="F926" s="67" t="s">
        <v>109</v>
      </c>
      <c r="G926" s="91">
        <f t="shared" si="62"/>
        <v>0</v>
      </c>
      <c r="H926" s="91">
        <f t="shared" si="63"/>
        <v>0</v>
      </c>
      <c r="I926" s="92">
        <v>0</v>
      </c>
    </row>
    <row r="927" spans="3:9">
      <c r="C927" s="76">
        <v>260014</v>
      </c>
      <c r="D927" s="89" t="s">
        <v>915</v>
      </c>
      <c r="E927" s="90" t="s">
        <v>108</v>
      </c>
      <c r="F927" s="67" t="s">
        <v>109</v>
      </c>
      <c r="G927" s="91">
        <f t="shared" si="62"/>
        <v>0</v>
      </c>
      <c r="H927" s="91">
        <f t="shared" si="63"/>
        <v>0</v>
      </c>
      <c r="I927" s="92">
        <v>0</v>
      </c>
    </row>
    <row r="928" spans="3:9">
      <c r="C928" s="76">
        <v>260015</v>
      </c>
      <c r="D928" s="89" t="s">
        <v>916</v>
      </c>
      <c r="E928" s="90" t="s">
        <v>108</v>
      </c>
      <c r="F928" s="67" t="s">
        <v>109</v>
      </c>
      <c r="G928" s="91">
        <f t="shared" si="62"/>
        <v>0</v>
      </c>
      <c r="H928" s="91">
        <f t="shared" si="63"/>
        <v>0</v>
      </c>
      <c r="I928" s="92">
        <v>0</v>
      </c>
    </row>
    <row r="929" spans="1:9">
      <c r="C929" s="76">
        <v>260016</v>
      </c>
      <c r="D929" s="89" t="s">
        <v>917</v>
      </c>
      <c r="E929" s="90" t="s">
        <v>108</v>
      </c>
      <c r="F929" s="67" t="s">
        <v>109</v>
      </c>
      <c r="G929" s="91">
        <f t="shared" si="62"/>
        <v>-58427.297156803586</v>
      </c>
      <c r="H929" s="91">
        <f t="shared" si="63"/>
        <v>-38538.162843196347</v>
      </c>
      <c r="I929" s="92">
        <v>-96965.459999999934</v>
      </c>
    </row>
    <row r="930" spans="1:9">
      <c r="B930" s="70" t="s">
        <v>854</v>
      </c>
      <c r="C930" s="76">
        <v>260017</v>
      </c>
      <c r="D930" s="89" t="s">
        <v>918</v>
      </c>
      <c r="E930" s="90" t="s">
        <v>108</v>
      </c>
      <c r="F930" s="67" t="s">
        <v>109</v>
      </c>
      <c r="G930" s="91">
        <f t="shared" si="62"/>
        <v>-392009.1445717797</v>
      </c>
      <c r="H930" s="91">
        <f t="shared" si="63"/>
        <v>-258565.99542822031</v>
      </c>
      <c r="I930" s="92">
        <v>-650575.14</v>
      </c>
    </row>
    <row r="931" spans="1:9">
      <c r="C931" s="76">
        <v>260018</v>
      </c>
      <c r="D931" s="89" t="s">
        <v>919</v>
      </c>
      <c r="E931" s="90" t="s">
        <v>108</v>
      </c>
      <c r="F931" s="67" t="s">
        <v>109</v>
      </c>
      <c r="G931" s="91">
        <f t="shared" si="62"/>
        <v>0</v>
      </c>
      <c r="H931" s="91">
        <f t="shared" si="63"/>
        <v>0</v>
      </c>
      <c r="I931" s="92">
        <v>0</v>
      </c>
    </row>
    <row r="932" spans="1:9">
      <c r="A932" s="70" t="s">
        <v>128</v>
      </c>
      <c r="C932" s="90" t="s">
        <v>95</v>
      </c>
      <c r="D932" s="93" t="s">
        <v>903</v>
      </c>
      <c r="E932" s="90"/>
      <c r="G932" s="94">
        <f>SUM(G915:G931)</f>
        <v>-468435.88050838007</v>
      </c>
      <c r="H932" s="94">
        <f>SUM(H915:H931)</f>
        <v>-308976.43949161988</v>
      </c>
      <c r="I932" s="95">
        <f>SUM(I915:I931)</f>
        <v>-777412.32</v>
      </c>
    </row>
    <row r="933" spans="1:9">
      <c r="C933" s="76"/>
      <c r="D933" s="77"/>
      <c r="E933" s="90"/>
      <c r="G933" s="91"/>
      <c r="H933" s="91"/>
      <c r="I933" s="92"/>
    </row>
    <row r="934" spans="1:9">
      <c r="C934" s="76"/>
      <c r="D934" s="77" t="s">
        <v>835</v>
      </c>
      <c r="E934" s="90"/>
      <c r="G934" s="91"/>
      <c r="H934" s="91"/>
      <c r="I934" s="92"/>
    </row>
    <row r="935" spans="1:9">
      <c r="C935" s="76"/>
      <c r="D935" s="77"/>
      <c r="E935" s="90"/>
      <c r="G935" s="91"/>
      <c r="H935" s="91"/>
      <c r="I935" s="92"/>
    </row>
    <row r="936" spans="1:9">
      <c r="C936" s="76"/>
      <c r="D936" s="77" t="s">
        <v>920</v>
      </c>
      <c r="E936" s="90"/>
      <c r="G936" s="91"/>
      <c r="H936" s="91"/>
      <c r="I936" s="92"/>
    </row>
    <row r="937" spans="1:9">
      <c r="B937" s="70" t="s">
        <v>921</v>
      </c>
      <c r="C937" s="76">
        <v>271001</v>
      </c>
      <c r="D937" s="89" t="s">
        <v>922</v>
      </c>
      <c r="E937" s="90" t="s">
        <v>108</v>
      </c>
      <c r="F937" s="67" t="s">
        <v>109</v>
      </c>
      <c r="G937" s="91">
        <f t="shared" ref="G937:G1000" si="64">IF(E937="Actual",IF(F937=G$6,$I937,0),VLOOKUP($E937,$F$1754:$L$1760,5,FALSE)*$I937)</f>
        <v>0</v>
      </c>
      <c r="H937" s="91">
        <f t="shared" ref="H937:H1000" si="65">IF(E937="Actual",IF(F937=H$6,$I937,0),VLOOKUP($E937,$F$1754:$L$1760,6,FALSE)*$I937)</f>
        <v>0</v>
      </c>
      <c r="I937" s="92">
        <v>0</v>
      </c>
    </row>
    <row r="938" spans="1:9">
      <c r="B938" s="70" t="s">
        <v>921</v>
      </c>
      <c r="C938" s="76">
        <v>271002</v>
      </c>
      <c r="D938" s="89" t="s">
        <v>923</v>
      </c>
      <c r="E938" s="90" t="s">
        <v>108</v>
      </c>
      <c r="F938" s="67" t="s">
        <v>109</v>
      </c>
      <c r="G938" s="91">
        <f t="shared" si="64"/>
        <v>0</v>
      </c>
      <c r="H938" s="91">
        <f t="shared" si="65"/>
        <v>0</v>
      </c>
      <c r="I938" s="92">
        <v>0</v>
      </c>
    </row>
    <row r="939" spans="1:9">
      <c r="B939" s="70" t="s">
        <v>921</v>
      </c>
      <c r="C939" s="76">
        <v>271003</v>
      </c>
      <c r="D939" s="89" t="s">
        <v>924</v>
      </c>
      <c r="E939" s="90" t="s">
        <v>3</v>
      </c>
      <c r="F939" s="67" t="s">
        <v>2</v>
      </c>
      <c r="G939" s="91">
        <f t="shared" si="64"/>
        <v>0</v>
      </c>
      <c r="H939" s="91">
        <f t="shared" si="65"/>
        <v>0</v>
      </c>
      <c r="I939" s="92">
        <v>0</v>
      </c>
    </row>
    <row r="940" spans="1:9">
      <c r="B940" s="70" t="s">
        <v>921</v>
      </c>
      <c r="C940" s="76">
        <v>271004</v>
      </c>
      <c r="D940" s="89" t="s">
        <v>925</v>
      </c>
      <c r="E940" s="90" t="s">
        <v>3</v>
      </c>
      <c r="F940" s="67" t="s">
        <v>2</v>
      </c>
      <c r="G940" s="91">
        <f t="shared" si="64"/>
        <v>0</v>
      </c>
      <c r="H940" s="91">
        <f t="shared" si="65"/>
        <v>0</v>
      </c>
      <c r="I940" s="92">
        <v>0</v>
      </c>
    </row>
    <row r="941" spans="1:9">
      <c r="B941" s="70" t="s">
        <v>921</v>
      </c>
      <c r="C941" s="76">
        <v>271005</v>
      </c>
      <c r="D941" s="89" t="s">
        <v>926</v>
      </c>
      <c r="E941" s="90" t="s">
        <v>3</v>
      </c>
      <c r="F941" s="67" t="s">
        <v>2</v>
      </c>
      <c r="G941" s="91">
        <f t="shared" si="64"/>
        <v>0</v>
      </c>
      <c r="H941" s="91">
        <f t="shared" si="65"/>
        <v>0</v>
      </c>
      <c r="I941" s="92">
        <v>0</v>
      </c>
    </row>
    <row r="942" spans="1:9">
      <c r="B942" s="70" t="s">
        <v>921</v>
      </c>
      <c r="C942" s="76">
        <v>271006</v>
      </c>
      <c r="D942" s="89" t="s">
        <v>927</v>
      </c>
      <c r="E942" s="90" t="s">
        <v>3</v>
      </c>
      <c r="F942" s="67" t="s">
        <v>76</v>
      </c>
      <c r="G942" s="91">
        <f t="shared" si="64"/>
        <v>0</v>
      </c>
      <c r="H942" s="91">
        <f t="shared" si="65"/>
        <v>0</v>
      </c>
      <c r="I942" s="92">
        <v>0</v>
      </c>
    </row>
    <row r="943" spans="1:9">
      <c r="B943" s="70" t="s">
        <v>921</v>
      </c>
      <c r="C943" s="76">
        <v>271007</v>
      </c>
      <c r="D943" s="89" t="s">
        <v>928</v>
      </c>
      <c r="E943" s="90" t="s">
        <v>3</v>
      </c>
      <c r="F943" s="67" t="s">
        <v>76</v>
      </c>
      <c r="G943" s="91">
        <f t="shared" si="64"/>
        <v>0</v>
      </c>
      <c r="H943" s="91">
        <f t="shared" si="65"/>
        <v>0</v>
      </c>
      <c r="I943" s="92">
        <v>0</v>
      </c>
    </row>
    <row r="944" spans="1:9">
      <c r="B944" s="70" t="s">
        <v>921</v>
      </c>
      <c r="C944" s="76">
        <v>271008</v>
      </c>
      <c r="D944" s="89" t="s">
        <v>929</v>
      </c>
      <c r="E944" s="90" t="s">
        <v>3</v>
      </c>
      <c r="F944" s="67" t="s">
        <v>76</v>
      </c>
      <c r="G944" s="91">
        <f t="shared" si="64"/>
        <v>0</v>
      </c>
      <c r="H944" s="91">
        <f t="shared" si="65"/>
        <v>0</v>
      </c>
      <c r="I944" s="92">
        <v>0</v>
      </c>
    </row>
    <row r="945" spans="2:9">
      <c r="B945" s="70" t="s">
        <v>921</v>
      </c>
      <c r="C945" s="76">
        <v>271009</v>
      </c>
      <c r="D945" s="89" t="s">
        <v>930</v>
      </c>
      <c r="E945" s="90" t="s">
        <v>3</v>
      </c>
      <c r="F945" s="67" t="s">
        <v>76</v>
      </c>
      <c r="G945" s="91">
        <f t="shared" si="64"/>
        <v>0</v>
      </c>
      <c r="H945" s="91">
        <f t="shared" si="65"/>
        <v>0</v>
      </c>
      <c r="I945" s="92">
        <v>0</v>
      </c>
    </row>
    <row r="946" spans="2:9">
      <c r="B946" s="70" t="s">
        <v>921</v>
      </c>
      <c r="C946" s="76">
        <v>271010</v>
      </c>
      <c r="D946" s="89" t="s">
        <v>931</v>
      </c>
      <c r="E946" s="90" t="s">
        <v>3</v>
      </c>
      <c r="F946" s="67" t="s">
        <v>76</v>
      </c>
      <c r="G946" s="91">
        <f t="shared" si="64"/>
        <v>0</v>
      </c>
      <c r="H946" s="91">
        <f t="shared" si="65"/>
        <v>0</v>
      </c>
      <c r="I946" s="92">
        <v>0</v>
      </c>
    </row>
    <row r="947" spans="2:9">
      <c r="B947" s="70" t="s">
        <v>921</v>
      </c>
      <c r="C947" s="76">
        <v>271011</v>
      </c>
      <c r="D947" s="89" t="s">
        <v>932</v>
      </c>
      <c r="E947" s="90" t="s">
        <v>3</v>
      </c>
      <c r="F947" s="67" t="s">
        <v>2</v>
      </c>
      <c r="G947" s="91">
        <f t="shared" si="64"/>
        <v>-3503405.12</v>
      </c>
      <c r="H947" s="91">
        <f t="shared" si="65"/>
        <v>0</v>
      </c>
      <c r="I947" s="92">
        <v>-3503405.12</v>
      </c>
    </row>
    <row r="948" spans="2:9">
      <c r="B948" s="70" t="s">
        <v>921</v>
      </c>
      <c r="C948" s="76">
        <v>271012</v>
      </c>
      <c r="D948" s="89" t="s">
        <v>933</v>
      </c>
      <c r="E948" s="90" t="s">
        <v>3</v>
      </c>
      <c r="F948" s="67" t="s">
        <v>76</v>
      </c>
      <c r="G948" s="91">
        <f t="shared" si="64"/>
        <v>0</v>
      </c>
      <c r="H948" s="91">
        <f t="shared" si="65"/>
        <v>0</v>
      </c>
      <c r="I948" s="92">
        <v>0</v>
      </c>
    </row>
    <row r="949" spans="2:9">
      <c r="B949" s="70" t="s">
        <v>921</v>
      </c>
      <c r="C949" s="76">
        <v>271013</v>
      </c>
      <c r="D949" s="89" t="s">
        <v>934</v>
      </c>
      <c r="E949" s="90" t="s">
        <v>3</v>
      </c>
      <c r="F949" s="67" t="s">
        <v>2</v>
      </c>
      <c r="G949" s="91">
        <f t="shared" si="64"/>
        <v>0</v>
      </c>
      <c r="H949" s="91">
        <f t="shared" si="65"/>
        <v>0</v>
      </c>
      <c r="I949" s="92">
        <v>0</v>
      </c>
    </row>
    <row r="950" spans="2:9">
      <c r="B950" s="70" t="s">
        <v>921</v>
      </c>
      <c r="C950" s="76">
        <v>271014</v>
      </c>
      <c r="D950" s="89" t="s">
        <v>935</v>
      </c>
      <c r="E950" s="90" t="s">
        <v>3</v>
      </c>
      <c r="F950" s="67" t="s">
        <v>76</v>
      </c>
      <c r="G950" s="91">
        <f t="shared" si="64"/>
        <v>0</v>
      </c>
      <c r="H950" s="91">
        <f t="shared" si="65"/>
        <v>0</v>
      </c>
      <c r="I950" s="92">
        <v>0</v>
      </c>
    </row>
    <row r="951" spans="2:9">
      <c r="B951" s="70" t="s">
        <v>921</v>
      </c>
      <c r="C951" s="76">
        <v>271015</v>
      </c>
      <c r="D951" s="89" t="s">
        <v>936</v>
      </c>
      <c r="E951" s="90" t="s">
        <v>3</v>
      </c>
      <c r="F951" s="67" t="s">
        <v>76</v>
      </c>
      <c r="G951" s="91">
        <f t="shared" si="64"/>
        <v>0</v>
      </c>
      <c r="H951" s="91">
        <f t="shared" si="65"/>
        <v>0</v>
      </c>
      <c r="I951" s="92">
        <v>0</v>
      </c>
    </row>
    <row r="952" spans="2:9">
      <c r="B952" s="70" t="s">
        <v>921</v>
      </c>
      <c r="C952" s="76">
        <v>271016</v>
      </c>
      <c r="D952" s="89" t="s">
        <v>937</v>
      </c>
      <c r="E952" s="90" t="s">
        <v>3</v>
      </c>
      <c r="F952" s="67" t="s">
        <v>76</v>
      </c>
      <c r="G952" s="91">
        <f t="shared" si="64"/>
        <v>0</v>
      </c>
      <c r="H952" s="91">
        <f t="shared" si="65"/>
        <v>0</v>
      </c>
      <c r="I952" s="92">
        <v>0</v>
      </c>
    </row>
    <row r="953" spans="2:9">
      <c r="B953" s="70" t="s">
        <v>921</v>
      </c>
      <c r="C953" s="76">
        <v>271017</v>
      </c>
      <c r="D953" s="89" t="s">
        <v>938</v>
      </c>
      <c r="E953" s="90" t="s">
        <v>3</v>
      </c>
      <c r="F953" s="67" t="s">
        <v>2</v>
      </c>
      <c r="G953" s="91">
        <f t="shared" si="64"/>
        <v>0</v>
      </c>
      <c r="H953" s="91">
        <f t="shared" si="65"/>
        <v>0</v>
      </c>
      <c r="I953" s="92">
        <v>0</v>
      </c>
    </row>
    <row r="954" spans="2:9">
      <c r="B954" s="70" t="s">
        <v>921</v>
      </c>
      <c r="C954" s="76">
        <v>271018</v>
      </c>
      <c r="D954" s="89" t="s">
        <v>939</v>
      </c>
      <c r="E954" s="90" t="s">
        <v>3</v>
      </c>
      <c r="F954" s="67" t="s">
        <v>2</v>
      </c>
      <c r="G954" s="91">
        <f t="shared" si="64"/>
        <v>0</v>
      </c>
      <c r="H954" s="91">
        <f t="shared" si="65"/>
        <v>0</v>
      </c>
      <c r="I954" s="92">
        <v>0</v>
      </c>
    </row>
    <row r="955" spans="2:9">
      <c r="B955" s="70" t="s">
        <v>921</v>
      </c>
      <c r="C955" s="76">
        <v>271019</v>
      </c>
      <c r="D955" s="89" t="s">
        <v>940</v>
      </c>
      <c r="E955" s="90" t="s">
        <v>3</v>
      </c>
      <c r="F955" s="67" t="s">
        <v>2</v>
      </c>
      <c r="G955" s="91">
        <f t="shared" si="64"/>
        <v>0</v>
      </c>
      <c r="H955" s="91">
        <f t="shared" si="65"/>
        <v>0</v>
      </c>
      <c r="I955" s="92">
        <v>0</v>
      </c>
    </row>
    <row r="956" spans="2:9">
      <c r="B956" s="70" t="s">
        <v>921</v>
      </c>
      <c r="C956" s="76">
        <v>271020</v>
      </c>
      <c r="D956" s="89" t="s">
        <v>941</v>
      </c>
      <c r="E956" s="90" t="s">
        <v>3</v>
      </c>
      <c r="F956" s="67" t="s">
        <v>2</v>
      </c>
      <c r="G956" s="91">
        <f t="shared" si="64"/>
        <v>0</v>
      </c>
      <c r="H956" s="91">
        <f t="shared" si="65"/>
        <v>0</v>
      </c>
      <c r="I956" s="92">
        <v>0</v>
      </c>
    </row>
    <row r="957" spans="2:9">
      <c r="B957" s="70" t="s">
        <v>921</v>
      </c>
      <c r="C957" s="76">
        <v>271021</v>
      </c>
      <c r="D957" s="89" t="s">
        <v>942</v>
      </c>
      <c r="E957" s="90" t="s">
        <v>3</v>
      </c>
      <c r="F957" s="67" t="s">
        <v>2</v>
      </c>
      <c r="G957" s="91">
        <f t="shared" si="64"/>
        <v>0</v>
      </c>
      <c r="H957" s="91">
        <f t="shared" si="65"/>
        <v>0</v>
      </c>
      <c r="I957" s="92">
        <v>0</v>
      </c>
    </row>
    <row r="958" spans="2:9">
      <c r="B958" s="70" t="s">
        <v>921</v>
      </c>
      <c r="C958" s="76">
        <v>271022</v>
      </c>
      <c r="D958" s="89" t="s">
        <v>943</v>
      </c>
      <c r="E958" s="90" t="s">
        <v>3</v>
      </c>
      <c r="F958" s="67" t="s">
        <v>2</v>
      </c>
      <c r="G958" s="91">
        <f t="shared" si="64"/>
        <v>0</v>
      </c>
      <c r="H958" s="91">
        <f t="shared" si="65"/>
        <v>0</v>
      </c>
      <c r="I958" s="92">
        <v>0</v>
      </c>
    </row>
    <row r="959" spans="2:9">
      <c r="B959" s="70" t="s">
        <v>921</v>
      </c>
      <c r="C959" s="76">
        <v>271023</v>
      </c>
      <c r="D959" s="89" t="s">
        <v>944</v>
      </c>
      <c r="E959" s="90" t="s">
        <v>3</v>
      </c>
      <c r="F959" s="67" t="s">
        <v>2</v>
      </c>
      <c r="G959" s="91">
        <f t="shared" si="64"/>
        <v>0</v>
      </c>
      <c r="H959" s="91">
        <f t="shared" si="65"/>
        <v>0</v>
      </c>
      <c r="I959" s="92">
        <v>0</v>
      </c>
    </row>
    <row r="960" spans="2:9">
      <c r="B960" s="70" t="s">
        <v>921</v>
      </c>
      <c r="C960" s="76">
        <v>271024</v>
      </c>
      <c r="D960" s="89" t="s">
        <v>945</v>
      </c>
      <c r="E960" s="90" t="s">
        <v>3</v>
      </c>
      <c r="F960" s="67" t="s">
        <v>2</v>
      </c>
      <c r="G960" s="91">
        <f t="shared" si="64"/>
        <v>0</v>
      </c>
      <c r="H960" s="91">
        <f t="shared" si="65"/>
        <v>0</v>
      </c>
      <c r="I960" s="92">
        <v>0</v>
      </c>
    </row>
    <row r="961" spans="2:9">
      <c r="B961" s="70" t="s">
        <v>921</v>
      </c>
      <c r="C961" s="76">
        <v>271025</v>
      </c>
      <c r="D961" s="89" t="s">
        <v>946</v>
      </c>
      <c r="E961" s="90" t="s">
        <v>3</v>
      </c>
      <c r="F961" s="67" t="s">
        <v>2</v>
      </c>
      <c r="G961" s="91">
        <f t="shared" si="64"/>
        <v>0</v>
      </c>
      <c r="H961" s="91">
        <f t="shared" si="65"/>
        <v>0</v>
      </c>
      <c r="I961" s="92">
        <v>0</v>
      </c>
    </row>
    <row r="962" spans="2:9">
      <c r="B962" s="70" t="s">
        <v>921</v>
      </c>
      <c r="C962" s="76">
        <v>271026</v>
      </c>
      <c r="D962" s="89" t="s">
        <v>947</v>
      </c>
      <c r="E962" s="90" t="s">
        <v>3</v>
      </c>
      <c r="F962" s="67" t="s">
        <v>2</v>
      </c>
      <c r="G962" s="91">
        <f t="shared" si="64"/>
        <v>0</v>
      </c>
      <c r="H962" s="91">
        <f t="shared" si="65"/>
        <v>0</v>
      </c>
      <c r="I962" s="92">
        <v>0</v>
      </c>
    </row>
    <row r="963" spans="2:9">
      <c r="B963" s="70" t="s">
        <v>921</v>
      </c>
      <c r="C963" s="76">
        <v>271027</v>
      </c>
      <c r="D963" s="89" t="s">
        <v>948</v>
      </c>
      <c r="E963" s="90" t="s">
        <v>3</v>
      </c>
      <c r="F963" s="67" t="s">
        <v>2</v>
      </c>
      <c r="G963" s="91">
        <f t="shared" si="64"/>
        <v>0</v>
      </c>
      <c r="H963" s="91">
        <f t="shared" si="65"/>
        <v>0</v>
      </c>
      <c r="I963" s="92">
        <v>0</v>
      </c>
    </row>
    <row r="964" spans="2:9">
      <c r="B964" s="70" t="s">
        <v>921</v>
      </c>
      <c r="C964" s="76">
        <v>271028</v>
      </c>
      <c r="D964" s="89" t="s">
        <v>949</v>
      </c>
      <c r="E964" s="90" t="s">
        <v>3</v>
      </c>
      <c r="F964" s="67" t="s">
        <v>2</v>
      </c>
      <c r="G964" s="91">
        <f t="shared" si="64"/>
        <v>0</v>
      </c>
      <c r="H964" s="91">
        <f t="shared" si="65"/>
        <v>0</v>
      </c>
      <c r="I964" s="92">
        <v>0</v>
      </c>
    </row>
    <row r="965" spans="2:9">
      <c r="B965" s="70" t="s">
        <v>921</v>
      </c>
      <c r="C965" s="76">
        <v>271029</v>
      </c>
      <c r="D965" s="89" t="s">
        <v>950</v>
      </c>
      <c r="E965" s="90" t="s">
        <v>3</v>
      </c>
      <c r="F965" s="67" t="s">
        <v>2</v>
      </c>
      <c r="G965" s="91">
        <f t="shared" si="64"/>
        <v>0</v>
      </c>
      <c r="H965" s="91">
        <f t="shared" si="65"/>
        <v>0</v>
      </c>
      <c r="I965" s="92">
        <v>0</v>
      </c>
    </row>
    <row r="966" spans="2:9">
      <c r="B966" s="70" t="s">
        <v>921</v>
      </c>
      <c r="C966" s="76">
        <v>271030</v>
      </c>
      <c r="D966" s="89" t="s">
        <v>951</v>
      </c>
      <c r="E966" s="90" t="s">
        <v>3</v>
      </c>
      <c r="F966" s="67" t="s">
        <v>2</v>
      </c>
      <c r="G966" s="91">
        <f t="shared" si="64"/>
        <v>0</v>
      </c>
      <c r="H966" s="91">
        <f t="shared" si="65"/>
        <v>0</v>
      </c>
      <c r="I966" s="92">
        <v>0</v>
      </c>
    </row>
    <row r="967" spans="2:9">
      <c r="B967" s="70" t="s">
        <v>921</v>
      </c>
      <c r="C967" s="76">
        <v>271031</v>
      </c>
      <c r="D967" s="89" t="s">
        <v>952</v>
      </c>
      <c r="E967" s="90" t="s">
        <v>3</v>
      </c>
      <c r="F967" s="67" t="s">
        <v>2</v>
      </c>
      <c r="G967" s="91">
        <f t="shared" si="64"/>
        <v>0</v>
      </c>
      <c r="H967" s="91">
        <f t="shared" si="65"/>
        <v>0</v>
      </c>
      <c r="I967" s="92">
        <v>0</v>
      </c>
    </row>
    <row r="968" spans="2:9">
      <c r="B968" s="70" t="s">
        <v>921</v>
      </c>
      <c r="C968" s="76">
        <v>271032</v>
      </c>
      <c r="D968" s="89" t="s">
        <v>953</v>
      </c>
      <c r="E968" s="90" t="s">
        <v>108</v>
      </c>
      <c r="F968" s="67" t="s">
        <v>109</v>
      </c>
      <c r="G968" s="91">
        <f t="shared" si="64"/>
        <v>0</v>
      </c>
      <c r="H968" s="91">
        <f t="shared" si="65"/>
        <v>0</v>
      </c>
      <c r="I968" s="92">
        <v>0</v>
      </c>
    </row>
    <row r="969" spans="2:9">
      <c r="B969" s="70" t="s">
        <v>921</v>
      </c>
      <c r="C969" s="76">
        <v>271033</v>
      </c>
      <c r="D969" s="89" t="s">
        <v>954</v>
      </c>
      <c r="E969" s="90" t="s">
        <v>108</v>
      </c>
      <c r="F969" s="67" t="s">
        <v>109</v>
      </c>
      <c r="G969" s="91">
        <f t="shared" si="64"/>
        <v>0</v>
      </c>
      <c r="H969" s="91">
        <f t="shared" si="65"/>
        <v>0</v>
      </c>
      <c r="I969" s="92">
        <v>0</v>
      </c>
    </row>
    <row r="970" spans="2:9">
      <c r="B970" s="70" t="s">
        <v>921</v>
      </c>
      <c r="C970" s="76">
        <v>271034</v>
      </c>
      <c r="D970" s="89" t="s">
        <v>955</v>
      </c>
      <c r="E970" s="90" t="s">
        <v>108</v>
      </c>
      <c r="F970" s="67" t="s">
        <v>109</v>
      </c>
      <c r="G970" s="91">
        <f t="shared" si="64"/>
        <v>0</v>
      </c>
      <c r="H970" s="91">
        <f t="shared" si="65"/>
        <v>0</v>
      </c>
      <c r="I970" s="92">
        <v>0</v>
      </c>
    </row>
    <row r="971" spans="2:9">
      <c r="B971" s="70" t="s">
        <v>921</v>
      </c>
      <c r="C971" s="76">
        <v>271035</v>
      </c>
      <c r="D971" s="89" t="s">
        <v>956</v>
      </c>
      <c r="E971" s="90" t="s">
        <v>108</v>
      </c>
      <c r="F971" s="67" t="s">
        <v>109</v>
      </c>
      <c r="G971" s="91">
        <f t="shared" si="64"/>
        <v>-1566182.9838650769</v>
      </c>
      <c r="H971" s="91">
        <f t="shared" si="65"/>
        <v>-1033041.3661349232</v>
      </c>
      <c r="I971" s="92">
        <v>-2599224.35</v>
      </c>
    </row>
    <row r="972" spans="2:9">
      <c r="B972" s="70" t="s">
        <v>921</v>
      </c>
      <c r="C972" s="76">
        <v>271036</v>
      </c>
      <c r="D972" s="89" t="s">
        <v>957</v>
      </c>
      <c r="E972" s="90" t="s">
        <v>108</v>
      </c>
      <c r="F972" s="67" t="s">
        <v>109</v>
      </c>
      <c r="G972" s="91">
        <f t="shared" si="64"/>
        <v>-288541.10154527973</v>
      </c>
      <c r="H972" s="91">
        <f t="shared" si="65"/>
        <v>-190319.32845472023</v>
      </c>
      <c r="I972" s="92">
        <v>-478860.43</v>
      </c>
    </row>
    <row r="973" spans="2:9">
      <c r="B973" s="70" t="s">
        <v>921</v>
      </c>
      <c r="C973" s="76">
        <v>271037</v>
      </c>
      <c r="D973" s="89" t="s">
        <v>958</v>
      </c>
      <c r="E973" s="90" t="s">
        <v>108</v>
      </c>
      <c r="F973" s="67" t="s">
        <v>109</v>
      </c>
      <c r="G973" s="91">
        <f t="shared" si="64"/>
        <v>-4613.3996668449263</v>
      </c>
      <c r="H973" s="91">
        <f t="shared" si="65"/>
        <v>-3042.9603331550738</v>
      </c>
      <c r="I973" s="92">
        <v>-7656.36</v>
      </c>
    </row>
    <row r="974" spans="2:9">
      <c r="B974" s="70" t="s">
        <v>921</v>
      </c>
      <c r="C974" s="76">
        <v>271038</v>
      </c>
      <c r="D974" s="89" t="s">
        <v>959</v>
      </c>
      <c r="E974" s="90" t="s">
        <v>108</v>
      </c>
      <c r="F974" s="67" t="s">
        <v>109</v>
      </c>
      <c r="G974" s="91">
        <f t="shared" si="64"/>
        <v>0</v>
      </c>
      <c r="H974" s="91">
        <f t="shared" si="65"/>
        <v>0</v>
      </c>
      <c r="I974" s="92">
        <v>0</v>
      </c>
    </row>
    <row r="975" spans="2:9">
      <c r="B975" s="70" t="s">
        <v>921</v>
      </c>
      <c r="C975" s="76">
        <v>271039</v>
      </c>
      <c r="D975" s="89" t="s">
        <v>960</v>
      </c>
      <c r="E975" s="90" t="s">
        <v>108</v>
      </c>
      <c r="F975" s="67" t="s">
        <v>109</v>
      </c>
      <c r="G975" s="91">
        <f t="shared" si="64"/>
        <v>0</v>
      </c>
      <c r="H975" s="91">
        <f t="shared" si="65"/>
        <v>0</v>
      </c>
      <c r="I975" s="92">
        <v>0</v>
      </c>
    </row>
    <row r="976" spans="2:9">
      <c r="B976" s="70" t="s">
        <v>921</v>
      </c>
      <c r="C976" s="76">
        <v>271040</v>
      </c>
      <c r="D976" s="89" t="s">
        <v>961</v>
      </c>
      <c r="E976" s="90" t="s">
        <v>108</v>
      </c>
      <c r="F976" s="67" t="s">
        <v>109</v>
      </c>
      <c r="G976" s="91">
        <f t="shared" si="64"/>
        <v>-862.8628124751101</v>
      </c>
      <c r="H976" s="91">
        <f t="shared" si="65"/>
        <v>-569.1371875248899</v>
      </c>
      <c r="I976" s="92">
        <v>-1432</v>
      </c>
    </row>
    <row r="977" spans="2:9">
      <c r="B977" s="70" t="s">
        <v>921</v>
      </c>
      <c r="C977" s="76">
        <v>271041</v>
      </c>
      <c r="D977" s="89" t="s">
        <v>962</v>
      </c>
      <c r="E977" s="90" t="s">
        <v>3</v>
      </c>
      <c r="F977" s="67" t="s">
        <v>2</v>
      </c>
      <c r="G977" s="91">
        <f t="shared" si="64"/>
        <v>0</v>
      </c>
      <c r="H977" s="91">
        <f t="shared" si="65"/>
        <v>0</v>
      </c>
      <c r="I977" s="92">
        <v>0</v>
      </c>
    </row>
    <row r="978" spans="2:9">
      <c r="B978" s="70" t="s">
        <v>921</v>
      </c>
      <c r="C978" s="76">
        <v>271042</v>
      </c>
      <c r="D978" s="89" t="s">
        <v>963</v>
      </c>
      <c r="E978" s="90" t="s">
        <v>3</v>
      </c>
      <c r="F978" s="67" t="s">
        <v>76</v>
      </c>
      <c r="G978" s="91">
        <f t="shared" si="64"/>
        <v>0</v>
      </c>
      <c r="H978" s="91">
        <f t="shared" si="65"/>
        <v>0</v>
      </c>
      <c r="I978" s="92">
        <v>0</v>
      </c>
    </row>
    <row r="979" spans="2:9">
      <c r="B979" s="70" t="s">
        <v>921</v>
      </c>
      <c r="C979" s="76">
        <v>271043</v>
      </c>
      <c r="D979" s="89" t="s">
        <v>964</v>
      </c>
      <c r="E979" s="90" t="s">
        <v>3</v>
      </c>
      <c r="F979" s="67" t="s">
        <v>76</v>
      </c>
      <c r="G979" s="91">
        <f t="shared" si="64"/>
        <v>0</v>
      </c>
      <c r="H979" s="91">
        <f t="shared" si="65"/>
        <v>0</v>
      </c>
      <c r="I979" s="92">
        <v>0</v>
      </c>
    </row>
    <row r="980" spans="2:9">
      <c r="B980" s="70" t="s">
        <v>921</v>
      </c>
      <c r="C980" s="76">
        <v>271044</v>
      </c>
      <c r="D980" s="89" t="s">
        <v>965</v>
      </c>
      <c r="E980" s="90" t="s">
        <v>3</v>
      </c>
      <c r="F980" s="67" t="s">
        <v>76</v>
      </c>
      <c r="G980" s="91">
        <f t="shared" si="64"/>
        <v>0</v>
      </c>
      <c r="H980" s="91">
        <f t="shared" si="65"/>
        <v>0</v>
      </c>
      <c r="I980" s="92">
        <v>0</v>
      </c>
    </row>
    <row r="981" spans="2:9">
      <c r="B981" s="70" t="s">
        <v>921</v>
      </c>
      <c r="C981" s="76">
        <v>271045</v>
      </c>
      <c r="D981" s="89" t="s">
        <v>966</v>
      </c>
      <c r="E981" s="90" t="s">
        <v>3</v>
      </c>
      <c r="F981" s="67" t="s">
        <v>76</v>
      </c>
      <c r="G981" s="91">
        <f t="shared" si="64"/>
        <v>0</v>
      </c>
      <c r="H981" s="91">
        <f t="shared" si="65"/>
        <v>0</v>
      </c>
      <c r="I981" s="92">
        <v>0</v>
      </c>
    </row>
    <row r="982" spans="2:9">
      <c r="B982" s="70" t="s">
        <v>921</v>
      </c>
      <c r="C982" s="76">
        <v>271046</v>
      </c>
      <c r="D982" s="89" t="s">
        <v>967</v>
      </c>
      <c r="E982" s="90" t="s">
        <v>3</v>
      </c>
      <c r="F982" s="67" t="s">
        <v>76</v>
      </c>
      <c r="G982" s="91">
        <f t="shared" si="64"/>
        <v>0</v>
      </c>
      <c r="H982" s="91">
        <f t="shared" si="65"/>
        <v>0</v>
      </c>
      <c r="I982" s="92">
        <v>0</v>
      </c>
    </row>
    <row r="983" spans="2:9">
      <c r="B983" s="70" t="s">
        <v>921</v>
      </c>
      <c r="C983" s="76">
        <v>271047</v>
      </c>
      <c r="D983" s="89" t="s">
        <v>968</v>
      </c>
      <c r="E983" s="90" t="s">
        <v>3</v>
      </c>
      <c r="F983" s="67" t="s">
        <v>76</v>
      </c>
      <c r="G983" s="91">
        <f t="shared" si="64"/>
        <v>0</v>
      </c>
      <c r="H983" s="91">
        <f t="shared" si="65"/>
        <v>0</v>
      </c>
      <c r="I983" s="92">
        <v>0</v>
      </c>
    </row>
    <row r="984" spans="2:9">
      <c r="B984" s="70" t="s">
        <v>921</v>
      </c>
      <c r="C984" s="76">
        <v>271048</v>
      </c>
      <c r="D984" s="89" t="s">
        <v>969</v>
      </c>
      <c r="E984" s="90" t="s">
        <v>3</v>
      </c>
      <c r="F984" s="67" t="s">
        <v>76</v>
      </c>
      <c r="G984" s="91">
        <f t="shared" si="64"/>
        <v>0</v>
      </c>
      <c r="H984" s="91">
        <f t="shared" si="65"/>
        <v>0</v>
      </c>
      <c r="I984" s="92">
        <v>0</v>
      </c>
    </row>
    <row r="985" spans="2:9">
      <c r="B985" s="70" t="s">
        <v>921</v>
      </c>
      <c r="C985" s="76">
        <v>271049</v>
      </c>
      <c r="D985" s="89" t="s">
        <v>970</v>
      </c>
      <c r="E985" s="90" t="s">
        <v>3</v>
      </c>
      <c r="F985" s="67" t="s">
        <v>76</v>
      </c>
      <c r="G985" s="91">
        <f t="shared" si="64"/>
        <v>0</v>
      </c>
      <c r="H985" s="91">
        <f t="shared" si="65"/>
        <v>0</v>
      </c>
      <c r="I985" s="92">
        <v>0</v>
      </c>
    </row>
    <row r="986" spans="2:9">
      <c r="B986" s="70" t="s">
        <v>921</v>
      </c>
      <c r="C986" s="76">
        <v>271050</v>
      </c>
      <c r="D986" s="89" t="s">
        <v>971</v>
      </c>
      <c r="E986" s="90" t="s">
        <v>3</v>
      </c>
      <c r="F986" s="67" t="s">
        <v>76</v>
      </c>
      <c r="G986" s="91">
        <f t="shared" si="64"/>
        <v>0</v>
      </c>
      <c r="H986" s="91">
        <f t="shared" si="65"/>
        <v>0</v>
      </c>
      <c r="I986" s="92">
        <v>0</v>
      </c>
    </row>
    <row r="987" spans="2:9">
      <c r="B987" s="70" t="s">
        <v>921</v>
      </c>
      <c r="C987" s="76">
        <v>271051</v>
      </c>
      <c r="D987" s="89" t="s">
        <v>972</v>
      </c>
      <c r="E987" s="90" t="s">
        <v>3</v>
      </c>
      <c r="F987" s="67" t="s">
        <v>76</v>
      </c>
      <c r="G987" s="91">
        <f t="shared" si="64"/>
        <v>0</v>
      </c>
      <c r="H987" s="91">
        <f t="shared" si="65"/>
        <v>0</v>
      </c>
      <c r="I987" s="92">
        <v>0</v>
      </c>
    </row>
    <row r="988" spans="2:9">
      <c r="B988" s="70" t="s">
        <v>921</v>
      </c>
      <c r="C988" s="76">
        <v>271052</v>
      </c>
      <c r="D988" s="89" t="s">
        <v>973</v>
      </c>
      <c r="E988" s="90" t="s">
        <v>108</v>
      </c>
      <c r="F988" s="67" t="s">
        <v>109</v>
      </c>
      <c r="G988" s="91">
        <f t="shared" si="64"/>
        <v>0</v>
      </c>
      <c r="H988" s="91">
        <f t="shared" si="65"/>
        <v>0</v>
      </c>
      <c r="I988" s="92">
        <v>0</v>
      </c>
    </row>
    <row r="989" spans="2:9">
      <c r="B989" s="70" t="s">
        <v>921</v>
      </c>
      <c r="C989" s="76">
        <v>271053</v>
      </c>
      <c r="D989" s="89" t="s">
        <v>974</v>
      </c>
      <c r="E989" s="90" t="s">
        <v>3</v>
      </c>
      <c r="F989" s="67" t="s">
        <v>76</v>
      </c>
      <c r="G989" s="91">
        <f t="shared" si="64"/>
        <v>0</v>
      </c>
      <c r="H989" s="91">
        <f t="shared" si="65"/>
        <v>0</v>
      </c>
      <c r="I989" s="92">
        <v>0</v>
      </c>
    </row>
    <row r="990" spans="2:9">
      <c r="B990" s="70" t="s">
        <v>921</v>
      </c>
      <c r="C990" s="76">
        <v>271054</v>
      </c>
      <c r="D990" s="89" t="s">
        <v>975</v>
      </c>
      <c r="E990" s="90" t="s">
        <v>3</v>
      </c>
      <c r="F990" s="67" t="s">
        <v>76</v>
      </c>
      <c r="G990" s="91">
        <f t="shared" si="64"/>
        <v>0</v>
      </c>
      <c r="H990" s="91">
        <f t="shared" si="65"/>
        <v>0</v>
      </c>
      <c r="I990" s="92">
        <v>0</v>
      </c>
    </row>
    <row r="991" spans="2:9">
      <c r="B991" s="70" t="s">
        <v>921</v>
      </c>
      <c r="C991" s="76">
        <v>271055</v>
      </c>
      <c r="D991" s="89" t="s">
        <v>976</v>
      </c>
      <c r="E991" s="90" t="s">
        <v>3</v>
      </c>
      <c r="F991" s="67" t="s">
        <v>76</v>
      </c>
      <c r="G991" s="91">
        <f t="shared" si="64"/>
        <v>0</v>
      </c>
      <c r="H991" s="91">
        <f t="shared" si="65"/>
        <v>0</v>
      </c>
      <c r="I991" s="92">
        <v>0</v>
      </c>
    </row>
    <row r="992" spans="2:9">
      <c r="B992" s="70" t="s">
        <v>921</v>
      </c>
      <c r="C992" s="76">
        <v>271056</v>
      </c>
      <c r="D992" s="89" t="s">
        <v>977</v>
      </c>
      <c r="E992" s="90" t="s">
        <v>3</v>
      </c>
      <c r="F992" s="67" t="s">
        <v>76</v>
      </c>
      <c r="G992" s="91">
        <f t="shared" si="64"/>
        <v>0</v>
      </c>
      <c r="H992" s="91">
        <f t="shared" si="65"/>
        <v>0</v>
      </c>
      <c r="I992" s="92">
        <v>0</v>
      </c>
    </row>
    <row r="993" spans="2:9">
      <c r="B993" s="70" t="s">
        <v>921</v>
      </c>
      <c r="C993" s="76">
        <v>271057</v>
      </c>
      <c r="D993" s="89" t="s">
        <v>978</v>
      </c>
      <c r="E993" s="90" t="s">
        <v>3</v>
      </c>
      <c r="F993" s="67" t="s">
        <v>76</v>
      </c>
      <c r="G993" s="91">
        <f t="shared" si="64"/>
        <v>0</v>
      </c>
      <c r="H993" s="91">
        <f t="shared" si="65"/>
        <v>0</v>
      </c>
      <c r="I993" s="92">
        <v>0</v>
      </c>
    </row>
    <row r="994" spans="2:9">
      <c r="B994" s="70" t="s">
        <v>921</v>
      </c>
      <c r="C994" s="76">
        <v>271058</v>
      </c>
      <c r="D994" s="89" t="s">
        <v>979</v>
      </c>
      <c r="E994" s="90" t="s">
        <v>108</v>
      </c>
      <c r="F994" s="67" t="s">
        <v>109</v>
      </c>
      <c r="G994" s="91">
        <f t="shared" si="64"/>
        <v>0</v>
      </c>
      <c r="H994" s="91">
        <f t="shared" si="65"/>
        <v>0</v>
      </c>
      <c r="I994" s="92">
        <v>0</v>
      </c>
    </row>
    <row r="995" spans="2:9">
      <c r="B995" s="70" t="s">
        <v>921</v>
      </c>
      <c r="C995" s="76">
        <v>271059</v>
      </c>
      <c r="D995" s="89" t="s">
        <v>980</v>
      </c>
      <c r="E995" s="90" t="s">
        <v>108</v>
      </c>
      <c r="F995" s="67" t="s">
        <v>109</v>
      </c>
      <c r="G995" s="91">
        <f t="shared" si="64"/>
        <v>0</v>
      </c>
      <c r="H995" s="91">
        <f t="shared" si="65"/>
        <v>0</v>
      </c>
      <c r="I995" s="92">
        <v>0</v>
      </c>
    </row>
    <row r="996" spans="2:9">
      <c r="B996" s="70" t="s">
        <v>921</v>
      </c>
      <c r="C996" s="76">
        <v>271060</v>
      </c>
      <c r="D996" s="89" t="s">
        <v>981</v>
      </c>
      <c r="E996" s="90" t="s">
        <v>108</v>
      </c>
      <c r="F996" s="67" t="s">
        <v>109</v>
      </c>
      <c r="G996" s="91">
        <f t="shared" si="64"/>
        <v>0</v>
      </c>
      <c r="H996" s="91">
        <f t="shared" si="65"/>
        <v>0</v>
      </c>
      <c r="I996" s="92">
        <v>0</v>
      </c>
    </row>
    <row r="997" spans="2:9">
      <c r="B997" s="70" t="s">
        <v>921</v>
      </c>
      <c r="C997" s="76">
        <v>271061</v>
      </c>
      <c r="D997" s="89" t="s">
        <v>982</v>
      </c>
      <c r="E997" s="90" t="s">
        <v>108</v>
      </c>
      <c r="F997" s="67" t="s">
        <v>109</v>
      </c>
      <c r="G997" s="91">
        <f t="shared" si="64"/>
        <v>0</v>
      </c>
      <c r="H997" s="91">
        <f t="shared" si="65"/>
        <v>0</v>
      </c>
      <c r="I997" s="92">
        <v>0</v>
      </c>
    </row>
    <row r="998" spans="2:9">
      <c r="B998" s="70" t="s">
        <v>921</v>
      </c>
      <c r="C998" s="76">
        <v>271062</v>
      </c>
      <c r="D998" s="89" t="s">
        <v>983</v>
      </c>
      <c r="E998" s="90" t="s">
        <v>108</v>
      </c>
      <c r="F998" s="67" t="s">
        <v>109</v>
      </c>
      <c r="G998" s="91">
        <f t="shared" si="64"/>
        <v>0</v>
      </c>
      <c r="H998" s="91">
        <f t="shared" si="65"/>
        <v>0</v>
      </c>
      <c r="I998" s="92">
        <v>0</v>
      </c>
    </row>
    <row r="999" spans="2:9">
      <c r="B999" s="70" t="s">
        <v>921</v>
      </c>
      <c r="C999" s="76">
        <v>271063</v>
      </c>
      <c r="D999" s="89" t="s">
        <v>984</v>
      </c>
      <c r="E999" s="90" t="s">
        <v>108</v>
      </c>
      <c r="F999" s="67" t="s">
        <v>109</v>
      </c>
      <c r="G999" s="91">
        <f t="shared" si="64"/>
        <v>0</v>
      </c>
      <c r="H999" s="91">
        <f t="shared" si="65"/>
        <v>0</v>
      </c>
      <c r="I999" s="92">
        <v>0</v>
      </c>
    </row>
    <row r="1000" spans="2:9">
      <c r="B1000" s="70" t="s">
        <v>921</v>
      </c>
      <c r="C1000" s="76">
        <v>271064</v>
      </c>
      <c r="D1000" s="89" t="s">
        <v>985</v>
      </c>
      <c r="E1000" s="90" t="s">
        <v>108</v>
      </c>
      <c r="F1000" s="67" t="s">
        <v>109</v>
      </c>
      <c r="G1000" s="91">
        <f t="shared" si="64"/>
        <v>0</v>
      </c>
      <c r="H1000" s="91">
        <f t="shared" si="65"/>
        <v>0</v>
      </c>
      <c r="I1000" s="92">
        <v>0</v>
      </c>
    </row>
    <row r="1001" spans="2:9">
      <c r="B1001" s="70" t="s">
        <v>921</v>
      </c>
      <c r="C1001" s="76">
        <v>271065</v>
      </c>
      <c r="D1001" s="89" t="s">
        <v>986</v>
      </c>
      <c r="E1001" s="90" t="s">
        <v>108</v>
      </c>
      <c r="F1001" s="67" t="s">
        <v>109</v>
      </c>
      <c r="G1001" s="91">
        <f t="shared" ref="G1001:G1016" si="66">IF(E1001="Actual",IF(F1001=G$6,$I1001,0),VLOOKUP($E1001,$F$1754:$L$1760,5,FALSE)*$I1001)</f>
        <v>0</v>
      </c>
      <c r="H1001" s="91">
        <f t="shared" ref="H1001:H1016" si="67">IF(E1001="Actual",IF(F1001=H$6,$I1001,0),VLOOKUP($E1001,$F$1754:$L$1760,6,FALSE)*$I1001)</f>
        <v>0</v>
      </c>
      <c r="I1001" s="92">
        <v>0</v>
      </c>
    </row>
    <row r="1002" spans="2:9">
      <c r="B1002" s="70" t="s">
        <v>921</v>
      </c>
      <c r="C1002" s="76">
        <v>271066</v>
      </c>
      <c r="D1002" s="89" t="s">
        <v>987</v>
      </c>
      <c r="E1002" s="90" t="s">
        <v>108</v>
      </c>
      <c r="F1002" s="67" t="s">
        <v>109</v>
      </c>
      <c r="G1002" s="91">
        <f t="shared" si="66"/>
        <v>0</v>
      </c>
      <c r="H1002" s="91">
        <f t="shared" si="67"/>
        <v>0</v>
      </c>
      <c r="I1002" s="92">
        <v>0</v>
      </c>
    </row>
    <row r="1003" spans="2:9">
      <c r="B1003" s="70" t="s">
        <v>921</v>
      </c>
      <c r="C1003" s="76">
        <v>271067</v>
      </c>
      <c r="D1003" s="89" t="s">
        <v>988</v>
      </c>
      <c r="E1003" s="90" t="s">
        <v>108</v>
      </c>
      <c r="F1003" s="67" t="s">
        <v>109</v>
      </c>
      <c r="G1003" s="91">
        <f t="shared" si="66"/>
        <v>0</v>
      </c>
      <c r="H1003" s="91">
        <f t="shared" si="67"/>
        <v>0</v>
      </c>
      <c r="I1003" s="92">
        <v>0</v>
      </c>
    </row>
    <row r="1004" spans="2:9">
      <c r="B1004" s="70" t="s">
        <v>921</v>
      </c>
      <c r="C1004" s="76">
        <v>271068</v>
      </c>
      <c r="D1004" s="89" t="s">
        <v>989</v>
      </c>
      <c r="E1004" s="90" t="s">
        <v>108</v>
      </c>
      <c r="F1004" s="67" t="s">
        <v>109</v>
      </c>
      <c r="G1004" s="91">
        <f t="shared" si="66"/>
        <v>0</v>
      </c>
      <c r="H1004" s="91">
        <f t="shared" si="67"/>
        <v>0</v>
      </c>
      <c r="I1004" s="92">
        <v>0</v>
      </c>
    </row>
    <row r="1005" spans="2:9">
      <c r="B1005" s="70" t="s">
        <v>921</v>
      </c>
      <c r="C1005" s="76">
        <v>271069</v>
      </c>
      <c r="D1005" s="89" t="s">
        <v>990</v>
      </c>
      <c r="E1005" s="90" t="s">
        <v>108</v>
      </c>
      <c r="F1005" s="67" t="s">
        <v>109</v>
      </c>
      <c r="G1005" s="91">
        <f t="shared" si="66"/>
        <v>0</v>
      </c>
      <c r="H1005" s="91">
        <f t="shared" si="67"/>
        <v>0</v>
      </c>
      <c r="I1005" s="92">
        <v>0</v>
      </c>
    </row>
    <row r="1006" spans="2:9">
      <c r="B1006" s="70" t="s">
        <v>921</v>
      </c>
      <c r="C1006" s="76">
        <v>271070</v>
      </c>
      <c r="D1006" s="89" t="s">
        <v>991</v>
      </c>
      <c r="E1006" s="90" t="s">
        <v>108</v>
      </c>
      <c r="F1006" s="67" t="s">
        <v>109</v>
      </c>
      <c r="G1006" s="91">
        <f t="shared" si="66"/>
        <v>0</v>
      </c>
      <c r="H1006" s="91">
        <f t="shared" si="67"/>
        <v>0</v>
      </c>
      <c r="I1006" s="92">
        <v>0</v>
      </c>
    </row>
    <row r="1007" spans="2:9">
      <c r="B1007" s="70" t="s">
        <v>921</v>
      </c>
      <c r="C1007" s="76">
        <v>271071</v>
      </c>
      <c r="D1007" s="89" t="s">
        <v>992</v>
      </c>
      <c r="E1007" s="90" t="s">
        <v>108</v>
      </c>
      <c r="F1007" s="67" t="s">
        <v>109</v>
      </c>
      <c r="G1007" s="91">
        <f t="shared" si="66"/>
        <v>0</v>
      </c>
      <c r="H1007" s="91">
        <f t="shared" si="67"/>
        <v>0</v>
      </c>
      <c r="I1007" s="92">
        <v>0</v>
      </c>
    </row>
    <row r="1008" spans="2:9">
      <c r="B1008" s="70" t="s">
        <v>921</v>
      </c>
      <c r="C1008" s="76">
        <v>271072</v>
      </c>
      <c r="D1008" s="89" t="s">
        <v>993</v>
      </c>
      <c r="E1008" s="90" t="s">
        <v>108</v>
      </c>
      <c r="F1008" s="67" t="s">
        <v>109</v>
      </c>
      <c r="G1008" s="91">
        <f t="shared" si="66"/>
        <v>0</v>
      </c>
      <c r="H1008" s="91">
        <f t="shared" si="67"/>
        <v>0</v>
      </c>
      <c r="I1008" s="92">
        <v>0</v>
      </c>
    </row>
    <row r="1009" spans="1:9">
      <c r="B1009" s="70" t="s">
        <v>921</v>
      </c>
      <c r="C1009" s="76">
        <v>271073</v>
      </c>
      <c r="D1009" s="89" t="s">
        <v>994</v>
      </c>
      <c r="E1009" s="90" t="s">
        <v>108</v>
      </c>
      <c r="F1009" s="67" t="s">
        <v>109</v>
      </c>
      <c r="G1009" s="91">
        <f t="shared" si="66"/>
        <v>0</v>
      </c>
      <c r="H1009" s="91">
        <f t="shared" si="67"/>
        <v>0</v>
      </c>
      <c r="I1009" s="92">
        <v>0</v>
      </c>
    </row>
    <row r="1010" spans="1:9">
      <c r="B1010" s="70" t="s">
        <v>921</v>
      </c>
      <c r="C1010" s="76">
        <v>271074</v>
      </c>
      <c r="D1010" s="89" t="s">
        <v>995</v>
      </c>
      <c r="E1010" s="90" t="s">
        <v>108</v>
      </c>
      <c r="F1010" s="67" t="s">
        <v>109</v>
      </c>
      <c r="G1010" s="91">
        <f t="shared" si="66"/>
        <v>0</v>
      </c>
      <c r="H1010" s="91">
        <f t="shared" si="67"/>
        <v>0</v>
      </c>
      <c r="I1010" s="92">
        <v>0</v>
      </c>
    </row>
    <row r="1011" spans="1:9">
      <c r="B1011" s="70" t="s">
        <v>921</v>
      </c>
      <c r="C1011" s="76">
        <v>271075</v>
      </c>
      <c r="D1011" s="89" t="s">
        <v>996</v>
      </c>
      <c r="E1011" s="90" t="s">
        <v>108</v>
      </c>
      <c r="F1011" s="67" t="s">
        <v>109</v>
      </c>
      <c r="G1011" s="91">
        <f t="shared" si="66"/>
        <v>0</v>
      </c>
      <c r="H1011" s="91">
        <f t="shared" si="67"/>
        <v>0</v>
      </c>
      <c r="I1011" s="92">
        <v>0</v>
      </c>
    </row>
    <row r="1012" spans="1:9">
      <c r="B1012" s="70" t="s">
        <v>921</v>
      </c>
      <c r="C1012" s="76">
        <v>271076</v>
      </c>
      <c r="D1012" s="89" t="s">
        <v>997</v>
      </c>
      <c r="E1012" s="90" t="s">
        <v>108</v>
      </c>
      <c r="F1012" s="67" t="s">
        <v>109</v>
      </c>
      <c r="G1012" s="91">
        <f t="shared" si="66"/>
        <v>0</v>
      </c>
      <c r="H1012" s="91">
        <f t="shared" si="67"/>
        <v>0</v>
      </c>
      <c r="I1012" s="92">
        <v>0</v>
      </c>
    </row>
    <row r="1013" spans="1:9">
      <c r="B1013" s="70" t="s">
        <v>921</v>
      </c>
      <c r="C1013" s="76">
        <v>271077</v>
      </c>
      <c r="D1013" s="89" t="s">
        <v>998</v>
      </c>
      <c r="E1013" s="90" t="s">
        <v>108</v>
      </c>
      <c r="F1013" s="67" t="s">
        <v>109</v>
      </c>
      <c r="G1013" s="91">
        <f t="shared" si="66"/>
        <v>0</v>
      </c>
      <c r="H1013" s="91">
        <f t="shared" si="67"/>
        <v>0</v>
      </c>
      <c r="I1013" s="92">
        <v>0</v>
      </c>
    </row>
    <row r="1014" spans="1:9">
      <c r="B1014" s="70" t="s">
        <v>921</v>
      </c>
      <c r="C1014" s="76">
        <v>271078</v>
      </c>
      <c r="D1014" s="89" t="s">
        <v>999</v>
      </c>
      <c r="E1014" s="90" t="s">
        <v>108</v>
      </c>
      <c r="F1014" s="67" t="s">
        <v>109</v>
      </c>
      <c r="G1014" s="91">
        <f t="shared" si="66"/>
        <v>0</v>
      </c>
      <c r="H1014" s="91">
        <f t="shared" si="67"/>
        <v>0</v>
      </c>
      <c r="I1014" s="92">
        <v>0</v>
      </c>
    </row>
    <row r="1015" spans="1:9">
      <c r="B1015" s="70" t="s">
        <v>921</v>
      </c>
      <c r="C1015" s="76">
        <v>271079</v>
      </c>
      <c r="D1015" s="89" t="s">
        <v>1000</v>
      </c>
      <c r="E1015" s="90" t="s">
        <v>108</v>
      </c>
      <c r="F1015" s="67" t="s">
        <v>109</v>
      </c>
      <c r="G1015" s="91">
        <f t="shared" si="66"/>
        <v>0</v>
      </c>
      <c r="H1015" s="91">
        <f t="shared" si="67"/>
        <v>0</v>
      </c>
      <c r="I1015" s="92">
        <v>0</v>
      </c>
    </row>
    <row r="1016" spans="1:9">
      <c r="B1016" s="70" t="s">
        <v>921</v>
      </c>
      <c r="C1016" s="76">
        <v>271999</v>
      </c>
      <c r="D1016" s="89" t="s">
        <v>472</v>
      </c>
      <c r="E1016" s="90" t="s">
        <v>108</v>
      </c>
      <c r="F1016" s="67" t="s">
        <v>109</v>
      </c>
      <c r="G1016" s="91">
        <f t="shared" si="66"/>
        <v>0</v>
      </c>
      <c r="H1016" s="91">
        <f t="shared" si="67"/>
        <v>0</v>
      </c>
      <c r="I1016" s="92">
        <v>0</v>
      </c>
    </row>
    <row r="1017" spans="1:9">
      <c r="A1017" s="70" t="s">
        <v>128</v>
      </c>
      <c r="C1017" s="90" t="s">
        <v>95</v>
      </c>
      <c r="D1017" s="93" t="s">
        <v>920</v>
      </c>
      <c r="E1017" s="90"/>
      <c r="G1017" s="94">
        <f>SUM(G937:G1016)</f>
        <v>-5363605.4678896768</v>
      </c>
      <c r="H1017" s="94">
        <f>SUM(H937:H1016)</f>
        <v>-1226972.7921103234</v>
      </c>
      <c r="I1017" s="95">
        <f>SUM(I937:I1016)</f>
        <v>-6590578.2600000007</v>
      </c>
    </row>
    <row r="1018" spans="1:9">
      <c r="C1018" s="76"/>
      <c r="D1018" s="77"/>
      <c r="E1018" s="90"/>
      <c r="G1018" s="91"/>
      <c r="H1018" s="91"/>
      <c r="I1018" s="92"/>
    </row>
    <row r="1019" spans="1:9">
      <c r="C1019" s="76"/>
      <c r="D1019" s="77" t="s">
        <v>1001</v>
      </c>
      <c r="E1019" s="90"/>
      <c r="G1019" s="91"/>
      <c r="H1019" s="91"/>
      <c r="I1019" s="92"/>
    </row>
    <row r="1020" spans="1:9">
      <c r="B1020" s="70" t="s">
        <v>921</v>
      </c>
      <c r="C1020" s="76">
        <v>272001</v>
      </c>
      <c r="D1020" s="89" t="s">
        <v>1002</v>
      </c>
      <c r="E1020" s="90" t="s">
        <v>108</v>
      </c>
      <c r="F1020" s="67" t="s">
        <v>109</v>
      </c>
      <c r="G1020" s="91">
        <f t="shared" ref="G1020:G1083" si="68">IF(E1020="Actual",IF(F1020=G$6,$I1020,0),VLOOKUP($E1020,$F$1754:$L$1760,5,FALSE)*$I1020)</f>
        <v>0</v>
      </c>
      <c r="H1020" s="91">
        <f t="shared" ref="H1020:H1083" si="69">IF(E1020="Actual",IF(F1020=H$6,$I1020,0),VLOOKUP($E1020,$F$1754:$L$1760,6,FALSE)*$I1020)</f>
        <v>0</v>
      </c>
      <c r="I1020" s="92">
        <v>0</v>
      </c>
    </row>
    <row r="1021" spans="1:9">
      <c r="B1021" s="70" t="s">
        <v>921</v>
      </c>
      <c r="C1021" s="76">
        <v>272002</v>
      </c>
      <c r="D1021" s="89" t="s">
        <v>1003</v>
      </c>
      <c r="E1021" s="90" t="s">
        <v>108</v>
      </c>
      <c r="F1021" s="67" t="s">
        <v>109</v>
      </c>
      <c r="G1021" s="91">
        <f t="shared" si="68"/>
        <v>0</v>
      </c>
      <c r="H1021" s="91">
        <f t="shared" si="69"/>
        <v>0</v>
      </c>
      <c r="I1021" s="92">
        <v>0</v>
      </c>
    </row>
    <row r="1022" spans="1:9">
      <c r="B1022" s="70" t="s">
        <v>921</v>
      </c>
      <c r="C1022" s="76">
        <v>272003</v>
      </c>
      <c r="D1022" s="89" t="s">
        <v>1004</v>
      </c>
      <c r="E1022" s="90" t="s">
        <v>3</v>
      </c>
      <c r="F1022" s="67" t="s">
        <v>2</v>
      </c>
      <c r="G1022" s="91">
        <f t="shared" si="68"/>
        <v>0</v>
      </c>
      <c r="H1022" s="91">
        <f t="shared" si="69"/>
        <v>0</v>
      </c>
      <c r="I1022" s="92">
        <v>0</v>
      </c>
    </row>
    <row r="1023" spans="1:9">
      <c r="B1023" s="70" t="s">
        <v>921</v>
      </c>
      <c r="C1023" s="76">
        <v>272004</v>
      </c>
      <c r="D1023" s="89" t="s">
        <v>1005</v>
      </c>
      <c r="E1023" s="90" t="s">
        <v>3</v>
      </c>
      <c r="F1023" s="67" t="s">
        <v>2</v>
      </c>
      <c r="G1023" s="91">
        <f t="shared" si="68"/>
        <v>0</v>
      </c>
      <c r="H1023" s="91">
        <f t="shared" si="69"/>
        <v>0</v>
      </c>
      <c r="I1023" s="92">
        <v>0</v>
      </c>
    </row>
    <row r="1024" spans="1:9">
      <c r="B1024" s="70" t="s">
        <v>921</v>
      </c>
      <c r="C1024" s="76">
        <v>272005</v>
      </c>
      <c r="D1024" s="89" t="s">
        <v>1006</v>
      </c>
      <c r="E1024" s="90" t="s">
        <v>3</v>
      </c>
      <c r="F1024" s="67" t="s">
        <v>2</v>
      </c>
      <c r="G1024" s="91">
        <f t="shared" si="68"/>
        <v>0</v>
      </c>
      <c r="H1024" s="91">
        <f t="shared" si="69"/>
        <v>0</v>
      </c>
      <c r="I1024" s="92">
        <v>0</v>
      </c>
    </row>
    <row r="1025" spans="2:9">
      <c r="B1025" s="70" t="s">
        <v>921</v>
      </c>
      <c r="C1025" s="76">
        <v>272006</v>
      </c>
      <c r="D1025" s="89" t="s">
        <v>1007</v>
      </c>
      <c r="E1025" s="90" t="s">
        <v>3</v>
      </c>
      <c r="F1025" s="67" t="s">
        <v>76</v>
      </c>
      <c r="G1025" s="91">
        <f t="shared" si="68"/>
        <v>0</v>
      </c>
      <c r="H1025" s="91">
        <f t="shared" si="69"/>
        <v>0</v>
      </c>
      <c r="I1025" s="92">
        <v>0</v>
      </c>
    </row>
    <row r="1026" spans="2:9">
      <c r="B1026" s="70" t="s">
        <v>921</v>
      </c>
      <c r="C1026" s="76">
        <v>272007</v>
      </c>
      <c r="D1026" s="89" t="s">
        <v>1008</v>
      </c>
      <c r="E1026" s="90" t="s">
        <v>3</v>
      </c>
      <c r="F1026" s="67" t="s">
        <v>76</v>
      </c>
      <c r="G1026" s="91">
        <f t="shared" si="68"/>
        <v>0</v>
      </c>
      <c r="H1026" s="91">
        <f t="shared" si="69"/>
        <v>0</v>
      </c>
      <c r="I1026" s="92">
        <v>0</v>
      </c>
    </row>
    <row r="1027" spans="2:9">
      <c r="B1027" s="70" t="s">
        <v>921</v>
      </c>
      <c r="C1027" s="76">
        <v>272008</v>
      </c>
      <c r="D1027" s="89" t="s">
        <v>1009</v>
      </c>
      <c r="E1027" s="90" t="s">
        <v>3</v>
      </c>
      <c r="F1027" s="67" t="s">
        <v>76</v>
      </c>
      <c r="G1027" s="91">
        <f t="shared" si="68"/>
        <v>0</v>
      </c>
      <c r="H1027" s="91">
        <f t="shared" si="69"/>
        <v>0</v>
      </c>
      <c r="I1027" s="92">
        <v>0</v>
      </c>
    </row>
    <row r="1028" spans="2:9">
      <c r="B1028" s="70" t="s">
        <v>921</v>
      </c>
      <c r="C1028" s="76">
        <v>272009</v>
      </c>
      <c r="D1028" s="89" t="s">
        <v>1010</v>
      </c>
      <c r="E1028" s="90" t="s">
        <v>3</v>
      </c>
      <c r="F1028" s="67" t="s">
        <v>76</v>
      </c>
      <c r="G1028" s="91">
        <f t="shared" si="68"/>
        <v>0</v>
      </c>
      <c r="H1028" s="91">
        <f t="shared" si="69"/>
        <v>0</v>
      </c>
      <c r="I1028" s="92">
        <v>0</v>
      </c>
    </row>
    <row r="1029" spans="2:9">
      <c r="B1029" s="70" t="s">
        <v>921</v>
      </c>
      <c r="C1029" s="76">
        <v>272010</v>
      </c>
      <c r="D1029" s="89" t="s">
        <v>1011</v>
      </c>
      <c r="E1029" s="90" t="s">
        <v>3</v>
      </c>
      <c r="F1029" s="67" t="s">
        <v>76</v>
      </c>
      <c r="G1029" s="91">
        <f t="shared" si="68"/>
        <v>0</v>
      </c>
      <c r="H1029" s="91">
        <f t="shared" si="69"/>
        <v>0</v>
      </c>
      <c r="I1029" s="92">
        <v>0</v>
      </c>
    </row>
    <row r="1030" spans="2:9">
      <c r="B1030" s="70" t="s">
        <v>921</v>
      </c>
      <c r="C1030" s="76">
        <v>272011</v>
      </c>
      <c r="D1030" s="89" t="s">
        <v>1012</v>
      </c>
      <c r="E1030" s="90" t="s">
        <v>3</v>
      </c>
      <c r="F1030" s="67" t="s">
        <v>2</v>
      </c>
      <c r="G1030" s="91">
        <f t="shared" si="68"/>
        <v>423354.76</v>
      </c>
      <c r="H1030" s="91">
        <f t="shared" si="69"/>
        <v>0</v>
      </c>
      <c r="I1030" s="92">
        <v>423354.76</v>
      </c>
    </row>
    <row r="1031" spans="2:9">
      <c r="B1031" s="70" t="s">
        <v>921</v>
      </c>
      <c r="C1031" s="76">
        <v>272012</v>
      </c>
      <c r="D1031" s="89" t="s">
        <v>1013</v>
      </c>
      <c r="E1031" s="90" t="s">
        <v>3</v>
      </c>
      <c r="F1031" s="67" t="s">
        <v>76</v>
      </c>
      <c r="G1031" s="91">
        <f t="shared" si="68"/>
        <v>0</v>
      </c>
      <c r="H1031" s="91">
        <f t="shared" si="69"/>
        <v>0</v>
      </c>
      <c r="I1031" s="92">
        <v>0</v>
      </c>
    </row>
    <row r="1032" spans="2:9">
      <c r="B1032" s="70" t="s">
        <v>921</v>
      </c>
      <c r="C1032" s="76">
        <v>272013</v>
      </c>
      <c r="D1032" s="89" t="s">
        <v>1014</v>
      </c>
      <c r="E1032" s="90" t="s">
        <v>3</v>
      </c>
      <c r="F1032" s="67" t="s">
        <v>2</v>
      </c>
      <c r="G1032" s="91">
        <f t="shared" si="68"/>
        <v>0</v>
      </c>
      <c r="H1032" s="91">
        <f t="shared" si="69"/>
        <v>0</v>
      </c>
      <c r="I1032" s="92">
        <v>0</v>
      </c>
    </row>
    <row r="1033" spans="2:9">
      <c r="B1033" s="70" t="s">
        <v>921</v>
      </c>
      <c r="C1033" s="76">
        <v>272014</v>
      </c>
      <c r="D1033" s="89" t="s">
        <v>1015</v>
      </c>
      <c r="E1033" s="90" t="s">
        <v>3</v>
      </c>
      <c r="F1033" s="67" t="s">
        <v>76</v>
      </c>
      <c r="G1033" s="91">
        <f t="shared" si="68"/>
        <v>0</v>
      </c>
      <c r="H1033" s="91">
        <f t="shared" si="69"/>
        <v>0</v>
      </c>
      <c r="I1033" s="92">
        <v>0</v>
      </c>
    </row>
    <row r="1034" spans="2:9">
      <c r="B1034" s="70" t="s">
        <v>921</v>
      </c>
      <c r="C1034" s="76">
        <v>272015</v>
      </c>
      <c r="D1034" s="89" t="s">
        <v>1016</v>
      </c>
      <c r="E1034" s="90" t="s">
        <v>3</v>
      </c>
      <c r="F1034" s="67" t="s">
        <v>76</v>
      </c>
      <c r="G1034" s="91">
        <f t="shared" si="68"/>
        <v>0</v>
      </c>
      <c r="H1034" s="91">
        <f t="shared" si="69"/>
        <v>0</v>
      </c>
      <c r="I1034" s="92">
        <v>0</v>
      </c>
    </row>
    <row r="1035" spans="2:9">
      <c r="B1035" s="70" t="s">
        <v>921</v>
      </c>
      <c r="C1035" s="76">
        <v>272016</v>
      </c>
      <c r="D1035" s="89" t="s">
        <v>1017</v>
      </c>
      <c r="E1035" s="90" t="s">
        <v>3</v>
      </c>
      <c r="F1035" s="67" t="s">
        <v>76</v>
      </c>
      <c r="G1035" s="91">
        <f t="shared" si="68"/>
        <v>0</v>
      </c>
      <c r="H1035" s="91">
        <f t="shared" si="69"/>
        <v>0</v>
      </c>
      <c r="I1035" s="92">
        <v>0</v>
      </c>
    </row>
    <row r="1036" spans="2:9">
      <c r="B1036" s="70" t="s">
        <v>921</v>
      </c>
      <c r="C1036" s="76">
        <v>272017</v>
      </c>
      <c r="D1036" s="89" t="s">
        <v>1018</v>
      </c>
      <c r="E1036" s="90" t="s">
        <v>3</v>
      </c>
      <c r="F1036" s="67" t="s">
        <v>2</v>
      </c>
      <c r="G1036" s="91">
        <f t="shared" si="68"/>
        <v>0</v>
      </c>
      <c r="H1036" s="91">
        <f t="shared" si="69"/>
        <v>0</v>
      </c>
      <c r="I1036" s="92">
        <v>0</v>
      </c>
    </row>
    <row r="1037" spans="2:9">
      <c r="B1037" s="70" t="s">
        <v>921</v>
      </c>
      <c r="C1037" s="76">
        <v>272018</v>
      </c>
      <c r="D1037" s="89" t="s">
        <v>1019</v>
      </c>
      <c r="E1037" s="90" t="s">
        <v>3</v>
      </c>
      <c r="F1037" s="67" t="s">
        <v>2</v>
      </c>
      <c r="G1037" s="91">
        <f t="shared" si="68"/>
        <v>0</v>
      </c>
      <c r="H1037" s="91">
        <f t="shared" si="69"/>
        <v>0</v>
      </c>
      <c r="I1037" s="92">
        <v>0</v>
      </c>
    </row>
    <row r="1038" spans="2:9">
      <c r="B1038" s="70" t="s">
        <v>921</v>
      </c>
      <c r="C1038" s="76">
        <v>272019</v>
      </c>
      <c r="D1038" s="89" t="s">
        <v>1020</v>
      </c>
      <c r="E1038" s="90" t="s">
        <v>3</v>
      </c>
      <c r="F1038" s="67" t="s">
        <v>2</v>
      </c>
      <c r="G1038" s="91">
        <f t="shared" si="68"/>
        <v>0</v>
      </c>
      <c r="H1038" s="91">
        <f t="shared" si="69"/>
        <v>0</v>
      </c>
      <c r="I1038" s="92">
        <v>0</v>
      </c>
    </row>
    <row r="1039" spans="2:9">
      <c r="B1039" s="70" t="s">
        <v>921</v>
      </c>
      <c r="C1039" s="76">
        <v>272020</v>
      </c>
      <c r="D1039" s="89" t="s">
        <v>1021</v>
      </c>
      <c r="E1039" s="90" t="s">
        <v>3</v>
      </c>
      <c r="F1039" s="67" t="s">
        <v>2</v>
      </c>
      <c r="G1039" s="91">
        <f t="shared" si="68"/>
        <v>0</v>
      </c>
      <c r="H1039" s="91">
        <f t="shared" si="69"/>
        <v>0</v>
      </c>
      <c r="I1039" s="92">
        <v>0</v>
      </c>
    </row>
    <row r="1040" spans="2:9">
      <c r="B1040" s="70" t="s">
        <v>921</v>
      </c>
      <c r="C1040" s="76">
        <v>272021</v>
      </c>
      <c r="D1040" s="89" t="s">
        <v>1022</v>
      </c>
      <c r="E1040" s="90" t="s">
        <v>3</v>
      </c>
      <c r="F1040" s="67" t="s">
        <v>2</v>
      </c>
      <c r="G1040" s="91">
        <f t="shared" si="68"/>
        <v>0</v>
      </c>
      <c r="H1040" s="91">
        <f t="shared" si="69"/>
        <v>0</v>
      </c>
      <c r="I1040" s="92">
        <v>0</v>
      </c>
    </row>
    <row r="1041" spans="2:9">
      <c r="B1041" s="70" t="s">
        <v>921</v>
      </c>
      <c r="C1041" s="76">
        <v>272022</v>
      </c>
      <c r="D1041" s="89" t="s">
        <v>1023</v>
      </c>
      <c r="E1041" s="90" t="s">
        <v>3</v>
      </c>
      <c r="F1041" s="67" t="s">
        <v>2</v>
      </c>
      <c r="G1041" s="91">
        <f t="shared" si="68"/>
        <v>0</v>
      </c>
      <c r="H1041" s="91">
        <f t="shared" si="69"/>
        <v>0</v>
      </c>
      <c r="I1041" s="92">
        <v>0</v>
      </c>
    </row>
    <row r="1042" spans="2:9">
      <c r="B1042" s="70" t="s">
        <v>921</v>
      </c>
      <c r="C1042" s="76">
        <v>272023</v>
      </c>
      <c r="D1042" s="89" t="s">
        <v>1024</v>
      </c>
      <c r="E1042" s="90" t="s">
        <v>3</v>
      </c>
      <c r="F1042" s="67" t="s">
        <v>2</v>
      </c>
      <c r="G1042" s="91">
        <f t="shared" si="68"/>
        <v>0</v>
      </c>
      <c r="H1042" s="91">
        <f t="shared" si="69"/>
        <v>0</v>
      </c>
      <c r="I1042" s="92">
        <v>0</v>
      </c>
    </row>
    <row r="1043" spans="2:9">
      <c r="B1043" s="70" t="s">
        <v>921</v>
      </c>
      <c r="C1043" s="76">
        <v>272024</v>
      </c>
      <c r="D1043" s="89" t="s">
        <v>1025</v>
      </c>
      <c r="E1043" s="90" t="s">
        <v>3</v>
      </c>
      <c r="F1043" s="67" t="s">
        <v>2</v>
      </c>
      <c r="G1043" s="91">
        <f t="shared" si="68"/>
        <v>0</v>
      </c>
      <c r="H1043" s="91">
        <f t="shared" si="69"/>
        <v>0</v>
      </c>
      <c r="I1043" s="92">
        <v>0</v>
      </c>
    </row>
    <row r="1044" spans="2:9">
      <c r="B1044" s="70" t="s">
        <v>921</v>
      </c>
      <c r="C1044" s="76">
        <v>272025</v>
      </c>
      <c r="D1044" s="89" t="s">
        <v>1026</v>
      </c>
      <c r="E1044" s="90" t="s">
        <v>3</v>
      </c>
      <c r="F1044" s="67" t="s">
        <v>2</v>
      </c>
      <c r="G1044" s="91">
        <f t="shared" si="68"/>
        <v>0</v>
      </c>
      <c r="H1044" s="91">
        <f t="shared" si="69"/>
        <v>0</v>
      </c>
      <c r="I1044" s="92">
        <v>0</v>
      </c>
    </row>
    <row r="1045" spans="2:9">
      <c r="B1045" s="70" t="s">
        <v>921</v>
      </c>
      <c r="C1045" s="76">
        <v>272026</v>
      </c>
      <c r="D1045" s="89" t="s">
        <v>1027</v>
      </c>
      <c r="E1045" s="90" t="s">
        <v>3</v>
      </c>
      <c r="F1045" s="67" t="s">
        <v>2</v>
      </c>
      <c r="G1045" s="91">
        <f t="shared" si="68"/>
        <v>0</v>
      </c>
      <c r="H1045" s="91">
        <f t="shared" si="69"/>
        <v>0</v>
      </c>
      <c r="I1045" s="92">
        <v>0</v>
      </c>
    </row>
    <row r="1046" spans="2:9">
      <c r="B1046" s="70" t="s">
        <v>921</v>
      </c>
      <c r="C1046" s="76">
        <v>272027</v>
      </c>
      <c r="D1046" s="89" t="s">
        <v>1028</v>
      </c>
      <c r="E1046" s="90" t="s">
        <v>3</v>
      </c>
      <c r="F1046" s="67" t="s">
        <v>2</v>
      </c>
      <c r="G1046" s="91">
        <f t="shared" si="68"/>
        <v>0</v>
      </c>
      <c r="H1046" s="91">
        <f t="shared" si="69"/>
        <v>0</v>
      </c>
      <c r="I1046" s="92">
        <v>0</v>
      </c>
    </row>
    <row r="1047" spans="2:9">
      <c r="B1047" s="70" t="s">
        <v>921</v>
      </c>
      <c r="C1047" s="76">
        <v>272028</v>
      </c>
      <c r="D1047" s="89" t="s">
        <v>1029</v>
      </c>
      <c r="E1047" s="90" t="s">
        <v>3</v>
      </c>
      <c r="F1047" s="67" t="s">
        <v>2</v>
      </c>
      <c r="G1047" s="91">
        <f t="shared" si="68"/>
        <v>0</v>
      </c>
      <c r="H1047" s="91">
        <f t="shared" si="69"/>
        <v>0</v>
      </c>
      <c r="I1047" s="92">
        <v>0</v>
      </c>
    </row>
    <row r="1048" spans="2:9">
      <c r="B1048" s="70" t="s">
        <v>921</v>
      </c>
      <c r="C1048" s="76">
        <v>272029</v>
      </c>
      <c r="D1048" s="89" t="s">
        <v>1030</v>
      </c>
      <c r="E1048" s="90" t="s">
        <v>3</v>
      </c>
      <c r="F1048" s="67" t="s">
        <v>2</v>
      </c>
      <c r="G1048" s="91">
        <f t="shared" si="68"/>
        <v>0</v>
      </c>
      <c r="H1048" s="91">
        <f t="shared" si="69"/>
        <v>0</v>
      </c>
      <c r="I1048" s="92">
        <v>0</v>
      </c>
    </row>
    <row r="1049" spans="2:9">
      <c r="B1049" s="70" t="s">
        <v>921</v>
      </c>
      <c r="C1049" s="76">
        <v>272030</v>
      </c>
      <c r="D1049" s="89" t="s">
        <v>1031</v>
      </c>
      <c r="E1049" s="90" t="s">
        <v>3</v>
      </c>
      <c r="F1049" s="67" t="s">
        <v>2</v>
      </c>
      <c r="G1049" s="91">
        <f t="shared" si="68"/>
        <v>0</v>
      </c>
      <c r="H1049" s="91">
        <f t="shared" si="69"/>
        <v>0</v>
      </c>
      <c r="I1049" s="92">
        <v>0</v>
      </c>
    </row>
    <row r="1050" spans="2:9">
      <c r="B1050" s="70" t="s">
        <v>921</v>
      </c>
      <c r="C1050" s="76">
        <v>272031</v>
      </c>
      <c r="D1050" s="89" t="s">
        <v>1032</v>
      </c>
      <c r="E1050" s="90" t="s">
        <v>3</v>
      </c>
      <c r="F1050" s="67" t="s">
        <v>2</v>
      </c>
      <c r="G1050" s="91">
        <f t="shared" si="68"/>
        <v>0</v>
      </c>
      <c r="H1050" s="91">
        <f t="shared" si="69"/>
        <v>0</v>
      </c>
      <c r="I1050" s="92">
        <v>0</v>
      </c>
    </row>
    <row r="1051" spans="2:9">
      <c r="B1051" s="70" t="s">
        <v>921</v>
      </c>
      <c r="C1051" s="76">
        <v>272032</v>
      </c>
      <c r="D1051" s="89" t="s">
        <v>1033</v>
      </c>
      <c r="E1051" s="90" t="s">
        <v>108</v>
      </c>
      <c r="F1051" s="67" t="s">
        <v>109</v>
      </c>
      <c r="G1051" s="91">
        <f t="shared" si="68"/>
        <v>0</v>
      </c>
      <c r="H1051" s="91">
        <f t="shared" si="69"/>
        <v>0</v>
      </c>
      <c r="I1051" s="92">
        <v>0</v>
      </c>
    </row>
    <row r="1052" spans="2:9">
      <c r="B1052" s="70" t="s">
        <v>921</v>
      </c>
      <c r="C1052" s="76">
        <v>272033</v>
      </c>
      <c r="D1052" s="89" t="s">
        <v>1034</v>
      </c>
      <c r="E1052" s="90" t="s">
        <v>108</v>
      </c>
      <c r="F1052" s="67" t="s">
        <v>109</v>
      </c>
      <c r="G1052" s="91">
        <f t="shared" si="68"/>
        <v>0</v>
      </c>
      <c r="H1052" s="91">
        <f t="shared" si="69"/>
        <v>0</v>
      </c>
      <c r="I1052" s="92">
        <v>0</v>
      </c>
    </row>
    <row r="1053" spans="2:9">
      <c r="B1053" s="70" t="s">
        <v>921</v>
      </c>
      <c r="C1053" s="76">
        <v>272034</v>
      </c>
      <c r="D1053" s="89" t="s">
        <v>1035</v>
      </c>
      <c r="E1053" s="90" t="s">
        <v>108</v>
      </c>
      <c r="F1053" s="67" t="s">
        <v>109</v>
      </c>
      <c r="G1053" s="91">
        <f t="shared" si="68"/>
        <v>0</v>
      </c>
      <c r="H1053" s="91">
        <f t="shared" si="69"/>
        <v>0</v>
      </c>
      <c r="I1053" s="92">
        <v>0</v>
      </c>
    </row>
    <row r="1054" spans="2:9">
      <c r="B1054" s="70" t="s">
        <v>921</v>
      </c>
      <c r="C1054" s="76">
        <v>272035</v>
      </c>
      <c r="D1054" s="89" t="s">
        <v>1036</v>
      </c>
      <c r="E1054" s="90" t="s">
        <v>108</v>
      </c>
      <c r="F1054" s="67" t="s">
        <v>109</v>
      </c>
      <c r="G1054" s="91">
        <f t="shared" si="68"/>
        <v>456065.75992228667</v>
      </c>
      <c r="H1054" s="91">
        <f t="shared" si="69"/>
        <v>300817.21007771342</v>
      </c>
      <c r="I1054" s="92">
        <v>756882.97000000009</v>
      </c>
    </row>
    <row r="1055" spans="2:9">
      <c r="B1055" s="70" t="s">
        <v>921</v>
      </c>
      <c r="C1055" s="76">
        <v>272036</v>
      </c>
      <c r="D1055" s="89" t="s">
        <v>1037</v>
      </c>
      <c r="E1055" s="90" t="s">
        <v>108</v>
      </c>
      <c r="F1055" s="67" t="s">
        <v>109</v>
      </c>
      <c r="G1055" s="91">
        <f t="shared" si="68"/>
        <v>33848.439048209635</v>
      </c>
      <c r="H1055" s="91">
        <f t="shared" si="69"/>
        <v>22326.150951790361</v>
      </c>
      <c r="I1055" s="92">
        <v>56174.59</v>
      </c>
    </row>
    <row r="1056" spans="2:9">
      <c r="B1056" s="70" t="s">
        <v>921</v>
      </c>
      <c r="C1056" s="76">
        <v>272037</v>
      </c>
      <c r="D1056" s="89" t="s">
        <v>1038</v>
      </c>
      <c r="E1056" s="90" t="s">
        <v>108</v>
      </c>
      <c r="F1056" s="67" t="s">
        <v>109</v>
      </c>
      <c r="G1056" s="91">
        <f t="shared" si="68"/>
        <v>0</v>
      </c>
      <c r="H1056" s="91">
        <f t="shared" si="69"/>
        <v>0</v>
      </c>
      <c r="I1056" s="92">
        <v>0</v>
      </c>
    </row>
    <row r="1057" spans="2:9">
      <c r="B1057" s="70" t="s">
        <v>921</v>
      </c>
      <c r="C1057" s="76">
        <v>272038</v>
      </c>
      <c r="D1057" s="89" t="s">
        <v>1039</v>
      </c>
      <c r="E1057" s="90" t="s">
        <v>108</v>
      </c>
      <c r="F1057" s="67" t="s">
        <v>109</v>
      </c>
      <c r="G1057" s="91">
        <f t="shared" si="68"/>
        <v>0</v>
      </c>
      <c r="H1057" s="91">
        <f t="shared" si="69"/>
        <v>0</v>
      </c>
      <c r="I1057" s="92">
        <v>0</v>
      </c>
    </row>
    <row r="1058" spans="2:9">
      <c r="B1058" s="70" t="s">
        <v>921</v>
      </c>
      <c r="C1058" s="76">
        <v>272039</v>
      </c>
      <c r="D1058" s="89" t="s">
        <v>1040</v>
      </c>
      <c r="E1058" s="90" t="s">
        <v>108</v>
      </c>
      <c r="F1058" s="67" t="s">
        <v>109</v>
      </c>
      <c r="G1058" s="91">
        <f t="shared" si="68"/>
        <v>0</v>
      </c>
      <c r="H1058" s="91">
        <f t="shared" si="69"/>
        <v>0</v>
      </c>
      <c r="I1058" s="92">
        <v>0</v>
      </c>
    </row>
    <row r="1059" spans="2:9">
      <c r="B1059" s="70" t="s">
        <v>921</v>
      </c>
      <c r="C1059" s="76">
        <v>272040</v>
      </c>
      <c r="D1059" s="89" t="s">
        <v>1041</v>
      </c>
      <c r="E1059" s="90" t="s">
        <v>108</v>
      </c>
      <c r="F1059" s="67" t="s">
        <v>109</v>
      </c>
      <c r="G1059" s="91">
        <f t="shared" si="68"/>
        <v>37.418841239318688</v>
      </c>
      <c r="H1059" s="91">
        <f t="shared" si="69"/>
        <v>24.681158760681335</v>
      </c>
      <c r="I1059" s="92">
        <v>62.100000000000023</v>
      </c>
    </row>
    <row r="1060" spans="2:9">
      <c r="B1060" s="70" t="s">
        <v>921</v>
      </c>
      <c r="C1060" s="76">
        <v>272041</v>
      </c>
      <c r="D1060" s="89" t="s">
        <v>1042</v>
      </c>
      <c r="E1060" s="90" t="s">
        <v>108</v>
      </c>
      <c r="F1060" s="67" t="s">
        <v>109</v>
      </c>
      <c r="G1060" s="91">
        <f t="shared" si="68"/>
        <v>0</v>
      </c>
      <c r="H1060" s="91">
        <f t="shared" si="69"/>
        <v>0</v>
      </c>
      <c r="I1060" s="92">
        <v>0</v>
      </c>
    </row>
    <row r="1061" spans="2:9">
      <c r="B1061" s="70" t="s">
        <v>921</v>
      </c>
      <c r="C1061" s="76">
        <v>272042</v>
      </c>
      <c r="D1061" s="89" t="s">
        <v>1043</v>
      </c>
      <c r="E1061" s="90" t="s">
        <v>3</v>
      </c>
      <c r="F1061" s="67" t="s">
        <v>76</v>
      </c>
      <c r="G1061" s="91">
        <f t="shared" si="68"/>
        <v>0</v>
      </c>
      <c r="H1061" s="91">
        <f t="shared" si="69"/>
        <v>0</v>
      </c>
      <c r="I1061" s="92">
        <v>0</v>
      </c>
    </row>
    <row r="1062" spans="2:9">
      <c r="B1062" s="70" t="s">
        <v>921</v>
      </c>
      <c r="C1062" s="76">
        <v>272043</v>
      </c>
      <c r="D1062" s="89" t="s">
        <v>1044</v>
      </c>
      <c r="E1062" s="90" t="s">
        <v>3</v>
      </c>
      <c r="F1062" s="67" t="s">
        <v>76</v>
      </c>
      <c r="G1062" s="91">
        <f t="shared" si="68"/>
        <v>0</v>
      </c>
      <c r="H1062" s="91">
        <f t="shared" si="69"/>
        <v>0</v>
      </c>
      <c r="I1062" s="92">
        <v>0</v>
      </c>
    </row>
    <row r="1063" spans="2:9">
      <c r="B1063" s="70" t="s">
        <v>921</v>
      </c>
      <c r="C1063" s="76">
        <v>272044</v>
      </c>
      <c r="D1063" s="89" t="s">
        <v>1045</v>
      </c>
      <c r="E1063" s="90" t="s">
        <v>3</v>
      </c>
      <c r="F1063" s="67" t="s">
        <v>76</v>
      </c>
      <c r="G1063" s="91">
        <f t="shared" si="68"/>
        <v>0</v>
      </c>
      <c r="H1063" s="91">
        <f t="shared" si="69"/>
        <v>0</v>
      </c>
      <c r="I1063" s="92">
        <v>0</v>
      </c>
    </row>
    <row r="1064" spans="2:9">
      <c r="B1064" s="70" t="s">
        <v>921</v>
      </c>
      <c r="C1064" s="76">
        <v>272045</v>
      </c>
      <c r="D1064" s="89" t="s">
        <v>1046</v>
      </c>
      <c r="E1064" s="90" t="s">
        <v>3</v>
      </c>
      <c r="F1064" s="67" t="s">
        <v>76</v>
      </c>
      <c r="G1064" s="91">
        <f t="shared" si="68"/>
        <v>0</v>
      </c>
      <c r="H1064" s="91">
        <f t="shared" si="69"/>
        <v>0</v>
      </c>
      <c r="I1064" s="92">
        <v>0</v>
      </c>
    </row>
    <row r="1065" spans="2:9">
      <c r="B1065" s="70" t="s">
        <v>921</v>
      </c>
      <c r="C1065" s="76">
        <v>272046</v>
      </c>
      <c r="D1065" s="89" t="s">
        <v>1047</v>
      </c>
      <c r="E1065" s="90" t="s">
        <v>3</v>
      </c>
      <c r="F1065" s="67" t="s">
        <v>76</v>
      </c>
      <c r="G1065" s="91">
        <f t="shared" si="68"/>
        <v>0</v>
      </c>
      <c r="H1065" s="91">
        <f t="shared" si="69"/>
        <v>0</v>
      </c>
      <c r="I1065" s="92">
        <v>0</v>
      </c>
    </row>
    <row r="1066" spans="2:9">
      <c r="B1066" s="70" t="s">
        <v>921</v>
      </c>
      <c r="C1066" s="76">
        <v>272047</v>
      </c>
      <c r="D1066" s="89" t="s">
        <v>1048</v>
      </c>
      <c r="E1066" s="90" t="s">
        <v>3</v>
      </c>
      <c r="F1066" s="67" t="s">
        <v>76</v>
      </c>
      <c r="G1066" s="91">
        <f t="shared" si="68"/>
        <v>0</v>
      </c>
      <c r="H1066" s="91">
        <f t="shared" si="69"/>
        <v>0</v>
      </c>
      <c r="I1066" s="92">
        <v>0</v>
      </c>
    </row>
    <row r="1067" spans="2:9">
      <c r="B1067" s="70" t="s">
        <v>921</v>
      </c>
      <c r="C1067" s="76">
        <v>272048</v>
      </c>
      <c r="D1067" s="89" t="s">
        <v>1049</v>
      </c>
      <c r="E1067" s="90" t="s">
        <v>3</v>
      </c>
      <c r="F1067" s="67" t="s">
        <v>76</v>
      </c>
      <c r="G1067" s="91">
        <f t="shared" si="68"/>
        <v>0</v>
      </c>
      <c r="H1067" s="91">
        <f t="shared" si="69"/>
        <v>0</v>
      </c>
      <c r="I1067" s="92">
        <v>0</v>
      </c>
    </row>
    <row r="1068" spans="2:9">
      <c r="B1068" s="70" t="s">
        <v>921</v>
      </c>
      <c r="C1068" s="76">
        <v>272049</v>
      </c>
      <c r="D1068" s="89" t="s">
        <v>1050</v>
      </c>
      <c r="E1068" s="90" t="s">
        <v>3</v>
      </c>
      <c r="F1068" s="67" t="s">
        <v>76</v>
      </c>
      <c r="G1068" s="91">
        <f t="shared" si="68"/>
        <v>0</v>
      </c>
      <c r="H1068" s="91">
        <f t="shared" si="69"/>
        <v>0</v>
      </c>
      <c r="I1068" s="92">
        <v>0</v>
      </c>
    </row>
    <row r="1069" spans="2:9">
      <c r="B1069" s="70" t="s">
        <v>921</v>
      </c>
      <c r="C1069" s="76">
        <v>272050</v>
      </c>
      <c r="D1069" s="89" t="s">
        <v>1051</v>
      </c>
      <c r="E1069" s="90" t="s">
        <v>3</v>
      </c>
      <c r="F1069" s="67" t="s">
        <v>76</v>
      </c>
      <c r="G1069" s="91">
        <f t="shared" si="68"/>
        <v>0</v>
      </c>
      <c r="H1069" s="91">
        <f t="shared" si="69"/>
        <v>0</v>
      </c>
      <c r="I1069" s="92">
        <v>0</v>
      </c>
    </row>
    <row r="1070" spans="2:9">
      <c r="B1070" s="70" t="s">
        <v>921</v>
      </c>
      <c r="C1070" s="76">
        <v>272051</v>
      </c>
      <c r="D1070" s="89" t="s">
        <v>1052</v>
      </c>
      <c r="E1070" s="90" t="s">
        <v>3</v>
      </c>
      <c r="F1070" s="67" t="s">
        <v>76</v>
      </c>
      <c r="G1070" s="91">
        <f t="shared" si="68"/>
        <v>0</v>
      </c>
      <c r="H1070" s="91">
        <f t="shared" si="69"/>
        <v>0</v>
      </c>
      <c r="I1070" s="92">
        <v>0</v>
      </c>
    </row>
    <row r="1071" spans="2:9">
      <c r="B1071" s="70" t="s">
        <v>921</v>
      </c>
      <c r="C1071" s="76">
        <v>272052</v>
      </c>
      <c r="D1071" s="89" t="s">
        <v>1053</v>
      </c>
      <c r="E1071" s="90" t="s">
        <v>108</v>
      </c>
      <c r="F1071" s="67" t="s">
        <v>109</v>
      </c>
      <c r="G1071" s="91">
        <f t="shared" si="68"/>
        <v>0</v>
      </c>
      <c r="H1071" s="91">
        <f t="shared" si="69"/>
        <v>0</v>
      </c>
      <c r="I1071" s="92">
        <v>0</v>
      </c>
    </row>
    <row r="1072" spans="2:9">
      <c r="B1072" s="70" t="s">
        <v>921</v>
      </c>
      <c r="C1072" s="76">
        <v>272053</v>
      </c>
      <c r="D1072" s="89" t="s">
        <v>1054</v>
      </c>
      <c r="E1072" s="90" t="s">
        <v>3</v>
      </c>
      <c r="F1072" s="67" t="s">
        <v>76</v>
      </c>
      <c r="G1072" s="91">
        <f t="shared" si="68"/>
        <v>0</v>
      </c>
      <c r="H1072" s="91">
        <f t="shared" si="69"/>
        <v>0</v>
      </c>
      <c r="I1072" s="92">
        <v>0</v>
      </c>
    </row>
    <row r="1073" spans="2:9">
      <c r="B1073" s="70" t="s">
        <v>921</v>
      </c>
      <c r="C1073" s="76">
        <v>272054</v>
      </c>
      <c r="D1073" s="89" t="s">
        <v>1055</v>
      </c>
      <c r="E1073" s="90" t="s">
        <v>3</v>
      </c>
      <c r="F1073" s="67" t="s">
        <v>76</v>
      </c>
      <c r="G1073" s="91">
        <f t="shared" si="68"/>
        <v>0</v>
      </c>
      <c r="H1073" s="91">
        <f t="shared" si="69"/>
        <v>0</v>
      </c>
      <c r="I1073" s="92">
        <v>0</v>
      </c>
    </row>
    <row r="1074" spans="2:9">
      <c r="B1074" s="70" t="s">
        <v>921</v>
      </c>
      <c r="C1074" s="76">
        <v>272055</v>
      </c>
      <c r="D1074" s="89" t="s">
        <v>1056</v>
      </c>
      <c r="E1074" s="90" t="s">
        <v>3</v>
      </c>
      <c r="F1074" s="67" t="s">
        <v>76</v>
      </c>
      <c r="G1074" s="91">
        <f t="shared" si="68"/>
        <v>0</v>
      </c>
      <c r="H1074" s="91">
        <f t="shared" si="69"/>
        <v>0</v>
      </c>
      <c r="I1074" s="92">
        <v>0</v>
      </c>
    </row>
    <row r="1075" spans="2:9">
      <c r="B1075" s="70" t="s">
        <v>921</v>
      </c>
      <c r="C1075" s="76">
        <v>272056</v>
      </c>
      <c r="D1075" s="89" t="s">
        <v>1057</v>
      </c>
      <c r="E1075" s="90" t="s">
        <v>3</v>
      </c>
      <c r="F1075" s="67" t="s">
        <v>76</v>
      </c>
      <c r="G1075" s="91">
        <f t="shared" si="68"/>
        <v>0</v>
      </c>
      <c r="H1075" s="91">
        <f t="shared" si="69"/>
        <v>0</v>
      </c>
      <c r="I1075" s="92">
        <v>0</v>
      </c>
    </row>
    <row r="1076" spans="2:9">
      <c r="B1076" s="70" t="s">
        <v>921</v>
      </c>
      <c r="C1076" s="76">
        <v>272057</v>
      </c>
      <c r="D1076" s="89" t="s">
        <v>1058</v>
      </c>
      <c r="E1076" s="90" t="s">
        <v>3</v>
      </c>
      <c r="F1076" s="67" t="s">
        <v>76</v>
      </c>
      <c r="G1076" s="91">
        <f t="shared" si="68"/>
        <v>0</v>
      </c>
      <c r="H1076" s="91">
        <f t="shared" si="69"/>
        <v>0</v>
      </c>
      <c r="I1076" s="92">
        <v>0</v>
      </c>
    </row>
    <row r="1077" spans="2:9">
      <c r="B1077" s="70" t="s">
        <v>921</v>
      </c>
      <c r="C1077" s="76">
        <v>272058</v>
      </c>
      <c r="D1077" s="89" t="s">
        <v>1059</v>
      </c>
      <c r="E1077" s="90" t="s">
        <v>108</v>
      </c>
      <c r="F1077" s="67" t="s">
        <v>109</v>
      </c>
      <c r="G1077" s="91">
        <f t="shared" si="68"/>
        <v>0</v>
      </c>
      <c r="H1077" s="91">
        <f t="shared" si="69"/>
        <v>0</v>
      </c>
      <c r="I1077" s="92">
        <v>0</v>
      </c>
    </row>
    <row r="1078" spans="2:9">
      <c r="B1078" s="70" t="s">
        <v>921</v>
      </c>
      <c r="C1078" s="76">
        <v>272059</v>
      </c>
      <c r="D1078" s="89" t="s">
        <v>1060</v>
      </c>
      <c r="E1078" s="90" t="s">
        <v>108</v>
      </c>
      <c r="F1078" s="67" t="s">
        <v>109</v>
      </c>
      <c r="G1078" s="91">
        <f t="shared" si="68"/>
        <v>0</v>
      </c>
      <c r="H1078" s="91">
        <f t="shared" si="69"/>
        <v>0</v>
      </c>
      <c r="I1078" s="92">
        <v>0</v>
      </c>
    </row>
    <row r="1079" spans="2:9">
      <c r="B1079" s="70" t="s">
        <v>921</v>
      </c>
      <c r="C1079" s="76">
        <v>272060</v>
      </c>
      <c r="D1079" s="89" t="s">
        <v>1061</v>
      </c>
      <c r="E1079" s="90" t="s">
        <v>108</v>
      </c>
      <c r="F1079" s="67" t="s">
        <v>109</v>
      </c>
      <c r="G1079" s="91">
        <f t="shared" si="68"/>
        <v>0</v>
      </c>
      <c r="H1079" s="91">
        <f t="shared" si="69"/>
        <v>0</v>
      </c>
      <c r="I1079" s="92">
        <v>0</v>
      </c>
    </row>
    <row r="1080" spans="2:9">
      <c r="B1080" s="70" t="s">
        <v>921</v>
      </c>
      <c r="C1080" s="76">
        <v>272061</v>
      </c>
      <c r="D1080" s="89" t="s">
        <v>1062</v>
      </c>
      <c r="E1080" s="90" t="s">
        <v>108</v>
      </c>
      <c r="F1080" s="67" t="s">
        <v>109</v>
      </c>
      <c r="G1080" s="91">
        <f t="shared" si="68"/>
        <v>0</v>
      </c>
      <c r="H1080" s="91">
        <f t="shared" si="69"/>
        <v>0</v>
      </c>
      <c r="I1080" s="92">
        <v>0</v>
      </c>
    </row>
    <row r="1081" spans="2:9">
      <c r="B1081" s="70" t="s">
        <v>921</v>
      </c>
      <c r="C1081" s="76">
        <v>272062</v>
      </c>
      <c r="D1081" s="89" t="s">
        <v>1063</v>
      </c>
      <c r="E1081" s="90" t="s">
        <v>108</v>
      </c>
      <c r="F1081" s="67" t="s">
        <v>109</v>
      </c>
      <c r="G1081" s="91">
        <f t="shared" si="68"/>
        <v>0</v>
      </c>
      <c r="H1081" s="91">
        <f t="shared" si="69"/>
        <v>0</v>
      </c>
      <c r="I1081" s="92">
        <v>0</v>
      </c>
    </row>
    <row r="1082" spans="2:9">
      <c r="B1082" s="70" t="s">
        <v>921</v>
      </c>
      <c r="C1082" s="76">
        <v>272063</v>
      </c>
      <c r="D1082" s="89" t="s">
        <v>1064</v>
      </c>
      <c r="E1082" s="90" t="s">
        <v>108</v>
      </c>
      <c r="F1082" s="67" t="s">
        <v>109</v>
      </c>
      <c r="G1082" s="91">
        <f t="shared" si="68"/>
        <v>0</v>
      </c>
      <c r="H1082" s="91">
        <f t="shared" si="69"/>
        <v>0</v>
      </c>
      <c r="I1082" s="92">
        <v>0</v>
      </c>
    </row>
    <row r="1083" spans="2:9">
      <c r="B1083" s="70" t="s">
        <v>921</v>
      </c>
      <c r="C1083" s="76">
        <v>272064</v>
      </c>
      <c r="D1083" s="89" t="s">
        <v>1065</v>
      </c>
      <c r="E1083" s="90" t="s">
        <v>108</v>
      </c>
      <c r="F1083" s="67" t="s">
        <v>109</v>
      </c>
      <c r="G1083" s="91">
        <f t="shared" si="68"/>
        <v>0</v>
      </c>
      <c r="H1083" s="91">
        <f t="shared" si="69"/>
        <v>0</v>
      </c>
      <c r="I1083" s="92">
        <v>0</v>
      </c>
    </row>
    <row r="1084" spans="2:9">
      <c r="B1084" s="70" t="s">
        <v>921</v>
      </c>
      <c r="C1084" s="76">
        <v>272065</v>
      </c>
      <c r="D1084" s="89" t="s">
        <v>1066</v>
      </c>
      <c r="E1084" s="90" t="s">
        <v>108</v>
      </c>
      <c r="F1084" s="67" t="s">
        <v>109</v>
      </c>
      <c r="G1084" s="91">
        <f t="shared" ref="G1084:G1098" si="70">IF(E1084="Actual",IF(F1084=G$6,$I1084,0),VLOOKUP($E1084,$F$1754:$L$1760,5,FALSE)*$I1084)</f>
        <v>0</v>
      </c>
      <c r="H1084" s="91">
        <f t="shared" ref="H1084:H1098" si="71">IF(E1084="Actual",IF(F1084=H$6,$I1084,0),VLOOKUP($E1084,$F$1754:$L$1760,6,FALSE)*$I1084)</f>
        <v>0</v>
      </c>
      <c r="I1084" s="92">
        <v>0</v>
      </c>
    </row>
    <row r="1085" spans="2:9">
      <c r="B1085" s="70" t="s">
        <v>921</v>
      </c>
      <c r="C1085" s="76">
        <v>272066</v>
      </c>
      <c r="D1085" s="89" t="s">
        <v>1067</v>
      </c>
      <c r="E1085" s="90" t="s">
        <v>108</v>
      </c>
      <c r="F1085" s="67" t="s">
        <v>109</v>
      </c>
      <c r="G1085" s="91">
        <f t="shared" si="70"/>
        <v>0</v>
      </c>
      <c r="H1085" s="91">
        <f t="shared" si="71"/>
        <v>0</v>
      </c>
      <c r="I1085" s="92">
        <v>0</v>
      </c>
    </row>
    <row r="1086" spans="2:9">
      <c r="B1086" s="70" t="s">
        <v>921</v>
      </c>
      <c r="C1086" s="76">
        <v>272067</v>
      </c>
      <c r="D1086" s="89" t="s">
        <v>1068</v>
      </c>
      <c r="E1086" s="90" t="s">
        <v>108</v>
      </c>
      <c r="F1086" s="67" t="s">
        <v>109</v>
      </c>
      <c r="G1086" s="91">
        <f t="shared" si="70"/>
        <v>0</v>
      </c>
      <c r="H1086" s="91">
        <f t="shared" si="71"/>
        <v>0</v>
      </c>
      <c r="I1086" s="92">
        <v>0</v>
      </c>
    </row>
    <row r="1087" spans="2:9">
      <c r="B1087" s="70" t="s">
        <v>921</v>
      </c>
      <c r="C1087" s="76">
        <v>272068</v>
      </c>
      <c r="D1087" s="89" t="s">
        <v>1069</v>
      </c>
      <c r="E1087" s="90" t="s">
        <v>108</v>
      </c>
      <c r="F1087" s="67" t="s">
        <v>109</v>
      </c>
      <c r="G1087" s="91">
        <f t="shared" si="70"/>
        <v>0</v>
      </c>
      <c r="H1087" s="91">
        <f t="shared" si="71"/>
        <v>0</v>
      </c>
      <c r="I1087" s="92">
        <v>0</v>
      </c>
    </row>
    <row r="1088" spans="2:9">
      <c r="B1088" s="70" t="s">
        <v>921</v>
      </c>
      <c r="C1088" s="76">
        <v>272069</v>
      </c>
      <c r="D1088" s="89" t="s">
        <v>1070</v>
      </c>
      <c r="E1088" s="90" t="s">
        <v>108</v>
      </c>
      <c r="F1088" s="67" t="s">
        <v>109</v>
      </c>
      <c r="G1088" s="91">
        <f t="shared" si="70"/>
        <v>0</v>
      </c>
      <c r="H1088" s="91">
        <f t="shared" si="71"/>
        <v>0</v>
      </c>
      <c r="I1088" s="92">
        <v>0</v>
      </c>
    </row>
    <row r="1089" spans="1:9">
      <c r="B1089" s="70" t="s">
        <v>921</v>
      </c>
      <c r="C1089" s="76">
        <v>272070</v>
      </c>
      <c r="D1089" s="89" t="s">
        <v>1071</v>
      </c>
      <c r="E1089" s="90" t="s">
        <v>108</v>
      </c>
      <c r="F1089" s="67" t="s">
        <v>109</v>
      </c>
      <c r="G1089" s="91">
        <f t="shared" si="70"/>
        <v>0</v>
      </c>
      <c r="H1089" s="91">
        <f t="shared" si="71"/>
        <v>0</v>
      </c>
      <c r="I1089" s="92">
        <v>0</v>
      </c>
    </row>
    <row r="1090" spans="1:9">
      <c r="B1090" s="70" t="s">
        <v>921</v>
      </c>
      <c r="C1090" s="76">
        <v>272071</v>
      </c>
      <c r="D1090" s="89" t="s">
        <v>1072</v>
      </c>
      <c r="E1090" s="90" t="s">
        <v>108</v>
      </c>
      <c r="F1090" s="67" t="s">
        <v>109</v>
      </c>
      <c r="G1090" s="91">
        <f t="shared" si="70"/>
        <v>0</v>
      </c>
      <c r="H1090" s="91">
        <f t="shared" si="71"/>
        <v>0</v>
      </c>
      <c r="I1090" s="92">
        <v>0</v>
      </c>
    </row>
    <row r="1091" spans="1:9">
      <c r="B1091" s="70" t="s">
        <v>921</v>
      </c>
      <c r="C1091" s="76">
        <v>272072</v>
      </c>
      <c r="D1091" s="89" t="s">
        <v>1073</v>
      </c>
      <c r="E1091" s="90" t="s">
        <v>108</v>
      </c>
      <c r="F1091" s="67" t="s">
        <v>109</v>
      </c>
      <c r="G1091" s="91">
        <f t="shared" si="70"/>
        <v>0</v>
      </c>
      <c r="H1091" s="91">
        <f t="shared" si="71"/>
        <v>0</v>
      </c>
      <c r="I1091" s="92">
        <v>0</v>
      </c>
    </row>
    <row r="1092" spans="1:9">
      <c r="B1092" s="70" t="s">
        <v>921</v>
      </c>
      <c r="C1092" s="76">
        <v>272073</v>
      </c>
      <c r="D1092" s="89" t="s">
        <v>1074</v>
      </c>
      <c r="E1092" s="90" t="s">
        <v>108</v>
      </c>
      <c r="F1092" s="67" t="s">
        <v>109</v>
      </c>
      <c r="G1092" s="91">
        <f t="shared" si="70"/>
        <v>0</v>
      </c>
      <c r="H1092" s="91">
        <f t="shared" si="71"/>
        <v>0</v>
      </c>
      <c r="I1092" s="92">
        <v>0</v>
      </c>
    </row>
    <row r="1093" spans="1:9">
      <c r="B1093" s="70" t="s">
        <v>921</v>
      </c>
      <c r="C1093" s="76">
        <v>272074</v>
      </c>
      <c r="D1093" s="89" t="s">
        <v>1075</v>
      </c>
      <c r="E1093" s="90" t="s">
        <v>108</v>
      </c>
      <c r="F1093" s="67" t="s">
        <v>109</v>
      </c>
      <c r="G1093" s="91">
        <f t="shared" si="70"/>
        <v>0</v>
      </c>
      <c r="H1093" s="91">
        <f t="shared" si="71"/>
        <v>0</v>
      </c>
      <c r="I1093" s="92">
        <v>0</v>
      </c>
    </row>
    <row r="1094" spans="1:9">
      <c r="B1094" s="70" t="s">
        <v>921</v>
      </c>
      <c r="C1094" s="76">
        <v>272075</v>
      </c>
      <c r="D1094" s="89" t="s">
        <v>1076</v>
      </c>
      <c r="E1094" s="90" t="s">
        <v>108</v>
      </c>
      <c r="F1094" s="67" t="s">
        <v>109</v>
      </c>
      <c r="G1094" s="91">
        <f t="shared" si="70"/>
        <v>0</v>
      </c>
      <c r="H1094" s="91">
        <f t="shared" si="71"/>
        <v>0</v>
      </c>
      <c r="I1094" s="92">
        <v>0</v>
      </c>
    </row>
    <row r="1095" spans="1:9">
      <c r="B1095" s="70" t="s">
        <v>921</v>
      </c>
      <c r="C1095" s="76">
        <v>272076</v>
      </c>
      <c r="D1095" s="89" t="s">
        <v>1077</v>
      </c>
      <c r="E1095" s="90" t="s">
        <v>108</v>
      </c>
      <c r="F1095" s="67" t="s">
        <v>109</v>
      </c>
      <c r="G1095" s="91">
        <f t="shared" si="70"/>
        <v>0</v>
      </c>
      <c r="H1095" s="91">
        <f t="shared" si="71"/>
        <v>0</v>
      </c>
      <c r="I1095" s="92">
        <v>0</v>
      </c>
    </row>
    <row r="1096" spans="1:9">
      <c r="B1096" s="70" t="s">
        <v>921</v>
      </c>
      <c r="C1096" s="76">
        <v>272077</v>
      </c>
      <c r="D1096" s="89" t="s">
        <v>1078</v>
      </c>
      <c r="E1096" s="90" t="s">
        <v>108</v>
      </c>
      <c r="F1096" s="67" t="s">
        <v>109</v>
      </c>
      <c r="G1096" s="91">
        <f t="shared" si="70"/>
        <v>0</v>
      </c>
      <c r="H1096" s="91">
        <f t="shared" si="71"/>
        <v>0</v>
      </c>
      <c r="I1096" s="92">
        <v>0</v>
      </c>
    </row>
    <row r="1097" spans="1:9">
      <c r="B1097" s="70" t="s">
        <v>921</v>
      </c>
      <c r="C1097" s="76">
        <v>272078</v>
      </c>
      <c r="D1097" s="89" t="s">
        <v>1079</v>
      </c>
      <c r="E1097" s="90" t="s">
        <v>108</v>
      </c>
      <c r="F1097" s="67" t="s">
        <v>109</v>
      </c>
      <c r="G1097" s="91">
        <f t="shared" si="70"/>
        <v>0</v>
      </c>
      <c r="H1097" s="91">
        <f t="shared" si="71"/>
        <v>0</v>
      </c>
      <c r="I1097" s="92">
        <v>0</v>
      </c>
    </row>
    <row r="1098" spans="1:9">
      <c r="B1098" s="70" t="s">
        <v>921</v>
      </c>
      <c r="C1098" s="76">
        <v>272079</v>
      </c>
      <c r="D1098" s="89" t="s">
        <v>1080</v>
      </c>
      <c r="E1098" s="90" t="s">
        <v>108</v>
      </c>
      <c r="F1098" s="67" t="s">
        <v>109</v>
      </c>
      <c r="G1098" s="91">
        <f t="shared" si="70"/>
        <v>0</v>
      </c>
      <c r="H1098" s="91">
        <f t="shared" si="71"/>
        <v>0</v>
      </c>
      <c r="I1098" s="92">
        <v>0</v>
      </c>
    </row>
    <row r="1099" spans="1:9">
      <c r="A1099" s="70" t="s">
        <v>128</v>
      </c>
      <c r="C1099" s="90" t="s">
        <v>95</v>
      </c>
      <c r="D1099" s="93" t="s">
        <v>1001</v>
      </c>
      <c r="E1099" s="90"/>
      <c r="G1099" s="94">
        <f>SUM(G1020:G1098)</f>
        <v>913306.37781173573</v>
      </c>
      <c r="H1099" s="94">
        <f>SUM(H1020:H1098)</f>
        <v>323168.04218826443</v>
      </c>
      <c r="I1099" s="95">
        <f>SUM(I1020:I1098)</f>
        <v>1236474.4200000002</v>
      </c>
    </row>
    <row r="1100" spans="1:9">
      <c r="C1100" s="76"/>
      <c r="D1100" s="77"/>
      <c r="E1100" s="90"/>
      <c r="G1100" s="91"/>
      <c r="H1100" s="91"/>
      <c r="I1100" s="92"/>
    </row>
    <row r="1101" spans="1:9">
      <c r="C1101" s="76"/>
      <c r="D1101" s="77" t="s">
        <v>1081</v>
      </c>
      <c r="E1101" s="90"/>
      <c r="G1101" s="91"/>
      <c r="H1101" s="91"/>
      <c r="I1101" s="92"/>
    </row>
    <row r="1102" spans="1:9">
      <c r="B1102" s="70" t="s">
        <v>1081</v>
      </c>
      <c r="C1102" s="76">
        <v>280001</v>
      </c>
      <c r="D1102" s="89" t="s">
        <v>1081</v>
      </c>
      <c r="E1102" s="90" t="s">
        <v>108</v>
      </c>
      <c r="F1102" s="67" t="s">
        <v>109</v>
      </c>
      <c r="G1102" s="91">
        <f>IF(E1102="Actual",IF(F1102=G$6,$I1102,0),VLOOKUP($E1102,$F$1754:$L$1760,5,FALSE)*$I1102)</f>
        <v>-6025.5782994071942</v>
      </c>
      <c r="H1102" s="91">
        <f>IF(E1102="Actual",IF(F1102=H$6,$I1102,0),VLOOKUP($E1102,$F$1754:$L$1760,6,FALSE)*$I1102)</f>
        <v>-3974.4217005928062</v>
      </c>
      <c r="I1102" s="92">
        <v>-10000</v>
      </c>
    </row>
    <row r="1103" spans="1:9">
      <c r="B1103" s="70" t="s">
        <v>1081</v>
      </c>
      <c r="C1103" s="76">
        <v>280002</v>
      </c>
      <c r="D1103" s="89" t="s">
        <v>1082</v>
      </c>
      <c r="E1103" s="90" t="s">
        <v>108</v>
      </c>
      <c r="F1103" s="67" t="s">
        <v>109</v>
      </c>
      <c r="G1103" s="91">
        <f>IF(E1103="Actual",IF(F1103=G$6,$I1103,0),VLOOKUP($E1103,$F$1754:$L$1760,5,FALSE)*$I1103)</f>
        <v>0</v>
      </c>
      <c r="H1103" s="91">
        <f>IF(E1103="Actual",IF(F1103=H$6,$I1103,0),VLOOKUP($E1103,$F$1754:$L$1760,6,FALSE)*$I1103)</f>
        <v>0</v>
      </c>
      <c r="I1103" s="92">
        <v>0</v>
      </c>
    </row>
    <row r="1104" spans="1:9">
      <c r="A1104" s="70" t="s">
        <v>128</v>
      </c>
      <c r="C1104" s="90" t="s">
        <v>95</v>
      </c>
      <c r="D1104" s="93" t="s">
        <v>1081</v>
      </c>
      <c r="E1104" s="90"/>
      <c r="G1104" s="94">
        <f>SUM(G1102:G1103)</f>
        <v>-6025.5782994071942</v>
      </c>
      <c r="H1104" s="94">
        <f>SUM(H1102:H1103)</f>
        <v>-3974.4217005928062</v>
      </c>
      <c r="I1104" s="95">
        <f>SUM(I1102:I1103)</f>
        <v>-10000</v>
      </c>
    </row>
    <row r="1105" spans="1:9">
      <c r="C1105" s="76"/>
      <c r="D1105" s="77"/>
      <c r="E1105" s="90"/>
      <c r="G1105" s="91"/>
      <c r="H1105" s="91"/>
      <c r="I1105" s="92"/>
    </row>
    <row r="1106" spans="1:9">
      <c r="C1106" s="76"/>
      <c r="D1106" s="77" t="s">
        <v>1083</v>
      </c>
      <c r="E1106" s="90"/>
      <c r="G1106" s="91"/>
      <c r="H1106" s="91"/>
      <c r="I1106" s="92"/>
    </row>
    <row r="1107" spans="1:9">
      <c r="C1107" s="76" t="s">
        <v>1084</v>
      </c>
      <c r="D1107" s="89" t="s">
        <v>1085</v>
      </c>
      <c r="E1107" s="90" t="s">
        <v>108</v>
      </c>
      <c r="F1107" s="67" t="s">
        <v>109</v>
      </c>
      <c r="G1107" s="91">
        <f t="shared" ref="G1107:G1117" si="72">IF(E1107="Actual",IF(F1107=G$6,$I1107,0),VLOOKUP($E1107,$F$1754:$L$1760,5,FALSE)*$I1107)</f>
        <v>-602.55782994071933</v>
      </c>
      <c r="H1107" s="91">
        <f t="shared" ref="H1107:H1117" si="73">IF(E1107="Actual",IF(F1107=H$6,$I1107,0),VLOOKUP($E1107,$F$1754:$L$1760,6,FALSE)*$I1107)</f>
        <v>-397.44217005928061</v>
      </c>
      <c r="I1107" s="92">
        <v>-1000</v>
      </c>
    </row>
    <row r="1108" spans="1:9">
      <c r="C1108" s="76" t="s">
        <v>1086</v>
      </c>
      <c r="D1108" s="89" t="s">
        <v>1087</v>
      </c>
      <c r="E1108" s="90" t="s">
        <v>108</v>
      </c>
      <c r="F1108" s="67" t="s">
        <v>109</v>
      </c>
      <c r="G1108" s="91">
        <f t="shared" si="72"/>
        <v>0</v>
      </c>
      <c r="H1108" s="91">
        <f t="shared" si="73"/>
        <v>0</v>
      </c>
      <c r="I1108" s="92">
        <v>0</v>
      </c>
    </row>
    <row r="1109" spans="1:9">
      <c r="C1109" s="76" t="s">
        <v>1088</v>
      </c>
      <c r="D1109" s="89" t="s">
        <v>1089</v>
      </c>
      <c r="E1109" s="90" t="s">
        <v>108</v>
      </c>
      <c r="F1109" s="67" t="s">
        <v>109</v>
      </c>
      <c r="G1109" s="91">
        <f t="shared" si="72"/>
        <v>0</v>
      </c>
      <c r="H1109" s="91">
        <f t="shared" si="73"/>
        <v>0</v>
      </c>
      <c r="I1109" s="92">
        <v>0</v>
      </c>
    </row>
    <row r="1110" spans="1:9">
      <c r="C1110" s="76" t="s">
        <v>1090</v>
      </c>
      <c r="D1110" s="89" t="s">
        <v>1091</v>
      </c>
      <c r="E1110" s="90" t="s">
        <v>108</v>
      </c>
      <c r="F1110" s="67" t="s">
        <v>109</v>
      </c>
      <c r="G1110" s="91">
        <f t="shared" si="72"/>
        <v>0</v>
      </c>
      <c r="H1110" s="91">
        <f t="shared" si="73"/>
        <v>0</v>
      </c>
      <c r="I1110" s="92">
        <v>0</v>
      </c>
    </row>
    <row r="1111" spans="1:9">
      <c r="C1111" s="76" t="s">
        <v>1092</v>
      </c>
      <c r="D1111" s="89" t="s">
        <v>1093</v>
      </c>
      <c r="E1111" s="90" t="s">
        <v>108</v>
      </c>
      <c r="F1111" s="67" t="s">
        <v>109</v>
      </c>
      <c r="G1111" s="91">
        <f t="shared" si="72"/>
        <v>-2949564.5642814068</v>
      </c>
      <c r="H1111" s="91">
        <f t="shared" si="73"/>
        <v>-1945508.435718593</v>
      </c>
      <c r="I1111" s="92">
        <v>-4895073</v>
      </c>
    </row>
    <row r="1112" spans="1:9">
      <c r="C1112" s="76" t="s">
        <v>1094</v>
      </c>
      <c r="D1112" s="89" t="s">
        <v>1095</v>
      </c>
      <c r="E1112" s="90" t="s">
        <v>108</v>
      </c>
      <c r="F1112" s="67" t="s">
        <v>109</v>
      </c>
      <c r="G1112" s="91">
        <f t="shared" si="72"/>
        <v>0</v>
      </c>
      <c r="H1112" s="91">
        <f t="shared" si="73"/>
        <v>0</v>
      </c>
      <c r="I1112" s="92">
        <v>0</v>
      </c>
    </row>
    <row r="1113" spans="1:9">
      <c r="C1113" s="76" t="s">
        <v>1096</v>
      </c>
      <c r="D1113" s="89" t="s">
        <v>1097</v>
      </c>
      <c r="E1113" s="90" t="s">
        <v>108</v>
      </c>
      <c r="F1113" s="67" t="s">
        <v>109</v>
      </c>
      <c r="G1113" s="91">
        <f t="shared" si="72"/>
        <v>0</v>
      </c>
      <c r="H1113" s="91">
        <f t="shared" si="73"/>
        <v>0</v>
      </c>
      <c r="I1113" s="92">
        <v>0</v>
      </c>
    </row>
    <row r="1114" spans="1:9">
      <c r="C1114" s="76" t="s">
        <v>1098</v>
      </c>
      <c r="D1114" s="89" t="s">
        <v>1099</v>
      </c>
      <c r="E1114" s="90" t="s">
        <v>108</v>
      </c>
      <c r="F1114" s="67" t="s">
        <v>109</v>
      </c>
      <c r="G1114" s="91">
        <f t="shared" si="72"/>
        <v>0</v>
      </c>
      <c r="H1114" s="91">
        <f t="shared" si="73"/>
        <v>0</v>
      </c>
      <c r="I1114" s="92">
        <v>0</v>
      </c>
    </row>
    <row r="1115" spans="1:9">
      <c r="C1115" s="76" t="s">
        <v>1100</v>
      </c>
      <c r="D1115" s="89"/>
      <c r="E1115" s="90" t="s">
        <v>108</v>
      </c>
      <c r="F1115" s="67" t="s">
        <v>109</v>
      </c>
      <c r="G1115" s="91">
        <f t="shared" si="72"/>
        <v>-3192238.5359955397</v>
      </c>
      <c r="H1115" s="91">
        <f t="shared" si="73"/>
        <v>-2105574.18400446</v>
      </c>
      <c r="I1115" s="92">
        <v>-5297812.72</v>
      </c>
    </row>
    <row r="1116" spans="1:9">
      <c r="C1116" s="76" t="s">
        <v>1101</v>
      </c>
      <c r="D1116" s="89" t="s">
        <v>1102</v>
      </c>
      <c r="E1116" s="90" t="s">
        <v>108</v>
      </c>
      <c r="F1116" s="67" t="s">
        <v>109</v>
      </c>
      <c r="G1116" s="91">
        <f t="shared" si="72"/>
        <v>0</v>
      </c>
      <c r="H1116" s="91">
        <f t="shared" si="73"/>
        <v>0</v>
      </c>
      <c r="I1116" s="92">
        <v>0</v>
      </c>
    </row>
    <row r="1117" spans="1:9">
      <c r="C1117" s="76" t="s">
        <v>1103</v>
      </c>
      <c r="D1117" s="89" t="s">
        <v>1104</v>
      </c>
      <c r="E1117" s="90" t="s">
        <v>108</v>
      </c>
      <c r="F1117" s="67" t="s">
        <v>109</v>
      </c>
      <c r="G1117" s="91">
        <f t="shared" si="72"/>
        <v>-204287.92272288192</v>
      </c>
      <c r="H1117" s="91">
        <f t="shared" si="73"/>
        <v>-134746.62727704106</v>
      </c>
      <c r="I1117" s="92">
        <v>-339034.54999992298</v>
      </c>
    </row>
    <row r="1118" spans="1:9">
      <c r="A1118" s="70" t="s">
        <v>128</v>
      </c>
      <c r="C1118" s="90" t="s">
        <v>95</v>
      </c>
      <c r="D1118" s="93" t="s">
        <v>1105</v>
      </c>
      <c r="E1118" s="90"/>
      <c r="G1118" s="94">
        <f>SUM(G1107:G1117)</f>
        <v>-6346693.5808297694</v>
      </c>
      <c r="H1118" s="94">
        <f>SUM(H1107:H1117)</f>
        <v>-4186226.6891701529</v>
      </c>
      <c r="I1118" s="95">
        <f>SUM(I1107:I1117)</f>
        <v>-10532920.269999921</v>
      </c>
    </row>
    <row r="1119" spans="1:9">
      <c r="C1119" s="76"/>
      <c r="D1119" s="77"/>
      <c r="E1119" s="90"/>
      <c r="G1119" s="91"/>
      <c r="H1119" s="91"/>
      <c r="I1119" s="92"/>
    </row>
    <row r="1120" spans="1:9">
      <c r="C1120" s="76"/>
      <c r="D1120" s="77" t="s">
        <v>1195</v>
      </c>
      <c r="E1120" s="90" t="s">
        <v>220</v>
      </c>
      <c r="F1120" s="67" t="s">
        <v>109</v>
      </c>
      <c r="G1120" s="91"/>
      <c r="H1120" s="91"/>
      <c r="I1120" s="92"/>
    </row>
    <row r="1121" spans="2:9">
      <c r="B1121" s="70" t="s">
        <v>1196</v>
      </c>
      <c r="C1121" s="76">
        <v>411001</v>
      </c>
      <c r="D1121" s="89" t="s">
        <v>1197</v>
      </c>
      <c r="E1121" s="90" t="s">
        <v>220</v>
      </c>
      <c r="F1121" s="67" t="s">
        <v>109</v>
      </c>
      <c r="G1121" s="102">
        <v>-2374679.2199998843</v>
      </c>
      <c r="H1121" s="102">
        <v>-874037.73999994202</v>
      </c>
      <c r="I1121" s="103">
        <v>-3248716.9599996787</v>
      </c>
    </row>
    <row r="1122" spans="2:9">
      <c r="B1122" s="70" t="s">
        <v>1196</v>
      </c>
      <c r="C1122" s="76">
        <v>411002</v>
      </c>
      <c r="D1122" s="89" t="s">
        <v>1198</v>
      </c>
      <c r="E1122" s="90" t="s">
        <v>220</v>
      </c>
      <c r="F1122" s="67" t="s">
        <v>109</v>
      </c>
      <c r="G1122" s="102">
        <v>-139522.16999999987</v>
      </c>
      <c r="H1122" s="102">
        <v>-74495.179999999993</v>
      </c>
      <c r="I1122" s="103">
        <v>-214017.34999999992</v>
      </c>
    </row>
    <row r="1123" spans="2:9">
      <c r="B1123" s="70" t="s">
        <v>1196</v>
      </c>
      <c r="C1123" s="76">
        <v>411003</v>
      </c>
      <c r="D1123" s="89" t="s">
        <v>1199</v>
      </c>
      <c r="E1123" s="90" t="s">
        <v>220</v>
      </c>
      <c r="F1123" s="67" t="s">
        <v>109</v>
      </c>
      <c r="G1123" s="102">
        <f t="shared" ref="G1123:G1184" si="74">IF(E1123="Actual",IF(F1123=G$6,$I1123,0),VLOOKUP($E1123,$F$1754:$L$1760,5,FALSE)*$I1123)</f>
        <v>0</v>
      </c>
      <c r="H1123" s="102">
        <f t="shared" ref="H1123:H1184" si="75">IF(E1123="Actual",IF(F1123=H$6,$I1123,0),VLOOKUP($E1123,$F$1754:$L$1760,6,FALSE)*$I1123)</f>
        <v>0</v>
      </c>
      <c r="I1123" s="103">
        <v>0</v>
      </c>
    </row>
    <row r="1124" spans="2:9">
      <c r="B1124" s="70" t="s">
        <v>1196</v>
      </c>
      <c r="C1124" s="76">
        <v>411004</v>
      </c>
      <c r="D1124" s="89" t="s">
        <v>1200</v>
      </c>
      <c r="E1124" s="90" t="s">
        <v>220</v>
      </c>
      <c r="F1124" s="67" t="s">
        <v>109</v>
      </c>
      <c r="G1124" s="102">
        <f t="shared" si="74"/>
        <v>0</v>
      </c>
      <c r="H1124" s="102">
        <f t="shared" si="75"/>
        <v>0</v>
      </c>
      <c r="I1124" s="103">
        <v>0</v>
      </c>
    </row>
    <row r="1125" spans="2:9">
      <c r="B1125" s="70" t="s">
        <v>1196</v>
      </c>
      <c r="C1125" s="76">
        <v>411005</v>
      </c>
      <c r="D1125" s="89" t="s">
        <v>1201</v>
      </c>
      <c r="E1125" s="90" t="s">
        <v>220</v>
      </c>
      <c r="F1125" s="67" t="s">
        <v>109</v>
      </c>
      <c r="G1125" s="102">
        <f t="shared" si="74"/>
        <v>0</v>
      </c>
      <c r="H1125" s="102">
        <f t="shared" si="75"/>
        <v>0</v>
      </c>
      <c r="I1125" s="103">
        <v>0</v>
      </c>
    </row>
    <row r="1126" spans="2:9">
      <c r="B1126" s="70" t="s">
        <v>1196</v>
      </c>
      <c r="C1126" s="76">
        <v>411006</v>
      </c>
      <c r="D1126" s="89" t="s">
        <v>1202</v>
      </c>
      <c r="E1126" s="90" t="s">
        <v>220</v>
      </c>
      <c r="F1126" s="67" t="s">
        <v>109</v>
      </c>
      <c r="G1126" s="102">
        <f t="shared" si="74"/>
        <v>0</v>
      </c>
      <c r="H1126" s="102">
        <f t="shared" si="75"/>
        <v>0</v>
      </c>
      <c r="I1126" s="103">
        <v>0</v>
      </c>
    </row>
    <row r="1127" spans="2:9">
      <c r="B1127" s="70" t="s">
        <v>1196</v>
      </c>
      <c r="C1127" s="76">
        <v>411007</v>
      </c>
      <c r="D1127" s="89" t="s">
        <v>1203</v>
      </c>
      <c r="E1127" s="90" t="s">
        <v>220</v>
      </c>
      <c r="F1127" s="67" t="s">
        <v>109</v>
      </c>
      <c r="G1127" s="102">
        <f t="shared" si="74"/>
        <v>0</v>
      </c>
      <c r="H1127" s="102">
        <f t="shared" si="75"/>
        <v>0</v>
      </c>
      <c r="I1127" s="103">
        <v>0</v>
      </c>
    </row>
    <row r="1128" spans="2:9">
      <c r="B1128" s="70" t="s">
        <v>1204</v>
      </c>
      <c r="C1128" s="76">
        <v>411008</v>
      </c>
      <c r="D1128" s="89" t="s">
        <v>1205</v>
      </c>
      <c r="E1128" s="90" t="s">
        <v>3</v>
      </c>
      <c r="F1128" s="67" t="s">
        <v>2</v>
      </c>
      <c r="G1128" s="102">
        <f t="shared" si="74"/>
        <v>0</v>
      </c>
      <c r="H1128" s="102">
        <f t="shared" si="75"/>
        <v>0</v>
      </c>
      <c r="I1128" s="103">
        <v>0</v>
      </c>
    </row>
    <row r="1129" spans="2:9">
      <c r="B1129" s="70" t="s">
        <v>1206</v>
      </c>
      <c r="C1129" s="76">
        <v>411009</v>
      </c>
      <c r="D1129" s="89" t="s">
        <v>1207</v>
      </c>
      <c r="E1129" s="90" t="s">
        <v>3</v>
      </c>
      <c r="F1129" s="67" t="s">
        <v>76</v>
      </c>
      <c r="G1129" s="102">
        <f t="shared" si="74"/>
        <v>0</v>
      </c>
      <c r="H1129" s="102">
        <f t="shared" si="75"/>
        <v>0</v>
      </c>
      <c r="I1129" s="103">
        <v>0</v>
      </c>
    </row>
    <row r="1130" spans="2:9">
      <c r="B1130" s="70" t="s">
        <v>1196</v>
      </c>
      <c r="C1130" s="76">
        <v>411010</v>
      </c>
      <c r="D1130" s="89" t="s">
        <v>1208</v>
      </c>
      <c r="E1130" s="90" t="s">
        <v>3</v>
      </c>
      <c r="F1130" s="67" t="s">
        <v>299</v>
      </c>
      <c r="G1130" s="102">
        <f t="shared" si="74"/>
        <v>0</v>
      </c>
      <c r="H1130" s="102">
        <f t="shared" si="75"/>
        <v>0</v>
      </c>
      <c r="I1130" s="103">
        <v>0</v>
      </c>
    </row>
    <row r="1131" spans="2:9">
      <c r="B1131" s="70" t="s">
        <v>1196</v>
      </c>
      <c r="C1131" s="76">
        <v>411011</v>
      </c>
      <c r="D1131" s="89" t="s">
        <v>1209</v>
      </c>
      <c r="E1131" s="90" t="s">
        <v>3</v>
      </c>
      <c r="F1131" s="67" t="s">
        <v>2</v>
      </c>
      <c r="G1131" s="102">
        <f t="shared" si="74"/>
        <v>0</v>
      </c>
      <c r="H1131" s="102">
        <f t="shared" si="75"/>
        <v>0</v>
      </c>
      <c r="I1131" s="103">
        <v>0</v>
      </c>
    </row>
    <row r="1132" spans="2:9">
      <c r="B1132" s="70" t="s">
        <v>1196</v>
      </c>
      <c r="C1132" s="76">
        <v>411012</v>
      </c>
      <c r="D1132" s="89" t="s">
        <v>1210</v>
      </c>
      <c r="E1132" s="90" t="s">
        <v>3</v>
      </c>
      <c r="F1132" s="67" t="s">
        <v>76</v>
      </c>
      <c r="G1132" s="102">
        <f t="shared" si="74"/>
        <v>0</v>
      </c>
      <c r="H1132" s="102">
        <f t="shared" si="75"/>
        <v>0</v>
      </c>
      <c r="I1132" s="103">
        <v>0</v>
      </c>
    </row>
    <row r="1133" spans="2:9">
      <c r="B1133" s="70" t="s">
        <v>1196</v>
      </c>
      <c r="C1133" s="76">
        <v>411013</v>
      </c>
      <c r="D1133" s="89" t="s">
        <v>1211</v>
      </c>
      <c r="E1133" s="90" t="s">
        <v>3</v>
      </c>
      <c r="F1133" s="67" t="s">
        <v>2</v>
      </c>
      <c r="G1133" s="102">
        <f t="shared" si="74"/>
        <v>0</v>
      </c>
      <c r="H1133" s="102">
        <f t="shared" si="75"/>
        <v>0</v>
      </c>
      <c r="I1133" s="103">
        <v>0</v>
      </c>
    </row>
    <row r="1134" spans="2:9">
      <c r="B1134" s="70" t="s">
        <v>1196</v>
      </c>
      <c r="C1134" s="76">
        <v>411014</v>
      </c>
      <c r="D1134" s="89" t="s">
        <v>1212</v>
      </c>
      <c r="E1134" s="90" t="s">
        <v>3</v>
      </c>
      <c r="F1134" s="67" t="s">
        <v>2</v>
      </c>
      <c r="G1134" s="102">
        <f t="shared" si="74"/>
        <v>0</v>
      </c>
      <c r="H1134" s="102">
        <f t="shared" si="75"/>
        <v>0</v>
      </c>
      <c r="I1134" s="103">
        <v>0</v>
      </c>
    </row>
    <row r="1135" spans="2:9">
      <c r="B1135" s="70" t="s">
        <v>1196</v>
      </c>
      <c r="C1135" s="76">
        <v>411015</v>
      </c>
      <c r="D1135" s="89" t="s">
        <v>1213</v>
      </c>
      <c r="E1135" s="90" t="s">
        <v>3</v>
      </c>
      <c r="F1135" s="67" t="s">
        <v>2</v>
      </c>
      <c r="G1135" s="102">
        <f t="shared" si="74"/>
        <v>0</v>
      </c>
      <c r="H1135" s="102">
        <f t="shared" si="75"/>
        <v>0</v>
      </c>
      <c r="I1135" s="103">
        <v>0</v>
      </c>
    </row>
    <row r="1136" spans="2:9">
      <c r="B1136" s="70" t="s">
        <v>1196</v>
      </c>
      <c r="C1136" s="76">
        <v>411016</v>
      </c>
      <c r="D1136" s="89" t="s">
        <v>1214</v>
      </c>
      <c r="E1136" s="90" t="s">
        <v>3</v>
      </c>
      <c r="F1136" s="67" t="s">
        <v>2</v>
      </c>
      <c r="G1136" s="102">
        <f t="shared" si="74"/>
        <v>0</v>
      </c>
      <c r="H1136" s="102">
        <f t="shared" si="75"/>
        <v>0</v>
      </c>
      <c r="I1136" s="103">
        <v>0</v>
      </c>
    </row>
    <row r="1137" spans="2:9">
      <c r="B1137" s="70" t="s">
        <v>1196</v>
      </c>
      <c r="C1137" s="76">
        <v>411017</v>
      </c>
      <c r="D1137" s="89" t="s">
        <v>1215</v>
      </c>
      <c r="E1137" s="90" t="s">
        <v>3</v>
      </c>
      <c r="F1137" s="67" t="s">
        <v>2</v>
      </c>
      <c r="G1137" s="102">
        <f t="shared" si="74"/>
        <v>0</v>
      </c>
      <c r="H1137" s="102">
        <f t="shared" si="75"/>
        <v>0</v>
      </c>
      <c r="I1137" s="103">
        <v>0</v>
      </c>
    </row>
    <row r="1138" spans="2:9">
      <c r="B1138" s="70" t="s">
        <v>1196</v>
      </c>
      <c r="C1138" s="76">
        <v>411018</v>
      </c>
      <c r="D1138" s="89" t="s">
        <v>1216</v>
      </c>
      <c r="E1138" s="90" t="s">
        <v>3</v>
      </c>
      <c r="F1138" s="67" t="s">
        <v>2</v>
      </c>
      <c r="G1138" s="102">
        <f t="shared" si="74"/>
        <v>0</v>
      </c>
      <c r="H1138" s="102">
        <f t="shared" si="75"/>
        <v>0</v>
      </c>
      <c r="I1138" s="103">
        <v>0</v>
      </c>
    </row>
    <row r="1139" spans="2:9">
      <c r="B1139" s="70" t="s">
        <v>1196</v>
      </c>
      <c r="C1139" s="76">
        <v>411019</v>
      </c>
      <c r="D1139" s="89" t="s">
        <v>1217</v>
      </c>
      <c r="E1139" s="90" t="s">
        <v>3</v>
      </c>
      <c r="F1139" s="67" t="s">
        <v>2</v>
      </c>
      <c r="G1139" s="102">
        <f t="shared" si="74"/>
        <v>0</v>
      </c>
      <c r="H1139" s="102">
        <f t="shared" si="75"/>
        <v>0</v>
      </c>
      <c r="I1139" s="103">
        <v>0</v>
      </c>
    </row>
    <row r="1140" spans="2:9">
      <c r="B1140" s="70" t="s">
        <v>1196</v>
      </c>
      <c r="C1140" s="76">
        <v>411020</v>
      </c>
      <c r="D1140" s="89" t="s">
        <v>1218</v>
      </c>
      <c r="E1140" s="90" t="s">
        <v>3</v>
      </c>
      <c r="F1140" s="67" t="s">
        <v>2</v>
      </c>
      <c r="G1140" s="102">
        <f t="shared" si="74"/>
        <v>0</v>
      </c>
      <c r="H1140" s="102">
        <f t="shared" si="75"/>
        <v>0</v>
      </c>
      <c r="I1140" s="103">
        <v>0</v>
      </c>
    </row>
    <row r="1141" spans="2:9">
      <c r="B1141" s="70" t="s">
        <v>1196</v>
      </c>
      <c r="C1141" s="76">
        <v>411021</v>
      </c>
      <c r="D1141" s="89" t="s">
        <v>1219</v>
      </c>
      <c r="E1141" s="90" t="s">
        <v>3</v>
      </c>
      <c r="F1141" s="67" t="s">
        <v>2</v>
      </c>
      <c r="G1141" s="102">
        <f t="shared" si="74"/>
        <v>0</v>
      </c>
      <c r="H1141" s="102">
        <f t="shared" si="75"/>
        <v>0</v>
      </c>
      <c r="I1141" s="103">
        <v>0</v>
      </c>
    </row>
    <row r="1142" spans="2:9">
      <c r="B1142" s="70" t="s">
        <v>1196</v>
      </c>
      <c r="C1142" s="76">
        <v>411022</v>
      </c>
      <c r="D1142" s="89" t="s">
        <v>1220</v>
      </c>
      <c r="E1142" s="90" t="s">
        <v>220</v>
      </c>
      <c r="F1142" s="67" t="s">
        <v>109</v>
      </c>
      <c r="G1142" s="102">
        <f t="shared" si="74"/>
        <v>0</v>
      </c>
      <c r="H1142" s="102">
        <f t="shared" si="75"/>
        <v>0</v>
      </c>
      <c r="I1142" s="103">
        <v>0</v>
      </c>
    </row>
    <row r="1143" spans="2:9">
      <c r="B1143" s="70" t="s">
        <v>1196</v>
      </c>
      <c r="C1143" s="76">
        <v>411023</v>
      </c>
      <c r="D1143" s="89" t="s">
        <v>1221</v>
      </c>
      <c r="E1143" s="90" t="s">
        <v>220</v>
      </c>
      <c r="F1143" s="67" t="s">
        <v>109</v>
      </c>
      <c r="G1143" s="102">
        <v>-326.92999999999995</v>
      </c>
      <c r="H1143" s="102">
        <v>-1362462.130000002</v>
      </c>
      <c r="I1143" s="103">
        <v>-1362789.0600000015</v>
      </c>
    </row>
    <row r="1144" spans="2:9">
      <c r="B1144" s="70" t="s">
        <v>1196</v>
      </c>
      <c r="C1144" s="76">
        <v>411024</v>
      </c>
      <c r="D1144" s="89" t="s">
        <v>1222</v>
      </c>
      <c r="E1144" s="90" t="s">
        <v>220</v>
      </c>
      <c r="F1144" s="67" t="s">
        <v>109</v>
      </c>
      <c r="G1144" s="102">
        <v>0</v>
      </c>
      <c r="H1144" s="102">
        <v>-134278.08000000002</v>
      </c>
      <c r="I1144" s="103">
        <v>-134278.08000000005</v>
      </c>
    </row>
    <row r="1145" spans="2:9">
      <c r="B1145" s="70" t="s">
        <v>1196</v>
      </c>
      <c r="C1145" s="76">
        <v>411025</v>
      </c>
      <c r="D1145" s="89" t="s">
        <v>1223</v>
      </c>
      <c r="E1145" s="90" t="s">
        <v>220</v>
      </c>
      <c r="F1145" s="67" t="s">
        <v>109</v>
      </c>
      <c r="G1145" s="102">
        <f t="shared" si="74"/>
        <v>0</v>
      </c>
      <c r="H1145" s="102">
        <f t="shared" si="75"/>
        <v>0</v>
      </c>
      <c r="I1145" s="103">
        <v>0</v>
      </c>
    </row>
    <row r="1146" spans="2:9">
      <c r="B1146" s="70" t="s">
        <v>1196</v>
      </c>
      <c r="C1146" s="76">
        <v>411026</v>
      </c>
      <c r="D1146" s="89" t="s">
        <v>1224</v>
      </c>
      <c r="E1146" s="90" t="s">
        <v>220</v>
      </c>
      <c r="F1146" s="67" t="s">
        <v>109</v>
      </c>
      <c r="G1146" s="102">
        <f t="shared" si="74"/>
        <v>0</v>
      </c>
      <c r="H1146" s="102">
        <f t="shared" si="75"/>
        <v>0</v>
      </c>
      <c r="I1146" s="103">
        <v>0</v>
      </c>
    </row>
    <row r="1147" spans="2:9">
      <c r="B1147" s="70" t="s">
        <v>1196</v>
      </c>
      <c r="C1147" s="76">
        <v>411027</v>
      </c>
      <c r="D1147" s="89" t="s">
        <v>1225</v>
      </c>
      <c r="E1147" s="90" t="s">
        <v>220</v>
      </c>
      <c r="F1147" s="67" t="s">
        <v>109</v>
      </c>
      <c r="G1147" s="102">
        <f t="shared" si="74"/>
        <v>0</v>
      </c>
      <c r="H1147" s="102">
        <f t="shared" si="75"/>
        <v>0</v>
      </c>
      <c r="I1147" s="103">
        <v>0</v>
      </c>
    </row>
    <row r="1148" spans="2:9">
      <c r="B1148" s="70" t="s">
        <v>1196</v>
      </c>
      <c r="C1148" s="76">
        <v>411028</v>
      </c>
      <c r="D1148" s="89" t="s">
        <v>1226</v>
      </c>
      <c r="E1148" s="90" t="s">
        <v>220</v>
      </c>
      <c r="F1148" s="67" t="s">
        <v>109</v>
      </c>
      <c r="G1148" s="102">
        <f t="shared" si="74"/>
        <v>0</v>
      </c>
      <c r="H1148" s="102">
        <f t="shared" si="75"/>
        <v>0</v>
      </c>
      <c r="I1148" s="103">
        <v>0</v>
      </c>
    </row>
    <row r="1149" spans="2:9">
      <c r="B1149" s="70" t="s">
        <v>1196</v>
      </c>
      <c r="C1149" s="76">
        <v>411029</v>
      </c>
      <c r="D1149" s="89" t="s">
        <v>1227</v>
      </c>
      <c r="E1149" s="90" t="s">
        <v>3</v>
      </c>
      <c r="F1149" s="67" t="s">
        <v>2</v>
      </c>
      <c r="G1149" s="102">
        <f t="shared" si="74"/>
        <v>-508.08000000000015</v>
      </c>
      <c r="H1149" s="102">
        <f t="shared" si="75"/>
        <v>0</v>
      </c>
      <c r="I1149" s="103">
        <v>-508.08000000000015</v>
      </c>
    </row>
    <row r="1150" spans="2:9">
      <c r="B1150" s="70" t="s">
        <v>1196</v>
      </c>
      <c r="C1150" s="76">
        <v>411030</v>
      </c>
      <c r="D1150" s="89" t="s">
        <v>1228</v>
      </c>
      <c r="E1150" s="90" t="s">
        <v>220</v>
      </c>
      <c r="F1150" s="67" t="s">
        <v>109</v>
      </c>
      <c r="G1150" s="102">
        <f t="shared" si="74"/>
        <v>0</v>
      </c>
      <c r="H1150" s="102">
        <f t="shared" si="75"/>
        <v>0</v>
      </c>
      <c r="I1150" s="103">
        <v>0</v>
      </c>
    </row>
    <row r="1151" spans="2:9">
      <c r="B1151" s="70" t="s">
        <v>1196</v>
      </c>
      <c r="C1151" s="76">
        <v>411031</v>
      </c>
      <c r="D1151" s="89" t="s">
        <v>1229</v>
      </c>
      <c r="E1151" s="90" t="s">
        <v>3</v>
      </c>
      <c r="F1151" s="67" t="s">
        <v>2</v>
      </c>
      <c r="G1151" s="102">
        <f t="shared" si="74"/>
        <v>0</v>
      </c>
      <c r="H1151" s="102">
        <f t="shared" si="75"/>
        <v>0</v>
      </c>
      <c r="I1151" s="103">
        <v>0</v>
      </c>
    </row>
    <row r="1152" spans="2:9">
      <c r="B1152" s="70" t="s">
        <v>1196</v>
      </c>
      <c r="C1152" s="76">
        <v>411032</v>
      </c>
      <c r="D1152" s="89" t="s">
        <v>1230</v>
      </c>
      <c r="E1152" s="90" t="s">
        <v>3</v>
      </c>
      <c r="F1152" s="67" t="s">
        <v>2</v>
      </c>
      <c r="G1152" s="102">
        <f t="shared" si="74"/>
        <v>0</v>
      </c>
      <c r="H1152" s="102">
        <f t="shared" si="75"/>
        <v>0</v>
      </c>
      <c r="I1152" s="103">
        <v>0</v>
      </c>
    </row>
    <row r="1153" spans="2:9">
      <c r="B1153" s="70" t="s">
        <v>1196</v>
      </c>
      <c r="C1153" s="76">
        <v>411033</v>
      </c>
      <c r="D1153" s="89" t="s">
        <v>1231</v>
      </c>
      <c r="E1153" s="90" t="s">
        <v>3</v>
      </c>
      <c r="F1153" s="67" t="s">
        <v>2</v>
      </c>
      <c r="G1153" s="102">
        <f t="shared" si="74"/>
        <v>0</v>
      </c>
      <c r="H1153" s="102">
        <f t="shared" si="75"/>
        <v>0</v>
      </c>
      <c r="I1153" s="103">
        <v>0</v>
      </c>
    </row>
    <row r="1154" spans="2:9">
      <c r="B1154" s="70" t="s">
        <v>1196</v>
      </c>
      <c r="C1154" s="76">
        <v>411034</v>
      </c>
      <c r="D1154" s="89" t="s">
        <v>1232</v>
      </c>
      <c r="E1154" s="90" t="s">
        <v>220</v>
      </c>
      <c r="F1154" s="67" t="s">
        <v>109</v>
      </c>
      <c r="G1154" s="102">
        <f t="shared" si="74"/>
        <v>0</v>
      </c>
      <c r="H1154" s="102">
        <f t="shared" si="75"/>
        <v>0</v>
      </c>
      <c r="I1154" s="103">
        <v>0</v>
      </c>
    </row>
    <row r="1155" spans="2:9">
      <c r="B1155" s="70" t="s">
        <v>1196</v>
      </c>
      <c r="C1155" s="76">
        <v>411035</v>
      </c>
      <c r="D1155" s="89" t="s">
        <v>1233</v>
      </c>
      <c r="E1155" s="90" t="s">
        <v>220</v>
      </c>
      <c r="F1155" s="67" t="s">
        <v>109</v>
      </c>
      <c r="G1155" s="102">
        <f t="shared" si="74"/>
        <v>0</v>
      </c>
      <c r="H1155" s="102">
        <f t="shared" si="75"/>
        <v>0</v>
      </c>
      <c r="I1155" s="103">
        <v>0</v>
      </c>
    </row>
    <row r="1156" spans="2:9">
      <c r="B1156" s="70" t="s">
        <v>1234</v>
      </c>
      <c r="C1156" s="76">
        <v>411036</v>
      </c>
      <c r="D1156" s="89" t="s">
        <v>1235</v>
      </c>
      <c r="E1156" s="90" t="s">
        <v>220</v>
      </c>
      <c r="F1156" s="67" t="s">
        <v>109</v>
      </c>
      <c r="G1156" s="102">
        <f t="shared" si="74"/>
        <v>0</v>
      </c>
      <c r="H1156" s="102">
        <f t="shared" si="75"/>
        <v>0</v>
      </c>
      <c r="I1156" s="103">
        <v>0</v>
      </c>
    </row>
    <row r="1157" spans="2:9">
      <c r="B1157" s="70" t="s">
        <v>1234</v>
      </c>
      <c r="C1157" s="76">
        <v>411037</v>
      </c>
      <c r="D1157" s="89" t="s">
        <v>1236</v>
      </c>
      <c r="E1157" s="90" t="s">
        <v>220</v>
      </c>
      <c r="F1157" s="67" t="s">
        <v>109</v>
      </c>
      <c r="G1157" s="102">
        <f t="shared" si="74"/>
        <v>0</v>
      </c>
      <c r="H1157" s="102">
        <f t="shared" si="75"/>
        <v>0</v>
      </c>
      <c r="I1157" s="103">
        <v>0</v>
      </c>
    </row>
    <row r="1158" spans="2:9">
      <c r="B1158" s="70" t="s">
        <v>1234</v>
      </c>
      <c r="C1158" s="76">
        <v>411038</v>
      </c>
      <c r="D1158" s="89" t="s">
        <v>1237</v>
      </c>
      <c r="E1158" s="90" t="s">
        <v>220</v>
      </c>
      <c r="F1158" s="67" t="s">
        <v>109</v>
      </c>
      <c r="G1158" s="102">
        <f t="shared" si="74"/>
        <v>-513.20582731632987</v>
      </c>
      <c r="H1158" s="102">
        <f t="shared" si="75"/>
        <v>-497.27417268367014</v>
      </c>
      <c r="I1158" s="103">
        <v>-1010.48</v>
      </c>
    </row>
    <row r="1159" spans="2:9">
      <c r="B1159" s="70" t="s">
        <v>1234</v>
      </c>
      <c r="C1159" s="76">
        <v>411039</v>
      </c>
      <c r="D1159" s="89" t="s">
        <v>1238</v>
      </c>
      <c r="E1159" s="90" t="s">
        <v>220</v>
      </c>
      <c r="F1159" s="67" t="s">
        <v>109</v>
      </c>
      <c r="G1159" s="102">
        <f t="shared" si="74"/>
        <v>-7689.1892958836324</v>
      </c>
      <c r="H1159" s="102">
        <f t="shared" si="75"/>
        <v>-7450.4907041163679</v>
      </c>
      <c r="I1159" s="103">
        <v>-15139.68</v>
      </c>
    </row>
    <row r="1160" spans="2:9">
      <c r="B1160" s="70" t="s">
        <v>1196</v>
      </c>
      <c r="C1160" s="76">
        <v>411040</v>
      </c>
      <c r="D1160" s="89" t="s">
        <v>1239</v>
      </c>
      <c r="E1160" s="90" t="s">
        <v>220</v>
      </c>
      <c r="F1160" s="67" t="s">
        <v>109</v>
      </c>
      <c r="G1160" s="102">
        <f t="shared" si="74"/>
        <v>-13679.057234036851</v>
      </c>
      <c r="H1160" s="102">
        <f t="shared" si="75"/>
        <v>-13254.412765963161</v>
      </c>
      <c r="I1160" s="103">
        <v>-26933.470000000012</v>
      </c>
    </row>
    <row r="1161" spans="2:9">
      <c r="B1161" s="70" t="s">
        <v>1234</v>
      </c>
      <c r="C1161" s="76">
        <v>411041</v>
      </c>
      <c r="D1161" s="89" t="s">
        <v>1240</v>
      </c>
      <c r="E1161" s="90" t="s">
        <v>220</v>
      </c>
      <c r="F1161" s="67" t="s">
        <v>109</v>
      </c>
      <c r="G1161" s="102">
        <f t="shared" si="74"/>
        <v>0</v>
      </c>
      <c r="H1161" s="102">
        <f t="shared" si="75"/>
        <v>0</v>
      </c>
      <c r="I1161" s="103">
        <v>0</v>
      </c>
    </row>
    <row r="1162" spans="2:9">
      <c r="B1162" s="70" t="s">
        <v>1234</v>
      </c>
      <c r="C1162" s="76">
        <v>411042</v>
      </c>
      <c r="D1162" s="89" t="s">
        <v>1241</v>
      </c>
      <c r="E1162" s="90" t="s">
        <v>220</v>
      </c>
      <c r="F1162" s="67" t="s">
        <v>109</v>
      </c>
      <c r="G1162" s="102">
        <f t="shared" si="74"/>
        <v>-39685.135805409154</v>
      </c>
      <c r="H1162" s="102">
        <f t="shared" si="75"/>
        <v>-38453.174194590829</v>
      </c>
      <c r="I1162" s="103">
        <v>-78138.309999999983</v>
      </c>
    </row>
    <row r="1163" spans="2:9">
      <c r="B1163" s="70" t="s">
        <v>1234</v>
      </c>
      <c r="C1163" s="76">
        <v>411043</v>
      </c>
      <c r="D1163" s="89" t="s">
        <v>1242</v>
      </c>
      <c r="E1163" s="90" t="s">
        <v>220</v>
      </c>
      <c r="F1163" s="67" t="s">
        <v>109</v>
      </c>
      <c r="G1163" s="102">
        <f t="shared" si="74"/>
        <v>0</v>
      </c>
      <c r="H1163" s="102">
        <f t="shared" si="75"/>
        <v>0</v>
      </c>
      <c r="I1163" s="103">
        <v>0</v>
      </c>
    </row>
    <row r="1164" spans="2:9">
      <c r="B1164" s="70" t="s">
        <v>1234</v>
      </c>
      <c r="C1164" s="76">
        <v>411044</v>
      </c>
      <c r="D1164" s="89" t="s">
        <v>1243</v>
      </c>
      <c r="E1164" s="90" t="s">
        <v>220</v>
      </c>
      <c r="F1164" s="67" t="s">
        <v>109</v>
      </c>
      <c r="G1164" s="102">
        <f t="shared" si="74"/>
        <v>0</v>
      </c>
      <c r="H1164" s="102">
        <f t="shared" si="75"/>
        <v>0</v>
      </c>
      <c r="I1164" s="103">
        <v>0</v>
      </c>
    </row>
    <row r="1165" spans="2:9">
      <c r="B1165" s="70" t="s">
        <v>1234</v>
      </c>
      <c r="C1165" s="76">
        <v>411045</v>
      </c>
      <c r="D1165" s="89" t="s">
        <v>1244</v>
      </c>
      <c r="E1165" s="90" t="s">
        <v>220</v>
      </c>
      <c r="F1165" s="67" t="s">
        <v>109</v>
      </c>
      <c r="G1165" s="102">
        <f t="shared" si="74"/>
        <v>0</v>
      </c>
      <c r="H1165" s="102">
        <f t="shared" si="75"/>
        <v>0</v>
      </c>
      <c r="I1165" s="103">
        <v>0</v>
      </c>
    </row>
    <row r="1166" spans="2:9">
      <c r="B1166" s="70" t="s">
        <v>1234</v>
      </c>
      <c r="C1166" s="76">
        <v>411046</v>
      </c>
      <c r="D1166" s="89" t="s">
        <v>1245</v>
      </c>
      <c r="E1166" s="90" t="s">
        <v>220</v>
      </c>
      <c r="F1166" s="67" t="s">
        <v>109</v>
      </c>
      <c r="G1166" s="102">
        <f t="shared" si="74"/>
        <v>0</v>
      </c>
      <c r="H1166" s="102">
        <f t="shared" si="75"/>
        <v>0</v>
      </c>
      <c r="I1166" s="103">
        <v>0</v>
      </c>
    </row>
    <row r="1167" spans="2:9">
      <c r="B1167" s="70" t="s">
        <v>1234</v>
      </c>
      <c r="C1167" s="76">
        <v>411047</v>
      </c>
      <c r="D1167" s="89" t="s">
        <v>1246</v>
      </c>
      <c r="E1167" s="90" t="s">
        <v>220</v>
      </c>
      <c r="F1167" s="67" t="s">
        <v>109</v>
      </c>
      <c r="G1167" s="102">
        <f t="shared" si="74"/>
        <v>0</v>
      </c>
      <c r="H1167" s="102">
        <f t="shared" si="75"/>
        <v>0</v>
      </c>
      <c r="I1167" s="103">
        <v>0</v>
      </c>
    </row>
    <row r="1168" spans="2:9">
      <c r="B1168" s="70" t="s">
        <v>1234</v>
      </c>
      <c r="C1168" s="76">
        <v>411048</v>
      </c>
      <c r="D1168" s="89" t="s">
        <v>1247</v>
      </c>
      <c r="E1168" s="90" t="s">
        <v>220</v>
      </c>
      <c r="F1168" s="67" t="s">
        <v>109</v>
      </c>
      <c r="G1168" s="102">
        <f t="shared" si="74"/>
        <v>0</v>
      </c>
      <c r="H1168" s="102">
        <f t="shared" si="75"/>
        <v>0</v>
      </c>
      <c r="I1168" s="103">
        <v>0</v>
      </c>
    </row>
    <row r="1169" spans="2:9">
      <c r="B1169" s="70" t="s">
        <v>1234</v>
      </c>
      <c r="C1169" s="76">
        <v>411049</v>
      </c>
      <c r="D1169" s="89" t="s">
        <v>1248</v>
      </c>
      <c r="E1169" s="90" t="s">
        <v>220</v>
      </c>
      <c r="F1169" s="67" t="s">
        <v>109</v>
      </c>
      <c r="G1169" s="102">
        <f t="shared" si="74"/>
        <v>0</v>
      </c>
      <c r="H1169" s="102">
        <f t="shared" si="75"/>
        <v>0</v>
      </c>
      <c r="I1169" s="103">
        <v>0</v>
      </c>
    </row>
    <row r="1170" spans="2:9">
      <c r="B1170" s="70" t="s">
        <v>1234</v>
      </c>
      <c r="C1170" s="76">
        <v>411050</v>
      </c>
      <c r="D1170" s="89" t="s">
        <v>1249</v>
      </c>
      <c r="E1170" s="90" t="s">
        <v>220</v>
      </c>
      <c r="F1170" s="67" t="s">
        <v>109</v>
      </c>
      <c r="G1170" s="102">
        <f t="shared" si="74"/>
        <v>0</v>
      </c>
      <c r="H1170" s="102">
        <f t="shared" si="75"/>
        <v>0</v>
      </c>
      <c r="I1170" s="103">
        <v>0</v>
      </c>
    </row>
    <row r="1171" spans="2:9">
      <c r="B1171" s="70" t="s">
        <v>1234</v>
      </c>
      <c r="C1171" s="76">
        <v>411051</v>
      </c>
      <c r="D1171" s="89" t="s">
        <v>1250</v>
      </c>
      <c r="E1171" s="90" t="s">
        <v>220</v>
      </c>
      <c r="F1171" s="67" t="s">
        <v>109</v>
      </c>
      <c r="G1171" s="102">
        <f t="shared" si="74"/>
        <v>0</v>
      </c>
      <c r="H1171" s="102">
        <f t="shared" si="75"/>
        <v>0</v>
      </c>
      <c r="I1171" s="103">
        <v>0</v>
      </c>
    </row>
    <row r="1172" spans="2:9">
      <c r="B1172" s="70" t="s">
        <v>1234</v>
      </c>
      <c r="C1172" s="76">
        <v>411052</v>
      </c>
      <c r="D1172" s="89" t="s">
        <v>1251</v>
      </c>
      <c r="E1172" s="90" t="s">
        <v>220</v>
      </c>
      <c r="F1172" s="67" t="s">
        <v>109</v>
      </c>
      <c r="G1172" s="102">
        <f t="shared" si="74"/>
        <v>0</v>
      </c>
      <c r="H1172" s="102">
        <f t="shared" si="75"/>
        <v>0</v>
      </c>
      <c r="I1172" s="103">
        <v>0</v>
      </c>
    </row>
    <row r="1173" spans="2:9">
      <c r="B1173" s="70" t="s">
        <v>1234</v>
      </c>
      <c r="C1173" s="76">
        <v>411053</v>
      </c>
      <c r="D1173" s="89" t="s">
        <v>1252</v>
      </c>
      <c r="E1173" s="90" t="s">
        <v>220</v>
      </c>
      <c r="F1173" s="67" t="s">
        <v>109</v>
      </c>
      <c r="G1173" s="102">
        <f t="shared" si="74"/>
        <v>0</v>
      </c>
      <c r="H1173" s="102">
        <f t="shared" si="75"/>
        <v>0</v>
      </c>
      <c r="I1173" s="103">
        <v>0</v>
      </c>
    </row>
    <row r="1174" spans="2:9">
      <c r="B1174" s="70" t="s">
        <v>1234</v>
      </c>
      <c r="C1174" s="76">
        <v>411054</v>
      </c>
      <c r="D1174" s="89" t="s">
        <v>1253</v>
      </c>
      <c r="E1174" s="90" t="s">
        <v>220</v>
      </c>
      <c r="F1174" s="67" t="s">
        <v>109</v>
      </c>
      <c r="G1174" s="102">
        <f t="shared" si="74"/>
        <v>0</v>
      </c>
      <c r="H1174" s="102">
        <f t="shared" si="75"/>
        <v>0</v>
      </c>
      <c r="I1174" s="103">
        <v>0</v>
      </c>
    </row>
    <row r="1175" spans="2:9">
      <c r="B1175" s="70" t="s">
        <v>1234</v>
      </c>
      <c r="C1175" s="76">
        <v>411055</v>
      </c>
      <c r="D1175" s="89" t="s">
        <v>1254</v>
      </c>
      <c r="E1175" s="90" t="s">
        <v>220</v>
      </c>
      <c r="F1175" s="67" t="s">
        <v>109</v>
      </c>
      <c r="G1175" s="102">
        <f t="shared" si="74"/>
        <v>0</v>
      </c>
      <c r="H1175" s="102">
        <f t="shared" si="75"/>
        <v>0</v>
      </c>
      <c r="I1175" s="103">
        <v>0</v>
      </c>
    </row>
    <row r="1176" spans="2:9">
      <c r="B1176" s="70" t="s">
        <v>1234</v>
      </c>
      <c r="C1176" s="76">
        <v>411056</v>
      </c>
      <c r="D1176" s="89" t="s">
        <v>1255</v>
      </c>
      <c r="E1176" s="90" t="s">
        <v>220</v>
      </c>
      <c r="F1176" s="67" t="s">
        <v>109</v>
      </c>
      <c r="G1176" s="102">
        <f t="shared" si="74"/>
        <v>0</v>
      </c>
      <c r="H1176" s="102">
        <f t="shared" si="75"/>
        <v>0</v>
      </c>
      <c r="I1176" s="103">
        <v>0</v>
      </c>
    </row>
    <row r="1177" spans="2:9">
      <c r="B1177" s="70" t="s">
        <v>1234</v>
      </c>
      <c r="C1177" s="76">
        <v>411057</v>
      </c>
      <c r="D1177" s="89" t="s">
        <v>1256</v>
      </c>
      <c r="E1177" s="90" t="s">
        <v>220</v>
      </c>
      <c r="F1177" s="67" t="s">
        <v>109</v>
      </c>
      <c r="G1177" s="102">
        <f t="shared" si="74"/>
        <v>0</v>
      </c>
      <c r="H1177" s="102">
        <f t="shared" si="75"/>
        <v>0</v>
      </c>
      <c r="I1177" s="103">
        <v>0</v>
      </c>
    </row>
    <row r="1178" spans="2:9">
      <c r="B1178" s="70" t="s">
        <v>1234</v>
      </c>
      <c r="C1178" s="76">
        <v>411058</v>
      </c>
      <c r="D1178" s="89" t="s">
        <v>1257</v>
      </c>
      <c r="E1178" s="90" t="s">
        <v>220</v>
      </c>
      <c r="F1178" s="67" t="s">
        <v>109</v>
      </c>
      <c r="G1178" s="102">
        <f t="shared" si="74"/>
        <v>-12200.771728679891</v>
      </c>
      <c r="H1178" s="102">
        <f t="shared" si="75"/>
        <v>-11822.01827132011</v>
      </c>
      <c r="I1178" s="103">
        <v>-24022.79</v>
      </c>
    </row>
    <row r="1179" spans="2:9">
      <c r="B1179" s="70" t="s">
        <v>1234</v>
      </c>
      <c r="C1179" s="76">
        <v>411059</v>
      </c>
      <c r="D1179" s="89" t="s">
        <v>1258</v>
      </c>
      <c r="E1179" s="90" t="s">
        <v>220</v>
      </c>
      <c r="F1179" s="67" t="s">
        <v>109</v>
      </c>
      <c r="G1179" s="102">
        <f t="shared" si="74"/>
        <v>0</v>
      </c>
      <c r="H1179" s="102">
        <f t="shared" si="75"/>
        <v>0</v>
      </c>
      <c r="I1179" s="103">
        <v>0</v>
      </c>
    </row>
    <row r="1180" spans="2:9">
      <c r="B1180" s="70" t="s">
        <v>1234</v>
      </c>
      <c r="C1180" s="76">
        <v>411060</v>
      </c>
      <c r="D1180" s="89" t="s">
        <v>1259</v>
      </c>
      <c r="E1180" s="90" t="s">
        <v>220</v>
      </c>
      <c r="F1180" s="67" t="s">
        <v>109</v>
      </c>
      <c r="G1180" s="102">
        <f t="shared" si="74"/>
        <v>0</v>
      </c>
      <c r="H1180" s="102">
        <f t="shared" si="75"/>
        <v>0</v>
      </c>
      <c r="I1180" s="103">
        <v>0</v>
      </c>
    </row>
    <row r="1181" spans="2:9">
      <c r="B1181" s="70" t="s">
        <v>1234</v>
      </c>
      <c r="C1181" s="76" t="s">
        <v>1260</v>
      </c>
      <c r="D1181" s="89" t="s">
        <v>1261</v>
      </c>
      <c r="E1181" s="90" t="s">
        <v>220</v>
      </c>
      <c r="F1181" s="67" t="s">
        <v>109</v>
      </c>
      <c r="G1181" s="102">
        <f t="shared" si="74"/>
        <v>0</v>
      </c>
      <c r="H1181" s="102">
        <f t="shared" si="75"/>
        <v>0</v>
      </c>
      <c r="I1181" s="103">
        <v>0</v>
      </c>
    </row>
    <row r="1182" spans="2:9">
      <c r="B1182" s="70" t="s">
        <v>1234</v>
      </c>
      <c r="C1182" s="76" t="s">
        <v>1262</v>
      </c>
      <c r="D1182" s="89" t="s">
        <v>1263</v>
      </c>
      <c r="E1182" s="90" t="s">
        <v>3</v>
      </c>
      <c r="F1182" s="67" t="s">
        <v>2</v>
      </c>
      <c r="G1182" s="102">
        <f t="shared" si="74"/>
        <v>0</v>
      </c>
      <c r="H1182" s="102">
        <f t="shared" si="75"/>
        <v>0</v>
      </c>
      <c r="I1182" s="103">
        <v>0</v>
      </c>
    </row>
    <row r="1183" spans="2:9">
      <c r="B1183" s="70" t="s">
        <v>1234</v>
      </c>
      <c r="C1183" s="76" t="s">
        <v>1264</v>
      </c>
      <c r="D1183" s="89" t="s">
        <v>1265</v>
      </c>
      <c r="E1183" s="90" t="s">
        <v>3</v>
      </c>
      <c r="F1183" s="67" t="s">
        <v>2</v>
      </c>
      <c r="G1183" s="102">
        <f t="shared" si="74"/>
        <v>0</v>
      </c>
      <c r="H1183" s="102">
        <f t="shared" si="75"/>
        <v>0</v>
      </c>
      <c r="I1183" s="103">
        <v>0</v>
      </c>
    </row>
    <row r="1184" spans="2:9">
      <c r="B1184" s="70" t="s">
        <v>1234</v>
      </c>
      <c r="C1184" s="76" t="s">
        <v>1266</v>
      </c>
      <c r="D1184" s="89" t="s">
        <v>1267</v>
      </c>
      <c r="E1184" s="90" t="s">
        <v>3</v>
      </c>
      <c r="F1184" s="67" t="s">
        <v>2</v>
      </c>
      <c r="G1184" s="102">
        <f t="shared" si="74"/>
        <v>0</v>
      </c>
      <c r="H1184" s="102">
        <f t="shared" si="75"/>
        <v>0</v>
      </c>
      <c r="I1184" s="103">
        <v>0</v>
      </c>
    </row>
    <row r="1185" spans="1:9">
      <c r="C1185" s="76"/>
      <c r="D1185" s="77" t="s">
        <v>1268</v>
      </c>
      <c r="E1185" s="90" t="s">
        <v>3</v>
      </c>
      <c r="F1185" s="67" t="s">
        <v>2</v>
      </c>
      <c r="G1185" s="102"/>
      <c r="H1185" s="102"/>
      <c r="I1185" s="103"/>
    </row>
    <row r="1186" spans="1:9">
      <c r="A1186" s="70" t="s">
        <v>1108</v>
      </c>
      <c r="C1186" s="90" t="s">
        <v>95</v>
      </c>
      <c r="D1186" s="93" t="s">
        <v>1195</v>
      </c>
      <c r="E1186" s="90"/>
      <c r="G1186" s="104">
        <f>SUM(G1121:G1185)</f>
        <v>-2588803.7598912101</v>
      </c>
      <c r="H1186" s="104">
        <f>SUM(H1121:H1185)</f>
        <v>-2516750.5001086178</v>
      </c>
      <c r="I1186" s="105">
        <f>SUM(I1121:I1185)</f>
        <v>-5105554.2599996803</v>
      </c>
    </row>
    <row r="1187" spans="1:9">
      <c r="C1187" s="76"/>
      <c r="D1187" s="77"/>
      <c r="E1187" s="90"/>
      <c r="G1187" s="91"/>
      <c r="H1187" s="91"/>
      <c r="I1187" s="92"/>
    </row>
    <row r="1188" spans="1:9">
      <c r="C1188" s="76"/>
      <c r="D1188" s="77"/>
      <c r="E1188" s="90"/>
      <c r="G1188" s="91"/>
      <c r="H1188" s="91"/>
      <c r="I1188" s="92"/>
    </row>
    <row r="1189" spans="1:9">
      <c r="C1189" s="76"/>
      <c r="D1189" s="77" t="s">
        <v>1269</v>
      </c>
      <c r="E1189" s="90"/>
      <c r="G1189" s="91"/>
      <c r="H1189" s="91"/>
      <c r="I1189" s="92"/>
    </row>
    <row r="1190" spans="1:9">
      <c r="C1190" s="76"/>
      <c r="D1190" s="77"/>
      <c r="E1190" s="90"/>
      <c r="G1190" s="96"/>
      <c r="H1190" s="96"/>
      <c r="I1190" s="97"/>
    </row>
    <row r="1191" spans="1:9">
      <c r="C1191" s="76"/>
      <c r="D1191" s="77" t="s">
        <v>1270</v>
      </c>
      <c r="E1191" s="90"/>
      <c r="G1191" s="96"/>
      <c r="H1191" s="96"/>
      <c r="I1191" s="97"/>
    </row>
    <row r="1192" spans="1:9">
      <c r="B1192" s="106" t="s">
        <v>1271</v>
      </c>
      <c r="C1192" s="76">
        <v>511001</v>
      </c>
      <c r="D1192" s="89" t="s">
        <v>1272</v>
      </c>
      <c r="E1192" s="90" t="s">
        <v>3</v>
      </c>
      <c r="F1192" s="67" t="s">
        <v>2</v>
      </c>
      <c r="G1192" s="102">
        <f>IF(E1192="Actual",IF(F1192=G$6,$I1192,0),VLOOKUP($E1192,$F$1754:$L$1760,5,FALSE)*$I1192)</f>
        <v>365902.8</v>
      </c>
      <c r="H1192" s="102">
        <f>IF(E1192="Actual",IF(F1192=H$6,$I1192,0),VLOOKUP($E1192,$F$1754:$L$1760,6,FALSE)*$I1192)</f>
        <v>0</v>
      </c>
      <c r="I1192" s="103">
        <v>365902.8</v>
      </c>
    </row>
    <row r="1193" spans="1:9">
      <c r="B1193" s="106" t="s">
        <v>1273</v>
      </c>
      <c r="C1193" s="76">
        <v>511002</v>
      </c>
      <c r="D1193" s="89" t="s">
        <v>1274</v>
      </c>
      <c r="E1193" s="90" t="s">
        <v>3</v>
      </c>
      <c r="F1193" s="67" t="s">
        <v>76</v>
      </c>
      <c r="G1193" s="102">
        <f>IF(E1193="Actual",IF(F1193=G$6,$I1193,0),VLOOKUP($E1193,$F$1754:$L$1760,5,FALSE)*$I1193)</f>
        <v>0</v>
      </c>
      <c r="H1193" s="102">
        <f>IF(E1193="Actual",IF(F1193=H$6,$I1193,0),VLOOKUP($E1193,$F$1754:$L$1760,6,FALSE)*$I1193)</f>
        <v>0</v>
      </c>
      <c r="I1193" s="103">
        <v>0</v>
      </c>
    </row>
    <row r="1194" spans="1:9">
      <c r="C1194" s="76">
        <v>511003</v>
      </c>
      <c r="D1194" s="89" t="s">
        <v>1275</v>
      </c>
      <c r="E1194" s="90" t="s">
        <v>108</v>
      </c>
      <c r="F1194" s="67" t="s">
        <v>109</v>
      </c>
      <c r="G1194" s="102">
        <f>IF(E1194="Actual",IF(F1194=G$6,$I1194,0),VLOOKUP($E1194,$F$1754:$L$1760,5,FALSE)*$I1194)</f>
        <v>0</v>
      </c>
      <c r="H1194" s="102">
        <f>IF(E1194="Actual",IF(F1194=H$6,$I1194,0),VLOOKUP($E1194,$F$1754:$L$1760,6,FALSE)*$I1194)</f>
        <v>0</v>
      </c>
      <c r="I1194" s="103">
        <v>0</v>
      </c>
    </row>
    <row r="1195" spans="1:9">
      <c r="C1195" s="76">
        <v>511004</v>
      </c>
      <c r="D1195" s="89" t="s">
        <v>1276</v>
      </c>
      <c r="E1195" s="90" t="s">
        <v>108</v>
      </c>
      <c r="F1195" s="67" t="s">
        <v>109</v>
      </c>
      <c r="G1195" s="102">
        <f>IF(E1195="Actual",IF(F1195=G$6,$I1195,0),VLOOKUP($E1195,$F$1754:$L$1760,5,FALSE)*$I1195)</f>
        <v>0</v>
      </c>
      <c r="H1195" s="102">
        <f>IF(E1195="Actual",IF(F1195=H$6,$I1195,0),VLOOKUP($E1195,$F$1754:$L$1760,6,FALSE)*$I1195)</f>
        <v>0</v>
      </c>
      <c r="I1195" s="103">
        <v>0</v>
      </c>
    </row>
    <row r="1196" spans="1:9">
      <c r="C1196" s="76">
        <v>511099</v>
      </c>
      <c r="D1196" s="89" t="s">
        <v>1277</v>
      </c>
      <c r="E1196" s="90" t="s">
        <v>108</v>
      </c>
      <c r="F1196" s="67" t="s">
        <v>109</v>
      </c>
      <c r="G1196" s="102">
        <f>IF(E1196="Actual",IF(F1196=G$6,$I1196,0),VLOOKUP($E1196,$F$1754:$L$1760,5,FALSE)*$I1196)</f>
        <v>0</v>
      </c>
      <c r="H1196" s="102">
        <f>IF(E1196="Actual",IF(F1196=H$6,$I1196,0),VLOOKUP($E1196,$F$1754:$L$1760,6,FALSE)*$I1196)</f>
        <v>0</v>
      </c>
      <c r="I1196" s="103">
        <v>0</v>
      </c>
    </row>
    <row r="1197" spans="1:9">
      <c r="A1197" s="70" t="s">
        <v>1108</v>
      </c>
      <c r="C1197" s="90" t="s">
        <v>95</v>
      </c>
      <c r="D1197" s="93" t="s">
        <v>1270</v>
      </c>
      <c r="E1197" s="90"/>
      <c r="G1197" s="107">
        <f>SUM(G1192:G1196)</f>
        <v>365902.8</v>
      </c>
      <c r="H1197" s="107">
        <f>SUM(H1192:H1196)</f>
        <v>0</v>
      </c>
      <c r="I1197" s="108">
        <f>SUM(I1192:I1196)</f>
        <v>365902.8</v>
      </c>
    </row>
    <row r="1198" spans="1:9">
      <c r="C1198" s="76"/>
      <c r="D1198" s="77"/>
      <c r="E1198" s="90"/>
      <c r="G1198" s="91"/>
      <c r="H1198" s="91"/>
      <c r="I1198" s="92"/>
    </row>
    <row r="1199" spans="1:9">
      <c r="C1199" s="76"/>
      <c r="D1199" s="77" t="s">
        <v>1278</v>
      </c>
      <c r="E1199" s="90"/>
      <c r="G1199" s="91"/>
      <c r="H1199" s="91"/>
      <c r="I1199" s="92"/>
    </row>
    <row r="1200" spans="1:9">
      <c r="C1200" s="76">
        <v>512001</v>
      </c>
      <c r="D1200" s="89" t="s">
        <v>1279</v>
      </c>
      <c r="E1200" s="90" t="s">
        <v>108</v>
      </c>
      <c r="F1200" s="67" t="s">
        <v>109</v>
      </c>
      <c r="G1200" s="102">
        <f t="shared" ref="G1200:G1235" si="76">IF(E1200="Actual",IF(F1200=G$6,$I1200,0),VLOOKUP($E1200,$F$1754:$L$1760,5,FALSE)*$I1200)</f>
        <v>3267.5747025157307</v>
      </c>
      <c r="H1200" s="102">
        <f t="shared" ref="H1200:H1235" si="77">IF(E1200="Actual",IF(F1200=H$6,$I1200,0),VLOOKUP($E1200,$F$1754:$L$1760,6,FALSE)*$I1200)</f>
        <v>2155.2652974842695</v>
      </c>
      <c r="I1200" s="103">
        <v>5422.84</v>
      </c>
    </row>
    <row r="1201" spans="3:9">
      <c r="C1201" s="76">
        <v>512002</v>
      </c>
      <c r="D1201" s="89" t="s">
        <v>1280</v>
      </c>
      <c r="E1201" s="90" t="s">
        <v>3</v>
      </c>
      <c r="F1201" s="67" t="s">
        <v>2</v>
      </c>
      <c r="G1201" s="102">
        <f t="shared" si="76"/>
        <v>20169.190000000002</v>
      </c>
      <c r="H1201" s="102">
        <f t="shared" si="77"/>
        <v>0</v>
      </c>
      <c r="I1201" s="103">
        <v>20169.190000000002</v>
      </c>
    </row>
    <row r="1202" spans="3:9">
      <c r="C1202" s="76">
        <v>512003</v>
      </c>
      <c r="D1202" s="89" t="s">
        <v>1281</v>
      </c>
      <c r="E1202" s="90" t="s">
        <v>3</v>
      </c>
      <c r="F1202" s="67" t="s">
        <v>2</v>
      </c>
      <c r="G1202" s="102">
        <f t="shared" si="76"/>
        <v>14929.86</v>
      </c>
      <c r="H1202" s="102">
        <f t="shared" si="77"/>
        <v>0</v>
      </c>
      <c r="I1202" s="103">
        <v>14929.86</v>
      </c>
    </row>
    <row r="1203" spans="3:9">
      <c r="C1203" s="76">
        <v>512004</v>
      </c>
      <c r="D1203" s="89" t="s">
        <v>1282</v>
      </c>
      <c r="E1203" s="90" t="s">
        <v>108</v>
      </c>
      <c r="F1203" s="67" t="s">
        <v>109</v>
      </c>
      <c r="G1203" s="102">
        <f t="shared" si="76"/>
        <v>0</v>
      </c>
      <c r="H1203" s="102">
        <f t="shared" si="77"/>
        <v>0</v>
      </c>
      <c r="I1203" s="103">
        <v>0</v>
      </c>
    </row>
    <row r="1204" spans="3:9">
      <c r="C1204" s="76">
        <v>512005</v>
      </c>
      <c r="D1204" s="89" t="s">
        <v>1283</v>
      </c>
      <c r="E1204" s="90" t="s">
        <v>3</v>
      </c>
      <c r="F1204" s="67" t="s">
        <v>2</v>
      </c>
      <c r="G1204" s="102">
        <f t="shared" si="76"/>
        <v>2812.05</v>
      </c>
      <c r="H1204" s="102">
        <f t="shared" si="77"/>
        <v>0</v>
      </c>
      <c r="I1204" s="103">
        <v>2812.05</v>
      </c>
    </row>
    <row r="1205" spans="3:9">
      <c r="C1205" s="76">
        <v>512006</v>
      </c>
      <c r="D1205" s="89" t="s">
        <v>1284</v>
      </c>
      <c r="E1205" s="90" t="s">
        <v>3</v>
      </c>
      <c r="F1205" s="67" t="s">
        <v>76</v>
      </c>
      <c r="G1205" s="102">
        <f t="shared" si="76"/>
        <v>0</v>
      </c>
      <c r="H1205" s="102">
        <f t="shared" si="77"/>
        <v>0</v>
      </c>
      <c r="I1205" s="103">
        <v>0</v>
      </c>
    </row>
    <row r="1206" spans="3:9">
      <c r="C1206" s="76">
        <v>512007</v>
      </c>
      <c r="D1206" s="89" t="s">
        <v>1285</v>
      </c>
      <c r="E1206" s="90" t="s">
        <v>108</v>
      </c>
      <c r="F1206" s="67" t="s">
        <v>109</v>
      </c>
      <c r="G1206" s="102">
        <f t="shared" si="76"/>
        <v>0</v>
      </c>
      <c r="H1206" s="102">
        <f t="shared" si="77"/>
        <v>0</v>
      </c>
      <c r="I1206" s="103">
        <v>0</v>
      </c>
    </row>
    <row r="1207" spans="3:9">
      <c r="C1207" s="76">
        <v>512008</v>
      </c>
      <c r="D1207" s="89" t="s">
        <v>1286</v>
      </c>
      <c r="E1207" s="90" t="s">
        <v>108</v>
      </c>
      <c r="F1207" s="67" t="s">
        <v>109</v>
      </c>
      <c r="G1207" s="102">
        <f t="shared" si="76"/>
        <v>1164.1115995539726</v>
      </c>
      <c r="H1207" s="102">
        <f t="shared" si="77"/>
        <v>767.83840044602709</v>
      </c>
      <c r="I1207" s="103">
        <v>1931.9499999999998</v>
      </c>
    </row>
    <row r="1208" spans="3:9">
      <c r="C1208" s="76">
        <v>512009</v>
      </c>
      <c r="D1208" s="89" t="s">
        <v>1287</v>
      </c>
      <c r="E1208" s="90" t="s">
        <v>108</v>
      </c>
      <c r="F1208" s="67" t="s">
        <v>109</v>
      </c>
      <c r="G1208" s="102">
        <f t="shared" si="76"/>
        <v>4689.9787414520924</v>
      </c>
      <c r="H1208" s="102">
        <f t="shared" si="77"/>
        <v>3093.4712585479078</v>
      </c>
      <c r="I1208" s="103">
        <v>7783.4500000000007</v>
      </c>
    </row>
    <row r="1209" spans="3:9">
      <c r="C1209" s="76">
        <v>512010</v>
      </c>
      <c r="D1209" s="89" t="s">
        <v>1288</v>
      </c>
      <c r="E1209" s="90" t="s">
        <v>3</v>
      </c>
      <c r="F1209" s="67" t="s">
        <v>76</v>
      </c>
      <c r="G1209" s="102">
        <f t="shared" si="76"/>
        <v>0</v>
      </c>
      <c r="H1209" s="102">
        <f t="shared" si="77"/>
        <v>9880</v>
      </c>
      <c r="I1209" s="103">
        <v>9880</v>
      </c>
    </row>
    <row r="1210" spans="3:9">
      <c r="C1210" s="76">
        <v>512011</v>
      </c>
      <c r="D1210" s="89" t="s">
        <v>1289</v>
      </c>
      <c r="E1210" s="90" t="s">
        <v>3</v>
      </c>
      <c r="F1210" s="67" t="s">
        <v>76</v>
      </c>
      <c r="G1210" s="102">
        <f t="shared" si="76"/>
        <v>0</v>
      </c>
      <c r="H1210" s="102">
        <f t="shared" si="77"/>
        <v>33281</v>
      </c>
      <c r="I1210" s="103">
        <v>33281</v>
      </c>
    </row>
    <row r="1211" spans="3:9">
      <c r="C1211" s="76">
        <v>512012</v>
      </c>
      <c r="D1211" s="89" t="s">
        <v>1290</v>
      </c>
      <c r="E1211" s="90" t="s">
        <v>108</v>
      </c>
      <c r="F1211" s="67" t="s">
        <v>109</v>
      </c>
      <c r="G1211" s="102">
        <f t="shared" si="76"/>
        <v>93738.870309983598</v>
      </c>
      <c r="H1211" s="102">
        <f t="shared" si="77"/>
        <v>61829.384971348954</v>
      </c>
      <c r="I1211" s="103">
        <v>155568.25528133256</v>
      </c>
    </row>
    <row r="1212" spans="3:9">
      <c r="C1212" s="76">
        <v>512013</v>
      </c>
      <c r="D1212" s="89" t="s">
        <v>1291</v>
      </c>
      <c r="E1212" s="90" t="s">
        <v>3</v>
      </c>
      <c r="F1212" s="67" t="s">
        <v>2</v>
      </c>
      <c r="G1212" s="102">
        <f t="shared" si="76"/>
        <v>0</v>
      </c>
      <c r="H1212" s="102">
        <f t="shared" si="77"/>
        <v>0</v>
      </c>
      <c r="I1212" s="103">
        <v>0</v>
      </c>
    </row>
    <row r="1213" spans="3:9">
      <c r="C1213" s="76">
        <v>512014</v>
      </c>
      <c r="D1213" s="89" t="s">
        <v>1292</v>
      </c>
      <c r="E1213" s="90" t="s">
        <v>108</v>
      </c>
      <c r="F1213" s="67" t="s">
        <v>109</v>
      </c>
      <c r="G1213" s="102">
        <f t="shared" si="76"/>
        <v>10875.770104527663</v>
      </c>
      <c r="H1213" s="102">
        <f t="shared" si="77"/>
        <v>7173.5681732566263</v>
      </c>
      <c r="I1213" s="103">
        <v>18049.338277784289</v>
      </c>
    </row>
    <row r="1214" spans="3:9">
      <c r="C1214" s="76">
        <v>512015</v>
      </c>
      <c r="D1214" s="89" t="s">
        <v>1293</v>
      </c>
      <c r="E1214" s="90" t="s">
        <v>108</v>
      </c>
      <c r="F1214" s="67" t="s">
        <v>109</v>
      </c>
      <c r="G1214" s="102">
        <f t="shared" si="76"/>
        <v>31.917488251959906</v>
      </c>
      <c r="H1214" s="102">
        <f t="shared" si="77"/>
        <v>21.052511748040093</v>
      </c>
      <c r="I1214" s="103">
        <v>52.97</v>
      </c>
    </row>
    <row r="1215" spans="3:9">
      <c r="C1215" s="76">
        <v>512016</v>
      </c>
      <c r="D1215" s="89" t="s">
        <v>1294</v>
      </c>
      <c r="E1215" s="90" t="s">
        <v>108</v>
      </c>
      <c r="F1215" s="67" t="s">
        <v>109</v>
      </c>
      <c r="G1215" s="102">
        <f t="shared" si="76"/>
        <v>5729.1077959197601</v>
      </c>
      <c r="H1215" s="102">
        <f t="shared" si="77"/>
        <v>3778.8722040802381</v>
      </c>
      <c r="I1215" s="103">
        <v>9507.9799999999977</v>
      </c>
    </row>
    <row r="1216" spans="3:9">
      <c r="C1216" s="76">
        <v>512017</v>
      </c>
      <c r="D1216" s="89" t="s">
        <v>1295</v>
      </c>
      <c r="E1216" s="90" t="s">
        <v>108</v>
      </c>
      <c r="F1216" s="67" t="s">
        <v>109</v>
      </c>
      <c r="G1216" s="102">
        <f t="shared" si="76"/>
        <v>1353.40514182985</v>
      </c>
      <c r="H1216" s="102">
        <f t="shared" si="77"/>
        <v>892.69485817015038</v>
      </c>
      <c r="I1216" s="103">
        <v>2246.1000000000004</v>
      </c>
    </row>
    <row r="1217" spans="3:9">
      <c r="C1217" s="76">
        <v>512018</v>
      </c>
      <c r="D1217" s="89" t="s">
        <v>1296</v>
      </c>
      <c r="E1217" s="90" t="s">
        <v>108</v>
      </c>
      <c r="F1217" s="67" t="s">
        <v>109</v>
      </c>
      <c r="G1217" s="102">
        <f t="shared" si="76"/>
        <v>2108.8138164916313</v>
      </c>
      <c r="H1217" s="102">
        <f t="shared" si="77"/>
        <v>1390.9561835083684</v>
      </c>
      <c r="I1217" s="103">
        <v>3499.7699999999995</v>
      </c>
    </row>
    <row r="1218" spans="3:9">
      <c r="C1218" s="76">
        <v>512019</v>
      </c>
      <c r="D1218" s="89" t="s">
        <v>1297</v>
      </c>
      <c r="E1218" s="90" t="s">
        <v>108</v>
      </c>
      <c r="F1218" s="67" t="s">
        <v>109</v>
      </c>
      <c r="G1218" s="102">
        <f t="shared" si="76"/>
        <v>0</v>
      </c>
      <c r="H1218" s="102">
        <f t="shared" si="77"/>
        <v>0</v>
      </c>
      <c r="I1218" s="103">
        <v>0</v>
      </c>
    </row>
    <row r="1219" spans="3:9">
      <c r="C1219" s="76">
        <v>512020</v>
      </c>
      <c r="D1219" s="89" t="s">
        <v>1298</v>
      </c>
      <c r="E1219" s="90" t="s">
        <v>108</v>
      </c>
      <c r="F1219" s="67" t="s">
        <v>109</v>
      </c>
      <c r="G1219" s="102">
        <f t="shared" si="76"/>
        <v>0</v>
      </c>
      <c r="H1219" s="102">
        <f t="shared" si="77"/>
        <v>0</v>
      </c>
      <c r="I1219" s="103">
        <v>0</v>
      </c>
    </row>
    <row r="1220" spans="3:9">
      <c r="C1220" s="76">
        <v>512021</v>
      </c>
      <c r="D1220" s="89" t="s">
        <v>1299</v>
      </c>
      <c r="E1220" s="90" t="s">
        <v>108</v>
      </c>
      <c r="F1220" s="67" t="s">
        <v>109</v>
      </c>
      <c r="G1220" s="102">
        <f t="shared" si="76"/>
        <v>4484.8198515138765</v>
      </c>
      <c r="H1220" s="102">
        <f t="shared" si="77"/>
        <v>2958.1501484861242</v>
      </c>
      <c r="I1220" s="103">
        <v>7442.97</v>
      </c>
    </row>
    <row r="1221" spans="3:9">
      <c r="C1221" s="76">
        <v>512022</v>
      </c>
      <c r="D1221" s="89" t="s">
        <v>1300</v>
      </c>
      <c r="E1221" s="90" t="s">
        <v>108</v>
      </c>
      <c r="F1221" s="67" t="s">
        <v>109</v>
      </c>
      <c r="G1221" s="102">
        <f t="shared" si="76"/>
        <v>0</v>
      </c>
      <c r="H1221" s="102">
        <f t="shared" si="77"/>
        <v>0</v>
      </c>
      <c r="I1221" s="103">
        <v>0</v>
      </c>
    </row>
    <row r="1222" spans="3:9">
      <c r="C1222" s="76">
        <v>512900</v>
      </c>
      <c r="D1222" s="89" t="s">
        <v>1301</v>
      </c>
      <c r="E1222" s="90" t="s">
        <v>108</v>
      </c>
      <c r="F1222" s="67" t="s">
        <v>109</v>
      </c>
      <c r="G1222" s="102">
        <f t="shared" si="76"/>
        <v>5026.2533180339369</v>
      </c>
      <c r="H1222" s="102">
        <f t="shared" si="77"/>
        <v>3315.275193060887</v>
      </c>
      <c r="I1222" s="103">
        <v>8341.5285110948244</v>
      </c>
    </row>
    <row r="1223" spans="3:9">
      <c r="C1223" s="76">
        <v>513001</v>
      </c>
      <c r="D1223" s="89" t="s">
        <v>1302</v>
      </c>
      <c r="E1223" s="90" t="s">
        <v>108</v>
      </c>
      <c r="F1223" s="67" t="s">
        <v>109</v>
      </c>
      <c r="G1223" s="102">
        <f t="shared" si="76"/>
        <v>0</v>
      </c>
      <c r="H1223" s="102">
        <f t="shared" si="77"/>
        <v>0</v>
      </c>
      <c r="I1223" s="103">
        <v>0</v>
      </c>
    </row>
    <row r="1224" spans="3:9">
      <c r="C1224" s="76">
        <v>513002</v>
      </c>
      <c r="D1224" s="89" t="s">
        <v>1303</v>
      </c>
      <c r="E1224" s="90" t="s">
        <v>3</v>
      </c>
      <c r="F1224" s="67" t="s">
        <v>2</v>
      </c>
      <c r="G1224" s="102">
        <f t="shared" si="76"/>
        <v>0</v>
      </c>
      <c r="H1224" s="102">
        <f t="shared" si="77"/>
        <v>0</v>
      </c>
      <c r="I1224" s="103">
        <v>0</v>
      </c>
    </row>
    <row r="1225" spans="3:9">
      <c r="C1225" s="76">
        <v>513003</v>
      </c>
      <c r="D1225" s="89" t="s">
        <v>1304</v>
      </c>
      <c r="E1225" s="90" t="s">
        <v>108</v>
      </c>
      <c r="F1225" s="67" t="s">
        <v>109</v>
      </c>
      <c r="G1225" s="102">
        <f t="shared" si="76"/>
        <v>83.231313049711559</v>
      </c>
      <c r="H1225" s="102">
        <f t="shared" si="77"/>
        <v>54.898686950288429</v>
      </c>
      <c r="I1225" s="103">
        <v>138.13</v>
      </c>
    </row>
    <row r="1226" spans="3:9">
      <c r="C1226" s="76">
        <v>513004</v>
      </c>
      <c r="D1226" s="89" t="s">
        <v>1305</v>
      </c>
      <c r="E1226" s="90" t="s">
        <v>108</v>
      </c>
      <c r="F1226" s="67" t="s">
        <v>109</v>
      </c>
      <c r="G1226" s="102">
        <f t="shared" si="76"/>
        <v>0</v>
      </c>
      <c r="H1226" s="102">
        <f t="shared" si="77"/>
        <v>0</v>
      </c>
      <c r="I1226" s="103">
        <v>0</v>
      </c>
    </row>
    <row r="1227" spans="3:9">
      <c r="C1227" s="76">
        <v>513005</v>
      </c>
      <c r="D1227" s="89" t="s">
        <v>1306</v>
      </c>
      <c r="E1227" s="90" t="s">
        <v>108</v>
      </c>
      <c r="F1227" s="67" t="s">
        <v>109</v>
      </c>
      <c r="G1227" s="102">
        <f t="shared" si="76"/>
        <v>0</v>
      </c>
      <c r="H1227" s="102">
        <f t="shared" si="77"/>
        <v>0</v>
      </c>
      <c r="I1227" s="103">
        <v>0</v>
      </c>
    </row>
    <row r="1228" spans="3:9">
      <c r="C1228" s="76">
        <v>513006</v>
      </c>
      <c r="D1228" s="89" t="s">
        <v>1307</v>
      </c>
      <c r="E1228" s="90" t="s">
        <v>108</v>
      </c>
      <c r="F1228" s="67" t="s">
        <v>109</v>
      </c>
      <c r="G1228" s="102">
        <f t="shared" si="76"/>
        <v>0</v>
      </c>
      <c r="H1228" s="102">
        <f t="shared" si="77"/>
        <v>0</v>
      </c>
      <c r="I1228" s="103">
        <v>0</v>
      </c>
    </row>
    <row r="1229" spans="3:9">
      <c r="C1229" s="76">
        <v>513007</v>
      </c>
      <c r="D1229" s="89" t="s">
        <v>1308</v>
      </c>
      <c r="E1229" s="90" t="s">
        <v>108</v>
      </c>
      <c r="F1229" s="67" t="s">
        <v>109</v>
      </c>
      <c r="G1229" s="102">
        <f t="shared" si="76"/>
        <v>0</v>
      </c>
      <c r="H1229" s="102">
        <f t="shared" si="77"/>
        <v>0</v>
      </c>
      <c r="I1229" s="103">
        <v>0</v>
      </c>
    </row>
    <row r="1230" spans="3:9">
      <c r="C1230" s="76">
        <v>513008</v>
      </c>
      <c r="D1230" s="89" t="s">
        <v>1309</v>
      </c>
      <c r="E1230" s="90" t="s">
        <v>108</v>
      </c>
      <c r="F1230" s="67" t="s">
        <v>109</v>
      </c>
      <c r="G1230" s="102">
        <f t="shared" si="76"/>
        <v>422.74189626424265</v>
      </c>
      <c r="H1230" s="102">
        <f t="shared" si="77"/>
        <v>278.8370647225106</v>
      </c>
      <c r="I1230" s="103">
        <v>701.57896098675326</v>
      </c>
    </row>
    <row r="1231" spans="3:9">
      <c r="C1231" s="76">
        <v>513009</v>
      </c>
      <c r="D1231" s="89" t="s">
        <v>1310</v>
      </c>
      <c r="E1231" s="90" t="s">
        <v>108</v>
      </c>
      <c r="F1231" s="67" t="s">
        <v>109</v>
      </c>
      <c r="G1231" s="102">
        <f t="shared" si="76"/>
        <v>0</v>
      </c>
      <c r="H1231" s="102">
        <f t="shared" si="77"/>
        <v>0</v>
      </c>
      <c r="I1231" s="103">
        <v>0</v>
      </c>
    </row>
    <row r="1232" spans="3:9">
      <c r="C1232" s="76">
        <v>513010</v>
      </c>
      <c r="D1232" s="89" t="s">
        <v>1311</v>
      </c>
      <c r="E1232" s="90" t="s">
        <v>108</v>
      </c>
      <c r="F1232" s="67" t="s">
        <v>109</v>
      </c>
      <c r="G1232" s="102">
        <f t="shared" si="76"/>
        <v>0</v>
      </c>
      <c r="H1232" s="102">
        <f t="shared" si="77"/>
        <v>0</v>
      </c>
      <c r="I1232" s="103">
        <v>0</v>
      </c>
    </row>
    <row r="1233" spans="1:9">
      <c r="C1233" s="76">
        <v>513011</v>
      </c>
      <c r="D1233" s="89" t="s">
        <v>1312</v>
      </c>
      <c r="E1233" s="90" t="s">
        <v>3</v>
      </c>
      <c r="F1233" s="67" t="s">
        <v>2</v>
      </c>
      <c r="G1233" s="102">
        <f t="shared" si="76"/>
        <v>0</v>
      </c>
      <c r="H1233" s="102">
        <f t="shared" si="77"/>
        <v>0</v>
      </c>
      <c r="I1233" s="103">
        <v>0</v>
      </c>
    </row>
    <row r="1234" spans="1:9">
      <c r="C1234" s="76">
        <v>513899</v>
      </c>
      <c r="D1234" s="89" t="s">
        <v>1313</v>
      </c>
      <c r="E1234" s="90" t="s">
        <v>108</v>
      </c>
      <c r="F1234" s="67" t="s">
        <v>109</v>
      </c>
      <c r="G1234" s="102">
        <f t="shared" si="76"/>
        <v>0</v>
      </c>
      <c r="H1234" s="102">
        <f t="shared" si="77"/>
        <v>0</v>
      </c>
      <c r="I1234" s="103">
        <v>0</v>
      </c>
    </row>
    <row r="1235" spans="1:9">
      <c r="C1235" s="76">
        <v>513900</v>
      </c>
      <c r="D1235" s="89" t="s">
        <v>1314</v>
      </c>
      <c r="E1235" s="90" t="s">
        <v>108</v>
      </c>
      <c r="F1235" s="67" t="s">
        <v>109</v>
      </c>
      <c r="G1235" s="102">
        <f t="shared" si="76"/>
        <v>11077.470453105108</v>
      </c>
      <c r="H1235" s="102">
        <f t="shared" si="77"/>
        <v>7306.6080579897152</v>
      </c>
      <c r="I1235" s="103">
        <v>18384.078511094824</v>
      </c>
    </row>
    <row r="1236" spans="1:9">
      <c r="A1236" s="70" t="s">
        <v>1108</v>
      </c>
      <c r="B1236" s="109" t="s">
        <v>1315</v>
      </c>
      <c r="C1236" s="90" t="s">
        <v>95</v>
      </c>
      <c r="D1236" s="93" t="s">
        <v>1278</v>
      </c>
      <c r="E1236" s="90"/>
      <c r="G1236" s="107">
        <f>SUM(G1200:G1235)</f>
        <v>181965.16653249317</v>
      </c>
      <c r="H1236" s="107">
        <f>SUM(H1200:H1235)</f>
        <v>138177.8730098001</v>
      </c>
      <c r="I1236" s="108">
        <f>SUM(I1200:I1235)</f>
        <v>320143.03954229318</v>
      </c>
    </row>
    <row r="1237" spans="1:9">
      <c r="C1237" s="76"/>
      <c r="D1237" s="77"/>
      <c r="E1237" s="90"/>
      <c r="G1237" s="91"/>
      <c r="H1237" s="91"/>
      <c r="I1237" s="92"/>
    </row>
    <row r="1238" spans="1:9">
      <c r="C1238" s="76"/>
      <c r="D1238" s="77" t="s">
        <v>1316</v>
      </c>
      <c r="E1238" s="90"/>
      <c r="G1238" s="91"/>
      <c r="H1238" s="91"/>
      <c r="I1238" s="92"/>
    </row>
    <row r="1239" spans="1:9">
      <c r="C1239" s="76">
        <v>514001</v>
      </c>
      <c r="D1239" s="89" t="s">
        <v>1317</v>
      </c>
      <c r="E1239" s="90" t="s">
        <v>108</v>
      </c>
      <c r="F1239" s="67" t="s">
        <v>109</v>
      </c>
      <c r="G1239" s="102">
        <f>IF(E1239="Actual",IF(F1239=G$6,$I1239,0),VLOOKUP($E1239,$F$1754:$L$1760,5,FALSE)*$I1239)</f>
        <v>21550.016818300777</v>
      </c>
      <c r="H1239" s="102">
        <f>IF(E1239="Actual",IF(F1239=H$6,$I1239,0),VLOOKUP($E1239,$F$1754:$L$1760,6,FALSE)*$I1239)</f>
        <v>14214.213181699228</v>
      </c>
      <c r="I1239" s="103">
        <v>35764.230000000003</v>
      </c>
    </row>
    <row r="1240" spans="1:9">
      <c r="C1240" s="76">
        <v>514002</v>
      </c>
      <c r="D1240" s="89" t="s">
        <v>1318</v>
      </c>
      <c r="E1240" s="90" t="s">
        <v>108</v>
      </c>
      <c r="F1240" s="67" t="s">
        <v>109</v>
      </c>
      <c r="G1240" s="102">
        <f>IF(E1240="Actual",IF(F1240=G$6,$I1240,0),VLOOKUP($E1240,$F$1754:$L$1760,5,FALSE)*$I1240)</f>
        <v>0</v>
      </c>
      <c r="H1240" s="102">
        <f>IF(E1240="Actual",IF(F1240=H$6,$I1240,0),VLOOKUP($E1240,$F$1754:$L$1760,6,FALSE)*$I1240)</f>
        <v>0</v>
      </c>
      <c r="I1240" s="103">
        <v>0</v>
      </c>
    </row>
    <row r="1241" spans="1:9">
      <c r="C1241" s="76">
        <v>514900</v>
      </c>
      <c r="D1241" s="89" t="s">
        <v>1319</v>
      </c>
      <c r="E1241" s="90" t="s">
        <v>108</v>
      </c>
      <c r="F1241" s="67" t="s">
        <v>109</v>
      </c>
      <c r="G1241" s="102">
        <f>IF(E1241="Actual",IF(F1241=G$6,$I1241,0),VLOOKUP($E1241,$F$1754:$L$1760,5,FALSE)*$I1241)</f>
        <v>33546.696163710229</v>
      </c>
      <c r="H1241" s="102">
        <f>IF(E1241="Actual",IF(F1241=H$6,$I1241,0),VLOOKUP($E1241,$F$1754:$L$1760,6,FALSE)*$I1241)</f>
        <v>22127.123836289782</v>
      </c>
      <c r="I1241" s="103">
        <v>55673.820000000007</v>
      </c>
    </row>
    <row r="1242" spans="1:9">
      <c r="A1242" s="70" t="s">
        <v>1108</v>
      </c>
      <c r="B1242" s="109" t="s">
        <v>1320</v>
      </c>
      <c r="C1242" s="90" t="s">
        <v>95</v>
      </c>
      <c r="D1242" s="93" t="s">
        <v>1316</v>
      </c>
      <c r="E1242" s="90"/>
      <c r="G1242" s="107">
        <f>SUM(G1239:G1241)</f>
        <v>55096.712982011006</v>
      </c>
      <c r="H1242" s="107">
        <f>SUM(H1239:H1241)</f>
        <v>36341.337017989012</v>
      </c>
      <c r="I1242" s="108">
        <f>SUM(I1239:I1241)</f>
        <v>91438.050000000017</v>
      </c>
    </row>
    <row r="1243" spans="1:9">
      <c r="C1243" s="76"/>
      <c r="D1243" s="77"/>
      <c r="E1243" s="90"/>
      <c r="G1243" s="91"/>
      <c r="H1243" s="91"/>
      <c r="I1243" s="92"/>
    </row>
    <row r="1244" spans="1:9">
      <c r="C1244" s="76"/>
      <c r="D1244" s="77"/>
      <c r="E1244" s="90"/>
      <c r="G1244" s="91"/>
      <c r="H1244" s="91"/>
      <c r="I1244" s="92"/>
    </row>
    <row r="1245" spans="1:9">
      <c r="C1245" s="76"/>
      <c r="D1245" s="77" t="s">
        <v>1321</v>
      </c>
      <c r="E1245" s="90"/>
      <c r="G1245" s="91"/>
      <c r="H1245" s="91"/>
      <c r="I1245" s="92"/>
    </row>
    <row r="1246" spans="1:9">
      <c r="C1246" s="76">
        <v>515001</v>
      </c>
      <c r="D1246" s="89" t="s">
        <v>1322</v>
      </c>
      <c r="E1246" s="90" t="s">
        <v>108</v>
      </c>
      <c r="F1246" s="67" t="s">
        <v>109</v>
      </c>
      <c r="G1246" s="102">
        <f>IF(E1246="Actual",IF(F1246=G$6,$I1246,0),VLOOKUP($E1246,$F$1754:$L$1760,5,FALSE)*$I1246)</f>
        <v>1835.3067919032396</v>
      </c>
      <c r="H1246" s="102">
        <f>IF(E1246="Actual",IF(F1246=H$6,$I1246,0),VLOOKUP($E1246,$F$1754:$L$1760,6,FALSE)*$I1246)</f>
        <v>1210.5532080967605</v>
      </c>
      <c r="I1246" s="103">
        <v>3045.86</v>
      </c>
    </row>
    <row r="1247" spans="1:9">
      <c r="C1247" s="76">
        <v>515002</v>
      </c>
      <c r="D1247" s="89" t="s">
        <v>1323</v>
      </c>
      <c r="E1247" s="90" t="s">
        <v>108</v>
      </c>
      <c r="F1247" s="67" t="s">
        <v>109</v>
      </c>
      <c r="G1247" s="102">
        <f>IF(E1247="Actual",IF(F1247=G$6,$I1247,0),VLOOKUP($E1247,$F$1754:$L$1760,5,FALSE)*$I1247)</f>
        <v>19238.285626998309</v>
      </c>
      <c r="H1247" s="102">
        <f>IF(E1247="Actual",IF(F1247=H$6,$I1247,0),VLOOKUP($E1247,$F$1754:$L$1760,6,FALSE)*$I1247)</f>
        <v>12689.414373001695</v>
      </c>
      <c r="I1247" s="103">
        <v>31927.700000000004</v>
      </c>
    </row>
    <row r="1248" spans="1:9">
      <c r="C1248" s="76">
        <v>515003</v>
      </c>
      <c r="D1248" s="89" t="s">
        <v>1324</v>
      </c>
      <c r="E1248" s="90" t="s">
        <v>108</v>
      </c>
      <c r="F1248" s="67" t="s">
        <v>109</v>
      </c>
      <c r="G1248" s="102">
        <f>IF(E1248="Actual",IF(F1248=G$6,$I1248,0),VLOOKUP($E1248,$F$1754:$L$1760,5,FALSE)*$I1248)</f>
        <v>2131.2470445003246</v>
      </c>
      <c r="H1248" s="102">
        <f>IF(E1248="Actual",IF(F1248=H$6,$I1248,0),VLOOKUP($E1248,$F$1754:$L$1760,6,FALSE)*$I1248)</f>
        <v>1405.7529554996756</v>
      </c>
      <c r="I1248" s="103">
        <v>3537</v>
      </c>
    </row>
    <row r="1249" spans="1:9">
      <c r="C1249" s="76">
        <v>515004</v>
      </c>
      <c r="D1249" s="89" t="s">
        <v>1325</v>
      </c>
      <c r="E1249" s="90" t="s">
        <v>3</v>
      </c>
      <c r="F1249" s="67" t="s">
        <v>2</v>
      </c>
      <c r="G1249" s="102">
        <f>IF(E1249="Actual",IF(F1249=G$6,$I1249,0),VLOOKUP($E1249,$F$1754:$L$1760,5,FALSE)*$I1249)</f>
        <v>661.11</v>
      </c>
      <c r="H1249" s="102">
        <f>IF(E1249="Actual",IF(F1249=H$6,$I1249,0),VLOOKUP($E1249,$F$1754:$L$1760,6,FALSE)*$I1249)</f>
        <v>0</v>
      </c>
      <c r="I1249" s="103">
        <v>661.11</v>
      </c>
    </row>
    <row r="1250" spans="1:9">
      <c r="A1250" s="70" t="s">
        <v>1108</v>
      </c>
      <c r="B1250" s="106" t="s">
        <v>1326</v>
      </c>
      <c r="C1250" s="90" t="s">
        <v>95</v>
      </c>
      <c r="D1250" s="93" t="s">
        <v>1321</v>
      </c>
      <c r="E1250" s="90"/>
      <c r="G1250" s="107">
        <f>SUM(G1246:G1249)</f>
        <v>23865.949463401874</v>
      </c>
      <c r="H1250" s="107">
        <f>SUM(H1246:H1249)</f>
        <v>15305.720536598132</v>
      </c>
      <c r="I1250" s="108">
        <f>SUM(I1246:I1249)</f>
        <v>39171.670000000006</v>
      </c>
    </row>
    <row r="1251" spans="1:9">
      <c r="C1251" s="76"/>
      <c r="D1251" s="77"/>
      <c r="E1251" s="90"/>
      <c r="G1251" s="91"/>
      <c r="H1251" s="91"/>
      <c r="I1251" s="92"/>
    </row>
    <row r="1252" spans="1:9">
      <c r="C1252" s="76"/>
      <c r="D1252" s="77" t="s">
        <v>1327</v>
      </c>
      <c r="E1252" s="90"/>
      <c r="G1252" s="91"/>
      <c r="H1252" s="91"/>
      <c r="I1252" s="92"/>
    </row>
    <row r="1253" spans="1:9">
      <c r="C1253" s="76">
        <v>516001</v>
      </c>
      <c r="D1253" s="89" t="s">
        <v>1328</v>
      </c>
      <c r="E1253" s="90" t="s">
        <v>3</v>
      </c>
      <c r="F1253" s="67" t="s">
        <v>2</v>
      </c>
      <c r="G1253" s="91">
        <f>IF(E1253="Actual",IF(F1253=G$6,$I1253,0),VLOOKUP($E1253,$F$1754:$L$1760,5,FALSE)*$I1253)</f>
        <v>0</v>
      </c>
      <c r="H1253" s="91">
        <f>IF(E1253="Actual",IF(F1253=H$6,$I1253,0),VLOOKUP($E1253,$F$1754:$L$1760,6,FALSE)*$I1253)</f>
        <v>0</v>
      </c>
      <c r="I1253" s="92">
        <v>0</v>
      </c>
    </row>
    <row r="1254" spans="1:9">
      <c r="A1254" s="70" t="s">
        <v>1108</v>
      </c>
      <c r="B1254" s="70" t="s">
        <v>1329</v>
      </c>
      <c r="C1254" s="90" t="s">
        <v>95</v>
      </c>
      <c r="D1254" s="93" t="s">
        <v>1327</v>
      </c>
      <c r="E1254" s="90"/>
      <c r="G1254" s="107">
        <f>SUM(G1253)</f>
        <v>0</v>
      </c>
      <c r="H1254" s="107">
        <f>SUM(H1253)</f>
        <v>0</v>
      </c>
      <c r="I1254" s="108">
        <f>SUM(I1253)</f>
        <v>0</v>
      </c>
    </row>
    <row r="1255" spans="1:9">
      <c r="C1255" s="76"/>
      <c r="D1255" s="77"/>
      <c r="E1255" s="90"/>
      <c r="G1255" s="91"/>
      <c r="H1255" s="91"/>
      <c r="I1255" s="92"/>
    </row>
    <row r="1256" spans="1:9">
      <c r="C1256" s="76"/>
      <c r="D1256" s="77" t="s">
        <v>1330</v>
      </c>
      <c r="E1256" s="90"/>
      <c r="G1256" s="91"/>
      <c r="H1256" s="91"/>
      <c r="I1256" s="92"/>
    </row>
    <row r="1257" spans="1:9">
      <c r="B1257" s="106" t="s">
        <v>1331</v>
      </c>
      <c r="C1257" s="76">
        <v>517001</v>
      </c>
      <c r="D1257" s="89" t="s">
        <v>1332</v>
      </c>
      <c r="E1257" s="90" t="s">
        <v>108</v>
      </c>
      <c r="F1257" s="67" t="s">
        <v>109</v>
      </c>
      <c r="G1257" s="102">
        <f t="shared" ref="G1257:G1269" si="78">IF(E1257="Actual",IF(F1257=G$6,$I1257,0),VLOOKUP($E1257,$F$1754:$L$1760,5,FALSE)*$I1257)</f>
        <v>159361.0602830908</v>
      </c>
      <c r="H1257" s="102">
        <f t="shared" ref="H1257:H1269" si="79">IF(E1257="Actual",IF(F1257=H$6,$I1257,0),VLOOKUP($E1257,$F$1754:$L$1760,6,FALSE)*$I1257)</f>
        <v>105113.2397169092</v>
      </c>
      <c r="I1257" s="103">
        <v>264474.3</v>
      </c>
    </row>
    <row r="1258" spans="1:9">
      <c r="C1258" s="76">
        <v>517002</v>
      </c>
      <c r="D1258" s="89" t="s">
        <v>1333</v>
      </c>
      <c r="E1258" s="90" t="s">
        <v>3</v>
      </c>
      <c r="F1258" s="67" t="s">
        <v>2</v>
      </c>
      <c r="G1258" s="102">
        <f t="shared" si="78"/>
        <v>0</v>
      </c>
      <c r="H1258" s="102">
        <f t="shared" si="79"/>
        <v>0</v>
      </c>
      <c r="I1258" s="103">
        <v>0</v>
      </c>
    </row>
    <row r="1259" spans="1:9">
      <c r="C1259" s="76">
        <v>517003</v>
      </c>
      <c r="D1259" s="89" t="s">
        <v>1334</v>
      </c>
      <c r="E1259" s="90" t="s">
        <v>3</v>
      </c>
      <c r="F1259" s="67" t="s">
        <v>76</v>
      </c>
      <c r="G1259" s="102">
        <f t="shared" si="78"/>
        <v>0</v>
      </c>
      <c r="H1259" s="102">
        <f t="shared" si="79"/>
        <v>0</v>
      </c>
      <c r="I1259" s="103">
        <v>0</v>
      </c>
    </row>
    <row r="1260" spans="1:9">
      <c r="C1260" s="76">
        <v>517004</v>
      </c>
      <c r="D1260" s="89" t="s">
        <v>1335</v>
      </c>
      <c r="E1260" s="90" t="s">
        <v>3</v>
      </c>
      <c r="F1260" s="67" t="s">
        <v>2</v>
      </c>
      <c r="G1260" s="102">
        <f t="shared" si="78"/>
        <v>0</v>
      </c>
      <c r="H1260" s="102">
        <f t="shared" si="79"/>
        <v>0</v>
      </c>
      <c r="I1260" s="103">
        <v>0</v>
      </c>
    </row>
    <row r="1261" spans="1:9">
      <c r="C1261" s="76">
        <v>517005</v>
      </c>
      <c r="D1261" s="89" t="s">
        <v>1336</v>
      </c>
      <c r="E1261" s="90" t="s">
        <v>108</v>
      </c>
      <c r="F1261" s="67" t="s">
        <v>109</v>
      </c>
      <c r="G1261" s="102">
        <f t="shared" si="78"/>
        <v>0</v>
      </c>
      <c r="H1261" s="102">
        <f t="shared" si="79"/>
        <v>0</v>
      </c>
      <c r="I1261" s="103">
        <v>0</v>
      </c>
    </row>
    <row r="1262" spans="1:9">
      <c r="C1262" s="76">
        <v>517006</v>
      </c>
      <c r="D1262" s="89" t="s">
        <v>1337</v>
      </c>
      <c r="E1262" s="90" t="s">
        <v>108</v>
      </c>
      <c r="F1262" s="67" t="s">
        <v>109</v>
      </c>
      <c r="G1262" s="102">
        <f t="shared" si="78"/>
        <v>0</v>
      </c>
      <c r="H1262" s="102">
        <f t="shared" si="79"/>
        <v>0</v>
      </c>
      <c r="I1262" s="103">
        <v>0</v>
      </c>
    </row>
    <row r="1263" spans="1:9">
      <c r="C1263" s="76">
        <v>517007</v>
      </c>
      <c r="D1263" s="89" t="s">
        <v>1338</v>
      </c>
      <c r="E1263" s="90" t="s">
        <v>108</v>
      </c>
      <c r="F1263" s="67" t="s">
        <v>109</v>
      </c>
      <c r="G1263" s="102">
        <f t="shared" si="78"/>
        <v>0</v>
      </c>
      <c r="H1263" s="102">
        <f t="shared" si="79"/>
        <v>0</v>
      </c>
      <c r="I1263" s="103">
        <v>0</v>
      </c>
    </row>
    <row r="1264" spans="1:9">
      <c r="C1264" s="76">
        <v>517008</v>
      </c>
      <c r="D1264" s="89" t="s">
        <v>1339</v>
      </c>
      <c r="E1264" s="90" t="s">
        <v>108</v>
      </c>
      <c r="F1264" s="67" t="s">
        <v>109</v>
      </c>
      <c r="G1264" s="102">
        <f t="shared" si="78"/>
        <v>0</v>
      </c>
      <c r="H1264" s="102">
        <f t="shared" si="79"/>
        <v>0</v>
      </c>
      <c r="I1264" s="103">
        <v>0</v>
      </c>
    </row>
    <row r="1265" spans="1:9">
      <c r="C1265" s="76">
        <v>517009</v>
      </c>
      <c r="D1265" s="89" t="s">
        <v>1340</v>
      </c>
      <c r="E1265" s="90" t="s">
        <v>108</v>
      </c>
      <c r="F1265" s="67" t="s">
        <v>109</v>
      </c>
      <c r="G1265" s="102">
        <f t="shared" si="78"/>
        <v>0</v>
      </c>
      <c r="H1265" s="102">
        <f t="shared" si="79"/>
        <v>0</v>
      </c>
      <c r="I1265" s="103">
        <v>0</v>
      </c>
    </row>
    <row r="1266" spans="1:9">
      <c r="C1266" s="76">
        <v>517010</v>
      </c>
      <c r="D1266" s="89" t="s">
        <v>1341</v>
      </c>
      <c r="E1266" s="90" t="s">
        <v>108</v>
      </c>
      <c r="F1266" s="67" t="s">
        <v>109</v>
      </c>
      <c r="G1266" s="102">
        <f t="shared" si="78"/>
        <v>0</v>
      </c>
      <c r="H1266" s="102">
        <f t="shared" si="79"/>
        <v>0</v>
      </c>
      <c r="I1266" s="103">
        <v>0</v>
      </c>
    </row>
    <row r="1267" spans="1:9">
      <c r="C1267" s="76">
        <v>517011</v>
      </c>
      <c r="D1267" s="89" t="s">
        <v>1342</v>
      </c>
      <c r="E1267" s="90" t="s">
        <v>108</v>
      </c>
      <c r="F1267" s="67" t="s">
        <v>109</v>
      </c>
      <c r="G1267" s="102">
        <f t="shared" si="78"/>
        <v>0</v>
      </c>
      <c r="H1267" s="102">
        <f t="shared" si="79"/>
        <v>0</v>
      </c>
      <c r="I1267" s="103">
        <v>0</v>
      </c>
    </row>
    <row r="1268" spans="1:9">
      <c r="C1268" s="76">
        <v>517012</v>
      </c>
      <c r="D1268" s="89" t="s">
        <v>1343</v>
      </c>
      <c r="E1268" s="90" t="s">
        <v>108</v>
      </c>
      <c r="F1268" s="67" t="s">
        <v>109</v>
      </c>
      <c r="G1268" s="102">
        <f t="shared" si="78"/>
        <v>0</v>
      </c>
      <c r="H1268" s="102">
        <f t="shared" si="79"/>
        <v>0</v>
      </c>
      <c r="I1268" s="103">
        <v>0</v>
      </c>
    </row>
    <row r="1269" spans="1:9">
      <c r="C1269" s="76">
        <v>517099</v>
      </c>
      <c r="D1269" s="89" t="s">
        <v>1344</v>
      </c>
      <c r="E1269" s="90" t="s">
        <v>108</v>
      </c>
      <c r="F1269" s="67" t="s">
        <v>109</v>
      </c>
      <c r="G1269" s="102">
        <f t="shared" si="78"/>
        <v>0</v>
      </c>
      <c r="H1269" s="102">
        <f t="shared" si="79"/>
        <v>0</v>
      </c>
      <c r="I1269" s="103">
        <v>0</v>
      </c>
    </row>
    <row r="1270" spans="1:9">
      <c r="A1270" s="70" t="s">
        <v>1108</v>
      </c>
      <c r="C1270" s="90" t="s">
        <v>95</v>
      </c>
      <c r="D1270" s="93" t="s">
        <v>1330</v>
      </c>
      <c r="E1270" s="90"/>
      <c r="G1270" s="107">
        <f>SUM(G1257:G1269)</f>
        <v>159361.0602830908</v>
      </c>
      <c r="H1270" s="107">
        <f>SUM(H1257:H1269)</f>
        <v>105113.2397169092</v>
      </c>
      <c r="I1270" s="108">
        <f>SUM(I1257:I1269)</f>
        <v>264474.3</v>
      </c>
    </row>
    <row r="1271" spans="1:9">
      <c r="C1271" s="76"/>
      <c r="D1271" s="77"/>
      <c r="E1271" s="90"/>
      <c r="G1271" s="91"/>
      <c r="H1271" s="91"/>
      <c r="I1271" s="92"/>
    </row>
    <row r="1272" spans="1:9">
      <c r="C1272" s="76"/>
      <c r="D1272" s="77" t="s">
        <v>1345</v>
      </c>
      <c r="E1272" s="90"/>
      <c r="G1272" s="91"/>
      <c r="H1272" s="91"/>
      <c r="I1272" s="92"/>
    </row>
    <row r="1273" spans="1:9">
      <c r="B1273" s="106" t="s">
        <v>1346</v>
      </c>
      <c r="C1273" s="76">
        <v>521010</v>
      </c>
      <c r="D1273" s="89" t="s">
        <v>1345</v>
      </c>
      <c r="E1273" s="90" t="s">
        <v>108</v>
      </c>
      <c r="F1273" s="67" t="s">
        <v>109</v>
      </c>
      <c r="G1273" s="102">
        <f t="shared" ref="G1273:G1282" si="80">IF(E1273="Actual",IF(F1273=G$6,$I1273,0),VLOOKUP($E1273,$F$1754:$L$1760,5,FALSE)*$I1273)</f>
        <v>429155.2504931569</v>
      </c>
      <c r="H1273" s="102">
        <f t="shared" ref="H1273:H1282" si="81">IF(E1273="Actual",IF(F1273=H$6,$I1273,0),VLOOKUP($E1273,$F$1754:$L$1760,6,FALSE)*$I1273)</f>
        <v>283067.26022482332</v>
      </c>
      <c r="I1273" s="103">
        <v>712222.51071798021</v>
      </c>
    </row>
    <row r="1274" spans="1:9">
      <c r="B1274" s="106" t="s">
        <v>1346</v>
      </c>
      <c r="C1274" s="76">
        <v>521020</v>
      </c>
      <c r="D1274" s="89" t="s">
        <v>1347</v>
      </c>
      <c r="E1274" s="90" t="s">
        <v>108</v>
      </c>
      <c r="F1274" s="67" t="s">
        <v>109</v>
      </c>
      <c r="G1274" s="102">
        <f t="shared" si="80"/>
        <v>2469.554272886116</v>
      </c>
      <c r="H1274" s="102">
        <f t="shared" si="81"/>
        <v>1628.8976103614634</v>
      </c>
      <c r="I1274" s="103">
        <v>4098.4518832475796</v>
      </c>
    </row>
    <row r="1275" spans="1:9">
      <c r="B1275" s="106" t="s">
        <v>1346</v>
      </c>
      <c r="C1275" s="76">
        <v>521030</v>
      </c>
      <c r="D1275" s="89" t="s">
        <v>1348</v>
      </c>
      <c r="E1275" s="90" t="s">
        <v>108</v>
      </c>
      <c r="F1275" s="67" t="s">
        <v>109</v>
      </c>
      <c r="G1275" s="102">
        <f t="shared" si="80"/>
        <v>0</v>
      </c>
      <c r="H1275" s="102">
        <f t="shared" si="81"/>
        <v>0</v>
      </c>
      <c r="I1275" s="103">
        <v>0</v>
      </c>
    </row>
    <row r="1276" spans="1:9">
      <c r="B1276" s="106" t="s">
        <v>1346</v>
      </c>
      <c r="C1276" s="76">
        <v>521040</v>
      </c>
      <c r="D1276" s="89" t="s">
        <v>1349</v>
      </c>
      <c r="E1276" s="90" t="s">
        <v>108</v>
      </c>
      <c r="F1276" s="67" t="s">
        <v>109</v>
      </c>
      <c r="G1276" s="102">
        <f t="shared" si="80"/>
        <v>23282.666852960137</v>
      </c>
      <c r="H1276" s="102">
        <f t="shared" si="81"/>
        <v>15357.054840226927</v>
      </c>
      <c r="I1276" s="103">
        <v>38639.721693187064</v>
      </c>
    </row>
    <row r="1277" spans="1:9">
      <c r="B1277" s="106" t="s">
        <v>1346</v>
      </c>
      <c r="C1277" s="76">
        <v>521050</v>
      </c>
      <c r="D1277" s="89" t="s">
        <v>1350</v>
      </c>
      <c r="E1277" s="90" t="s">
        <v>108</v>
      </c>
      <c r="F1277" s="67" t="s">
        <v>109</v>
      </c>
      <c r="G1277" s="102">
        <f t="shared" si="80"/>
        <v>0</v>
      </c>
      <c r="H1277" s="102">
        <f t="shared" si="81"/>
        <v>0</v>
      </c>
      <c r="I1277" s="103">
        <v>0</v>
      </c>
    </row>
    <row r="1278" spans="1:9">
      <c r="B1278" s="106" t="s">
        <v>1346</v>
      </c>
      <c r="C1278" s="76">
        <v>521060</v>
      </c>
      <c r="D1278" s="89" t="s">
        <v>1351</v>
      </c>
      <c r="E1278" s="90" t="s">
        <v>108</v>
      </c>
      <c r="F1278" s="67" t="s">
        <v>109</v>
      </c>
      <c r="G1278" s="102">
        <f t="shared" si="80"/>
        <v>0.18368362387420123</v>
      </c>
      <c r="H1278" s="102">
        <f t="shared" si="81"/>
        <v>0.1211562018604877</v>
      </c>
      <c r="I1278" s="103">
        <v>0.30483982573468893</v>
      </c>
    </row>
    <row r="1279" spans="1:9">
      <c r="B1279" s="106" t="s">
        <v>1346</v>
      </c>
      <c r="C1279" s="76">
        <v>521070</v>
      </c>
      <c r="D1279" s="89" t="s">
        <v>1352</v>
      </c>
      <c r="E1279" s="90" t="s">
        <v>108</v>
      </c>
      <c r="F1279" s="67" t="s">
        <v>109</v>
      </c>
      <c r="G1279" s="102">
        <f t="shared" si="80"/>
        <v>10656.203830004262</v>
      </c>
      <c r="H1279" s="102">
        <f t="shared" si="81"/>
        <v>7028.7440712662874</v>
      </c>
      <c r="I1279" s="103">
        <v>17684.947901270549</v>
      </c>
    </row>
    <row r="1280" spans="1:9">
      <c r="B1280" s="106" t="s">
        <v>1346</v>
      </c>
      <c r="C1280" s="76">
        <v>521080</v>
      </c>
      <c r="D1280" s="89" t="s">
        <v>1353</v>
      </c>
      <c r="E1280" s="90" t="s">
        <v>108</v>
      </c>
      <c r="F1280" s="67" t="s">
        <v>109</v>
      </c>
      <c r="G1280" s="102">
        <f t="shared" si="80"/>
        <v>4.3892165964890103E-4</v>
      </c>
      <c r="H1280" s="102">
        <f t="shared" si="81"/>
        <v>2.8950910307487413E-4</v>
      </c>
      <c r="I1280" s="103">
        <v>7.2843076272377516E-4</v>
      </c>
    </row>
    <row r="1281" spans="1:9">
      <c r="B1281" s="106" t="s">
        <v>1346</v>
      </c>
      <c r="C1281" s="76">
        <v>521090</v>
      </c>
      <c r="D1281" s="89" t="s">
        <v>1354</v>
      </c>
      <c r="E1281" s="90" t="s">
        <v>108</v>
      </c>
      <c r="F1281" s="67" t="s">
        <v>109</v>
      </c>
      <c r="G1281" s="102">
        <f t="shared" si="80"/>
        <v>0</v>
      </c>
      <c r="H1281" s="102">
        <f t="shared" si="81"/>
        <v>0</v>
      </c>
      <c r="I1281" s="103">
        <v>0</v>
      </c>
    </row>
    <row r="1282" spans="1:9">
      <c r="B1282" s="106" t="s">
        <v>1355</v>
      </c>
      <c r="C1282" s="76">
        <v>522001</v>
      </c>
      <c r="D1282" s="89" t="s">
        <v>1356</v>
      </c>
      <c r="E1282" s="90" t="s">
        <v>108</v>
      </c>
      <c r="F1282" s="67" t="s">
        <v>109</v>
      </c>
      <c r="G1282" s="102">
        <f t="shared" si="80"/>
        <v>-77708.790764532052</v>
      </c>
      <c r="H1282" s="102">
        <f t="shared" si="81"/>
        <v>-51256.076843573159</v>
      </c>
      <c r="I1282" s="103">
        <v>-128964.86760810521</v>
      </c>
    </row>
    <row r="1283" spans="1:9">
      <c r="A1283" s="70" t="s">
        <v>1108</v>
      </c>
      <c r="C1283" s="90" t="s">
        <v>95</v>
      </c>
      <c r="D1283" s="93" t="s">
        <v>1345</v>
      </c>
      <c r="E1283" s="90"/>
      <c r="G1283" s="107">
        <f>SUM(G1273:G1282)</f>
        <v>387855.0688070209</v>
      </c>
      <c r="H1283" s="107">
        <f>SUM(H1273:H1282)</f>
        <v>255826.00134881583</v>
      </c>
      <c r="I1283" s="108">
        <f>SUM(I1273:I1282)</f>
        <v>643681.07015583676</v>
      </c>
    </row>
    <row r="1284" spans="1:9">
      <c r="C1284" s="76"/>
      <c r="D1284" s="77"/>
      <c r="E1284" s="90"/>
      <c r="G1284" s="91"/>
      <c r="H1284" s="91"/>
      <c r="I1284" s="92"/>
    </row>
    <row r="1285" spans="1:9">
      <c r="C1285" s="76"/>
      <c r="D1285" s="77" t="s">
        <v>1357</v>
      </c>
      <c r="E1285" s="90"/>
      <c r="G1285" s="91"/>
      <c r="H1285" s="91"/>
      <c r="I1285" s="92"/>
    </row>
    <row r="1286" spans="1:9">
      <c r="B1286" s="106" t="s">
        <v>1358</v>
      </c>
      <c r="C1286" s="76">
        <v>531001</v>
      </c>
      <c r="D1286" s="89" t="s">
        <v>1359</v>
      </c>
      <c r="E1286" s="90" t="s">
        <v>108</v>
      </c>
      <c r="F1286" s="67" t="s">
        <v>109</v>
      </c>
      <c r="G1286" s="110">
        <f t="shared" ref="G1286:G1311" si="82">IF(E1286="Actual",IF(F1286=G$6,$I1286,0),VLOOKUP($E1286,$F$1754:$L$1760,5,FALSE)*$I1286)</f>
        <v>14056.013986599726</v>
      </c>
      <c r="H1286" s="110">
        <f t="shared" ref="H1286:H1311" si="83">IF(E1286="Actual",IF(F1286=H$6,$I1286,0),VLOOKUP($E1286,$F$1754:$L$1760,6,FALSE)*$I1286)</f>
        <v>9271.2307825580829</v>
      </c>
      <c r="I1286" s="111">
        <v>23327.244769157809</v>
      </c>
    </row>
    <row r="1287" spans="1:9">
      <c r="B1287" s="106" t="s">
        <v>1358</v>
      </c>
      <c r="C1287" s="76">
        <v>531002</v>
      </c>
      <c r="D1287" s="89" t="s">
        <v>1360</v>
      </c>
      <c r="E1287" s="90" t="s">
        <v>108</v>
      </c>
      <c r="F1287" s="67" t="s">
        <v>109</v>
      </c>
      <c r="G1287" s="110">
        <f t="shared" si="82"/>
        <v>14236.367410619798</v>
      </c>
      <c r="H1287" s="110">
        <f t="shared" si="83"/>
        <v>9390.1904120880972</v>
      </c>
      <c r="I1287" s="111">
        <v>23626.557822707895</v>
      </c>
    </row>
    <row r="1288" spans="1:9">
      <c r="B1288" s="106" t="s">
        <v>1358</v>
      </c>
      <c r="C1288" s="76">
        <v>531100</v>
      </c>
      <c r="D1288" s="89" t="s">
        <v>1361</v>
      </c>
      <c r="E1288" s="90" t="s">
        <v>108</v>
      </c>
      <c r="F1288" s="67" t="s">
        <v>109</v>
      </c>
      <c r="G1288" s="110">
        <f t="shared" si="82"/>
        <v>0</v>
      </c>
      <c r="H1288" s="110">
        <f t="shared" si="83"/>
        <v>0</v>
      </c>
      <c r="I1288" s="111">
        <v>0</v>
      </c>
    </row>
    <row r="1289" spans="1:9">
      <c r="B1289" s="106" t="s">
        <v>1358</v>
      </c>
      <c r="C1289" s="76">
        <v>531200</v>
      </c>
      <c r="D1289" s="89" t="s">
        <v>1362</v>
      </c>
      <c r="E1289" s="90" t="s">
        <v>108</v>
      </c>
      <c r="F1289" s="67" t="s">
        <v>109</v>
      </c>
      <c r="G1289" s="110">
        <f t="shared" si="82"/>
        <v>0</v>
      </c>
      <c r="H1289" s="110">
        <f t="shared" si="83"/>
        <v>0</v>
      </c>
      <c r="I1289" s="111">
        <v>0</v>
      </c>
    </row>
    <row r="1290" spans="1:9">
      <c r="B1290" s="106" t="s">
        <v>1358</v>
      </c>
      <c r="C1290" s="76">
        <v>532001</v>
      </c>
      <c r="D1290" s="89" t="s">
        <v>1363</v>
      </c>
      <c r="E1290" s="90" t="s">
        <v>108</v>
      </c>
      <c r="F1290" s="67" t="s">
        <v>109</v>
      </c>
      <c r="G1290" s="110">
        <f t="shared" si="82"/>
        <v>16216.675963067994</v>
      </c>
      <c r="H1290" s="110">
        <f t="shared" si="83"/>
        <v>10696.385584341349</v>
      </c>
      <c r="I1290" s="111">
        <v>26913.061547409343</v>
      </c>
    </row>
    <row r="1291" spans="1:9">
      <c r="B1291" s="106" t="s">
        <v>1358</v>
      </c>
      <c r="C1291" s="76">
        <v>532002</v>
      </c>
      <c r="D1291" s="89" t="s">
        <v>1364</v>
      </c>
      <c r="E1291" s="90" t="s">
        <v>108</v>
      </c>
      <c r="F1291" s="67" t="s">
        <v>109</v>
      </c>
      <c r="G1291" s="110">
        <f t="shared" si="82"/>
        <v>4303.2210952975238</v>
      </c>
      <c r="H1291" s="110">
        <f t="shared" si="83"/>
        <v>2838.369108120597</v>
      </c>
      <c r="I1291" s="111">
        <v>7141.5902034181208</v>
      </c>
    </row>
    <row r="1292" spans="1:9">
      <c r="B1292" s="106" t="s">
        <v>1358</v>
      </c>
      <c r="C1292" s="76">
        <v>532003</v>
      </c>
      <c r="D1292" s="89" t="s">
        <v>1365</v>
      </c>
      <c r="E1292" s="90" t="s">
        <v>108</v>
      </c>
      <c r="F1292" s="67" t="s">
        <v>109</v>
      </c>
      <c r="G1292" s="110">
        <f t="shared" si="82"/>
        <v>0</v>
      </c>
      <c r="H1292" s="110">
        <f t="shared" si="83"/>
        <v>0</v>
      </c>
      <c r="I1292" s="111">
        <v>0</v>
      </c>
    </row>
    <row r="1293" spans="1:9">
      <c r="B1293" s="106" t="s">
        <v>1358</v>
      </c>
      <c r="C1293" s="76">
        <v>532004</v>
      </c>
      <c r="D1293" s="89" t="s">
        <v>1366</v>
      </c>
      <c r="E1293" s="90" t="s">
        <v>108</v>
      </c>
      <c r="F1293" s="67" t="s">
        <v>109</v>
      </c>
      <c r="G1293" s="110">
        <f t="shared" si="82"/>
        <v>0</v>
      </c>
      <c r="H1293" s="110">
        <f t="shared" si="83"/>
        <v>0</v>
      </c>
      <c r="I1293" s="111">
        <v>0</v>
      </c>
    </row>
    <row r="1294" spans="1:9">
      <c r="B1294" s="106" t="s">
        <v>1358</v>
      </c>
      <c r="C1294" s="76">
        <v>532005</v>
      </c>
      <c r="D1294" s="89" t="s">
        <v>1367</v>
      </c>
      <c r="E1294" s="90" t="s">
        <v>108</v>
      </c>
      <c r="F1294" s="67" t="s">
        <v>109</v>
      </c>
      <c r="G1294" s="110">
        <f t="shared" si="82"/>
        <v>-26349.661442993984</v>
      </c>
      <c r="H1294" s="110">
        <f t="shared" si="83"/>
        <v>-17380.019151458346</v>
      </c>
      <c r="I1294" s="111">
        <v>-43729.680594452329</v>
      </c>
    </row>
    <row r="1295" spans="1:9">
      <c r="B1295" s="106" t="s">
        <v>1358</v>
      </c>
      <c r="C1295" s="76">
        <v>532006</v>
      </c>
      <c r="D1295" s="89" t="s">
        <v>1368</v>
      </c>
      <c r="E1295" s="90" t="s">
        <v>108</v>
      </c>
      <c r="F1295" s="67" t="s">
        <v>109</v>
      </c>
      <c r="G1295" s="110">
        <f t="shared" si="82"/>
        <v>102581.67336503993</v>
      </c>
      <c r="H1295" s="110">
        <f t="shared" si="83"/>
        <v>67662.024862451508</v>
      </c>
      <c r="I1295" s="111">
        <v>170243.69822749143</v>
      </c>
    </row>
    <row r="1296" spans="1:9">
      <c r="B1296" s="106" t="s">
        <v>1358</v>
      </c>
      <c r="C1296" s="76">
        <v>532007</v>
      </c>
      <c r="D1296" s="89" t="s">
        <v>1369</v>
      </c>
      <c r="E1296" s="90" t="s">
        <v>108</v>
      </c>
      <c r="F1296" s="67" t="s">
        <v>109</v>
      </c>
      <c r="G1296" s="110">
        <f t="shared" si="82"/>
        <v>0</v>
      </c>
      <c r="H1296" s="110">
        <f t="shared" si="83"/>
        <v>0</v>
      </c>
      <c r="I1296" s="111">
        <v>0</v>
      </c>
    </row>
    <row r="1297" spans="1:9">
      <c r="B1297" s="106" t="s">
        <v>1358</v>
      </c>
      <c r="C1297" s="76">
        <v>532008</v>
      </c>
      <c r="D1297" s="89" t="s">
        <v>1370</v>
      </c>
      <c r="E1297" s="90" t="s">
        <v>108</v>
      </c>
      <c r="F1297" s="67" t="s">
        <v>109</v>
      </c>
      <c r="G1297" s="110">
        <f t="shared" si="82"/>
        <v>0</v>
      </c>
      <c r="H1297" s="110">
        <f t="shared" si="83"/>
        <v>0</v>
      </c>
      <c r="I1297" s="111">
        <v>0</v>
      </c>
    </row>
    <row r="1298" spans="1:9">
      <c r="B1298" s="106" t="s">
        <v>1371</v>
      </c>
      <c r="C1298" s="76">
        <v>532009</v>
      </c>
      <c r="D1298" s="89" t="s">
        <v>1372</v>
      </c>
      <c r="E1298" s="90" t="s">
        <v>108</v>
      </c>
      <c r="F1298" s="67" t="s">
        <v>109</v>
      </c>
      <c r="G1298" s="110">
        <f t="shared" si="82"/>
        <v>5454.649900149022</v>
      </c>
      <c r="H1298" s="110">
        <f t="shared" si="83"/>
        <v>3597.8420418869141</v>
      </c>
      <c r="I1298" s="111">
        <v>9052.4919420359365</v>
      </c>
    </row>
    <row r="1299" spans="1:9">
      <c r="B1299" s="106" t="s">
        <v>1358</v>
      </c>
      <c r="C1299" s="76">
        <v>532010</v>
      </c>
      <c r="D1299" s="89" t="s">
        <v>1373</v>
      </c>
      <c r="E1299" s="90" t="s">
        <v>108</v>
      </c>
      <c r="F1299" s="67" t="s">
        <v>109</v>
      </c>
      <c r="G1299" s="110">
        <f t="shared" si="82"/>
        <v>0</v>
      </c>
      <c r="H1299" s="110">
        <f t="shared" si="83"/>
        <v>0</v>
      </c>
      <c r="I1299" s="111">
        <v>0</v>
      </c>
    </row>
    <row r="1300" spans="1:9">
      <c r="B1300" s="106" t="s">
        <v>1358</v>
      </c>
      <c r="C1300" s="76">
        <v>532011</v>
      </c>
      <c r="D1300" s="89" t="s">
        <v>1374</v>
      </c>
      <c r="E1300" s="90" t="s">
        <v>108</v>
      </c>
      <c r="F1300" s="67" t="s">
        <v>109</v>
      </c>
      <c r="G1300" s="110">
        <f t="shared" si="82"/>
        <v>0</v>
      </c>
      <c r="H1300" s="110">
        <f t="shared" si="83"/>
        <v>0</v>
      </c>
      <c r="I1300" s="111">
        <v>0</v>
      </c>
    </row>
    <row r="1301" spans="1:9">
      <c r="B1301" s="106" t="s">
        <v>1358</v>
      </c>
      <c r="C1301" s="76">
        <v>532012</v>
      </c>
      <c r="D1301" s="89" t="s">
        <v>1375</v>
      </c>
      <c r="E1301" s="90" t="s">
        <v>108</v>
      </c>
      <c r="F1301" s="67" t="s">
        <v>109</v>
      </c>
      <c r="G1301" s="110">
        <f t="shared" si="82"/>
        <v>8305.9983193511598</v>
      </c>
      <c r="H1301" s="110">
        <f t="shared" si="83"/>
        <v>5478.5679191596191</v>
      </c>
      <c r="I1301" s="111">
        <v>13784.566238510779</v>
      </c>
    </row>
    <row r="1302" spans="1:9">
      <c r="B1302" s="106" t="s">
        <v>1358</v>
      </c>
      <c r="C1302" s="76">
        <v>532013</v>
      </c>
      <c r="D1302" s="89" t="s">
        <v>1376</v>
      </c>
      <c r="E1302" s="90" t="s">
        <v>108</v>
      </c>
      <c r="F1302" s="67" t="s">
        <v>109</v>
      </c>
      <c r="G1302" s="110">
        <f t="shared" si="82"/>
        <v>-1553.1064595469834</v>
      </c>
      <c r="H1302" s="110">
        <f t="shared" si="83"/>
        <v>-1024.4161986512854</v>
      </c>
      <c r="I1302" s="111">
        <v>-2577.5226581982688</v>
      </c>
    </row>
    <row r="1303" spans="1:9">
      <c r="B1303" s="106" t="s">
        <v>1358</v>
      </c>
      <c r="C1303" s="76">
        <v>532014</v>
      </c>
      <c r="D1303" s="89" t="s">
        <v>1377</v>
      </c>
      <c r="E1303" s="90" t="s">
        <v>108</v>
      </c>
      <c r="F1303" s="67" t="s">
        <v>109</v>
      </c>
      <c r="G1303" s="110">
        <f t="shared" si="82"/>
        <v>2.3861244391040924E-16</v>
      </c>
      <c r="H1303" s="110">
        <f t="shared" si="83"/>
        <v>1.5738679807750805E-16</v>
      </c>
      <c r="I1303" s="111">
        <v>3.9599924198791732E-16</v>
      </c>
    </row>
    <row r="1304" spans="1:9">
      <c r="B1304" s="106" t="s">
        <v>1358</v>
      </c>
      <c r="C1304" s="76">
        <v>532015</v>
      </c>
      <c r="D1304" s="89" t="s">
        <v>1378</v>
      </c>
      <c r="E1304" s="90" t="s">
        <v>108</v>
      </c>
      <c r="F1304" s="67" t="s">
        <v>109</v>
      </c>
      <c r="G1304" s="110">
        <f t="shared" si="82"/>
        <v>0</v>
      </c>
      <c r="H1304" s="110">
        <f t="shared" si="83"/>
        <v>0</v>
      </c>
      <c r="I1304" s="111">
        <v>0</v>
      </c>
    </row>
    <row r="1305" spans="1:9">
      <c r="B1305" s="106" t="s">
        <v>1358</v>
      </c>
      <c r="C1305" s="76">
        <v>532016</v>
      </c>
      <c r="D1305" s="89" t="s">
        <v>1379</v>
      </c>
      <c r="E1305" s="90" t="s">
        <v>108</v>
      </c>
      <c r="F1305" s="67" t="s">
        <v>109</v>
      </c>
      <c r="G1305" s="110">
        <f t="shared" si="82"/>
        <v>-2.7889800979768943E-3</v>
      </c>
      <c r="H1305" s="110">
        <f t="shared" si="83"/>
        <v>-1.8395882474900938E-3</v>
      </c>
      <c r="I1305" s="111">
        <v>-4.6285683454669879E-3</v>
      </c>
    </row>
    <row r="1306" spans="1:9">
      <c r="B1306" s="106" t="s">
        <v>1358</v>
      </c>
      <c r="C1306" s="76">
        <v>532017</v>
      </c>
      <c r="D1306" s="89" t="s">
        <v>1380</v>
      </c>
      <c r="E1306" s="90" t="s">
        <v>108</v>
      </c>
      <c r="F1306" s="67" t="s">
        <v>109</v>
      </c>
      <c r="G1306" s="110">
        <f t="shared" si="82"/>
        <v>0</v>
      </c>
      <c r="H1306" s="110">
        <f t="shared" si="83"/>
        <v>0</v>
      </c>
      <c r="I1306" s="111">
        <v>0</v>
      </c>
    </row>
    <row r="1307" spans="1:9">
      <c r="B1307" s="106" t="s">
        <v>1358</v>
      </c>
      <c r="C1307" s="76">
        <v>532018</v>
      </c>
      <c r="D1307" s="89" t="s">
        <v>1381</v>
      </c>
      <c r="E1307" s="90" t="s">
        <v>108</v>
      </c>
      <c r="F1307" s="67" t="s">
        <v>109</v>
      </c>
      <c r="G1307" s="110">
        <f t="shared" si="82"/>
        <v>0</v>
      </c>
      <c r="H1307" s="110">
        <f t="shared" si="83"/>
        <v>0</v>
      </c>
      <c r="I1307" s="111">
        <v>0</v>
      </c>
    </row>
    <row r="1308" spans="1:9">
      <c r="B1308" s="106" t="s">
        <v>1358</v>
      </c>
      <c r="C1308" s="76">
        <v>532019</v>
      </c>
      <c r="D1308" s="89" t="s">
        <v>1382</v>
      </c>
      <c r="E1308" s="90" t="s">
        <v>108</v>
      </c>
      <c r="F1308" s="67" t="s">
        <v>109</v>
      </c>
      <c r="G1308" s="110">
        <f t="shared" si="82"/>
        <v>0</v>
      </c>
      <c r="H1308" s="110">
        <f t="shared" si="83"/>
        <v>0</v>
      </c>
      <c r="I1308" s="111">
        <v>0</v>
      </c>
    </row>
    <row r="1309" spans="1:9">
      <c r="B1309" s="106" t="s">
        <v>1358</v>
      </c>
      <c r="C1309" s="76">
        <v>532020</v>
      </c>
      <c r="D1309" s="89" t="s">
        <v>1383</v>
      </c>
      <c r="E1309" s="90" t="s">
        <v>108</v>
      </c>
      <c r="F1309" s="67" t="s">
        <v>109</v>
      </c>
      <c r="G1309" s="110">
        <f t="shared" si="82"/>
        <v>0</v>
      </c>
      <c r="H1309" s="110">
        <f t="shared" si="83"/>
        <v>0</v>
      </c>
      <c r="I1309" s="111">
        <v>0</v>
      </c>
    </row>
    <row r="1310" spans="1:9">
      <c r="B1310" s="106" t="s">
        <v>1358</v>
      </c>
      <c r="C1310" s="76">
        <v>532021</v>
      </c>
      <c r="D1310" s="89" t="s">
        <v>1384</v>
      </c>
      <c r="E1310" s="90" t="s">
        <v>108</v>
      </c>
      <c r="F1310" s="67" t="s">
        <v>109</v>
      </c>
      <c r="G1310" s="110">
        <f t="shared" si="82"/>
        <v>0</v>
      </c>
      <c r="H1310" s="110">
        <f t="shared" si="83"/>
        <v>0</v>
      </c>
      <c r="I1310" s="111">
        <v>0</v>
      </c>
    </row>
    <row r="1311" spans="1:9">
      <c r="B1311" s="106" t="s">
        <v>1358</v>
      </c>
      <c r="C1311" s="76">
        <v>532900</v>
      </c>
      <c r="D1311" s="89" t="s">
        <v>1385</v>
      </c>
      <c r="E1311" s="90" t="s">
        <v>108</v>
      </c>
      <c r="F1311" s="67" t="s">
        <v>109</v>
      </c>
      <c r="G1311" s="110">
        <f t="shared" si="82"/>
        <v>726.98457896819207</v>
      </c>
      <c r="H1311" s="110">
        <f t="shared" si="83"/>
        <v>479.51302648108737</v>
      </c>
      <c r="I1311" s="111">
        <v>1206.4976054492795</v>
      </c>
    </row>
    <row r="1312" spans="1:9">
      <c r="A1312" s="70" t="s">
        <v>1108</v>
      </c>
      <c r="B1312" s="106"/>
      <c r="C1312" s="90" t="s">
        <v>95</v>
      </c>
      <c r="D1312" s="93" t="s">
        <v>1357</v>
      </c>
      <c r="E1312" s="90"/>
      <c r="G1312" s="107">
        <f>SUM(G1286:G1311)</f>
        <v>137978.81392757231</v>
      </c>
      <c r="H1312" s="107">
        <f>SUM(H1286:H1311)</f>
        <v>91009.68654738937</v>
      </c>
      <c r="I1312" s="108">
        <f>SUM(I1286:I1311)</f>
        <v>228988.50047496168</v>
      </c>
    </row>
    <row r="1313" spans="3:9">
      <c r="C1313" s="76"/>
      <c r="D1313" s="77"/>
      <c r="E1313" s="90"/>
      <c r="G1313" s="91"/>
      <c r="H1313" s="91"/>
      <c r="I1313" s="92"/>
    </row>
    <row r="1314" spans="3:9">
      <c r="C1314" s="76"/>
      <c r="D1314" s="77" t="s">
        <v>1386</v>
      </c>
      <c r="E1314" s="90"/>
      <c r="G1314" s="91"/>
      <c r="H1314" s="91"/>
      <c r="I1314" s="92"/>
    </row>
    <row r="1315" spans="3:9">
      <c r="C1315" s="76">
        <v>540100</v>
      </c>
      <c r="D1315" s="89" t="s">
        <v>1387</v>
      </c>
      <c r="E1315" s="90" t="s">
        <v>108</v>
      </c>
      <c r="F1315" s="67" t="s">
        <v>109</v>
      </c>
      <c r="G1315" s="91">
        <f t="shared" ref="G1315:G1328" si="84">IF(E1315="Actual",IF(F1315=G$6,$I1315,0),VLOOKUP($E1315,$F$1754:$L$1760,5,FALSE)*$I1315)</f>
        <v>0</v>
      </c>
      <c r="H1315" s="91">
        <f t="shared" ref="H1315:H1328" si="85">IF(E1315="Actual",IF(F1315=H$6,$I1315,0),VLOOKUP($E1315,$F$1754:$L$1760,6,FALSE)*$I1315)</f>
        <v>0</v>
      </c>
      <c r="I1315" s="92">
        <v>0</v>
      </c>
    </row>
    <row r="1316" spans="3:9">
      <c r="C1316" s="76">
        <v>540200</v>
      </c>
      <c r="D1316" s="89" t="s">
        <v>1388</v>
      </c>
      <c r="E1316" s="90" t="s">
        <v>108</v>
      </c>
      <c r="F1316" s="67" t="s">
        <v>109</v>
      </c>
      <c r="G1316" s="102">
        <f t="shared" si="84"/>
        <v>0.61125187312282825</v>
      </c>
      <c r="H1316" s="102">
        <f t="shared" si="85"/>
        <v>0.403176689166312</v>
      </c>
      <c r="I1316" s="103">
        <v>1.0144285622891402</v>
      </c>
    </row>
    <row r="1317" spans="3:9">
      <c r="C1317" s="76">
        <v>540300</v>
      </c>
      <c r="D1317" s="89" t="s">
        <v>1389</v>
      </c>
      <c r="E1317" s="90" t="s">
        <v>108</v>
      </c>
      <c r="F1317" s="67" t="s">
        <v>109</v>
      </c>
      <c r="G1317" s="102">
        <f t="shared" si="84"/>
        <v>0</v>
      </c>
      <c r="H1317" s="102">
        <f t="shared" si="85"/>
        <v>0</v>
      </c>
      <c r="I1317" s="103">
        <v>0</v>
      </c>
    </row>
    <row r="1318" spans="3:9">
      <c r="C1318" s="76">
        <v>540400</v>
      </c>
      <c r="D1318" s="89" t="s">
        <v>1390</v>
      </c>
      <c r="E1318" s="90" t="s">
        <v>108</v>
      </c>
      <c r="F1318" s="67" t="s">
        <v>109</v>
      </c>
      <c r="G1318" s="102">
        <f t="shared" si="84"/>
        <v>14731.39098815632</v>
      </c>
      <c r="H1318" s="102">
        <f t="shared" si="85"/>
        <v>9716.7038770379768</v>
      </c>
      <c r="I1318" s="103">
        <v>24448.094865194296</v>
      </c>
    </row>
    <row r="1319" spans="3:9">
      <c r="C1319" s="76">
        <v>540500</v>
      </c>
      <c r="D1319" s="89" t="s">
        <v>1391</v>
      </c>
      <c r="E1319" s="90" t="s">
        <v>108</v>
      </c>
      <c r="F1319" s="67" t="s">
        <v>109</v>
      </c>
      <c r="G1319" s="102">
        <f t="shared" si="84"/>
        <v>3.9805222597389571E-3</v>
      </c>
      <c r="H1319" s="102">
        <f t="shared" si="85"/>
        <v>2.6255196203085851E-3</v>
      </c>
      <c r="I1319" s="103">
        <v>6.6060418800475418E-3</v>
      </c>
    </row>
    <row r="1320" spans="3:9">
      <c r="C1320" s="76">
        <v>540600</v>
      </c>
      <c r="D1320" s="89" t="s">
        <v>1392</v>
      </c>
      <c r="E1320" s="90" t="s">
        <v>108</v>
      </c>
      <c r="F1320" s="67" t="s">
        <v>109</v>
      </c>
      <c r="G1320" s="102">
        <f t="shared" si="84"/>
        <v>0.45362043142701763</v>
      </c>
      <c r="H1320" s="102">
        <f t="shared" si="85"/>
        <v>0.29920429159026612</v>
      </c>
      <c r="I1320" s="103">
        <v>0.75282472301728376</v>
      </c>
    </row>
    <row r="1321" spans="3:9">
      <c r="C1321" s="76">
        <v>540700</v>
      </c>
      <c r="D1321" s="89" t="s">
        <v>1393</v>
      </c>
      <c r="E1321" s="90" t="s">
        <v>108</v>
      </c>
      <c r="F1321" s="67" t="s">
        <v>109</v>
      </c>
      <c r="G1321" s="102">
        <f t="shared" si="84"/>
        <v>0</v>
      </c>
      <c r="H1321" s="102">
        <f t="shared" si="85"/>
        <v>0</v>
      </c>
      <c r="I1321" s="103">
        <v>0</v>
      </c>
    </row>
    <row r="1322" spans="3:9">
      <c r="C1322" s="76">
        <v>540800</v>
      </c>
      <c r="D1322" s="89" t="s">
        <v>1394</v>
      </c>
      <c r="E1322" s="90" t="s">
        <v>108</v>
      </c>
      <c r="F1322" s="67" t="s">
        <v>109</v>
      </c>
      <c r="G1322" s="102">
        <f t="shared" si="84"/>
        <v>0.27431092064820423</v>
      </c>
      <c r="H1322" s="102">
        <f t="shared" si="85"/>
        <v>0.18093321861589159</v>
      </c>
      <c r="I1322" s="103">
        <v>0.45524413926409579</v>
      </c>
    </row>
    <row r="1323" spans="3:9">
      <c r="C1323" s="76">
        <v>540900</v>
      </c>
      <c r="D1323" s="89" t="s">
        <v>1395</v>
      </c>
      <c r="E1323" s="90" t="s">
        <v>108</v>
      </c>
      <c r="F1323" s="67" t="s">
        <v>109</v>
      </c>
      <c r="G1323" s="102">
        <f t="shared" si="84"/>
        <v>0</v>
      </c>
      <c r="H1323" s="102">
        <f t="shared" si="85"/>
        <v>0</v>
      </c>
      <c r="I1323" s="103">
        <v>0</v>
      </c>
    </row>
    <row r="1324" spans="3:9">
      <c r="C1324" s="76">
        <v>541000</v>
      </c>
      <c r="D1324" s="89" t="s">
        <v>1396</v>
      </c>
      <c r="E1324" s="90" t="s">
        <v>108</v>
      </c>
      <c r="F1324" s="67" t="s">
        <v>109</v>
      </c>
      <c r="G1324" s="102">
        <f t="shared" si="84"/>
        <v>0</v>
      </c>
      <c r="H1324" s="102">
        <f t="shared" si="85"/>
        <v>0</v>
      </c>
      <c r="I1324" s="103">
        <v>0</v>
      </c>
    </row>
    <row r="1325" spans="3:9">
      <c r="C1325" s="76">
        <v>541100</v>
      </c>
      <c r="D1325" s="89" t="s">
        <v>1397</v>
      </c>
      <c r="E1325" s="90" t="s">
        <v>108</v>
      </c>
      <c r="F1325" s="67" t="s">
        <v>109</v>
      </c>
      <c r="G1325" s="102">
        <f t="shared" si="84"/>
        <v>0</v>
      </c>
      <c r="H1325" s="102">
        <f t="shared" si="85"/>
        <v>0</v>
      </c>
      <c r="I1325" s="103">
        <v>0</v>
      </c>
    </row>
    <row r="1326" spans="3:9">
      <c r="C1326" s="76">
        <v>541200</v>
      </c>
      <c r="D1326" s="89" t="s">
        <v>1398</v>
      </c>
      <c r="E1326" s="90" t="s">
        <v>108</v>
      </c>
      <c r="F1326" s="67" t="s">
        <v>109</v>
      </c>
      <c r="G1326" s="102">
        <f t="shared" si="84"/>
        <v>0.85252160255080223</v>
      </c>
      <c r="H1326" s="102">
        <f t="shared" si="85"/>
        <v>0.56231621083330841</v>
      </c>
      <c r="I1326" s="103">
        <v>1.4148378133841106</v>
      </c>
    </row>
    <row r="1327" spans="3:9">
      <c r="C1327" s="76">
        <v>541300</v>
      </c>
      <c r="D1327" s="89" t="s">
        <v>1399</v>
      </c>
      <c r="E1327" s="90" t="s">
        <v>108</v>
      </c>
      <c r="F1327" s="67" t="s">
        <v>109</v>
      </c>
      <c r="G1327" s="102">
        <f t="shared" si="84"/>
        <v>240.41723164211677</v>
      </c>
      <c r="H1327" s="102">
        <f t="shared" si="85"/>
        <v>158.57722116545759</v>
      </c>
      <c r="I1327" s="103">
        <v>398.99445280757436</v>
      </c>
    </row>
    <row r="1328" spans="3:9">
      <c r="C1328" s="76">
        <v>549000</v>
      </c>
      <c r="D1328" s="89" t="s">
        <v>1400</v>
      </c>
      <c r="E1328" s="90" t="s">
        <v>108</v>
      </c>
      <c r="F1328" s="67" t="s">
        <v>109</v>
      </c>
      <c r="G1328" s="102">
        <f t="shared" si="84"/>
        <v>-6520.2473290541993</v>
      </c>
      <c r="H1328" s="102">
        <f t="shared" si="85"/>
        <v>-4300.7013086818197</v>
      </c>
      <c r="I1328" s="103">
        <v>-10820.948637736019</v>
      </c>
    </row>
    <row r="1329" spans="1:9">
      <c r="A1329" s="70" t="s">
        <v>1108</v>
      </c>
      <c r="B1329" s="106" t="s">
        <v>1401</v>
      </c>
      <c r="C1329" s="90" t="s">
        <v>95</v>
      </c>
      <c r="D1329" s="93" t="s">
        <v>1386</v>
      </c>
      <c r="E1329" s="90"/>
      <c r="G1329" s="107">
        <f>SUM(G1315:G1328)</f>
        <v>8453.7565760942452</v>
      </c>
      <c r="H1329" s="107">
        <f>SUM(H1315:H1328)</f>
        <v>5576.0280454514423</v>
      </c>
      <c r="I1329" s="108">
        <f>SUM(I1315:I1328)</f>
        <v>14029.784621545685</v>
      </c>
    </row>
    <row r="1330" spans="1:9">
      <c r="C1330" s="76"/>
      <c r="D1330" s="77"/>
      <c r="E1330" s="90"/>
      <c r="G1330" s="91"/>
      <c r="H1330" s="91"/>
      <c r="I1330" s="92"/>
    </row>
    <row r="1331" spans="1:9">
      <c r="C1331" s="76"/>
      <c r="D1331" s="77" t="s">
        <v>1402</v>
      </c>
      <c r="E1331" s="90"/>
      <c r="G1331" s="91"/>
      <c r="H1331" s="91"/>
      <c r="I1331" s="92"/>
    </row>
    <row r="1332" spans="1:9">
      <c r="C1332" s="76">
        <v>550200</v>
      </c>
      <c r="D1332" s="89" t="s">
        <v>1403</v>
      </c>
      <c r="E1332" s="90" t="s">
        <v>108</v>
      </c>
      <c r="F1332" s="67" t="s">
        <v>109</v>
      </c>
      <c r="G1332" s="102">
        <f t="shared" ref="G1332:G1339" si="86">IF(E1332="Actual",IF(F1332=G$6,$I1332,0),VLOOKUP($E1332,$F$1754:$L$1760,5,FALSE)*$I1332)</f>
        <v>1.9946309675319531</v>
      </c>
      <c r="H1332" s="102">
        <f t="shared" ref="H1332:H1339" si="87">IF(E1332="Actual",IF(F1332=H$6,$I1332,0),VLOOKUP($E1332,$F$1754:$L$1760,6,FALSE)*$I1332)</f>
        <v>1.3156421190001533</v>
      </c>
      <c r="I1332" s="103">
        <v>3.3102730865321064</v>
      </c>
    </row>
    <row r="1333" spans="1:9">
      <c r="C1333" s="76">
        <v>550300</v>
      </c>
      <c r="D1333" s="89" t="s">
        <v>1404</v>
      </c>
      <c r="E1333" s="90" t="s">
        <v>108</v>
      </c>
      <c r="F1333" s="67" t="s">
        <v>109</v>
      </c>
      <c r="G1333" s="102">
        <f t="shared" si="86"/>
        <v>4.3047544098791364E-2</v>
      </c>
      <c r="H1333" s="102">
        <f t="shared" si="87"/>
        <v>2.8393804697599601E-2</v>
      </c>
      <c r="I1333" s="103">
        <v>7.1441348796390969E-2</v>
      </c>
    </row>
    <row r="1334" spans="1:9">
      <c r="C1334" s="76">
        <v>550400</v>
      </c>
      <c r="D1334" s="89" t="s">
        <v>1405</v>
      </c>
      <c r="E1334" s="90" t="s">
        <v>108</v>
      </c>
      <c r="F1334" s="67" t="s">
        <v>109</v>
      </c>
      <c r="G1334" s="102">
        <f t="shared" si="86"/>
        <v>0.3882623651153877</v>
      </c>
      <c r="H1334" s="102">
        <f t="shared" si="87"/>
        <v>0.25609465063127612</v>
      </c>
      <c r="I1334" s="103">
        <v>0.64435701574666382</v>
      </c>
    </row>
    <row r="1335" spans="1:9">
      <c r="C1335" s="76">
        <v>550500</v>
      </c>
      <c r="D1335" s="89" t="s">
        <v>1406</v>
      </c>
      <c r="E1335" s="90" t="s">
        <v>108</v>
      </c>
      <c r="F1335" s="67" t="s">
        <v>109</v>
      </c>
      <c r="G1335" s="102">
        <f t="shared" si="86"/>
        <v>0</v>
      </c>
      <c r="H1335" s="102">
        <f t="shared" si="87"/>
        <v>0</v>
      </c>
      <c r="I1335" s="103">
        <v>0</v>
      </c>
    </row>
    <row r="1336" spans="1:9">
      <c r="C1336" s="76">
        <v>550600</v>
      </c>
      <c r="D1336" s="89" t="s">
        <v>1407</v>
      </c>
      <c r="E1336" s="90" t="s">
        <v>108</v>
      </c>
      <c r="F1336" s="67" t="s">
        <v>109</v>
      </c>
      <c r="G1336" s="102">
        <f t="shared" si="86"/>
        <v>0.62915838184539852</v>
      </c>
      <c r="H1336" s="102">
        <f t="shared" si="87"/>
        <v>0.41498767448797635</v>
      </c>
      <c r="I1336" s="103">
        <v>1.0441460563333749</v>
      </c>
    </row>
    <row r="1337" spans="1:9">
      <c r="C1337" s="76">
        <v>550700</v>
      </c>
      <c r="D1337" s="89" t="s">
        <v>1408</v>
      </c>
      <c r="E1337" s="90" t="s">
        <v>108</v>
      </c>
      <c r="F1337" s="67" t="s">
        <v>109</v>
      </c>
      <c r="G1337" s="102">
        <f t="shared" si="86"/>
        <v>0.1735085274036938</v>
      </c>
      <c r="H1337" s="102">
        <f t="shared" si="87"/>
        <v>0.1144447922316412</v>
      </c>
      <c r="I1337" s="103">
        <v>0.28795331963533499</v>
      </c>
    </row>
    <row r="1338" spans="1:9">
      <c r="C1338" s="76">
        <v>550800</v>
      </c>
      <c r="D1338" s="89" t="s">
        <v>1409</v>
      </c>
      <c r="E1338" s="90" t="s">
        <v>108</v>
      </c>
      <c r="F1338" s="67" t="s">
        <v>109</v>
      </c>
      <c r="G1338" s="102">
        <f t="shared" si="86"/>
        <v>0</v>
      </c>
      <c r="H1338" s="102">
        <f t="shared" si="87"/>
        <v>0</v>
      </c>
      <c r="I1338" s="103">
        <v>0</v>
      </c>
    </row>
    <row r="1339" spans="1:9">
      <c r="C1339" s="76">
        <v>559900</v>
      </c>
      <c r="D1339" s="89" t="s">
        <v>1410</v>
      </c>
      <c r="E1339" s="90" t="s">
        <v>108</v>
      </c>
      <c r="F1339" s="67" t="s">
        <v>109</v>
      </c>
      <c r="G1339" s="102">
        <f t="shared" si="86"/>
        <v>1.555580101563251E-2</v>
      </c>
      <c r="H1339" s="102">
        <f t="shared" si="87"/>
        <v>1.0260477925034338E-2</v>
      </c>
      <c r="I1339" s="103">
        <v>2.5816278940666848E-2</v>
      </c>
    </row>
    <row r="1340" spans="1:9">
      <c r="A1340" s="70" t="s">
        <v>1108</v>
      </c>
      <c r="B1340" s="106" t="s">
        <v>1411</v>
      </c>
      <c r="C1340" s="90" t="s">
        <v>95</v>
      </c>
      <c r="D1340" s="93" t="s">
        <v>1402</v>
      </c>
      <c r="E1340" s="90"/>
      <c r="G1340" s="107">
        <f>SUM(G1332:G1339)</f>
        <v>3.2441635870108567</v>
      </c>
      <c r="H1340" s="107">
        <f>SUM(H1332:H1339)</f>
        <v>2.1398235189736812</v>
      </c>
      <c r="I1340" s="108">
        <f>SUM(I1332:I1339)</f>
        <v>5.3839871059845379</v>
      </c>
    </row>
    <row r="1341" spans="1:9">
      <c r="C1341" s="76"/>
      <c r="D1341" s="77"/>
      <c r="E1341" s="90"/>
      <c r="G1341" s="91"/>
      <c r="H1341" s="91"/>
      <c r="I1341" s="92"/>
    </row>
    <row r="1342" spans="1:9">
      <c r="C1342" s="76"/>
      <c r="D1342" s="77" t="s">
        <v>1412</v>
      </c>
      <c r="E1342" s="90"/>
      <c r="G1342" s="91"/>
      <c r="H1342" s="91"/>
      <c r="I1342" s="92"/>
    </row>
    <row r="1343" spans="1:9">
      <c r="C1343" s="76">
        <v>560100</v>
      </c>
      <c r="D1343" s="89" t="s">
        <v>1413</v>
      </c>
      <c r="E1343" s="90" t="s">
        <v>108</v>
      </c>
      <c r="F1343" s="67" t="s">
        <v>109</v>
      </c>
      <c r="G1343" s="102">
        <f>IF(E1343="Actual",IF(F1343=G$6,$I1343,0),VLOOKUP($E1343,$F$1754:$L$1760,5,FALSE)*$I1343)</f>
        <v>24234.759732278999</v>
      </c>
      <c r="H1343" s="102">
        <f>IF(E1343="Actual",IF(F1343=H$6,$I1343,0),VLOOKUP($E1343,$F$1754:$L$1760,6,FALSE)*$I1343)</f>
        <v>15985.047443180414</v>
      </c>
      <c r="I1343" s="103">
        <v>40219.807175459413</v>
      </c>
    </row>
    <row r="1344" spans="1:9">
      <c r="C1344" s="76">
        <v>560200</v>
      </c>
      <c r="D1344" s="89" t="s">
        <v>1414</v>
      </c>
      <c r="E1344" s="90" t="s">
        <v>108</v>
      </c>
      <c r="F1344" s="67" t="s">
        <v>109</v>
      </c>
      <c r="G1344" s="102">
        <f>IF(E1344="Actual",IF(F1344=G$6,$I1344,0),VLOOKUP($E1344,$F$1754:$L$1760,5,FALSE)*$I1344)</f>
        <v>9527.2708211680929</v>
      </c>
      <c r="H1344" s="102">
        <f>IF(E1344="Actual",IF(F1344=H$6,$I1344,0),VLOOKUP($E1344,$F$1754:$L$1760,6,FALSE)*$I1344)</f>
        <v>6284.10917883191</v>
      </c>
      <c r="I1344" s="103">
        <v>15811.380000000003</v>
      </c>
    </row>
    <row r="1345" spans="1:9">
      <c r="C1345" s="76">
        <v>560300</v>
      </c>
      <c r="D1345" s="89" t="s">
        <v>1415</v>
      </c>
      <c r="E1345" s="90" t="s">
        <v>108</v>
      </c>
      <c r="F1345" s="67" t="s">
        <v>109</v>
      </c>
      <c r="G1345" s="102">
        <f>IF(E1345="Actual",IF(F1345=G$6,$I1345,0),VLOOKUP($E1345,$F$1754:$L$1760,5,FALSE)*$I1345)</f>
        <v>10160.887173709745</v>
      </c>
      <c r="H1345" s="102">
        <f>IF(E1345="Actual",IF(F1345=H$6,$I1345,0),VLOOKUP($E1345,$F$1754:$L$1760,6,FALSE)*$I1345)</f>
        <v>6702.0372939872223</v>
      </c>
      <c r="I1345" s="103">
        <v>16862.924467696968</v>
      </c>
    </row>
    <row r="1346" spans="1:9">
      <c r="C1346" s="76">
        <v>560400</v>
      </c>
      <c r="D1346" s="89" t="s">
        <v>1416</v>
      </c>
      <c r="E1346" s="90" t="s">
        <v>108</v>
      </c>
      <c r="F1346" s="67" t="s">
        <v>109</v>
      </c>
      <c r="G1346" s="102">
        <f>IF(E1346="Actual",IF(F1346=G$6,$I1346,0),VLOOKUP($E1346,$F$1754:$L$1760,5,FALSE)*$I1346)</f>
        <v>2108.2654888663856</v>
      </c>
      <c r="H1346" s="102">
        <f>IF(E1346="Actual",IF(F1346=H$6,$I1346,0),VLOOKUP($E1346,$F$1754:$L$1760,6,FALSE)*$I1346)</f>
        <v>1390.5945111336146</v>
      </c>
      <c r="I1346" s="103">
        <v>3498.86</v>
      </c>
    </row>
    <row r="1347" spans="1:9">
      <c r="C1347" s="76">
        <v>560500</v>
      </c>
      <c r="D1347" s="89" t="s">
        <v>1417</v>
      </c>
      <c r="E1347" s="90" t="s">
        <v>108</v>
      </c>
      <c r="F1347" s="67" t="s">
        <v>109</v>
      </c>
      <c r="G1347" s="102">
        <f>IF(E1347="Actual",IF(F1347=G$6,$I1347,0),VLOOKUP($E1347,$F$1754:$L$1760,5,FALSE)*$I1347)</f>
        <v>7268.8720233936765</v>
      </c>
      <c r="H1347" s="102">
        <f>IF(E1347="Actual",IF(F1347=H$6,$I1347,0),VLOOKUP($E1347,$F$1754:$L$1760,6,FALSE)*$I1347)</f>
        <v>4794.4879766063241</v>
      </c>
      <c r="I1347" s="103">
        <v>12063.36</v>
      </c>
    </row>
    <row r="1348" spans="1:9">
      <c r="A1348" s="70" t="s">
        <v>1108</v>
      </c>
      <c r="B1348" s="70" t="s">
        <v>1371</v>
      </c>
      <c r="C1348" s="90" t="s">
        <v>95</v>
      </c>
      <c r="D1348" s="93" t="s">
        <v>1412</v>
      </c>
      <c r="E1348" s="90"/>
      <c r="G1348" s="107">
        <f>SUM(G1343:G1347)</f>
        <v>53300.055239416892</v>
      </c>
      <c r="H1348" s="107">
        <f>SUM(H1343:H1347)</f>
        <v>35156.276403739481</v>
      </c>
      <c r="I1348" s="108">
        <f>SUM(I1343:I1347)</f>
        <v>88456.331643156387</v>
      </c>
    </row>
    <row r="1349" spans="1:9">
      <c r="C1349" s="76"/>
      <c r="D1349" s="77"/>
      <c r="E1349" s="90"/>
      <c r="G1349" s="91"/>
      <c r="H1349" s="91"/>
      <c r="I1349" s="92"/>
    </row>
    <row r="1350" spans="1:9">
      <c r="C1350" s="76"/>
      <c r="D1350" s="77" t="s">
        <v>1418</v>
      </c>
      <c r="E1350" s="90"/>
      <c r="G1350" s="91"/>
      <c r="H1350" s="91"/>
      <c r="I1350" s="92"/>
    </row>
    <row r="1351" spans="1:9">
      <c r="C1351" s="76">
        <v>571100</v>
      </c>
      <c r="D1351" s="89" t="s">
        <v>1419</v>
      </c>
      <c r="E1351" s="90" t="s">
        <v>108</v>
      </c>
      <c r="F1351" s="67" t="s">
        <v>109</v>
      </c>
      <c r="G1351" s="102">
        <f>IF(E1351="Actual",IF(F1351=G$6,$I1351,0),VLOOKUP($E1351,$F$1754:$L$1760,5,FALSE)*$I1351)</f>
        <v>7116.6019342722639</v>
      </c>
      <c r="H1351" s="102">
        <f>IF(E1351="Actual",IF(F1351=H$6,$I1351,0),VLOOKUP($E1351,$F$1754:$L$1760,6,FALSE)*$I1351)</f>
        <v>4694.0518829263392</v>
      </c>
      <c r="I1351" s="103">
        <v>11810.653817198603</v>
      </c>
    </row>
    <row r="1352" spans="1:9">
      <c r="C1352" s="76">
        <v>571200</v>
      </c>
      <c r="D1352" s="89" t="s">
        <v>1420</v>
      </c>
      <c r="E1352" s="90" t="s">
        <v>108</v>
      </c>
      <c r="F1352" s="67" t="s">
        <v>109</v>
      </c>
      <c r="G1352" s="102">
        <f>IF(E1352="Actual",IF(F1352=G$6,$I1352,0),VLOOKUP($E1352,$F$1754:$L$1760,5,FALSE)*$I1352)</f>
        <v>0</v>
      </c>
      <c r="H1352" s="102">
        <f>IF(E1352="Actual",IF(F1352=H$6,$I1352,0),VLOOKUP($E1352,$F$1754:$L$1760,6,FALSE)*$I1352)</f>
        <v>0</v>
      </c>
      <c r="I1352" s="103">
        <v>0</v>
      </c>
    </row>
    <row r="1353" spans="1:9">
      <c r="C1353" s="76">
        <v>571300</v>
      </c>
      <c r="D1353" s="89" t="s">
        <v>1421</v>
      </c>
      <c r="E1353" s="90" t="s">
        <v>108</v>
      </c>
      <c r="F1353" s="67" t="s">
        <v>109</v>
      </c>
      <c r="G1353" s="102">
        <f>IF(E1353="Actual",IF(F1353=G$6,$I1353,0),VLOOKUP($E1353,$F$1754:$L$1760,5,FALSE)*$I1353)</f>
        <v>0</v>
      </c>
      <c r="H1353" s="102">
        <f>IF(E1353="Actual",IF(F1353=H$6,$I1353,0),VLOOKUP($E1353,$F$1754:$L$1760,6,FALSE)*$I1353)</f>
        <v>0</v>
      </c>
      <c r="I1353" s="103">
        <v>0</v>
      </c>
    </row>
    <row r="1354" spans="1:9">
      <c r="A1354" s="70" t="s">
        <v>1108</v>
      </c>
      <c r="B1354" s="70" t="s">
        <v>1422</v>
      </c>
      <c r="C1354" s="90" t="s">
        <v>95</v>
      </c>
      <c r="D1354" s="93" t="s">
        <v>1418</v>
      </c>
      <c r="E1354" s="90"/>
      <c r="G1354" s="107">
        <f>SUM(G1351:G1353)</f>
        <v>7116.6019342722639</v>
      </c>
      <c r="H1354" s="107">
        <f>SUM(H1351:H1353)</f>
        <v>4694.0518829263392</v>
      </c>
      <c r="I1354" s="108">
        <f>SUM(I1351:I1353)</f>
        <v>11810.653817198603</v>
      </c>
    </row>
    <row r="1355" spans="1:9">
      <c r="C1355" s="76"/>
      <c r="D1355" s="77"/>
      <c r="E1355" s="90"/>
      <c r="G1355" s="91"/>
      <c r="H1355" s="91"/>
      <c r="I1355" s="92"/>
    </row>
    <row r="1356" spans="1:9">
      <c r="C1356" s="76"/>
      <c r="D1356" s="77" t="s">
        <v>1423</v>
      </c>
      <c r="E1356" s="90"/>
      <c r="G1356" s="91"/>
      <c r="H1356" s="91"/>
      <c r="I1356" s="92"/>
    </row>
    <row r="1357" spans="1:9">
      <c r="B1357" s="70" t="s">
        <v>1411</v>
      </c>
      <c r="C1357" s="76">
        <v>581100</v>
      </c>
      <c r="D1357" s="89" t="s">
        <v>1424</v>
      </c>
      <c r="E1357" s="90" t="s">
        <v>108</v>
      </c>
      <c r="F1357" s="67" t="s">
        <v>109</v>
      </c>
      <c r="G1357" s="102">
        <f t="shared" ref="G1357:G1384" si="88">IF(E1357="Actual",IF(F1357=G$6,$I1357,0),VLOOKUP($E1357,$F$1754:$L$1760,5,FALSE)*$I1357)</f>
        <v>3094.5663721507826</v>
      </c>
      <c r="H1357" s="102">
        <f t="shared" ref="H1357:H1384" si="89">IF(E1357="Actual",IF(F1357=H$6,$I1357,0),VLOOKUP($E1357,$F$1754:$L$1760,6,FALSE)*$I1357)</f>
        <v>2041.1504310898808</v>
      </c>
      <c r="I1357" s="103">
        <v>5135.7168032406635</v>
      </c>
    </row>
    <row r="1358" spans="1:9">
      <c r="B1358" s="70" t="s">
        <v>1411</v>
      </c>
      <c r="C1358" s="76">
        <v>581200</v>
      </c>
      <c r="D1358" s="89" t="s">
        <v>1425</v>
      </c>
      <c r="E1358" s="90" t="s">
        <v>108</v>
      </c>
      <c r="F1358" s="67" t="s">
        <v>109</v>
      </c>
      <c r="G1358" s="102">
        <f t="shared" si="88"/>
        <v>13.117683957809458</v>
      </c>
      <c r="H1358" s="102">
        <f t="shared" si="89"/>
        <v>8.6523160421905381</v>
      </c>
      <c r="I1358" s="103">
        <v>21.769999999999996</v>
      </c>
    </row>
    <row r="1359" spans="1:9">
      <c r="B1359" s="70" t="s">
        <v>1411</v>
      </c>
      <c r="C1359" s="76">
        <v>581300</v>
      </c>
      <c r="D1359" s="89" t="s">
        <v>1426</v>
      </c>
      <c r="E1359" s="90" t="s">
        <v>108</v>
      </c>
      <c r="F1359" s="67" t="s">
        <v>109</v>
      </c>
      <c r="G1359" s="102">
        <f t="shared" si="88"/>
        <v>29.061364138040865</v>
      </c>
      <c r="H1359" s="102">
        <f t="shared" si="89"/>
        <v>19.168635861959082</v>
      </c>
      <c r="I1359" s="103">
        <v>48.229999999999947</v>
      </c>
    </row>
    <row r="1360" spans="1:9">
      <c r="B1360" s="70" t="s">
        <v>1411</v>
      </c>
      <c r="C1360" s="76">
        <v>582100</v>
      </c>
      <c r="D1360" s="89" t="s">
        <v>391</v>
      </c>
      <c r="E1360" s="90" t="s">
        <v>108</v>
      </c>
      <c r="F1360" s="67" t="s">
        <v>109</v>
      </c>
      <c r="G1360" s="102">
        <f t="shared" si="88"/>
        <v>229.29418352947633</v>
      </c>
      <c r="H1360" s="102">
        <f t="shared" si="89"/>
        <v>151.24055045951636</v>
      </c>
      <c r="I1360" s="103">
        <v>380.53473398899268</v>
      </c>
    </row>
    <row r="1361" spans="2:9">
      <c r="B1361" s="70" t="s">
        <v>1411</v>
      </c>
      <c r="C1361" s="76">
        <v>582200</v>
      </c>
      <c r="D1361" s="89" t="s">
        <v>1427</v>
      </c>
      <c r="E1361" s="90" t="s">
        <v>108</v>
      </c>
      <c r="F1361" s="67" t="s">
        <v>109</v>
      </c>
      <c r="G1361" s="102">
        <f t="shared" si="88"/>
        <v>0</v>
      </c>
      <c r="H1361" s="102">
        <f t="shared" si="89"/>
        <v>0</v>
      </c>
      <c r="I1361" s="103">
        <v>0</v>
      </c>
    </row>
    <row r="1362" spans="2:9">
      <c r="B1362" s="70" t="s">
        <v>1411</v>
      </c>
      <c r="C1362" s="76">
        <v>583100</v>
      </c>
      <c r="D1362" s="89" t="s">
        <v>1428</v>
      </c>
      <c r="E1362" s="90" t="s">
        <v>108</v>
      </c>
      <c r="F1362" s="67" t="s">
        <v>109</v>
      </c>
      <c r="G1362" s="102">
        <f t="shared" si="88"/>
        <v>186.56510251171522</v>
      </c>
      <c r="H1362" s="102">
        <f t="shared" si="89"/>
        <v>123.05680138101123</v>
      </c>
      <c r="I1362" s="103">
        <v>309.62190389272644</v>
      </c>
    </row>
    <row r="1363" spans="2:9">
      <c r="B1363" s="70" t="s">
        <v>1411</v>
      </c>
      <c r="C1363" s="76">
        <v>583200</v>
      </c>
      <c r="D1363" s="89" t="s">
        <v>1429</v>
      </c>
      <c r="E1363" s="90" t="s">
        <v>108</v>
      </c>
      <c r="F1363" s="67" t="s">
        <v>109</v>
      </c>
      <c r="G1363" s="102">
        <f t="shared" si="88"/>
        <v>0</v>
      </c>
      <c r="H1363" s="102">
        <f t="shared" si="89"/>
        <v>0</v>
      </c>
      <c r="I1363" s="103">
        <v>0</v>
      </c>
    </row>
    <row r="1364" spans="2:9">
      <c r="B1364" s="70" t="s">
        <v>1411</v>
      </c>
      <c r="C1364" s="76">
        <v>583300</v>
      </c>
      <c r="D1364" s="89" t="s">
        <v>1430</v>
      </c>
      <c r="E1364" s="90" t="s">
        <v>108</v>
      </c>
      <c r="F1364" s="67" t="s">
        <v>109</v>
      </c>
      <c r="G1364" s="102">
        <f t="shared" si="88"/>
        <v>0</v>
      </c>
      <c r="H1364" s="102">
        <f t="shared" si="89"/>
        <v>0</v>
      </c>
      <c r="I1364" s="103">
        <v>0</v>
      </c>
    </row>
    <row r="1365" spans="2:9">
      <c r="B1365" s="109" t="s">
        <v>1431</v>
      </c>
      <c r="C1365" s="76">
        <v>583400</v>
      </c>
      <c r="D1365" s="89" t="s">
        <v>1432</v>
      </c>
      <c r="E1365" s="90" t="s">
        <v>108</v>
      </c>
      <c r="F1365" s="67" t="s">
        <v>109</v>
      </c>
      <c r="G1365" s="102">
        <f t="shared" si="88"/>
        <v>1841.2731451914681</v>
      </c>
      <c r="H1365" s="102">
        <f t="shared" si="89"/>
        <v>1214.4885654689272</v>
      </c>
      <c r="I1365" s="103">
        <v>3055.7617106603952</v>
      </c>
    </row>
    <row r="1366" spans="2:9">
      <c r="B1366" s="109" t="s">
        <v>1431</v>
      </c>
      <c r="C1366" s="76">
        <v>583500</v>
      </c>
      <c r="D1366" s="89" t="s">
        <v>1433</v>
      </c>
      <c r="E1366" s="90" t="s">
        <v>108</v>
      </c>
      <c r="F1366" s="67" t="s">
        <v>109</v>
      </c>
      <c r="G1366" s="102">
        <f t="shared" si="88"/>
        <v>0</v>
      </c>
      <c r="H1366" s="102">
        <f t="shared" si="89"/>
        <v>0</v>
      </c>
      <c r="I1366" s="103">
        <v>0</v>
      </c>
    </row>
    <row r="1367" spans="2:9">
      <c r="B1367" s="109" t="s">
        <v>1431</v>
      </c>
      <c r="C1367" s="76">
        <v>584100</v>
      </c>
      <c r="D1367" s="89" t="s">
        <v>1434</v>
      </c>
      <c r="E1367" s="90" t="s">
        <v>108</v>
      </c>
      <c r="F1367" s="67" t="s">
        <v>109</v>
      </c>
      <c r="G1367" s="102">
        <f t="shared" si="88"/>
        <v>2.1228934216428619E-2</v>
      </c>
      <c r="H1367" s="102">
        <f t="shared" si="89"/>
        <v>1.4002429748283541E-2</v>
      </c>
      <c r="I1367" s="103">
        <v>3.5231363964712159E-2</v>
      </c>
    </row>
    <row r="1368" spans="2:9">
      <c r="B1368" s="109" t="s">
        <v>1431</v>
      </c>
      <c r="C1368" s="76">
        <v>584200</v>
      </c>
      <c r="D1368" s="89" t="s">
        <v>1435</v>
      </c>
      <c r="E1368" s="90" t="s">
        <v>108</v>
      </c>
      <c r="F1368" s="67" t="s">
        <v>109</v>
      </c>
      <c r="G1368" s="102">
        <f t="shared" si="88"/>
        <v>2186.8039212767226</v>
      </c>
      <c r="H1368" s="102">
        <f t="shared" si="89"/>
        <v>1442.3978127574428</v>
      </c>
      <c r="I1368" s="103">
        <v>3629.2017340341654</v>
      </c>
    </row>
    <row r="1369" spans="2:9">
      <c r="B1369" s="109" t="s">
        <v>1431</v>
      </c>
      <c r="C1369" s="76">
        <v>584300</v>
      </c>
      <c r="D1369" s="89" t="s">
        <v>1436</v>
      </c>
      <c r="E1369" s="90" t="s">
        <v>108</v>
      </c>
      <c r="F1369" s="67" t="s">
        <v>109</v>
      </c>
      <c r="G1369" s="102">
        <f t="shared" si="88"/>
        <v>10.844344050756098</v>
      </c>
      <c r="H1369" s="102">
        <f t="shared" si="89"/>
        <v>7.1528398076346926</v>
      </c>
      <c r="I1369" s="103">
        <v>17.997183858390791</v>
      </c>
    </row>
    <row r="1370" spans="2:9">
      <c r="B1370" s="109" t="s">
        <v>1431</v>
      </c>
      <c r="C1370" s="76">
        <v>584900</v>
      </c>
      <c r="D1370" s="89" t="s">
        <v>1437</v>
      </c>
      <c r="E1370" s="90" t="s">
        <v>108</v>
      </c>
      <c r="F1370" s="67" t="s">
        <v>109</v>
      </c>
      <c r="G1370" s="102">
        <f t="shared" si="88"/>
        <v>201.44016159182036</v>
      </c>
      <c r="H1370" s="102">
        <f t="shared" si="89"/>
        <v>132.86826754541011</v>
      </c>
      <c r="I1370" s="103">
        <v>334.30842913723046</v>
      </c>
    </row>
    <row r="1371" spans="2:9">
      <c r="B1371" s="109" t="s">
        <v>1431</v>
      </c>
      <c r="C1371" s="76">
        <v>585100</v>
      </c>
      <c r="D1371" s="89" t="s">
        <v>1438</v>
      </c>
      <c r="E1371" s="90" t="s">
        <v>108</v>
      </c>
      <c r="F1371" s="67" t="s">
        <v>109</v>
      </c>
      <c r="G1371" s="102">
        <f t="shared" si="88"/>
        <v>2872.3389451227144</v>
      </c>
      <c r="H1371" s="102">
        <f t="shared" si="89"/>
        <v>1894.5710548772854</v>
      </c>
      <c r="I1371" s="103">
        <v>4766.91</v>
      </c>
    </row>
    <row r="1372" spans="2:9">
      <c r="B1372" s="109" t="s">
        <v>1431</v>
      </c>
      <c r="C1372" s="76">
        <v>585200</v>
      </c>
      <c r="D1372" s="89" t="s">
        <v>1439</v>
      </c>
      <c r="E1372" s="90" t="s">
        <v>108</v>
      </c>
      <c r="F1372" s="67" t="s">
        <v>109</v>
      </c>
      <c r="G1372" s="102">
        <f t="shared" si="88"/>
        <v>-169.69233606790539</v>
      </c>
      <c r="H1372" s="102">
        <f t="shared" si="89"/>
        <v>-111.9276639320946</v>
      </c>
      <c r="I1372" s="103">
        <v>-281.62</v>
      </c>
    </row>
    <row r="1373" spans="2:9">
      <c r="B1373" s="109" t="s">
        <v>1431</v>
      </c>
      <c r="C1373" s="76">
        <v>585300</v>
      </c>
      <c r="D1373" s="89" t="s">
        <v>1440</v>
      </c>
      <c r="E1373" s="90" t="s">
        <v>108</v>
      </c>
      <c r="F1373" s="67" t="s">
        <v>109</v>
      </c>
      <c r="G1373" s="102">
        <f t="shared" si="88"/>
        <v>0</v>
      </c>
      <c r="H1373" s="102">
        <f t="shared" si="89"/>
        <v>0</v>
      </c>
      <c r="I1373" s="103">
        <v>0</v>
      </c>
    </row>
    <row r="1374" spans="2:9">
      <c r="B1374" s="109" t="s">
        <v>1431</v>
      </c>
      <c r="C1374" s="76">
        <v>585400</v>
      </c>
      <c r="D1374" s="89" t="s">
        <v>1441</v>
      </c>
      <c r="E1374" s="90" t="s">
        <v>108</v>
      </c>
      <c r="F1374" s="67" t="s">
        <v>109</v>
      </c>
      <c r="G1374" s="102">
        <f t="shared" si="88"/>
        <v>385.03445333211971</v>
      </c>
      <c r="H1374" s="102">
        <f t="shared" si="89"/>
        <v>253.96554666788032</v>
      </c>
      <c r="I1374" s="103">
        <v>639</v>
      </c>
    </row>
    <row r="1375" spans="2:9">
      <c r="B1375" s="109" t="s">
        <v>1431</v>
      </c>
      <c r="C1375" s="76">
        <v>585500</v>
      </c>
      <c r="D1375" s="89" t="s">
        <v>1442</v>
      </c>
      <c r="E1375" s="90" t="s">
        <v>108</v>
      </c>
      <c r="F1375" s="67" t="s">
        <v>109</v>
      </c>
      <c r="G1375" s="102">
        <f t="shared" si="88"/>
        <v>0</v>
      </c>
      <c r="H1375" s="102">
        <f t="shared" si="89"/>
        <v>0</v>
      </c>
      <c r="I1375" s="103">
        <v>0</v>
      </c>
    </row>
    <row r="1376" spans="2:9">
      <c r="B1376" s="109" t="s">
        <v>1431</v>
      </c>
      <c r="C1376" s="76">
        <v>585900</v>
      </c>
      <c r="D1376" s="89" t="s">
        <v>1443</v>
      </c>
      <c r="E1376" s="90" t="s">
        <v>108</v>
      </c>
      <c r="F1376" s="67" t="s">
        <v>109</v>
      </c>
      <c r="G1376" s="102">
        <f t="shared" si="88"/>
        <v>25.529856867501316</v>
      </c>
      <c r="H1376" s="102">
        <f t="shared" si="89"/>
        <v>16.839282821568837</v>
      </c>
      <c r="I1376" s="103">
        <v>42.369139689070153</v>
      </c>
    </row>
    <row r="1377" spans="1:9">
      <c r="B1377" s="109" t="s">
        <v>1431</v>
      </c>
      <c r="C1377" s="76">
        <v>586100</v>
      </c>
      <c r="D1377" s="89" t="s">
        <v>1444</v>
      </c>
      <c r="E1377" s="90" t="s">
        <v>108</v>
      </c>
      <c r="F1377" s="67" t="s">
        <v>109</v>
      </c>
      <c r="G1377" s="102">
        <f t="shared" si="88"/>
        <v>8856.4462127762363</v>
      </c>
      <c r="H1377" s="102">
        <f t="shared" si="89"/>
        <v>5841.6388053000337</v>
      </c>
      <c r="I1377" s="103">
        <v>14698.08501807627</v>
      </c>
    </row>
    <row r="1378" spans="1:9">
      <c r="B1378" s="109" t="s">
        <v>1431</v>
      </c>
      <c r="C1378" s="76">
        <v>586200</v>
      </c>
      <c r="D1378" s="89" t="s">
        <v>1445</v>
      </c>
      <c r="E1378" s="90" t="s">
        <v>108</v>
      </c>
      <c r="F1378" s="67" t="s">
        <v>109</v>
      </c>
      <c r="G1378" s="102">
        <f t="shared" si="88"/>
        <v>191.9920430029517</v>
      </c>
      <c r="H1378" s="102">
        <f t="shared" si="89"/>
        <v>126.6363665255415</v>
      </c>
      <c r="I1378" s="103">
        <v>318.62840952849319</v>
      </c>
    </row>
    <row r="1379" spans="1:9">
      <c r="B1379" s="109" t="s">
        <v>1446</v>
      </c>
      <c r="C1379" s="76">
        <v>587100</v>
      </c>
      <c r="D1379" s="89" t="s">
        <v>1447</v>
      </c>
      <c r="E1379" s="90" t="s">
        <v>108</v>
      </c>
      <c r="F1379" s="67" t="s">
        <v>109</v>
      </c>
      <c r="G1379" s="102">
        <f t="shared" si="88"/>
        <v>400.94800562085408</v>
      </c>
      <c r="H1379" s="102">
        <f t="shared" si="89"/>
        <v>264.46199437914589</v>
      </c>
      <c r="I1379" s="103">
        <v>665.41</v>
      </c>
    </row>
    <row r="1380" spans="1:9">
      <c r="B1380" s="109" t="s">
        <v>1446</v>
      </c>
      <c r="C1380" s="76">
        <v>587200</v>
      </c>
      <c r="D1380" s="89" t="s">
        <v>1448</v>
      </c>
      <c r="E1380" s="90" t="s">
        <v>108</v>
      </c>
      <c r="F1380" s="67" t="s">
        <v>109</v>
      </c>
      <c r="G1380" s="102">
        <f t="shared" si="88"/>
        <v>0</v>
      </c>
      <c r="H1380" s="102">
        <f t="shared" si="89"/>
        <v>0</v>
      </c>
      <c r="I1380" s="103">
        <v>0</v>
      </c>
    </row>
    <row r="1381" spans="1:9">
      <c r="B1381" s="109" t="s">
        <v>1446</v>
      </c>
      <c r="C1381" s="76">
        <v>587300</v>
      </c>
      <c r="D1381" s="89" t="s">
        <v>1449</v>
      </c>
      <c r="E1381" s="90" t="s">
        <v>108</v>
      </c>
      <c r="F1381" s="67" t="s">
        <v>109</v>
      </c>
      <c r="G1381" s="102">
        <f t="shared" si="88"/>
        <v>0</v>
      </c>
      <c r="H1381" s="102">
        <f t="shared" si="89"/>
        <v>0</v>
      </c>
      <c r="I1381" s="103">
        <v>0</v>
      </c>
    </row>
    <row r="1382" spans="1:9">
      <c r="B1382" s="109" t="s">
        <v>1446</v>
      </c>
      <c r="C1382" s="76">
        <v>587400</v>
      </c>
      <c r="D1382" s="89" t="s">
        <v>1450</v>
      </c>
      <c r="E1382" s="90" t="s">
        <v>108</v>
      </c>
      <c r="F1382" s="67" t="s">
        <v>109</v>
      </c>
      <c r="G1382" s="102">
        <f t="shared" si="88"/>
        <v>0</v>
      </c>
      <c r="H1382" s="102">
        <f t="shared" si="89"/>
        <v>0</v>
      </c>
      <c r="I1382" s="103">
        <v>0</v>
      </c>
    </row>
    <row r="1383" spans="1:9">
      <c r="B1383" s="109" t="s">
        <v>1446</v>
      </c>
      <c r="C1383" s="76">
        <v>587500</v>
      </c>
      <c r="D1383" s="89" t="s">
        <v>1451</v>
      </c>
      <c r="E1383" s="90" t="s">
        <v>108</v>
      </c>
      <c r="F1383" s="67" t="s">
        <v>109</v>
      </c>
      <c r="G1383" s="102">
        <f t="shared" si="88"/>
        <v>996.88900292215897</v>
      </c>
      <c r="H1383" s="102">
        <f t="shared" si="89"/>
        <v>657.53975625641567</v>
      </c>
      <c r="I1383" s="103">
        <v>1654.4287591785746</v>
      </c>
    </row>
    <row r="1384" spans="1:9">
      <c r="B1384" s="70" t="s">
        <v>1411</v>
      </c>
      <c r="C1384" s="76">
        <v>587900</v>
      </c>
      <c r="D1384" s="89" t="s">
        <v>1452</v>
      </c>
      <c r="E1384" s="90" t="s">
        <v>108</v>
      </c>
      <c r="F1384" s="67" t="s">
        <v>109</v>
      </c>
      <c r="G1384" s="102">
        <f t="shared" si="88"/>
        <v>596.29399782374674</v>
      </c>
      <c r="H1384" s="102">
        <f t="shared" si="89"/>
        <v>393.31059810758671</v>
      </c>
      <c r="I1384" s="103">
        <v>989.60459593133351</v>
      </c>
    </row>
    <row r="1385" spans="1:9">
      <c r="A1385" s="70" t="s">
        <v>1108</v>
      </c>
      <c r="B1385" s="106"/>
      <c r="C1385" s="90" t="s">
        <v>95</v>
      </c>
      <c r="D1385" s="93" t="s">
        <v>1423</v>
      </c>
      <c r="E1385" s="90"/>
      <c r="G1385" s="107">
        <f>SUM(G1357:G1384)</f>
        <v>21948.767688733191</v>
      </c>
      <c r="H1385" s="107">
        <f>SUM(H1357:H1384)</f>
        <v>14477.225963847086</v>
      </c>
      <c r="I1385" s="108">
        <f>SUM(I1357:I1384)</f>
        <v>36425.993652580277</v>
      </c>
    </row>
    <row r="1386" spans="1:9">
      <c r="C1386" s="76"/>
      <c r="D1386" s="77"/>
      <c r="E1386" s="90"/>
      <c r="G1386" s="91"/>
      <c r="H1386" s="91"/>
      <c r="I1386" s="92"/>
    </row>
    <row r="1387" spans="1:9">
      <c r="C1387" s="76"/>
      <c r="D1387" s="77" t="s">
        <v>1453</v>
      </c>
      <c r="E1387" s="90"/>
      <c r="G1387" s="91"/>
      <c r="H1387" s="91"/>
      <c r="I1387" s="92"/>
    </row>
    <row r="1388" spans="1:9">
      <c r="C1388" s="76">
        <v>591000</v>
      </c>
      <c r="D1388" s="89" t="s">
        <v>1454</v>
      </c>
      <c r="E1388" s="90" t="s">
        <v>108</v>
      </c>
      <c r="F1388" s="67" t="s">
        <v>109</v>
      </c>
      <c r="G1388" s="102">
        <f t="shared" ref="G1388:G1394" si="90">IF(E1388="Actual",IF(F1388=G$6,$I1388,0),VLOOKUP($E1388,$F$1754:$L$1760,5,FALSE)*$I1388)</f>
        <v>-7.6355982051330958E-14</v>
      </c>
      <c r="H1388" s="102">
        <f t="shared" ref="H1388:H1394" si="91">IF(E1388="Actual",IF(F1388=H$6,$I1388,0),VLOOKUP($E1388,$F$1754:$L$1760,6,FALSE)*$I1388)</f>
        <v>-5.0363775384802571E-14</v>
      </c>
      <c r="I1388" s="103">
        <v>-1.2671975743613353E-13</v>
      </c>
    </row>
    <row r="1389" spans="1:9">
      <c r="C1389" s="76">
        <v>592000</v>
      </c>
      <c r="D1389" s="89" t="s">
        <v>1455</v>
      </c>
      <c r="E1389" s="90" t="s">
        <v>108</v>
      </c>
      <c r="F1389" s="67" t="s">
        <v>109</v>
      </c>
      <c r="G1389" s="102">
        <f t="shared" si="90"/>
        <v>13.376783824683967</v>
      </c>
      <c r="H1389" s="102">
        <f t="shared" si="91"/>
        <v>8.8232161753160288</v>
      </c>
      <c r="I1389" s="103">
        <v>22.199999999999996</v>
      </c>
    </row>
    <row r="1390" spans="1:9">
      <c r="C1390" s="76">
        <v>593000</v>
      </c>
      <c r="D1390" s="89" t="s">
        <v>1456</v>
      </c>
      <c r="E1390" s="90" t="s">
        <v>108</v>
      </c>
      <c r="F1390" s="67" t="s">
        <v>109</v>
      </c>
      <c r="G1390" s="102">
        <f t="shared" si="90"/>
        <v>630.13886875963033</v>
      </c>
      <c r="H1390" s="102">
        <f t="shared" si="91"/>
        <v>415.63439556194425</v>
      </c>
      <c r="I1390" s="103">
        <v>1045.7732643215745</v>
      </c>
    </row>
    <row r="1391" spans="1:9">
      <c r="C1391" s="76">
        <v>594000</v>
      </c>
      <c r="D1391" s="89" t="s">
        <v>1457</v>
      </c>
      <c r="E1391" s="90" t="s">
        <v>108</v>
      </c>
      <c r="F1391" s="67" t="s">
        <v>109</v>
      </c>
      <c r="G1391" s="102">
        <f t="shared" si="90"/>
        <v>36.285969272968067</v>
      </c>
      <c r="H1391" s="102">
        <f t="shared" si="91"/>
        <v>23.933925764389492</v>
      </c>
      <c r="I1391" s="103">
        <v>60.21989503735756</v>
      </c>
    </row>
    <row r="1392" spans="1:9">
      <c r="C1392" s="76">
        <v>595000</v>
      </c>
      <c r="D1392" s="89" t="s">
        <v>1458</v>
      </c>
      <c r="E1392" s="90" t="s">
        <v>108</v>
      </c>
      <c r="F1392" s="67" t="s">
        <v>109</v>
      </c>
      <c r="G1392" s="102">
        <f t="shared" si="90"/>
        <v>165.66128743166416</v>
      </c>
      <c r="H1392" s="102">
        <f t="shared" si="91"/>
        <v>109.2688175309785</v>
      </c>
      <c r="I1392" s="103">
        <v>274.93010496264264</v>
      </c>
    </row>
    <row r="1393" spans="1:9">
      <c r="C1393" s="76">
        <v>596000</v>
      </c>
      <c r="D1393" s="89" t="s">
        <v>1459</v>
      </c>
      <c r="E1393" s="90" t="s">
        <v>108</v>
      </c>
      <c r="F1393" s="67" t="s">
        <v>109</v>
      </c>
      <c r="G1393" s="102">
        <f t="shared" si="90"/>
        <v>0</v>
      </c>
      <c r="H1393" s="102">
        <f t="shared" si="91"/>
        <v>0</v>
      </c>
      <c r="I1393" s="103">
        <v>0</v>
      </c>
    </row>
    <row r="1394" spans="1:9">
      <c r="B1394" s="109"/>
      <c r="C1394" s="76">
        <v>599900</v>
      </c>
      <c r="D1394" s="89" t="s">
        <v>1460</v>
      </c>
      <c r="E1394" s="90" t="s">
        <v>108</v>
      </c>
      <c r="F1394" s="67" t="s">
        <v>109</v>
      </c>
      <c r="G1394" s="102">
        <f t="shared" si="90"/>
        <v>3175.3791966530312</v>
      </c>
      <c r="H1394" s="102">
        <f t="shared" si="91"/>
        <v>2094.4539029607108</v>
      </c>
      <c r="I1394" s="103">
        <v>5269.833099613742</v>
      </c>
    </row>
    <row r="1395" spans="1:9">
      <c r="A1395" s="70" t="s">
        <v>1108</v>
      </c>
      <c r="B1395" s="109" t="s">
        <v>1446</v>
      </c>
      <c r="C1395" s="90" t="s">
        <v>95</v>
      </c>
      <c r="D1395" s="93" t="s">
        <v>1453</v>
      </c>
      <c r="E1395" s="90"/>
      <c r="G1395" s="107">
        <f>SUM(G1388:G1394)</f>
        <v>4020.8421059419775</v>
      </c>
      <c r="H1395" s="107">
        <f>SUM(H1388:H1394)</f>
        <v>2652.1142579933389</v>
      </c>
      <c r="I1395" s="108">
        <f>SUM(I1388:I1394)</f>
        <v>6672.9563639353164</v>
      </c>
    </row>
    <row r="1396" spans="1:9">
      <c r="C1396" s="76"/>
      <c r="D1396" s="77"/>
      <c r="E1396" s="90"/>
      <c r="G1396" s="91"/>
      <c r="H1396" s="91"/>
      <c r="I1396" s="92"/>
    </row>
    <row r="1397" spans="1:9">
      <c r="C1397" s="76"/>
      <c r="D1397" s="77" t="s">
        <v>1461</v>
      </c>
      <c r="E1397" s="90"/>
      <c r="G1397" s="91"/>
      <c r="H1397" s="91"/>
      <c r="I1397" s="92"/>
    </row>
    <row r="1398" spans="1:9">
      <c r="C1398" s="76">
        <v>601000</v>
      </c>
      <c r="D1398" s="89" t="s">
        <v>1462</v>
      </c>
      <c r="E1398" s="90" t="s">
        <v>108</v>
      </c>
      <c r="F1398" s="67" t="s">
        <v>109</v>
      </c>
      <c r="G1398" s="102">
        <f t="shared" ref="G1398:G1403" si="92">IF(E1398="Actual",IF(F1398=G$6,$I1398,0),VLOOKUP($E1398,$F$1754:$L$1760,5,FALSE)*$I1398)</f>
        <v>0</v>
      </c>
      <c r="H1398" s="102">
        <f t="shared" ref="H1398:H1403" si="93">IF(E1398="Actual",IF(F1398=H$6,$I1398,0),VLOOKUP($E1398,$F$1754:$L$1760,6,FALSE)*$I1398)</f>
        <v>0</v>
      </c>
      <c r="I1398" s="103">
        <v>0</v>
      </c>
    </row>
    <row r="1399" spans="1:9">
      <c r="C1399" s="76">
        <v>602000</v>
      </c>
      <c r="D1399" s="89" t="s">
        <v>1463</v>
      </c>
      <c r="E1399" s="90" t="s">
        <v>108</v>
      </c>
      <c r="F1399" s="67" t="s">
        <v>109</v>
      </c>
      <c r="G1399" s="102">
        <f t="shared" si="92"/>
        <v>13210.230814910054</v>
      </c>
      <c r="H1399" s="102">
        <f t="shared" si="93"/>
        <v>8713.3591850899429</v>
      </c>
      <c r="I1399" s="103">
        <v>21923.589999999997</v>
      </c>
    </row>
    <row r="1400" spans="1:9">
      <c r="C1400" s="76">
        <v>603000</v>
      </c>
      <c r="D1400" s="89" t="s">
        <v>1464</v>
      </c>
      <c r="E1400" s="90" t="s">
        <v>108</v>
      </c>
      <c r="F1400" s="67" t="s">
        <v>109</v>
      </c>
      <c r="G1400" s="102">
        <f t="shared" si="92"/>
        <v>4624.5372172227017</v>
      </c>
      <c r="H1400" s="102">
        <f t="shared" si="93"/>
        <v>3050.3065694353709</v>
      </c>
      <c r="I1400" s="103">
        <v>7674.8437866580725</v>
      </c>
    </row>
    <row r="1401" spans="1:9">
      <c r="C1401" s="76">
        <v>604000</v>
      </c>
      <c r="D1401" s="89" t="s">
        <v>1465</v>
      </c>
      <c r="E1401" s="90" t="s">
        <v>108</v>
      </c>
      <c r="F1401" s="67" t="s">
        <v>109</v>
      </c>
      <c r="G1401" s="102">
        <f t="shared" si="92"/>
        <v>2014.9714600566638</v>
      </c>
      <c r="H1401" s="102">
        <f t="shared" si="93"/>
        <v>1329.058539943336</v>
      </c>
      <c r="I1401" s="103">
        <v>3344.0299999999997</v>
      </c>
    </row>
    <row r="1402" spans="1:9">
      <c r="C1402" s="76">
        <v>605000</v>
      </c>
      <c r="D1402" s="89" t="s">
        <v>1466</v>
      </c>
      <c r="E1402" s="90" t="s">
        <v>108</v>
      </c>
      <c r="F1402" s="67" t="s">
        <v>109</v>
      </c>
      <c r="G1402" s="102">
        <f t="shared" si="92"/>
        <v>0</v>
      </c>
      <c r="H1402" s="102">
        <f t="shared" si="93"/>
        <v>0</v>
      </c>
      <c r="I1402" s="103">
        <v>0</v>
      </c>
    </row>
    <row r="1403" spans="1:9">
      <c r="C1403" s="76">
        <v>609000</v>
      </c>
      <c r="D1403" s="89" t="s">
        <v>1467</v>
      </c>
      <c r="E1403" s="90" t="s">
        <v>108</v>
      </c>
      <c r="F1403" s="67" t="s">
        <v>109</v>
      </c>
      <c r="G1403" s="102">
        <f t="shared" si="92"/>
        <v>6537.1478047052142</v>
      </c>
      <c r="H1403" s="102">
        <f t="shared" si="93"/>
        <v>4311.848722895048</v>
      </c>
      <c r="I1403" s="103">
        <v>10848.996527600262</v>
      </c>
    </row>
    <row r="1404" spans="1:9">
      <c r="A1404" s="70" t="s">
        <v>1108</v>
      </c>
      <c r="B1404" s="109" t="s">
        <v>1468</v>
      </c>
      <c r="C1404" s="90" t="s">
        <v>95</v>
      </c>
      <c r="D1404" s="93" t="s">
        <v>1461</v>
      </c>
      <c r="E1404" s="90"/>
      <c r="G1404" s="107">
        <f>SUM(G1398:G1403)</f>
        <v>26386.887296894634</v>
      </c>
      <c r="H1404" s="107">
        <f>SUM(H1398:H1403)</f>
        <v>17404.573017363698</v>
      </c>
      <c r="I1404" s="108">
        <f>SUM(I1398:I1403)</f>
        <v>43791.460314258329</v>
      </c>
    </row>
    <row r="1405" spans="1:9">
      <c r="C1405" s="76"/>
      <c r="D1405" s="77"/>
      <c r="E1405" s="90"/>
      <c r="G1405" s="91"/>
      <c r="H1405" s="91"/>
      <c r="I1405" s="92"/>
    </row>
    <row r="1406" spans="1:9">
      <c r="C1406" s="76"/>
      <c r="D1406" s="77" t="s">
        <v>1469</v>
      </c>
      <c r="E1406" s="90"/>
      <c r="G1406" s="91"/>
      <c r="H1406" s="91"/>
      <c r="I1406" s="92"/>
    </row>
    <row r="1407" spans="1:9">
      <c r="C1407" s="76">
        <v>611100</v>
      </c>
      <c r="D1407" s="89" t="s">
        <v>1470</v>
      </c>
      <c r="E1407" s="90" t="s">
        <v>108</v>
      </c>
      <c r="F1407" s="67" t="s">
        <v>109</v>
      </c>
      <c r="G1407" s="102">
        <f t="shared" ref="G1407:G1414" si="94">IF(E1407="Actual",IF(F1407=G$6,$I1407,0),VLOOKUP($E1407,$F$1754:$L$1760,5,FALSE)*$I1407)</f>
        <v>60136.524748370073</v>
      </c>
      <c r="H1407" s="102">
        <f t="shared" ref="H1407:H1414" si="95">IF(E1407="Actual",IF(F1407=H$6,$I1407,0),VLOOKUP($E1407,$F$1754:$L$1760,6,FALSE)*$I1407)</f>
        <v>39665.555251629929</v>
      </c>
      <c r="I1407" s="103">
        <v>99802.08</v>
      </c>
    </row>
    <row r="1408" spans="1:9">
      <c r="C1408" s="76">
        <v>611200</v>
      </c>
      <c r="D1408" s="89" t="s">
        <v>1471</v>
      </c>
      <c r="E1408" s="90" t="s">
        <v>108</v>
      </c>
      <c r="F1408" s="67" t="s">
        <v>109</v>
      </c>
      <c r="G1408" s="102">
        <f t="shared" si="94"/>
        <v>0</v>
      </c>
      <c r="H1408" s="102">
        <f t="shared" si="95"/>
        <v>0</v>
      </c>
      <c r="I1408" s="103">
        <v>0</v>
      </c>
    </row>
    <row r="1409" spans="1:9">
      <c r="C1409" s="76">
        <v>611300</v>
      </c>
      <c r="D1409" s="89" t="s">
        <v>1472</v>
      </c>
      <c r="E1409" s="90" t="s">
        <v>108</v>
      </c>
      <c r="F1409" s="67" t="s">
        <v>109</v>
      </c>
      <c r="G1409" s="102">
        <f t="shared" si="94"/>
        <v>0</v>
      </c>
      <c r="H1409" s="102">
        <f t="shared" si="95"/>
        <v>0</v>
      </c>
      <c r="I1409" s="103">
        <v>0</v>
      </c>
    </row>
    <row r="1410" spans="1:9">
      <c r="C1410" s="76">
        <v>611400</v>
      </c>
      <c r="D1410" s="89" t="s">
        <v>1473</v>
      </c>
      <c r="E1410" s="90" t="s">
        <v>108</v>
      </c>
      <c r="F1410" s="67" t="s">
        <v>109</v>
      </c>
      <c r="G1410" s="102">
        <f t="shared" si="94"/>
        <v>0</v>
      </c>
      <c r="H1410" s="102">
        <f t="shared" si="95"/>
        <v>0</v>
      </c>
      <c r="I1410" s="103">
        <v>0</v>
      </c>
    </row>
    <row r="1411" spans="1:9">
      <c r="C1411" s="76">
        <v>612100</v>
      </c>
      <c r="D1411" s="89" t="s">
        <v>1474</v>
      </c>
      <c r="E1411" s="90" t="s">
        <v>108</v>
      </c>
      <c r="F1411" s="67" t="s">
        <v>109</v>
      </c>
      <c r="G1411" s="102">
        <f t="shared" si="94"/>
        <v>0</v>
      </c>
      <c r="H1411" s="102">
        <f t="shared" si="95"/>
        <v>0</v>
      </c>
      <c r="I1411" s="103">
        <v>0</v>
      </c>
    </row>
    <row r="1412" spans="1:9">
      <c r="C1412" s="76">
        <v>612200</v>
      </c>
      <c r="D1412" s="89" t="s">
        <v>1475</v>
      </c>
      <c r="E1412" s="90" t="s">
        <v>108</v>
      </c>
      <c r="F1412" s="67" t="s">
        <v>109</v>
      </c>
      <c r="G1412" s="102">
        <f t="shared" si="94"/>
        <v>0</v>
      </c>
      <c r="H1412" s="102">
        <f t="shared" si="95"/>
        <v>0</v>
      </c>
      <c r="I1412" s="103">
        <v>0</v>
      </c>
    </row>
    <row r="1413" spans="1:9">
      <c r="C1413" s="76">
        <v>612300</v>
      </c>
      <c r="D1413" s="89" t="s">
        <v>1476</v>
      </c>
      <c r="E1413" s="90" t="s">
        <v>108</v>
      </c>
      <c r="F1413" s="67" t="s">
        <v>109</v>
      </c>
      <c r="G1413" s="102">
        <f t="shared" si="94"/>
        <v>0</v>
      </c>
      <c r="H1413" s="102">
        <f t="shared" si="95"/>
        <v>0</v>
      </c>
      <c r="I1413" s="103">
        <v>0</v>
      </c>
    </row>
    <row r="1414" spans="1:9">
      <c r="C1414" s="76">
        <v>612900</v>
      </c>
      <c r="D1414" s="89" t="s">
        <v>1477</v>
      </c>
      <c r="E1414" s="90" t="s">
        <v>108</v>
      </c>
      <c r="F1414" s="67" t="s">
        <v>109</v>
      </c>
      <c r="G1414" s="102">
        <f t="shared" si="94"/>
        <v>0</v>
      </c>
      <c r="H1414" s="102">
        <f t="shared" si="95"/>
        <v>0</v>
      </c>
      <c r="I1414" s="103">
        <v>0</v>
      </c>
    </row>
    <row r="1415" spans="1:9">
      <c r="A1415" s="70" t="s">
        <v>1108</v>
      </c>
      <c r="B1415" s="106" t="s">
        <v>1478</v>
      </c>
      <c r="C1415" s="90" t="s">
        <v>95</v>
      </c>
      <c r="D1415" s="93" t="s">
        <v>1469</v>
      </c>
      <c r="E1415" s="90"/>
      <c r="G1415" s="107">
        <f>SUM(G1407:G1414)</f>
        <v>60136.524748370073</v>
      </c>
      <c r="H1415" s="107">
        <f>SUM(H1407:H1414)</f>
        <v>39665.555251629929</v>
      </c>
      <c r="I1415" s="108">
        <f>SUM(I1407:I1414)</f>
        <v>99802.08</v>
      </c>
    </row>
    <row r="1416" spans="1:9">
      <c r="C1416" s="76"/>
      <c r="D1416" s="77"/>
      <c r="E1416" s="90"/>
      <c r="G1416" s="91"/>
      <c r="H1416" s="91"/>
      <c r="I1416" s="92"/>
    </row>
    <row r="1417" spans="1:9">
      <c r="C1417" s="76"/>
      <c r="D1417" s="77" t="s">
        <v>1479</v>
      </c>
      <c r="E1417" s="90"/>
      <c r="G1417" s="91"/>
      <c r="H1417" s="91"/>
      <c r="I1417" s="92"/>
    </row>
    <row r="1418" spans="1:9">
      <c r="C1418" s="76">
        <v>621100</v>
      </c>
      <c r="D1418" s="89" t="s">
        <v>1480</v>
      </c>
      <c r="E1418" s="90" t="s">
        <v>108</v>
      </c>
      <c r="F1418" s="67" t="s">
        <v>109</v>
      </c>
      <c r="G1418" s="102">
        <f t="shared" ref="G1418:G1443" si="96">IF(E1418="Actual",IF(F1418=G$6,$I1418,0),VLOOKUP($E1418,$F$1754:$L$1760,5,FALSE)*$I1418)</f>
        <v>0</v>
      </c>
      <c r="H1418" s="102">
        <f t="shared" ref="H1418:H1443" si="97">IF(E1418="Actual",IF(F1418=H$6,$I1418,0),VLOOKUP($E1418,$F$1754:$L$1760,6,FALSE)*$I1418)</f>
        <v>0</v>
      </c>
      <c r="I1418" s="103">
        <v>0</v>
      </c>
    </row>
    <row r="1419" spans="1:9">
      <c r="C1419" s="76">
        <v>621200</v>
      </c>
      <c r="D1419" s="89" t="s">
        <v>1481</v>
      </c>
      <c r="E1419" s="90" t="s">
        <v>108</v>
      </c>
      <c r="F1419" s="67" t="s">
        <v>109</v>
      </c>
      <c r="G1419" s="102">
        <f t="shared" si="96"/>
        <v>0</v>
      </c>
      <c r="H1419" s="102">
        <f t="shared" si="97"/>
        <v>0</v>
      </c>
      <c r="I1419" s="103">
        <v>0</v>
      </c>
    </row>
    <row r="1420" spans="1:9">
      <c r="C1420" s="76">
        <v>621300</v>
      </c>
      <c r="D1420" s="89" t="s">
        <v>1482</v>
      </c>
      <c r="E1420" s="90" t="s">
        <v>108</v>
      </c>
      <c r="F1420" s="67" t="s">
        <v>109</v>
      </c>
      <c r="G1420" s="102">
        <f t="shared" si="96"/>
        <v>0</v>
      </c>
      <c r="H1420" s="102">
        <f t="shared" si="97"/>
        <v>0</v>
      </c>
      <c r="I1420" s="103">
        <v>0</v>
      </c>
    </row>
    <row r="1421" spans="1:9">
      <c r="C1421" s="76">
        <v>621400</v>
      </c>
      <c r="D1421" s="89" t="s">
        <v>1483</v>
      </c>
      <c r="E1421" s="90" t="s">
        <v>108</v>
      </c>
      <c r="F1421" s="67" t="s">
        <v>109</v>
      </c>
      <c r="G1421" s="102">
        <f t="shared" si="96"/>
        <v>0</v>
      </c>
      <c r="H1421" s="102">
        <f t="shared" si="97"/>
        <v>0</v>
      </c>
      <c r="I1421" s="103">
        <v>0</v>
      </c>
    </row>
    <row r="1422" spans="1:9">
      <c r="C1422" s="76">
        <v>621500</v>
      </c>
      <c r="D1422" s="89" t="s">
        <v>1484</v>
      </c>
      <c r="E1422" s="90" t="s">
        <v>108</v>
      </c>
      <c r="F1422" s="67" t="s">
        <v>109</v>
      </c>
      <c r="G1422" s="102">
        <f t="shared" si="96"/>
        <v>0</v>
      </c>
      <c r="H1422" s="102">
        <f t="shared" si="97"/>
        <v>0</v>
      </c>
      <c r="I1422" s="103">
        <v>0</v>
      </c>
    </row>
    <row r="1423" spans="1:9">
      <c r="C1423" s="76">
        <v>622100</v>
      </c>
      <c r="D1423" s="89" t="s">
        <v>1485</v>
      </c>
      <c r="E1423" s="90" t="s">
        <v>108</v>
      </c>
      <c r="F1423" s="67" t="s">
        <v>109</v>
      </c>
      <c r="G1423" s="102">
        <f t="shared" si="96"/>
        <v>0.74019969397124441</v>
      </c>
      <c r="H1423" s="102">
        <f t="shared" si="97"/>
        <v>0.48822960723635334</v>
      </c>
      <c r="I1423" s="103">
        <v>1.2284293012075977</v>
      </c>
    </row>
    <row r="1424" spans="1:9">
      <c r="C1424" s="76">
        <v>622200</v>
      </c>
      <c r="D1424" s="89" t="s">
        <v>1486</v>
      </c>
      <c r="E1424" s="90" t="s">
        <v>108</v>
      </c>
      <c r="F1424" s="67" t="s">
        <v>109</v>
      </c>
      <c r="G1424" s="102">
        <f t="shared" si="96"/>
        <v>0</v>
      </c>
      <c r="H1424" s="102">
        <f t="shared" si="97"/>
        <v>0</v>
      </c>
      <c r="I1424" s="103">
        <v>0</v>
      </c>
    </row>
    <row r="1425" spans="3:9">
      <c r="C1425" s="76">
        <v>622300</v>
      </c>
      <c r="D1425" s="89" t="s">
        <v>1487</v>
      </c>
      <c r="E1425" s="90" t="s">
        <v>108</v>
      </c>
      <c r="F1425" s="67" t="s">
        <v>109</v>
      </c>
      <c r="G1425" s="102">
        <f t="shared" si="96"/>
        <v>0</v>
      </c>
      <c r="H1425" s="102">
        <f t="shared" si="97"/>
        <v>0</v>
      </c>
      <c r="I1425" s="103">
        <v>0</v>
      </c>
    </row>
    <row r="1426" spans="3:9">
      <c r="C1426" s="76">
        <v>623100</v>
      </c>
      <c r="D1426" s="89" t="s">
        <v>1488</v>
      </c>
      <c r="E1426" s="90" t="s">
        <v>108</v>
      </c>
      <c r="F1426" s="67" t="s">
        <v>109</v>
      </c>
      <c r="G1426" s="102">
        <f t="shared" si="96"/>
        <v>0</v>
      </c>
      <c r="H1426" s="102">
        <f t="shared" si="97"/>
        <v>0</v>
      </c>
      <c r="I1426" s="103">
        <v>0</v>
      </c>
    </row>
    <row r="1427" spans="3:9">
      <c r="C1427" s="76">
        <v>623200</v>
      </c>
      <c r="D1427" s="89" t="s">
        <v>1489</v>
      </c>
      <c r="E1427" s="90" t="s">
        <v>108</v>
      </c>
      <c r="F1427" s="67" t="s">
        <v>109</v>
      </c>
      <c r="G1427" s="102">
        <f t="shared" si="96"/>
        <v>45.191837245553955</v>
      </c>
      <c r="H1427" s="102">
        <f t="shared" si="97"/>
        <v>29.808162754446048</v>
      </c>
      <c r="I1427" s="103">
        <v>75</v>
      </c>
    </row>
    <row r="1428" spans="3:9">
      <c r="C1428" s="76">
        <v>624100</v>
      </c>
      <c r="D1428" s="89" t="s">
        <v>1490</v>
      </c>
      <c r="E1428" s="90" t="s">
        <v>108</v>
      </c>
      <c r="F1428" s="67" t="s">
        <v>109</v>
      </c>
      <c r="G1428" s="102">
        <f t="shared" si="96"/>
        <v>352.37182684737371</v>
      </c>
      <c r="H1428" s="102">
        <f t="shared" si="97"/>
        <v>232.421547893173</v>
      </c>
      <c r="I1428" s="103">
        <v>584.79337474054671</v>
      </c>
    </row>
    <row r="1429" spans="3:9">
      <c r="C1429" s="76">
        <v>624200</v>
      </c>
      <c r="D1429" s="89" t="s">
        <v>1491</v>
      </c>
      <c r="E1429" s="90" t="s">
        <v>108</v>
      </c>
      <c r="F1429" s="67" t="s">
        <v>109</v>
      </c>
      <c r="G1429" s="102">
        <f t="shared" si="96"/>
        <v>0</v>
      </c>
      <c r="H1429" s="102">
        <f t="shared" si="97"/>
        <v>0</v>
      </c>
      <c r="I1429" s="103">
        <v>0</v>
      </c>
    </row>
    <row r="1430" spans="3:9">
      <c r="C1430" s="76">
        <v>624300</v>
      </c>
      <c r="D1430" s="89" t="s">
        <v>1492</v>
      </c>
      <c r="E1430" s="90" t="s">
        <v>108</v>
      </c>
      <c r="F1430" s="67" t="s">
        <v>109</v>
      </c>
      <c r="G1430" s="102">
        <f t="shared" si="96"/>
        <v>0</v>
      </c>
      <c r="H1430" s="102">
        <f t="shared" si="97"/>
        <v>0</v>
      </c>
      <c r="I1430" s="103">
        <v>0</v>
      </c>
    </row>
    <row r="1431" spans="3:9">
      <c r="C1431" s="76">
        <v>625100</v>
      </c>
      <c r="D1431" s="89" t="s">
        <v>1493</v>
      </c>
      <c r="E1431" s="90" t="s">
        <v>108</v>
      </c>
      <c r="F1431" s="67" t="s">
        <v>109</v>
      </c>
      <c r="G1431" s="102">
        <f t="shared" si="96"/>
        <v>0</v>
      </c>
      <c r="H1431" s="102">
        <f t="shared" si="97"/>
        <v>0</v>
      </c>
      <c r="I1431" s="103">
        <v>0</v>
      </c>
    </row>
    <row r="1432" spans="3:9">
      <c r="C1432" s="76">
        <v>625200</v>
      </c>
      <c r="D1432" s="89" t="s">
        <v>1494</v>
      </c>
      <c r="E1432" s="90" t="s">
        <v>108</v>
      </c>
      <c r="F1432" s="67" t="s">
        <v>109</v>
      </c>
      <c r="G1432" s="102">
        <f t="shared" si="96"/>
        <v>0</v>
      </c>
      <c r="H1432" s="102">
        <f t="shared" si="97"/>
        <v>0</v>
      </c>
      <c r="I1432" s="103">
        <v>0</v>
      </c>
    </row>
    <row r="1433" spans="3:9">
      <c r="C1433" s="76">
        <v>626100</v>
      </c>
      <c r="D1433" s="89" t="s">
        <v>1495</v>
      </c>
      <c r="E1433" s="90" t="s">
        <v>108</v>
      </c>
      <c r="F1433" s="67" t="s">
        <v>109</v>
      </c>
      <c r="G1433" s="102">
        <f t="shared" si="96"/>
        <v>394.7316206368219</v>
      </c>
      <c r="H1433" s="102">
        <f t="shared" si="97"/>
        <v>260.36171816462769</v>
      </c>
      <c r="I1433" s="103">
        <v>655.09333880144959</v>
      </c>
    </row>
    <row r="1434" spans="3:9">
      <c r="C1434" s="76">
        <v>629100</v>
      </c>
      <c r="D1434" s="89" t="s">
        <v>1496</v>
      </c>
      <c r="E1434" s="90" t="s">
        <v>108</v>
      </c>
      <c r="F1434" s="67" t="s">
        <v>109</v>
      </c>
      <c r="G1434" s="102">
        <f t="shared" si="96"/>
        <v>3353.4310485629699</v>
      </c>
      <c r="H1434" s="102">
        <f t="shared" si="97"/>
        <v>2211.8954345280986</v>
      </c>
      <c r="I1434" s="103">
        <v>5565.3264830910684</v>
      </c>
    </row>
    <row r="1435" spans="3:9">
      <c r="C1435" s="76">
        <v>629200</v>
      </c>
      <c r="D1435" s="89" t="s">
        <v>1497</v>
      </c>
      <c r="E1435" s="90" t="s">
        <v>108</v>
      </c>
      <c r="F1435" s="67" t="s">
        <v>109</v>
      </c>
      <c r="G1435" s="102">
        <f t="shared" si="96"/>
        <v>0</v>
      </c>
      <c r="H1435" s="102">
        <f t="shared" si="97"/>
        <v>0</v>
      </c>
      <c r="I1435" s="103">
        <v>0</v>
      </c>
    </row>
    <row r="1436" spans="3:9">
      <c r="C1436" s="76">
        <v>629300</v>
      </c>
      <c r="D1436" s="89" t="s">
        <v>1498</v>
      </c>
      <c r="E1436" s="90" t="s">
        <v>108</v>
      </c>
      <c r="F1436" s="67" t="s">
        <v>109</v>
      </c>
      <c r="G1436" s="102">
        <f t="shared" si="96"/>
        <v>0</v>
      </c>
      <c r="H1436" s="102">
        <f t="shared" si="97"/>
        <v>0</v>
      </c>
      <c r="I1436" s="103">
        <v>0</v>
      </c>
    </row>
    <row r="1437" spans="3:9">
      <c r="C1437" s="76">
        <v>629400</v>
      </c>
      <c r="D1437" s="89" t="s">
        <v>1499</v>
      </c>
      <c r="E1437" s="90" t="s">
        <v>108</v>
      </c>
      <c r="F1437" s="67" t="s">
        <v>109</v>
      </c>
      <c r="G1437" s="102">
        <f t="shared" si="96"/>
        <v>0</v>
      </c>
      <c r="H1437" s="102">
        <f t="shared" si="97"/>
        <v>0</v>
      </c>
      <c r="I1437" s="103">
        <v>0</v>
      </c>
    </row>
    <row r="1438" spans="3:9">
      <c r="C1438" s="76">
        <v>629500</v>
      </c>
      <c r="D1438" s="89" t="s">
        <v>1500</v>
      </c>
      <c r="E1438" s="90" t="s">
        <v>108</v>
      </c>
      <c r="F1438" s="67" t="s">
        <v>109</v>
      </c>
      <c r="G1438" s="102">
        <f t="shared" si="96"/>
        <v>2696.7367288854953</v>
      </c>
      <c r="H1438" s="102">
        <f t="shared" si="97"/>
        <v>1778.7452827760321</v>
      </c>
      <c r="I1438" s="103">
        <v>4475.4820116615274</v>
      </c>
    </row>
    <row r="1439" spans="3:9">
      <c r="C1439" s="76">
        <v>629600</v>
      </c>
      <c r="D1439" s="89" t="s">
        <v>1501</v>
      </c>
      <c r="E1439" s="90" t="s">
        <v>108</v>
      </c>
      <c r="F1439" s="67" t="s">
        <v>109</v>
      </c>
      <c r="G1439" s="102">
        <f t="shared" si="96"/>
        <v>8.7904590102273594E-3</v>
      </c>
      <c r="H1439" s="102">
        <f t="shared" si="97"/>
        <v>5.7981141912729498E-3</v>
      </c>
      <c r="I1439" s="103">
        <v>1.458857320150031E-2</v>
      </c>
    </row>
    <row r="1440" spans="3:9">
      <c r="C1440" s="76">
        <v>629700</v>
      </c>
      <c r="D1440" s="89" t="s">
        <v>1502</v>
      </c>
      <c r="E1440" s="90" t="s">
        <v>108</v>
      </c>
      <c r="F1440" s="67" t="s">
        <v>109</v>
      </c>
      <c r="G1440" s="102">
        <f t="shared" si="96"/>
        <v>0</v>
      </c>
      <c r="H1440" s="102">
        <f t="shared" si="97"/>
        <v>0</v>
      </c>
      <c r="I1440" s="103">
        <v>0</v>
      </c>
    </row>
    <row r="1441" spans="1:9">
      <c r="C1441" s="76">
        <v>629800</v>
      </c>
      <c r="D1441" s="89" t="s">
        <v>1503</v>
      </c>
      <c r="E1441" s="90" t="s">
        <v>108</v>
      </c>
      <c r="F1441" s="67" t="s">
        <v>109</v>
      </c>
      <c r="G1441" s="102">
        <f t="shared" si="96"/>
        <v>0</v>
      </c>
      <c r="H1441" s="102">
        <f t="shared" si="97"/>
        <v>0</v>
      </c>
      <c r="I1441" s="103">
        <v>0</v>
      </c>
    </row>
    <row r="1442" spans="1:9">
      <c r="C1442" s="76">
        <v>629850</v>
      </c>
      <c r="D1442" s="89" t="s">
        <v>1504</v>
      </c>
      <c r="E1442" s="90" t="s">
        <v>108</v>
      </c>
      <c r="F1442" s="67" t="s">
        <v>109</v>
      </c>
      <c r="G1442" s="102">
        <f t="shared" si="96"/>
        <v>0</v>
      </c>
      <c r="H1442" s="102">
        <f t="shared" si="97"/>
        <v>0</v>
      </c>
      <c r="I1442" s="103">
        <v>0</v>
      </c>
    </row>
    <row r="1443" spans="1:9">
      <c r="C1443" s="76">
        <v>629900</v>
      </c>
      <c r="D1443" s="89" t="s">
        <v>1505</v>
      </c>
      <c r="E1443" s="90" t="s">
        <v>108</v>
      </c>
      <c r="F1443" s="67" t="s">
        <v>109</v>
      </c>
      <c r="G1443" s="102">
        <f t="shared" si="96"/>
        <v>820.20173977093452</v>
      </c>
      <c r="H1443" s="102">
        <f t="shared" si="97"/>
        <v>540.99829616856584</v>
      </c>
      <c r="I1443" s="103">
        <v>1361.2000359395004</v>
      </c>
    </row>
    <row r="1444" spans="1:9">
      <c r="A1444" s="70" t="s">
        <v>1108</v>
      </c>
      <c r="B1444" s="70" t="s">
        <v>1446</v>
      </c>
      <c r="C1444" s="90" t="s">
        <v>95</v>
      </c>
      <c r="D1444" s="93" t="s">
        <v>1479</v>
      </c>
      <c r="E1444" s="90"/>
      <c r="G1444" s="107">
        <f>SUM(G1418:G1443)</f>
        <v>7663.4137921021302</v>
      </c>
      <c r="H1444" s="107">
        <f>SUM(H1418:H1443)</f>
        <v>5054.7244700063702</v>
      </c>
      <c r="I1444" s="108">
        <f>SUM(I1418:I1443)</f>
        <v>12718.138262108501</v>
      </c>
    </row>
    <row r="1445" spans="1:9">
      <c r="C1445" s="76"/>
      <c r="D1445" s="77"/>
      <c r="E1445" s="90"/>
      <c r="G1445" s="91"/>
      <c r="H1445" s="91"/>
      <c r="I1445" s="92"/>
    </row>
    <row r="1446" spans="1:9">
      <c r="C1446" s="76"/>
      <c r="D1446" s="77" t="s">
        <v>1506</v>
      </c>
      <c r="E1446" s="90"/>
      <c r="G1446" s="91"/>
      <c r="H1446" s="91"/>
      <c r="I1446" s="92"/>
    </row>
    <row r="1447" spans="1:9">
      <c r="C1447" s="76">
        <v>627100</v>
      </c>
      <c r="D1447" s="89" t="s">
        <v>1507</v>
      </c>
      <c r="E1447" s="90" t="s">
        <v>220</v>
      </c>
      <c r="F1447" s="67" t="s">
        <v>109</v>
      </c>
      <c r="G1447" s="102">
        <f>IF(E1447="Actual",IF(F1447=G$6,$I1447,0),VLOOKUP($E1447,$F$1754:$L$1760,5,FALSE)*$I1447)</f>
        <v>-582.46586083617001</v>
      </c>
      <c r="H1447" s="102">
        <f>IF(E1447="Actual",IF(F1447=H$6,$I1447,0),VLOOKUP($E1447,$F$1754:$L$1760,6,FALSE)*$I1447)</f>
        <v>-564.38413916383035</v>
      </c>
      <c r="I1447" s="103">
        <v>-1146.8500000000004</v>
      </c>
    </row>
    <row r="1448" spans="1:9">
      <c r="C1448" s="76">
        <v>627200</v>
      </c>
      <c r="D1448" s="89" t="s">
        <v>1508</v>
      </c>
      <c r="E1448" s="90" t="s">
        <v>220</v>
      </c>
      <c r="F1448" s="67" t="s">
        <v>109</v>
      </c>
      <c r="G1448" s="102">
        <f>IF(E1448="Actual",IF(F1448=G$6,$I1448,0),VLOOKUP($E1448,$F$1754:$L$1760,5,FALSE)*$I1448)</f>
        <v>1.209685951895636E-2</v>
      </c>
      <c r="H1448" s="102">
        <f>IF(E1448="Actual",IF(F1448=H$6,$I1448,0),VLOOKUP($E1448,$F$1754:$L$1760,6,FALSE)*$I1448)</f>
        <v>1.1721331850060612E-2</v>
      </c>
      <c r="I1448" s="103">
        <v>2.3818191369016972E-2</v>
      </c>
    </row>
    <row r="1449" spans="1:9">
      <c r="C1449" s="76">
        <v>627300</v>
      </c>
      <c r="D1449" s="89" t="s">
        <v>1509</v>
      </c>
      <c r="E1449" s="90" t="s">
        <v>220</v>
      </c>
      <c r="F1449" s="67" t="s">
        <v>109</v>
      </c>
      <c r="G1449" s="102">
        <f>IF(E1449="Actual",IF(F1449=G$6,$I1449,0),VLOOKUP($E1449,$F$1754:$L$1760,5,FALSE)*$I1449)</f>
        <v>31068.739682548738</v>
      </c>
      <c r="H1449" s="102">
        <f>IF(E1449="Actual",IF(F1449=H$6,$I1449,0),VLOOKUP($E1449,$F$1754:$L$1760,6,FALSE)*$I1449)</f>
        <v>30104.260317451262</v>
      </c>
      <c r="I1449" s="103">
        <v>61173</v>
      </c>
    </row>
    <row r="1450" spans="1:9">
      <c r="A1450" s="70" t="s">
        <v>1108</v>
      </c>
      <c r="B1450" s="109" t="s">
        <v>1510</v>
      </c>
      <c r="C1450" s="90" t="s">
        <v>95</v>
      </c>
      <c r="D1450" s="93" t="s">
        <v>1506</v>
      </c>
      <c r="E1450" s="90"/>
      <c r="G1450" s="94">
        <f>SUM(G1447:G1449)</f>
        <v>30486.285918572088</v>
      </c>
      <c r="H1450" s="94">
        <f>SUM(H1447:H1449)</f>
        <v>29539.887899619283</v>
      </c>
      <c r="I1450" s="95">
        <f>SUM(I1447:I1449)</f>
        <v>60026.173818191368</v>
      </c>
    </row>
    <row r="1451" spans="1:9">
      <c r="C1451" s="76"/>
      <c r="D1451" s="77"/>
      <c r="E1451" s="90"/>
      <c r="G1451" s="91"/>
      <c r="H1451" s="91"/>
      <c r="I1451" s="92"/>
    </row>
    <row r="1452" spans="1:9">
      <c r="C1452" s="76"/>
      <c r="D1452" s="77" t="s">
        <v>1511</v>
      </c>
      <c r="E1452" s="90"/>
      <c r="G1452" s="91"/>
      <c r="H1452" s="91"/>
      <c r="I1452" s="92"/>
    </row>
    <row r="1453" spans="1:9">
      <c r="C1453" s="76">
        <v>628100</v>
      </c>
      <c r="D1453" s="89" t="s">
        <v>1512</v>
      </c>
      <c r="E1453" s="90" t="s">
        <v>108</v>
      </c>
      <c r="F1453" s="67" t="s">
        <v>109</v>
      </c>
      <c r="G1453" s="102">
        <f t="shared" ref="G1453:G1458" si="98">IF(E1453="Actual",IF(F1453=G$6,$I1453,0),VLOOKUP($E1453,$F$1754:$L$1760,5,FALSE)*$I1453)</f>
        <v>0</v>
      </c>
      <c r="H1453" s="102">
        <f t="shared" ref="H1453:H1458" si="99">IF(E1453="Actual",IF(F1453=H$6,$I1453,0),VLOOKUP($E1453,$F$1754:$L$1760,6,FALSE)*$I1453)</f>
        <v>0</v>
      </c>
      <c r="I1453" s="103">
        <v>0</v>
      </c>
    </row>
    <row r="1454" spans="1:9">
      <c r="C1454" s="76">
        <v>628200</v>
      </c>
      <c r="D1454" s="89" t="s">
        <v>1513</v>
      </c>
      <c r="E1454" s="90" t="s">
        <v>108</v>
      </c>
      <c r="F1454" s="67" t="s">
        <v>109</v>
      </c>
      <c r="G1454" s="102">
        <f t="shared" si="98"/>
        <v>0</v>
      </c>
      <c r="H1454" s="102">
        <f t="shared" si="99"/>
        <v>0</v>
      </c>
      <c r="I1454" s="103">
        <v>0</v>
      </c>
    </row>
    <row r="1455" spans="1:9">
      <c r="C1455" s="76">
        <v>628300</v>
      </c>
      <c r="D1455" s="89" t="s">
        <v>1514</v>
      </c>
      <c r="E1455" s="90" t="s">
        <v>108</v>
      </c>
      <c r="F1455" s="67" t="s">
        <v>109</v>
      </c>
      <c r="G1455" s="102">
        <f t="shared" si="98"/>
        <v>8.068802535833818</v>
      </c>
      <c r="H1455" s="102">
        <f t="shared" si="99"/>
        <v>5.3221155385817775</v>
      </c>
      <c r="I1455" s="103">
        <v>13.390918074415595</v>
      </c>
    </row>
    <row r="1456" spans="1:9">
      <c r="C1456" s="76">
        <v>628400</v>
      </c>
      <c r="D1456" s="89" t="s">
        <v>1515</v>
      </c>
      <c r="E1456" s="90" t="s">
        <v>108</v>
      </c>
      <c r="F1456" s="67" t="s">
        <v>109</v>
      </c>
      <c r="G1456" s="102">
        <f t="shared" si="98"/>
        <v>17854.969599695436</v>
      </c>
      <c r="H1456" s="102">
        <f t="shared" si="99"/>
        <v>11776.990541710471</v>
      </c>
      <c r="I1456" s="103">
        <v>29631.960141405907</v>
      </c>
    </row>
    <row r="1457" spans="1:9">
      <c r="C1457" s="76">
        <v>628500</v>
      </c>
      <c r="D1457" s="89" t="s">
        <v>1516</v>
      </c>
      <c r="E1457" s="90" t="s">
        <v>108</v>
      </c>
      <c r="F1457" s="67" t="s">
        <v>109</v>
      </c>
      <c r="G1457" s="102">
        <f t="shared" si="98"/>
        <v>0</v>
      </c>
      <c r="H1457" s="102">
        <f t="shared" si="99"/>
        <v>0</v>
      </c>
      <c r="I1457" s="103">
        <v>0</v>
      </c>
    </row>
    <row r="1458" spans="1:9">
      <c r="C1458" s="76">
        <v>628600</v>
      </c>
      <c r="D1458" s="89" t="s">
        <v>1517</v>
      </c>
      <c r="E1458" s="90" t="s">
        <v>108</v>
      </c>
      <c r="F1458" s="67" t="s">
        <v>109</v>
      </c>
      <c r="G1458" s="102">
        <f t="shared" si="98"/>
        <v>0</v>
      </c>
      <c r="H1458" s="102">
        <f t="shared" si="99"/>
        <v>0</v>
      </c>
      <c r="I1458" s="103">
        <v>0</v>
      </c>
    </row>
    <row r="1459" spans="1:9">
      <c r="A1459" s="70" t="s">
        <v>1108</v>
      </c>
      <c r="B1459" s="70" t="s">
        <v>1411</v>
      </c>
      <c r="C1459" s="90" t="s">
        <v>95</v>
      </c>
      <c r="D1459" s="93" t="s">
        <v>1511</v>
      </c>
      <c r="E1459" s="90"/>
      <c r="G1459" s="107">
        <f>SUM(G1453:G1458)</f>
        <v>17863.038402231268</v>
      </c>
      <c r="H1459" s="107">
        <f>SUM(H1453:H1458)</f>
        <v>11782.312657249053</v>
      </c>
      <c r="I1459" s="108">
        <f>SUM(I1453:I1458)</f>
        <v>29645.351059480323</v>
      </c>
    </row>
    <row r="1460" spans="1:9">
      <c r="C1460" s="76"/>
      <c r="D1460" s="77"/>
      <c r="E1460" s="90"/>
      <c r="G1460" s="91"/>
      <c r="H1460" s="91"/>
      <c r="I1460" s="92"/>
    </row>
    <row r="1461" spans="1:9">
      <c r="C1461" s="76"/>
      <c r="D1461" s="77" t="s">
        <v>1518</v>
      </c>
      <c r="E1461" s="90"/>
      <c r="G1461" s="91"/>
      <c r="H1461" s="91"/>
      <c r="I1461" s="92"/>
    </row>
    <row r="1462" spans="1:9">
      <c r="C1462" s="76">
        <v>630001</v>
      </c>
      <c r="D1462" s="89" t="s">
        <v>1519</v>
      </c>
      <c r="E1462" s="90" t="s">
        <v>108</v>
      </c>
      <c r="F1462" s="67" t="s">
        <v>109</v>
      </c>
      <c r="G1462" s="91">
        <f>IF(E1462="Actual",IF(F1462=G$6,$I1462,0),VLOOKUP($E1462,$F$1754:$L$1760,5,FALSE)*$I1462)</f>
        <v>0</v>
      </c>
      <c r="H1462" s="91">
        <f>IF(E1462="Actual",IF(F1462=H$6,$I1462,0),VLOOKUP($E1462,$F$1754:$L$1760,6,FALSE)*$I1462)</f>
        <v>0</v>
      </c>
      <c r="I1462" s="92">
        <v>0</v>
      </c>
    </row>
    <row r="1463" spans="1:9">
      <c r="C1463" s="76">
        <v>630002</v>
      </c>
      <c r="D1463" s="89" t="s">
        <v>1518</v>
      </c>
      <c r="E1463" s="90" t="s">
        <v>108</v>
      </c>
      <c r="F1463" s="67" t="s">
        <v>109</v>
      </c>
      <c r="G1463" s="91">
        <f>IF(E1463="Actual",IF(F1463=G$6,$I1463,0),VLOOKUP($E1463,$F$1754:$L$1760,5,FALSE)*$I1463)</f>
        <v>0</v>
      </c>
      <c r="H1463" s="91">
        <f>IF(E1463="Actual",IF(F1463=H$6,$I1463,0),VLOOKUP($E1463,$F$1754:$L$1760,6,FALSE)*$I1463)</f>
        <v>0</v>
      </c>
      <c r="I1463" s="92">
        <v>0</v>
      </c>
    </row>
    <row r="1464" spans="1:9">
      <c r="A1464" s="70" t="s">
        <v>1108</v>
      </c>
      <c r="C1464" s="90" t="s">
        <v>95</v>
      </c>
      <c r="D1464" s="93" t="s">
        <v>1518</v>
      </c>
      <c r="E1464" s="90"/>
      <c r="G1464" s="94">
        <f>SUM(G1462:G1463)</f>
        <v>0</v>
      </c>
      <c r="H1464" s="94">
        <f>SUM(H1462:H1463)</f>
        <v>0</v>
      </c>
      <c r="I1464" s="95">
        <f>SUM(I1462:I1463)</f>
        <v>0</v>
      </c>
    </row>
    <row r="1465" spans="1:9">
      <c r="C1465" s="76"/>
      <c r="D1465" s="77"/>
      <c r="E1465" s="90"/>
      <c r="G1465" s="91"/>
      <c r="H1465" s="91"/>
      <c r="I1465" s="92"/>
    </row>
    <row r="1466" spans="1:9">
      <c r="C1466" s="76"/>
      <c r="D1466" s="77" t="s">
        <v>1520</v>
      </c>
      <c r="E1466" s="90"/>
      <c r="G1466" s="91"/>
      <c r="H1466" s="91"/>
      <c r="I1466" s="92"/>
    </row>
    <row r="1467" spans="1:9">
      <c r="C1467" s="76">
        <v>641100</v>
      </c>
      <c r="D1467" s="89" t="s">
        <v>1521</v>
      </c>
      <c r="E1467" s="90" t="s">
        <v>108</v>
      </c>
      <c r="F1467" s="67" t="s">
        <v>109</v>
      </c>
      <c r="G1467" s="102">
        <f t="shared" ref="G1467:G1479" si="100">IF(E1467="Actual",IF(F1467=G$6,$I1467,0),VLOOKUP($E1467,$F$1754:$L$1760,5,FALSE)*$I1467)</f>
        <v>31585.978018110094</v>
      </c>
      <c r="H1467" s="102">
        <f t="shared" ref="H1467:H1479" si="101">IF(E1467="Actual",IF(F1467=H$6,$I1467,0),VLOOKUP($E1467,$F$1754:$L$1760,6,FALSE)*$I1467)</f>
        <v>20833.850334659917</v>
      </c>
      <c r="I1467" s="103">
        <v>52419.828352770011</v>
      </c>
    </row>
    <row r="1468" spans="1:9">
      <c r="C1468" s="76">
        <v>641200</v>
      </c>
      <c r="D1468" s="89" t="s">
        <v>1522</v>
      </c>
      <c r="E1468" s="90" t="s">
        <v>108</v>
      </c>
      <c r="F1468" s="67" t="s">
        <v>109</v>
      </c>
      <c r="G1468" s="102">
        <f t="shared" si="100"/>
        <v>0</v>
      </c>
      <c r="H1468" s="102">
        <f t="shared" si="101"/>
        <v>0</v>
      </c>
      <c r="I1468" s="103">
        <v>0</v>
      </c>
    </row>
    <row r="1469" spans="1:9">
      <c r="C1469" s="76">
        <v>641300</v>
      </c>
      <c r="D1469" s="89" t="s">
        <v>1523</v>
      </c>
      <c r="E1469" s="90" t="s">
        <v>108</v>
      </c>
      <c r="F1469" s="67" t="s">
        <v>109</v>
      </c>
      <c r="G1469" s="102">
        <f t="shared" si="100"/>
        <v>0</v>
      </c>
      <c r="H1469" s="102">
        <f t="shared" si="101"/>
        <v>0</v>
      </c>
      <c r="I1469" s="103">
        <v>0</v>
      </c>
    </row>
    <row r="1470" spans="1:9">
      <c r="C1470" s="76">
        <v>642100</v>
      </c>
      <c r="D1470" s="89" t="s">
        <v>1524</v>
      </c>
      <c r="E1470" s="90" t="s">
        <v>108</v>
      </c>
      <c r="F1470" s="67" t="s">
        <v>109</v>
      </c>
      <c r="G1470" s="102">
        <f t="shared" si="100"/>
        <v>401.50260570703216</v>
      </c>
      <c r="H1470" s="102">
        <f t="shared" si="101"/>
        <v>264.82780401734675</v>
      </c>
      <c r="I1470" s="103">
        <v>666.33040972437891</v>
      </c>
    </row>
    <row r="1471" spans="1:9">
      <c r="C1471" s="76">
        <v>642200</v>
      </c>
      <c r="D1471" s="89" t="s">
        <v>1525</v>
      </c>
      <c r="E1471" s="90" t="s">
        <v>108</v>
      </c>
      <c r="F1471" s="67" t="s">
        <v>109</v>
      </c>
      <c r="G1471" s="102">
        <f t="shared" si="100"/>
        <v>3631.4713460376406</v>
      </c>
      <c r="H1471" s="102">
        <f t="shared" si="101"/>
        <v>2395.2885193099073</v>
      </c>
      <c r="I1471" s="103">
        <v>6026.7598653475479</v>
      </c>
    </row>
    <row r="1472" spans="1:9">
      <c r="C1472" s="76">
        <v>642300</v>
      </c>
      <c r="D1472" s="89" t="s">
        <v>1526</v>
      </c>
      <c r="E1472" s="90" t="s">
        <v>108</v>
      </c>
      <c r="F1472" s="67" t="s">
        <v>109</v>
      </c>
      <c r="G1472" s="102">
        <f t="shared" si="100"/>
        <v>0</v>
      </c>
      <c r="H1472" s="102">
        <f t="shared" si="101"/>
        <v>0</v>
      </c>
      <c r="I1472" s="103">
        <v>0</v>
      </c>
    </row>
    <row r="1473" spans="1:9">
      <c r="C1473" s="76">
        <v>643100</v>
      </c>
      <c r="D1473" s="89" t="s">
        <v>1527</v>
      </c>
      <c r="E1473" s="90" t="s">
        <v>108</v>
      </c>
      <c r="F1473" s="67" t="s">
        <v>109</v>
      </c>
      <c r="G1473" s="102">
        <f t="shared" si="100"/>
        <v>4.3850363339773643E-2</v>
      </c>
      <c r="H1473" s="102">
        <f t="shared" si="101"/>
        <v>2.8923337641072813E-2</v>
      </c>
      <c r="I1473" s="103">
        <v>7.2773700980846456E-2</v>
      </c>
    </row>
    <row r="1474" spans="1:9">
      <c r="C1474" s="76">
        <v>643200</v>
      </c>
      <c r="D1474" s="89" t="s">
        <v>1528</v>
      </c>
      <c r="E1474" s="90" t="s">
        <v>108</v>
      </c>
      <c r="F1474" s="67" t="s">
        <v>109</v>
      </c>
      <c r="G1474" s="102">
        <f t="shared" si="100"/>
        <v>-50.614857715020428</v>
      </c>
      <c r="H1474" s="102">
        <f t="shared" si="101"/>
        <v>-33.385142284979572</v>
      </c>
      <c r="I1474" s="103">
        <v>-84</v>
      </c>
    </row>
    <row r="1475" spans="1:9">
      <c r="A1475" s="112"/>
      <c r="B1475" s="112"/>
      <c r="C1475" s="113">
        <v>643300</v>
      </c>
      <c r="D1475" s="114" t="s">
        <v>1529</v>
      </c>
      <c r="E1475" s="115" t="s">
        <v>108</v>
      </c>
      <c r="F1475" s="116" t="s">
        <v>109</v>
      </c>
      <c r="G1475" s="117">
        <f t="shared" si="100"/>
        <v>66091.308528337526</v>
      </c>
      <c r="H1475" s="117">
        <f t="shared" si="101"/>
        <v>43593.281471662471</v>
      </c>
      <c r="I1475" s="118">
        <v>109684.59</v>
      </c>
    </row>
    <row r="1476" spans="1:9">
      <c r="A1476" s="112"/>
      <c r="B1476" s="112"/>
      <c r="C1476" s="113">
        <v>643400</v>
      </c>
      <c r="D1476" s="114" t="s">
        <v>1530</v>
      </c>
      <c r="E1476" s="115" t="s">
        <v>108</v>
      </c>
      <c r="F1476" s="116" t="s">
        <v>109</v>
      </c>
      <c r="G1476" s="117">
        <f t="shared" si="100"/>
        <v>3847.227373805666</v>
      </c>
      <c r="H1476" s="117">
        <f t="shared" si="101"/>
        <v>2537.5994139968629</v>
      </c>
      <c r="I1476" s="118">
        <v>6384.826787802529</v>
      </c>
    </row>
    <row r="1477" spans="1:9">
      <c r="C1477" s="76">
        <v>643500</v>
      </c>
      <c r="D1477" s="89" t="s">
        <v>1531</v>
      </c>
      <c r="E1477" s="90" t="s">
        <v>108</v>
      </c>
      <c r="F1477" s="67" t="s">
        <v>109</v>
      </c>
      <c r="G1477" s="102">
        <f t="shared" si="100"/>
        <v>0</v>
      </c>
      <c r="H1477" s="102">
        <f t="shared" si="101"/>
        <v>0</v>
      </c>
      <c r="I1477" s="103">
        <v>0</v>
      </c>
    </row>
    <row r="1478" spans="1:9">
      <c r="C1478" s="76">
        <v>643600</v>
      </c>
      <c r="D1478" s="89" t="s">
        <v>1532</v>
      </c>
      <c r="E1478" s="90" t="s">
        <v>108</v>
      </c>
      <c r="F1478" s="67" t="s">
        <v>109</v>
      </c>
      <c r="G1478" s="102">
        <f t="shared" si="100"/>
        <v>75575.586848339371</v>
      </c>
      <c r="H1478" s="102">
        <f t="shared" si="101"/>
        <v>49849.03315166066</v>
      </c>
      <c r="I1478" s="103">
        <v>125424.62000000002</v>
      </c>
    </row>
    <row r="1479" spans="1:9">
      <c r="C1479" s="76">
        <v>643700</v>
      </c>
      <c r="D1479" s="89" t="s">
        <v>1533</v>
      </c>
      <c r="E1479" s="90" t="s">
        <v>108</v>
      </c>
      <c r="F1479" s="67" t="s">
        <v>109</v>
      </c>
      <c r="G1479" s="102">
        <f t="shared" si="100"/>
        <v>-18329.626447361374</v>
      </c>
      <c r="H1479" s="102">
        <f t="shared" si="101"/>
        <v>-12090.070279780437</v>
      </c>
      <c r="I1479" s="103">
        <v>-30419.696727141811</v>
      </c>
    </row>
    <row r="1480" spans="1:9">
      <c r="A1480" s="70" t="s">
        <v>1108</v>
      </c>
      <c r="B1480" s="109" t="s">
        <v>1534</v>
      </c>
      <c r="C1480" s="90" t="s">
        <v>95</v>
      </c>
      <c r="D1480" s="93" t="s">
        <v>1520</v>
      </c>
      <c r="E1480" s="90"/>
      <c r="G1480" s="94">
        <f>SUM(G1464:G1479)</f>
        <v>162752.87726562429</v>
      </c>
      <c r="H1480" s="94">
        <f>SUM(H1464:H1479)</f>
        <v>107350.45419657939</v>
      </c>
      <c r="I1480" s="94">
        <f>SUM(I1464:I1479)</f>
        <v>270103.3314622037</v>
      </c>
    </row>
    <row r="1481" spans="1:9">
      <c r="C1481" s="76"/>
      <c r="D1481" s="89"/>
      <c r="E1481" s="90"/>
      <c r="G1481" s="91"/>
      <c r="H1481" s="91"/>
      <c r="I1481" s="92"/>
    </row>
    <row r="1482" spans="1:9">
      <c r="C1482" s="76">
        <v>680001</v>
      </c>
      <c r="D1482" s="89" t="s">
        <v>1535</v>
      </c>
      <c r="E1482" s="90" t="s">
        <v>108</v>
      </c>
      <c r="F1482" s="67" t="s">
        <v>109</v>
      </c>
      <c r="G1482" s="91">
        <f>IF(E1482="Actual",IF(F1482=G$6,$I1482,0),VLOOKUP($E1482,$F$1754:$L$1760,5,FALSE)*$I1482)</f>
        <v>0</v>
      </c>
      <c r="H1482" s="91">
        <f>IF(E1482="Actual",IF(F1482=H$6,$I1482,0),VLOOKUP($E1482,$F$1754:$L$1760,6,FALSE)*$I1482)</f>
        <v>0</v>
      </c>
      <c r="I1482" s="92">
        <v>0</v>
      </c>
    </row>
    <row r="1483" spans="1:9">
      <c r="C1483" s="76">
        <v>691000</v>
      </c>
      <c r="D1483" s="89" t="s">
        <v>1536</v>
      </c>
      <c r="E1483" s="90" t="s">
        <v>108</v>
      </c>
      <c r="F1483" s="67" t="s">
        <v>109</v>
      </c>
      <c r="G1483" s="102">
        <f>IF(E1483="Actual",IF(F1483=G$6,$I1483,0),VLOOKUP($E1483,$F$1754:$L$1760,5,FALSE)*$I1483)</f>
        <v>424007.2938142168</v>
      </c>
      <c r="H1483" s="102">
        <f>IF(E1483="Actual",IF(F1483=H$6,$I1483,0),VLOOKUP($E1483,$F$1754:$L$1760,6,FALSE)*$I1483)</f>
        <v>279671.7104996618</v>
      </c>
      <c r="I1483" s="119">
        <v>703679.0043138786</v>
      </c>
    </row>
    <row r="1484" spans="1:9">
      <c r="C1484" s="76">
        <v>692000</v>
      </c>
      <c r="D1484" s="89" t="s">
        <v>1537</v>
      </c>
      <c r="E1484" s="90" t="s">
        <v>108</v>
      </c>
      <c r="F1484" s="67" t="s">
        <v>109</v>
      </c>
      <c r="G1484" s="102">
        <f>IF(E1484="Actual",IF(F1484=G$6,$I1484,0),VLOOKUP($E1484,$F$1754:$L$1760,5,FALSE)*$I1484)</f>
        <v>37624.15679429267</v>
      </c>
      <c r="H1484" s="102">
        <f>IF(E1484="Actual",IF(F1484=H$6,$I1484,0),VLOOKUP($E1484,$F$1754:$L$1760,6,FALSE)*$I1484)</f>
        <v>24816.583205707324</v>
      </c>
      <c r="I1484" s="103">
        <v>62440.74</v>
      </c>
    </row>
    <row r="1485" spans="1:9">
      <c r="C1485" s="76">
        <v>693000</v>
      </c>
      <c r="D1485" s="89" t="s">
        <v>1538</v>
      </c>
      <c r="E1485" s="90" t="s">
        <v>108</v>
      </c>
      <c r="F1485" s="67" t="s">
        <v>109</v>
      </c>
      <c r="G1485" s="102">
        <f>IF(E1485="Actual",IF(F1485=G$6,$I1485,0),VLOOKUP($E1485,$F$1754:$L$1760,5,FALSE)*$I1485)</f>
        <v>0</v>
      </c>
      <c r="H1485" s="102">
        <f>IF(E1485="Actual",IF(F1485=H$6,$I1485,0),VLOOKUP($E1485,$F$1754:$L$1760,6,FALSE)*$I1485)</f>
        <v>0</v>
      </c>
      <c r="I1485" s="103">
        <v>0</v>
      </c>
    </row>
    <row r="1486" spans="1:9">
      <c r="C1486" s="76">
        <v>694000</v>
      </c>
      <c r="D1486" s="89" t="s">
        <v>1539</v>
      </c>
      <c r="E1486" s="90" t="s">
        <v>108</v>
      </c>
      <c r="F1486" s="67" t="s">
        <v>109</v>
      </c>
      <c r="G1486" s="102">
        <f>IF(E1486="Actual",IF(F1486=G$6,$I1486,0),VLOOKUP($E1486,$F$1754:$L$1760,5,FALSE)*$I1486)</f>
        <v>0</v>
      </c>
      <c r="H1486" s="102">
        <f>IF(E1486="Actual",IF(F1486=H$6,$I1486,0),VLOOKUP($E1486,$F$1754:$L$1760,6,FALSE)*$I1486)</f>
        <v>0</v>
      </c>
      <c r="I1486" s="103">
        <v>0</v>
      </c>
    </row>
    <row r="1487" spans="1:9">
      <c r="A1487" s="70" t="s">
        <v>1108</v>
      </c>
      <c r="B1487" s="109" t="s">
        <v>1540</v>
      </c>
      <c r="C1487" s="90" t="s">
        <v>95</v>
      </c>
      <c r="D1487" s="93" t="s">
        <v>1536</v>
      </c>
      <c r="E1487" s="90"/>
      <c r="G1487" s="107">
        <f>SUM(G1482:G1486)</f>
        <v>461631.45060850948</v>
      </c>
      <c r="H1487" s="107">
        <f t="shared" ref="H1487:I1487" si="102">SUM(H1482:H1486)</f>
        <v>304488.29370536911</v>
      </c>
      <c r="I1487" s="107">
        <f t="shared" si="102"/>
        <v>766119.74431387859</v>
      </c>
    </row>
    <row r="1488" spans="1:9">
      <c r="C1488" s="76"/>
      <c r="D1488" s="77"/>
      <c r="E1488" s="90"/>
      <c r="G1488" s="91"/>
      <c r="H1488" s="91"/>
      <c r="I1488" s="92"/>
    </row>
    <row r="1489" spans="2:10">
      <c r="C1489" s="76"/>
      <c r="D1489" s="77"/>
      <c r="E1489" s="90"/>
      <c r="G1489" s="91"/>
      <c r="H1489" s="91"/>
      <c r="I1489" s="92"/>
    </row>
    <row r="1490" spans="2:10">
      <c r="C1490" s="76"/>
      <c r="D1490" s="77" t="s">
        <v>1541</v>
      </c>
      <c r="E1490" s="90"/>
      <c r="G1490" s="91"/>
      <c r="H1490" s="91"/>
      <c r="I1490" s="92"/>
    </row>
    <row r="1491" spans="2:10">
      <c r="B1491" s="109" t="s">
        <v>1542</v>
      </c>
      <c r="C1491" s="76">
        <v>710201</v>
      </c>
      <c r="D1491" s="89" t="s">
        <v>1543</v>
      </c>
      <c r="E1491" s="90" t="s">
        <v>108</v>
      </c>
      <c r="F1491" s="67" t="s">
        <v>109</v>
      </c>
      <c r="G1491" s="91">
        <f t="shared" ref="G1491:G1554" si="103">IF(E1491="Actual",IF(F1491=G$6,$I1491,0),VLOOKUP($E1491,$F$1754:$L$1760,5,FALSE)*$I1491)</f>
        <v>2576.6577923925047</v>
      </c>
      <c r="H1491" s="91">
        <f t="shared" ref="H1491:H1554" si="104">IF(E1491="Actual",IF(F1491=H$6,$I1491,0),VLOOKUP($E1491,$F$1754:$L$1760,6,FALSE)*$I1491)</f>
        <v>1699.542207607496</v>
      </c>
      <c r="I1491" s="92">
        <v>4276.2000000000007</v>
      </c>
      <c r="J1491" s="120" t="e" cm="1">
        <f t="array" ref="J1491">INDEX(#REF!,MATCH(C1491,#REF!,0),)</f>
        <v>#REF!</v>
      </c>
    </row>
    <row r="1492" spans="2:10">
      <c r="B1492" s="109" t="s">
        <v>1542</v>
      </c>
      <c r="C1492" s="76">
        <v>710202</v>
      </c>
      <c r="D1492" s="89" t="s">
        <v>1544</v>
      </c>
      <c r="E1492" s="90" t="s">
        <v>108</v>
      </c>
      <c r="F1492" s="67" t="s">
        <v>109</v>
      </c>
      <c r="G1492" s="91">
        <f t="shared" si="103"/>
        <v>100.28972521533333</v>
      </c>
      <c r="H1492" s="91">
        <f t="shared" si="104"/>
        <v>66.150274784666664</v>
      </c>
      <c r="I1492" s="92">
        <v>166.44</v>
      </c>
      <c r="J1492" s="120" t="e" cm="1">
        <f t="array" ref="J1492">INDEX(#REF!,MATCH(C1492,#REF!,0),)</f>
        <v>#REF!</v>
      </c>
    </row>
    <row r="1493" spans="2:10">
      <c r="B1493" s="109" t="s">
        <v>1542</v>
      </c>
      <c r="C1493" s="76">
        <v>710203</v>
      </c>
      <c r="D1493" s="89" t="s">
        <v>1545</v>
      </c>
      <c r="E1493" s="90" t="s">
        <v>108</v>
      </c>
      <c r="F1493" s="67" t="s">
        <v>109</v>
      </c>
      <c r="G1493" s="91">
        <f t="shared" si="103"/>
        <v>3085.6986471264245</v>
      </c>
      <c r="H1493" s="91">
        <f t="shared" si="104"/>
        <v>2035.3013528735764</v>
      </c>
      <c r="I1493" s="92">
        <v>5121.0000000000009</v>
      </c>
      <c r="J1493" s="120" t="e" cm="1">
        <f t="array" ref="J1493">INDEX(#REF!,MATCH(C1493,#REF!,0),)</f>
        <v>#REF!</v>
      </c>
    </row>
    <row r="1494" spans="2:10">
      <c r="B1494" s="109" t="s">
        <v>1542</v>
      </c>
      <c r="C1494" s="76">
        <v>710204</v>
      </c>
      <c r="D1494" s="89" t="s">
        <v>1546</v>
      </c>
      <c r="E1494" s="90" t="s">
        <v>3</v>
      </c>
      <c r="F1494" s="67" t="s">
        <v>2</v>
      </c>
      <c r="G1494" s="91">
        <f t="shared" si="103"/>
        <v>10850.680000000006</v>
      </c>
      <c r="H1494" s="91">
        <f t="shared" si="104"/>
        <v>0</v>
      </c>
      <c r="I1494" s="92">
        <v>10850.680000000006</v>
      </c>
      <c r="J1494" s="120" t="e" cm="1">
        <f t="array" ref="J1494">INDEX(#REF!,MATCH(C1494,#REF!,0),)</f>
        <v>#REF!</v>
      </c>
    </row>
    <row r="1495" spans="2:10">
      <c r="B1495" s="109" t="s">
        <v>1542</v>
      </c>
      <c r="C1495" s="76">
        <v>710205</v>
      </c>
      <c r="D1495" s="89" t="s">
        <v>1547</v>
      </c>
      <c r="E1495" s="90" t="s">
        <v>3</v>
      </c>
      <c r="F1495" s="67" t="s">
        <v>2</v>
      </c>
      <c r="G1495" s="91">
        <f t="shared" si="103"/>
        <v>6202.2799999999988</v>
      </c>
      <c r="H1495" s="91">
        <f t="shared" si="104"/>
        <v>0</v>
      </c>
      <c r="I1495" s="92">
        <v>6202.2799999999988</v>
      </c>
      <c r="J1495" s="120" t="e" cm="1">
        <f t="array" ref="J1495">INDEX(#REF!,MATCH(C1495,#REF!,0),)</f>
        <v>#REF!</v>
      </c>
    </row>
    <row r="1496" spans="2:10">
      <c r="B1496" s="109" t="s">
        <v>1542</v>
      </c>
      <c r="C1496" s="76">
        <v>710206</v>
      </c>
      <c r="D1496" s="89" t="s">
        <v>1548</v>
      </c>
      <c r="E1496" s="90" t="s">
        <v>3</v>
      </c>
      <c r="F1496" s="67" t="s">
        <v>2</v>
      </c>
      <c r="G1496" s="91">
        <f t="shared" si="103"/>
        <v>89.88</v>
      </c>
      <c r="H1496" s="91">
        <f t="shared" si="104"/>
        <v>0</v>
      </c>
      <c r="I1496" s="92">
        <v>89.88</v>
      </c>
      <c r="J1496" s="120" t="e" cm="1">
        <f t="array" ref="J1496">INDEX(#REF!,MATCH(C1496,#REF!,0),)</f>
        <v>#REF!</v>
      </c>
    </row>
    <row r="1497" spans="2:10">
      <c r="B1497" s="109" t="s">
        <v>1542</v>
      </c>
      <c r="C1497" s="76">
        <v>710207</v>
      </c>
      <c r="D1497" s="89" t="s">
        <v>1549</v>
      </c>
      <c r="E1497" s="90" t="s">
        <v>3</v>
      </c>
      <c r="F1497" s="67" t="s">
        <v>76</v>
      </c>
      <c r="G1497" s="91">
        <f t="shared" si="103"/>
        <v>0</v>
      </c>
      <c r="H1497" s="91">
        <f t="shared" si="104"/>
        <v>244.32000000000005</v>
      </c>
      <c r="I1497" s="92">
        <v>244.32000000000005</v>
      </c>
      <c r="J1497" s="120" t="e" cm="1">
        <f t="array" ref="J1497">INDEX(#REF!,MATCH(C1497,#REF!,0),)</f>
        <v>#REF!</v>
      </c>
    </row>
    <row r="1498" spans="2:10">
      <c r="B1498" s="109" t="s">
        <v>1542</v>
      </c>
      <c r="C1498" s="76">
        <v>710208</v>
      </c>
      <c r="D1498" s="89" t="s">
        <v>1550</v>
      </c>
      <c r="E1498" s="90" t="s">
        <v>3</v>
      </c>
      <c r="F1498" s="67" t="s">
        <v>76</v>
      </c>
      <c r="G1498" s="91">
        <f t="shared" si="103"/>
        <v>0</v>
      </c>
      <c r="H1498" s="91">
        <f t="shared" si="104"/>
        <v>21228.120000000003</v>
      </c>
      <c r="I1498" s="92">
        <v>21228.120000000003</v>
      </c>
      <c r="J1498" s="120" t="e" cm="1">
        <f t="array" ref="J1498">INDEX(#REF!,MATCH(C1498,#REF!,0),)</f>
        <v>#REF!</v>
      </c>
    </row>
    <row r="1499" spans="2:10">
      <c r="B1499" s="109" t="s">
        <v>1542</v>
      </c>
      <c r="C1499" s="76">
        <v>710209</v>
      </c>
      <c r="D1499" s="89" t="s">
        <v>1551</v>
      </c>
      <c r="E1499" s="90" t="s">
        <v>3</v>
      </c>
      <c r="F1499" s="67" t="s">
        <v>76</v>
      </c>
      <c r="G1499" s="91">
        <f t="shared" si="103"/>
        <v>0</v>
      </c>
      <c r="H1499" s="91">
        <f t="shared" si="104"/>
        <v>48608.149999999994</v>
      </c>
      <c r="I1499" s="92">
        <v>48608.149999999994</v>
      </c>
      <c r="J1499" s="120" t="e" cm="1">
        <f t="array" ref="J1499">INDEX(#REF!,MATCH(C1499,#REF!,0),)</f>
        <v>#REF!</v>
      </c>
    </row>
    <row r="1500" spans="2:10">
      <c r="B1500" s="109" t="s">
        <v>1542</v>
      </c>
      <c r="C1500" s="76">
        <v>710210</v>
      </c>
      <c r="D1500" s="89" t="s">
        <v>1552</v>
      </c>
      <c r="E1500" s="90" t="s">
        <v>3</v>
      </c>
      <c r="F1500" s="67" t="s">
        <v>76</v>
      </c>
      <c r="G1500" s="91">
        <f t="shared" si="103"/>
        <v>0</v>
      </c>
      <c r="H1500" s="91">
        <f t="shared" si="104"/>
        <v>9.9599999999999991</v>
      </c>
      <c r="I1500" s="92">
        <v>9.9599999999999991</v>
      </c>
      <c r="J1500" s="120" t="e" cm="1">
        <f t="array" ref="J1500">INDEX(#REF!,MATCH(C1500,#REF!,0),)</f>
        <v>#REF!</v>
      </c>
    </row>
    <row r="1501" spans="2:10">
      <c r="B1501" s="109" t="s">
        <v>1542</v>
      </c>
      <c r="C1501" s="76">
        <v>710211</v>
      </c>
      <c r="D1501" s="89" t="s">
        <v>1553</v>
      </c>
      <c r="E1501" s="90" t="s">
        <v>3</v>
      </c>
      <c r="F1501" s="67" t="s">
        <v>299</v>
      </c>
      <c r="G1501" s="91">
        <f t="shared" si="103"/>
        <v>0</v>
      </c>
      <c r="H1501" s="91">
        <f t="shared" si="104"/>
        <v>0</v>
      </c>
      <c r="I1501" s="92">
        <v>0</v>
      </c>
      <c r="J1501" s="120" t="e" cm="1">
        <f t="array" ref="J1501">INDEX(#REF!,MATCH(C1501,#REF!,0),)</f>
        <v>#REF!</v>
      </c>
    </row>
    <row r="1502" spans="2:10">
      <c r="B1502" s="109" t="s">
        <v>1542</v>
      </c>
      <c r="C1502" s="76">
        <v>710212</v>
      </c>
      <c r="D1502" s="89" t="s">
        <v>1554</v>
      </c>
      <c r="E1502" s="90" t="s">
        <v>3</v>
      </c>
      <c r="F1502" s="67" t="s">
        <v>299</v>
      </c>
      <c r="G1502" s="91">
        <f t="shared" si="103"/>
        <v>0</v>
      </c>
      <c r="H1502" s="91">
        <f t="shared" si="104"/>
        <v>0</v>
      </c>
      <c r="I1502" s="92">
        <v>0</v>
      </c>
      <c r="J1502" s="120" t="e" cm="1">
        <f t="array" ref="J1502">INDEX(#REF!,MATCH(C1502,#REF!,0),)</f>
        <v>#REF!</v>
      </c>
    </row>
    <row r="1503" spans="2:10">
      <c r="B1503" s="109" t="s">
        <v>1542</v>
      </c>
      <c r="C1503" s="76">
        <v>710213</v>
      </c>
      <c r="D1503" s="89" t="s">
        <v>1555</v>
      </c>
      <c r="E1503" s="90" t="s">
        <v>3</v>
      </c>
      <c r="F1503" s="67" t="s">
        <v>299</v>
      </c>
      <c r="G1503" s="91">
        <f t="shared" si="103"/>
        <v>0</v>
      </c>
      <c r="H1503" s="91">
        <f t="shared" si="104"/>
        <v>0</v>
      </c>
      <c r="I1503" s="92">
        <v>0</v>
      </c>
      <c r="J1503" s="120" t="e" cm="1">
        <f t="array" ref="J1503">INDEX(#REF!,MATCH(C1503,#REF!,0),)</f>
        <v>#REF!</v>
      </c>
    </row>
    <row r="1504" spans="2:10">
      <c r="B1504" s="109" t="s">
        <v>1542</v>
      </c>
      <c r="C1504" s="76">
        <v>710214</v>
      </c>
      <c r="D1504" s="89" t="s">
        <v>1556</v>
      </c>
      <c r="E1504" s="90" t="s">
        <v>3</v>
      </c>
      <c r="F1504" s="67" t="s">
        <v>299</v>
      </c>
      <c r="G1504" s="91">
        <f t="shared" si="103"/>
        <v>0</v>
      </c>
      <c r="H1504" s="91">
        <f t="shared" si="104"/>
        <v>0</v>
      </c>
      <c r="I1504" s="92">
        <v>0</v>
      </c>
      <c r="J1504" s="120" t="e" cm="1">
        <f t="array" ref="J1504">INDEX(#REF!,MATCH(C1504,#REF!,0),)</f>
        <v>#REF!</v>
      </c>
    </row>
    <row r="1505" spans="2:10">
      <c r="B1505" s="109" t="s">
        <v>1542</v>
      </c>
      <c r="C1505" s="76">
        <v>710215</v>
      </c>
      <c r="D1505" s="89" t="s">
        <v>1557</v>
      </c>
      <c r="E1505" s="90" t="s">
        <v>3</v>
      </c>
      <c r="F1505" s="67" t="s">
        <v>299</v>
      </c>
      <c r="G1505" s="91">
        <f t="shared" si="103"/>
        <v>0</v>
      </c>
      <c r="H1505" s="91">
        <f t="shared" si="104"/>
        <v>0</v>
      </c>
      <c r="I1505" s="92">
        <v>0</v>
      </c>
      <c r="J1505" s="120" t="e" cm="1">
        <f t="array" ref="J1505">INDEX(#REF!,MATCH(C1505,#REF!,0),)</f>
        <v>#REF!</v>
      </c>
    </row>
    <row r="1506" spans="2:10">
      <c r="B1506" s="109" t="s">
        <v>1542</v>
      </c>
      <c r="C1506" s="76">
        <v>710216</v>
      </c>
      <c r="D1506" s="89" t="s">
        <v>1558</v>
      </c>
      <c r="E1506" s="90" t="s">
        <v>108</v>
      </c>
      <c r="F1506" s="67" t="s">
        <v>109</v>
      </c>
      <c r="G1506" s="91">
        <f t="shared" si="103"/>
        <v>0</v>
      </c>
      <c r="H1506" s="91">
        <f t="shared" si="104"/>
        <v>0</v>
      </c>
      <c r="I1506" s="92">
        <v>0</v>
      </c>
      <c r="J1506" s="120" t="e" cm="1">
        <f t="array" ref="J1506">INDEX(#REF!,MATCH(C1506,#REF!,0),)</f>
        <v>#REF!</v>
      </c>
    </row>
    <row r="1507" spans="2:10">
      <c r="B1507" s="109" t="s">
        <v>1542</v>
      </c>
      <c r="C1507" s="76">
        <v>710217</v>
      </c>
      <c r="D1507" s="89" t="s">
        <v>1559</v>
      </c>
      <c r="E1507" s="90" t="s">
        <v>108</v>
      </c>
      <c r="F1507" s="67" t="s">
        <v>109</v>
      </c>
      <c r="G1507" s="91">
        <f t="shared" si="103"/>
        <v>0</v>
      </c>
      <c r="H1507" s="91">
        <f t="shared" si="104"/>
        <v>0</v>
      </c>
      <c r="I1507" s="92">
        <v>0</v>
      </c>
      <c r="J1507" s="120" t="e" cm="1">
        <f t="array" ref="J1507">INDEX(#REF!,MATCH(C1507,#REF!,0),)</f>
        <v>#REF!</v>
      </c>
    </row>
    <row r="1508" spans="2:10">
      <c r="B1508" s="109" t="s">
        <v>1542</v>
      </c>
      <c r="C1508" s="76">
        <v>710218</v>
      </c>
      <c r="D1508" s="89" t="s">
        <v>1560</v>
      </c>
      <c r="E1508" s="90" t="s">
        <v>108</v>
      </c>
      <c r="F1508" s="67" t="s">
        <v>109</v>
      </c>
      <c r="G1508" s="91">
        <f t="shared" si="103"/>
        <v>0</v>
      </c>
      <c r="H1508" s="91">
        <f t="shared" si="104"/>
        <v>0</v>
      </c>
      <c r="I1508" s="92">
        <v>0</v>
      </c>
      <c r="J1508" s="120" t="e" cm="1">
        <f t="array" ref="J1508">INDEX(#REF!,MATCH(C1508,#REF!,0),)</f>
        <v>#REF!</v>
      </c>
    </row>
    <row r="1509" spans="2:10">
      <c r="B1509" s="109" t="s">
        <v>1542</v>
      </c>
      <c r="C1509" s="76">
        <v>710219</v>
      </c>
      <c r="D1509" s="89" t="s">
        <v>1561</v>
      </c>
      <c r="E1509" s="90" t="s">
        <v>108</v>
      </c>
      <c r="F1509" s="67" t="s">
        <v>109</v>
      </c>
      <c r="G1509" s="91">
        <f t="shared" si="103"/>
        <v>0</v>
      </c>
      <c r="H1509" s="91">
        <f t="shared" si="104"/>
        <v>0</v>
      </c>
      <c r="I1509" s="92">
        <v>0</v>
      </c>
      <c r="J1509" s="120" t="e" cm="1">
        <f t="array" ref="J1509">INDEX(#REF!,MATCH(C1509,#REF!,0),)</f>
        <v>#REF!</v>
      </c>
    </row>
    <row r="1510" spans="2:10">
      <c r="B1510" s="109" t="s">
        <v>1542</v>
      </c>
      <c r="C1510" s="76">
        <v>710220</v>
      </c>
      <c r="D1510" s="89" t="s">
        <v>1562</v>
      </c>
      <c r="E1510" s="90" t="s">
        <v>108</v>
      </c>
      <c r="F1510" s="67" t="s">
        <v>109</v>
      </c>
      <c r="G1510" s="91">
        <f t="shared" si="103"/>
        <v>76.533849561599865</v>
      </c>
      <c r="H1510" s="91">
        <f t="shared" si="104"/>
        <v>50.481095326145415</v>
      </c>
      <c r="I1510" s="92">
        <v>127.01494488774529</v>
      </c>
      <c r="J1510" s="120" t="e" cm="1">
        <f t="array" ref="J1510">INDEX(#REF!,MATCH(C1510,#REF!,0),)</f>
        <v>#REF!</v>
      </c>
    </row>
    <row r="1511" spans="2:10">
      <c r="B1511" s="109" t="s">
        <v>1542</v>
      </c>
      <c r="C1511" s="76">
        <v>710221</v>
      </c>
      <c r="D1511" s="89" t="s">
        <v>1563</v>
      </c>
      <c r="E1511" s="90" t="s">
        <v>3</v>
      </c>
      <c r="F1511" s="67" t="s">
        <v>2</v>
      </c>
      <c r="G1511" s="91">
        <f t="shared" si="103"/>
        <v>0</v>
      </c>
      <c r="H1511" s="91">
        <f t="shared" si="104"/>
        <v>0</v>
      </c>
      <c r="I1511" s="92">
        <v>0</v>
      </c>
      <c r="J1511" s="120" t="e" cm="1">
        <f t="array" ref="J1511">INDEX(#REF!,MATCH(C1511,#REF!,0),)</f>
        <v>#REF!</v>
      </c>
    </row>
    <row r="1512" spans="2:10">
      <c r="B1512" s="109" t="s">
        <v>1542</v>
      </c>
      <c r="C1512" s="76">
        <v>710222</v>
      </c>
      <c r="D1512" s="89" t="s">
        <v>1564</v>
      </c>
      <c r="E1512" s="90" t="s">
        <v>3</v>
      </c>
      <c r="F1512" s="67" t="s">
        <v>2</v>
      </c>
      <c r="G1512" s="91">
        <f t="shared" si="103"/>
        <v>0</v>
      </c>
      <c r="H1512" s="91">
        <f t="shared" si="104"/>
        <v>0</v>
      </c>
      <c r="I1512" s="92">
        <v>0</v>
      </c>
      <c r="J1512" s="120" t="e" cm="1">
        <f t="array" ref="J1512">INDEX(#REF!,MATCH(C1512,#REF!,0),)</f>
        <v>#REF!</v>
      </c>
    </row>
    <row r="1513" spans="2:10">
      <c r="B1513" s="109" t="s">
        <v>1542</v>
      </c>
      <c r="C1513" s="76">
        <v>710223</v>
      </c>
      <c r="D1513" s="89" t="s">
        <v>1565</v>
      </c>
      <c r="E1513" s="90" t="s">
        <v>3</v>
      </c>
      <c r="F1513" s="67" t="s">
        <v>2</v>
      </c>
      <c r="G1513" s="91">
        <f t="shared" si="103"/>
        <v>29507.520000000004</v>
      </c>
      <c r="H1513" s="91">
        <f t="shared" si="104"/>
        <v>0</v>
      </c>
      <c r="I1513" s="92">
        <v>29507.520000000004</v>
      </c>
      <c r="J1513" s="120" t="e" cm="1">
        <f t="array" ref="J1513">INDEX(#REF!,MATCH(C1513,#REF!,0),)</f>
        <v>#REF!</v>
      </c>
    </row>
    <row r="1514" spans="2:10">
      <c r="B1514" s="109" t="s">
        <v>1542</v>
      </c>
      <c r="C1514" s="76">
        <v>710224</v>
      </c>
      <c r="D1514" s="89" t="s">
        <v>1566</v>
      </c>
      <c r="E1514" s="90" t="s">
        <v>3</v>
      </c>
      <c r="F1514" s="67" t="s">
        <v>2</v>
      </c>
      <c r="G1514" s="91">
        <f t="shared" si="103"/>
        <v>0</v>
      </c>
      <c r="H1514" s="91">
        <f t="shared" si="104"/>
        <v>0</v>
      </c>
      <c r="I1514" s="92">
        <v>0</v>
      </c>
      <c r="J1514" s="120" t="e" cm="1">
        <f t="array" ref="J1514">INDEX(#REF!,MATCH(C1514,#REF!,0),)</f>
        <v>#REF!</v>
      </c>
    </row>
    <row r="1515" spans="2:10">
      <c r="B1515" s="109" t="s">
        <v>1542</v>
      </c>
      <c r="C1515" s="76">
        <v>710225</v>
      </c>
      <c r="D1515" s="89" t="s">
        <v>1567</v>
      </c>
      <c r="E1515" s="90" t="s">
        <v>3</v>
      </c>
      <c r="F1515" s="67" t="s">
        <v>2</v>
      </c>
      <c r="G1515" s="91">
        <f t="shared" si="103"/>
        <v>711.21</v>
      </c>
      <c r="H1515" s="91">
        <f t="shared" si="104"/>
        <v>0</v>
      </c>
      <c r="I1515" s="92">
        <v>711.21</v>
      </c>
      <c r="J1515" s="120" t="e" cm="1">
        <f t="array" ref="J1515">INDEX(#REF!,MATCH(C1515,#REF!,0),)</f>
        <v>#REF!</v>
      </c>
    </row>
    <row r="1516" spans="2:10">
      <c r="B1516" s="109" t="s">
        <v>1542</v>
      </c>
      <c r="C1516" s="76">
        <v>710226</v>
      </c>
      <c r="D1516" s="89" t="s">
        <v>1568</v>
      </c>
      <c r="E1516" s="90" t="s">
        <v>3</v>
      </c>
      <c r="F1516" s="67" t="s">
        <v>2</v>
      </c>
      <c r="G1516" s="91">
        <f t="shared" si="103"/>
        <v>49.459999999999994</v>
      </c>
      <c r="H1516" s="91">
        <f t="shared" si="104"/>
        <v>0</v>
      </c>
      <c r="I1516" s="92">
        <v>49.459999999999994</v>
      </c>
      <c r="J1516" s="120" t="e" cm="1">
        <f t="array" ref="J1516">INDEX(#REF!,MATCH(C1516,#REF!,0),)</f>
        <v>#REF!</v>
      </c>
    </row>
    <row r="1517" spans="2:10">
      <c r="B1517" s="109" t="s">
        <v>1542</v>
      </c>
      <c r="C1517" s="76">
        <v>710227</v>
      </c>
      <c r="D1517" s="89" t="s">
        <v>1569</v>
      </c>
      <c r="E1517" s="90" t="s">
        <v>3</v>
      </c>
      <c r="F1517" s="67" t="s">
        <v>2</v>
      </c>
      <c r="G1517" s="91">
        <f t="shared" si="103"/>
        <v>1938.1000000000001</v>
      </c>
      <c r="H1517" s="91">
        <f t="shared" si="104"/>
        <v>0</v>
      </c>
      <c r="I1517" s="92">
        <v>1938.1000000000001</v>
      </c>
      <c r="J1517" s="120" t="e" cm="1">
        <f t="array" ref="J1517">INDEX(#REF!,MATCH(C1517,#REF!,0),)</f>
        <v>#REF!</v>
      </c>
    </row>
    <row r="1518" spans="2:10">
      <c r="B1518" s="109" t="s">
        <v>1542</v>
      </c>
      <c r="C1518" s="76">
        <v>710228</v>
      </c>
      <c r="D1518" s="89" t="s">
        <v>1570</v>
      </c>
      <c r="E1518" s="90" t="s">
        <v>3</v>
      </c>
      <c r="F1518" s="67" t="s">
        <v>2</v>
      </c>
      <c r="G1518" s="91">
        <f t="shared" si="103"/>
        <v>16583.669999999998</v>
      </c>
      <c r="H1518" s="91">
        <f t="shared" si="104"/>
        <v>0</v>
      </c>
      <c r="I1518" s="92">
        <v>16583.669999999998</v>
      </c>
      <c r="J1518" s="120" t="e" cm="1">
        <f t="array" ref="J1518">INDEX(#REF!,MATCH(C1518,#REF!,0),)</f>
        <v>#REF!</v>
      </c>
    </row>
    <row r="1519" spans="2:10">
      <c r="B1519" s="109" t="s">
        <v>1542</v>
      </c>
      <c r="C1519" s="76">
        <v>710229</v>
      </c>
      <c r="D1519" s="89" t="s">
        <v>1571</v>
      </c>
      <c r="E1519" s="90" t="s">
        <v>3</v>
      </c>
      <c r="F1519" s="67" t="s">
        <v>2</v>
      </c>
      <c r="G1519" s="91">
        <f t="shared" si="103"/>
        <v>2922.6000000000004</v>
      </c>
      <c r="H1519" s="91">
        <f t="shared" si="104"/>
        <v>0</v>
      </c>
      <c r="I1519" s="92">
        <v>2922.6000000000004</v>
      </c>
      <c r="J1519" s="120" t="e" cm="1">
        <f t="array" ref="J1519">INDEX(#REF!,MATCH(C1519,#REF!,0),)</f>
        <v>#REF!</v>
      </c>
    </row>
    <row r="1520" spans="2:10">
      <c r="B1520" s="109" t="s">
        <v>1542</v>
      </c>
      <c r="C1520" s="76">
        <v>710230</v>
      </c>
      <c r="D1520" s="89" t="s">
        <v>1572</v>
      </c>
      <c r="E1520" s="90" t="s">
        <v>3</v>
      </c>
      <c r="F1520" s="67" t="s">
        <v>2</v>
      </c>
      <c r="G1520" s="91">
        <f t="shared" si="103"/>
        <v>17876.139999999996</v>
      </c>
      <c r="H1520" s="91">
        <f t="shared" si="104"/>
        <v>0</v>
      </c>
      <c r="I1520" s="92">
        <v>17876.139999999996</v>
      </c>
      <c r="J1520" s="120" t="e" cm="1">
        <f t="array" ref="J1520">INDEX(#REF!,MATCH(C1520,#REF!,0),)</f>
        <v>#REF!</v>
      </c>
    </row>
    <row r="1521" spans="2:10">
      <c r="B1521" s="109" t="s">
        <v>1542</v>
      </c>
      <c r="C1521" s="76">
        <v>710231</v>
      </c>
      <c r="D1521" s="89" t="s">
        <v>1573</v>
      </c>
      <c r="E1521" s="90" t="s">
        <v>3</v>
      </c>
      <c r="F1521" s="67" t="s">
        <v>2</v>
      </c>
      <c r="G1521" s="91">
        <f t="shared" si="103"/>
        <v>33182.520000000011</v>
      </c>
      <c r="H1521" s="91">
        <f t="shared" si="104"/>
        <v>0</v>
      </c>
      <c r="I1521" s="92">
        <v>33182.520000000011</v>
      </c>
      <c r="J1521" s="120" t="e" cm="1">
        <f t="array" ref="J1521">INDEX(#REF!,MATCH(C1521,#REF!,0),)</f>
        <v>#REF!</v>
      </c>
    </row>
    <row r="1522" spans="2:10">
      <c r="B1522" s="109" t="s">
        <v>1542</v>
      </c>
      <c r="C1522" s="76">
        <v>710232</v>
      </c>
      <c r="D1522" s="89" t="s">
        <v>1574</v>
      </c>
      <c r="E1522" s="90" t="s">
        <v>3</v>
      </c>
      <c r="F1522" s="67" t="s">
        <v>2</v>
      </c>
      <c r="G1522" s="91">
        <f t="shared" si="103"/>
        <v>72961.91</v>
      </c>
      <c r="H1522" s="91">
        <f t="shared" si="104"/>
        <v>0</v>
      </c>
      <c r="I1522" s="92">
        <v>72961.91</v>
      </c>
      <c r="J1522" s="120" t="e" cm="1">
        <f t="array" ref="J1522">INDEX(#REF!,MATCH(C1522,#REF!,0),)</f>
        <v>#REF!</v>
      </c>
    </row>
    <row r="1523" spans="2:10">
      <c r="B1523" s="109" t="s">
        <v>1542</v>
      </c>
      <c r="C1523" s="76">
        <v>710233</v>
      </c>
      <c r="D1523" s="89" t="s">
        <v>1575</v>
      </c>
      <c r="E1523" s="90" t="s">
        <v>3</v>
      </c>
      <c r="F1523" s="67" t="s">
        <v>2</v>
      </c>
      <c r="G1523" s="91">
        <f t="shared" si="103"/>
        <v>46547.59</v>
      </c>
      <c r="H1523" s="91">
        <f t="shared" si="104"/>
        <v>0</v>
      </c>
      <c r="I1523" s="92">
        <v>46547.59</v>
      </c>
      <c r="J1523" s="120" t="e" cm="1">
        <f t="array" ref="J1523">INDEX(#REF!,MATCH(C1523,#REF!,0),)</f>
        <v>#REF!</v>
      </c>
    </row>
    <row r="1524" spans="2:10">
      <c r="B1524" s="109" t="s">
        <v>1542</v>
      </c>
      <c r="C1524" s="76">
        <v>710234</v>
      </c>
      <c r="D1524" s="89" t="s">
        <v>1576</v>
      </c>
      <c r="E1524" s="90" t="s">
        <v>3</v>
      </c>
      <c r="F1524" s="67" t="s">
        <v>2</v>
      </c>
      <c r="G1524" s="91">
        <f t="shared" si="103"/>
        <v>26947.369999999995</v>
      </c>
      <c r="H1524" s="91">
        <f t="shared" si="104"/>
        <v>0</v>
      </c>
      <c r="I1524" s="92">
        <v>26947.369999999995</v>
      </c>
      <c r="J1524" s="120" t="e" cm="1">
        <f t="array" ref="J1524">INDEX(#REF!,MATCH(C1524,#REF!,0),)</f>
        <v>#REF!</v>
      </c>
    </row>
    <row r="1525" spans="2:10">
      <c r="B1525" s="109" t="s">
        <v>1542</v>
      </c>
      <c r="C1525" s="76">
        <v>710235</v>
      </c>
      <c r="D1525" s="89" t="s">
        <v>1577</v>
      </c>
      <c r="E1525" s="90" t="s">
        <v>3</v>
      </c>
      <c r="F1525" s="67" t="s">
        <v>2</v>
      </c>
      <c r="G1525" s="91">
        <f t="shared" si="103"/>
        <v>2047.29</v>
      </c>
      <c r="H1525" s="91">
        <f t="shared" si="104"/>
        <v>0</v>
      </c>
      <c r="I1525" s="92">
        <v>2047.29</v>
      </c>
      <c r="J1525" s="120" t="e" cm="1">
        <f t="array" ref="J1525">INDEX(#REF!,MATCH(C1525,#REF!,0),)</f>
        <v>#REF!</v>
      </c>
    </row>
    <row r="1526" spans="2:10">
      <c r="B1526" s="109" t="s">
        <v>1542</v>
      </c>
      <c r="C1526" s="76">
        <v>710236</v>
      </c>
      <c r="D1526" s="89" t="s">
        <v>1578</v>
      </c>
      <c r="E1526" s="90" t="s">
        <v>3</v>
      </c>
      <c r="F1526" s="67" t="s">
        <v>2</v>
      </c>
      <c r="G1526" s="91">
        <f t="shared" si="103"/>
        <v>7080.4100000000008</v>
      </c>
      <c r="H1526" s="91">
        <f t="shared" si="104"/>
        <v>0</v>
      </c>
      <c r="I1526" s="92">
        <v>7080.4100000000008</v>
      </c>
      <c r="J1526" s="120" t="e" cm="1">
        <f t="array" ref="J1526">INDEX(#REF!,MATCH(C1526,#REF!,0),)</f>
        <v>#REF!</v>
      </c>
    </row>
    <row r="1527" spans="2:10">
      <c r="B1527" s="109" t="s">
        <v>1542</v>
      </c>
      <c r="C1527" s="76">
        <v>710237</v>
      </c>
      <c r="D1527" s="89" t="s">
        <v>1579</v>
      </c>
      <c r="E1527" s="90" t="s">
        <v>3</v>
      </c>
      <c r="F1527" s="67" t="s">
        <v>2</v>
      </c>
      <c r="G1527" s="91">
        <f t="shared" si="103"/>
        <v>55.439999999999991</v>
      </c>
      <c r="H1527" s="91">
        <f t="shared" si="104"/>
        <v>0</v>
      </c>
      <c r="I1527" s="92">
        <v>55.439999999999991</v>
      </c>
      <c r="J1527" s="120" t="e" cm="1">
        <f t="array" ref="J1527">INDEX(#REF!,MATCH(C1527,#REF!,0),)</f>
        <v>#REF!</v>
      </c>
    </row>
    <row r="1528" spans="2:10">
      <c r="B1528" s="109" t="s">
        <v>1542</v>
      </c>
      <c r="C1528" s="76">
        <v>710238</v>
      </c>
      <c r="D1528" s="89" t="s">
        <v>1580</v>
      </c>
      <c r="E1528" s="90" t="s">
        <v>3</v>
      </c>
      <c r="F1528" s="67" t="s">
        <v>76</v>
      </c>
      <c r="G1528" s="91">
        <f t="shared" si="103"/>
        <v>0</v>
      </c>
      <c r="H1528" s="91">
        <f t="shared" si="104"/>
        <v>0</v>
      </c>
      <c r="I1528" s="92">
        <v>0</v>
      </c>
      <c r="J1528" s="120" t="e" cm="1">
        <f t="array" ref="J1528">INDEX(#REF!,MATCH(C1528,#REF!,0),)</f>
        <v>#REF!</v>
      </c>
    </row>
    <row r="1529" spans="2:10">
      <c r="B1529" s="109" t="s">
        <v>1542</v>
      </c>
      <c r="C1529" s="76">
        <v>710239</v>
      </c>
      <c r="D1529" s="89" t="s">
        <v>1581</v>
      </c>
      <c r="E1529" s="90" t="s">
        <v>3</v>
      </c>
      <c r="F1529" s="67" t="s">
        <v>76</v>
      </c>
      <c r="G1529" s="91">
        <f t="shared" si="103"/>
        <v>0</v>
      </c>
      <c r="H1529" s="91">
        <f t="shared" si="104"/>
        <v>0</v>
      </c>
      <c r="I1529" s="92">
        <v>0</v>
      </c>
      <c r="J1529" s="120" t="e" cm="1">
        <f t="array" ref="J1529">INDEX(#REF!,MATCH(C1529,#REF!,0),)</f>
        <v>#REF!</v>
      </c>
    </row>
    <row r="1530" spans="2:10">
      <c r="B1530" s="109" t="s">
        <v>1542</v>
      </c>
      <c r="C1530" s="76">
        <v>710240</v>
      </c>
      <c r="D1530" s="89" t="s">
        <v>1582</v>
      </c>
      <c r="E1530" s="90" t="s">
        <v>3</v>
      </c>
      <c r="F1530" s="67" t="s">
        <v>76</v>
      </c>
      <c r="G1530" s="91">
        <f t="shared" si="103"/>
        <v>0</v>
      </c>
      <c r="H1530" s="91">
        <f t="shared" si="104"/>
        <v>1215.9499999999996</v>
      </c>
      <c r="I1530" s="92">
        <v>1215.9499999999996</v>
      </c>
      <c r="J1530" s="120" t="e" cm="1">
        <f t="array" ref="J1530">INDEX(#REF!,MATCH(C1530,#REF!,0),)</f>
        <v>#REF!</v>
      </c>
    </row>
    <row r="1531" spans="2:10">
      <c r="B1531" s="109" t="s">
        <v>1542</v>
      </c>
      <c r="C1531" s="76">
        <v>710241</v>
      </c>
      <c r="D1531" s="89" t="s">
        <v>1583</v>
      </c>
      <c r="E1531" s="90" t="s">
        <v>3</v>
      </c>
      <c r="F1531" s="67" t="s">
        <v>76</v>
      </c>
      <c r="G1531" s="91">
        <f t="shared" si="103"/>
        <v>0</v>
      </c>
      <c r="H1531" s="91">
        <f t="shared" si="104"/>
        <v>81474.729999999981</v>
      </c>
      <c r="I1531" s="92">
        <v>81474.729999999981</v>
      </c>
      <c r="J1531" s="120" t="e" cm="1">
        <f t="array" ref="J1531">INDEX(#REF!,MATCH(C1531,#REF!,0),)</f>
        <v>#REF!</v>
      </c>
    </row>
    <row r="1532" spans="2:10">
      <c r="B1532" s="109" t="s">
        <v>1542</v>
      </c>
      <c r="C1532" s="76">
        <v>710242</v>
      </c>
      <c r="D1532" s="89" t="s">
        <v>1584</v>
      </c>
      <c r="E1532" s="90" t="s">
        <v>3</v>
      </c>
      <c r="F1532" s="67" t="s">
        <v>76</v>
      </c>
      <c r="G1532" s="91">
        <f t="shared" si="103"/>
        <v>0</v>
      </c>
      <c r="H1532" s="91">
        <f t="shared" si="104"/>
        <v>132180.55999999994</v>
      </c>
      <c r="I1532" s="92">
        <v>132180.55999999994</v>
      </c>
      <c r="J1532" s="120" t="e" cm="1">
        <f t="array" ref="J1532">INDEX(#REF!,MATCH(C1532,#REF!,0),)</f>
        <v>#REF!</v>
      </c>
    </row>
    <row r="1533" spans="2:10">
      <c r="B1533" s="109" t="s">
        <v>1542</v>
      </c>
      <c r="C1533" s="76">
        <v>710243</v>
      </c>
      <c r="D1533" s="89" t="s">
        <v>1585</v>
      </c>
      <c r="E1533" s="90" t="s">
        <v>3</v>
      </c>
      <c r="F1533" s="67" t="s">
        <v>76</v>
      </c>
      <c r="G1533" s="91">
        <f t="shared" si="103"/>
        <v>0</v>
      </c>
      <c r="H1533" s="91">
        <f t="shared" si="104"/>
        <v>10189.16</v>
      </c>
      <c r="I1533" s="92">
        <v>10189.16</v>
      </c>
      <c r="J1533" s="120" t="e" cm="1">
        <f t="array" ref="J1533">INDEX(#REF!,MATCH(C1533,#REF!,0),)</f>
        <v>#REF!</v>
      </c>
    </row>
    <row r="1534" spans="2:10">
      <c r="B1534" s="109" t="s">
        <v>1542</v>
      </c>
      <c r="C1534" s="76">
        <v>710244</v>
      </c>
      <c r="D1534" s="89" t="s">
        <v>1586</v>
      </c>
      <c r="E1534" s="90" t="s">
        <v>3</v>
      </c>
      <c r="F1534" s="67" t="s">
        <v>76</v>
      </c>
      <c r="G1534" s="91">
        <f t="shared" si="103"/>
        <v>0</v>
      </c>
      <c r="H1534" s="91">
        <f t="shared" si="104"/>
        <v>1034.7500000000002</v>
      </c>
      <c r="I1534" s="92">
        <v>1034.7500000000002</v>
      </c>
      <c r="J1534" s="120" t="e" cm="1">
        <f t="array" ref="J1534">INDEX(#REF!,MATCH(C1534,#REF!,0),)</f>
        <v>#REF!</v>
      </c>
    </row>
    <row r="1535" spans="2:10">
      <c r="B1535" s="109" t="s">
        <v>1542</v>
      </c>
      <c r="C1535" s="76">
        <v>710245</v>
      </c>
      <c r="D1535" s="89" t="s">
        <v>1587</v>
      </c>
      <c r="E1535" s="90" t="s">
        <v>3</v>
      </c>
      <c r="F1535" s="67" t="s">
        <v>76</v>
      </c>
      <c r="G1535" s="91">
        <f t="shared" si="103"/>
        <v>0</v>
      </c>
      <c r="H1535" s="91">
        <f t="shared" si="104"/>
        <v>362.87999999999994</v>
      </c>
      <c r="I1535" s="92">
        <v>362.87999999999994</v>
      </c>
      <c r="J1535" s="120" t="e" cm="1">
        <f t="array" ref="J1535">INDEX(#REF!,MATCH(C1535,#REF!,0),)</f>
        <v>#REF!</v>
      </c>
    </row>
    <row r="1536" spans="2:10">
      <c r="B1536" s="109" t="s">
        <v>1542</v>
      </c>
      <c r="C1536" s="76">
        <v>710246</v>
      </c>
      <c r="D1536" s="89" t="s">
        <v>1588</v>
      </c>
      <c r="E1536" s="90" t="s">
        <v>3</v>
      </c>
      <c r="F1536" s="67" t="s">
        <v>76</v>
      </c>
      <c r="G1536" s="91">
        <f t="shared" si="103"/>
        <v>0</v>
      </c>
      <c r="H1536" s="91">
        <f t="shared" si="104"/>
        <v>1514.8899999999999</v>
      </c>
      <c r="I1536" s="92">
        <v>1514.8899999999999</v>
      </c>
      <c r="J1536" s="120" t="e" cm="1">
        <f t="array" ref="J1536">INDEX(#REF!,MATCH(C1536,#REF!,0),)</f>
        <v>#REF!</v>
      </c>
    </row>
    <row r="1537" spans="2:10">
      <c r="B1537" s="109" t="s">
        <v>1542</v>
      </c>
      <c r="C1537" s="76">
        <v>710247</v>
      </c>
      <c r="D1537" s="89" t="s">
        <v>1589</v>
      </c>
      <c r="E1537" s="90" t="s">
        <v>3</v>
      </c>
      <c r="F1537" s="67" t="s">
        <v>76</v>
      </c>
      <c r="G1537" s="91">
        <f t="shared" si="103"/>
        <v>0</v>
      </c>
      <c r="H1537" s="91">
        <f t="shared" si="104"/>
        <v>66</v>
      </c>
      <c r="I1537" s="92">
        <v>66</v>
      </c>
      <c r="J1537" s="120" t="e" cm="1">
        <f t="array" ref="J1537">INDEX(#REF!,MATCH(C1537,#REF!,0),)</f>
        <v>#REF!</v>
      </c>
    </row>
    <row r="1538" spans="2:10">
      <c r="B1538" s="109" t="s">
        <v>1542</v>
      </c>
      <c r="C1538" s="76">
        <v>710248</v>
      </c>
      <c r="D1538" s="89" t="s">
        <v>1590</v>
      </c>
      <c r="E1538" s="90" t="s">
        <v>3</v>
      </c>
      <c r="F1538" s="67" t="s">
        <v>76</v>
      </c>
      <c r="G1538" s="91">
        <f t="shared" si="103"/>
        <v>0</v>
      </c>
      <c r="H1538" s="91">
        <f t="shared" si="104"/>
        <v>0</v>
      </c>
      <c r="I1538" s="92">
        <v>0</v>
      </c>
      <c r="J1538" s="120" t="e" cm="1">
        <f t="array" ref="J1538">INDEX(#REF!,MATCH(C1538,#REF!,0),)</f>
        <v>#REF!</v>
      </c>
    </row>
    <row r="1539" spans="2:10">
      <c r="B1539" s="109" t="s">
        <v>1542</v>
      </c>
      <c r="C1539" s="76">
        <v>710249</v>
      </c>
      <c r="D1539" s="89" t="s">
        <v>1591</v>
      </c>
      <c r="E1539" s="90" t="s">
        <v>3</v>
      </c>
      <c r="F1539" s="67" t="s">
        <v>76</v>
      </c>
      <c r="G1539" s="91">
        <f t="shared" si="103"/>
        <v>0</v>
      </c>
      <c r="H1539" s="91">
        <f t="shared" si="104"/>
        <v>14272.37</v>
      </c>
      <c r="I1539" s="92">
        <v>14272.37</v>
      </c>
      <c r="J1539" s="120" t="e" cm="1">
        <f t="array" ref="J1539">INDEX(#REF!,MATCH(C1539,#REF!,0),)</f>
        <v>#REF!</v>
      </c>
    </row>
    <row r="1540" spans="2:10">
      <c r="B1540" s="109" t="s">
        <v>1542</v>
      </c>
      <c r="C1540" s="76">
        <v>710250</v>
      </c>
      <c r="D1540" s="89" t="s">
        <v>1592</v>
      </c>
      <c r="E1540" s="90" t="s">
        <v>3</v>
      </c>
      <c r="F1540" s="67" t="s">
        <v>76</v>
      </c>
      <c r="G1540" s="91">
        <f t="shared" si="103"/>
        <v>0</v>
      </c>
      <c r="H1540" s="91">
        <f t="shared" si="104"/>
        <v>-17.399999999999995</v>
      </c>
      <c r="I1540" s="92">
        <v>-17.399999999999995</v>
      </c>
      <c r="J1540" s="120" t="e" cm="1">
        <f t="array" ref="J1540">INDEX(#REF!,MATCH(C1540,#REF!,0),)</f>
        <v>#REF!</v>
      </c>
    </row>
    <row r="1541" spans="2:10">
      <c r="B1541" s="109" t="s">
        <v>1542</v>
      </c>
      <c r="C1541" s="76">
        <v>710251</v>
      </c>
      <c r="D1541" s="89" t="s">
        <v>1593</v>
      </c>
      <c r="E1541" s="90" t="s">
        <v>3</v>
      </c>
      <c r="F1541" s="67" t="s">
        <v>76</v>
      </c>
      <c r="G1541" s="91">
        <f t="shared" si="103"/>
        <v>0</v>
      </c>
      <c r="H1541" s="91">
        <f t="shared" si="104"/>
        <v>16.319999999999997</v>
      </c>
      <c r="I1541" s="92">
        <v>16.319999999999997</v>
      </c>
      <c r="J1541" s="120" t="e" cm="1">
        <f t="array" ref="J1541">INDEX(#REF!,MATCH(C1541,#REF!,0),)</f>
        <v>#REF!</v>
      </c>
    </row>
    <row r="1542" spans="2:10">
      <c r="B1542" s="109" t="s">
        <v>1542</v>
      </c>
      <c r="C1542" s="76">
        <v>710252</v>
      </c>
      <c r="D1542" s="89" t="s">
        <v>1594</v>
      </c>
      <c r="E1542" s="90" t="s">
        <v>3</v>
      </c>
      <c r="F1542" s="67" t="s">
        <v>76</v>
      </c>
      <c r="G1542" s="91">
        <f t="shared" si="103"/>
        <v>0</v>
      </c>
      <c r="H1542" s="91">
        <f t="shared" si="104"/>
        <v>1997.2800000000004</v>
      </c>
      <c r="I1542" s="92">
        <v>1997.2800000000004</v>
      </c>
      <c r="J1542" s="120" t="e" cm="1">
        <f t="array" ref="J1542">INDEX(#REF!,MATCH(C1542,#REF!,0),)</f>
        <v>#REF!</v>
      </c>
    </row>
    <row r="1543" spans="2:10">
      <c r="B1543" s="109" t="s">
        <v>1542</v>
      </c>
      <c r="C1543" s="76">
        <v>710253</v>
      </c>
      <c r="D1543" s="89" t="s">
        <v>1595</v>
      </c>
      <c r="E1543" s="90" t="s">
        <v>3</v>
      </c>
      <c r="F1543" s="67" t="s">
        <v>76</v>
      </c>
      <c r="G1543" s="91">
        <f t="shared" si="103"/>
        <v>0</v>
      </c>
      <c r="H1543" s="91">
        <f t="shared" si="104"/>
        <v>157189.28</v>
      </c>
      <c r="I1543" s="92">
        <v>157189.28</v>
      </c>
      <c r="J1543" s="120" t="e" cm="1">
        <f t="array" ref="J1543">INDEX(#REF!,MATCH(C1543,#REF!,0),)</f>
        <v>#REF!</v>
      </c>
    </row>
    <row r="1544" spans="2:10">
      <c r="B1544" s="109" t="s">
        <v>1542</v>
      </c>
      <c r="C1544" s="76">
        <v>710254</v>
      </c>
      <c r="D1544" s="89" t="s">
        <v>1596</v>
      </c>
      <c r="E1544" s="90" t="s">
        <v>3</v>
      </c>
      <c r="F1544" s="67" t="s">
        <v>76</v>
      </c>
      <c r="G1544" s="91">
        <f t="shared" si="103"/>
        <v>0</v>
      </c>
      <c r="H1544" s="91">
        <f t="shared" si="104"/>
        <v>692.88</v>
      </c>
      <c r="I1544" s="92">
        <v>692.88</v>
      </c>
      <c r="J1544" s="120" t="e" cm="1">
        <f t="array" ref="J1544">INDEX(#REF!,MATCH(C1544,#REF!,0),)</f>
        <v>#REF!</v>
      </c>
    </row>
    <row r="1545" spans="2:10">
      <c r="B1545" s="109" t="s">
        <v>1542</v>
      </c>
      <c r="C1545" s="76">
        <v>710255</v>
      </c>
      <c r="D1545" s="89" t="s">
        <v>1597</v>
      </c>
      <c r="E1545" s="90" t="s">
        <v>3</v>
      </c>
      <c r="F1545" s="67" t="s">
        <v>76</v>
      </c>
      <c r="G1545" s="91">
        <f t="shared" si="103"/>
        <v>0</v>
      </c>
      <c r="H1545" s="91">
        <f t="shared" si="104"/>
        <v>2049.9299999999998</v>
      </c>
      <c r="I1545" s="92">
        <v>2049.9299999999998</v>
      </c>
      <c r="J1545" s="120" t="e" cm="1">
        <f t="array" ref="J1545">INDEX(#REF!,MATCH(C1545,#REF!,0),)</f>
        <v>#REF!</v>
      </c>
    </row>
    <row r="1546" spans="2:10">
      <c r="B1546" s="109" t="s">
        <v>1542</v>
      </c>
      <c r="C1546" s="76">
        <v>710256</v>
      </c>
      <c r="D1546" s="89" t="s">
        <v>1598</v>
      </c>
      <c r="E1546" s="90" t="s">
        <v>3</v>
      </c>
      <c r="F1546" s="67" t="s">
        <v>76</v>
      </c>
      <c r="G1546" s="91">
        <f t="shared" si="103"/>
        <v>0</v>
      </c>
      <c r="H1546" s="91">
        <f t="shared" si="104"/>
        <v>0</v>
      </c>
      <c r="I1546" s="92">
        <v>0</v>
      </c>
      <c r="J1546" s="120" t="e" cm="1">
        <f t="array" ref="J1546">INDEX(#REF!,MATCH(C1546,#REF!,0),)</f>
        <v>#REF!</v>
      </c>
    </row>
    <row r="1547" spans="2:10">
      <c r="B1547" s="109" t="s">
        <v>1542</v>
      </c>
      <c r="C1547" s="76">
        <v>710257</v>
      </c>
      <c r="D1547" s="89" t="s">
        <v>1599</v>
      </c>
      <c r="E1547" s="90" t="s">
        <v>3</v>
      </c>
      <c r="F1547" s="67" t="s">
        <v>76</v>
      </c>
      <c r="G1547" s="91">
        <f t="shared" si="103"/>
        <v>0</v>
      </c>
      <c r="H1547" s="91">
        <f t="shared" si="104"/>
        <v>0</v>
      </c>
      <c r="I1547" s="92">
        <v>0</v>
      </c>
      <c r="J1547" s="120" t="e" cm="1">
        <f t="array" ref="J1547">INDEX(#REF!,MATCH(C1547,#REF!,0),)</f>
        <v>#REF!</v>
      </c>
    </row>
    <row r="1548" spans="2:10">
      <c r="B1548" s="109" t="s">
        <v>1542</v>
      </c>
      <c r="C1548" s="76">
        <v>710258</v>
      </c>
      <c r="D1548" s="89" t="s">
        <v>1600</v>
      </c>
      <c r="E1548" s="90" t="s">
        <v>3</v>
      </c>
      <c r="F1548" s="67" t="s">
        <v>299</v>
      </c>
      <c r="G1548" s="91">
        <f t="shared" si="103"/>
        <v>0</v>
      </c>
      <c r="H1548" s="91">
        <f t="shared" si="104"/>
        <v>0</v>
      </c>
      <c r="I1548" s="92">
        <v>0</v>
      </c>
      <c r="J1548" s="120" t="e" cm="1">
        <f t="array" ref="J1548">INDEX(#REF!,MATCH(C1548,#REF!,0),)</f>
        <v>#REF!</v>
      </c>
    </row>
    <row r="1549" spans="2:10">
      <c r="B1549" s="109" t="s">
        <v>1542</v>
      </c>
      <c r="C1549" s="76">
        <v>710259</v>
      </c>
      <c r="D1549" s="89" t="s">
        <v>1601</v>
      </c>
      <c r="E1549" s="90" t="s">
        <v>3</v>
      </c>
      <c r="F1549" s="67" t="s">
        <v>299</v>
      </c>
      <c r="G1549" s="91">
        <f t="shared" si="103"/>
        <v>0</v>
      </c>
      <c r="H1549" s="91">
        <f t="shared" si="104"/>
        <v>0</v>
      </c>
      <c r="I1549" s="92">
        <v>0</v>
      </c>
      <c r="J1549" s="120" t="e" cm="1">
        <f t="array" ref="J1549">INDEX(#REF!,MATCH(C1549,#REF!,0),)</f>
        <v>#REF!</v>
      </c>
    </row>
    <row r="1550" spans="2:10">
      <c r="B1550" s="109" t="s">
        <v>1542</v>
      </c>
      <c r="C1550" s="76">
        <v>710260</v>
      </c>
      <c r="D1550" s="89" t="s">
        <v>1602</v>
      </c>
      <c r="E1550" s="90" t="s">
        <v>3</v>
      </c>
      <c r="F1550" s="67" t="s">
        <v>299</v>
      </c>
      <c r="G1550" s="91">
        <f t="shared" si="103"/>
        <v>0</v>
      </c>
      <c r="H1550" s="91">
        <f t="shared" si="104"/>
        <v>0</v>
      </c>
      <c r="I1550" s="92">
        <v>0</v>
      </c>
      <c r="J1550" s="120" t="e" cm="1">
        <f t="array" ref="J1550">INDEX(#REF!,MATCH(C1550,#REF!,0),)</f>
        <v>#REF!</v>
      </c>
    </row>
    <row r="1551" spans="2:10">
      <c r="B1551" s="109" t="s">
        <v>1542</v>
      </c>
      <c r="C1551" s="76">
        <v>710261</v>
      </c>
      <c r="D1551" s="89" t="s">
        <v>1603</v>
      </c>
      <c r="E1551" s="90" t="s">
        <v>108</v>
      </c>
      <c r="F1551" s="67" t="s">
        <v>109</v>
      </c>
      <c r="G1551" s="91">
        <f t="shared" si="103"/>
        <v>0</v>
      </c>
      <c r="H1551" s="91">
        <f t="shared" si="104"/>
        <v>0</v>
      </c>
      <c r="I1551" s="92">
        <v>0</v>
      </c>
      <c r="J1551" s="120" t="e" cm="1">
        <f t="array" ref="J1551">INDEX(#REF!,MATCH(C1551,#REF!,0),)</f>
        <v>#REF!</v>
      </c>
    </row>
    <row r="1552" spans="2:10">
      <c r="B1552" s="109" t="s">
        <v>1542</v>
      </c>
      <c r="C1552" s="76">
        <v>710262</v>
      </c>
      <c r="D1552" s="89" t="s">
        <v>1604</v>
      </c>
      <c r="E1552" s="90" t="s">
        <v>108</v>
      </c>
      <c r="F1552" s="67" t="s">
        <v>109</v>
      </c>
      <c r="G1552" s="91">
        <f t="shared" si="103"/>
        <v>0</v>
      </c>
      <c r="H1552" s="91">
        <f t="shared" si="104"/>
        <v>0</v>
      </c>
      <c r="I1552" s="92">
        <v>0</v>
      </c>
      <c r="J1552" s="120" t="e" cm="1">
        <f t="array" ref="J1552">INDEX(#REF!,MATCH(C1552,#REF!,0),)</f>
        <v>#REF!</v>
      </c>
    </row>
    <row r="1553" spans="2:10">
      <c r="B1553" s="109" t="s">
        <v>1542</v>
      </c>
      <c r="C1553" s="76">
        <v>710263</v>
      </c>
      <c r="D1553" s="89" t="s">
        <v>1605</v>
      </c>
      <c r="E1553" s="90" t="s">
        <v>108</v>
      </c>
      <c r="F1553" s="67" t="s">
        <v>109</v>
      </c>
      <c r="G1553" s="91">
        <f t="shared" si="103"/>
        <v>9.2552882678894477</v>
      </c>
      <c r="H1553" s="91">
        <f t="shared" si="104"/>
        <v>6.1047117321105491</v>
      </c>
      <c r="I1553" s="92">
        <v>15.359999999999998</v>
      </c>
      <c r="J1553" s="120" t="e" cm="1">
        <f t="array" ref="J1553">INDEX(#REF!,MATCH(C1553,#REF!,0),)</f>
        <v>#REF!</v>
      </c>
    </row>
    <row r="1554" spans="2:10">
      <c r="B1554" s="109" t="s">
        <v>1542</v>
      </c>
      <c r="C1554" s="76">
        <v>710264</v>
      </c>
      <c r="D1554" s="89" t="s">
        <v>1606</v>
      </c>
      <c r="E1554" s="90" t="s">
        <v>108</v>
      </c>
      <c r="F1554" s="67" t="s">
        <v>109</v>
      </c>
      <c r="G1554" s="91">
        <f t="shared" si="103"/>
        <v>9.3275952074823341</v>
      </c>
      <c r="H1554" s="91">
        <f t="shared" si="104"/>
        <v>6.1524047925176628</v>
      </c>
      <c r="I1554" s="92">
        <v>15.479999999999997</v>
      </c>
      <c r="J1554" s="120" t="e" cm="1">
        <f t="array" ref="J1554">INDEX(#REF!,MATCH(C1554,#REF!,0),)</f>
        <v>#REF!</v>
      </c>
    </row>
    <row r="1555" spans="2:10">
      <c r="B1555" s="109" t="s">
        <v>1542</v>
      </c>
      <c r="C1555" s="76">
        <v>710265</v>
      </c>
      <c r="D1555" s="89" t="s">
        <v>1607</v>
      </c>
      <c r="E1555" s="90" t="s">
        <v>108</v>
      </c>
      <c r="F1555" s="67" t="s">
        <v>109</v>
      </c>
      <c r="G1555" s="91">
        <f t="shared" ref="G1555:G1618" si="105">IF(E1555="Actual",IF(F1555=G$6,$I1555,0),VLOOKUP($E1555,$F$1754:$L$1760,5,FALSE)*$I1555)</f>
        <v>0</v>
      </c>
      <c r="H1555" s="91">
        <f t="shared" ref="H1555:H1618" si="106">IF(E1555="Actual",IF(F1555=H$6,$I1555,0),VLOOKUP($E1555,$F$1754:$L$1760,6,FALSE)*$I1555)</f>
        <v>0</v>
      </c>
      <c r="I1555" s="92">
        <v>0</v>
      </c>
      <c r="J1555" s="120" t="e" cm="1">
        <f t="array" ref="J1555">INDEX(#REF!,MATCH(C1555,#REF!,0),)</f>
        <v>#REF!</v>
      </c>
    </row>
    <row r="1556" spans="2:10">
      <c r="B1556" s="109" t="s">
        <v>1542</v>
      </c>
      <c r="C1556" s="76">
        <v>710266</v>
      </c>
      <c r="D1556" s="89" t="s">
        <v>1608</v>
      </c>
      <c r="E1556" s="90" t="s">
        <v>108</v>
      </c>
      <c r="F1556" s="67" t="s">
        <v>109</v>
      </c>
      <c r="G1556" s="91">
        <f t="shared" si="105"/>
        <v>0</v>
      </c>
      <c r="H1556" s="91">
        <f t="shared" si="106"/>
        <v>0</v>
      </c>
      <c r="I1556" s="92">
        <v>0</v>
      </c>
      <c r="J1556" s="120" t="e" cm="1">
        <f t="array" ref="J1556">INDEX(#REF!,MATCH(C1556,#REF!,0),)</f>
        <v>#REF!</v>
      </c>
    </row>
    <row r="1557" spans="2:10">
      <c r="B1557" s="109" t="s">
        <v>1542</v>
      </c>
      <c r="C1557" s="76">
        <v>710267</v>
      </c>
      <c r="D1557" s="89" t="s">
        <v>1609</v>
      </c>
      <c r="E1557" s="90" t="s">
        <v>3</v>
      </c>
      <c r="F1557" s="67" t="s">
        <v>2</v>
      </c>
      <c r="G1557" s="91">
        <f t="shared" si="105"/>
        <v>0</v>
      </c>
      <c r="H1557" s="91">
        <f t="shared" si="106"/>
        <v>0</v>
      </c>
      <c r="I1557" s="92">
        <v>0</v>
      </c>
      <c r="J1557" s="120" t="e" cm="1">
        <f t="array" ref="J1557">INDEX(#REF!,MATCH(C1557,#REF!,0),)</f>
        <v>#REF!</v>
      </c>
    </row>
    <row r="1558" spans="2:10">
      <c r="B1558" s="109" t="s">
        <v>1542</v>
      </c>
      <c r="C1558" s="76">
        <v>710268</v>
      </c>
      <c r="D1558" s="89" t="s">
        <v>1610</v>
      </c>
      <c r="E1558" s="90" t="s">
        <v>3</v>
      </c>
      <c r="F1558" s="67" t="s">
        <v>2</v>
      </c>
      <c r="G1558" s="91">
        <f t="shared" si="105"/>
        <v>0</v>
      </c>
      <c r="H1558" s="91">
        <f t="shared" si="106"/>
        <v>0</v>
      </c>
      <c r="I1558" s="92">
        <v>0</v>
      </c>
      <c r="J1558" s="120" t="e" cm="1">
        <f t="array" ref="J1558">INDEX(#REF!,MATCH(C1558,#REF!,0),)</f>
        <v>#REF!</v>
      </c>
    </row>
    <row r="1559" spans="2:10">
      <c r="B1559" s="109" t="s">
        <v>1542</v>
      </c>
      <c r="C1559" s="76">
        <v>710269</v>
      </c>
      <c r="D1559" s="89" t="s">
        <v>1611</v>
      </c>
      <c r="E1559" s="90" t="s">
        <v>3</v>
      </c>
      <c r="F1559" s="67" t="s">
        <v>2</v>
      </c>
      <c r="G1559" s="91">
        <f t="shared" si="105"/>
        <v>94.63</v>
      </c>
      <c r="H1559" s="91">
        <f t="shared" si="106"/>
        <v>0</v>
      </c>
      <c r="I1559" s="92">
        <v>94.63</v>
      </c>
      <c r="J1559" s="120" t="e" cm="1">
        <f t="array" ref="J1559">INDEX(#REF!,MATCH(C1559,#REF!,0),)</f>
        <v>#REF!</v>
      </c>
    </row>
    <row r="1560" spans="2:10">
      <c r="B1560" s="109" t="s">
        <v>1542</v>
      </c>
      <c r="C1560" s="76">
        <v>710270</v>
      </c>
      <c r="D1560" s="89" t="s">
        <v>1612</v>
      </c>
      <c r="E1560" s="90" t="s">
        <v>3</v>
      </c>
      <c r="F1560" s="67" t="s">
        <v>2</v>
      </c>
      <c r="G1560" s="91">
        <f t="shared" si="105"/>
        <v>0</v>
      </c>
      <c r="H1560" s="91">
        <f t="shared" si="106"/>
        <v>0</v>
      </c>
      <c r="I1560" s="92">
        <v>0</v>
      </c>
      <c r="J1560" s="120" t="e" cm="1">
        <f t="array" ref="J1560">INDEX(#REF!,MATCH(C1560,#REF!,0),)</f>
        <v>#REF!</v>
      </c>
    </row>
    <row r="1561" spans="2:10">
      <c r="B1561" s="109" t="s">
        <v>1542</v>
      </c>
      <c r="C1561" s="76">
        <v>710271</v>
      </c>
      <c r="D1561" s="89" t="s">
        <v>1613</v>
      </c>
      <c r="E1561" s="90" t="s">
        <v>3</v>
      </c>
      <c r="F1561" s="67" t="s">
        <v>2</v>
      </c>
      <c r="G1561" s="91">
        <f t="shared" si="105"/>
        <v>576.72</v>
      </c>
      <c r="H1561" s="91">
        <f t="shared" si="106"/>
        <v>0</v>
      </c>
      <c r="I1561" s="92">
        <v>576.72</v>
      </c>
      <c r="J1561" s="120" t="e" cm="1">
        <f t="array" ref="J1561">INDEX(#REF!,MATCH(C1561,#REF!,0),)</f>
        <v>#REF!</v>
      </c>
    </row>
    <row r="1562" spans="2:10">
      <c r="B1562" s="109" t="s">
        <v>1542</v>
      </c>
      <c r="C1562" s="76">
        <v>710272</v>
      </c>
      <c r="D1562" s="89" t="s">
        <v>1614</v>
      </c>
      <c r="E1562" s="90" t="s">
        <v>3</v>
      </c>
      <c r="F1562" s="67" t="s">
        <v>76</v>
      </c>
      <c r="G1562" s="91">
        <f t="shared" si="105"/>
        <v>0</v>
      </c>
      <c r="H1562" s="91">
        <f t="shared" si="106"/>
        <v>501.93</v>
      </c>
      <c r="I1562" s="92">
        <v>501.93</v>
      </c>
      <c r="J1562" s="120" t="e" cm="1">
        <f t="array" ref="J1562">INDEX(#REF!,MATCH(C1562,#REF!,0),)</f>
        <v>#REF!</v>
      </c>
    </row>
    <row r="1563" spans="2:10">
      <c r="B1563" s="109" t="s">
        <v>1542</v>
      </c>
      <c r="C1563" s="76">
        <v>710273</v>
      </c>
      <c r="D1563" s="89" t="s">
        <v>1615</v>
      </c>
      <c r="E1563" s="90" t="s">
        <v>3</v>
      </c>
      <c r="F1563" s="67" t="s">
        <v>76</v>
      </c>
      <c r="G1563" s="91">
        <f t="shared" si="105"/>
        <v>0</v>
      </c>
      <c r="H1563" s="91">
        <f t="shared" si="106"/>
        <v>675.6</v>
      </c>
      <c r="I1563" s="92">
        <v>675.6</v>
      </c>
      <c r="J1563" s="120" t="e" cm="1">
        <f t="array" ref="J1563">INDEX(#REF!,MATCH(C1563,#REF!,0),)</f>
        <v>#REF!</v>
      </c>
    </row>
    <row r="1564" spans="2:10">
      <c r="B1564" s="109" t="s">
        <v>1542</v>
      </c>
      <c r="C1564" s="76">
        <v>710274</v>
      </c>
      <c r="D1564" s="89" t="s">
        <v>1616</v>
      </c>
      <c r="E1564" s="90" t="s">
        <v>3</v>
      </c>
      <c r="F1564" s="67" t="s">
        <v>76</v>
      </c>
      <c r="G1564" s="91">
        <f t="shared" si="105"/>
        <v>0</v>
      </c>
      <c r="H1564" s="91">
        <f t="shared" si="106"/>
        <v>179.69</v>
      </c>
      <c r="I1564" s="92">
        <v>179.69</v>
      </c>
      <c r="J1564" s="120" t="e" cm="1">
        <f t="array" ref="J1564">INDEX(#REF!,MATCH(C1564,#REF!,0),)</f>
        <v>#REF!</v>
      </c>
    </row>
    <row r="1565" spans="2:10">
      <c r="B1565" s="109" t="s">
        <v>1542</v>
      </c>
      <c r="C1565" s="76">
        <v>710275</v>
      </c>
      <c r="D1565" s="89" t="s">
        <v>1617</v>
      </c>
      <c r="E1565" s="90" t="s">
        <v>3</v>
      </c>
      <c r="F1565" s="67" t="s">
        <v>76</v>
      </c>
      <c r="G1565" s="91">
        <f t="shared" si="105"/>
        <v>0</v>
      </c>
      <c r="H1565" s="91">
        <f t="shared" si="106"/>
        <v>0</v>
      </c>
      <c r="I1565" s="92">
        <v>0</v>
      </c>
      <c r="J1565" s="120" t="e" cm="1">
        <f t="array" ref="J1565">INDEX(#REF!,MATCH(C1565,#REF!,0),)</f>
        <v>#REF!</v>
      </c>
    </row>
    <row r="1566" spans="2:10">
      <c r="B1566" s="109" t="s">
        <v>1542</v>
      </c>
      <c r="C1566" s="76">
        <v>710276</v>
      </c>
      <c r="D1566" s="89" t="s">
        <v>1618</v>
      </c>
      <c r="E1566" s="90" t="s">
        <v>3</v>
      </c>
      <c r="F1566" s="67" t="s">
        <v>76</v>
      </c>
      <c r="G1566" s="91">
        <f t="shared" si="105"/>
        <v>0</v>
      </c>
      <c r="H1566" s="91">
        <f t="shared" si="106"/>
        <v>0</v>
      </c>
      <c r="I1566" s="92">
        <v>0</v>
      </c>
      <c r="J1566" s="120" t="e" cm="1">
        <f t="array" ref="J1566">INDEX(#REF!,MATCH(C1566,#REF!,0),)</f>
        <v>#REF!</v>
      </c>
    </row>
    <row r="1567" spans="2:10">
      <c r="B1567" s="109" t="s">
        <v>1542</v>
      </c>
      <c r="C1567" s="76">
        <v>710277</v>
      </c>
      <c r="D1567" s="89" t="s">
        <v>1619</v>
      </c>
      <c r="E1567" s="90" t="s">
        <v>108</v>
      </c>
      <c r="F1567" s="67" t="s">
        <v>109</v>
      </c>
      <c r="G1567" s="91">
        <f t="shared" si="105"/>
        <v>0</v>
      </c>
      <c r="H1567" s="91">
        <f t="shared" si="106"/>
        <v>0</v>
      </c>
      <c r="I1567" s="92">
        <v>0</v>
      </c>
      <c r="J1567" s="120" t="e" cm="1">
        <f t="array" ref="J1567">INDEX(#REF!,MATCH(C1567,#REF!,0),)</f>
        <v>#REF!</v>
      </c>
    </row>
    <row r="1568" spans="2:10">
      <c r="B1568" s="109" t="s">
        <v>1542</v>
      </c>
      <c r="C1568" s="76">
        <v>710278</v>
      </c>
      <c r="D1568" s="89" t="s">
        <v>1620</v>
      </c>
      <c r="E1568" s="90" t="s">
        <v>108</v>
      </c>
      <c r="F1568" s="67" t="s">
        <v>109</v>
      </c>
      <c r="G1568" s="91">
        <f t="shared" si="105"/>
        <v>0</v>
      </c>
      <c r="H1568" s="91">
        <f t="shared" si="106"/>
        <v>0</v>
      </c>
      <c r="I1568" s="92">
        <v>0</v>
      </c>
      <c r="J1568" s="120" t="e" cm="1">
        <f t="array" ref="J1568">INDEX(#REF!,MATCH(C1568,#REF!,0),)</f>
        <v>#REF!</v>
      </c>
    </row>
    <row r="1569" spans="2:10">
      <c r="B1569" s="109" t="s">
        <v>1542</v>
      </c>
      <c r="C1569" s="76">
        <v>710279</v>
      </c>
      <c r="D1569" s="89" t="s">
        <v>1621</v>
      </c>
      <c r="E1569" s="90" t="s">
        <v>108</v>
      </c>
      <c r="F1569" s="67" t="s">
        <v>109</v>
      </c>
      <c r="G1569" s="91">
        <f t="shared" si="105"/>
        <v>0</v>
      </c>
      <c r="H1569" s="91">
        <f t="shared" si="106"/>
        <v>0</v>
      </c>
      <c r="I1569" s="92">
        <v>0</v>
      </c>
      <c r="J1569" s="120" t="e" cm="1">
        <f t="array" ref="J1569">INDEX(#REF!,MATCH(C1569,#REF!,0),)</f>
        <v>#REF!</v>
      </c>
    </row>
    <row r="1570" spans="2:10">
      <c r="B1570" s="109" t="s">
        <v>1542</v>
      </c>
      <c r="C1570" s="76">
        <v>710280</v>
      </c>
      <c r="D1570" s="89" t="s">
        <v>1622</v>
      </c>
      <c r="E1570" s="90" t="s">
        <v>108</v>
      </c>
      <c r="F1570" s="67" t="s">
        <v>109</v>
      </c>
      <c r="G1570" s="91">
        <f t="shared" si="105"/>
        <v>0</v>
      </c>
      <c r="H1570" s="91">
        <f t="shared" si="106"/>
        <v>0</v>
      </c>
      <c r="I1570" s="92">
        <v>0</v>
      </c>
      <c r="J1570" s="120" t="e" cm="1">
        <f t="array" ref="J1570">INDEX(#REF!,MATCH(C1570,#REF!,0),)</f>
        <v>#REF!</v>
      </c>
    </row>
    <row r="1571" spans="2:10">
      <c r="B1571" s="109" t="s">
        <v>1542</v>
      </c>
      <c r="C1571" s="76">
        <v>710281</v>
      </c>
      <c r="D1571" s="89" t="s">
        <v>1623</v>
      </c>
      <c r="E1571" s="90" t="s">
        <v>108</v>
      </c>
      <c r="F1571" s="67" t="s">
        <v>109</v>
      </c>
      <c r="G1571" s="91">
        <f t="shared" si="105"/>
        <v>0</v>
      </c>
      <c r="H1571" s="91">
        <f t="shared" si="106"/>
        <v>0</v>
      </c>
      <c r="I1571" s="92">
        <v>0</v>
      </c>
      <c r="J1571" s="120" t="e" cm="1">
        <f t="array" ref="J1571">INDEX(#REF!,MATCH(C1571,#REF!,0),)</f>
        <v>#REF!</v>
      </c>
    </row>
    <row r="1572" spans="2:10">
      <c r="B1572" s="109" t="s">
        <v>1542</v>
      </c>
      <c r="C1572" s="76">
        <v>710282</v>
      </c>
      <c r="D1572" s="89" t="s">
        <v>1624</v>
      </c>
      <c r="E1572" s="90" t="s">
        <v>108</v>
      </c>
      <c r="F1572" s="67" t="s">
        <v>109</v>
      </c>
      <c r="G1572" s="91">
        <f t="shared" si="105"/>
        <v>0</v>
      </c>
      <c r="H1572" s="91">
        <f t="shared" si="106"/>
        <v>0</v>
      </c>
      <c r="I1572" s="92">
        <v>0</v>
      </c>
      <c r="J1572" s="120" t="e" cm="1">
        <f t="array" ref="J1572">INDEX(#REF!,MATCH(C1572,#REF!,0),)</f>
        <v>#REF!</v>
      </c>
    </row>
    <row r="1573" spans="2:10">
      <c r="B1573" s="109" t="s">
        <v>1542</v>
      </c>
      <c r="C1573" s="76">
        <v>710283</v>
      </c>
      <c r="D1573" s="89" t="s">
        <v>1625</v>
      </c>
      <c r="E1573" s="90" t="s">
        <v>108</v>
      </c>
      <c r="F1573" s="67" t="s">
        <v>109</v>
      </c>
      <c r="G1573" s="91">
        <f t="shared" si="105"/>
        <v>0</v>
      </c>
      <c r="H1573" s="91">
        <f t="shared" si="106"/>
        <v>0</v>
      </c>
      <c r="I1573" s="92">
        <v>0</v>
      </c>
      <c r="J1573" s="120" t="e" cm="1">
        <f t="array" ref="J1573">INDEX(#REF!,MATCH(C1573,#REF!,0),)</f>
        <v>#REF!</v>
      </c>
    </row>
    <row r="1574" spans="2:10">
      <c r="B1574" s="109" t="s">
        <v>1542</v>
      </c>
      <c r="C1574" s="76">
        <v>710284</v>
      </c>
      <c r="D1574" s="89" t="s">
        <v>1626</v>
      </c>
      <c r="E1574" s="90" t="s">
        <v>108</v>
      </c>
      <c r="F1574" s="67" t="s">
        <v>109</v>
      </c>
      <c r="G1574" s="91">
        <f t="shared" si="105"/>
        <v>0</v>
      </c>
      <c r="H1574" s="91">
        <f t="shared" si="106"/>
        <v>0</v>
      </c>
      <c r="I1574" s="92">
        <v>0</v>
      </c>
      <c r="J1574" s="120" t="e" cm="1">
        <f t="array" ref="J1574">INDEX(#REF!,MATCH(C1574,#REF!,0),)</f>
        <v>#REF!</v>
      </c>
    </row>
    <row r="1575" spans="2:10">
      <c r="B1575" s="109" t="s">
        <v>1542</v>
      </c>
      <c r="C1575" s="76">
        <v>710285</v>
      </c>
      <c r="D1575" s="89" t="s">
        <v>1627</v>
      </c>
      <c r="E1575" s="90" t="s">
        <v>108</v>
      </c>
      <c r="F1575" s="67" t="s">
        <v>109</v>
      </c>
      <c r="G1575" s="91">
        <f t="shared" si="105"/>
        <v>0</v>
      </c>
      <c r="H1575" s="91">
        <f t="shared" si="106"/>
        <v>0</v>
      </c>
      <c r="I1575" s="92">
        <v>0</v>
      </c>
      <c r="J1575" s="120" t="e" cm="1">
        <f t="array" ref="J1575">INDEX(#REF!,MATCH(C1575,#REF!,0),)</f>
        <v>#REF!</v>
      </c>
    </row>
    <row r="1576" spans="2:10">
      <c r="B1576" s="109" t="s">
        <v>1542</v>
      </c>
      <c r="C1576" s="76">
        <v>710286</v>
      </c>
      <c r="D1576" s="89" t="s">
        <v>1628</v>
      </c>
      <c r="E1576" s="90" t="s">
        <v>108</v>
      </c>
      <c r="F1576" s="67" t="s">
        <v>109</v>
      </c>
      <c r="G1576" s="91">
        <f t="shared" si="105"/>
        <v>0</v>
      </c>
      <c r="H1576" s="91">
        <f t="shared" si="106"/>
        <v>0</v>
      </c>
      <c r="I1576" s="92">
        <v>0</v>
      </c>
      <c r="J1576" s="120" t="e" cm="1">
        <f t="array" ref="J1576">INDEX(#REF!,MATCH(C1576,#REF!,0),)</f>
        <v>#REF!</v>
      </c>
    </row>
    <row r="1577" spans="2:10">
      <c r="B1577" s="109" t="s">
        <v>1542</v>
      </c>
      <c r="C1577" s="76">
        <v>710287</v>
      </c>
      <c r="D1577" s="89" t="s">
        <v>1629</v>
      </c>
      <c r="E1577" s="90" t="s">
        <v>108</v>
      </c>
      <c r="F1577" s="67" t="s">
        <v>109</v>
      </c>
      <c r="G1577" s="91">
        <f t="shared" si="105"/>
        <v>0</v>
      </c>
      <c r="H1577" s="91">
        <f t="shared" si="106"/>
        <v>0</v>
      </c>
      <c r="I1577" s="92">
        <v>0</v>
      </c>
      <c r="J1577" s="120" t="e" cm="1">
        <f t="array" ref="J1577">INDEX(#REF!,MATCH(C1577,#REF!,0),)</f>
        <v>#REF!</v>
      </c>
    </row>
    <row r="1578" spans="2:10">
      <c r="B1578" s="109" t="s">
        <v>1542</v>
      </c>
      <c r="C1578" s="76">
        <v>710288</v>
      </c>
      <c r="D1578" s="89" t="s">
        <v>1630</v>
      </c>
      <c r="E1578" s="90" t="s">
        <v>108</v>
      </c>
      <c r="F1578" s="67" t="s">
        <v>109</v>
      </c>
      <c r="G1578" s="91">
        <f t="shared" si="105"/>
        <v>0</v>
      </c>
      <c r="H1578" s="91">
        <f t="shared" si="106"/>
        <v>0</v>
      </c>
      <c r="I1578" s="92">
        <v>0</v>
      </c>
      <c r="J1578" s="120" t="e" cm="1">
        <f t="array" ref="J1578">INDEX(#REF!,MATCH(C1578,#REF!,0),)</f>
        <v>#REF!</v>
      </c>
    </row>
    <row r="1579" spans="2:10">
      <c r="B1579" s="109" t="s">
        <v>1542</v>
      </c>
      <c r="C1579" s="76">
        <v>710289</v>
      </c>
      <c r="D1579" s="89" t="s">
        <v>1631</v>
      </c>
      <c r="E1579" s="90" t="s">
        <v>108</v>
      </c>
      <c r="F1579" s="67" t="s">
        <v>109</v>
      </c>
      <c r="G1579" s="91">
        <f t="shared" si="105"/>
        <v>0</v>
      </c>
      <c r="H1579" s="91">
        <f t="shared" si="106"/>
        <v>0</v>
      </c>
      <c r="I1579" s="92">
        <v>0</v>
      </c>
      <c r="J1579" s="120" t="e" cm="1">
        <f t="array" ref="J1579">INDEX(#REF!,MATCH(C1579,#REF!,0),)</f>
        <v>#REF!</v>
      </c>
    </row>
    <row r="1580" spans="2:10">
      <c r="B1580" s="109" t="s">
        <v>1542</v>
      </c>
      <c r="C1580" s="76">
        <v>710290</v>
      </c>
      <c r="D1580" s="89" t="s">
        <v>1632</v>
      </c>
      <c r="E1580" s="90" t="s">
        <v>108</v>
      </c>
      <c r="F1580" s="67" t="s">
        <v>109</v>
      </c>
      <c r="G1580" s="91">
        <f t="shared" si="105"/>
        <v>0</v>
      </c>
      <c r="H1580" s="91">
        <f t="shared" si="106"/>
        <v>0</v>
      </c>
      <c r="I1580" s="92">
        <v>0</v>
      </c>
      <c r="J1580" s="120" t="e" cm="1">
        <f t="array" ref="J1580">INDEX(#REF!,MATCH(C1580,#REF!,0),)</f>
        <v>#REF!</v>
      </c>
    </row>
    <row r="1581" spans="2:10">
      <c r="B1581" s="109" t="s">
        <v>1542</v>
      </c>
      <c r="C1581" s="76">
        <v>710291</v>
      </c>
      <c r="D1581" s="89" t="s">
        <v>1633</v>
      </c>
      <c r="E1581" s="90" t="s">
        <v>108</v>
      </c>
      <c r="F1581" s="67" t="s">
        <v>109</v>
      </c>
      <c r="G1581" s="91">
        <f t="shared" si="105"/>
        <v>0</v>
      </c>
      <c r="H1581" s="91">
        <f t="shared" si="106"/>
        <v>0</v>
      </c>
      <c r="I1581" s="92">
        <v>0</v>
      </c>
      <c r="J1581" s="120" t="e" cm="1">
        <f t="array" ref="J1581">INDEX(#REF!,MATCH(C1581,#REF!,0),)</f>
        <v>#REF!</v>
      </c>
    </row>
    <row r="1582" spans="2:10">
      <c r="B1582" s="109" t="s">
        <v>1542</v>
      </c>
      <c r="C1582" s="76">
        <v>710292</v>
      </c>
      <c r="D1582" s="89" t="s">
        <v>1634</v>
      </c>
      <c r="E1582" s="90" t="s">
        <v>108</v>
      </c>
      <c r="F1582" s="67" t="s">
        <v>109</v>
      </c>
      <c r="G1582" s="91">
        <f t="shared" si="105"/>
        <v>0</v>
      </c>
      <c r="H1582" s="91">
        <f t="shared" si="106"/>
        <v>0</v>
      </c>
      <c r="I1582" s="92">
        <v>0</v>
      </c>
      <c r="J1582" s="120" t="e" cm="1">
        <f t="array" ref="J1582">INDEX(#REF!,MATCH(C1582,#REF!,0),)</f>
        <v>#REF!</v>
      </c>
    </row>
    <row r="1583" spans="2:10">
      <c r="B1583" s="109" t="s">
        <v>1542</v>
      </c>
      <c r="C1583" s="76">
        <v>710293</v>
      </c>
      <c r="D1583" s="89" t="s">
        <v>1635</v>
      </c>
      <c r="E1583" s="90" t="s">
        <v>108</v>
      </c>
      <c r="F1583" s="67" t="s">
        <v>109</v>
      </c>
      <c r="G1583" s="91">
        <f t="shared" si="105"/>
        <v>0</v>
      </c>
      <c r="H1583" s="91">
        <f t="shared" si="106"/>
        <v>0</v>
      </c>
      <c r="I1583" s="92">
        <v>0</v>
      </c>
      <c r="J1583" s="120" t="e" cm="1">
        <f t="array" ref="J1583">INDEX(#REF!,MATCH(C1583,#REF!,0),)</f>
        <v>#REF!</v>
      </c>
    </row>
    <row r="1584" spans="2:10">
      <c r="B1584" s="109" t="s">
        <v>1542</v>
      </c>
      <c r="C1584" s="76">
        <v>710299</v>
      </c>
      <c r="D1584" s="89" t="s">
        <v>1636</v>
      </c>
      <c r="E1584" s="90" t="s">
        <v>108</v>
      </c>
      <c r="F1584" s="67" t="s">
        <v>109</v>
      </c>
      <c r="G1584" s="91">
        <f t="shared" si="105"/>
        <v>0</v>
      </c>
      <c r="H1584" s="91">
        <f t="shared" si="106"/>
        <v>0</v>
      </c>
      <c r="I1584" s="92">
        <v>0</v>
      </c>
      <c r="J1584" s="120" t="e" cm="1">
        <f t="array" ref="J1584">INDEX(#REF!,MATCH(C1584,#REF!,0),)</f>
        <v>#REF!</v>
      </c>
    </row>
    <row r="1585" spans="2:10">
      <c r="B1585" s="109" t="s">
        <v>1542</v>
      </c>
      <c r="C1585" s="76">
        <v>710301</v>
      </c>
      <c r="D1585" s="89" t="s">
        <v>1637</v>
      </c>
      <c r="E1585" s="90" t="s">
        <v>108</v>
      </c>
      <c r="F1585" s="67" t="s">
        <v>109</v>
      </c>
      <c r="G1585" s="91">
        <f t="shared" si="105"/>
        <v>0</v>
      </c>
      <c r="H1585" s="91">
        <f t="shared" si="106"/>
        <v>0</v>
      </c>
      <c r="I1585" s="92">
        <v>0</v>
      </c>
      <c r="J1585" s="120" t="e" cm="1">
        <f t="array" ref="J1585">INDEX(#REF!,MATCH(C1585,#REF!,0),)</f>
        <v>#REF!</v>
      </c>
    </row>
    <row r="1586" spans="2:10">
      <c r="B1586" s="109" t="s">
        <v>1542</v>
      </c>
      <c r="C1586" s="76">
        <v>710302</v>
      </c>
      <c r="D1586" s="89" t="s">
        <v>1638</v>
      </c>
      <c r="E1586" s="90" t="s">
        <v>108</v>
      </c>
      <c r="F1586" s="67" t="s">
        <v>109</v>
      </c>
      <c r="G1586" s="91">
        <f t="shared" si="105"/>
        <v>0</v>
      </c>
      <c r="H1586" s="91">
        <f t="shared" si="106"/>
        <v>0</v>
      </c>
      <c r="I1586" s="92">
        <v>0</v>
      </c>
      <c r="J1586" s="120" t="e" cm="1">
        <f t="array" ref="J1586">INDEX(#REF!,MATCH(C1586,#REF!,0),)</f>
        <v>#REF!</v>
      </c>
    </row>
    <row r="1587" spans="2:10">
      <c r="B1587" s="109" t="s">
        <v>1542</v>
      </c>
      <c r="C1587" s="76">
        <v>710303</v>
      </c>
      <c r="D1587" s="89" t="s">
        <v>1639</v>
      </c>
      <c r="E1587" s="90" t="s">
        <v>108</v>
      </c>
      <c r="F1587" s="67" t="s">
        <v>109</v>
      </c>
      <c r="G1587" s="91">
        <f t="shared" si="105"/>
        <v>211.92749957403674</v>
      </c>
      <c r="H1587" s="91">
        <f t="shared" si="106"/>
        <v>139.78562909759052</v>
      </c>
      <c r="I1587" s="92">
        <v>351.71312867162726</v>
      </c>
      <c r="J1587" s="120" t="e" cm="1">
        <f t="array" ref="J1587">INDEX(#REF!,MATCH(C1587,#REF!,0),)</f>
        <v>#REF!</v>
      </c>
    </row>
    <row r="1588" spans="2:10">
      <c r="B1588" s="109" t="s">
        <v>1542</v>
      </c>
      <c r="C1588" s="76">
        <v>710304</v>
      </c>
      <c r="D1588" s="89" t="s">
        <v>1640</v>
      </c>
      <c r="E1588" s="90" t="s">
        <v>108</v>
      </c>
      <c r="F1588" s="67" t="s">
        <v>109</v>
      </c>
      <c r="G1588" s="91">
        <f t="shared" si="105"/>
        <v>0</v>
      </c>
      <c r="H1588" s="91">
        <f t="shared" si="106"/>
        <v>0</v>
      </c>
      <c r="I1588" s="92">
        <v>0</v>
      </c>
      <c r="J1588" s="120" t="e" cm="1">
        <f t="array" ref="J1588">INDEX(#REF!,MATCH(C1588,#REF!,0),)</f>
        <v>#REF!</v>
      </c>
    </row>
    <row r="1589" spans="2:10">
      <c r="B1589" s="109" t="s">
        <v>1542</v>
      </c>
      <c r="C1589" s="76">
        <v>710305</v>
      </c>
      <c r="D1589" s="89" t="s">
        <v>1641</v>
      </c>
      <c r="E1589" s="90" t="s">
        <v>108</v>
      </c>
      <c r="F1589" s="67" t="s">
        <v>109</v>
      </c>
      <c r="G1589" s="91">
        <f t="shared" si="105"/>
        <v>3.7599608588300879</v>
      </c>
      <c r="H1589" s="91">
        <f t="shared" si="106"/>
        <v>2.4800391411699105</v>
      </c>
      <c r="I1589" s="92">
        <v>6.2399999999999984</v>
      </c>
      <c r="J1589" s="120" t="e" cm="1">
        <f t="array" ref="J1589">INDEX(#REF!,MATCH(C1589,#REF!,0),)</f>
        <v>#REF!</v>
      </c>
    </row>
    <row r="1590" spans="2:10">
      <c r="B1590" s="109" t="s">
        <v>1542</v>
      </c>
      <c r="C1590" s="76">
        <v>710306</v>
      </c>
      <c r="D1590" s="89" t="s">
        <v>1642</v>
      </c>
      <c r="E1590" s="90" t="s">
        <v>108</v>
      </c>
      <c r="F1590" s="67" t="s">
        <v>109</v>
      </c>
      <c r="G1590" s="91">
        <f t="shared" si="105"/>
        <v>1165.3347919487526</v>
      </c>
      <c r="H1590" s="91">
        <f t="shared" si="106"/>
        <v>768.64520805124755</v>
      </c>
      <c r="I1590" s="92">
        <v>1933.98</v>
      </c>
      <c r="J1590" s="120" t="e" cm="1">
        <f t="array" ref="J1590">INDEX(#REF!,MATCH(C1590,#REF!,0),)</f>
        <v>#REF!</v>
      </c>
    </row>
    <row r="1591" spans="2:10">
      <c r="B1591" s="109" t="s">
        <v>1542</v>
      </c>
      <c r="C1591" s="76">
        <v>710307</v>
      </c>
      <c r="D1591" s="89" t="s">
        <v>1643</v>
      </c>
      <c r="E1591" s="90" t="s">
        <v>108</v>
      </c>
      <c r="F1591" s="67" t="s">
        <v>109</v>
      </c>
      <c r="G1591" s="91">
        <f t="shared" si="105"/>
        <v>0</v>
      </c>
      <c r="H1591" s="91">
        <f t="shared" si="106"/>
        <v>0</v>
      </c>
      <c r="I1591" s="92">
        <v>0</v>
      </c>
      <c r="J1591" s="120" t="e" cm="1">
        <f t="array" ref="J1591">INDEX(#REF!,MATCH(C1591,#REF!,0),)</f>
        <v>#REF!</v>
      </c>
    </row>
    <row r="1592" spans="2:10">
      <c r="B1592" s="109" t="s">
        <v>1542</v>
      </c>
      <c r="C1592" s="76">
        <v>710308</v>
      </c>
      <c r="D1592" s="89" t="s">
        <v>1644</v>
      </c>
      <c r="E1592" s="90" t="s">
        <v>108</v>
      </c>
      <c r="F1592" s="67" t="s">
        <v>109</v>
      </c>
      <c r="G1592" s="91">
        <f t="shared" si="105"/>
        <v>2297.4551241003228</v>
      </c>
      <c r="H1592" s="91">
        <f t="shared" si="106"/>
        <v>1515.3824326307054</v>
      </c>
      <c r="I1592" s="92">
        <v>3812.8375567310281</v>
      </c>
      <c r="J1592" s="120" t="e" cm="1">
        <f t="array" ref="J1592">INDEX(#REF!,MATCH(C1592,#REF!,0),)</f>
        <v>#REF!</v>
      </c>
    </row>
    <row r="1593" spans="2:10">
      <c r="B1593" s="109" t="s">
        <v>1542</v>
      </c>
      <c r="C1593" s="76">
        <v>710309</v>
      </c>
      <c r="D1593" s="89" t="s">
        <v>1645</v>
      </c>
      <c r="E1593" s="90" t="s">
        <v>108</v>
      </c>
      <c r="F1593" s="67" t="s">
        <v>109</v>
      </c>
      <c r="G1593" s="91">
        <f t="shared" si="105"/>
        <v>1379.3211540955999</v>
      </c>
      <c r="H1593" s="91">
        <f t="shared" si="106"/>
        <v>909.78884590439975</v>
      </c>
      <c r="I1593" s="92">
        <v>2289.1099999999997</v>
      </c>
      <c r="J1593" s="120" t="e" cm="1">
        <f t="array" ref="J1593">INDEX(#REF!,MATCH(C1593,#REF!,0),)</f>
        <v>#REF!</v>
      </c>
    </row>
    <row r="1594" spans="2:10">
      <c r="B1594" s="109" t="s">
        <v>1542</v>
      </c>
      <c r="C1594" s="76">
        <v>710310</v>
      </c>
      <c r="D1594" s="89" t="s">
        <v>1646</v>
      </c>
      <c r="E1594" s="90" t="s">
        <v>108</v>
      </c>
      <c r="F1594" s="67" t="s">
        <v>109</v>
      </c>
      <c r="G1594" s="91">
        <f t="shared" si="105"/>
        <v>422.81175252646415</v>
      </c>
      <c r="H1594" s="91">
        <f t="shared" si="106"/>
        <v>278.88314133635572</v>
      </c>
      <c r="I1594" s="92">
        <v>701.69489386281987</v>
      </c>
      <c r="J1594" s="120" t="e" cm="1">
        <f t="array" ref="J1594">INDEX(#REF!,MATCH(C1594,#REF!,0),)</f>
        <v>#REF!</v>
      </c>
    </row>
    <row r="1595" spans="2:10">
      <c r="B1595" s="109" t="s">
        <v>1542</v>
      </c>
      <c r="C1595" s="76">
        <v>710311</v>
      </c>
      <c r="D1595" s="89" t="s">
        <v>1647</v>
      </c>
      <c r="E1595" s="90" t="s">
        <v>108</v>
      </c>
      <c r="F1595" s="67" t="s">
        <v>109</v>
      </c>
      <c r="G1595" s="91">
        <f t="shared" si="105"/>
        <v>1756.594662578083</v>
      </c>
      <c r="H1595" s="91">
        <f t="shared" si="106"/>
        <v>1158.6353374219166</v>
      </c>
      <c r="I1595" s="92">
        <v>2915.2299999999996</v>
      </c>
      <c r="J1595" s="120" t="e" cm="1">
        <f t="array" ref="J1595">INDEX(#REF!,MATCH(C1595,#REF!,0),)</f>
        <v>#REF!</v>
      </c>
    </row>
    <row r="1596" spans="2:10">
      <c r="B1596" s="109" t="s">
        <v>1542</v>
      </c>
      <c r="C1596" s="76">
        <v>710401</v>
      </c>
      <c r="D1596" s="89" t="s">
        <v>1648</v>
      </c>
      <c r="E1596" s="90" t="s">
        <v>108</v>
      </c>
      <c r="F1596" s="67" t="s">
        <v>109</v>
      </c>
      <c r="G1596" s="91">
        <f t="shared" si="105"/>
        <v>29988.661988068314</v>
      </c>
      <c r="H1596" s="91">
        <f t="shared" si="106"/>
        <v>19780.273868293632</v>
      </c>
      <c r="I1596" s="92">
        <v>49768.935856361946</v>
      </c>
      <c r="J1596" s="120" t="e" cm="1">
        <f t="array" ref="J1596">INDEX(#REF!,MATCH(C1596,#REF!,0),)</f>
        <v>#REF!</v>
      </c>
    </row>
    <row r="1597" spans="2:10">
      <c r="B1597" s="109" t="s">
        <v>1542</v>
      </c>
      <c r="C1597" s="76">
        <v>710501</v>
      </c>
      <c r="D1597" s="89" t="s">
        <v>1649</v>
      </c>
      <c r="E1597" s="90" t="s">
        <v>108</v>
      </c>
      <c r="F1597" s="67" t="s">
        <v>109</v>
      </c>
      <c r="G1597" s="91">
        <f t="shared" si="105"/>
        <v>832.46895268212461</v>
      </c>
      <c r="H1597" s="91">
        <f t="shared" si="106"/>
        <v>549.08964852968643</v>
      </c>
      <c r="I1597" s="92">
        <v>1381.558601211811</v>
      </c>
      <c r="J1597" s="120" t="e" cm="1">
        <f t="array" ref="J1597">INDEX(#REF!,MATCH(C1597,#REF!,0),)</f>
        <v>#REF!</v>
      </c>
    </row>
    <row r="1598" spans="2:10">
      <c r="B1598" s="109" t="s">
        <v>1542</v>
      </c>
      <c r="C1598" s="76">
        <v>710502</v>
      </c>
      <c r="D1598" s="89" t="s">
        <v>1650</v>
      </c>
      <c r="E1598" s="90" t="s">
        <v>108</v>
      </c>
      <c r="F1598" s="67" t="s">
        <v>109</v>
      </c>
      <c r="G1598" s="91">
        <f t="shared" si="105"/>
        <v>3.1051816733343609E-4</v>
      </c>
      <c r="H1598" s="91">
        <f t="shared" si="106"/>
        <v>2.0481521961132466E-4</v>
      </c>
      <c r="I1598" s="92">
        <v>5.1533338694476072E-4</v>
      </c>
      <c r="J1598" s="120" t="e" cm="1">
        <f t="array" ref="J1598">INDEX(#REF!,MATCH(C1598,#REF!,0),)</f>
        <v>#REF!</v>
      </c>
    </row>
    <row r="1599" spans="2:10">
      <c r="B1599" s="109" t="s">
        <v>1542</v>
      </c>
      <c r="C1599" s="76">
        <v>710503</v>
      </c>
      <c r="D1599" s="89" t="s">
        <v>1651</v>
      </c>
      <c r="E1599" s="90" t="s">
        <v>108</v>
      </c>
      <c r="F1599" s="67" t="s">
        <v>109</v>
      </c>
      <c r="G1599" s="91">
        <f t="shared" si="105"/>
        <v>0</v>
      </c>
      <c r="H1599" s="91">
        <f t="shared" si="106"/>
        <v>0</v>
      </c>
      <c r="I1599" s="92">
        <v>0</v>
      </c>
      <c r="J1599" s="120" t="e" cm="1">
        <f t="array" ref="J1599">INDEX(#REF!,MATCH(C1599,#REF!,0),)</f>
        <v>#REF!</v>
      </c>
    </row>
    <row r="1600" spans="2:10">
      <c r="B1600" s="109" t="s">
        <v>1542</v>
      </c>
      <c r="C1600" s="76">
        <v>710504</v>
      </c>
      <c r="D1600" s="89" t="s">
        <v>1652</v>
      </c>
      <c r="E1600" s="90" t="s">
        <v>108</v>
      </c>
      <c r="F1600" s="67" t="s">
        <v>109</v>
      </c>
      <c r="G1600" s="91">
        <f t="shared" si="105"/>
        <v>534.61627595316281</v>
      </c>
      <c r="H1600" s="91">
        <f t="shared" si="106"/>
        <v>352.62848195788985</v>
      </c>
      <c r="I1600" s="92">
        <v>887.2447579110526</v>
      </c>
      <c r="J1600" s="120" t="e" cm="1">
        <f t="array" ref="J1600">INDEX(#REF!,MATCH(C1600,#REF!,0),)</f>
        <v>#REF!</v>
      </c>
    </row>
    <row r="1601" spans="2:10">
      <c r="B1601" s="109" t="s">
        <v>1542</v>
      </c>
      <c r="C1601" s="76">
        <v>710601</v>
      </c>
      <c r="D1601" s="89" t="s">
        <v>1653</v>
      </c>
      <c r="E1601" s="90" t="s">
        <v>108</v>
      </c>
      <c r="F1601" s="67" t="s">
        <v>109</v>
      </c>
      <c r="G1601" s="91">
        <f t="shared" si="105"/>
        <v>0</v>
      </c>
      <c r="H1601" s="91">
        <f t="shared" si="106"/>
        <v>0</v>
      </c>
      <c r="I1601" s="92">
        <v>0</v>
      </c>
      <c r="J1601" s="120" t="e" cm="1">
        <f t="array" ref="J1601">INDEX(#REF!,MATCH(C1601,#REF!,0),)</f>
        <v>#REF!</v>
      </c>
    </row>
    <row r="1602" spans="2:10">
      <c r="B1602" s="109" t="s">
        <v>1542</v>
      </c>
      <c r="C1602" s="76">
        <v>710602</v>
      </c>
      <c r="D1602" s="89" t="s">
        <v>1654</v>
      </c>
      <c r="E1602" s="90" t="s">
        <v>108</v>
      </c>
      <c r="F1602" s="67" t="s">
        <v>109</v>
      </c>
      <c r="G1602" s="91">
        <f t="shared" si="105"/>
        <v>1.2808146473391888E-2</v>
      </c>
      <c r="H1602" s="91">
        <f t="shared" si="106"/>
        <v>8.4481476729342392E-3</v>
      </c>
      <c r="I1602" s="92">
        <v>2.1256294146326127E-2</v>
      </c>
      <c r="J1602" s="120" t="e" cm="1">
        <f t="array" ref="J1602">INDEX(#REF!,MATCH(C1602,#REF!,0),)</f>
        <v>#REF!</v>
      </c>
    </row>
    <row r="1603" spans="2:10">
      <c r="B1603" s="109" t="s">
        <v>1542</v>
      </c>
      <c r="C1603" s="76">
        <v>710603</v>
      </c>
      <c r="D1603" s="89" t="s">
        <v>1655</v>
      </c>
      <c r="E1603" s="90" t="s">
        <v>108</v>
      </c>
      <c r="F1603" s="67" t="s">
        <v>109</v>
      </c>
      <c r="G1603" s="91">
        <f t="shared" si="105"/>
        <v>0</v>
      </c>
      <c r="H1603" s="91">
        <f t="shared" si="106"/>
        <v>0</v>
      </c>
      <c r="I1603" s="92">
        <v>0</v>
      </c>
      <c r="J1603" s="120" t="e" cm="1">
        <f t="array" ref="J1603">INDEX(#REF!,MATCH(C1603,#REF!,0),)</f>
        <v>#REF!</v>
      </c>
    </row>
    <row r="1604" spans="2:10">
      <c r="B1604" s="109" t="s">
        <v>1542</v>
      </c>
      <c r="C1604" s="76">
        <v>710801</v>
      </c>
      <c r="D1604" s="89" t="s">
        <v>1656</v>
      </c>
      <c r="E1604" s="90" t="s">
        <v>108</v>
      </c>
      <c r="F1604" s="67" t="s">
        <v>109</v>
      </c>
      <c r="G1604" s="91">
        <f t="shared" si="105"/>
        <v>0</v>
      </c>
      <c r="H1604" s="91">
        <f t="shared" si="106"/>
        <v>0</v>
      </c>
      <c r="I1604" s="92">
        <v>0</v>
      </c>
      <c r="J1604" s="120" t="e" cm="1">
        <f t="array" ref="J1604">INDEX(#REF!,MATCH(C1604,#REF!,0),)</f>
        <v>#REF!</v>
      </c>
    </row>
    <row r="1605" spans="2:10">
      <c r="B1605" s="109" t="s">
        <v>1657</v>
      </c>
      <c r="C1605" s="76">
        <v>710901</v>
      </c>
      <c r="D1605" s="89" t="s">
        <v>1658</v>
      </c>
      <c r="E1605" s="90" t="s">
        <v>108</v>
      </c>
      <c r="F1605" s="67" t="s">
        <v>109</v>
      </c>
      <c r="G1605" s="91">
        <f t="shared" si="105"/>
        <v>-2798.4231761238866</v>
      </c>
      <c r="H1605" s="91">
        <f t="shared" si="106"/>
        <v>-1845.8168238761134</v>
      </c>
      <c r="I1605" s="92">
        <v>-4644.24</v>
      </c>
    </row>
    <row r="1606" spans="2:10">
      <c r="B1606" s="106" t="s">
        <v>1659</v>
      </c>
      <c r="C1606" s="76">
        <v>720001</v>
      </c>
      <c r="D1606" s="89" t="s">
        <v>1660</v>
      </c>
      <c r="E1606" s="90" t="s">
        <v>108</v>
      </c>
      <c r="F1606" s="67" t="s">
        <v>109</v>
      </c>
      <c r="G1606" s="91">
        <f t="shared" si="105"/>
        <v>0</v>
      </c>
      <c r="H1606" s="91">
        <f t="shared" si="106"/>
        <v>0</v>
      </c>
      <c r="I1606" s="92">
        <v>0</v>
      </c>
    </row>
    <row r="1607" spans="2:10">
      <c r="B1607" s="106" t="s">
        <v>1659</v>
      </c>
      <c r="C1607" s="76">
        <v>720002</v>
      </c>
      <c r="D1607" s="89" t="s">
        <v>1661</v>
      </c>
      <c r="E1607" s="90" t="s">
        <v>108</v>
      </c>
      <c r="F1607" s="67" t="s">
        <v>109</v>
      </c>
      <c r="G1607" s="91">
        <f t="shared" si="105"/>
        <v>0</v>
      </c>
      <c r="H1607" s="91">
        <f t="shared" si="106"/>
        <v>0</v>
      </c>
      <c r="I1607" s="92">
        <v>0</v>
      </c>
    </row>
    <row r="1608" spans="2:10">
      <c r="B1608" s="106" t="s">
        <v>1659</v>
      </c>
      <c r="C1608" s="76">
        <v>720003</v>
      </c>
      <c r="D1608" s="89" t="s">
        <v>1662</v>
      </c>
      <c r="E1608" s="90" t="s">
        <v>3</v>
      </c>
      <c r="F1608" s="67" t="s">
        <v>2</v>
      </c>
      <c r="G1608" s="91">
        <f t="shared" si="105"/>
        <v>0</v>
      </c>
      <c r="H1608" s="91">
        <f t="shared" si="106"/>
        <v>0</v>
      </c>
      <c r="I1608" s="92">
        <v>0</v>
      </c>
    </row>
    <row r="1609" spans="2:10">
      <c r="B1609" s="106" t="s">
        <v>1659</v>
      </c>
      <c r="C1609" s="76">
        <v>720004</v>
      </c>
      <c r="D1609" s="89" t="s">
        <v>1663</v>
      </c>
      <c r="E1609" s="90" t="s">
        <v>3</v>
      </c>
      <c r="F1609" s="67" t="s">
        <v>2</v>
      </c>
      <c r="G1609" s="91">
        <f t="shared" si="105"/>
        <v>0</v>
      </c>
      <c r="H1609" s="91">
        <f t="shared" si="106"/>
        <v>0</v>
      </c>
      <c r="I1609" s="92">
        <v>0</v>
      </c>
    </row>
    <row r="1610" spans="2:10">
      <c r="B1610" s="106" t="s">
        <v>1659</v>
      </c>
      <c r="C1610" s="76">
        <v>720005</v>
      </c>
      <c r="D1610" s="89" t="s">
        <v>1664</v>
      </c>
      <c r="E1610" s="90" t="s">
        <v>3</v>
      </c>
      <c r="F1610" s="67" t="s">
        <v>2</v>
      </c>
      <c r="G1610" s="91">
        <f t="shared" si="105"/>
        <v>0</v>
      </c>
      <c r="H1610" s="91">
        <f t="shared" si="106"/>
        <v>0</v>
      </c>
      <c r="I1610" s="92">
        <v>0</v>
      </c>
    </row>
    <row r="1611" spans="2:10">
      <c r="B1611" s="106" t="s">
        <v>1659</v>
      </c>
      <c r="C1611" s="76">
        <v>720006</v>
      </c>
      <c r="D1611" s="89" t="s">
        <v>1665</v>
      </c>
      <c r="E1611" s="90" t="s">
        <v>3</v>
      </c>
      <c r="F1611" s="67" t="s">
        <v>76</v>
      </c>
      <c r="G1611" s="91">
        <f t="shared" si="105"/>
        <v>0</v>
      </c>
      <c r="H1611" s="91">
        <f t="shared" si="106"/>
        <v>0</v>
      </c>
      <c r="I1611" s="92">
        <v>0</v>
      </c>
    </row>
    <row r="1612" spans="2:10">
      <c r="B1612" s="106" t="s">
        <v>1659</v>
      </c>
      <c r="C1612" s="76">
        <v>720007</v>
      </c>
      <c r="D1612" s="89" t="s">
        <v>1666</v>
      </c>
      <c r="E1612" s="90" t="s">
        <v>3</v>
      </c>
      <c r="F1612" s="67" t="s">
        <v>76</v>
      </c>
      <c r="G1612" s="91">
        <f t="shared" si="105"/>
        <v>0</v>
      </c>
      <c r="H1612" s="91">
        <f t="shared" si="106"/>
        <v>0</v>
      </c>
      <c r="I1612" s="92">
        <v>0</v>
      </c>
    </row>
    <row r="1613" spans="2:10">
      <c r="B1613" s="106" t="s">
        <v>1659</v>
      </c>
      <c r="C1613" s="76">
        <v>720008</v>
      </c>
      <c r="D1613" s="89" t="s">
        <v>1667</v>
      </c>
      <c r="E1613" s="90" t="s">
        <v>3</v>
      </c>
      <c r="F1613" s="67" t="s">
        <v>76</v>
      </c>
      <c r="G1613" s="91">
        <f t="shared" si="105"/>
        <v>0</v>
      </c>
      <c r="H1613" s="91">
        <f t="shared" si="106"/>
        <v>0</v>
      </c>
      <c r="I1613" s="92">
        <v>0</v>
      </c>
    </row>
    <row r="1614" spans="2:10">
      <c r="B1614" s="106" t="s">
        <v>1659</v>
      </c>
      <c r="C1614" s="76">
        <v>720009</v>
      </c>
      <c r="D1614" s="89" t="s">
        <v>1668</v>
      </c>
      <c r="E1614" s="90" t="s">
        <v>3</v>
      </c>
      <c r="F1614" s="67" t="s">
        <v>76</v>
      </c>
      <c r="G1614" s="91">
        <f t="shared" si="105"/>
        <v>0</v>
      </c>
      <c r="H1614" s="91">
        <f t="shared" si="106"/>
        <v>0</v>
      </c>
      <c r="I1614" s="92">
        <v>0</v>
      </c>
    </row>
    <row r="1615" spans="2:10">
      <c r="B1615" s="106" t="s">
        <v>1659</v>
      </c>
      <c r="C1615" s="76">
        <v>720010</v>
      </c>
      <c r="D1615" s="89" t="s">
        <v>1669</v>
      </c>
      <c r="E1615" s="90" t="s">
        <v>3</v>
      </c>
      <c r="F1615" s="67" t="s">
        <v>76</v>
      </c>
      <c r="G1615" s="91">
        <f t="shared" si="105"/>
        <v>0</v>
      </c>
      <c r="H1615" s="91">
        <f t="shared" si="106"/>
        <v>0</v>
      </c>
      <c r="I1615" s="92">
        <v>0</v>
      </c>
    </row>
    <row r="1616" spans="2:10">
      <c r="B1616" s="106" t="s">
        <v>1659</v>
      </c>
      <c r="C1616" s="76">
        <v>720011</v>
      </c>
      <c r="D1616" s="89" t="s">
        <v>1670</v>
      </c>
      <c r="E1616" s="90" t="s">
        <v>3</v>
      </c>
      <c r="F1616" s="67" t="s">
        <v>2</v>
      </c>
      <c r="G1616" s="91">
        <f t="shared" si="105"/>
        <v>-73627.559999999969</v>
      </c>
      <c r="H1616" s="91">
        <f t="shared" si="106"/>
        <v>0</v>
      </c>
      <c r="I1616" s="92">
        <v>-73627.559999999969</v>
      </c>
    </row>
    <row r="1617" spans="2:9">
      <c r="B1617" s="106" t="s">
        <v>1659</v>
      </c>
      <c r="C1617" s="76">
        <v>720012</v>
      </c>
      <c r="D1617" s="89" t="s">
        <v>1671</v>
      </c>
      <c r="E1617" s="90" t="s">
        <v>3</v>
      </c>
      <c r="F1617" s="67" t="s">
        <v>76</v>
      </c>
      <c r="G1617" s="91">
        <f t="shared" si="105"/>
        <v>0</v>
      </c>
      <c r="H1617" s="91">
        <f t="shared" si="106"/>
        <v>0</v>
      </c>
      <c r="I1617" s="92">
        <v>0</v>
      </c>
    </row>
    <row r="1618" spans="2:9">
      <c r="B1618" s="106" t="s">
        <v>1659</v>
      </c>
      <c r="C1618" s="76">
        <v>720013</v>
      </c>
      <c r="D1618" s="89" t="s">
        <v>1672</v>
      </c>
      <c r="E1618" s="90" t="s">
        <v>3</v>
      </c>
      <c r="F1618" s="67" t="s">
        <v>2</v>
      </c>
      <c r="G1618" s="91">
        <f t="shared" si="105"/>
        <v>0</v>
      </c>
      <c r="H1618" s="91">
        <f t="shared" si="106"/>
        <v>0</v>
      </c>
      <c r="I1618" s="92">
        <v>0</v>
      </c>
    </row>
    <row r="1619" spans="2:9">
      <c r="B1619" s="106" t="s">
        <v>1659</v>
      </c>
      <c r="C1619" s="76">
        <v>720014</v>
      </c>
      <c r="D1619" s="89" t="s">
        <v>1673</v>
      </c>
      <c r="E1619" s="90" t="s">
        <v>3</v>
      </c>
      <c r="F1619" s="67" t="s">
        <v>76</v>
      </c>
      <c r="G1619" s="91">
        <f t="shared" ref="G1619:G1682" si="107">IF(E1619="Actual",IF(F1619=G$6,$I1619,0),VLOOKUP($E1619,$F$1754:$L$1760,5,FALSE)*$I1619)</f>
        <v>0</v>
      </c>
      <c r="H1619" s="91">
        <f t="shared" ref="H1619:H1682" si="108">IF(E1619="Actual",IF(F1619=H$6,$I1619,0),VLOOKUP($E1619,$F$1754:$L$1760,6,FALSE)*$I1619)</f>
        <v>0</v>
      </c>
      <c r="I1619" s="92">
        <v>0</v>
      </c>
    </row>
    <row r="1620" spans="2:9">
      <c r="B1620" s="106" t="s">
        <v>1659</v>
      </c>
      <c r="C1620" s="76">
        <v>720015</v>
      </c>
      <c r="D1620" s="89" t="s">
        <v>1674</v>
      </c>
      <c r="E1620" s="90" t="s">
        <v>3</v>
      </c>
      <c r="F1620" s="67" t="s">
        <v>76</v>
      </c>
      <c r="G1620" s="91">
        <f t="shared" si="107"/>
        <v>0</v>
      </c>
      <c r="H1620" s="91">
        <f t="shared" si="108"/>
        <v>0</v>
      </c>
      <c r="I1620" s="92">
        <v>0</v>
      </c>
    </row>
    <row r="1621" spans="2:9">
      <c r="B1621" s="106" t="s">
        <v>1659</v>
      </c>
      <c r="C1621" s="76">
        <v>720016</v>
      </c>
      <c r="D1621" s="89" t="s">
        <v>1675</v>
      </c>
      <c r="E1621" s="90" t="s">
        <v>3</v>
      </c>
      <c r="F1621" s="67" t="s">
        <v>76</v>
      </c>
      <c r="G1621" s="91">
        <f t="shared" si="107"/>
        <v>0</v>
      </c>
      <c r="H1621" s="91">
        <f t="shared" si="108"/>
        <v>0</v>
      </c>
      <c r="I1621" s="92">
        <v>0</v>
      </c>
    </row>
    <row r="1622" spans="2:9">
      <c r="B1622" s="106" t="s">
        <v>1659</v>
      </c>
      <c r="C1622" s="76">
        <v>720017</v>
      </c>
      <c r="D1622" s="89" t="s">
        <v>1676</v>
      </c>
      <c r="E1622" s="90" t="s">
        <v>3</v>
      </c>
      <c r="F1622" s="67" t="s">
        <v>2</v>
      </c>
      <c r="G1622" s="91">
        <f t="shared" si="107"/>
        <v>0</v>
      </c>
      <c r="H1622" s="91">
        <f t="shared" si="108"/>
        <v>0</v>
      </c>
      <c r="I1622" s="92">
        <v>0</v>
      </c>
    </row>
    <row r="1623" spans="2:9">
      <c r="B1623" s="106" t="s">
        <v>1659</v>
      </c>
      <c r="C1623" s="76">
        <v>720018</v>
      </c>
      <c r="D1623" s="89" t="s">
        <v>1677</v>
      </c>
      <c r="E1623" s="90" t="s">
        <v>3</v>
      </c>
      <c r="F1623" s="67" t="s">
        <v>2</v>
      </c>
      <c r="G1623" s="91">
        <f t="shared" si="107"/>
        <v>0</v>
      </c>
      <c r="H1623" s="91">
        <f t="shared" si="108"/>
        <v>0</v>
      </c>
      <c r="I1623" s="92">
        <v>0</v>
      </c>
    </row>
    <row r="1624" spans="2:9">
      <c r="B1624" s="106" t="s">
        <v>1659</v>
      </c>
      <c r="C1624" s="76">
        <v>720019</v>
      </c>
      <c r="D1624" s="89" t="s">
        <v>1678</v>
      </c>
      <c r="E1624" s="90" t="s">
        <v>3</v>
      </c>
      <c r="F1624" s="67" t="s">
        <v>2</v>
      </c>
      <c r="G1624" s="91">
        <f t="shared" si="107"/>
        <v>0</v>
      </c>
      <c r="H1624" s="91">
        <f t="shared" si="108"/>
        <v>0</v>
      </c>
      <c r="I1624" s="92">
        <v>0</v>
      </c>
    </row>
    <row r="1625" spans="2:9">
      <c r="B1625" s="106" t="s">
        <v>1659</v>
      </c>
      <c r="C1625" s="76">
        <v>720020</v>
      </c>
      <c r="D1625" s="89" t="s">
        <v>1679</v>
      </c>
      <c r="E1625" s="90" t="s">
        <v>3</v>
      </c>
      <c r="F1625" s="67" t="s">
        <v>2</v>
      </c>
      <c r="G1625" s="91">
        <f t="shared" si="107"/>
        <v>0</v>
      </c>
      <c r="H1625" s="91">
        <f t="shared" si="108"/>
        <v>0</v>
      </c>
      <c r="I1625" s="92">
        <v>0</v>
      </c>
    </row>
    <row r="1626" spans="2:9">
      <c r="B1626" s="106" t="s">
        <v>1659</v>
      </c>
      <c r="C1626" s="76">
        <v>720021</v>
      </c>
      <c r="D1626" s="89" t="s">
        <v>1680</v>
      </c>
      <c r="E1626" s="90" t="s">
        <v>3</v>
      </c>
      <c r="F1626" s="67" t="s">
        <v>2</v>
      </c>
      <c r="G1626" s="91">
        <f t="shared" si="107"/>
        <v>0</v>
      </c>
      <c r="H1626" s="91">
        <f t="shared" si="108"/>
        <v>0</v>
      </c>
      <c r="I1626" s="92">
        <v>0</v>
      </c>
    </row>
    <row r="1627" spans="2:9">
      <c r="B1627" s="106" t="s">
        <v>1659</v>
      </c>
      <c r="C1627" s="76">
        <v>720022</v>
      </c>
      <c r="D1627" s="89" t="s">
        <v>1681</v>
      </c>
      <c r="E1627" s="90" t="s">
        <v>3</v>
      </c>
      <c r="F1627" s="67" t="s">
        <v>2</v>
      </c>
      <c r="G1627" s="91">
        <f t="shared" si="107"/>
        <v>0</v>
      </c>
      <c r="H1627" s="91">
        <f t="shared" si="108"/>
        <v>0</v>
      </c>
      <c r="I1627" s="92">
        <v>0</v>
      </c>
    </row>
    <row r="1628" spans="2:9">
      <c r="B1628" s="106" t="s">
        <v>1659</v>
      </c>
      <c r="C1628" s="76">
        <v>720023</v>
      </c>
      <c r="D1628" s="89" t="s">
        <v>1682</v>
      </c>
      <c r="E1628" s="90" t="s">
        <v>3</v>
      </c>
      <c r="F1628" s="67" t="s">
        <v>2</v>
      </c>
      <c r="G1628" s="91">
        <f t="shared" si="107"/>
        <v>0</v>
      </c>
      <c r="H1628" s="91">
        <f t="shared" si="108"/>
        <v>0</v>
      </c>
      <c r="I1628" s="92">
        <v>0</v>
      </c>
    </row>
    <row r="1629" spans="2:9">
      <c r="B1629" s="106" t="s">
        <v>1659</v>
      </c>
      <c r="C1629" s="76">
        <v>720024</v>
      </c>
      <c r="D1629" s="89" t="s">
        <v>1683</v>
      </c>
      <c r="E1629" s="90" t="s">
        <v>3</v>
      </c>
      <c r="F1629" s="67" t="s">
        <v>2</v>
      </c>
      <c r="G1629" s="91">
        <f t="shared" si="107"/>
        <v>0</v>
      </c>
      <c r="H1629" s="91">
        <f t="shared" si="108"/>
        <v>0</v>
      </c>
      <c r="I1629" s="92">
        <v>0</v>
      </c>
    </row>
    <row r="1630" spans="2:9">
      <c r="B1630" s="106" t="s">
        <v>1659</v>
      </c>
      <c r="C1630" s="76">
        <v>720025</v>
      </c>
      <c r="D1630" s="89" t="s">
        <v>1684</v>
      </c>
      <c r="E1630" s="90" t="s">
        <v>3</v>
      </c>
      <c r="F1630" s="67" t="s">
        <v>2</v>
      </c>
      <c r="G1630" s="91">
        <f t="shared" si="107"/>
        <v>0</v>
      </c>
      <c r="H1630" s="91">
        <f t="shared" si="108"/>
        <v>0</v>
      </c>
      <c r="I1630" s="92">
        <v>0</v>
      </c>
    </row>
    <row r="1631" spans="2:9">
      <c r="B1631" s="106" t="s">
        <v>1659</v>
      </c>
      <c r="C1631" s="76">
        <v>720026</v>
      </c>
      <c r="D1631" s="89" t="s">
        <v>1685</v>
      </c>
      <c r="E1631" s="90" t="s">
        <v>3</v>
      </c>
      <c r="F1631" s="67" t="s">
        <v>2</v>
      </c>
      <c r="G1631" s="91">
        <f t="shared" si="107"/>
        <v>0</v>
      </c>
      <c r="H1631" s="91">
        <f t="shared" si="108"/>
        <v>0</v>
      </c>
      <c r="I1631" s="92">
        <v>0</v>
      </c>
    </row>
    <row r="1632" spans="2:9">
      <c r="B1632" s="106" t="s">
        <v>1659</v>
      </c>
      <c r="C1632" s="76">
        <v>720027</v>
      </c>
      <c r="D1632" s="89" t="s">
        <v>1686</v>
      </c>
      <c r="E1632" s="90" t="s">
        <v>3</v>
      </c>
      <c r="F1632" s="67" t="s">
        <v>2</v>
      </c>
      <c r="G1632" s="91">
        <f t="shared" si="107"/>
        <v>0</v>
      </c>
      <c r="H1632" s="91">
        <f t="shared" si="108"/>
        <v>0</v>
      </c>
      <c r="I1632" s="92">
        <v>0</v>
      </c>
    </row>
    <row r="1633" spans="2:9">
      <c r="B1633" s="106" t="s">
        <v>1659</v>
      </c>
      <c r="C1633" s="76">
        <v>720028</v>
      </c>
      <c r="D1633" s="89" t="s">
        <v>1687</v>
      </c>
      <c r="E1633" s="90" t="s">
        <v>3</v>
      </c>
      <c r="F1633" s="67" t="s">
        <v>2</v>
      </c>
      <c r="G1633" s="91">
        <f t="shared" si="107"/>
        <v>0</v>
      </c>
      <c r="H1633" s="91">
        <f t="shared" si="108"/>
        <v>0</v>
      </c>
      <c r="I1633" s="92">
        <v>0</v>
      </c>
    </row>
    <row r="1634" spans="2:9">
      <c r="B1634" s="106" t="s">
        <v>1659</v>
      </c>
      <c r="C1634" s="76">
        <v>720029</v>
      </c>
      <c r="D1634" s="89" t="s">
        <v>1688</v>
      </c>
      <c r="E1634" s="90" t="s">
        <v>3</v>
      </c>
      <c r="F1634" s="67" t="s">
        <v>2</v>
      </c>
      <c r="G1634" s="91">
        <f t="shared" si="107"/>
        <v>0</v>
      </c>
      <c r="H1634" s="91">
        <f t="shared" si="108"/>
        <v>0</v>
      </c>
      <c r="I1634" s="92">
        <v>0</v>
      </c>
    </row>
    <row r="1635" spans="2:9">
      <c r="B1635" s="106" t="s">
        <v>1659</v>
      </c>
      <c r="C1635" s="76">
        <v>720030</v>
      </c>
      <c r="D1635" s="89" t="s">
        <v>1689</v>
      </c>
      <c r="E1635" s="90" t="s">
        <v>3</v>
      </c>
      <c r="F1635" s="67" t="s">
        <v>2</v>
      </c>
      <c r="G1635" s="91">
        <f t="shared" si="107"/>
        <v>0</v>
      </c>
      <c r="H1635" s="91">
        <f t="shared" si="108"/>
        <v>0</v>
      </c>
      <c r="I1635" s="92">
        <v>0</v>
      </c>
    </row>
    <row r="1636" spans="2:9">
      <c r="B1636" s="106" t="s">
        <v>1659</v>
      </c>
      <c r="C1636" s="76">
        <v>720031</v>
      </c>
      <c r="D1636" s="89" t="s">
        <v>1690</v>
      </c>
      <c r="E1636" s="90" t="s">
        <v>3</v>
      </c>
      <c r="F1636" s="67" t="s">
        <v>2</v>
      </c>
      <c r="G1636" s="91">
        <f t="shared" si="107"/>
        <v>0</v>
      </c>
      <c r="H1636" s="91">
        <f t="shared" si="108"/>
        <v>0</v>
      </c>
      <c r="I1636" s="92">
        <v>0</v>
      </c>
    </row>
    <row r="1637" spans="2:9">
      <c r="B1637" s="106" t="s">
        <v>1659</v>
      </c>
      <c r="C1637" s="76">
        <v>720032</v>
      </c>
      <c r="D1637" s="89" t="s">
        <v>1691</v>
      </c>
      <c r="E1637" s="90" t="s">
        <v>108</v>
      </c>
      <c r="F1637" s="67" t="s">
        <v>109</v>
      </c>
      <c r="G1637" s="91">
        <f t="shared" si="107"/>
        <v>0</v>
      </c>
      <c r="H1637" s="91">
        <f t="shared" si="108"/>
        <v>0</v>
      </c>
      <c r="I1637" s="92">
        <v>0</v>
      </c>
    </row>
    <row r="1638" spans="2:9">
      <c r="B1638" s="106" t="s">
        <v>1659</v>
      </c>
      <c r="C1638" s="76">
        <v>720033</v>
      </c>
      <c r="D1638" s="89" t="s">
        <v>1692</v>
      </c>
      <c r="E1638" s="90" t="s">
        <v>108</v>
      </c>
      <c r="F1638" s="67" t="s">
        <v>109</v>
      </c>
      <c r="G1638" s="91">
        <f t="shared" si="107"/>
        <v>0</v>
      </c>
      <c r="H1638" s="91">
        <f t="shared" si="108"/>
        <v>0</v>
      </c>
      <c r="I1638" s="92">
        <v>0</v>
      </c>
    </row>
    <row r="1639" spans="2:9">
      <c r="B1639" s="106" t="s">
        <v>1659</v>
      </c>
      <c r="C1639" s="76">
        <v>720034</v>
      </c>
      <c r="D1639" s="89" t="s">
        <v>1693</v>
      </c>
      <c r="E1639" s="90" t="s">
        <v>108</v>
      </c>
      <c r="F1639" s="67" t="s">
        <v>109</v>
      </c>
      <c r="G1639" s="91">
        <f t="shared" si="107"/>
        <v>0</v>
      </c>
      <c r="H1639" s="91">
        <f t="shared" si="108"/>
        <v>0</v>
      </c>
      <c r="I1639" s="92">
        <v>0</v>
      </c>
    </row>
    <row r="1640" spans="2:9">
      <c r="B1640" s="106" t="s">
        <v>1659</v>
      </c>
      <c r="C1640" s="76">
        <v>720035</v>
      </c>
      <c r="D1640" s="89" t="s">
        <v>1694</v>
      </c>
      <c r="E1640" s="90" t="s">
        <v>108</v>
      </c>
      <c r="F1640" s="67" t="s">
        <v>109</v>
      </c>
      <c r="G1640" s="91">
        <f t="shared" si="107"/>
        <v>-31323.65545939673</v>
      </c>
      <c r="H1640" s="91">
        <f t="shared" si="108"/>
        <v>-20660.824540603273</v>
      </c>
      <c r="I1640" s="92">
        <v>-51984.480000000003</v>
      </c>
    </row>
    <row r="1641" spans="2:9">
      <c r="B1641" s="106" t="s">
        <v>1659</v>
      </c>
      <c r="C1641" s="76">
        <v>720036</v>
      </c>
      <c r="D1641" s="89" t="s">
        <v>1695</v>
      </c>
      <c r="E1641" s="90" t="s">
        <v>108</v>
      </c>
      <c r="F1641" s="67" t="s">
        <v>109</v>
      </c>
      <c r="G1641" s="91">
        <f t="shared" si="107"/>
        <v>-5876.3849807138695</v>
      </c>
      <c r="H1641" s="91">
        <f t="shared" si="108"/>
        <v>-3876.0150192861265</v>
      </c>
      <c r="I1641" s="92">
        <v>-9752.399999999996</v>
      </c>
    </row>
    <row r="1642" spans="2:9">
      <c r="B1642" s="106" t="s">
        <v>1659</v>
      </c>
      <c r="C1642" s="76">
        <v>720037</v>
      </c>
      <c r="D1642" s="89" t="s">
        <v>1696</v>
      </c>
      <c r="E1642" s="90" t="s">
        <v>108</v>
      </c>
      <c r="F1642" s="67" t="s">
        <v>109</v>
      </c>
      <c r="G1642" s="91">
        <f t="shared" si="107"/>
        <v>0</v>
      </c>
      <c r="H1642" s="91">
        <f t="shared" si="108"/>
        <v>0</v>
      </c>
      <c r="I1642" s="92">
        <v>0</v>
      </c>
    </row>
    <row r="1643" spans="2:9">
      <c r="B1643" s="106" t="s">
        <v>1659</v>
      </c>
      <c r="C1643" s="76">
        <v>720038</v>
      </c>
      <c r="D1643" s="89" t="s">
        <v>1697</v>
      </c>
      <c r="E1643" s="90" t="s">
        <v>108</v>
      </c>
      <c r="F1643" s="67" t="s">
        <v>109</v>
      </c>
      <c r="G1643" s="91">
        <f t="shared" si="107"/>
        <v>0</v>
      </c>
      <c r="H1643" s="91">
        <f t="shared" si="108"/>
        <v>0</v>
      </c>
      <c r="I1643" s="92">
        <v>0</v>
      </c>
    </row>
    <row r="1644" spans="2:9">
      <c r="B1644" s="106" t="s">
        <v>1659</v>
      </c>
      <c r="C1644" s="76">
        <v>720039</v>
      </c>
      <c r="D1644" s="89" t="s">
        <v>1698</v>
      </c>
      <c r="E1644" s="90" t="s">
        <v>108</v>
      </c>
      <c r="F1644" s="67" t="s">
        <v>109</v>
      </c>
      <c r="G1644" s="91">
        <f t="shared" si="107"/>
        <v>0</v>
      </c>
      <c r="H1644" s="91">
        <f t="shared" si="108"/>
        <v>0</v>
      </c>
      <c r="I1644" s="92">
        <v>0</v>
      </c>
    </row>
    <row r="1645" spans="2:9">
      <c r="B1645" s="106" t="s">
        <v>1659</v>
      </c>
      <c r="C1645" s="76">
        <v>720040</v>
      </c>
      <c r="D1645" s="89" t="s">
        <v>1699</v>
      </c>
      <c r="E1645" s="90" t="s">
        <v>108</v>
      </c>
      <c r="F1645" s="67" t="s">
        <v>109</v>
      </c>
      <c r="G1645" s="91">
        <f t="shared" si="107"/>
        <v>-6.5076245633597711</v>
      </c>
      <c r="H1645" s="91">
        <f t="shared" si="108"/>
        <v>-4.2923754366402314</v>
      </c>
      <c r="I1645" s="92">
        <v>-10.800000000000002</v>
      </c>
    </row>
    <row r="1646" spans="2:9">
      <c r="B1646" s="106" t="s">
        <v>1659</v>
      </c>
      <c r="C1646" s="76">
        <v>720041</v>
      </c>
      <c r="D1646" s="89" t="s">
        <v>1700</v>
      </c>
      <c r="E1646" s="90" t="s">
        <v>108</v>
      </c>
      <c r="F1646" s="67" t="s">
        <v>109</v>
      </c>
      <c r="G1646" s="91">
        <f t="shared" si="107"/>
        <v>0</v>
      </c>
      <c r="H1646" s="91">
        <f t="shared" si="108"/>
        <v>0</v>
      </c>
      <c r="I1646" s="92">
        <v>0</v>
      </c>
    </row>
    <row r="1647" spans="2:9">
      <c r="B1647" s="106" t="s">
        <v>1659</v>
      </c>
      <c r="C1647" s="76">
        <v>720042</v>
      </c>
      <c r="D1647" s="89" t="s">
        <v>1701</v>
      </c>
      <c r="E1647" s="90" t="s">
        <v>3</v>
      </c>
      <c r="F1647" s="67" t="s">
        <v>76</v>
      </c>
      <c r="G1647" s="91">
        <f t="shared" si="107"/>
        <v>0</v>
      </c>
      <c r="H1647" s="91">
        <f t="shared" si="108"/>
        <v>0</v>
      </c>
      <c r="I1647" s="92">
        <v>0</v>
      </c>
    </row>
    <row r="1648" spans="2:9">
      <c r="B1648" s="106" t="s">
        <v>1659</v>
      </c>
      <c r="C1648" s="76">
        <v>720043</v>
      </c>
      <c r="D1648" s="89" t="s">
        <v>1702</v>
      </c>
      <c r="E1648" s="90" t="s">
        <v>3</v>
      </c>
      <c r="F1648" s="67" t="s">
        <v>76</v>
      </c>
      <c r="G1648" s="91">
        <f t="shared" si="107"/>
        <v>0</v>
      </c>
      <c r="H1648" s="91">
        <f t="shared" si="108"/>
        <v>0</v>
      </c>
      <c r="I1648" s="92">
        <v>0</v>
      </c>
    </row>
    <row r="1649" spans="2:9">
      <c r="B1649" s="106" t="s">
        <v>1659</v>
      </c>
      <c r="C1649" s="76">
        <v>720044</v>
      </c>
      <c r="D1649" s="89" t="s">
        <v>1703</v>
      </c>
      <c r="E1649" s="90" t="s">
        <v>3</v>
      </c>
      <c r="F1649" s="67" t="s">
        <v>76</v>
      </c>
      <c r="G1649" s="91">
        <f t="shared" si="107"/>
        <v>0</v>
      </c>
      <c r="H1649" s="91">
        <f t="shared" si="108"/>
        <v>0</v>
      </c>
      <c r="I1649" s="92">
        <v>0</v>
      </c>
    </row>
    <row r="1650" spans="2:9">
      <c r="B1650" s="106" t="s">
        <v>1659</v>
      </c>
      <c r="C1650" s="76">
        <v>720045</v>
      </c>
      <c r="D1650" s="89" t="s">
        <v>1704</v>
      </c>
      <c r="E1650" s="90" t="s">
        <v>3</v>
      </c>
      <c r="F1650" s="67" t="s">
        <v>76</v>
      </c>
      <c r="G1650" s="91">
        <f t="shared" si="107"/>
        <v>0</v>
      </c>
      <c r="H1650" s="91">
        <f t="shared" si="108"/>
        <v>0</v>
      </c>
      <c r="I1650" s="92">
        <v>0</v>
      </c>
    </row>
    <row r="1651" spans="2:9">
      <c r="B1651" s="106" t="s">
        <v>1659</v>
      </c>
      <c r="C1651" s="76">
        <v>720046</v>
      </c>
      <c r="D1651" s="89" t="s">
        <v>1705</v>
      </c>
      <c r="E1651" s="90" t="s">
        <v>3</v>
      </c>
      <c r="F1651" s="67" t="s">
        <v>76</v>
      </c>
      <c r="G1651" s="91">
        <f t="shared" si="107"/>
        <v>0</v>
      </c>
      <c r="H1651" s="91">
        <f t="shared" si="108"/>
        <v>0</v>
      </c>
      <c r="I1651" s="92">
        <v>0</v>
      </c>
    </row>
    <row r="1652" spans="2:9">
      <c r="B1652" s="106" t="s">
        <v>1659</v>
      </c>
      <c r="C1652" s="76">
        <v>720047</v>
      </c>
      <c r="D1652" s="89" t="s">
        <v>1706</v>
      </c>
      <c r="E1652" s="90" t="s">
        <v>3</v>
      </c>
      <c r="F1652" s="67" t="s">
        <v>76</v>
      </c>
      <c r="G1652" s="91">
        <f t="shared" si="107"/>
        <v>0</v>
      </c>
      <c r="H1652" s="91">
        <f t="shared" si="108"/>
        <v>0</v>
      </c>
      <c r="I1652" s="92">
        <v>0</v>
      </c>
    </row>
    <row r="1653" spans="2:9">
      <c r="B1653" s="106" t="s">
        <v>1659</v>
      </c>
      <c r="C1653" s="76">
        <v>720048</v>
      </c>
      <c r="D1653" s="89" t="s">
        <v>1707</v>
      </c>
      <c r="E1653" s="90" t="s">
        <v>3</v>
      </c>
      <c r="F1653" s="67" t="s">
        <v>76</v>
      </c>
      <c r="G1653" s="91">
        <f t="shared" si="107"/>
        <v>0</v>
      </c>
      <c r="H1653" s="91">
        <f t="shared" si="108"/>
        <v>0</v>
      </c>
      <c r="I1653" s="92">
        <v>0</v>
      </c>
    </row>
    <row r="1654" spans="2:9">
      <c r="B1654" s="106" t="s">
        <v>1659</v>
      </c>
      <c r="C1654" s="76">
        <v>720049</v>
      </c>
      <c r="D1654" s="89" t="s">
        <v>1708</v>
      </c>
      <c r="E1654" s="90" t="s">
        <v>3</v>
      </c>
      <c r="F1654" s="67" t="s">
        <v>76</v>
      </c>
      <c r="G1654" s="91">
        <f t="shared" si="107"/>
        <v>0</v>
      </c>
      <c r="H1654" s="91">
        <f t="shared" si="108"/>
        <v>0</v>
      </c>
      <c r="I1654" s="92">
        <v>0</v>
      </c>
    </row>
    <row r="1655" spans="2:9">
      <c r="B1655" s="106" t="s">
        <v>1659</v>
      </c>
      <c r="C1655" s="76">
        <v>720050</v>
      </c>
      <c r="D1655" s="89" t="s">
        <v>1709</v>
      </c>
      <c r="E1655" s="90" t="s">
        <v>3</v>
      </c>
      <c r="F1655" s="67" t="s">
        <v>76</v>
      </c>
      <c r="G1655" s="91">
        <f t="shared" si="107"/>
        <v>0</v>
      </c>
      <c r="H1655" s="91">
        <f t="shared" si="108"/>
        <v>0</v>
      </c>
      <c r="I1655" s="92">
        <v>0</v>
      </c>
    </row>
    <row r="1656" spans="2:9">
      <c r="B1656" s="106" t="s">
        <v>1659</v>
      </c>
      <c r="C1656" s="76">
        <v>720051</v>
      </c>
      <c r="D1656" s="89" t="s">
        <v>1710</v>
      </c>
      <c r="E1656" s="90" t="s">
        <v>3</v>
      </c>
      <c r="F1656" s="67" t="s">
        <v>76</v>
      </c>
      <c r="G1656" s="91">
        <f t="shared" si="107"/>
        <v>0</v>
      </c>
      <c r="H1656" s="91">
        <f t="shared" si="108"/>
        <v>0</v>
      </c>
      <c r="I1656" s="92">
        <v>0</v>
      </c>
    </row>
    <row r="1657" spans="2:9">
      <c r="B1657" s="106" t="s">
        <v>1659</v>
      </c>
      <c r="C1657" s="76">
        <v>720052</v>
      </c>
      <c r="D1657" s="89" t="s">
        <v>1711</v>
      </c>
      <c r="E1657" s="90" t="s">
        <v>108</v>
      </c>
      <c r="F1657" s="67" t="s">
        <v>109</v>
      </c>
      <c r="G1657" s="91">
        <f t="shared" si="107"/>
        <v>0</v>
      </c>
      <c r="H1657" s="91">
        <f t="shared" si="108"/>
        <v>0</v>
      </c>
      <c r="I1657" s="92">
        <v>0</v>
      </c>
    </row>
    <row r="1658" spans="2:9">
      <c r="B1658" s="106" t="s">
        <v>1659</v>
      </c>
      <c r="C1658" s="76">
        <v>720053</v>
      </c>
      <c r="D1658" s="89" t="s">
        <v>1712</v>
      </c>
      <c r="E1658" s="90" t="s">
        <v>3</v>
      </c>
      <c r="F1658" s="67" t="s">
        <v>76</v>
      </c>
      <c r="G1658" s="91">
        <f t="shared" si="107"/>
        <v>0</v>
      </c>
      <c r="H1658" s="91">
        <f t="shared" si="108"/>
        <v>0</v>
      </c>
      <c r="I1658" s="92">
        <v>0</v>
      </c>
    </row>
    <row r="1659" spans="2:9">
      <c r="B1659" s="106" t="s">
        <v>1659</v>
      </c>
      <c r="C1659" s="76">
        <v>720054</v>
      </c>
      <c r="D1659" s="89" t="s">
        <v>1713</v>
      </c>
      <c r="E1659" s="90" t="s">
        <v>3</v>
      </c>
      <c r="F1659" s="67" t="s">
        <v>76</v>
      </c>
      <c r="G1659" s="91">
        <f t="shared" si="107"/>
        <v>0</v>
      </c>
      <c r="H1659" s="91">
        <f t="shared" si="108"/>
        <v>0</v>
      </c>
      <c r="I1659" s="92">
        <v>0</v>
      </c>
    </row>
    <row r="1660" spans="2:9">
      <c r="B1660" s="106" t="s">
        <v>1659</v>
      </c>
      <c r="C1660" s="76">
        <v>720055</v>
      </c>
      <c r="D1660" s="89" t="s">
        <v>1714</v>
      </c>
      <c r="E1660" s="90" t="s">
        <v>3</v>
      </c>
      <c r="F1660" s="67" t="s">
        <v>76</v>
      </c>
      <c r="G1660" s="91">
        <f t="shared" si="107"/>
        <v>0</v>
      </c>
      <c r="H1660" s="91">
        <f t="shared" si="108"/>
        <v>0</v>
      </c>
      <c r="I1660" s="92">
        <v>0</v>
      </c>
    </row>
    <row r="1661" spans="2:9">
      <c r="B1661" s="106" t="s">
        <v>1659</v>
      </c>
      <c r="C1661" s="76">
        <v>720056</v>
      </c>
      <c r="D1661" s="89" t="s">
        <v>1715</v>
      </c>
      <c r="E1661" s="90" t="s">
        <v>3</v>
      </c>
      <c r="F1661" s="67" t="s">
        <v>76</v>
      </c>
      <c r="G1661" s="91">
        <f t="shared" si="107"/>
        <v>0</v>
      </c>
      <c r="H1661" s="91">
        <f t="shared" si="108"/>
        <v>0</v>
      </c>
      <c r="I1661" s="92">
        <v>0</v>
      </c>
    </row>
    <row r="1662" spans="2:9">
      <c r="B1662" s="106" t="s">
        <v>1659</v>
      </c>
      <c r="C1662" s="76">
        <v>720057</v>
      </c>
      <c r="D1662" s="89" t="s">
        <v>1716</v>
      </c>
      <c r="E1662" s="90" t="s">
        <v>3</v>
      </c>
      <c r="F1662" s="67" t="s">
        <v>76</v>
      </c>
      <c r="G1662" s="91">
        <f t="shared" si="107"/>
        <v>0</v>
      </c>
      <c r="H1662" s="91">
        <f t="shared" si="108"/>
        <v>0</v>
      </c>
      <c r="I1662" s="92">
        <v>0</v>
      </c>
    </row>
    <row r="1663" spans="2:9">
      <c r="B1663" s="106" t="s">
        <v>1659</v>
      </c>
      <c r="C1663" s="76">
        <v>720058</v>
      </c>
      <c r="D1663" s="89" t="s">
        <v>1717</v>
      </c>
      <c r="E1663" s="90" t="s">
        <v>108</v>
      </c>
      <c r="F1663" s="67" t="s">
        <v>109</v>
      </c>
      <c r="G1663" s="91">
        <f t="shared" si="107"/>
        <v>0</v>
      </c>
      <c r="H1663" s="91">
        <f t="shared" si="108"/>
        <v>0</v>
      </c>
      <c r="I1663" s="92">
        <v>0</v>
      </c>
    </row>
    <row r="1664" spans="2:9">
      <c r="B1664" s="106" t="s">
        <v>1659</v>
      </c>
      <c r="C1664" s="76">
        <v>720059</v>
      </c>
      <c r="D1664" s="89" t="s">
        <v>1718</v>
      </c>
      <c r="E1664" s="90" t="s">
        <v>108</v>
      </c>
      <c r="F1664" s="67" t="s">
        <v>109</v>
      </c>
      <c r="G1664" s="91">
        <f t="shared" si="107"/>
        <v>0</v>
      </c>
      <c r="H1664" s="91">
        <f t="shared" si="108"/>
        <v>0</v>
      </c>
      <c r="I1664" s="92">
        <v>0</v>
      </c>
    </row>
    <row r="1665" spans="2:9">
      <c r="B1665" s="106" t="s">
        <v>1659</v>
      </c>
      <c r="C1665" s="76">
        <v>720060</v>
      </c>
      <c r="D1665" s="89" t="s">
        <v>1719</v>
      </c>
      <c r="E1665" s="90" t="s">
        <v>108</v>
      </c>
      <c r="F1665" s="67" t="s">
        <v>109</v>
      </c>
      <c r="G1665" s="91">
        <f t="shared" si="107"/>
        <v>0</v>
      </c>
      <c r="H1665" s="91">
        <f t="shared" si="108"/>
        <v>0</v>
      </c>
      <c r="I1665" s="92">
        <v>0</v>
      </c>
    </row>
    <row r="1666" spans="2:9">
      <c r="B1666" s="106" t="s">
        <v>1659</v>
      </c>
      <c r="C1666" s="76">
        <v>720061</v>
      </c>
      <c r="D1666" s="89" t="s">
        <v>1720</v>
      </c>
      <c r="E1666" s="90" t="s">
        <v>108</v>
      </c>
      <c r="F1666" s="67" t="s">
        <v>109</v>
      </c>
      <c r="G1666" s="91">
        <f t="shared" si="107"/>
        <v>0</v>
      </c>
      <c r="H1666" s="91">
        <f t="shared" si="108"/>
        <v>0</v>
      </c>
      <c r="I1666" s="92">
        <v>0</v>
      </c>
    </row>
    <row r="1667" spans="2:9">
      <c r="B1667" s="106" t="s">
        <v>1659</v>
      </c>
      <c r="C1667" s="76">
        <v>720062</v>
      </c>
      <c r="D1667" s="89" t="s">
        <v>1721</v>
      </c>
      <c r="E1667" s="90" t="s">
        <v>108</v>
      </c>
      <c r="F1667" s="67" t="s">
        <v>109</v>
      </c>
      <c r="G1667" s="91">
        <f t="shared" si="107"/>
        <v>0</v>
      </c>
      <c r="H1667" s="91">
        <f t="shared" si="108"/>
        <v>0</v>
      </c>
      <c r="I1667" s="92">
        <v>0</v>
      </c>
    </row>
    <row r="1668" spans="2:9">
      <c r="B1668" s="106" t="s">
        <v>1659</v>
      </c>
      <c r="C1668" s="76">
        <v>720063</v>
      </c>
      <c r="D1668" s="89" t="s">
        <v>1722</v>
      </c>
      <c r="E1668" s="90" t="s">
        <v>108</v>
      </c>
      <c r="F1668" s="67" t="s">
        <v>109</v>
      </c>
      <c r="G1668" s="91">
        <f t="shared" si="107"/>
        <v>0</v>
      </c>
      <c r="H1668" s="91">
        <f t="shared" si="108"/>
        <v>0</v>
      </c>
      <c r="I1668" s="92">
        <v>0</v>
      </c>
    </row>
    <row r="1669" spans="2:9">
      <c r="B1669" s="106" t="s">
        <v>1659</v>
      </c>
      <c r="C1669" s="76">
        <v>720064</v>
      </c>
      <c r="D1669" s="89" t="s">
        <v>1723</v>
      </c>
      <c r="E1669" s="90" t="s">
        <v>108</v>
      </c>
      <c r="F1669" s="67" t="s">
        <v>109</v>
      </c>
      <c r="G1669" s="91">
        <f t="shared" si="107"/>
        <v>0</v>
      </c>
      <c r="H1669" s="91">
        <f t="shared" si="108"/>
        <v>0</v>
      </c>
      <c r="I1669" s="92">
        <v>0</v>
      </c>
    </row>
    <row r="1670" spans="2:9">
      <c r="B1670" s="106" t="s">
        <v>1659</v>
      </c>
      <c r="C1670" s="76">
        <v>720065</v>
      </c>
      <c r="D1670" s="89" t="s">
        <v>1724</v>
      </c>
      <c r="E1670" s="90" t="s">
        <v>108</v>
      </c>
      <c r="F1670" s="67" t="s">
        <v>109</v>
      </c>
      <c r="G1670" s="91">
        <f t="shared" si="107"/>
        <v>0</v>
      </c>
      <c r="H1670" s="91">
        <f t="shared" si="108"/>
        <v>0</v>
      </c>
      <c r="I1670" s="92">
        <v>0</v>
      </c>
    </row>
    <row r="1671" spans="2:9">
      <c r="B1671" s="106" t="s">
        <v>1659</v>
      </c>
      <c r="C1671" s="76">
        <v>720066</v>
      </c>
      <c r="D1671" s="89" t="s">
        <v>1725</v>
      </c>
      <c r="E1671" s="90" t="s">
        <v>108</v>
      </c>
      <c r="F1671" s="67" t="s">
        <v>109</v>
      </c>
      <c r="G1671" s="91">
        <f t="shared" si="107"/>
        <v>0</v>
      </c>
      <c r="H1671" s="91">
        <f t="shared" si="108"/>
        <v>0</v>
      </c>
      <c r="I1671" s="92">
        <v>0</v>
      </c>
    </row>
    <row r="1672" spans="2:9">
      <c r="B1672" s="106" t="s">
        <v>1659</v>
      </c>
      <c r="C1672" s="76">
        <v>720067</v>
      </c>
      <c r="D1672" s="89" t="s">
        <v>1726</v>
      </c>
      <c r="E1672" s="90" t="s">
        <v>108</v>
      </c>
      <c r="F1672" s="67" t="s">
        <v>109</v>
      </c>
      <c r="G1672" s="91">
        <f t="shared" si="107"/>
        <v>0</v>
      </c>
      <c r="H1672" s="91">
        <f t="shared" si="108"/>
        <v>0</v>
      </c>
      <c r="I1672" s="92">
        <v>0</v>
      </c>
    </row>
    <row r="1673" spans="2:9">
      <c r="B1673" s="106" t="s">
        <v>1659</v>
      </c>
      <c r="C1673" s="76">
        <v>720068</v>
      </c>
      <c r="D1673" s="89" t="s">
        <v>1727</v>
      </c>
      <c r="E1673" s="90" t="s">
        <v>108</v>
      </c>
      <c r="F1673" s="67" t="s">
        <v>109</v>
      </c>
      <c r="G1673" s="91">
        <f t="shared" si="107"/>
        <v>0</v>
      </c>
      <c r="H1673" s="91">
        <f t="shared" si="108"/>
        <v>0</v>
      </c>
      <c r="I1673" s="92">
        <v>0</v>
      </c>
    </row>
    <row r="1674" spans="2:9">
      <c r="B1674" s="106" t="s">
        <v>1659</v>
      </c>
      <c r="C1674" s="76">
        <v>720069</v>
      </c>
      <c r="D1674" s="89" t="s">
        <v>1728</v>
      </c>
      <c r="E1674" s="90" t="s">
        <v>108</v>
      </c>
      <c r="F1674" s="67" t="s">
        <v>109</v>
      </c>
      <c r="G1674" s="91">
        <f t="shared" si="107"/>
        <v>0</v>
      </c>
      <c r="H1674" s="91">
        <f t="shared" si="108"/>
        <v>0</v>
      </c>
      <c r="I1674" s="92">
        <v>0</v>
      </c>
    </row>
    <row r="1675" spans="2:9">
      <c r="B1675" s="106" t="s">
        <v>1659</v>
      </c>
      <c r="C1675" s="76">
        <v>720070</v>
      </c>
      <c r="D1675" s="89" t="s">
        <v>1729</v>
      </c>
      <c r="E1675" s="90" t="s">
        <v>108</v>
      </c>
      <c r="F1675" s="67" t="s">
        <v>109</v>
      </c>
      <c r="G1675" s="91">
        <f t="shared" si="107"/>
        <v>0</v>
      </c>
      <c r="H1675" s="91">
        <f t="shared" si="108"/>
        <v>0</v>
      </c>
      <c r="I1675" s="92">
        <v>0</v>
      </c>
    </row>
    <row r="1676" spans="2:9">
      <c r="B1676" s="106" t="s">
        <v>1659</v>
      </c>
      <c r="C1676" s="76">
        <v>720071</v>
      </c>
      <c r="D1676" s="89" t="s">
        <v>1730</v>
      </c>
      <c r="E1676" s="90" t="s">
        <v>108</v>
      </c>
      <c r="F1676" s="67" t="s">
        <v>109</v>
      </c>
      <c r="G1676" s="91">
        <f t="shared" si="107"/>
        <v>0</v>
      </c>
      <c r="H1676" s="91">
        <f t="shared" si="108"/>
        <v>0</v>
      </c>
      <c r="I1676" s="92">
        <v>0</v>
      </c>
    </row>
    <row r="1677" spans="2:9">
      <c r="B1677" s="106" t="s">
        <v>1659</v>
      </c>
      <c r="C1677" s="76">
        <v>720072</v>
      </c>
      <c r="D1677" s="89" t="s">
        <v>1731</v>
      </c>
      <c r="E1677" s="90" t="s">
        <v>108</v>
      </c>
      <c r="F1677" s="67" t="s">
        <v>109</v>
      </c>
      <c r="G1677" s="91">
        <f t="shared" si="107"/>
        <v>0</v>
      </c>
      <c r="H1677" s="91">
        <f t="shared" si="108"/>
        <v>0</v>
      </c>
      <c r="I1677" s="92">
        <v>0</v>
      </c>
    </row>
    <row r="1678" spans="2:9">
      <c r="B1678" s="106" t="s">
        <v>1659</v>
      </c>
      <c r="C1678" s="76">
        <v>720073</v>
      </c>
      <c r="D1678" s="89" t="s">
        <v>1732</v>
      </c>
      <c r="E1678" s="90" t="s">
        <v>108</v>
      </c>
      <c r="F1678" s="67" t="s">
        <v>109</v>
      </c>
      <c r="G1678" s="91">
        <f t="shared" si="107"/>
        <v>0</v>
      </c>
      <c r="H1678" s="91">
        <f t="shared" si="108"/>
        <v>0</v>
      </c>
      <c r="I1678" s="92">
        <v>0</v>
      </c>
    </row>
    <row r="1679" spans="2:9">
      <c r="B1679" s="106" t="s">
        <v>1659</v>
      </c>
      <c r="C1679" s="76">
        <v>720074</v>
      </c>
      <c r="D1679" s="89" t="s">
        <v>1733</v>
      </c>
      <c r="E1679" s="90" t="s">
        <v>108</v>
      </c>
      <c r="F1679" s="67" t="s">
        <v>109</v>
      </c>
      <c r="G1679" s="91">
        <f t="shared" si="107"/>
        <v>0</v>
      </c>
      <c r="H1679" s="91">
        <f t="shared" si="108"/>
        <v>0</v>
      </c>
      <c r="I1679" s="92">
        <v>0</v>
      </c>
    </row>
    <row r="1680" spans="2:9">
      <c r="B1680" s="106" t="s">
        <v>1659</v>
      </c>
      <c r="C1680" s="76">
        <v>720075</v>
      </c>
      <c r="D1680" s="89" t="s">
        <v>1734</v>
      </c>
      <c r="E1680" s="90" t="s">
        <v>108</v>
      </c>
      <c r="F1680" s="67" t="s">
        <v>109</v>
      </c>
      <c r="G1680" s="91">
        <f t="shared" si="107"/>
        <v>0</v>
      </c>
      <c r="H1680" s="91">
        <f t="shared" si="108"/>
        <v>0</v>
      </c>
      <c r="I1680" s="92">
        <v>0</v>
      </c>
    </row>
    <row r="1681" spans="2:9">
      <c r="B1681" s="106" t="s">
        <v>1659</v>
      </c>
      <c r="C1681" s="76">
        <v>720076</v>
      </c>
      <c r="D1681" s="89" t="s">
        <v>1735</v>
      </c>
      <c r="E1681" s="90" t="s">
        <v>108</v>
      </c>
      <c r="F1681" s="67" t="s">
        <v>109</v>
      </c>
      <c r="G1681" s="91">
        <f t="shared" si="107"/>
        <v>0</v>
      </c>
      <c r="H1681" s="91">
        <f t="shared" si="108"/>
        <v>0</v>
      </c>
      <c r="I1681" s="92">
        <v>0</v>
      </c>
    </row>
    <row r="1682" spans="2:9">
      <c r="B1682" s="106" t="s">
        <v>1659</v>
      </c>
      <c r="C1682" s="76">
        <v>720077</v>
      </c>
      <c r="D1682" s="89" t="s">
        <v>1736</v>
      </c>
      <c r="E1682" s="90" t="s">
        <v>108</v>
      </c>
      <c r="F1682" s="67" t="s">
        <v>109</v>
      </c>
      <c r="G1682" s="91">
        <f t="shared" si="107"/>
        <v>0</v>
      </c>
      <c r="H1682" s="91">
        <f t="shared" si="108"/>
        <v>0</v>
      </c>
      <c r="I1682" s="92">
        <v>0</v>
      </c>
    </row>
    <row r="1683" spans="2:9">
      <c r="B1683" s="106" t="s">
        <v>1659</v>
      </c>
      <c r="C1683" s="76">
        <v>720078</v>
      </c>
      <c r="D1683" s="89" t="s">
        <v>1737</v>
      </c>
      <c r="E1683" s="90" t="s">
        <v>108</v>
      </c>
      <c r="F1683" s="67" t="s">
        <v>109</v>
      </c>
      <c r="G1683" s="91">
        <f t="shared" ref="G1683:G1697" si="109">IF(E1683="Actual",IF(F1683=G$6,$I1683,0),VLOOKUP($E1683,$F$1754:$L$1760,5,FALSE)*$I1683)</f>
        <v>0</v>
      </c>
      <c r="H1683" s="91">
        <f t="shared" ref="H1683:H1697" si="110">IF(E1683="Actual",IF(F1683=H$6,$I1683,0),VLOOKUP($E1683,$F$1754:$L$1760,6,FALSE)*$I1683)</f>
        <v>0</v>
      </c>
      <c r="I1683" s="92">
        <v>0</v>
      </c>
    </row>
    <row r="1684" spans="2:9">
      <c r="B1684" s="106" t="s">
        <v>1659</v>
      </c>
      <c r="C1684" s="76">
        <v>720079</v>
      </c>
      <c r="D1684" s="89" t="s">
        <v>1738</v>
      </c>
      <c r="E1684" s="90" t="s">
        <v>108</v>
      </c>
      <c r="F1684" s="67" t="s">
        <v>109</v>
      </c>
      <c r="G1684" s="91">
        <f t="shared" si="109"/>
        <v>0</v>
      </c>
      <c r="H1684" s="91">
        <f t="shared" si="110"/>
        <v>0</v>
      </c>
      <c r="I1684" s="92">
        <v>0</v>
      </c>
    </row>
    <row r="1685" spans="2:9">
      <c r="B1685" s="106" t="s">
        <v>1659</v>
      </c>
      <c r="C1685" s="76">
        <v>730001</v>
      </c>
      <c r="D1685" s="89" t="s">
        <v>1739</v>
      </c>
      <c r="E1685" s="90" t="s">
        <v>108</v>
      </c>
      <c r="F1685" s="67" t="s">
        <v>109</v>
      </c>
      <c r="G1685" s="91">
        <f t="shared" si="109"/>
        <v>0</v>
      </c>
      <c r="H1685" s="91">
        <f t="shared" si="110"/>
        <v>0</v>
      </c>
      <c r="I1685" s="92">
        <v>0</v>
      </c>
    </row>
    <row r="1686" spans="2:9">
      <c r="B1686" s="106" t="s">
        <v>1659</v>
      </c>
      <c r="C1686" s="76">
        <v>730002</v>
      </c>
      <c r="D1686" s="89" t="s">
        <v>1740</v>
      </c>
      <c r="E1686" s="90" t="s">
        <v>108</v>
      </c>
      <c r="F1686" s="67" t="s">
        <v>109</v>
      </c>
      <c r="G1686" s="91">
        <f t="shared" si="109"/>
        <v>0</v>
      </c>
      <c r="H1686" s="91">
        <f t="shared" si="110"/>
        <v>0</v>
      </c>
      <c r="I1686" s="92">
        <v>0</v>
      </c>
    </row>
    <row r="1687" spans="2:9">
      <c r="B1687" s="106" t="s">
        <v>1659</v>
      </c>
      <c r="C1687" s="76">
        <v>740001</v>
      </c>
      <c r="D1687" s="89" t="s">
        <v>1741</v>
      </c>
      <c r="E1687" s="90" t="s">
        <v>108</v>
      </c>
      <c r="F1687" s="67" t="s">
        <v>109</v>
      </c>
      <c r="G1687" s="91">
        <f t="shared" si="109"/>
        <v>0</v>
      </c>
      <c r="H1687" s="91">
        <f t="shared" si="110"/>
        <v>0</v>
      </c>
      <c r="I1687" s="92">
        <v>0</v>
      </c>
    </row>
    <row r="1688" spans="2:9">
      <c r="B1688" s="106" t="s">
        <v>1659</v>
      </c>
      <c r="C1688" s="76">
        <v>750001</v>
      </c>
      <c r="D1688" s="89" t="s">
        <v>1742</v>
      </c>
      <c r="E1688" s="90" t="s">
        <v>108</v>
      </c>
      <c r="F1688" s="67" t="s">
        <v>109</v>
      </c>
      <c r="G1688" s="91">
        <f t="shared" si="109"/>
        <v>0</v>
      </c>
      <c r="H1688" s="91">
        <f t="shared" si="110"/>
        <v>0</v>
      </c>
      <c r="I1688" s="92">
        <v>0</v>
      </c>
    </row>
    <row r="1689" spans="2:9">
      <c r="B1689" s="106" t="s">
        <v>1659</v>
      </c>
      <c r="C1689" s="76">
        <v>750002</v>
      </c>
      <c r="D1689" s="89" t="s">
        <v>1743</v>
      </c>
      <c r="E1689" s="90" t="s">
        <v>108</v>
      </c>
      <c r="F1689" s="67" t="s">
        <v>109</v>
      </c>
      <c r="G1689" s="91">
        <f t="shared" si="109"/>
        <v>0</v>
      </c>
      <c r="H1689" s="91">
        <f t="shared" si="110"/>
        <v>0</v>
      </c>
      <c r="I1689" s="92">
        <v>0</v>
      </c>
    </row>
    <row r="1690" spans="2:9">
      <c r="B1690" s="106" t="s">
        <v>1659</v>
      </c>
      <c r="C1690" s="76">
        <v>750003</v>
      </c>
      <c r="D1690" s="89" t="s">
        <v>1744</v>
      </c>
      <c r="E1690" s="90" t="s">
        <v>108</v>
      </c>
      <c r="F1690" s="67" t="s">
        <v>109</v>
      </c>
      <c r="G1690" s="91">
        <f t="shared" si="109"/>
        <v>0</v>
      </c>
      <c r="H1690" s="91">
        <f t="shared" si="110"/>
        <v>0</v>
      </c>
      <c r="I1690" s="92">
        <v>0</v>
      </c>
    </row>
    <row r="1691" spans="2:9">
      <c r="B1691" s="106" t="s">
        <v>1659</v>
      </c>
      <c r="C1691" s="76">
        <v>750004</v>
      </c>
      <c r="D1691" s="89" t="s">
        <v>1745</v>
      </c>
      <c r="E1691" s="90" t="s">
        <v>108</v>
      </c>
      <c r="F1691" s="67" t="s">
        <v>109</v>
      </c>
      <c r="G1691" s="91">
        <f t="shared" si="109"/>
        <v>0</v>
      </c>
      <c r="H1691" s="91">
        <f t="shared" si="110"/>
        <v>0</v>
      </c>
      <c r="I1691" s="92">
        <v>0</v>
      </c>
    </row>
    <row r="1692" spans="2:9">
      <c r="B1692" s="106" t="s">
        <v>1659</v>
      </c>
      <c r="C1692" s="76">
        <v>750005</v>
      </c>
      <c r="D1692" s="89" t="s">
        <v>1746</v>
      </c>
      <c r="E1692" s="90" t="s">
        <v>108</v>
      </c>
      <c r="F1692" s="67" t="s">
        <v>109</v>
      </c>
      <c r="G1692" s="91">
        <f t="shared" si="109"/>
        <v>0</v>
      </c>
      <c r="H1692" s="91">
        <f t="shared" si="110"/>
        <v>0</v>
      </c>
      <c r="I1692" s="92">
        <v>0</v>
      </c>
    </row>
    <row r="1693" spans="2:9">
      <c r="B1693" s="106" t="s">
        <v>1659</v>
      </c>
      <c r="C1693" s="76">
        <v>750006</v>
      </c>
      <c r="D1693" s="89" t="s">
        <v>1747</v>
      </c>
      <c r="E1693" s="90" t="s">
        <v>108</v>
      </c>
      <c r="F1693" s="67" t="s">
        <v>109</v>
      </c>
      <c r="G1693" s="91">
        <f t="shared" si="109"/>
        <v>0</v>
      </c>
      <c r="H1693" s="91">
        <f t="shared" si="110"/>
        <v>0</v>
      </c>
      <c r="I1693" s="92">
        <v>0</v>
      </c>
    </row>
    <row r="1694" spans="2:9">
      <c r="B1694" s="106" t="s">
        <v>1659</v>
      </c>
      <c r="C1694" s="76">
        <v>750007</v>
      </c>
      <c r="D1694" s="89" t="s">
        <v>1748</v>
      </c>
      <c r="E1694" s="90" t="s">
        <v>108</v>
      </c>
      <c r="F1694" s="67" t="s">
        <v>109</v>
      </c>
      <c r="G1694" s="91">
        <f t="shared" si="109"/>
        <v>0</v>
      </c>
      <c r="H1694" s="91">
        <f t="shared" si="110"/>
        <v>0</v>
      </c>
      <c r="I1694" s="92">
        <v>0</v>
      </c>
    </row>
    <row r="1695" spans="2:9">
      <c r="B1695" s="106" t="s">
        <v>1659</v>
      </c>
      <c r="C1695" s="76">
        <v>750008</v>
      </c>
      <c r="D1695" s="89" t="s">
        <v>1749</v>
      </c>
      <c r="E1695" s="90" t="s">
        <v>108</v>
      </c>
      <c r="F1695" s="67" t="s">
        <v>109</v>
      </c>
      <c r="G1695" s="91">
        <f t="shared" si="109"/>
        <v>0</v>
      </c>
      <c r="H1695" s="91">
        <f t="shared" si="110"/>
        <v>0</v>
      </c>
      <c r="I1695" s="92">
        <v>0</v>
      </c>
    </row>
    <row r="1696" spans="2:9">
      <c r="B1696" s="106" t="s">
        <v>1659</v>
      </c>
      <c r="C1696" s="76">
        <v>750009</v>
      </c>
      <c r="D1696" s="89" t="s">
        <v>1750</v>
      </c>
      <c r="E1696" s="90" t="s">
        <v>108</v>
      </c>
      <c r="F1696" s="67" t="s">
        <v>109</v>
      </c>
      <c r="G1696" s="91">
        <f t="shared" si="109"/>
        <v>0</v>
      </c>
      <c r="H1696" s="91">
        <f t="shared" si="110"/>
        <v>0</v>
      </c>
      <c r="I1696" s="92">
        <v>0</v>
      </c>
    </row>
    <row r="1697" spans="1:9">
      <c r="B1697" s="106" t="s">
        <v>1659</v>
      </c>
      <c r="C1697" s="76">
        <v>750010</v>
      </c>
      <c r="D1697" s="89" t="s">
        <v>1751</v>
      </c>
      <c r="E1697" s="90" t="s">
        <v>108</v>
      </c>
      <c r="F1697" s="67" t="s">
        <v>109</v>
      </c>
      <c r="G1697" s="91">
        <f t="shared" si="109"/>
        <v>0</v>
      </c>
      <c r="H1697" s="91">
        <f t="shared" si="110"/>
        <v>0</v>
      </c>
      <c r="I1697" s="92">
        <v>0</v>
      </c>
    </row>
    <row r="1698" spans="1:9">
      <c r="A1698" s="70" t="s">
        <v>1108</v>
      </c>
      <c r="B1698" s="109"/>
      <c r="C1698" s="90" t="s">
        <v>95</v>
      </c>
      <c r="D1698" s="93" t="s">
        <v>1541</v>
      </c>
      <c r="E1698" s="90"/>
      <c r="G1698" s="94">
        <f>SUM(G1491:G1697)</f>
        <v>207043.61693802368</v>
      </c>
      <c r="H1698" s="94">
        <f>SUM(H1491:H1697)</f>
        <v>478619.73457324179</v>
      </c>
      <c r="I1698" s="95">
        <f>SUM(I1491:I1697)</f>
        <v>685663.35151126538</v>
      </c>
    </row>
    <row r="1699" spans="1:9">
      <c r="C1699" s="76"/>
      <c r="D1699" s="77"/>
      <c r="E1699" s="90"/>
      <c r="G1699" s="91"/>
      <c r="H1699" s="91"/>
      <c r="I1699" s="92"/>
    </row>
    <row r="1700" spans="1:9">
      <c r="C1700" s="76"/>
      <c r="D1700" s="77"/>
      <c r="E1700" s="90"/>
      <c r="G1700" s="91"/>
      <c r="H1700" s="91"/>
      <c r="I1700" s="92"/>
    </row>
    <row r="1701" spans="1:9">
      <c r="C1701" s="76"/>
      <c r="D1701" s="77" t="s">
        <v>1752</v>
      </c>
      <c r="E1701" s="90"/>
      <c r="G1701" s="91"/>
      <c r="H1701" s="91"/>
      <c r="I1701" s="92"/>
    </row>
    <row r="1702" spans="1:9">
      <c r="B1702" s="109" t="s">
        <v>1753</v>
      </c>
      <c r="C1702" s="76">
        <v>811001</v>
      </c>
      <c r="D1702" s="89" t="s">
        <v>1754</v>
      </c>
      <c r="E1702" s="90" t="s">
        <v>108</v>
      </c>
      <c r="F1702" s="67" t="s">
        <v>109</v>
      </c>
      <c r="G1702" s="91">
        <f t="shared" ref="G1702:G1733" si="111">IF(E1702="Actual",IF(F1702=G$6,$I1702,0),VLOOKUP($E1702,$F$1754:$L$1760,5,FALSE)*$I1702)</f>
        <v>0</v>
      </c>
      <c r="H1702" s="91">
        <f t="shared" ref="H1702:H1733" si="112">IF(E1702="Actual",IF(F1702=H$6,$I1702,0),VLOOKUP($E1702,$F$1754:$L$1760,6,FALSE)*$I1702)</f>
        <v>0</v>
      </c>
      <c r="I1702" s="92">
        <v>0</v>
      </c>
    </row>
    <row r="1703" spans="1:9">
      <c r="B1703" s="109" t="s">
        <v>1753</v>
      </c>
      <c r="C1703" s="76">
        <v>811002</v>
      </c>
      <c r="D1703" s="89" t="s">
        <v>1755</v>
      </c>
      <c r="E1703" s="90" t="s">
        <v>108</v>
      </c>
      <c r="F1703" s="67" t="s">
        <v>109</v>
      </c>
      <c r="G1703" s="91">
        <f t="shared" si="111"/>
        <v>1225.0784007873747</v>
      </c>
      <c r="H1703" s="91">
        <f t="shared" si="112"/>
        <v>808.05159921262521</v>
      </c>
      <c r="I1703" s="92">
        <v>2033.1299999999999</v>
      </c>
    </row>
    <row r="1704" spans="1:9">
      <c r="B1704" s="109" t="s">
        <v>1753</v>
      </c>
      <c r="C1704" s="76">
        <v>811003</v>
      </c>
      <c r="D1704" s="89" t="s">
        <v>1756</v>
      </c>
      <c r="E1704" s="90" t="s">
        <v>108</v>
      </c>
      <c r="F1704" s="67" t="s">
        <v>109</v>
      </c>
      <c r="G1704" s="91">
        <f t="shared" si="111"/>
        <v>0</v>
      </c>
      <c r="H1704" s="91">
        <f t="shared" si="112"/>
        <v>0</v>
      </c>
      <c r="I1704" s="92">
        <v>0</v>
      </c>
    </row>
    <row r="1705" spans="1:9">
      <c r="B1705" s="109" t="s">
        <v>1753</v>
      </c>
      <c r="C1705" s="76">
        <v>812001</v>
      </c>
      <c r="D1705" s="89" t="s">
        <v>1757</v>
      </c>
      <c r="E1705" s="90" t="s">
        <v>108</v>
      </c>
      <c r="F1705" s="67" t="s">
        <v>109</v>
      </c>
      <c r="G1705" s="91">
        <f t="shared" si="111"/>
        <v>0</v>
      </c>
      <c r="H1705" s="91">
        <f t="shared" si="112"/>
        <v>0</v>
      </c>
      <c r="I1705" s="92">
        <v>0</v>
      </c>
    </row>
    <row r="1706" spans="1:9">
      <c r="B1706" s="109" t="s">
        <v>1753</v>
      </c>
      <c r="C1706" s="76">
        <v>812002</v>
      </c>
      <c r="D1706" s="89" t="s">
        <v>1758</v>
      </c>
      <c r="E1706" s="90" t="s">
        <v>108</v>
      </c>
      <c r="F1706" s="67" t="s">
        <v>109</v>
      </c>
      <c r="G1706" s="91">
        <f t="shared" si="111"/>
        <v>0</v>
      </c>
      <c r="H1706" s="91">
        <f t="shared" si="112"/>
        <v>0</v>
      </c>
      <c r="I1706" s="92">
        <v>0</v>
      </c>
    </row>
    <row r="1707" spans="1:9">
      <c r="B1707" s="109" t="s">
        <v>1753</v>
      </c>
      <c r="C1707" s="76">
        <v>812003</v>
      </c>
      <c r="D1707" s="89" t="s">
        <v>1759</v>
      </c>
      <c r="E1707" s="90" t="s">
        <v>108</v>
      </c>
      <c r="F1707" s="67" t="s">
        <v>109</v>
      </c>
      <c r="G1707" s="91">
        <f t="shared" si="111"/>
        <v>0</v>
      </c>
      <c r="H1707" s="91">
        <f t="shared" si="112"/>
        <v>0</v>
      </c>
      <c r="I1707" s="92">
        <v>0</v>
      </c>
    </row>
    <row r="1708" spans="1:9">
      <c r="B1708" s="109" t="s">
        <v>1753</v>
      </c>
      <c r="C1708" s="76">
        <v>813001</v>
      </c>
      <c r="D1708" s="89" t="s">
        <v>1760</v>
      </c>
      <c r="E1708" s="90" t="s">
        <v>108</v>
      </c>
      <c r="F1708" s="67" t="s">
        <v>109</v>
      </c>
      <c r="G1708" s="91">
        <f t="shared" si="111"/>
        <v>0</v>
      </c>
      <c r="H1708" s="91">
        <f t="shared" si="112"/>
        <v>0</v>
      </c>
      <c r="I1708" s="92">
        <v>0</v>
      </c>
    </row>
    <row r="1709" spans="1:9">
      <c r="B1709" s="109" t="s">
        <v>1753</v>
      </c>
      <c r="C1709" s="76">
        <v>814001</v>
      </c>
      <c r="D1709" s="89" t="s">
        <v>1761</v>
      </c>
      <c r="E1709" s="90" t="s">
        <v>108</v>
      </c>
      <c r="F1709" s="67" t="s">
        <v>109</v>
      </c>
      <c r="G1709" s="91">
        <f t="shared" si="111"/>
        <v>0</v>
      </c>
      <c r="H1709" s="91">
        <f t="shared" si="112"/>
        <v>0</v>
      </c>
      <c r="I1709" s="92">
        <v>0</v>
      </c>
    </row>
    <row r="1710" spans="1:9">
      <c r="B1710" s="109" t="s">
        <v>1753</v>
      </c>
      <c r="C1710" s="76">
        <v>814002</v>
      </c>
      <c r="D1710" s="89" t="s">
        <v>1762</v>
      </c>
      <c r="E1710" s="90" t="s">
        <v>108</v>
      </c>
      <c r="F1710" s="67" t="s">
        <v>109</v>
      </c>
      <c r="G1710" s="91">
        <f t="shared" si="111"/>
        <v>0</v>
      </c>
      <c r="H1710" s="91">
        <f t="shared" si="112"/>
        <v>0</v>
      </c>
      <c r="I1710" s="92">
        <v>0</v>
      </c>
    </row>
    <row r="1711" spans="1:9">
      <c r="B1711" s="109" t="s">
        <v>1753</v>
      </c>
      <c r="C1711" s="76">
        <v>814003</v>
      </c>
      <c r="D1711" s="89" t="s">
        <v>1763</v>
      </c>
      <c r="E1711" s="90" t="s">
        <v>108</v>
      </c>
      <c r="F1711" s="67" t="s">
        <v>109</v>
      </c>
      <c r="G1711" s="91">
        <f t="shared" si="111"/>
        <v>0</v>
      </c>
      <c r="H1711" s="91">
        <f t="shared" si="112"/>
        <v>0</v>
      </c>
      <c r="I1711" s="92">
        <v>0</v>
      </c>
    </row>
    <row r="1712" spans="1:9">
      <c r="B1712" s="109" t="s">
        <v>1753</v>
      </c>
      <c r="C1712" s="76">
        <v>815001</v>
      </c>
      <c r="D1712" s="89" t="s">
        <v>1764</v>
      </c>
      <c r="E1712" s="90" t="s">
        <v>108</v>
      </c>
      <c r="F1712" s="67" t="s">
        <v>109</v>
      </c>
      <c r="G1712" s="91">
        <f t="shared" si="111"/>
        <v>314152.58710935636</v>
      </c>
      <c r="H1712" s="91">
        <f t="shared" si="112"/>
        <v>207212.45289064365</v>
      </c>
      <c r="I1712" s="92">
        <v>521365.04</v>
      </c>
    </row>
    <row r="1713" spans="2:9">
      <c r="B1713" s="109" t="s">
        <v>1753</v>
      </c>
      <c r="C1713" s="76">
        <v>816001</v>
      </c>
      <c r="D1713" s="89" t="s">
        <v>1765</v>
      </c>
      <c r="E1713" s="90" t="s">
        <v>108</v>
      </c>
      <c r="F1713" s="67" t="s">
        <v>109</v>
      </c>
      <c r="G1713" s="91">
        <f t="shared" si="111"/>
        <v>0</v>
      </c>
      <c r="H1713" s="91">
        <f t="shared" si="112"/>
        <v>0</v>
      </c>
      <c r="I1713" s="92">
        <v>0</v>
      </c>
    </row>
    <row r="1714" spans="2:9">
      <c r="B1714" s="109" t="s">
        <v>1753</v>
      </c>
      <c r="C1714" s="76">
        <v>816002</v>
      </c>
      <c r="D1714" s="89" t="s">
        <v>1766</v>
      </c>
      <c r="E1714" s="90" t="s">
        <v>108</v>
      </c>
      <c r="F1714" s="67" t="s">
        <v>109</v>
      </c>
      <c r="G1714" s="91">
        <f t="shared" si="111"/>
        <v>0</v>
      </c>
      <c r="H1714" s="91">
        <f t="shared" si="112"/>
        <v>0</v>
      </c>
      <c r="I1714" s="92">
        <v>0</v>
      </c>
    </row>
    <row r="1715" spans="2:9">
      <c r="B1715" s="109" t="s">
        <v>1753</v>
      </c>
      <c r="C1715" s="76">
        <v>816003</v>
      </c>
      <c r="D1715" s="89" t="s">
        <v>1767</v>
      </c>
      <c r="E1715" s="90" t="s">
        <v>108</v>
      </c>
      <c r="F1715" s="67" t="s">
        <v>109</v>
      </c>
      <c r="G1715" s="91">
        <f t="shared" si="111"/>
        <v>0</v>
      </c>
      <c r="H1715" s="91">
        <f t="shared" si="112"/>
        <v>0</v>
      </c>
      <c r="I1715" s="92">
        <v>0</v>
      </c>
    </row>
    <row r="1716" spans="2:9">
      <c r="B1716" s="109" t="s">
        <v>1753</v>
      </c>
      <c r="C1716" s="76">
        <v>816004</v>
      </c>
      <c r="D1716" s="89" t="s">
        <v>1768</v>
      </c>
      <c r="E1716" s="90" t="s">
        <v>108</v>
      </c>
      <c r="F1716" s="67" t="s">
        <v>109</v>
      </c>
      <c r="G1716" s="91">
        <f t="shared" si="111"/>
        <v>0</v>
      </c>
      <c r="H1716" s="91">
        <f t="shared" si="112"/>
        <v>0</v>
      </c>
      <c r="I1716" s="92">
        <v>0</v>
      </c>
    </row>
    <row r="1717" spans="2:9">
      <c r="B1717" s="109" t="s">
        <v>1753</v>
      </c>
      <c r="C1717" s="76">
        <v>817001</v>
      </c>
      <c r="D1717" s="89" t="s">
        <v>1769</v>
      </c>
      <c r="E1717" s="90" t="s">
        <v>108</v>
      </c>
      <c r="F1717" s="67" t="s">
        <v>109</v>
      </c>
      <c r="G1717" s="91">
        <f t="shared" si="111"/>
        <v>0</v>
      </c>
      <c r="H1717" s="91">
        <f t="shared" si="112"/>
        <v>0</v>
      </c>
      <c r="I1717" s="92">
        <v>0</v>
      </c>
    </row>
    <row r="1718" spans="2:9">
      <c r="B1718" s="109" t="s">
        <v>1753</v>
      </c>
      <c r="C1718" s="76">
        <v>817002</v>
      </c>
      <c r="D1718" s="89" t="s">
        <v>1770</v>
      </c>
      <c r="E1718" s="90" t="s">
        <v>108</v>
      </c>
      <c r="F1718" s="67" t="s">
        <v>109</v>
      </c>
      <c r="G1718" s="91">
        <f t="shared" si="111"/>
        <v>0</v>
      </c>
      <c r="H1718" s="91">
        <f t="shared" si="112"/>
        <v>0</v>
      </c>
      <c r="I1718" s="92">
        <v>0</v>
      </c>
    </row>
    <row r="1719" spans="2:9">
      <c r="B1719" s="70" t="s">
        <v>1771</v>
      </c>
      <c r="C1719" s="76">
        <v>820001</v>
      </c>
      <c r="D1719" s="89" t="s">
        <v>1772</v>
      </c>
      <c r="E1719" s="90" t="s">
        <v>108</v>
      </c>
      <c r="F1719" s="67" t="s">
        <v>109</v>
      </c>
      <c r="G1719" s="91">
        <f t="shared" si="111"/>
        <v>-62508.752745798585</v>
      </c>
      <c r="H1719" s="91">
        <f t="shared" si="112"/>
        <v>-41230.25725420141</v>
      </c>
      <c r="I1719" s="92">
        <v>-103739.01</v>
      </c>
    </row>
    <row r="1720" spans="2:9">
      <c r="B1720" s="70" t="s">
        <v>1773</v>
      </c>
      <c r="C1720" s="76">
        <v>830001</v>
      </c>
      <c r="D1720" s="89" t="s">
        <v>1774</v>
      </c>
      <c r="E1720" s="90" t="s">
        <v>108</v>
      </c>
      <c r="F1720" s="67" t="s">
        <v>109</v>
      </c>
      <c r="G1720" s="91">
        <f t="shared" si="111"/>
        <v>-12019.962179958357</v>
      </c>
      <c r="H1720" s="91">
        <f t="shared" si="112"/>
        <v>-7928.2678200416431</v>
      </c>
      <c r="I1720" s="92">
        <v>-19948.23</v>
      </c>
    </row>
    <row r="1721" spans="2:9">
      <c r="B1721" s="70" t="s">
        <v>1773</v>
      </c>
      <c r="C1721" s="76">
        <v>830002</v>
      </c>
      <c r="D1721" s="89" t="s">
        <v>1775</v>
      </c>
      <c r="E1721" s="90" t="s">
        <v>108</v>
      </c>
      <c r="F1721" s="67" t="s">
        <v>109</v>
      </c>
      <c r="G1721" s="91">
        <f t="shared" si="111"/>
        <v>0</v>
      </c>
      <c r="H1721" s="91">
        <f t="shared" si="112"/>
        <v>0</v>
      </c>
      <c r="I1721" s="92">
        <v>0</v>
      </c>
    </row>
    <row r="1722" spans="2:9">
      <c r="B1722" s="70" t="s">
        <v>1773</v>
      </c>
      <c r="C1722" s="76">
        <v>830003</v>
      </c>
      <c r="D1722" s="89" t="s">
        <v>1776</v>
      </c>
      <c r="E1722" s="90" t="s">
        <v>108</v>
      </c>
      <c r="F1722" s="67" t="s">
        <v>109</v>
      </c>
      <c r="G1722" s="91">
        <f t="shared" si="111"/>
        <v>0</v>
      </c>
      <c r="H1722" s="91">
        <f t="shared" si="112"/>
        <v>0</v>
      </c>
      <c r="I1722" s="92">
        <v>0</v>
      </c>
    </row>
    <row r="1723" spans="2:9">
      <c r="B1723" s="70" t="s">
        <v>1773</v>
      </c>
      <c r="C1723" s="76">
        <v>841001</v>
      </c>
      <c r="D1723" s="89" t="s">
        <v>1777</v>
      </c>
      <c r="E1723" s="90" t="s">
        <v>108</v>
      </c>
      <c r="F1723" s="67" t="s">
        <v>109</v>
      </c>
      <c r="G1723" s="91">
        <f t="shared" si="111"/>
        <v>0</v>
      </c>
      <c r="H1723" s="91">
        <f t="shared" si="112"/>
        <v>0</v>
      </c>
      <c r="I1723" s="92">
        <v>0</v>
      </c>
    </row>
    <row r="1724" spans="2:9">
      <c r="B1724" s="70" t="s">
        <v>1773</v>
      </c>
      <c r="C1724" s="76">
        <v>841002</v>
      </c>
      <c r="D1724" s="89" t="s">
        <v>1778</v>
      </c>
      <c r="E1724" s="90" t="s">
        <v>108</v>
      </c>
      <c r="F1724" s="67" t="s">
        <v>109</v>
      </c>
      <c r="G1724" s="91">
        <f t="shared" si="111"/>
        <v>0</v>
      </c>
      <c r="H1724" s="91">
        <f t="shared" si="112"/>
        <v>0</v>
      </c>
      <c r="I1724" s="92">
        <v>0</v>
      </c>
    </row>
    <row r="1725" spans="2:9">
      <c r="B1725" s="70" t="s">
        <v>1773</v>
      </c>
      <c r="C1725" s="76">
        <v>841003</v>
      </c>
      <c r="D1725" s="89" t="s">
        <v>1779</v>
      </c>
      <c r="E1725" s="90" t="s">
        <v>108</v>
      </c>
      <c r="F1725" s="67" t="s">
        <v>109</v>
      </c>
      <c r="G1725" s="91">
        <f t="shared" si="111"/>
        <v>0</v>
      </c>
      <c r="H1725" s="91">
        <f t="shared" si="112"/>
        <v>0</v>
      </c>
      <c r="I1725" s="92">
        <v>0</v>
      </c>
    </row>
    <row r="1726" spans="2:9">
      <c r="B1726" s="70" t="s">
        <v>1773</v>
      </c>
      <c r="C1726" s="76">
        <v>841004</v>
      </c>
      <c r="D1726" s="89" t="s">
        <v>1780</v>
      </c>
      <c r="E1726" s="90" t="s">
        <v>108</v>
      </c>
      <c r="F1726" s="67" t="s">
        <v>109</v>
      </c>
      <c r="G1726" s="91">
        <f t="shared" si="111"/>
        <v>0</v>
      </c>
      <c r="H1726" s="91">
        <f t="shared" si="112"/>
        <v>0</v>
      </c>
      <c r="I1726" s="92">
        <v>0</v>
      </c>
    </row>
    <row r="1727" spans="2:9">
      <c r="B1727" s="70" t="s">
        <v>1773</v>
      </c>
      <c r="C1727" s="76">
        <v>842001</v>
      </c>
      <c r="D1727" s="89" t="s">
        <v>1781</v>
      </c>
      <c r="E1727" s="90" t="s">
        <v>108</v>
      </c>
      <c r="F1727" s="67" t="s">
        <v>109</v>
      </c>
      <c r="G1727" s="91">
        <f t="shared" si="111"/>
        <v>0</v>
      </c>
      <c r="H1727" s="91">
        <f t="shared" si="112"/>
        <v>0</v>
      </c>
      <c r="I1727" s="92">
        <v>0</v>
      </c>
    </row>
    <row r="1728" spans="2:9">
      <c r="B1728" s="70" t="s">
        <v>1773</v>
      </c>
      <c r="C1728" s="76">
        <v>842002</v>
      </c>
      <c r="D1728" s="89" t="s">
        <v>1782</v>
      </c>
      <c r="E1728" s="90" t="s">
        <v>108</v>
      </c>
      <c r="F1728" s="67" t="s">
        <v>109</v>
      </c>
      <c r="G1728" s="91">
        <f t="shared" si="111"/>
        <v>0</v>
      </c>
      <c r="H1728" s="91">
        <f t="shared" si="112"/>
        <v>0</v>
      </c>
      <c r="I1728" s="92">
        <v>0</v>
      </c>
    </row>
    <row r="1729" spans="1:9">
      <c r="B1729" s="70" t="s">
        <v>1773</v>
      </c>
      <c r="C1729" s="76">
        <v>842003</v>
      </c>
      <c r="D1729" s="89" t="s">
        <v>1783</v>
      </c>
      <c r="E1729" s="90" t="s">
        <v>108</v>
      </c>
      <c r="F1729" s="67" t="s">
        <v>109</v>
      </c>
      <c r="G1729" s="91">
        <f t="shared" si="111"/>
        <v>-3845.2950987062936</v>
      </c>
      <c r="H1729" s="91">
        <f t="shared" si="112"/>
        <v>-2536.3249012937063</v>
      </c>
      <c r="I1729" s="92">
        <v>-6381.62</v>
      </c>
    </row>
    <row r="1730" spans="1:9">
      <c r="B1730" s="70" t="s">
        <v>1773</v>
      </c>
      <c r="C1730" s="76">
        <v>843001</v>
      </c>
      <c r="D1730" s="89" t="s">
        <v>1784</v>
      </c>
      <c r="E1730" s="90" t="s">
        <v>108</v>
      </c>
      <c r="F1730" s="67" t="s">
        <v>109</v>
      </c>
      <c r="G1730" s="91">
        <f t="shared" si="111"/>
        <v>0</v>
      </c>
      <c r="H1730" s="91">
        <f t="shared" si="112"/>
        <v>0</v>
      </c>
      <c r="I1730" s="92">
        <v>0</v>
      </c>
    </row>
    <row r="1731" spans="1:9">
      <c r="B1731" s="70" t="s">
        <v>1773</v>
      </c>
      <c r="C1731" s="76">
        <v>843002</v>
      </c>
      <c r="D1731" s="89" t="s">
        <v>1785</v>
      </c>
      <c r="E1731" s="90" t="s">
        <v>108</v>
      </c>
      <c r="F1731" s="67" t="s">
        <v>109</v>
      </c>
      <c r="G1731" s="91">
        <f t="shared" si="111"/>
        <v>0</v>
      </c>
      <c r="H1731" s="91">
        <f t="shared" si="112"/>
        <v>0</v>
      </c>
      <c r="I1731" s="92">
        <v>0</v>
      </c>
    </row>
    <row r="1732" spans="1:9">
      <c r="B1732" s="70" t="s">
        <v>1773</v>
      </c>
      <c r="C1732" s="76">
        <v>843003</v>
      </c>
      <c r="D1732" s="89" t="s">
        <v>1786</v>
      </c>
      <c r="E1732" s="90" t="s">
        <v>108</v>
      </c>
      <c r="F1732" s="67" t="s">
        <v>109</v>
      </c>
      <c r="G1732" s="91">
        <f t="shared" si="111"/>
        <v>-1193.4019356673912</v>
      </c>
      <c r="H1732" s="91">
        <f t="shared" si="112"/>
        <v>-787.15806433260877</v>
      </c>
      <c r="I1732" s="92">
        <v>-1980.56</v>
      </c>
    </row>
    <row r="1733" spans="1:9">
      <c r="B1733" s="70" t="s">
        <v>1773</v>
      </c>
      <c r="C1733" s="76">
        <v>890001</v>
      </c>
      <c r="D1733" s="89" t="s">
        <v>1787</v>
      </c>
      <c r="E1733" s="90" t="s">
        <v>108</v>
      </c>
      <c r="F1733" s="67" t="s">
        <v>109</v>
      </c>
      <c r="G1733" s="91">
        <f t="shared" si="111"/>
        <v>0</v>
      </c>
      <c r="H1733" s="91">
        <f t="shared" si="112"/>
        <v>0</v>
      </c>
      <c r="I1733" s="92">
        <v>0</v>
      </c>
    </row>
    <row r="1734" spans="1:9">
      <c r="A1734" s="70" t="s">
        <v>1108</v>
      </c>
      <c r="C1734" s="90" t="s">
        <v>95</v>
      </c>
      <c r="D1734" s="93" t="s">
        <v>1752</v>
      </c>
      <c r="E1734" s="90"/>
      <c r="G1734" s="94">
        <f>SUM(G1702:G1733)</f>
        <v>235810.25355001312</v>
      </c>
      <c r="H1734" s="94">
        <f>SUM(H1702:H1733)</f>
        <v>155538.49644998688</v>
      </c>
      <c r="I1734" s="95">
        <f>SUM(I1702:I1733)</f>
        <v>391348.75</v>
      </c>
    </row>
    <row r="1735" spans="1:9">
      <c r="C1735" s="76"/>
      <c r="D1735" s="77"/>
      <c r="E1735" s="90"/>
      <c r="G1735" s="91"/>
      <c r="H1735" s="91"/>
      <c r="I1735" s="92"/>
    </row>
    <row r="1736" spans="1:9">
      <c r="C1736" s="76"/>
      <c r="D1736" s="77" t="s">
        <v>1788</v>
      </c>
      <c r="E1736" s="90"/>
      <c r="G1736" s="91"/>
      <c r="H1736" s="91"/>
      <c r="I1736" s="92"/>
    </row>
    <row r="1737" spans="1:9">
      <c r="B1737" s="106" t="s">
        <v>1789</v>
      </c>
      <c r="C1737" s="76">
        <v>910001</v>
      </c>
      <c r="D1737" s="89" t="s">
        <v>1790</v>
      </c>
      <c r="E1737" s="90" t="s">
        <v>220</v>
      </c>
      <c r="F1737" s="67" t="s">
        <v>109</v>
      </c>
      <c r="G1737" s="91">
        <f>IF(E1737="Actual",IF(F1737=G$6,$I1737,0),VLOOKUP($E1737,$F$1754:$L$1760,5,FALSE)*$I1737)</f>
        <v>0</v>
      </c>
      <c r="H1737" s="91">
        <f>IF(E1737="Actual",IF(F1737=H$6,$I1737,0),VLOOKUP($E1737,$F$1754:$L$1760,6,FALSE)*$I1737)</f>
        <v>0</v>
      </c>
      <c r="I1737" s="92">
        <v>0</v>
      </c>
    </row>
    <row r="1738" spans="1:9">
      <c r="B1738" s="106" t="s">
        <v>1791</v>
      </c>
      <c r="C1738" s="76">
        <v>910002</v>
      </c>
      <c r="D1738" s="89" t="s">
        <v>1792</v>
      </c>
      <c r="E1738" s="90" t="s">
        <v>220</v>
      </c>
      <c r="F1738" s="67" t="s">
        <v>109</v>
      </c>
      <c r="G1738" s="91">
        <f>IF(E1738="Actual",IF(F1738=G$6,$I1738,0),VLOOKUP($E1738,$F$1754:$L$1760,5,FALSE)*$I1738)</f>
        <v>-2470.3540972440574</v>
      </c>
      <c r="H1738" s="91">
        <f>IF(E1738="Actual",IF(F1738=H$6,$I1738,0),VLOOKUP($E1738,$F$1754:$L$1760,6,FALSE)*$I1738)</f>
        <v>-2393.6659027559431</v>
      </c>
      <c r="I1738" s="92">
        <v>-4864.0200000000004</v>
      </c>
    </row>
    <row r="1739" spans="1:9">
      <c r="B1739" s="106" t="s">
        <v>1789</v>
      </c>
      <c r="C1739" s="76">
        <v>920001</v>
      </c>
      <c r="D1739" s="89" t="s">
        <v>1793</v>
      </c>
      <c r="E1739" s="90" t="s">
        <v>850</v>
      </c>
      <c r="F1739" s="67" t="s">
        <v>109</v>
      </c>
      <c r="G1739" s="91">
        <f>IF(E1739="Actual",IF(F1739=G$6,$I1739,0),VLOOKUP($E1739,$F$1754:$L$1760,5,FALSE)*$I1739)</f>
        <v>-11544.230622250834</v>
      </c>
      <c r="H1739" s="91">
        <f>IF(E1739="Actual",IF(F1739=H$6,$I1739,0),VLOOKUP($E1739,$F$1754:$L$1760,6,FALSE)*$I1739)</f>
        <v>-15668.469377749136</v>
      </c>
      <c r="I1739" s="92">
        <v>-27212.699999999972</v>
      </c>
    </row>
    <row r="1740" spans="1:9">
      <c r="B1740" s="106" t="s">
        <v>1791</v>
      </c>
      <c r="C1740" s="76">
        <v>920002</v>
      </c>
      <c r="D1740" s="89" t="s">
        <v>1794</v>
      </c>
      <c r="E1740" s="90" t="s">
        <v>850</v>
      </c>
      <c r="F1740" s="67" t="s">
        <v>109</v>
      </c>
      <c r="G1740" s="91">
        <f>IF(E1740="Actual",IF(F1740=G$6,$I1740,0),VLOOKUP($E1740,$F$1754:$L$1760,5,FALSE)*$I1740)</f>
        <v>14549.547735114018</v>
      </c>
      <c r="H1740" s="91">
        <f>IF(E1740="Actual",IF(F1740=H$6,$I1740,0),VLOOKUP($E1740,$F$1754:$L$1760,6,FALSE)*$I1740)</f>
        <v>19747.452264885978</v>
      </c>
      <c r="I1740" s="92">
        <v>34297</v>
      </c>
    </row>
    <row r="1741" spans="1:9">
      <c r="B1741" s="70" t="s">
        <v>1795</v>
      </c>
      <c r="C1741" s="76">
        <v>920003</v>
      </c>
      <c r="D1741" s="89" t="s">
        <v>1796</v>
      </c>
      <c r="E1741" s="90" t="s">
        <v>108</v>
      </c>
      <c r="F1741" s="67" t="s">
        <v>109</v>
      </c>
      <c r="G1741" s="91">
        <f>IF(E1741="Actual",IF(F1741=G$6,$I1741,0),VLOOKUP($E1741,$F$1754:$L$1760,5,FALSE)*$I1741)</f>
        <v>-1127.3856998190861</v>
      </c>
      <c r="H1741" s="91">
        <f>IF(E1741="Actual",IF(F1741=H$6,$I1741,0),VLOOKUP($E1741,$F$1754:$L$1760,6,FALSE)*$I1741)</f>
        <v>-743.61430018091414</v>
      </c>
      <c r="I1741" s="92">
        <v>-1871.0000000000002</v>
      </c>
    </row>
    <row r="1742" spans="1:9">
      <c r="A1742" s="70" t="s">
        <v>1108</v>
      </c>
      <c r="C1742" s="90" t="s">
        <v>95</v>
      </c>
      <c r="D1742" s="93" t="s">
        <v>1788</v>
      </c>
      <c r="E1742" s="90"/>
      <c r="G1742" s="94">
        <f>+SUM(G1737:G1741)</f>
        <v>-592.42268419995912</v>
      </c>
      <c r="H1742" s="94">
        <f>+SUM(H1737:H1741)</f>
        <v>941.70268419998683</v>
      </c>
      <c r="I1742" s="95">
        <f>+SUM(I1737:I1741)</f>
        <v>349.28000000002771</v>
      </c>
    </row>
    <row r="1743" spans="1:9" ht="15" thickBot="1">
      <c r="C1743" s="121"/>
      <c r="D1743" s="122"/>
      <c r="E1743" s="123"/>
      <c r="F1743" s="124"/>
      <c r="G1743" s="125"/>
      <c r="H1743" s="125"/>
      <c r="I1743" s="126"/>
    </row>
    <row r="1744" spans="1:9" ht="15" thickBot="1"/>
    <row r="1745" spans="5:13">
      <c r="F1745" s="127" t="s">
        <v>1106</v>
      </c>
      <c r="G1745" s="87"/>
      <c r="H1745" s="87"/>
      <c r="I1745" s="128"/>
      <c r="J1745" s="129"/>
      <c r="L1745" s="130" t="s">
        <v>1797</v>
      </c>
      <c r="M1745" s="70" t="s">
        <v>1798</v>
      </c>
    </row>
    <row r="1746" spans="5:13">
      <c r="E1746" s="131" t="s">
        <v>128</v>
      </c>
      <c r="F1746" s="90" t="s">
        <v>1107</v>
      </c>
      <c r="G1746" s="132">
        <f t="shared" ref="G1746:I1747" si="113">+SUMIFS($I$6:$I$1742,$A$6:$A$1742,C1746)</f>
        <v>0</v>
      </c>
      <c r="H1746" s="132">
        <f t="shared" si="113"/>
        <v>0</v>
      </c>
      <c r="I1746" s="132">
        <f t="shared" si="113"/>
        <v>-110451.8199999202</v>
      </c>
      <c r="J1746" s="89"/>
      <c r="L1746" s="130">
        <v>339034.54999992251</v>
      </c>
    </row>
    <row r="1747" spans="5:13" ht="15" thickBot="1">
      <c r="E1747" s="131" t="s">
        <v>1108</v>
      </c>
      <c r="F1747" s="123" t="s">
        <v>1109</v>
      </c>
      <c r="G1747" s="133">
        <f t="shared" si="113"/>
        <v>0</v>
      </c>
      <c r="H1747" s="133">
        <f t="shared" si="113"/>
        <v>0</v>
      </c>
      <c r="I1747" s="133">
        <f t="shared" si="113"/>
        <v>-634786.06499968143</v>
      </c>
      <c r="J1747" s="134">
        <f>+I1747+I1746</f>
        <v>-745237.88499960164</v>
      </c>
    </row>
    <row r="1750" spans="5:13" ht="16" thickBot="1">
      <c r="F1750" s="135" t="s">
        <v>1110</v>
      </c>
      <c r="G1750" s="136"/>
      <c r="H1750" s="136"/>
      <c r="I1750" s="136"/>
    </row>
    <row r="1751" spans="5:13">
      <c r="F1751" s="137"/>
      <c r="G1751" s="138" t="s">
        <v>1111</v>
      </c>
      <c r="H1751" s="139" t="s">
        <v>1111</v>
      </c>
      <c r="I1751" s="139" t="s">
        <v>1111</v>
      </c>
      <c r="J1751" s="139" t="s">
        <v>1112</v>
      </c>
      <c r="K1751" s="139" t="s">
        <v>1112</v>
      </c>
      <c r="L1751" s="140" t="s">
        <v>1112</v>
      </c>
    </row>
    <row r="1752" spans="5:13" ht="15.5">
      <c r="F1752" s="135" t="s">
        <v>100</v>
      </c>
      <c r="G1752" s="141" t="s">
        <v>2</v>
      </c>
      <c r="H1752" s="142" t="s">
        <v>76</v>
      </c>
      <c r="I1752" s="142" t="s">
        <v>1113</v>
      </c>
      <c r="J1752" s="142" t="s">
        <v>2</v>
      </c>
      <c r="K1752" s="142" t="s">
        <v>76</v>
      </c>
      <c r="L1752" s="143" t="s">
        <v>1113</v>
      </c>
    </row>
    <row r="1753" spans="5:13">
      <c r="F1753" s="144"/>
      <c r="G1753" s="145"/>
      <c r="H1753" s="146"/>
      <c r="I1753" s="146"/>
      <c r="J1753" s="147"/>
      <c r="K1753" s="147"/>
      <c r="L1753" s="148"/>
    </row>
    <row r="1754" spans="5:13">
      <c r="F1754" s="137" t="s">
        <v>1114</v>
      </c>
      <c r="G1754" s="149">
        <v>5295.7000000000007</v>
      </c>
      <c r="H1754" s="150">
        <v>3493</v>
      </c>
      <c r="I1754" s="151">
        <f t="shared" ref="I1754:I1759" si="114">SUM(G1754:H1754)</f>
        <v>8788.7000000000007</v>
      </c>
      <c r="J1754" s="152">
        <f>+G1754/$I1754</f>
        <v>0.60255782994071938</v>
      </c>
      <c r="K1754" s="152">
        <f>+H1754/$I1754</f>
        <v>0.39744217005928062</v>
      </c>
      <c r="L1754" s="153">
        <f t="shared" ref="L1754:L1760" si="115">SUM(J1754:K1754)</f>
        <v>1</v>
      </c>
    </row>
    <row r="1755" spans="5:13">
      <c r="F1755" s="137" t="s">
        <v>1115</v>
      </c>
      <c r="G1755" s="150">
        <v>2527668.8699998842</v>
      </c>
      <c r="H1755" s="150">
        <v>2449201.4299999443</v>
      </c>
      <c r="I1755" s="151">
        <f t="shared" si="114"/>
        <v>4976870.2999998285</v>
      </c>
      <c r="J1755" s="152">
        <f t="shared" ref="J1755:K1760" si="116">+G1755/$I1755</f>
        <v>0.50788321126230096</v>
      </c>
      <c r="K1755" s="152">
        <f t="shared" si="116"/>
        <v>0.49211678873769904</v>
      </c>
      <c r="L1755" s="153">
        <f t="shared" si="115"/>
        <v>1</v>
      </c>
    </row>
    <row r="1756" spans="5:13">
      <c r="F1756" s="137" t="s">
        <v>1116</v>
      </c>
      <c r="G1756" s="154">
        <f>+SUMIFS($I:$I,$B:$B,"PIS",$F:$F,G$1752)</f>
        <v>14007034.68</v>
      </c>
      <c r="H1756" s="151">
        <f>+SUMIFS($I:$I,$B:$B,"PIS",$F:$F,H$1752)</f>
        <v>19011123.490000002</v>
      </c>
      <c r="I1756" s="151">
        <f t="shared" si="114"/>
        <v>33018158.170000002</v>
      </c>
      <c r="J1756" s="152">
        <f t="shared" si="116"/>
        <v>0.42422216914348249</v>
      </c>
      <c r="K1756" s="152">
        <f t="shared" si="116"/>
        <v>0.57577783085651746</v>
      </c>
      <c r="L1756" s="153">
        <f t="shared" si="115"/>
        <v>1</v>
      </c>
    </row>
    <row r="1757" spans="5:13">
      <c r="F1757" s="137" t="s">
        <v>1117</v>
      </c>
      <c r="G1757" s="154">
        <f>+G1766</f>
        <v>12154379.04556123</v>
      </c>
      <c r="H1757" s="151">
        <f>+H1766</f>
        <v>11597944.924438776</v>
      </c>
      <c r="I1757" s="151">
        <f t="shared" si="114"/>
        <v>23752323.970000006</v>
      </c>
      <c r="J1757" s="152">
        <f t="shared" si="116"/>
        <v>0.51171325639177978</v>
      </c>
      <c r="K1757" s="152">
        <f t="shared" si="116"/>
        <v>0.48828674360822022</v>
      </c>
      <c r="L1757" s="153">
        <f t="shared" si="115"/>
        <v>1</v>
      </c>
    </row>
    <row r="1758" spans="5:13">
      <c r="F1758" s="137" t="s">
        <v>1118</v>
      </c>
      <c r="G1758" s="154">
        <f>-SUMIFS($I:$I,$B:$B,"DC",$F:$F,G$1752)</f>
        <v>-143188.32</v>
      </c>
      <c r="H1758" s="151">
        <f>-SUMIFS($I:$I,$B:$B,"DC",$F:$F,H$1752)</f>
        <v>-218531.22</v>
      </c>
      <c r="I1758" s="151">
        <f t="shared" si="114"/>
        <v>-361719.54000000004</v>
      </c>
      <c r="J1758" s="152">
        <f t="shared" si="116"/>
        <v>0.39585453415096122</v>
      </c>
      <c r="K1758" s="152">
        <f t="shared" si="116"/>
        <v>0.60414546584903872</v>
      </c>
      <c r="L1758" s="153">
        <f t="shared" si="115"/>
        <v>1</v>
      </c>
    </row>
    <row r="1759" spans="5:13">
      <c r="F1759" s="137" t="s">
        <v>921</v>
      </c>
      <c r="G1759" s="154">
        <f>+SUMIFS($I:$I,$B:$B,"CIAC",$F:$F,G$1752)</f>
        <v>-3080050.3600000003</v>
      </c>
      <c r="H1759" s="151">
        <f>+SUMIFS($I:$I,$B:$B,"CIAC",$F:$F,H$1752)</f>
        <v>0</v>
      </c>
      <c r="I1759" s="151">
        <f t="shared" si="114"/>
        <v>-3080050.3600000003</v>
      </c>
      <c r="J1759" s="155">
        <f t="shared" si="116"/>
        <v>1</v>
      </c>
      <c r="K1759" s="152">
        <f t="shared" si="116"/>
        <v>0</v>
      </c>
      <c r="L1759" s="153">
        <f>SUM(J1759:K1759)</f>
        <v>1</v>
      </c>
    </row>
    <row r="1760" spans="5:13" ht="15" thickBot="1">
      <c r="F1760" s="137" t="s">
        <v>1119</v>
      </c>
      <c r="G1760" s="156">
        <f>+G1777</f>
        <v>8059527.9328945205</v>
      </c>
      <c r="H1760" s="157">
        <f>+H1777</f>
        <v>10729642.567105487</v>
      </c>
      <c r="I1760" s="157">
        <f>SUM(G1760:H1760)</f>
        <v>18789170.500000007</v>
      </c>
      <c r="J1760" s="158">
        <f t="shared" si="116"/>
        <v>0.42894538281477179</v>
      </c>
      <c r="K1760" s="158">
        <f t="shared" si="116"/>
        <v>0.57105461718522821</v>
      </c>
      <c r="L1760" s="159">
        <f t="shared" si="115"/>
        <v>1</v>
      </c>
    </row>
    <row r="1762" spans="3:9" ht="15" thickBot="1"/>
    <row r="1763" spans="3:9" ht="15" thickBot="1">
      <c r="E1763" s="131"/>
      <c r="F1763" s="477" t="s">
        <v>1799</v>
      </c>
      <c r="G1763" s="478"/>
      <c r="H1763" s="478"/>
      <c r="I1763" s="479"/>
    </row>
    <row r="1764" spans="3:9" s="166" customFormat="1">
      <c r="C1764" s="160"/>
      <c r="D1764" s="161"/>
      <c r="E1764" s="162" t="s">
        <v>275</v>
      </c>
      <c r="F1764" s="163" t="s">
        <v>850</v>
      </c>
      <c r="G1764" s="164">
        <f>SUMIFS(G:G,$B:$B,E1764)</f>
        <v>15990534.960363762</v>
      </c>
      <c r="H1764" s="164">
        <f>SUMIFS(H:H,$B:$B,E1764)</f>
        <v>20319423.899636246</v>
      </c>
      <c r="I1764" s="165">
        <f t="shared" ref="I1764:I1775" si="117">SUM(G1764:H1764)</f>
        <v>36309958.860000007</v>
      </c>
    </row>
    <row r="1765" spans="3:9" s="166" customFormat="1">
      <c r="C1765" s="160"/>
      <c r="D1765" s="161"/>
      <c r="E1765" s="162" t="s">
        <v>478</v>
      </c>
      <c r="F1765" s="163" t="s">
        <v>1121</v>
      </c>
      <c r="G1765" s="167">
        <f>SUMIFS(G:G,$B:$B,E1765)</f>
        <v>-3836155.9148025322</v>
      </c>
      <c r="H1765" s="167">
        <f>SUMIFS(H:H,$B:$B,E1765)</f>
        <v>-8721478.9751974698</v>
      </c>
      <c r="I1765" s="168">
        <f t="shared" si="117"/>
        <v>-12557634.890000002</v>
      </c>
    </row>
    <row r="1766" spans="3:9" s="166" customFormat="1">
      <c r="C1766" s="160"/>
      <c r="D1766" s="161"/>
      <c r="E1766" s="162"/>
      <c r="F1766" s="163" t="s">
        <v>1122</v>
      </c>
      <c r="G1766" s="164">
        <f>+SUM(G1764:G1765)</f>
        <v>12154379.04556123</v>
      </c>
      <c r="H1766" s="164">
        <f>+SUM(H1764:H1765)</f>
        <v>11597944.924438776</v>
      </c>
      <c r="I1766" s="165">
        <f t="shared" si="117"/>
        <v>23752323.970000006</v>
      </c>
    </row>
    <row r="1767" spans="3:9" s="166" customFormat="1">
      <c r="C1767" s="160"/>
      <c r="D1767" s="161"/>
      <c r="E1767" s="162" t="s">
        <v>474</v>
      </c>
      <c r="F1767" s="163" t="s">
        <v>1123</v>
      </c>
      <c r="G1767" s="164">
        <f t="shared" ref="G1767:G1775" si="118">SUMIFS(G:G,$B:$B,E1767)</f>
        <v>80606.348196092658</v>
      </c>
      <c r="H1767" s="164">
        <f t="shared" ref="H1767:H1775" si="119">SUMIFS(H:H,$B:$B,E1767)</f>
        <v>53167.281803907252</v>
      </c>
      <c r="I1767" s="165">
        <f t="shared" si="117"/>
        <v>133773.62999999992</v>
      </c>
    </row>
    <row r="1768" spans="3:9" s="166" customFormat="1">
      <c r="C1768" s="160"/>
      <c r="D1768" s="161"/>
      <c r="E1768" s="162" t="s">
        <v>654</v>
      </c>
      <c r="F1768" s="163" t="s">
        <v>1124</v>
      </c>
      <c r="G1768" s="164">
        <f t="shared" si="118"/>
        <v>909808.5592315133</v>
      </c>
      <c r="H1768" s="164">
        <f t="shared" si="119"/>
        <v>724187.60076848662</v>
      </c>
      <c r="I1768" s="165">
        <f t="shared" si="117"/>
        <v>1633996.16</v>
      </c>
    </row>
    <row r="1769" spans="3:9" s="166" customFormat="1" ht="29">
      <c r="C1769" s="160"/>
      <c r="D1769" s="161"/>
      <c r="E1769" s="162" t="s">
        <v>921</v>
      </c>
      <c r="F1769" s="163" t="s">
        <v>1125</v>
      </c>
      <c r="G1769" s="164">
        <f t="shared" si="118"/>
        <v>-4450299.0900779422</v>
      </c>
      <c r="H1769" s="164">
        <f t="shared" si="119"/>
        <v>-903804.74992205889</v>
      </c>
      <c r="I1769" s="165">
        <f t="shared" si="117"/>
        <v>-5354103.8400000008</v>
      </c>
    </row>
    <row r="1770" spans="3:9" s="166" customFormat="1" ht="29">
      <c r="C1770" s="160"/>
      <c r="D1770" s="161"/>
      <c r="E1770" s="162" t="s">
        <v>1081</v>
      </c>
      <c r="F1770" s="163" t="s">
        <v>1126</v>
      </c>
      <c r="G1770" s="164">
        <f t="shared" si="118"/>
        <v>-6025.5782994071942</v>
      </c>
      <c r="H1770" s="164">
        <f t="shared" si="119"/>
        <v>-3974.4217005928062</v>
      </c>
      <c r="I1770" s="165">
        <f t="shared" si="117"/>
        <v>-10000</v>
      </c>
    </row>
    <row r="1771" spans="3:9" s="166" customFormat="1" ht="29">
      <c r="C1771" s="160"/>
      <c r="D1771" s="161"/>
      <c r="E1771" s="162" t="s">
        <v>854</v>
      </c>
      <c r="F1771" s="163" t="s">
        <v>69</v>
      </c>
      <c r="G1771" s="164">
        <f t="shared" si="118"/>
        <v>-886670.59234686871</v>
      </c>
      <c r="H1771" s="164">
        <f t="shared" si="119"/>
        <v>-907874.14765313128</v>
      </c>
      <c r="I1771" s="165">
        <f t="shared" si="117"/>
        <v>-1794544.74</v>
      </c>
    </row>
    <row r="1772" spans="3:9" s="166" customFormat="1">
      <c r="C1772" s="160"/>
      <c r="D1772" s="161"/>
      <c r="E1772" s="162" t="s">
        <v>225</v>
      </c>
      <c r="F1772" s="163" t="s">
        <v>1127</v>
      </c>
      <c r="G1772" s="164">
        <f t="shared" si="118"/>
        <v>2351.7832102586276</v>
      </c>
      <c r="H1772" s="164">
        <f t="shared" si="119"/>
        <v>1551.2167897413722</v>
      </c>
      <c r="I1772" s="165">
        <f t="shared" si="117"/>
        <v>3903</v>
      </c>
    </row>
    <row r="1773" spans="3:9" s="166" customFormat="1">
      <c r="C1773" s="160"/>
      <c r="D1773" s="161"/>
      <c r="E1773" s="162" t="s">
        <v>807</v>
      </c>
      <c r="F1773" s="163" t="s">
        <v>73</v>
      </c>
      <c r="G1773" s="164">
        <f t="shared" si="118"/>
        <v>-28963.755795168789</v>
      </c>
      <c r="H1773" s="164">
        <f t="shared" si="119"/>
        <v>-19104.254204831199</v>
      </c>
      <c r="I1773" s="165">
        <f t="shared" si="117"/>
        <v>-48068.009999999987</v>
      </c>
    </row>
    <row r="1774" spans="3:9" s="166" customFormat="1">
      <c r="C1774" s="160"/>
      <c r="D1774" s="161"/>
      <c r="E1774" s="162" t="s">
        <v>630</v>
      </c>
      <c r="F1774" s="163" t="s">
        <v>629</v>
      </c>
      <c r="G1774" s="164">
        <f t="shared" si="118"/>
        <v>284341.21321481082</v>
      </c>
      <c r="H1774" s="164">
        <f t="shared" si="119"/>
        <v>187549.11678519065</v>
      </c>
      <c r="I1774" s="165">
        <f t="shared" si="117"/>
        <v>471890.33000000147</v>
      </c>
    </row>
    <row r="1775" spans="3:9" s="166" customFormat="1">
      <c r="C1775" s="160"/>
      <c r="D1775" s="161"/>
      <c r="E1775" s="162" t="s">
        <v>847</v>
      </c>
      <c r="F1775" s="163" t="s">
        <v>1128</v>
      </c>
      <c r="G1775" s="164">
        <f t="shared" si="118"/>
        <v>0</v>
      </c>
      <c r="H1775" s="164">
        <f t="shared" si="119"/>
        <v>0</v>
      </c>
      <c r="I1775" s="165">
        <f t="shared" si="117"/>
        <v>0</v>
      </c>
    </row>
    <row r="1776" spans="3:9">
      <c r="F1776" s="169"/>
      <c r="I1776" s="170"/>
    </row>
    <row r="1777" spans="4:9" ht="15" thickBot="1">
      <c r="F1777" s="171" t="s">
        <v>1129</v>
      </c>
      <c r="G1777" s="172">
        <f>+SUM(G1766:G1775)</f>
        <v>8059527.9328945205</v>
      </c>
      <c r="H1777" s="172">
        <f>+SUM(H1766:H1775)</f>
        <v>10729642.567105487</v>
      </c>
      <c r="I1777" s="173">
        <f>+SUM(I1766:I1775)</f>
        <v>18789170.500000007</v>
      </c>
    </row>
    <row r="1778" spans="4:9">
      <c r="D1778" s="66" t="s">
        <v>1800</v>
      </c>
    </row>
  </sheetData>
  <autoFilter ref="A6:I1742" xr:uid="{E48CF70C-E628-41F5-A76B-5DCCCAA6B22D}"/>
  <mergeCells count="1">
    <mergeCell ref="F1763:I1763"/>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15C11-D5E7-41A1-A733-6082B10B1552}">
  <sheetPr>
    <pageSetUpPr fitToPage="1"/>
  </sheetPr>
  <dimension ref="A1:AD62"/>
  <sheetViews>
    <sheetView showGridLines="0" view="pageBreakPreview" zoomScale="66" zoomScaleNormal="100" zoomScaleSheetLayoutView="66" workbookViewId="0">
      <pane xSplit="4" ySplit="8" topLeftCell="H9" activePane="bottomRight" state="frozen"/>
      <selection pane="topRight" activeCell="P26" sqref="P26"/>
      <selection pane="bottomLeft" activeCell="P26" sqref="P26"/>
      <selection pane="bottomRight" activeCell="P26" sqref="P26"/>
    </sheetView>
  </sheetViews>
  <sheetFormatPr defaultColWidth="12.453125" defaultRowHeight="13"/>
  <cols>
    <col min="1" max="1" width="10.1796875" style="380" customWidth="1"/>
    <col min="2" max="2" width="3.54296875" style="374" customWidth="1"/>
    <col min="3" max="3" width="14.26953125" style="374" customWidth="1"/>
    <col min="4" max="4" width="21" style="374" customWidth="1"/>
    <col min="5" max="5" width="7.1796875" style="374" customWidth="1"/>
    <col min="6" max="6" width="34.1796875" style="374" bestFit="1" customWidth="1"/>
    <col min="7" max="7" width="2.26953125" style="374" customWidth="1"/>
    <col min="8" max="8" width="28.7265625" style="374" customWidth="1"/>
    <col min="9" max="9" width="2.26953125" style="374" customWidth="1"/>
    <col min="10" max="10" width="34.1796875" style="374" bestFit="1" customWidth="1"/>
    <col min="11" max="11" width="2.26953125" style="374" customWidth="1"/>
    <col min="12" max="12" width="28.7265625" style="374" customWidth="1"/>
    <col min="13" max="13" width="2.26953125" style="374" customWidth="1"/>
    <col min="14" max="14" width="28.7265625" style="374" customWidth="1"/>
    <col min="15" max="15" width="2.26953125" style="374" customWidth="1"/>
    <col min="16" max="16" width="34.1796875" style="374" bestFit="1" customWidth="1"/>
    <col min="17" max="17" width="2.54296875" style="374" customWidth="1"/>
    <col min="18" max="18" width="34.1796875" style="380" bestFit="1" customWidth="1"/>
    <col min="19" max="25" width="12.453125" style="380" customWidth="1"/>
    <col min="26" max="30" width="10.1796875" style="380" hidden="1" customWidth="1"/>
    <col min="31" max="16384" width="12.453125" style="380"/>
  </cols>
  <sheetData>
    <row r="1" spans="1:20">
      <c r="A1" s="373" t="s">
        <v>1130</v>
      </c>
      <c r="H1" s="375">
        <v>2.8607740153559397E-2</v>
      </c>
      <c r="I1" s="376"/>
      <c r="J1" s="377">
        <v>0.17039199834041946</v>
      </c>
      <c r="K1" s="376"/>
      <c r="L1" s="377">
        <v>0.27096262999034998</v>
      </c>
      <c r="R1" s="378" t="s">
        <v>1801</v>
      </c>
      <c r="S1" s="379">
        <v>756</v>
      </c>
    </row>
    <row r="2" spans="1:20" s="382" customFormat="1">
      <c r="A2" s="381" t="s">
        <v>1802</v>
      </c>
      <c r="C2" s="381"/>
      <c r="D2" s="381"/>
      <c r="E2" s="381"/>
      <c r="F2" s="381"/>
      <c r="G2" s="378"/>
      <c r="H2" s="383" t="s">
        <v>1803</v>
      </c>
      <c r="I2" s="384"/>
      <c r="J2" s="384" t="s">
        <v>1804</v>
      </c>
      <c r="K2" s="384"/>
      <c r="L2" s="384" t="s">
        <v>1805</v>
      </c>
      <c r="M2" s="378"/>
      <c r="N2" s="378"/>
      <c r="O2" s="378"/>
      <c r="P2" s="385"/>
      <c r="Q2" s="381"/>
    </row>
    <row r="3" spans="1:20" s="382" customFormat="1">
      <c r="A3" s="481">
        <v>44469</v>
      </c>
      <c r="B3" s="481"/>
      <c r="C3" s="481"/>
      <c r="D3" s="481"/>
      <c r="E3" s="381"/>
      <c r="F3" s="381"/>
      <c r="G3" s="378"/>
      <c r="H3" s="378"/>
      <c r="I3" s="378"/>
      <c r="J3" s="378"/>
      <c r="K3" s="378"/>
      <c r="L3" s="378"/>
      <c r="M3" s="378"/>
      <c r="N3" s="378"/>
      <c r="O3" s="378"/>
      <c r="P3" s="385"/>
      <c r="Q3" s="381"/>
    </row>
    <row r="4" spans="1:20">
      <c r="A4" s="482">
        <v>45199</v>
      </c>
      <c r="B4" s="482"/>
      <c r="C4" s="482"/>
      <c r="D4" s="482"/>
      <c r="F4" s="386">
        <v>2205</v>
      </c>
      <c r="G4" s="386"/>
      <c r="H4" s="386">
        <v>2020</v>
      </c>
      <c r="I4" s="386"/>
      <c r="J4" s="386" t="s">
        <v>1806</v>
      </c>
      <c r="K4" s="386"/>
      <c r="L4" s="386">
        <v>310005</v>
      </c>
      <c r="M4" s="386"/>
      <c r="N4" s="386"/>
      <c r="O4" s="386"/>
      <c r="P4" s="386"/>
    </row>
    <row r="6" spans="1:20" s="387" customFormat="1">
      <c r="B6" s="383"/>
      <c r="C6" s="383" t="s">
        <v>1136</v>
      </c>
      <c r="D6" s="383"/>
      <c r="E6" s="383"/>
      <c r="F6" s="383" t="s">
        <v>1137</v>
      </c>
      <c r="G6" s="383"/>
      <c r="H6" s="383"/>
      <c r="I6" s="383"/>
      <c r="J6" s="383"/>
      <c r="K6" s="383"/>
      <c r="L6" s="383"/>
      <c r="M6" s="383"/>
      <c r="N6" s="383"/>
      <c r="O6" s="383"/>
      <c r="P6" s="383" t="s">
        <v>1138</v>
      </c>
      <c r="Q6" s="383"/>
      <c r="R6" s="387" t="s">
        <v>1139</v>
      </c>
    </row>
    <row r="7" spans="1:20">
      <c r="F7" s="383" t="str">
        <f>A1</f>
        <v>Community Utilities of Indiana, Inc.</v>
      </c>
      <c r="H7" s="383" t="s">
        <v>1807</v>
      </c>
      <c r="J7" s="383" t="s">
        <v>1808</v>
      </c>
      <c r="L7" s="383" t="s">
        <v>1809</v>
      </c>
      <c r="N7" s="383" t="str">
        <f>F7</f>
        <v>Community Utilities of Indiana, Inc.</v>
      </c>
      <c r="P7" s="383" t="str">
        <f>A1</f>
        <v>Community Utilities of Indiana, Inc.</v>
      </c>
      <c r="R7" s="387" t="str">
        <f>A1</f>
        <v>Community Utilities of Indiana, Inc.</v>
      </c>
      <c r="S7" s="374"/>
      <c r="T7" s="374"/>
    </row>
    <row r="8" spans="1:20">
      <c r="A8" s="388" t="s">
        <v>1146</v>
      </c>
      <c r="B8" s="389"/>
      <c r="C8" s="390"/>
      <c r="D8" s="390"/>
      <c r="E8" s="390"/>
      <c r="F8" s="391" t="s">
        <v>95</v>
      </c>
      <c r="H8" s="391" t="s">
        <v>95</v>
      </c>
      <c r="J8" s="391" t="s">
        <v>95</v>
      </c>
      <c r="L8" s="391" t="s">
        <v>95</v>
      </c>
      <c r="N8" s="391" t="s">
        <v>1810</v>
      </c>
      <c r="P8" s="388" t="s">
        <v>2</v>
      </c>
      <c r="Q8" s="376"/>
      <c r="R8" s="388" t="s">
        <v>76</v>
      </c>
    </row>
    <row r="9" spans="1:20">
      <c r="S9" s="374"/>
    </row>
    <row r="10" spans="1:20">
      <c r="B10" s="392">
        <v>44469</v>
      </c>
      <c r="C10" s="390"/>
      <c r="D10" s="390"/>
      <c r="S10" s="374"/>
    </row>
    <row r="11" spans="1:20">
      <c r="A11" s="393">
        <v>1</v>
      </c>
      <c r="B11" s="394" t="s">
        <v>1811</v>
      </c>
      <c r="C11" s="395"/>
      <c r="D11" s="395"/>
    </row>
    <row r="12" spans="1:20">
      <c r="A12" s="393">
        <v>2</v>
      </c>
      <c r="B12" s="374" t="s">
        <v>1812</v>
      </c>
      <c r="F12" s="374">
        <v>44712.5</v>
      </c>
      <c r="H12" s="374">
        <v>53685840.529999942</v>
      </c>
      <c r="J12" s="374">
        <v>36217.74</v>
      </c>
      <c r="L12" s="374">
        <v>0</v>
      </c>
      <c r="N12" s="374">
        <f>F12+H12*$H$1+J12*$J$1+L12*$L$1</f>
        <v>1586714.2889016396</v>
      </c>
      <c r="P12" s="374">
        <v>956087.11865650362</v>
      </c>
      <c r="R12" s="374">
        <v>630627.17024513602</v>
      </c>
    </row>
    <row r="13" spans="1:20">
      <c r="A13" s="393">
        <v>3</v>
      </c>
      <c r="B13" s="374" t="s">
        <v>1813</v>
      </c>
      <c r="F13" s="396">
        <v>-41511.08</v>
      </c>
      <c r="H13" s="396">
        <v>-37356344.789999977</v>
      </c>
      <c r="J13" s="374">
        <v>-10839.529999999999</v>
      </c>
      <c r="L13" s="374">
        <v>0</v>
      </c>
      <c r="N13" s="374">
        <f>F13+H13*$H$1+J13*$J$1+L13*$L$1</f>
        <v>-1112038.6540168626</v>
      </c>
      <c r="P13" s="374">
        <v>-670067.59817459923</v>
      </c>
      <c r="R13" s="374">
        <v>-441971.05584226345</v>
      </c>
    </row>
    <row r="14" spans="1:20" ht="13.5" thickBot="1">
      <c r="A14" s="393">
        <v>6</v>
      </c>
      <c r="B14" s="374" t="s">
        <v>1814</v>
      </c>
      <c r="F14" s="397">
        <f>F12+F13</f>
        <v>3201.4199999999983</v>
      </c>
      <c r="H14" s="397">
        <f>H12+H13</f>
        <v>16329495.739999965</v>
      </c>
      <c r="J14" s="397">
        <f>J12+J13</f>
        <v>25378.21</v>
      </c>
      <c r="L14" s="397">
        <f>L12+L13</f>
        <v>0</v>
      </c>
      <c r="N14" s="397">
        <f>N12+N13</f>
        <v>474675.63488477701</v>
      </c>
      <c r="P14" s="397">
        <f>P12+P13</f>
        <v>286019.52048190439</v>
      </c>
      <c r="R14" s="397">
        <f>R12+R13</f>
        <v>188656.11440287257</v>
      </c>
    </row>
    <row r="15" spans="1:20" ht="13.5" thickTop="1">
      <c r="A15" s="393">
        <v>7</v>
      </c>
      <c r="R15" s="374"/>
    </row>
    <row r="16" spans="1:20">
      <c r="A16" s="393">
        <v>8</v>
      </c>
      <c r="R16" s="374"/>
    </row>
    <row r="17" spans="1:18">
      <c r="A17" s="393">
        <v>9</v>
      </c>
      <c r="B17" s="392">
        <v>44469</v>
      </c>
      <c r="C17" s="390"/>
      <c r="D17" s="390"/>
    </row>
    <row r="18" spans="1:18">
      <c r="A18" s="393">
        <v>10</v>
      </c>
      <c r="B18" s="394" t="s">
        <v>1815</v>
      </c>
      <c r="C18" s="395"/>
      <c r="D18" s="395"/>
    </row>
    <row r="19" spans="1:18">
      <c r="A19" s="393">
        <v>11</v>
      </c>
      <c r="B19" s="374" t="s">
        <v>1816</v>
      </c>
      <c r="F19" s="374">
        <f>F12</f>
        <v>44712.5</v>
      </c>
      <c r="H19" s="374">
        <f>H12</f>
        <v>53685840.529999942</v>
      </c>
      <c r="J19" s="374">
        <f>J12</f>
        <v>36217.74</v>
      </c>
      <c r="L19" s="374">
        <f>L12</f>
        <v>0</v>
      </c>
      <c r="N19" s="374">
        <f>N12</f>
        <v>1586714.2889016396</v>
      </c>
      <c r="P19" s="374">
        <v>956087.11865650362</v>
      </c>
      <c r="R19" s="374">
        <v>630627.17024513602</v>
      </c>
    </row>
    <row r="20" spans="1:18">
      <c r="A20" s="393">
        <v>12</v>
      </c>
      <c r="B20" s="374" t="s">
        <v>1817</v>
      </c>
      <c r="F20" s="396">
        <v>-11678.633633333333</v>
      </c>
      <c r="H20" s="396">
        <v>-8614541.3635666631</v>
      </c>
      <c r="J20" s="374">
        <v>-1595.2791666666665</v>
      </c>
      <c r="L20" s="374">
        <v>0</v>
      </c>
      <c r="N20" s="374">
        <f>F20+H20*$H$1+J20*$J$1+L20*$L$1</f>
        <v>-258393.01730945689</v>
      </c>
      <c r="P20" s="374">
        <v>-155696.73578182107</v>
      </c>
      <c r="R20" s="374">
        <v>-102696.2815276358</v>
      </c>
    </row>
    <row r="21" spans="1:18" ht="13.5" thickBot="1">
      <c r="A21" s="393">
        <v>13</v>
      </c>
      <c r="B21" s="374" t="s">
        <v>1818</v>
      </c>
      <c r="F21" s="397">
        <f>F19+F20</f>
        <v>33033.866366666669</v>
      </c>
      <c r="H21" s="397">
        <f>H19+H20</f>
        <v>45071299.166433275</v>
      </c>
      <c r="J21" s="397">
        <f>J19+J20</f>
        <v>34622.460833333331</v>
      </c>
      <c r="L21" s="397">
        <f>L19+L20</f>
        <v>0</v>
      </c>
      <c r="N21" s="397">
        <f>N19+N20</f>
        <v>1328321.2715921828</v>
      </c>
      <c r="P21" s="397">
        <f>P19+P20</f>
        <v>800390.38287468255</v>
      </c>
      <c r="R21" s="397">
        <f>R19+R20</f>
        <v>527930.88871750026</v>
      </c>
    </row>
    <row r="22" spans="1:18" ht="13.5" thickTop="1">
      <c r="A22" s="393">
        <v>14</v>
      </c>
      <c r="R22" s="374"/>
    </row>
    <row r="23" spans="1:18">
      <c r="A23" s="393">
        <v>15</v>
      </c>
      <c r="R23" s="374"/>
    </row>
    <row r="24" spans="1:18">
      <c r="A24" s="393">
        <v>16</v>
      </c>
      <c r="B24" s="392">
        <v>44834</v>
      </c>
      <c r="C24" s="390"/>
      <c r="D24" s="390"/>
    </row>
    <row r="25" spans="1:18">
      <c r="A25" s="393">
        <v>17</v>
      </c>
      <c r="B25" s="394" t="s">
        <v>1811</v>
      </c>
      <c r="C25" s="395"/>
      <c r="D25" s="395"/>
    </row>
    <row r="26" spans="1:18">
      <c r="A26" s="393">
        <v>18</v>
      </c>
      <c r="B26" s="374" t="s">
        <v>1819</v>
      </c>
      <c r="F26" s="374">
        <f>F19</f>
        <v>44712.5</v>
      </c>
      <c r="H26" s="374">
        <f>H19</f>
        <v>53685840.529999942</v>
      </c>
      <c r="J26" s="374">
        <f>J19</f>
        <v>36217.74</v>
      </c>
      <c r="L26" s="374">
        <f>L19</f>
        <v>0</v>
      </c>
      <c r="N26" s="374">
        <f>N19</f>
        <v>1586714.2889016396</v>
      </c>
      <c r="P26" s="374">
        <v>956087.11865650362</v>
      </c>
      <c r="R26" s="374">
        <v>630627.17024513602</v>
      </c>
    </row>
    <row r="27" spans="1:18">
      <c r="A27" s="393">
        <v>19</v>
      </c>
      <c r="B27" s="374" t="s">
        <v>1820</v>
      </c>
      <c r="F27" s="396">
        <v>0</v>
      </c>
      <c r="H27" s="396">
        <v>4023254.25</v>
      </c>
      <c r="J27" s="396">
        <v>0</v>
      </c>
      <c r="L27" s="396">
        <v>0</v>
      </c>
      <c r="N27" s="374">
        <f>F27+H27*$H$1+J27*$J$1+L27*$L$1</f>
        <v>115096.2121557035</v>
      </c>
      <c r="P27" s="374">
        <v>69352.123830937344</v>
      </c>
      <c r="R27" s="374">
        <v>45744.088324766148</v>
      </c>
    </row>
    <row r="28" spans="1:18">
      <c r="A28" s="393">
        <v>20</v>
      </c>
      <c r="B28" s="374" t="s">
        <v>1821</v>
      </c>
      <c r="F28" s="396">
        <v>0</v>
      </c>
      <c r="H28" s="396">
        <v>0</v>
      </c>
      <c r="J28" s="396">
        <v>0</v>
      </c>
      <c r="L28" s="396">
        <v>0</v>
      </c>
      <c r="N28" s="396">
        <v>0</v>
      </c>
      <c r="P28" s="374">
        <v>0</v>
      </c>
      <c r="R28" s="374">
        <v>0</v>
      </c>
    </row>
    <row r="29" spans="1:18">
      <c r="A29" s="393">
        <v>21</v>
      </c>
      <c r="B29" s="374" t="s">
        <v>1822</v>
      </c>
      <c r="F29" s="398">
        <f>SUM(F26:F28)</f>
        <v>44712.5</v>
      </c>
      <c r="H29" s="398">
        <f>SUM(H26:H28)</f>
        <v>57709094.779999942</v>
      </c>
      <c r="J29" s="398">
        <f>SUM(J26:J28)</f>
        <v>36217.74</v>
      </c>
      <c r="L29" s="398">
        <f>SUM(L26:L28)</f>
        <v>0</v>
      </c>
      <c r="N29" s="398">
        <f>SUM(N26:N28)</f>
        <v>1701810.5010573431</v>
      </c>
      <c r="P29" s="398">
        <f>SUM(P26:P28)</f>
        <v>1025439.2424874409</v>
      </c>
      <c r="R29" s="398">
        <f>SUM(R26:R28)</f>
        <v>676371.25856990216</v>
      </c>
    </row>
    <row r="30" spans="1:18">
      <c r="A30" s="393">
        <v>22</v>
      </c>
      <c r="F30" s="396"/>
      <c r="H30" s="396"/>
      <c r="J30" s="396"/>
      <c r="L30" s="396"/>
      <c r="N30" s="396"/>
      <c r="R30" s="374"/>
    </row>
    <row r="31" spans="1:18">
      <c r="A31" s="393">
        <v>23</v>
      </c>
      <c r="B31" s="374" t="s">
        <v>1823</v>
      </c>
      <c r="F31" s="396">
        <f>F20</f>
        <v>-11678.633633333333</v>
      </c>
      <c r="H31" s="396">
        <f>H20</f>
        <v>-8614541.3635666631</v>
      </c>
      <c r="J31" s="396">
        <f>J20</f>
        <v>-1595.2791666666665</v>
      </c>
      <c r="L31" s="396">
        <f>L20</f>
        <v>0</v>
      </c>
      <c r="N31" s="396">
        <f>N20</f>
        <v>-258393.01730945689</v>
      </c>
      <c r="P31" s="374">
        <v>-155696.73578182107</v>
      </c>
      <c r="R31" s="374">
        <v>-102696.2815276358</v>
      </c>
    </row>
    <row r="32" spans="1:18">
      <c r="A32" s="393">
        <v>24</v>
      </c>
      <c r="B32" s="374" t="s">
        <v>1821</v>
      </c>
      <c r="F32" s="396">
        <v>0</v>
      </c>
      <c r="H32" s="396">
        <v>0</v>
      </c>
      <c r="J32" s="396">
        <v>0</v>
      </c>
      <c r="L32" s="396">
        <v>0</v>
      </c>
      <c r="N32" s="396">
        <v>0</v>
      </c>
      <c r="P32" s="374">
        <v>0</v>
      </c>
      <c r="R32" s="374">
        <v>0</v>
      </c>
    </row>
    <row r="33" spans="1:18">
      <c r="A33" s="393">
        <v>25</v>
      </c>
      <c r="B33" s="374" t="s">
        <v>1824</v>
      </c>
      <c r="F33" s="396">
        <f>-F26*0.02</f>
        <v>-894.25</v>
      </c>
      <c r="H33" s="396">
        <f>-H26*0.02</f>
        <v>-1073716.8105999988</v>
      </c>
      <c r="J33" s="396">
        <f>-J29*0.02</f>
        <v>-724.35479999999995</v>
      </c>
      <c r="L33" s="396">
        <f>-L29*0.02</f>
        <v>0</v>
      </c>
      <c r="N33" s="396">
        <f>-N29*0.02</f>
        <v>-34036.210021146864</v>
      </c>
      <c r="P33" s="374">
        <v>-20508.784849748819</v>
      </c>
      <c r="R33" s="374">
        <v>-13527.425171398043</v>
      </c>
    </row>
    <row r="34" spans="1:18">
      <c r="A34" s="393">
        <v>26</v>
      </c>
      <c r="B34" s="374" t="s">
        <v>1825</v>
      </c>
      <c r="F34" s="398">
        <f>F31+F32+F33</f>
        <v>-12572.883633333333</v>
      </c>
      <c r="H34" s="398">
        <f>H31+H32+H33</f>
        <v>-9688258.1741666626</v>
      </c>
      <c r="J34" s="398">
        <f>J31+J32+J33</f>
        <v>-2319.6339666666663</v>
      </c>
      <c r="L34" s="398">
        <f>L31+L32+L33</f>
        <v>0</v>
      </c>
      <c r="N34" s="398">
        <f>N31+N32+N33</f>
        <v>-292429.22733060375</v>
      </c>
      <c r="P34" s="398">
        <f>P31+P32+P33</f>
        <v>-176205.5206315699</v>
      </c>
      <c r="Q34" s="396"/>
      <c r="R34" s="398">
        <f>R31+R32+R33</f>
        <v>-116223.70669903385</v>
      </c>
    </row>
    <row r="35" spans="1:18">
      <c r="A35" s="393">
        <v>27</v>
      </c>
      <c r="F35" s="396"/>
      <c r="H35" s="396"/>
      <c r="J35" s="396"/>
      <c r="L35" s="396"/>
      <c r="N35" s="396"/>
      <c r="P35" s="396"/>
      <c r="Q35" s="396"/>
      <c r="R35" s="396"/>
    </row>
    <row r="36" spans="1:18" ht="13.5" thickBot="1">
      <c r="A36" s="393">
        <v>28</v>
      </c>
      <c r="B36" s="374" t="s">
        <v>1826</v>
      </c>
      <c r="F36" s="397">
        <f>F29+F34</f>
        <v>32139.616366666669</v>
      </c>
      <c r="H36" s="397">
        <f>H29+H34</f>
        <v>48020836.605833277</v>
      </c>
      <c r="J36" s="397">
        <f>J29+J34</f>
        <v>33898.10603333333</v>
      </c>
      <c r="L36" s="397">
        <f>L29+L34</f>
        <v>0</v>
      </c>
      <c r="N36" s="397">
        <f>N29+N34</f>
        <v>1409381.2737267395</v>
      </c>
      <c r="P36" s="397">
        <f>P29+P34</f>
        <v>849233.72185587103</v>
      </c>
      <c r="R36" s="397">
        <f>R29+R34</f>
        <v>560147.55187086831</v>
      </c>
    </row>
    <row r="37" spans="1:18" ht="13.5" thickTop="1">
      <c r="A37" s="393">
        <v>29</v>
      </c>
      <c r="R37" s="374"/>
    </row>
    <row r="38" spans="1:18">
      <c r="A38" s="393">
        <v>30</v>
      </c>
      <c r="F38" s="399"/>
      <c r="R38" s="374"/>
    </row>
    <row r="39" spans="1:18">
      <c r="A39" s="393">
        <v>31</v>
      </c>
      <c r="B39" s="374" t="s">
        <v>1827</v>
      </c>
      <c r="F39" s="399">
        <f>P39+R39</f>
        <v>115096.21215570348</v>
      </c>
      <c r="P39" s="396">
        <f>SUM(P27:P28)</f>
        <v>69352.123830937344</v>
      </c>
      <c r="Q39" s="396"/>
      <c r="R39" s="396">
        <f>SUM(R27:R28)</f>
        <v>45744.088324766148</v>
      </c>
    </row>
    <row r="40" spans="1:18">
      <c r="A40" s="393">
        <v>32</v>
      </c>
      <c r="B40" s="374" t="s">
        <v>1828</v>
      </c>
      <c r="F40" s="399">
        <f>P40+R40</f>
        <v>-34036.210021146864</v>
      </c>
      <c r="P40" s="396">
        <f>SUM(P32:P33)</f>
        <v>-20508.784849748819</v>
      </c>
      <c r="Q40" s="396"/>
      <c r="R40" s="396">
        <f>SUM(R32:R33)</f>
        <v>-13527.425171398043</v>
      </c>
    </row>
    <row r="41" spans="1:18">
      <c r="A41" s="393">
        <v>33</v>
      </c>
      <c r="B41" s="374" t="s">
        <v>54</v>
      </c>
      <c r="F41" s="399">
        <f>P41+R41</f>
        <v>34036.210021146864</v>
      </c>
      <c r="P41" s="396">
        <f>-P33</f>
        <v>20508.784849748819</v>
      </c>
      <c r="Q41" s="396"/>
      <c r="R41" s="396">
        <f>-R33</f>
        <v>13527.425171398043</v>
      </c>
    </row>
    <row r="42" spans="1:18">
      <c r="A42" s="393">
        <v>34</v>
      </c>
      <c r="F42" s="399"/>
      <c r="R42" s="374"/>
    </row>
    <row r="43" spans="1:18">
      <c r="A43" s="393">
        <v>35</v>
      </c>
      <c r="B43" s="392">
        <v>45199</v>
      </c>
      <c r="C43" s="390"/>
      <c r="D43" s="390"/>
    </row>
    <row r="44" spans="1:18">
      <c r="A44" s="393">
        <v>36</v>
      </c>
      <c r="B44" s="394" t="s">
        <v>1811</v>
      </c>
      <c r="C44" s="395"/>
      <c r="D44" s="395"/>
    </row>
    <row r="45" spans="1:18">
      <c r="A45" s="393">
        <v>37</v>
      </c>
      <c r="B45" s="374" t="s">
        <v>1822</v>
      </c>
      <c r="F45" s="396">
        <f>F29</f>
        <v>44712.5</v>
      </c>
      <c r="G45" s="396"/>
      <c r="H45" s="396">
        <f>H29</f>
        <v>57709094.779999942</v>
      </c>
      <c r="I45" s="396"/>
      <c r="J45" s="396">
        <f>J29</f>
        <v>36217.74</v>
      </c>
      <c r="K45" s="396"/>
      <c r="L45" s="396">
        <f>L29</f>
        <v>0</v>
      </c>
      <c r="M45" s="396"/>
      <c r="N45" s="396">
        <f>N29</f>
        <v>1701810.5010573431</v>
      </c>
      <c r="O45" s="396"/>
      <c r="P45" s="396">
        <f>P29</f>
        <v>1025439.2424874409</v>
      </c>
      <c r="Q45" s="396"/>
      <c r="R45" s="396">
        <f>R29</f>
        <v>676371.25856990216</v>
      </c>
    </row>
    <row r="46" spans="1:18">
      <c r="A46" s="393">
        <v>38</v>
      </c>
      <c r="B46" s="374" t="s">
        <v>1820</v>
      </c>
      <c r="F46" s="396">
        <v>0</v>
      </c>
      <c r="H46" s="396">
        <v>260937.5</v>
      </c>
      <c r="J46" s="396">
        <v>0</v>
      </c>
      <c r="L46" s="396">
        <v>0</v>
      </c>
      <c r="N46" s="374">
        <f>F46+H46*$H$1+J46*$J$1+L46*$L$1</f>
        <v>7464.8321963194048</v>
      </c>
      <c r="P46" s="374">
        <v>4497.993089085835</v>
      </c>
      <c r="R46" s="374">
        <v>2966.8391072335703</v>
      </c>
    </row>
    <row r="47" spans="1:18">
      <c r="A47" s="393">
        <v>39</v>
      </c>
      <c r="B47" s="374" t="s">
        <v>1821</v>
      </c>
      <c r="F47" s="396">
        <v>0</v>
      </c>
      <c r="H47" s="396">
        <v>0</v>
      </c>
      <c r="J47" s="396">
        <v>0</v>
      </c>
      <c r="L47" s="396">
        <v>0</v>
      </c>
      <c r="N47" s="396">
        <v>0</v>
      </c>
      <c r="P47" s="374">
        <v>0</v>
      </c>
      <c r="R47" s="374">
        <v>0</v>
      </c>
    </row>
    <row r="48" spans="1:18">
      <c r="A48" s="393">
        <v>40</v>
      </c>
      <c r="B48" s="374" t="s">
        <v>1829</v>
      </c>
      <c r="F48" s="398">
        <f>SUM(F45:F47)</f>
        <v>44712.5</v>
      </c>
      <c r="H48" s="398">
        <f>SUM(H45:H47)</f>
        <v>57970032.279999942</v>
      </c>
      <c r="J48" s="398">
        <f>SUM(J45:J47)</f>
        <v>36217.74</v>
      </c>
      <c r="L48" s="398">
        <f>SUM(L45:L47)</f>
        <v>0</v>
      </c>
      <c r="N48" s="398">
        <f>SUM(N45:N47)</f>
        <v>1709275.3332536626</v>
      </c>
      <c r="P48" s="398">
        <f>SUM(P45:P47)</f>
        <v>1029937.2355765267</v>
      </c>
      <c r="R48" s="398">
        <f>SUM(R45:R47)</f>
        <v>679338.09767713572</v>
      </c>
    </row>
    <row r="49" spans="1:18">
      <c r="A49" s="393">
        <v>41</v>
      </c>
      <c r="F49" s="396"/>
      <c r="H49" s="396"/>
      <c r="J49" s="396"/>
      <c r="L49" s="396"/>
      <c r="N49" s="396"/>
      <c r="R49" s="374"/>
    </row>
    <row r="50" spans="1:18">
      <c r="A50" s="393">
        <v>42</v>
      </c>
      <c r="B50" s="374" t="s">
        <v>1830</v>
      </c>
      <c r="F50" s="396">
        <f>F34</f>
        <v>-12572.883633333333</v>
      </c>
      <c r="H50" s="396">
        <f>H34</f>
        <v>-9688258.1741666626</v>
      </c>
      <c r="J50" s="396">
        <f>J34</f>
        <v>-2319.6339666666663</v>
      </c>
      <c r="L50" s="396">
        <f>L34</f>
        <v>0</v>
      </c>
      <c r="N50" s="396">
        <f>N34</f>
        <v>-292429.22733060375</v>
      </c>
      <c r="P50" s="396">
        <f>P34</f>
        <v>-176205.5206315699</v>
      </c>
      <c r="R50" s="396">
        <f>R34</f>
        <v>-116223.70669903385</v>
      </c>
    </row>
    <row r="51" spans="1:18">
      <c r="A51" s="393">
        <v>43</v>
      </c>
      <c r="B51" s="374" t="s">
        <v>1821</v>
      </c>
      <c r="F51" s="396">
        <v>0</v>
      </c>
      <c r="H51" s="396">
        <v>0</v>
      </c>
      <c r="J51" s="396">
        <v>0</v>
      </c>
      <c r="L51" s="396">
        <v>0</v>
      </c>
      <c r="N51" s="396">
        <v>0</v>
      </c>
      <c r="P51" s="374">
        <v>0</v>
      </c>
      <c r="R51" s="374">
        <v>0</v>
      </c>
    </row>
    <row r="52" spans="1:18">
      <c r="A52" s="393">
        <v>44</v>
      </c>
      <c r="B52" s="374" t="s">
        <v>1824</v>
      </c>
      <c r="F52" s="396">
        <f>-F45*0.02</f>
        <v>-894.25</v>
      </c>
      <c r="H52" s="396">
        <f>-H45*0.02</f>
        <v>-1154181.8955999988</v>
      </c>
      <c r="J52" s="396">
        <f>-J48*0.02</f>
        <v>-724.35479999999995</v>
      </c>
      <c r="L52" s="396">
        <f>-L48*0.02</f>
        <v>0</v>
      </c>
      <c r="N52" s="396">
        <f>-N48*0.02</f>
        <v>-34185.506665073255</v>
      </c>
      <c r="P52" s="374">
        <v>-20598.74471153054</v>
      </c>
      <c r="R52" s="374">
        <v>-13586.761953542717</v>
      </c>
    </row>
    <row r="53" spans="1:18">
      <c r="A53" s="393">
        <v>45</v>
      </c>
      <c r="B53" s="374" t="s">
        <v>1831</v>
      </c>
      <c r="F53" s="398">
        <f>F50+F51+F52</f>
        <v>-13467.133633333333</v>
      </c>
      <c r="H53" s="398">
        <f>H50+H51+H52</f>
        <v>-10842440.069766661</v>
      </c>
      <c r="J53" s="398">
        <f>J50+J51+J52</f>
        <v>-3043.9887666666664</v>
      </c>
      <c r="L53" s="398">
        <f>L50+L51+L52</f>
        <v>0</v>
      </c>
      <c r="N53" s="398">
        <f>N50+N51+N52</f>
        <v>-326614.73399567703</v>
      </c>
      <c r="P53" s="398">
        <f>P50+P51+P52</f>
        <v>-196804.26534310044</v>
      </c>
      <c r="Q53" s="396"/>
      <c r="R53" s="398">
        <f>R50+R51+R52</f>
        <v>-129810.46865257657</v>
      </c>
    </row>
    <row r="54" spans="1:18">
      <c r="A54" s="393">
        <v>46</v>
      </c>
      <c r="F54" s="396"/>
      <c r="H54" s="396"/>
      <c r="J54" s="396"/>
      <c r="L54" s="396"/>
      <c r="N54" s="396"/>
      <c r="P54" s="396"/>
      <c r="Q54" s="396"/>
      <c r="R54" s="396"/>
    </row>
    <row r="55" spans="1:18" ht="13.5" thickBot="1">
      <c r="A55" s="393">
        <v>47</v>
      </c>
      <c r="B55" s="374" t="s">
        <v>1832</v>
      </c>
      <c r="F55" s="397">
        <f>F48+F53</f>
        <v>31245.366366666669</v>
      </c>
      <c r="H55" s="397">
        <f>H48+H53</f>
        <v>47127592.210233279</v>
      </c>
      <c r="J55" s="397">
        <f>J48+J53</f>
        <v>33173.751233333329</v>
      </c>
      <c r="L55" s="397">
        <f>L48+L53</f>
        <v>0</v>
      </c>
      <c r="N55" s="397">
        <f>N48+N53</f>
        <v>1382660.5992579856</v>
      </c>
      <c r="P55" s="397">
        <f>P48+P53</f>
        <v>833132.97023342631</v>
      </c>
      <c r="R55" s="397">
        <f>R48+R53</f>
        <v>549527.62902455917</v>
      </c>
    </row>
    <row r="56" spans="1:18" ht="13.5" thickTop="1">
      <c r="A56" s="393">
        <v>48</v>
      </c>
      <c r="R56" s="374"/>
    </row>
    <row r="57" spans="1:18">
      <c r="A57" s="393">
        <v>49</v>
      </c>
      <c r="F57" s="399"/>
      <c r="R57" s="374"/>
    </row>
    <row r="58" spans="1:18">
      <c r="A58" s="393">
        <v>50</v>
      </c>
      <c r="B58" s="374" t="s">
        <v>1827</v>
      </c>
      <c r="F58" s="399">
        <f>P58+R58</f>
        <v>7464.8321963194048</v>
      </c>
      <c r="P58" s="396">
        <f>SUM(P46:P47)</f>
        <v>4497.993089085835</v>
      </c>
      <c r="Q58" s="396"/>
      <c r="R58" s="396">
        <f>SUM(R46:R47)</f>
        <v>2966.8391072335703</v>
      </c>
    </row>
    <row r="59" spans="1:18">
      <c r="A59" s="393">
        <v>51</v>
      </c>
      <c r="B59" s="374" t="s">
        <v>1828</v>
      </c>
      <c r="F59" s="399">
        <f>P59+R59</f>
        <v>-34185.506665073255</v>
      </c>
      <c r="P59" s="396">
        <f>SUM(P51:P52)</f>
        <v>-20598.74471153054</v>
      </c>
      <c r="Q59" s="396"/>
      <c r="R59" s="396">
        <f>SUM(R51:R52)</f>
        <v>-13586.761953542717</v>
      </c>
    </row>
    <row r="60" spans="1:18">
      <c r="A60" s="393">
        <v>52</v>
      </c>
      <c r="B60" s="374" t="s">
        <v>54</v>
      </c>
      <c r="F60" s="399">
        <f>P60+R60</f>
        <v>34185.506665073255</v>
      </c>
      <c r="P60" s="396">
        <f>-P52</f>
        <v>20598.74471153054</v>
      </c>
      <c r="Q60" s="396"/>
      <c r="R60" s="396">
        <f>-R52</f>
        <v>13586.761953542717</v>
      </c>
    </row>
    <row r="61" spans="1:18">
      <c r="A61" s="393">
        <v>53</v>
      </c>
    </row>
    <row r="62" spans="1:18">
      <c r="A62" s="393">
        <v>54</v>
      </c>
    </row>
  </sheetData>
  <mergeCells count="2">
    <mergeCell ref="A3:D3"/>
    <mergeCell ref="A4:D4"/>
  </mergeCells>
  <pageMargins left="0.5" right="0.5" top="0.5" bottom="0.5" header="0.25" footer="0.25"/>
  <pageSetup scale="31" orientation="portrait" horizontalDpi="4294967292" verticalDpi="4294967292"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F468F-F85C-4F0F-A456-C7650D514D81}">
  <sheetPr>
    <pageSetUpPr fitToPage="1"/>
  </sheetPr>
  <dimension ref="A1:AD62"/>
  <sheetViews>
    <sheetView showGridLines="0" view="pageBreakPreview" zoomScale="60" zoomScaleNormal="100" workbookViewId="0">
      <pane xSplit="4" ySplit="8" topLeftCell="E9" activePane="bottomRight" state="frozen"/>
      <selection pane="topRight" activeCell="P26" sqref="P26"/>
      <selection pane="bottomLeft" activeCell="P26" sqref="P26"/>
      <selection pane="bottomRight" activeCell="P26" sqref="P26"/>
    </sheetView>
  </sheetViews>
  <sheetFormatPr defaultColWidth="12.453125" defaultRowHeight="13"/>
  <cols>
    <col min="1" max="1" width="10.1796875" style="380" customWidth="1"/>
    <col min="2" max="2" width="3.54296875" style="374" customWidth="1"/>
    <col min="3" max="3" width="14.26953125" style="374" customWidth="1"/>
    <col min="4" max="4" width="21" style="374" customWidth="1"/>
    <col min="5" max="5" width="7.1796875" style="374" customWidth="1"/>
    <col min="6" max="6" width="34.1796875" style="374" bestFit="1" customWidth="1"/>
    <col min="7" max="7" width="2.26953125" style="374" customWidth="1"/>
    <col min="8" max="8" width="28.7265625" style="374" customWidth="1"/>
    <col min="9" max="9" width="2.26953125" style="374" customWidth="1"/>
    <col min="10" max="10" width="28.7265625" style="374" customWidth="1"/>
    <col min="11" max="11" width="2.26953125" style="374" customWidth="1"/>
    <col min="12" max="12" width="28.7265625" style="374" customWidth="1"/>
    <col min="13" max="13" width="2.26953125" style="374" customWidth="1"/>
    <col min="14" max="14" width="28.7265625" style="374" customWidth="1"/>
    <col min="15" max="15" width="2.26953125" style="374" customWidth="1"/>
    <col min="16" max="16" width="34.1796875" style="374" bestFit="1" customWidth="1"/>
    <col min="17" max="17" width="2.54296875" style="374" customWidth="1"/>
    <col min="18" max="18" width="34.1796875" style="380" bestFit="1" customWidth="1"/>
    <col min="19" max="25" width="12.453125" style="380" customWidth="1"/>
    <col min="26" max="30" width="10.1796875" style="380" hidden="1" customWidth="1"/>
    <col min="31" max="16384" width="12.453125" style="380"/>
  </cols>
  <sheetData>
    <row r="1" spans="1:20">
      <c r="A1" s="373" t="s">
        <v>1130</v>
      </c>
      <c r="H1" s="375">
        <v>2.8607740153559397E-2</v>
      </c>
      <c r="I1" s="376"/>
      <c r="J1" s="377">
        <v>0.17039199834041946</v>
      </c>
      <c r="K1" s="376"/>
      <c r="L1" s="377">
        <v>0.27096262999034998</v>
      </c>
      <c r="R1" s="378" t="s">
        <v>1833</v>
      </c>
      <c r="S1" s="379">
        <v>756</v>
      </c>
    </row>
    <row r="2" spans="1:20" s="382" customFormat="1">
      <c r="A2" s="381" t="s">
        <v>1834</v>
      </c>
      <c r="C2" s="381"/>
      <c r="D2" s="381"/>
      <c r="E2" s="381"/>
      <c r="F2" s="381"/>
      <c r="G2" s="378"/>
      <c r="H2" s="381" t="s">
        <v>1803</v>
      </c>
      <c r="I2" s="378"/>
      <c r="J2" s="378" t="s">
        <v>1804</v>
      </c>
      <c r="K2" s="378"/>
      <c r="L2" s="378" t="s">
        <v>1805</v>
      </c>
      <c r="M2" s="378"/>
      <c r="N2" s="378"/>
      <c r="O2" s="378"/>
      <c r="P2" s="385"/>
      <c r="Q2" s="381"/>
    </row>
    <row r="3" spans="1:20" s="382" customFormat="1">
      <c r="A3" s="481">
        <v>44469</v>
      </c>
      <c r="B3" s="481"/>
      <c r="C3" s="481"/>
      <c r="D3" s="481"/>
      <c r="E3" s="381"/>
      <c r="F3" s="381"/>
      <c r="G3" s="378"/>
      <c r="H3" s="378"/>
      <c r="I3" s="378"/>
      <c r="J3" s="378"/>
      <c r="K3" s="378"/>
      <c r="L3" s="378"/>
      <c r="M3" s="378"/>
      <c r="N3" s="378"/>
      <c r="O3" s="378"/>
      <c r="P3" s="385"/>
      <c r="Q3" s="381"/>
    </row>
    <row r="4" spans="1:20">
      <c r="A4" s="482">
        <v>45199</v>
      </c>
      <c r="B4" s="482"/>
      <c r="C4" s="482"/>
      <c r="D4" s="482"/>
      <c r="F4" s="386">
        <v>2205</v>
      </c>
      <c r="G4" s="386"/>
      <c r="H4" s="386">
        <v>2020</v>
      </c>
      <c r="I4" s="386"/>
      <c r="J4" s="386" t="s">
        <v>1806</v>
      </c>
      <c r="K4" s="386"/>
      <c r="L4" s="386">
        <v>310005</v>
      </c>
      <c r="M4" s="386"/>
      <c r="N4" s="386"/>
      <c r="O4" s="386"/>
      <c r="P4" s="386"/>
    </row>
    <row r="6" spans="1:20" s="387" customFormat="1">
      <c r="B6" s="383"/>
      <c r="C6" s="383" t="s">
        <v>1136</v>
      </c>
      <c r="D6" s="383"/>
      <c r="E6" s="383"/>
      <c r="F6" s="383" t="s">
        <v>1137</v>
      </c>
      <c r="G6" s="383"/>
      <c r="H6" s="383"/>
      <c r="I6" s="383"/>
      <c r="J6" s="383"/>
      <c r="K6" s="383"/>
      <c r="L6" s="383"/>
      <c r="M6" s="383"/>
      <c r="N6" s="383"/>
      <c r="O6" s="383"/>
      <c r="P6" s="383" t="s">
        <v>1138</v>
      </c>
      <c r="Q6" s="383"/>
      <c r="R6" s="387" t="s">
        <v>1139</v>
      </c>
    </row>
    <row r="7" spans="1:20">
      <c r="F7" s="383" t="str">
        <f>A1</f>
        <v>Community Utilities of Indiana, Inc.</v>
      </c>
      <c r="H7" s="383" t="s">
        <v>1807</v>
      </c>
      <c r="J7" s="383" t="s">
        <v>1808</v>
      </c>
      <c r="L7" s="383" t="s">
        <v>1809</v>
      </c>
      <c r="N7" s="383" t="str">
        <f>F7</f>
        <v>Community Utilities of Indiana, Inc.</v>
      </c>
      <c r="P7" s="383" t="str">
        <f>A1</f>
        <v>Community Utilities of Indiana, Inc.</v>
      </c>
      <c r="R7" s="387" t="str">
        <f>A1</f>
        <v>Community Utilities of Indiana, Inc.</v>
      </c>
      <c r="S7" s="374"/>
      <c r="T7" s="374"/>
    </row>
    <row r="8" spans="1:20">
      <c r="A8" s="388" t="s">
        <v>1146</v>
      </c>
      <c r="B8" s="389"/>
      <c r="C8" s="390"/>
      <c r="D8" s="390"/>
      <c r="E8" s="390"/>
      <c r="F8" s="391" t="s">
        <v>95</v>
      </c>
      <c r="H8" s="391" t="s">
        <v>95</v>
      </c>
      <c r="J8" s="391" t="s">
        <v>95</v>
      </c>
      <c r="L8" s="391" t="s">
        <v>95</v>
      </c>
      <c r="N8" s="391" t="s">
        <v>1810</v>
      </c>
      <c r="P8" s="388" t="s">
        <v>2</v>
      </c>
      <c r="Q8" s="376"/>
      <c r="R8" s="388" t="s">
        <v>76</v>
      </c>
    </row>
    <row r="9" spans="1:20">
      <c r="S9" s="374"/>
    </row>
    <row r="10" spans="1:20">
      <c r="B10" s="392">
        <v>44469</v>
      </c>
      <c r="C10" s="390"/>
      <c r="D10" s="390"/>
      <c r="S10" s="374"/>
    </row>
    <row r="11" spans="1:20">
      <c r="A11" s="393">
        <v>1</v>
      </c>
      <c r="B11" s="394" t="s">
        <v>1835</v>
      </c>
      <c r="C11" s="395"/>
      <c r="D11" s="395"/>
    </row>
    <row r="12" spans="1:20">
      <c r="A12" s="393">
        <v>2</v>
      </c>
      <c r="B12" s="374" t="s">
        <v>1812</v>
      </c>
      <c r="F12" s="374">
        <v>515203.9599999999</v>
      </c>
      <c r="H12" s="374">
        <v>50625.43</v>
      </c>
      <c r="J12" s="374">
        <v>86946.959999999992</v>
      </c>
      <c r="L12" s="374">
        <v>30350</v>
      </c>
      <c r="N12" s="374">
        <f>F12+H12*$H$1+J12*$J$1+L12*$L$1</f>
        <v>539691.02123083372</v>
      </c>
      <c r="P12" s="374">
        <v>325195.05059134186</v>
      </c>
      <c r="R12" s="374">
        <v>214495.97063949183</v>
      </c>
    </row>
    <row r="13" spans="1:20">
      <c r="A13" s="393">
        <v>3</v>
      </c>
      <c r="B13" s="374" t="s">
        <v>1813</v>
      </c>
      <c r="F13" s="396">
        <v>-358043.49</v>
      </c>
      <c r="H13" s="396">
        <v>-49408.59</v>
      </c>
      <c r="J13" s="374">
        <v>-72802.92</v>
      </c>
      <c r="L13" s="374">
        <v>-23277.98</v>
      </c>
      <c r="N13" s="374">
        <f>F13+H13*$H$1+J13*$J$1+L13*$L$1</f>
        <v>-378169.4558095542</v>
      </c>
      <c r="P13" s="374">
        <v>-227868.96664246774</v>
      </c>
      <c r="R13" s="374">
        <v>-150300.48916708646</v>
      </c>
    </row>
    <row r="14" spans="1:20" ht="13.5" thickBot="1">
      <c r="A14" s="393">
        <v>6</v>
      </c>
      <c r="B14" s="374" t="s">
        <v>1814</v>
      </c>
      <c r="F14" s="397">
        <f>F12+F13</f>
        <v>157160.46999999991</v>
      </c>
      <c r="H14" s="397">
        <f>H12+H13</f>
        <v>1216.8400000000038</v>
      </c>
      <c r="J14" s="397">
        <f>J12+J13</f>
        <v>14144.039999999994</v>
      </c>
      <c r="L14" s="397">
        <f>L12+L13</f>
        <v>7072.02</v>
      </c>
      <c r="N14" s="397">
        <f>N12+N13</f>
        <v>161521.56542127952</v>
      </c>
      <c r="P14" s="397">
        <f>P12+P13</f>
        <v>97326.083948874119</v>
      </c>
      <c r="R14" s="397">
        <f>R12+R13</f>
        <v>64195.481472405372</v>
      </c>
    </row>
    <row r="15" spans="1:20" ht="13.5" thickTop="1">
      <c r="A15" s="393">
        <v>7</v>
      </c>
      <c r="R15" s="374"/>
    </row>
    <row r="16" spans="1:20">
      <c r="A16" s="393">
        <v>8</v>
      </c>
      <c r="R16" s="374"/>
    </row>
    <row r="17" spans="1:18">
      <c r="A17" s="393">
        <v>9</v>
      </c>
      <c r="B17" s="392">
        <v>44469</v>
      </c>
      <c r="C17" s="390"/>
      <c r="D17" s="390"/>
    </row>
    <row r="18" spans="1:18">
      <c r="A18" s="393">
        <v>10</v>
      </c>
      <c r="B18" s="394" t="s">
        <v>1836</v>
      </c>
      <c r="C18" s="395"/>
      <c r="D18" s="395"/>
    </row>
    <row r="19" spans="1:18">
      <c r="A19" s="393">
        <v>11</v>
      </c>
      <c r="B19" s="374" t="s">
        <v>1816</v>
      </c>
      <c r="F19" s="374">
        <f>F12</f>
        <v>515203.9599999999</v>
      </c>
      <c r="H19" s="374">
        <f>H12</f>
        <v>50625.43</v>
      </c>
      <c r="J19" s="374">
        <f>J12</f>
        <v>86946.959999999992</v>
      </c>
      <c r="L19" s="374">
        <f>L12</f>
        <v>30350</v>
      </c>
      <c r="N19" s="374">
        <f>N12</f>
        <v>539691.02123083372</v>
      </c>
      <c r="P19" s="374">
        <v>325195.05059134186</v>
      </c>
      <c r="R19" s="374">
        <v>214495.97063949183</v>
      </c>
    </row>
    <row r="20" spans="1:18">
      <c r="A20" s="393">
        <v>12</v>
      </c>
      <c r="B20" s="374" t="s">
        <v>1817</v>
      </c>
      <c r="F20" s="396">
        <v>-64728.963416666651</v>
      </c>
      <c r="H20" s="396">
        <v>-6346.0890666666673</v>
      </c>
      <c r="J20" s="374">
        <v>-8664.5237333333334</v>
      </c>
      <c r="L20" s="374">
        <v>-2276.25</v>
      </c>
      <c r="N20" s="374">
        <f>F20+H20*$H$1+J20*$J$1+L20*$L$1</f>
        <v>-67003.654883783383</v>
      </c>
      <c r="P20" s="374">
        <v>-40373.576884869399</v>
      </c>
      <c r="R20" s="374">
        <v>-26630.077998913985</v>
      </c>
    </row>
    <row r="21" spans="1:18" ht="13.5" thickBot="1">
      <c r="A21" s="393">
        <v>13</v>
      </c>
      <c r="B21" s="374" t="s">
        <v>1818</v>
      </c>
      <c r="F21" s="397">
        <f>F19+F20</f>
        <v>450474.99658333324</v>
      </c>
      <c r="H21" s="397">
        <f>H19+H20</f>
        <v>44279.340933333333</v>
      </c>
      <c r="J21" s="397">
        <f>J19+J20</f>
        <v>78282.436266666657</v>
      </c>
      <c r="L21" s="397">
        <f>L19+L20</f>
        <v>28073.75</v>
      </c>
      <c r="N21" s="397">
        <f>N19+N20</f>
        <v>472687.36634705035</v>
      </c>
      <c r="P21" s="397">
        <f>P19+P20</f>
        <v>284821.47370647243</v>
      </c>
      <c r="R21" s="397">
        <f>R19+R20</f>
        <v>187865.89264057786</v>
      </c>
    </row>
    <row r="22" spans="1:18" ht="13.5" thickTop="1">
      <c r="A22" s="393">
        <v>14</v>
      </c>
      <c r="R22" s="374"/>
    </row>
    <row r="23" spans="1:18">
      <c r="A23" s="393">
        <v>15</v>
      </c>
      <c r="R23" s="374"/>
    </row>
    <row r="24" spans="1:18">
      <c r="A24" s="393">
        <v>16</v>
      </c>
      <c r="B24" s="392">
        <v>44834</v>
      </c>
      <c r="C24" s="390"/>
      <c r="D24" s="390"/>
    </row>
    <row r="25" spans="1:18">
      <c r="A25" s="393">
        <v>17</v>
      </c>
      <c r="B25" s="394" t="s">
        <v>1835</v>
      </c>
      <c r="C25" s="395"/>
      <c r="D25" s="395"/>
    </row>
    <row r="26" spans="1:18">
      <c r="A26" s="393">
        <v>18</v>
      </c>
      <c r="B26" s="374" t="s">
        <v>1819</v>
      </c>
      <c r="F26" s="374">
        <f>F19</f>
        <v>515203.9599999999</v>
      </c>
      <c r="H26" s="374">
        <f>H19</f>
        <v>50625.43</v>
      </c>
      <c r="J26" s="374">
        <f>J19</f>
        <v>86946.959999999992</v>
      </c>
      <c r="L26" s="374">
        <f>L19</f>
        <v>30350</v>
      </c>
      <c r="N26" s="374">
        <f>N19</f>
        <v>539691.02123083372</v>
      </c>
      <c r="P26" s="374">
        <v>325195.05059134186</v>
      </c>
      <c r="R26" s="374">
        <v>214495.97063949183</v>
      </c>
    </row>
    <row r="27" spans="1:18">
      <c r="A27" s="393">
        <v>19</v>
      </c>
      <c r="B27" s="374" t="s">
        <v>1820</v>
      </c>
      <c r="F27" s="396">
        <v>0</v>
      </c>
      <c r="H27" s="396">
        <v>0</v>
      </c>
      <c r="J27" s="396">
        <v>0</v>
      </c>
      <c r="L27" s="396">
        <v>0</v>
      </c>
      <c r="N27" s="396">
        <v>0</v>
      </c>
      <c r="P27" s="374">
        <v>0</v>
      </c>
      <c r="R27" s="374">
        <v>0</v>
      </c>
    </row>
    <row r="28" spans="1:18">
      <c r="A28" s="393">
        <v>20</v>
      </c>
      <c r="B28" s="374" t="s">
        <v>1821</v>
      </c>
      <c r="F28" s="396">
        <v>0</v>
      </c>
      <c r="H28" s="396">
        <v>0</v>
      </c>
      <c r="J28" s="396">
        <v>0</v>
      </c>
      <c r="L28" s="396">
        <v>0</v>
      </c>
      <c r="N28" s="396">
        <v>0</v>
      </c>
      <c r="P28" s="374">
        <v>0</v>
      </c>
      <c r="R28" s="374">
        <v>0</v>
      </c>
    </row>
    <row r="29" spans="1:18">
      <c r="A29" s="393">
        <v>21</v>
      </c>
      <c r="B29" s="374" t="s">
        <v>1822</v>
      </c>
      <c r="F29" s="398">
        <f>SUM(F26:F28)</f>
        <v>515203.9599999999</v>
      </c>
      <c r="H29" s="398">
        <f>SUM(H26:H28)</f>
        <v>50625.43</v>
      </c>
      <c r="J29" s="398">
        <f>SUM(J26:J28)</f>
        <v>86946.959999999992</v>
      </c>
      <c r="L29" s="398">
        <f>SUM(L26:L28)</f>
        <v>30350</v>
      </c>
      <c r="N29" s="398">
        <f>SUM(N26:N28)</f>
        <v>539691.02123083372</v>
      </c>
      <c r="P29" s="398">
        <f>SUM(P26:P28)</f>
        <v>325195.05059134186</v>
      </c>
      <c r="R29" s="398">
        <f>SUM(R26:R28)</f>
        <v>214495.97063949183</v>
      </c>
    </row>
    <row r="30" spans="1:18">
      <c r="A30" s="393">
        <v>22</v>
      </c>
      <c r="F30" s="396"/>
      <c r="H30" s="396"/>
      <c r="J30" s="396"/>
      <c r="L30" s="396"/>
      <c r="N30" s="396"/>
      <c r="R30" s="374"/>
    </row>
    <row r="31" spans="1:18">
      <c r="A31" s="393">
        <v>23</v>
      </c>
      <c r="B31" s="374" t="s">
        <v>1823</v>
      </c>
      <c r="F31" s="396">
        <f>F20</f>
        <v>-64728.963416666651</v>
      </c>
      <c r="H31" s="396">
        <f>H20</f>
        <v>-6346.0890666666673</v>
      </c>
      <c r="J31" s="396">
        <f>J20</f>
        <v>-8664.5237333333334</v>
      </c>
      <c r="L31" s="396">
        <f>L20</f>
        <v>-2276.25</v>
      </c>
      <c r="N31" s="396">
        <f>N20</f>
        <v>-67003.654883783383</v>
      </c>
      <c r="P31" s="374">
        <v>-40373.576884869399</v>
      </c>
      <c r="R31" s="374">
        <v>-26630.077998913985</v>
      </c>
    </row>
    <row r="32" spans="1:18">
      <c r="A32" s="393">
        <v>24</v>
      </c>
      <c r="B32" s="374" t="s">
        <v>1821</v>
      </c>
      <c r="F32" s="396">
        <v>0</v>
      </c>
      <c r="H32" s="396">
        <v>0</v>
      </c>
      <c r="J32" s="396">
        <v>0</v>
      </c>
      <c r="L32" s="396">
        <v>0</v>
      </c>
      <c r="N32" s="396">
        <v>0</v>
      </c>
      <c r="P32" s="374">
        <v>0</v>
      </c>
      <c r="R32" s="374">
        <v>0</v>
      </c>
    </row>
    <row r="33" spans="1:18">
      <c r="A33" s="393">
        <v>25</v>
      </c>
      <c r="B33" s="374" t="s">
        <v>1824</v>
      </c>
      <c r="F33" s="396">
        <f>-F29*0.02</f>
        <v>-10304.079199999998</v>
      </c>
      <c r="H33" s="396">
        <f>-H29*0.02</f>
        <v>-1012.5086</v>
      </c>
      <c r="J33" s="396">
        <f>-J29*0.02</f>
        <v>-1738.9391999999998</v>
      </c>
      <c r="L33" s="396">
        <f>-L29*0.02</f>
        <v>-607</v>
      </c>
      <c r="N33" s="396">
        <f>-N29*0.02</f>
        <v>-10793.820424616675</v>
      </c>
      <c r="P33" s="374">
        <v>-6503.9010118268379</v>
      </c>
      <c r="R33" s="374">
        <v>-4289.9194127898372</v>
      </c>
    </row>
    <row r="34" spans="1:18">
      <c r="A34" s="393">
        <v>26</v>
      </c>
      <c r="B34" s="374" t="s">
        <v>1825</v>
      </c>
      <c r="F34" s="398">
        <f>F31+F32+F33</f>
        <v>-75033.042616666644</v>
      </c>
      <c r="H34" s="398">
        <f>H31+H32+H33</f>
        <v>-7358.5976666666675</v>
      </c>
      <c r="J34" s="398">
        <f>J31+J32+J33</f>
        <v>-10403.462933333332</v>
      </c>
      <c r="L34" s="398">
        <f>L31+L32+L33</f>
        <v>-2883.25</v>
      </c>
      <c r="N34" s="398">
        <f>N31+N32+N33</f>
        <v>-77797.475308400055</v>
      </c>
      <c r="P34" s="398">
        <f>P31+P32+P33</f>
        <v>-46877.477896696233</v>
      </c>
      <c r="Q34" s="396"/>
      <c r="R34" s="398">
        <f>R31+R32+R33</f>
        <v>-30919.997411703822</v>
      </c>
    </row>
    <row r="35" spans="1:18">
      <c r="A35" s="393">
        <v>27</v>
      </c>
      <c r="F35" s="396"/>
      <c r="H35" s="396"/>
      <c r="J35" s="396"/>
      <c r="L35" s="396"/>
      <c r="N35" s="396"/>
      <c r="P35" s="396"/>
      <c r="Q35" s="396"/>
      <c r="R35" s="396"/>
    </row>
    <row r="36" spans="1:18" ht="13.5" thickBot="1">
      <c r="A36" s="393">
        <v>28</v>
      </c>
      <c r="B36" s="374" t="s">
        <v>1826</v>
      </c>
      <c r="F36" s="397">
        <f>F29+F34</f>
        <v>440170.91738333326</v>
      </c>
      <c r="H36" s="397">
        <f>H29+H34</f>
        <v>43266.832333333332</v>
      </c>
      <c r="J36" s="397">
        <f>J29+J34</f>
        <v>76543.497066666663</v>
      </c>
      <c r="L36" s="397">
        <f>L29+L34</f>
        <v>27466.75</v>
      </c>
      <c r="N36" s="397">
        <f>N29+N34</f>
        <v>461893.54592243367</v>
      </c>
      <c r="P36" s="397">
        <f>P29+P34</f>
        <v>278317.57269464561</v>
      </c>
      <c r="R36" s="397">
        <f>R29+R34</f>
        <v>183575.973227788</v>
      </c>
    </row>
    <row r="37" spans="1:18" ht="13.5" thickTop="1">
      <c r="A37" s="393">
        <v>29</v>
      </c>
      <c r="R37" s="374"/>
    </row>
    <row r="38" spans="1:18">
      <c r="A38" s="393">
        <v>30</v>
      </c>
      <c r="F38" s="399"/>
      <c r="R38" s="374"/>
    </row>
    <row r="39" spans="1:18">
      <c r="A39" s="393">
        <v>31</v>
      </c>
      <c r="B39" s="374" t="s">
        <v>1827</v>
      </c>
      <c r="F39" s="399">
        <f>P39+R39</f>
        <v>0</v>
      </c>
      <c r="P39" s="396">
        <f>SUM(P27:P28)</f>
        <v>0</v>
      </c>
      <c r="Q39" s="396"/>
      <c r="R39" s="396">
        <f>SUM(R27:R28)</f>
        <v>0</v>
      </c>
    </row>
    <row r="40" spans="1:18">
      <c r="A40" s="393">
        <v>32</v>
      </c>
      <c r="B40" s="374" t="s">
        <v>1828</v>
      </c>
      <c r="F40" s="399">
        <f>P40+R40</f>
        <v>-10793.820424616675</v>
      </c>
      <c r="P40" s="396">
        <f>SUM(P32:P33)</f>
        <v>-6503.9010118268379</v>
      </c>
      <c r="Q40" s="396"/>
      <c r="R40" s="396">
        <f>SUM(R32:R33)</f>
        <v>-4289.9194127898372</v>
      </c>
    </row>
    <row r="41" spans="1:18">
      <c r="A41" s="393">
        <v>33</v>
      </c>
      <c r="B41" s="374" t="s">
        <v>54</v>
      </c>
      <c r="F41" s="399">
        <f>P41+R41</f>
        <v>10793.820424616675</v>
      </c>
      <c r="P41" s="396">
        <f>-P33</f>
        <v>6503.9010118268379</v>
      </c>
      <c r="Q41" s="396"/>
      <c r="R41" s="396">
        <f>-R33</f>
        <v>4289.9194127898372</v>
      </c>
    </row>
    <row r="42" spans="1:18">
      <c r="A42" s="393">
        <v>34</v>
      </c>
      <c r="F42" s="399"/>
      <c r="R42" s="374"/>
    </row>
    <row r="43" spans="1:18">
      <c r="A43" s="393">
        <v>35</v>
      </c>
      <c r="B43" s="392">
        <v>45199</v>
      </c>
      <c r="C43" s="390"/>
      <c r="D43" s="390"/>
    </row>
    <row r="44" spans="1:18">
      <c r="A44" s="393">
        <v>36</v>
      </c>
      <c r="B44" s="394" t="s">
        <v>1835</v>
      </c>
      <c r="C44" s="395"/>
      <c r="D44" s="395"/>
    </row>
    <row r="45" spans="1:18">
      <c r="A45" s="393">
        <v>37</v>
      </c>
      <c r="B45" s="374" t="s">
        <v>1822</v>
      </c>
      <c r="F45" s="396">
        <f>F29</f>
        <v>515203.9599999999</v>
      </c>
      <c r="G45" s="396"/>
      <c r="H45" s="396">
        <f>H29</f>
        <v>50625.43</v>
      </c>
      <c r="I45" s="396"/>
      <c r="J45" s="396">
        <f>J29</f>
        <v>86946.959999999992</v>
      </c>
      <c r="K45" s="396"/>
      <c r="L45" s="396">
        <f>L29</f>
        <v>30350</v>
      </c>
      <c r="M45" s="396"/>
      <c r="N45" s="396">
        <f>N29</f>
        <v>539691.02123083372</v>
      </c>
      <c r="O45" s="396"/>
      <c r="P45" s="396">
        <f>P29</f>
        <v>325195.05059134186</v>
      </c>
      <c r="Q45" s="396"/>
      <c r="R45" s="396">
        <f>R29</f>
        <v>214495.97063949183</v>
      </c>
    </row>
    <row r="46" spans="1:18">
      <c r="A46" s="393">
        <v>38</v>
      </c>
      <c r="B46" s="374" t="s">
        <v>1820</v>
      </c>
      <c r="F46" s="396">
        <v>70000</v>
      </c>
      <c r="H46" s="396">
        <v>0</v>
      </c>
      <c r="J46" s="396">
        <v>0</v>
      </c>
      <c r="L46" s="396">
        <v>0</v>
      </c>
      <c r="N46" s="374">
        <f>F46+H46*$H$1+J46*$J$1+L46*$L$1</f>
        <v>70000</v>
      </c>
      <c r="P46" s="374">
        <v>42179.048095850354</v>
      </c>
      <c r="R46" s="374">
        <v>27820.951904149642</v>
      </c>
    </row>
    <row r="47" spans="1:18">
      <c r="A47" s="393">
        <v>39</v>
      </c>
      <c r="B47" s="374" t="s">
        <v>1821</v>
      </c>
      <c r="F47" s="396">
        <v>0</v>
      </c>
      <c r="H47" s="396">
        <v>0</v>
      </c>
      <c r="J47" s="396">
        <v>0</v>
      </c>
      <c r="L47" s="396">
        <v>0</v>
      </c>
      <c r="N47" s="396">
        <v>0</v>
      </c>
      <c r="P47" s="374">
        <v>0</v>
      </c>
      <c r="R47" s="374">
        <v>0</v>
      </c>
    </row>
    <row r="48" spans="1:18">
      <c r="A48" s="393">
        <v>40</v>
      </c>
      <c r="B48" s="374" t="s">
        <v>1829</v>
      </c>
      <c r="F48" s="398">
        <f>SUM(F45:F47)</f>
        <v>585203.96</v>
      </c>
      <c r="H48" s="398">
        <f>SUM(H45:H47)</f>
        <v>50625.43</v>
      </c>
      <c r="J48" s="398">
        <f>SUM(J45:J47)</f>
        <v>86946.959999999992</v>
      </c>
      <c r="L48" s="398">
        <f>SUM(L45:L47)</f>
        <v>30350</v>
      </c>
      <c r="N48" s="398">
        <f>SUM(N45:N47)</f>
        <v>609691.02123083372</v>
      </c>
      <c r="P48" s="398">
        <f>SUM(P45:P47)</f>
        <v>367374.09868719219</v>
      </c>
      <c r="R48" s="398">
        <f>SUM(R45:R47)</f>
        <v>242316.92254364147</v>
      </c>
    </row>
    <row r="49" spans="1:18">
      <c r="A49" s="393">
        <v>41</v>
      </c>
      <c r="F49" s="396"/>
      <c r="H49" s="396"/>
      <c r="J49" s="396"/>
      <c r="L49" s="396"/>
      <c r="N49" s="396"/>
      <c r="R49" s="374"/>
    </row>
    <row r="50" spans="1:18">
      <c r="A50" s="393">
        <v>42</v>
      </c>
      <c r="B50" s="374" t="s">
        <v>1830</v>
      </c>
      <c r="F50" s="396">
        <f>F34</f>
        <v>-75033.042616666644</v>
      </c>
      <c r="H50" s="396">
        <f>H34</f>
        <v>-7358.5976666666675</v>
      </c>
      <c r="J50" s="396">
        <f>J34</f>
        <v>-10403.462933333332</v>
      </c>
      <c r="L50" s="396">
        <f>L34</f>
        <v>-2883.25</v>
      </c>
      <c r="N50" s="396">
        <f>N34</f>
        <v>-77797.475308400055</v>
      </c>
      <c r="P50" s="396">
        <f>P34</f>
        <v>-46877.477896696233</v>
      </c>
      <c r="R50" s="396">
        <f>R34</f>
        <v>-30919.997411703822</v>
      </c>
    </row>
    <row r="51" spans="1:18">
      <c r="A51" s="393">
        <v>43</v>
      </c>
      <c r="B51" s="374" t="s">
        <v>1821</v>
      </c>
      <c r="F51" s="396">
        <v>0</v>
      </c>
      <c r="H51" s="396">
        <v>0</v>
      </c>
      <c r="J51" s="396">
        <v>0</v>
      </c>
      <c r="L51" s="396">
        <v>0</v>
      </c>
      <c r="N51" s="396">
        <v>0</v>
      </c>
      <c r="P51" s="374">
        <v>0</v>
      </c>
      <c r="R51" s="374">
        <v>0</v>
      </c>
    </row>
    <row r="52" spans="1:18">
      <c r="A52" s="393">
        <v>44</v>
      </c>
      <c r="B52" s="374" t="s">
        <v>1824</v>
      </c>
      <c r="F52" s="396">
        <f>-F48*0.02</f>
        <v>-11704.0792</v>
      </c>
      <c r="H52" s="396">
        <f>-H48*0.02</f>
        <v>-1012.5086</v>
      </c>
      <c r="J52" s="396">
        <f>-J48*0.02</f>
        <v>-1738.9391999999998</v>
      </c>
      <c r="L52" s="396">
        <f>-L48*0.02</f>
        <v>-607</v>
      </c>
      <c r="N52" s="396">
        <f>-N48*0.02</f>
        <v>-12193.820424616675</v>
      </c>
      <c r="P52" s="374">
        <v>-7347.4819737438447</v>
      </c>
      <c r="R52" s="374">
        <v>-4846.3384508728304</v>
      </c>
    </row>
    <row r="53" spans="1:18">
      <c r="A53" s="393">
        <v>45</v>
      </c>
      <c r="B53" s="374" t="s">
        <v>1831</v>
      </c>
      <c r="F53" s="398">
        <f>F50+F51+F52</f>
        <v>-86737.121816666651</v>
      </c>
      <c r="H53" s="398">
        <f>H50+H51+H52</f>
        <v>-8371.1062666666676</v>
      </c>
      <c r="J53" s="398">
        <f>J50+J51+J52</f>
        <v>-12142.402133333333</v>
      </c>
      <c r="L53" s="398">
        <f>L50+L51+L52</f>
        <v>-3490.25</v>
      </c>
      <c r="N53" s="398">
        <f>N50+N51+N52</f>
        <v>-89991.295733016726</v>
      </c>
      <c r="P53" s="398">
        <f>P50+P51+P52</f>
        <v>-54224.959870440078</v>
      </c>
      <c r="Q53" s="396"/>
      <c r="R53" s="398">
        <f>R50+R51+R52</f>
        <v>-35766.335862576656</v>
      </c>
    </row>
    <row r="54" spans="1:18">
      <c r="A54" s="393">
        <v>46</v>
      </c>
      <c r="F54" s="396"/>
      <c r="H54" s="396"/>
      <c r="J54" s="396"/>
      <c r="L54" s="396"/>
      <c r="N54" s="396"/>
      <c r="P54" s="396"/>
      <c r="Q54" s="396"/>
      <c r="R54" s="396"/>
    </row>
    <row r="55" spans="1:18" ht="13.5" thickBot="1">
      <c r="A55" s="393">
        <v>47</v>
      </c>
      <c r="B55" s="374" t="s">
        <v>1832</v>
      </c>
      <c r="F55" s="397">
        <f>F48+F53</f>
        <v>498466.83818333328</v>
      </c>
      <c r="H55" s="397">
        <f>H48+H53</f>
        <v>42254.323733333331</v>
      </c>
      <c r="J55" s="397">
        <f>J48+J53</f>
        <v>74804.557866666655</v>
      </c>
      <c r="L55" s="397">
        <f>L48+L53</f>
        <v>26859.75</v>
      </c>
      <c r="N55" s="397">
        <f>N48+N53</f>
        <v>519699.72549781698</v>
      </c>
      <c r="P55" s="397">
        <f>P48+P53</f>
        <v>313149.13881675212</v>
      </c>
      <c r="R55" s="397">
        <f>R48+R53</f>
        <v>206550.5866810648</v>
      </c>
    </row>
    <row r="56" spans="1:18" ht="13.5" thickTop="1">
      <c r="A56" s="393">
        <v>48</v>
      </c>
      <c r="R56" s="374"/>
    </row>
    <row r="57" spans="1:18">
      <c r="A57" s="393">
        <v>49</v>
      </c>
      <c r="F57" s="399"/>
      <c r="R57" s="374"/>
    </row>
    <row r="58" spans="1:18">
      <c r="A58" s="393">
        <v>50</v>
      </c>
      <c r="B58" s="374" t="s">
        <v>1827</v>
      </c>
      <c r="F58" s="399">
        <f>P58+R58</f>
        <v>70000</v>
      </c>
      <c r="P58" s="396">
        <f>SUM(P46:P47)</f>
        <v>42179.048095850354</v>
      </c>
      <c r="Q58" s="396"/>
      <c r="R58" s="396">
        <f>SUM(R46:R47)</f>
        <v>27820.951904149642</v>
      </c>
    </row>
    <row r="59" spans="1:18">
      <c r="A59" s="393">
        <v>51</v>
      </c>
      <c r="B59" s="374" t="s">
        <v>1828</v>
      </c>
      <c r="F59" s="399">
        <f>P59+R59</f>
        <v>-12193.820424616675</v>
      </c>
      <c r="P59" s="396">
        <f>SUM(P51:P52)</f>
        <v>-7347.4819737438447</v>
      </c>
      <c r="Q59" s="396"/>
      <c r="R59" s="396">
        <f>SUM(R51:R52)</f>
        <v>-4846.3384508728304</v>
      </c>
    </row>
    <row r="60" spans="1:18">
      <c r="A60" s="393">
        <v>52</v>
      </c>
      <c r="B60" s="374" t="s">
        <v>54</v>
      </c>
      <c r="F60" s="399">
        <f>P60+R60</f>
        <v>12193.820424616675</v>
      </c>
      <c r="P60" s="396">
        <f>-P52</f>
        <v>7347.4819737438447</v>
      </c>
      <c r="Q60" s="396"/>
      <c r="R60" s="396">
        <f>-R52</f>
        <v>4846.3384508728304</v>
      </c>
    </row>
    <row r="61" spans="1:18">
      <c r="A61" s="393">
        <v>53</v>
      </c>
    </row>
    <row r="62" spans="1:18">
      <c r="A62" s="393">
        <v>54</v>
      </c>
    </row>
  </sheetData>
  <mergeCells count="2">
    <mergeCell ref="A3:D3"/>
    <mergeCell ref="A4:D4"/>
  </mergeCells>
  <pageMargins left="0.5" right="0.5" top="0.5" bottom="0.5" header="0.25" footer="0.25"/>
  <pageSetup scale="31" orientation="portrait" horizontalDpi="4294967292" verticalDpi="4294967292"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7F62C1BAB7D1B4998D0BFFEC59B8AD2" ma:contentTypeVersion="25" ma:contentTypeDescription="Create a new document." ma:contentTypeScope="" ma:versionID="a29347074beb70bca29eaea2ad55900a">
  <xsd:schema xmlns:xsd="http://www.w3.org/2001/XMLSchema" xmlns:xs="http://www.w3.org/2001/XMLSchema" xmlns:p="http://schemas.microsoft.com/office/2006/metadata/properties" xmlns:ns1="http://schemas.microsoft.com/sharepoint/v3" xmlns:ns2="621b3311-adc9-44a7-af0e-36067350c19c" xmlns:ns3="99180bc4-2f7d-45e7-9e22-353907fb92c6" xmlns:ns4="f5536f26-5d7e-4d2b-a510-6667eeb1ad7c" xmlns:ns5="ddb5066c-6899-482b-9ea0-5145f9da9989" targetNamespace="http://schemas.microsoft.com/office/2006/metadata/properties" ma:root="true" ma:fieldsID="dd44e1d3607186ede97e4754c9758a79" ns1:_="" ns2:_="" ns3:_="" ns4:_="" ns5:_="">
    <xsd:import namespace="http://schemas.microsoft.com/sharepoint/v3"/>
    <xsd:import namespace="621b3311-adc9-44a7-af0e-36067350c19c"/>
    <xsd:import namespace="99180bc4-2f7d-45e7-9e22-353907fb92c6"/>
    <xsd:import namespace="f5536f26-5d7e-4d2b-a510-6667eeb1ad7c"/>
    <xsd:import namespace="ddb5066c-6899-482b-9ea0-5145f9da9989"/>
    <xsd:element name="properties">
      <xsd:complexType>
        <xsd:sequence>
          <xsd:element name="documentManagement">
            <xsd:complexType>
              <xsd:all>
                <xsd:element ref="ns2:ObjectId" minOccurs="0"/>
                <xsd:element ref="ns2:ItemId" minOccurs="0"/>
                <xsd:element ref="ns2:ItemNumber" minOccurs="0"/>
                <xsd:element ref="ns2:ItemDate" minOccurs="0"/>
                <xsd:element ref="ns2:Filename" minOccurs="0"/>
                <xsd:element ref="ns3:SharedWithUsers" minOccurs="0"/>
                <xsd:element ref="ns3:SharedWithDetails" minOccurs="0"/>
                <xsd:element ref="ns4:MediaServiceMetadata" minOccurs="0"/>
                <xsd:element ref="ns4:MediaServiceFastMetadata" minOccurs="0"/>
                <xsd:element ref="ns4:MediaServiceDateTaken" minOccurs="0"/>
                <xsd:element ref="ns4:MediaServiceAutoTags" minOccurs="0"/>
                <xsd:element ref="ns4:MediaServiceOCR" minOccurs="0"/>
                <xsd:element ref="ns1:_ip_UnifiedCompliancePolicyProperties" minOccurs="0"/>
                <xsd:element ref="ns1:_ip_UnifiedCompliancePolicyUIAction" minOccurs="0"/>
                <xsd:element ref="ns4:MediaServiceGenerationTime" minOccurs="0"/>
                <xsd:element ref="ns4:MediaServiceEventHashCode" minOccurs="0"/>
                <xsd:element ref="ns4:lcf76f155ced4ddcb4097134ff3c332f" minOccurs="0"/>
                <xsd:element ref="ns5:TaxCatchAll"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1b3311-adc9-44a7-af0e-36067350c19c" elementFormDefault="qualified">
    <xsd:import namespace="http://schemas.microsoft.com/office/2006/documentManagement/types"/>
    <xsd:import namespace="http://schemas.microsoft.com/office/infopath/2007/PartnerControls"/>
    <xsd:element name="ObjectId" ma:index="2" nillable="true" ma:displayName="ObjectId" ma:internalName="ObjectId">
      <xsd:simpleType>
        <xsd:restriction base="dms:Text">
          <xsd:maxLength value="255"/>
        </xsd:restriction>
      </xsd:simpleType>
    </xsd:element>
    <xsd:element name="ItemId" ma:index="3" nillable="true" ma:displayName="ItemId" ma:indexed="true" ma:internalName="ItemId">
      <xsd:simpleType>
        <xsd:restriction base="dms:Text">
          <xsd:maxLength value="255"/>
        </xsd:restriction>
      </xsd:simpleType>
    </xsd:element>
    <xsd:element name="ItemNumber" ma:index="4" nillable="true" ma:displayName="ItemNumber" ma:indexed="true" ma:internalName="ItemNumber">
      <xsd:simpleType>
        <xsd:restriction base="dms:Text">
          <xsd:maxLength value="255"/>
        </xsd:restriction>
      </xsd:simpleType>
    </xsd:element>
    <xsd:element name="ItemDate" ma:index="5" nillable="true" ma:displayName="ItemDate" ma:format="DateOnly" ma:indexed="true" ma:internalName="ItemDate">
      <xsd:simpleType>
        <xsd:restriction base="dms:DateTime"/>
      </xsd:simpleType>
    </xsd:element>
    <xsd:element name="Filename" ma:index="6" nillable="true" ma:displayName="Filename" ma:internalName="Filenam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9180bc4-2f7d-45e7-9e22-353907fb92c6" elementFormDefault="qualified">
    <xsd:import namespace="http://schemas.microsoft.com/office/2006/documentManagement/types"/>
    <xsd:import namespace="http://schemas.microsoft.com/office/infopath/2007/PartnerControls"/>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536f26-5d7e-4d2b-a510-6667eeb1ad7c" elementFormDefault="qualified">
    <xsd:import namespace="http://schemas.microsoft.com/office/2006/documentManagement/types"/>
    <xsd:import namespace="http://schemas.microsoft.com/office/infopath/2007/PartnerControls"/>
    <xsd:element name="MediaServiceMetadata" ma:index="17" nillable="true" ma:displayName="MediaServiceMetadata" ma:description="" ma:hidden="true" ma:internalName="MediaServiceMetadata" ma:readOnly="true">
      <xsd:simpleType>
        <xsd:restriction base="dms:Note"/>
      </xsd:simpleType>
    </xsd:element>
    <xsd:element name="MediaServiceFastMetadata" ma:index="18" nillable="true" ma:displayName="MediaServiceFastMetadata" ma:description="" ma:hidden="true" ma:internalName="MediaServiceFastMetadata" ma:readOnly="true">
      <xsd:simpleType>
        <xsd:restriction base="dms:Note"/>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Tags" ma:index="20" nillable="true" ma:displayName="MediaServiceAutoTags" ma:internalName="MediaServiceAutoTags" ma:readOnly="true">
      <xsd:simpleType>
        <xsd:restriction base="dms:Text"/>
      </xsd:simpleType>
    </xsd:element>
    <xsd:element name="MediaServiceOCR" ma:index="21" nillable="true" ma:displayName="MediaServiceOCR"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b5066c-6899-482b-9ea0-5145f9da998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a6e7e882-9704-4d77-9765-cf8fe4d68a88}" ma:internalName="TaxCatchAll" ma:showField="CatchAllData" ma:web="fe36f78b-f2f5-469e-9861-ee46cd4ffe6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ddb5066c-6899-482b-9ea0-5145f9da9989" xsi:nil="true"/>
    <_ip_UnifiedCompliancePolicyProperties xmlns="http://schemas.microsoft.com/sharepoint/v3" xsi:nil="true"/>
    <lcf76f155ced4ddcb4097134ff3c332f xmlns="f5536f26-5d7e-4d2b-a510-6667eeb1ad7c">
      <Terms xmlns="http://schemas.microsoft.com/office/infopath/2007/PartnerControls"/>
    </lcf76f155ced4ddcb4097134ff3c332f>
    <ItemNumber xmlns="621b3311-adc9-44a7-af0e-36067350c19c" xsi:nil="true"/>
    <ItemId xmlns="621b3311-adc9-44a7-af0e-36067350c19c" xsi:nil="true"/>
    <ItemDate xmlns="621b3311-adc9-44a7-af0e-36067350c19c" xsi:nil="true"/>
    <Filename xmlns="621b3311-adc9-44a7-af0e-36067350c19c" xsi:nil="true"/>
    <ObjectId xmlns="621b3311-adc9-44a7-af0e-36067350c19c" xsi:nil="true"/>
  </documentManagement>
</p:properties>
</file>

<file path=customXml/itemProps1.xml><?xml version="1.0" encoding="utf-8"?>
<ds:datastoreItem xmlns:ds="http://schemas.openxmlformats.org/officeDocument/2006/customXml" ds:itemID="{6D2E781E-D1EC-4E0B-8096-99E3A8D74F15}"/>
</file>

<file path=customXml/itemProps2.xml><?xml version="1.0" encoding="utf-8"?>
<ds:datastoreItem xmlns:ds="http://schemas.openxmlformats.org/officeDocument/2006/customXml" ds:itemID="{6936FFA4-0939-4C26-BA6E-185CAB3F52E3}">
  <ds:schemaRefs>
    <ds:schemaRef ds:uri="http://schemas.microsoft.com/sharepoint/v3/contenttype/forms"/>
  </ds:schemaRefs>
</ds:datastoreItem>
</file>

<file path=customXml/itemProps3.xml><?xml version="1.0" encoding="utf-8"?>
<ds:datastoreItem xmlns:ds="http://schemas.openxmlformats.org/officeDocument/2006/customXml" ds:itemID="{589D693D-BA6D-4098-BAC8-2F9A4E72A6C7}">
  <ds:schemaRefs>
    <ds:schemaRef ds:uri="http://schemas.microsoft.com/office/2006/metadata/properties"/>
    <ds:schemaRef ds:uri="http://schemas.microsoft.com/office/infopath/2007/PartnerControls"/>
    <ds:schemaRef ds:uri="http://schemas.microsoft.com/sharepoint/v3"/>
    <ds:schemaRef ds:uri="7558938a-8a22-4524-afb0-58b165029303"/>
    <ds:schemaRef ds:uri="ddb5066c-6899-482b-9ea0-5145f9da998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vt:i4>
      </vt:variant>
    </vt:vector>
  </HeadingPairs>
  <TitlesOfParts>
    <vt:vector size="32" baseType="lpstr">
      <vt:lpstr>COVER</vt:lpstr>
      <vt:lpstr>Summary (Water)</vt:lpstr>
      <vt:lpstr>Summary (Sewer)</vt:lpstr>
      <vt:lpstr>PIS and AD by Account</vt:lpstr>
      <vt:lpstr>Original Filing Support&gt;&gt;&gt;</vt:lpstr>
      <vt:lpstr>Sch.C-R.B (original filing)</vt:lpstr>
      <vt:lpstr>Linked UE TB (original filing)</vt:lpstr>
      <vt:lpstr>wp-p2 Restmt of CPUs (Orig)</vt:lpstr>
      <vt:lpstr>wp-p1 Restmt of Vehicles (Orig)</vt:lpstr>
      <vt:lpstr>wp-n-CIAC (Orig)</vt:lpstr>
      <vt:lpstr>New Data&gt;&gt;&gt;</vt:lpstr>
      <vt:lpstr>09.30.22 ERC</vt:lpstr>
      <vt:lpstr>Linked UE TB</vt:lpstr>
      <vt:lpstr>CUII UE TB</vt:lpstr>
      <vt:lpstr>2019017</vt:lpstr>
      <vt:lpstr>2019017 Retirement</vt:lpstr>
      <vt:lpstr>2021049 Retirement</vt:lpstr>
      <vt:lpstr>2022168</vt:lpstr>
      <vt:lpstr>2018166</vt:lpstr>
      <vt:lpstr>2022189</vt:lpstr>
      <vt:lpstr>wp MAS-RB-1W (modified)</vt:lpstr>
      <vt:lpstr>wp MAS-RB-1S (modified)</vt:lpstr>
      <vt:lpstr>wp-p2 Restmt of Computers</vt:lpstr>
      <vt:lpstr>wp-p1 Restmt of Vehicles</vt:lpstr>
      <vt:lpstr>wp-n-CIAC</vt:lpstr>
      <vt:lpstr>UPIS Assets</vt:lpstr>
      <vt:lpstr>Retirements (PPE)</vt:lpstr>
      <vt:lpstr>GL Captime (PPE)</vt:lpstr>
      <vt:lpstr>Depr. Exp.</vt:lpstr>
      <vt:lpstr>'wp-n-CIAC'!Print_Area</vt:lpstr>
      <vt:lpstr>'wp-p1 Restmt of Vehicles'!Print_Area</vt:lpstr>
      <vt:lpstr>'wp-p2 Restmt of Computers'!Print_Area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Andrew Dickson</dc:creator>
  <cp:keywords/>
  <dc:description/>
  <cp:lastModifiedBy>Bruce, Carla</cp:lastModifiedBy>
  <cp:revision/>
  <dcterms:created xsi:type="dcterms:W3CDTF">2023-02-24T16:33:08Z</dcterms:created>
  <dcterms:modified xsi:type="dcterms:W3CDTF">2023-03-03T17:24:13Z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0x01010017F62C1BAB7D1B4998D0BFFEC59B8AD2</vt:lpwstr>
  </property>
</Properties>
</file>